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omments1.xml" ContentType="application/vnd.openxmlformats-officedocument.spreadsheetml.comment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/>
  <mc:AlternateContent xmlns:mc="http://schemas.openxmlformats.org/markup-compatibility/2006">
    <mc:Choice Requires="x15">
      <x15ac:absPath xmlns:x15ac="http://schemas.microsoft.com/office/spreadsheetml/2010/11/ac" url="https://teams.nwnatural.com/sites/rrcomp/Control Documentation/WA.RPT.12-Annual Commission Basis Report/2019_UG-200396/"/>
    </mc:Choice>
  </mc:AlternateContent>
  <xr:revisionPtr revIDLastSave="0" documentId="13_ncr:1_{A4C3293C-11BD-44FA-B125-333FFBB5E1BE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Summary" sheetId="8" r:id="rId1"/>
    <sheet name="WC Model" sheetId="3" r:id="rId2"/>
    <sheet name="SAP Data" sheetId="7" r:id="rId3"/>
    <sheet name="line assign basis" sheetId="1" r:id="rId4"/>
    <sheet name="Factors" sheetId="6" r:id="rId5"/>
    <sheet name="N MIST" sheetId="9" r:id="rId6"/>
  </sheets>
  <definedNames>
    <definedName name="_xlnm._FilterDatabase" localSheetId="3" hidden="1">'line assign basis'!$S$1:$X$1268</definedName>
    <definedName name="_xlnm._FilterDatabase" localSheetId="5" hidden="1">'N MIST'!$B$5:$C$1301</definedName>
    <definedName name="_xlnm._FilterDatabase" localSheetId="2" hidden="1">'SAP Data'!$A$6:$Q$1301</definedName>
    <definedName name="_xlnm._FilterDatabase" localSheetId="1" hidden="1">'WC Model'!$A$7:$E$567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32" i="1" l="1"/>
  <c r="K332" i="1" s="1"/>
  <c r="AA1301" i="9" l="1"/>
  <c r="A1301" i="9"/>
  <c r="AA1300" i="9"/>
  <c r="A1300" i="9"/>
  <c r="AA1299" i="9"/>
  <c r="A1299" i="9"/>
  <c r="AA1298" i="9"/>
  <c r="A1298" i="9"/>
  <c r="AA1297" i="9"/>
  <c r="A1297" i="9"/>
  <c r="AA1296" i="9"/>
  <c r="A1296" i="9"/>
  <c r="AA1295" i="9"/>
  <c r="A1295" i="9"/>
  <c r="AA1294" i="9"/>
  <c r="A1294" i="9"/>
  <c r="AA1293" i="9"/>
  <c r="A1293" i="9"/>
  <c r="AA1292" i="9"/>
  <c r="A1292" i="9"/>
  <c r="AA1291" i="9"/>
  <c r="A1291" i="9"/>
  <c r="AA1290" i="9"/>
  <c r="A1290" i="9"/>
  <c r="AA1289" i="9"/>
  <c r="A1289" i="9"/>
  <c r="AA1288" i="9"/>
  <c r="A1288" i="9"/>
  <c r="AA1287" i="9"/>
  <c r="A1287" i="9"/>
  <c r="AA1286" i="9"/>
  <c r="A1286" i="9"/>
  <c r="AA1285" i="9"/>
  <c r="A1285" i="9"/>
  <c r="AA1284" i="9"/>
  <c r="A1284" i="9"/>
  <c r="AA1283" i="9"/>
  <c r="A1283" i="9"/>
  <c r="AA1282" i="9"/>
  <c r="A1282" i="9"/>
  <c r="AA1281" i="9"/>
  <c r="A1281" i="9"/>
  <c r="AA1280" i="9"/>
  <c r="A1280" i="9"/>
  <c r="AA1279" i="9"/>
  <c r="A1279" i="9"/>
  <c r="AA1278" i="9"/>
  <c r="A1278" i="9"/>
  <c r="AA1277" i="9"/>
  <c r="A1277" i="9"/>
  <c r="AA1276" i="9"/>
  <c r="A1276" i="9"/>
  <c r="AA1275" i="9"/>
  <c r="A1275" i="9"/>
  <c r="AA1274" i="9"/>
  <c r="A1274" i="9"/>
  <c r="AA1273" i="9"/>
  <c r="A1273" i="9"/>
  <c r="AA1272" i="9"/>
  <c r="A1272" i="9"/>
  <c r="AA1271" i="9"/>
  <c r="A1271" i="9"/>
  <c r="AA1270" i="9"/>
  <c r="A1270" i="9"/>
  <c r="AA1269" i="9"/>
  <c r="A1269" i="9"/>
  <c r="AA1268" i="9"/>
  <c r="A1268" i="9"/>
  <c r="AA1267" i="9"/>
  <c r="A1267" i="9"/>
  <c r="AA1266" i="9"/>
  <c r="A1266" i="9"/>
  <c r="AA1265" i="9"/>
  <c r="A1265" i="9"/>
  <c r="AA1264" i="9"/>
  <c r="A1264" i="9"/>
  <c r="AA1263" i="9"/>
  <c r="A1263" i="9"/>
  <c r="AA1262" i="9"/>
  <c r="A1262" i="9"/>
  <c r="AA1261" i="9"/>
  <c r="A1261" i="9"/>
  <c r="AA1260" i="9"/>
  <c r="A1260" i="9"/>
  <c r="AA1259" i="9"/>
  <c r="A1259" i="9"/>
  <c r="AA1258" i="9"/>
  <c r="A1258" i="9"/>
  <c r="AA1257" i="9"/>
  <c r="A1257" i="9"/>
  <c r="AA1256" i="9"/>
  <c r="A1256" i="9"/>
  <c r="AA1255" i="9"/>
  <c r="A1255" i="9"/>
  <c r="AA1254" i="9"/>
  <c r="A1254" i="9"/>
  <c r="AA1253" i="9"/>
  <c r="A1253" i="9"/>
  <c r="AA1252" i="9"/>
  <c r="A1252" i="9"/>
  <c r="AA1251" i="9"/>
  <c r="A1251" i="9"/>
  <c r="AA1250" i="9"/>
  <c r="A1250" i="9"/>
  <c r="AA1249" i="9"/>
  <c r="A1249" i="9"/>
  <c r="AA1248" i="9"/>
  <c r="A1248" i="9"/>
  <c r="AA1247" i="9"/>
  <c r="A1247" i="9"/>
  <c r="AA1246" i="9"/>
  <c r="A1246" i="9"/>
  <c r="AA1245" i="9"/>
  <c r="A1245" i="9"/>
  <c r="AA1244" i="9"/>
  <c r="A1244" i="9"/>
  <c r="AA1243" i="9"/>
  <c r="A1243" i="9"/>
  <c r="AA1242" i="9"/>
  <c r="A1242" i="9"/>
  <c r="AA1241" i="9"/>
  <c r="A1241" i="9"/>
  <c r="AA1240" i="9"/>
  <c r="A1240" i="9"/>
  <c r="AA1239" i="9"/>
  <c r="A1239" i="9"/>
  <c r="AA1238" i="9"/>
  <c r="A1238" i="9"/>
  <c r="AA1237" i="9"/>
  <c r="A1237" i="9"/>
  <c r="AA1236" i="9"/>
  <c r="A1236" i="9"/>
  <c r="AA1235" i="9"/>
  <c r="A1235" i="9"/>
  <c r="AA1234" i="9"/>
  <c r="A1234" i="9"/>
  <c r="AA1233" i="9"/>
  <c r="A1233" i="9"/>
  <c r="AA1232" i="9"/>
  <c r="A1232" i="9"/>
  <c r="AA1231" i="9"/>
  <c r="A1231" i="9"/>
  <c r="AA1230" i="9"/>
  <c r="A1230" i="9"/>
  <c r="AA1229" i="9"/>
  <c r="A1229" i="9"/>
  <c r="AA1228" i="9"/>
  <c r="A1228" i="9"/>
  <c r="AA1227" i="9"/>
  <c r="A1227" i="9"/>
  <c r="AA1226" i="9"/>
  <c r="A1226" i="9"/>
  <c r="AA1225" i="9"/>
  <c r="A1225" i="9"/>
  <c r="AA1224" i="9"/>
  <c r="A1224" i="9"/>
  <c r="AA1223" i="9"/>
  <c r="A1223" i="9"/>
  <c r="AA1222" i="9"/>
  <c r="A1222" i="9"/>
  <c r="AA1221" i="9"/>
  <c r="A1221" i="9"/>
  <c r="AA1220" i="9"/>
  <c r="A1220" i="9"/>
  <c r="AA1219" i="9"/>
  <c r="A1219" i="9"/>
  <c r="AA1218" i="9"/>
  <c r="A1218" i="9"/>
  <c r="AA1217" i="9"/>
  <c r="A1217" i="9"/>
  <c r="AA1216" i="9"/>
  <c r="A1216" i="9"/>
  <c r="AA1215" i="9"/>
  <c r="A1215" i="9"/>
  <c r="AA1214" i="9"/>
  <c r="A1214" i="9"/>
  <c r="AA1213" i="9"/>
  <c r="A1213" i="9"/>
  <c r="AA1212" i="9"/>
  <c r="A1212" i="9"/>
  <c r="AA1211" i="9"/>
  <c r="A1211" i="9"/>
  <c r="AA1210" i="9"/>
  <c r="A1210" i="9"/>
  <c r="AA1209" i="9"/>
  <c r="A1209" i="9"/>
  <c r="AA1208" i="9"/>
  <c r="A1208" i="9"/>
  <c r="AA1207" i="9"/>
  <c r="A1207" i="9"/>
  <c r="AA1206" i="9"/>
  <c r="A1206" i="9"/>
  <c r="AA1205" i="9"/>
  <c r="A1205" i="9"/>
  <c r="AA1204" i="9"/>
  <c r="A1204" i="9"/>
  <c r="AA1203" i="9"/>
  <c r="A1203" i="9"/>
  <c r="AA1202" i="9"/>
  <c r="A1202" i="9"/>
  <c r="AA1201" i="9"/>
  <c r="A1201" i="9"/>
  <c r="AA1200" i="9"/>
  <c r="A1200" i="9"/>
  <c r="AA1199" i="9"/>
  <c r="A1199" i="9"/>
  <c r="AA1198" i="9"/>
  <c r="A1198" i="9"/>
  <c r="AA1197" i="9"/>
  <c r="A1197" i="9"/>
  <c r="AA1196" i="9"/>
  <c r="A1196" i="9"/>
  <c r="AA1195" i="9"/>
  <c r="A1195" i="9"/>
  <c r="AA1194" i="9"/>
  <c r="A1194" i="9"/>
  <c r="AA1193" i="9"/>
  <c r="A1193" i="9"/>
  <c r="AA1192" i="9"/>
  <c r="A1192" i="9"/>
  <c r="AA1191" i="9"/>
  <c r="A1191" i="9"/>
  <c r="AA1190" i="9"/>
  <c r="A1190" i="9"/>
  <c r="AA1189" i="9"/>
  <c r="A1189" i="9"/>
  <c r="AA1188" i="9"/>
  <c r="A1188" i="9"/>
  <c r="AA1187" i="9"/>
  <c r="A1187" i="9"/>
  <c r="AA1186" i="9"/>
  <c r="A1186" i="9"/>
  <c r="AA1185" i="9"/>
  <c r="A1185" i="9"/>
  <c r="AA1184" i="9"/>
  <c r="A1184" i="9"/>
  <c r="AA1183" i="9"/>
  <c r="A1183" i="9"/>
  <c r="AA1182" i="9"/>
  <c r="A1182" i="9"/>
  <c r="AA1181" i="9"/>
  <c r="A1181" i="9"/>
  <c r="AA1180" i="9"/>
  <c r="A1180" i="9"/>
  <c r="AA1179" i="9"/>
  <c r="A1179" i="9"/>
  <c r="AA1178" i="9"/>
  <c r="A1178" i="9"/>
  <c r="AA1177" i="9"/>
  <c r="A1177" i="9"/>
  <c r="AA1176" i="9"/>
  <c r="A1176" i="9"/>
  <c r="AA1175" i="9"/>
  <c r="A1175" i="9"/>
  <c r="AA1174" i="9"/>
  <c r="A1174" i="9"/>
  <c r="AA1173" i="9"/>
  <c r="A1173" i="9"/>
  <c r="AA1172" i="9"/>
  <c r="A1172" i="9"/>
  <c r="AA1171" i="9"/>
  <c r="A1171" i="9"/>
  <c r="AA1170" i="9"/>
  <c r="A1170" i="9"/>
  <c r="AA1169" i="9"/>
  <c r="A1169" i="9"/>
  <c r="AA1168" i="9"/>
  <c r="A1168" i="9"/>
  <c r="AA1167" i="9"/>
  <c r="A1167" i="9"/>
  <c r="AA1166" i="9"/>
  <c r="A1166" i="9"/>
  <c r="AA1165" i="9"/>
  <c r="A1165" i="9"/>
  <c r="AA1164" i="9"/>
  <c r="A1164" i="9"/>
  <c r="AA1163" i="9"/>
  <c r="A1163" i="9"/>
  <c r="AA1162" i="9"/>
  <c r="A1162" i="9"/>
  <c r="AA1161" i="9"/>
  <c r="A1161" i="9"/>
  <c r="AA1160" i="9"/>
  <c r="A1160" i="9"/>
  <c r="AA1159" i="9"/>
  <c r="A1159" i="9"/>
  <c r="AA1158" i="9"/>
  <c r="A1158" i="9"/>
  <c r="AA1157" i="9"/>
  <c r="A1157" i="9"/>
  <c r="AA1156" i="9"/>
  <c r="A1156" i="9"/>
  <c r="AA1155" i="9"/>
  <c r="A1155" i="9"/>
  <c r="AA1154" i="9"/>
  <c r="A1154" i="9"/>
  <c r="AA1153" i="9"/>
  <c r="A1153" i="9"/>
  <c r="AA1152" i="9"/>
  <c r="A1152" i="9"/>
  <c r="AA1151" i="9"/>
  <c r="A1151" i="9"/>
  <c r="AA1150" i="9"/>
  <c r="A1150" i="9"/>
  <c r="AA1149" i="9"/>
  <c r="A1149" i="9"/>
  <c r="AA1148" i="9"/>
  <c r="A1148" i="9"/>
  <c r="AA1147" i="9"/>
  <c r="A1147" i="9"/>
  <c r="AA1146" i="9"/>
  <c r="A1146" i="9"/>
  <c r="AA1145" i="9"/>
  <c r="A1145" i="9"/>
  <c r="AA1144" i="9"/>
  <c r="A1144" i="9"/>
  <c r="AA1143" i="9"/>
  <c r="A1143" i="9"/>
  <c r="AA1142" i="9"/>
  <c r="A1142" i="9"/>
  <c r="AA1141" i="9"/>
  <c r="A1141" i="9"/>
  <c r="AA1140" i="9"/>
  <c r="A1140" i="9"/>
  <c r="AA1139" i="9"/>
  <c r="A1139" i="9"/>
  <c r="AA1138" i="9"/>
  <c r="A1138" i="9"/>
  <c r="AA1137" i="9"/>
  <c r="A1137" i="9"/>
  <c r="AA1136" i="9"/>
  <c r="A1136" i="9"/>
  <c r="AA1135" i="9"/>
  <c r="A1135" i="9"/>
  <c r="AA1134" i="9"/>
  <c r="A1134" i="9"/>
  <c r="AA1133" i="9"/>
  <c r="A1133" i="9"/>
  <c r="AA1132" i="9"/>
  <c r="A1132" i="9"/>
  <c r="AA1131" i="9"/>
  <c r="A1131" i="9"/>
  <c r="AA1130" i="9"/>
  <c r="A1130" i="9"/>
  <c r="AA1129" i="9"/>
  <c r="A1129" i="9"/>
  <c r="AA1128" i="9"/>
  <c r="A1128" i="9"/>
  <c r="AA1127" i="9"/>
  <c r="A1127" i="9"/>
  <c r="AA1126" i="9"/>
  <c r="A1126" i="9"/>
  <c r="AA1125" i="9"/>
  <c r="A1125" i="9"/>
  <c r="AA1124" i="9"/>
  <c r="A1124" i="9"/>
  <c r="AA1123" i="9"/>
  <c r="A1123" i="9"/>
  <c r="AA1122" i="9"/>
  <c r="A1122" i="9"/>
  <c r="AA1121" i="9"/>
  <c r="A1121" i="9"/>
  <c r="AA1120" i="9"/>
  <c r="A1120" i="9"/>
  <c r="AA1119" i="9"/>
  <c r="A1119" i="9"/>
  <c r="AA1118" i="9"/>
  <c r="A1118" i="9"/>
  <c r="AA1117" i="9"/>
  <c r="A1117" i="9"/>
  <c r="AA1116" i="9"/>
  <c r="A1116" i="9"/>
  <c r="AA1115" i="9"/>
  <c r="A1115" i="9"/>
  <c r="AA1114" i="9"/>
  <c r="A1114" i="9"/>
  <c r="AA1113" i="9"/>
  <c r="A1113" i="9"/>
  <c r="AA1112" i="9"/>
  <c r="A1112" i="9"/>
  <c r="AA1111" i="9"/>
  <c r="A1111" i="9"/>
  <c r="AA1110" i="9"/>
  <c r="A1110" i="9"/>
  <c r="AA1109" i="9"/>
  <c r="A1109" i="9"/>
  <c r="AA1108" i="9"/>
  <c r="A1108" i="9"/>
  <c r="AA1107" i="9"/>
  <c r="A1107" i="9"/>
  <c r="AA1106" i="9"/>
  <c r="A1106" i="9"/>
  <c r="AA1105" i="9"/>
  <c r="A1105" i="9"/>
  <c r="AA1104" i="9"/>
  <c r="A1104" i="9"/>
  <c r="AA1103" i="9"/>
  <c r="A1103" i="9"/>
  <c r="AA1102" i="9"/>
  <c r="A1102" i="9"/>
  <c r="AA1101" i="9"/>
  <c r="A1101" i="9"/>
  <c r="AA1100" i="9"/>
  <c r="A1100" i="9"/>
  <c r="AA1099" i="9"/>
  <c r="A1099" i="9"/>
  <c r="AA1098" i="9"/>
  <c r="A1098" i="9"/>
  <c r="AA1097" i="9"/>
  <c r="A1097" i="9"/>
  <c r="AA1096" i="9"/>
  <c r="A1096" i="9"/>
  <c r="AA1095" i="9"/>
  <c r="A1095" i="9"/>
  <c r="AA1094" i="9"/>
  <c r="A1094" i="9"/>
  <c r="AA1093" i="9"/>
  <c r="A1093" i="9"/>
  <c r="AA1092" i="9"/>
  <c r="A1092" i="9"/>
  <c r="AA1091" i="9"/>
  <c r="A1091" i="9"/>
  <c r="AA1090" i="9"/>
  <c r="A1090" i="9"/>
  <c r="AA1089" i="9"/>
  <c r="A1089" i="9"/>
  <c r="AA1088" i="9"/>
  <c r="A1088" i="9"/>
  <c r="AA1087" i="9"/>
  <c r="A1087" i="9"/>
  <c r="AA1086" i="9"/>
  <c r="A1086" i="9"/>
  <c r="AA1085" i="9"/>
  <c r="A1085" i="9"/>
  <c r="AA1084" i="9"/>
  <c r="A1084" i="9"/>
  <c r="AA1083" i="9"/>
  <c r="A1083" i="9"/>
  <c r="AA1082" i="9"/>
  <c r="A1082" i="9"/>
  <c r="AA1081" i="9"/>
  <c r="A1081" i="9"/>
  <c r="AA1080" i="9"/>
  <c r="A1080" i="9"/>
  <c r="AA1079" i="9"/>
  <c r="A1079" i="9"/>
  <c r="AA1078" i="9"/>
  <c r="A1078" i="9"/>
  <c r="AA1077" i="9"/>
  <c r="A1077" i="9"/>
  <c r="AA1076" i="9"/>
  <c r="A1076" i="9"/>
  <c r="AA1075" i="9"/>
  <c r="A1075" i="9"/>
  <c r="AA1074" i="9"/>
  <c r="A1074" i="9"/>
  <c r="AA1073" i="9"/>
  <c r="A1073" i="9"/>
  <c r="AA1072" i="9"/>
  <c r="A1072" i="9"/>
  <c r="AA1071" i="9"/>
  <c r="A1071" i="9"/>
  <c r="AA1070" i="9"/>
  <c r="A1070" i="9"/>
  <c r="AA1069" i="9"/>
  <c r="A1069" i="9"/>
  <c r="AA1068" i="9"/>
  <c r="A1068" i="9"/>
  <c r="AA1067" i="9"/>
  <c r="A1067" i="9"/>
  <c r="AA1066" i="9"/>
  <c r="A1066" i="9"/>
  <c r="AA1065" i="9"/>
  <c r="A1065" i="9"/>
  <c r="AA1064" i="9"/>
  <c r="A1064" i="9"/>
  <c r="AA1063" i="9"/>
  <c r="A1063" i="9"/>
  <c r="AA1062" i="9"/>
  <c r="A1062" i="9"/>
  <c r="AA1061" i="9"/>
  <c r="A1061" i="9"/>
  <c r="AA1060" i="9"/>
  <c r="A1060" i="9"/>
  <c r="AA1059" i="9"/>
  <c r="A1059" i="9"/>
  <c r="AA1058" i="9"/>
  <c r="A1058" i="9"/>
  <c r="AA1057" i="9"/>
  <c r="A1057" i="9"/>
  <c r="AA1056" i="9"/>
  <c r="A1056" i="9"/>
  <c r="AA1055" i="9"/>
  <c r="A1055" i="9"/>
  <c r="AA1054" i="9"/>
  <c r="A1054" i="9"/>
  <c r="AA1053" i="9"/>
  <c r="A1053" i="9"/>
  <c r="AA1052" i="9"/>
  <c r="A1052" i="9"/>
  <c r="AA1051" i="9"/>
  <c r="A1051" i="9"/>
  <c r="AA1050" i="9"/>
  <c r="A1050" i="9"/>
  <c r="AA1049" i="9"/>
  <c r="A1049" i="9"/>
  <c r="AA1048" i="9"/>
  <c r="A1048" i="9"/>
  <c r="AA1047" i="9"/>
  <c r="A1047" i="9"/>
  <c r="AA1046" i="9"/>
  <c r="A1046" i="9"/>
  <c r="AA1045" i="9"/>
  <c r="A1045" i="9"/>
  <c r="AA1044" i="9"/>
  <c r="A1044" i="9"/>
  <c r="AA1043" i="9"/>
  <c r="A1043" i="9"/>
  <c r="AA1042" i="9"/>
  <c r="A1042" i="9"/>
  <c r="AA1041" i="9"/>
  <c r="A1041" i="9"/>
  <c r="AA1040" i="9"/>
  <c r="A1040" i="9"/>
  <c r="AA1039" i="9"/>
  <c r="A1039" i="9"/>
  <c r="AA1038" i="9"/>
  <c r="A1038" i="9"/>
  <c r="AA1037" i="9"/>
  <c r="A1037" i="9"/>
  <c r="AA1036" i="9"/>
  <c r="A1036" i="9"/>
  <c r="AA1035" i="9"/>
  <c r="A1035" i="9"/>
  <c r="AA1034" i="9"/>
  <c r="A1034" i="9"/>
  <c r="AA1033" i="9"/>
  <c r="A1033" i="9"/>
  <c r="AA1032" i="9"/>
  <c r="A1032" i="9"/>
  <c r="AA1031" i="9"/>
  <c r="A1031" i="9"/>
  <c r="AA1030" i="9"/>
  <c r="A1030" i="9"/>
  <c r="AA1029" i="9"/>
  <c r="A1029" i="9"/>
  <c r="AA1028" i="9"/>
  <c r="A1028" i="9"/>
  <c r="AA1027" i="9"/>
  <c r="A1027" i="9"/>
  <c r="AA1026" i="9"/>
  <c r="A1026" i="9"/>
  <c r="AA1025" i="9"/>
  <c r="A1025" i="9"/>
  <c r="AA1024" i="9"/>
  <c r="A1024" i="9"/>
  <c r="AA1023" i="9"/>
  <c r="A1023" i="9"/>
  <c r="AA1022" i="9"/>
  <c r="A1022" i="9"/>
  <c r="AA1021" i="9"/>
  <c r="A1021" i="9"/>
  <c r="AA1020" i="9"/>
  <c r="A1020" i="9"/>
  <c r="AA1019" i="9"/>
  <c r="A1019" i="9"/>
  <c r="AA1018" i="9"/>
  <c r="A1018" i="9"/>
  <c r="AA1017" i="9"/>
  <c r="A1017" i="9"/>
  <c r="AA1016" i="9"/>
  <c r="A1016" i="9"/>
  <c r="AA1015" i="9"/>
  <c r="A1015" i="9"/>
  <c r="AA1014" i="9"/>
  <c r="A1014" i="9"/>
  <c r="AA1013" i="9"/>
  <c r="A1013" i="9"/>
  <c r="AA1012" i="9"/>
  <c r="A1012" i="9"/>
  <c r="AA1011" i="9"/>
  <c r="A1011" i="9"/>
  <c r="AA1010" i="9"/>
  <c r="A1010" i="9"/>
  <c r="AA1009" i="9"/>
  <c r="A1009" i="9"/>
  <c r="AA1008" i="9"/>
  <c r="A1008" i="9"/>
  <c r="AA1007" i="9"/>
  <c r="A1007" i="9"/>
  <c r="AA1006" i="9"/>
  <c r="A1006" i="9"/>
  <c r="AA1005" i="9"/>
  <c r="A1005" i="9"/>
  <c r="AA1004" i="9"/>
  <c r="A1004" i="9"/>
  <c r="AA1003" i="9"/>
  <c r="A1003" i="9"/>
  <c r="AA1002" i="9"/>
  <c r="A1002" i="9"/>
  <c r="AA1001" i="9"/>
  <c r="A1001" i="9"/>
  <c r="AA1000" i="9"/>
  <c r="A1000" i="9"/>
  <c r="AA999" i="9"/>
  <c r="A999" i="9"/>
  <c r="AA998" i="9"/>
  <c r="A998" i="9"/>
  <c r="AA997" i="9"/>
  <c r="A997" i="9"/>
  <c r="AA996" i="9"/>
  <c r="A996" i="9"/>
  <c r="AA995" i="9"/>
  <c r="A995" i="9"/>
  <c r="AA994" i="9"/>
  <c r="A994" i="9"/>
  <c r="AA993" i="9"/>
  <c r="A993" i="9"/>
  <c r="AA992" i="9"/>
  <c r="A992" i="9"/>
  <c r="AA991" i="9"/>
  <c r="A991" i="9"/>
  <c r="AA990" i="9"/>
  <c r="A990" i="9"/>
  <c r="AA989" i="9"/>
  <c r="A989" i="9"/>
  <c r="AA988" i="9"/>
  <c r="A988" i="9"/>
  <c r="AA987" i="9"/>
  <c r="A987" i="9"/>
  <c r="AA986" i="9"/>
  <c r="A986" i="9"/>
  <c r="AA985" i="9"/>
  <c r="A985" i="9"/>
  <c r="AA984" i="9"/>
  <c r="A984" i="9"/>
  <c r="AA983" i="9"/>
  <c r="A983" i="9"/>
  <c r="AA982" i="9"/>
  <c r="A982" i="9"/>
  <c r="AA981" i="9"/>
  <c r="A981" i="9"/>
  <c r="AA980" i="9"/>
  <c r="A980" i="9"/>
  <c r="AA979" i="9"/>
  <c r="A979" i="9"/>
  <c r="AA978" i="9"/>
  <c r="A978" i="9"/>
  <c r="AA977" i="9"/>
  <c r="A977" i="9"/>
  <c r="AA976" i="9"/>
  <c r="A976" i="9"/>
  <c r="AA975" i="9"/>
  <c r="A975" i="9"/>
  <c r="AA974" i="9"/>
  <c r="A974" i="9"/>
  <c r="AA973" i="9"/>
  <c r="A973" i="9"/>
  <c r="AA972" i="9"/>
  <c r="A972" i="9"/>
  <c r="AA971" i="9"/>
  <c r="A971" i="9"/>
  <c r="AA970" i="9"/>
  <c r="A970" i="9"/>
  <c r="AA969" i="9"/>
  <c r="A969" i="9"/>
  <c r="AA968" i="9"/>
  <c r="A968" i="9"/>
  <c r="AA967" i="9"/>
  <c r="A967" i="9"/>
  <c r="AA966" i="9"/>
  <c r="A966" i="9"/>
  <c r="AA965" i="9"/>
  <c r="A965" i="9"/>
  <c r="AA964" i="9"/>
  <c r="A964" i="9"/>
  <c r="AA963" i="9"/>
  <c r="A963" i="9"/>
  <c r="AA962" i="9"/>
  <c r="A962" i="9"/>
  <c r="AA961" i="9"/>
  <c r="A961" i="9"/>
  <c r="AA960" i="9"/>
  <c r="A960" i="9"/>
  <c r="AA959" i="9"/>
  <c r="A959" i="9"/>
  <c r="AA958" i="9"/>
  <c r="A958" i="9"/>
  <c r="AA957" i="9"/>
  <c r="A957" i="9"/>
  <c r="AA956" i="9"/>
  <c r="A956" i="9"/>
  <c r="AA955" i="9"/>
  <c r="A955" i="9"/>
  <c r="AA954" i="9"/>
  <c r="A954" i="9"/>
  <c r="AA953" i="9"/>
  <c r="A953" i="9"/>
  <c r="AA952" i="9"/>
  <c r="A952" i="9"/>
  <c r="AA951" i="9"/>
  <c r="A951" i="9"/>
  <c r="AA950" i="9"/>
  <c r="A950" i="9"/>
  <c r="AA949" i="9"/>
  <c r="A949" i="9"/>
  <c r="AA948" i="9"/>
  <c r="A948" i="9"/>
  <c r="AA947" i="9"/>
  <c r="A947" i="9"/>
  <c r="AA946" i="9"/>
  <c r="A946" i="9"/>
  <c r="AA945" i="9"/>
  <c r="A945" i="9"/>
  <c r="AA944" i="9"/>
  <c r="A944" i="9"/>
  <c r="AA943" i="9"/>
  <c r="A943" i="9"/>
  <c r="AA942" i="9"/>
  <c r="A942" i="9"/>
  <c r="AA941" i="9"/>
  <c r="A941" i="9"/>
  <c r="AA940" i="9"/>
  <c r="A940" i="9"/>
  <c r="AA939" i="9"/>
  <c r="A939" i="9"/>
  <c r="AA938" i="9"/>
  <c r="A938" i="9"/>
  <c r="AA937" i="9"/>
  <c r="A937" i="9"/>
  <c r="AA936" i="9"/>
  <c r="A936" i="9"/>
  <c r="AA935" i="9"/>
  <c r="A935" i="9"/>
  <c r="AA934" i="9"/>
  <c r="A934" i="9"/>
  <c r="AA933" i="9"/>
  <c r="A933" i="9"/>
  <c r="AA932" i="9"/>
  <c r="A932" i="9"/>
  <c r="AA931" i="9"/>
  <c r="A931" i="9"/>
  <c r="AA930" i="9"/>
  <c r="A930" i="9"/>
  <c r="AA929" i="9"/>
  <c r="A929" i="9"/>
  <c r="AA928" i="9"/>
  <c r="A928" i="9"/>
  <c r="AA927" i="9"/>
  <c r="A927" i="9"/>
  <c r="AA926" i="9"/>
  <c r="A926" i="9"/>
  <c r="AA925" i="9"/>
  <c r="A925" i="9"/>
  <c r="AA924" i="9"/>
  <c r="A924" i="9"/>
  <c r="AA923" i="9"/>
  <c r="A923" i="9"/>
  <c r="AA922" i="9"/>
  <c r="A922" i="9"/>
  <c r="AA921" i="9"/>
  <c r="A921" i="9"/>
  <c r="AA920" i="9"/>
  <c r="A920" i="9"/>
  <c r="AA919" i="9"/>
  <c r="A919" i="9"/>
  <c r="AA918" i="9"/>
  <c r="A918" i="9"/>
  <c r="AA917" i="9"/>
  <c r="A917" i="9"/>
  <c r="AA916" i="9"/>
  <c r="A916" i="9"/>
  <c r="AA915" i="9"/>
  <c r="A915" i="9"/>
  <c r="AA914" i="9"/>
  <c r="A914" i="9"/>
  <c r="AA913" i="9"/>
  <c r="A913" i="9"/>
  <c r="AA912" i="9"/>
  <c r="A912" i="9"/>
  <c r="AA911" i="9"/>
  <c r="A911" i="9"/>
  <c r="AA910" i="9"/>
  <c r="A910" i="9"/>
  <c r="AA909" i="9"/>
  <c r="A909" i="9"/>
  <c r="AA908" i="9"/>
  <c r="A908" i="9"/>
  <c r="AA907" i="9"/>
  <c r="A907" i="9"/>
  <c r="AA906" i="9"/>
  <c r="A906" i="9"/>
  <c r="AA905" i="9"/>
  <c r="A905" i="9"/>
  <c r="AA904" i="9"/>
  <c r="A904" i="9"/>
  <c r="AA903" i="9"/>
  <c r="A903" i="9"/>
  <c r="AA902" i="9"/>
  <c r="A902" i="9"/>
  <c r="AA901" i="9"/>
  <c r="A901" i="9"/>
  <c r="AA900" i="9"/>
  <c r="A900" i="9"/>
  <c r="AA899" i="9"/>
  <c r="A899" i="9"/>
  <c r="AA898" i="9"/>
  <c r="A898" i="9"/>
  <c r="AA897" i="9"/>
  <c r="A897" i="9"/>
  <c r="AA896" i="9"/>
  <c r="A896" i="9"/>
  <c r="AA895" i="9"/>
  <c r="A895" i="9"/>
  <c r="AA894" i="9"/>
  <c r="A894" i="9"/>
  <c r="AA893" i="9"/>
  <c r="A893" i="9"/>
  <c r="AA892" i="9"/>
  <c r="A892" i="9"/>
  <c r="AA891" i="9"/>
  <c r="A891" i="9"/>
  <c r="AA890" i="9"/>
  <c r="A890" i="9"/>
  <c r="AA889" i="9"/>
  <c r="A889" i="9"/>
  <c r="AA888" i="9"/>
  <c r="A888" i="9"/>
  <c r="AA887" i="9"/>
  <c r="A887" i="9"/>
  <c r="AA886" i="9"/>
  <c r="A886" i="9"/>
  <c r="AA885" i="9"/>
  <c r="A885" i="9"/>
  <c r="AA884" i="9"/>
  <c r="A884" i="9"/>
  <c r="AA883" i="9"/>
  <c r="A883" i="9"/>
  <c r="AA882" i="9"/>
  <c r="A882" i="9"/>
  <c r="AA881" i="9"/>
  <c r="A881" i="9"/>
  <c r="AA880" i="9"/>
  <c r="A880" i="9"/>
  <c r="AA879" i="9"/>
  <c r="A879" i="9"/>
  <c r="AA878" i="9"/>
  <c r="A878" i="9"/>
  <c r="AA877" i="9"/>
  <c r="A877" i="9"/>
  <c r="AA876" i="9"/>
  <c r="A876" i="9"/>
  <c r="AA875" i="9"/>
  <c r="A875" i="9"/>
  <c r="AA874" i="9"/>
  <c r="A874" i="9"/>
  <c r="AA873" i="9"/>
  <c r="A873" i="9"/>
  <c r="AA872" i="9"/>
  <c r="A872" i="9"/>
  <c r="AA871" i="9"/>
  <c r="A871" i="9"/>
  <c r="AA870" i="9"/>
  <c r="A870" i="9"/>
  <c r="AA869" i="9"/>
  <c r="A869" i="9"/>
  <c r="AA868" i="9"/>
  <c r="A868" i="9"/>
  <c r="AA867" i="9"/>
  <c r="A867" i="9"/>
  <c r="AA866" i="9"/>
  <c r="A866" i="9"/>
  <c r="AA865" i="9"/>
  <c r="A865" i="9"/>
  <c r="AA864" i="9"/>
  <c r="A864" i="9"/>
  <c r="AA863" i="9"/>
  <c r="A863" i="9"/>
  <c r="AA862" i="9"/>
  <c r="A862" i="9"/>
  <c r="AA861" i="9"/>
  <c r="A861" i="9"/>
  <c r="AA860" i="9"/>
  <c r="A860" i="9"/>
  <c r="AA859" i="9"/>
  <c r="A859" i="9"/>
  <c r="AA858" i="9"/>
  <c r="A858" i="9"/>
  <c r="AA857" i="9"/>
  <c r="A857" i="9"/>
  <c r="AA856" i="9"/>
  <c r="A856" i="9"/>
  <c r="AA855" i="9"/>
  <c r="A855" i="9"/>
  <c r="AA854" i="9"/>
  <c r="A854" i="9"/>
  <c r="AA853" i="9"/>
  <c r="A853" i="9"/>
  <c r="AA852" i="9"/>
  <c r="A852" i="9"/>
  <c r="AA851" i="9"/>
  <c r="A851" i="9"/>
  <c r="AA850" i="9"/>
  <c r="A850" i="9"/>
  <c r="AA849" i="9"/>
  <c r="A849" i="9"/>
  <c r="AA848" i="9"/>
  <c r="A848" i="9"/>
  <c r="AA847" i="9"/>
  <c r="A847" i="9"/>
  <c r="AA846" i="9"/>
  <c r="A846" i="9"/>
  <c r="AA845" i="9"/>
  <c r="A845" i="9"/>
  <c r="AA844" i="9"/>
  <c r="A844" i="9"/>
  <c r="AA843" i="9"/>
  <c r="A843" i="9"/>
  <c r="AA842" i="9"/>
  <c r="A842" i="9"/>
  <c r="AA841" i="9"/>
  <c r="A841" i="9"/>
  <c r="AA840" i="9"/>
  <c r="A840" i="9"/>
  <c r="AA839" i="9"/>
  <c r="A839" i="9"/>
  <c r="AA838" i="9"/>
  <c r="A838" i="9"/>
  <c r="AA837" i="9"/>
  <c r="A837" i="9"/>
  <c r="AA836" i="9"/>
  <c r="A836" i="9"/>
  <c r="AA835" i="9"/>
  <c r="A835" i="9"/>
  <c r="AA834" i="9"/>
  <c r="A834" i="9"/>
  <c r="AA833" i="9"/>
  <c r="A833" i="9"/>
  <c r="AA832" i="9"/>
  <c r="A832" i="9"/>
  <c r="AA831" i="9"/>
  <c r="A831" i="9"/>
  <c r="AA830" i="9"/>
  <c r="A830" i="9"/>
  <c r="AA829" i="9"/>
  <c r="A829" i="9"/>
  <c r="AA828" i="9"/>
  <c r="A828" i="9"/>
  <c r="AA827" i="9"/>
  <c r="A827" i="9"/>
  <c r="AA826" i="9"/>
  <c r="A826" i="9"/>
  <c r="AA825" i="9"/>
  <c r="A825" i="9"/>
  <c r="AA824" i="9"/>
  <c r="A824" i="9"/>
  <c r="AA823" i="9"/>
  <c r="A823" i="9"/>
  <c r="AA822" i="9"/>
  <c r="A822" i="9"/>
  <c r="AA821" i="9"/>
  <c r="A821" i="9"/>
  <c r="AA820" i="9"/>
  <c r="A820" i="9"/>
  <c r="AA819" i="9"/>
  <c r="A819" i="9"/>
  <c r="AA818" i="9"/>
  <c r="A818" i="9"/>
  <c r="AA817" i="9"/>
  <c r="A817" i="9"/>
  <c r="AA816" i="9"/>
  <c r="A816" i="9"/>
  <c r="AA815" i="9"/>
  <c r="A815" i="9"/>
  <c r="AA814" i="9"/>
  <c r="A814" i="9"/>
  <c r="AA813" i="9"/>
  <c r="A813" i="9"/>
  <c r="AA812" i="9"/>
  <c r="A812" i="9"/>
  <c r="AA811" i="9"/>
  <c r="A811" i="9"/>
  <c r="AA810" i="9"/>
  <c r="A810" i="9"/>
  <c r="AA809" i="9"/>
  <c r="A809" i="9"/>
  <c r="AA808" i="9"/>
  <c r="A808" i="9"/>
  <c r="AA807" i="9"/>
  <c r="A807" i="9"/>
  <c r="AA806" i="9"/>
  <c r="A806" i="9"/>
  <c r="AA805" i="9"/>
  <c r="A805" i="9"/>
  <c r="AA804" i="9"/>
  <c r="A804" i="9"/>
  <c r="AA803" i="9"/>
  <c r="A803" i="9"/>
  <c r="AA802" i="9"/>
  <c r="A802" i="9"/>
  <c r="AA801" i="9"/>
  <c r="A801" i="9"/>
  <c r="AA800" i="9"/>
  <c r="A800" i="9"/>
  <c r="AA799" i="9"/>
  <c r="A799" i="9"/>
  <c r="AA798" i="9"/>
  <c r="A798" i="9"/>
  <c r="AA797" i="9"/>
  <c r="A797" i="9"/>
  <c r="AA796" i="9"/>
  <c r="A796" i="9"/>
  <c r="AA795" i="9"/>
  <c r="A795" i="9"/>
  <c r="AA794" i="9"/>
  <c r="A794" i="9"/>
  <c r="AA793" i="9"/>
  <c r="A793" i="9"/>
  <c r="AA792" i="9"/>
  <c r="A792" i="9"/>
  <c r="AA791" i="9"/>
  <c r="A791" i="9"/>
  <c r="AA790" i="9"/>
  <c r="A790" i="9"/>
  <c r="AA789" i="9"/>
  <c r="A789" i="9"/>
  <c r="AA788" i="9"/>
  <c r="A788" i="9"/>
  <c r="AA787" i="9"/>
  <c r="A787" i="9"/>
  <c r="AA786" i="9"/>
  <c r="A786" i="9"/>
  <c r="AA785" i="9"/>
  <c r="A785" i="9"/>
  <c r="AA784" i="9"/>
  <c r="A784" i="9"/>
  <c r="AA783" i="9"/>
  <c r="A783" i="9"/>
  <c r="AA782" i="9"/>
  <c r="A782" i="9"/>
  <c r="AA781" i="9"/>
  <c r="A781" i="9"/>
  <c r="AA780" i="9"/>
  <c r="A780" i="9"/>
  <c r="AA779" i="9"/>
  <c r="A779" i="9"/>
  <c r="AA778" i="9"/>
  <c r="A778" i="9"/>
  <c r="AA777" i="9"/>
  <c r="A777" i="9"/>
  <c r="AA776" i="9"/>
  <c r="A776" i="9"/>
  <c r="AA775" i="9"/>
  <c r="A775" i="9"/>
  <c r="AA774" i="9"/>
  <c r="A774" i="9"/>
  <c r="AA773" i="9"/>
  <c r="A773" i="9"/>
  <c r="AA772" i="9"/>
  <c r="A772" i="9"/>
  <c r="AA771" i="9"/>
  <c r="A771" i="9"/>
  <c r="AA770" i="9"/>
  <c r="A770" i="9"/>
  <c r="AA769" i="9"/>
  <c r="A769" i="9"/>
  <c r="AA768" i="9"/>
  <c r="A768" i="9"/>
  <c r="AA767" i="9"/>
  <c r="A767" i="9"/>
  <c r="AA766" i="9"/>
  <c r="A766" i="9"/>
  <c r="AA765" i="9"/>
  <c r="A765" i="9"/>
  <c r="AA764" i="9"/>
  <c r="A764" i="9"/>
  <c r="AA763" i="9"/>
  <c r="A763" i="9"/>
  <c r="AA762" i="9"/>
  <c r="A762" i="9"/>
  <c r="AA761" i="9"/>
  <c r="A761" i="9"/>
  <c r="AA760" i="9"/>
  <c r="A760" i="9"/>
  <c r="AA759" i="9"/>
  <c r="A759" i="9"/>
  <c r="AA758" i="9"/>
  <c r="A758" i="9"/>
  <c r="AA757" i="9"/>
  <c r="A757" i="9"/>
  <c r="AA756" i="9"/>
  <c r="A756" i="9"/>
  <c r="AA755" i="9"/>
  <c r="A755" i="9"/>
  <c r="AA754" i="9"/>
  <c r="A754" i="9"/>
  <c r="AA753" i="9"/>
  <c r="A753" i="9"/>
  <c r="AA752" i="9"/>
  <c r="A752" i="9"/>
  <c r="AA751" i="9"/>
  <c r="A751" i="9"/>
  <c r="AA750" i="9"/>
  <c r="A750" i="9"/>
  <c r="AA749" i="9"/>
  <c r="A749" i="9"/>
  <c r="AA748" i="9"/>
  <c r="A748" i="9"/>
  <c r="AA747" i="9"/>
  <c r="A747" i="9"/>
  <c r="AA746" i="9"/>
  <c r="A746" i="9"/>
  <c r="AA745" i="9"/>
  <c r="A745" i="9"/>
  <c r="AA744" i="9"/>
  <c r="A744" i="9"/>
  <c r="AA743" i="9"/>
  <c r="A743" i="9"/>
  <c r="AA742" i="9"/>
  <c r="A742" i="9"/>
  <c r="AA741" i="9"/>
  <c r="A741" i="9"/>
  <c r="AA740" i="9"/>
  <c r="A740" i="9"/>
  <c r="AA739" i="9"/>
  <c r="A739" i="9"/>
  <c r="AA738" i="9"/>
  <c r="A738" i="9"/>
  <c r="AA737" i="9"/>
  <c r="A737" i="9"/>
  <c r="AA736" i="9"/>
  <c r="A736" i="9"/>
  <c r="AA735" i="9"/>
  <c r="A735" i="9"/>
  <c r="AA734" i="9"/>
  <c r="A734" i="9"/>
  <c r="AA733" i="9"/>
  <c r="A733" i="9"/>
  <c r="AA732" i="9"/>
  <c r="A732" i="9"/>
  <c r="AA731" i="9"/>
  <c r="A731" i="9"/>
  <c r="AA730" i="9"/>
  <c r="A730" i="9"/>
  <c r="AA729" i="9"/>
  <c r="A729" i="9"/>
  <c r="AA728" i="9"/>
  <c r="A728" i="9"/>
  <c r="AA727" i="9"/>
  <c r="A727" i="9"/>
  <c r="AA726" i="9"/>
  <c r="A726" i="9"/>
  <c r="AA725" i="9"/>
  <c r="A725" i="9"/>
  <c r="AA724" i="9"/>
  <c r="A724" i="9"/>
  <c r="AA723" i="9"/>
  <c r="A723" i="9"/>
  <c r="AA722" i="9"/>
  <c r="A722" i="9"/>
  <c r="AA721" i="9"/>
  <c r="A721" i="9"/>
  <c r="AA720" i="9"/>
  <c r="A720" i="9"/>
  <c r="AA719" i="9"/>
  <c r="A719" i="9"/>
  <c r="AA718" i="9"/>
  <c r="A718" i="9"/>
  <c r="AA717" i="9"/>
  <c r="A717" i="9"/>
  <c r="AA716" i="9"/>
  <c r="A716" i="9"/>
  <c r="AA715" i="9"/>
  <c r="A715" i="9"/>
  <c r="AA714" i="9"/>
  <c r="A714" i="9"/>
  <c r="AA713" i="9"/>
  <c r="A713" i="9"/>
  <c r="AA712" i="9"/>
  <c r="A712" i="9"/>
  <c r="AA711" i="9"/>
  <c r="A711" i="9"/>
  <c r="AA710" i="9"/>
  <c r="A710" i="9"/>
  <c r="AA709" i="9"/>
  <c r="A709" i="9"/>
  <c r="AA708" i="9"/>
  <c r="A708" i="9"/>
  <c r="AA707" i="9"/>
  <c r="A707" i="9"/>
  <c r="AA706" i="9"/>
  <c r="A706" i="9"/>
  <c r="AA705" i="9"/>
  <c r="A705" i="9"/>
  <c r="AA704" i="9"/>
  <c r="A704" i="9"/>
  <c r="AA703" i="9"/>
  <c r="A703" i="9"/>
  <c r="AA702" i="9"/>
  <c r="A702" i="9"/>
  <c r="AA701" i="9"/>
  <c r="A701" i="9"/>
  <c r="AA700" i="9"/>
  <c r="A700" i="9"/>
  <c r="AA699" i="9"/>
  <c r="A699" i="9"/>
  <c r="AA698" i="9"/>
  <c r="A698" i="9"/>
  <c r="AA697" i="9"/>
  <c r="A697" i="9"/>
  <c r="AA696" i="9"/>
  <c r="A696" i="9"/>
  <c r="AA695" i="9"/>
  <c r="A695" i="9"/>
  <c r="AA694" i="9"/>
  <c r="A694" i="9"/>
  <c r="AA693" i="9"/>
  <c r="A693" i="9"/>
  <c r="AA692" i="9"/>
  <c r="A692" i="9"/>
  <c r="AA691" i="9"/>
  <c r="A691" i="9"/>
  <c r="AA690" i="9"/>
  <c r="A690" i="9"/>
  <c r="AA689" i="9"/>
  <c r="A689" i="9"/>
  <c r="AA688" i="9"/>
  <c r="A688" i="9"/>
  <c r="AA687" i="9"/>
  <c r="A687" i="9"/>
  <c r="AA686" i="9"/>
  <c r="A686" i="9"/>
  <c r="AA685" i="9"/>
  <c r="A685" i="9"/>
  <c r="AA684" i="9"/>
  <c r="A684" i="9"/>
  <c r="AA683" i="9"/>
  <c r="A683" i="9"/>
  <c r="AA682" i="9"/>
  <c r="A682" i="9"/>
  <c r="AA681" i="9"/>
  <c r="A681" i="9"/>
  <c r="AA680" i="9"/>
  <c r="A680" i="9"/>
  <c r="AA679" i="9"/>
  <c r="A679" i="9"/>
  <c r="AA678" i="9"/>
  <c r="A678" i="9"/>
  <c r="AA677" i="9"/>
  <c r="A677" i="9"/>
  <c r="AA676" i="9"/>
  <c r="A676" i="9"/>
  <c r="AA675" i="9"/>
  <c r="A675" i="9"/>
  <c r="AA674" i="9"/>
  <c r="A674" i="9"/>
  <c r="AA673" i="9"/>
  <c r="A673" i="9"/>
  <c r="AA672" i="9"/>
  <c r="A672" i="9"/>
  <c r="AA671" i="9"/>
  <c r="A671" i="9"/>
  <c r="AA670" i="9"/>
  <c r="A670" i="9"/>
  <c r="AA669" i="9"/>
  <c r="A669" i="9"/>
  <c r="AA668" i="9"/>
  <c r="A668" i="9"/>
  <c r="AA667" i="9"/>
  <c r="A667" i="9"/>
  <c r="AA666" i="9"/>
  <c r="A666" i="9"/>
  <c r="AA665" i="9"/>
  <c r="A665" i="9"/>
  <c r="AA664" i="9"/>
  <c r="A664" i="9"/>
  <c r="AA663" i="9"/>
  <c r="A663" i="9"/>
  <c r="AA662" i="9"/>
  <c r="A662" i="9"/>
  <c r="AA661" i="9"/>
  <c r="A661" i="9"/>
  <c r="AA660" i="9"/>
  <c r="A660" i="9"/>
  <c r="AA659" i="9"/>
  <c r="A659" i="9"/>
  <c r="AA658" i="9"/>
  <c r="A658" i="9"/>
  <c r="AA657" i="9"/>
  <c r="A657" i="9"/>
  <c r="AA656" i="9"/>
  <c r="A656" i="9"/>
  <c r="AA655" i="9"/>
  <c r="A655" i="9"/>
  <c r="AA654" i="9"/>
  <c r="A654" i="9"/>
  <c r="AA653" i="9"/>
  <c r="A653" i="9"/>
  <c r="AA652" i="9"/>
  <c r="A652" i="9"/>
  <c r="AA651" i="9"/>
  <c r="A651" i="9"/>
  <c r="AA650" i="9"/>
  <c r="A650" i="9"/>
  <c r="AA649" i="9"/>
  <c r="A649" i="9"/>
  <c r="AA648" i="9"/>
  <c r="A648" i="9"/>
  <c r="AA647" i="9"/>
  <c r="A647" i="9"/>
  <c r="AA646" i="9"/>
  <c r="A646" i="9"/>
  <c r="AA645" i="9"/>
  <c r="A645" i="9"/>
  <c r="AA644" i="9"/>
  <c r="A644" i="9"/>
  <c r="AA643" i="9"/>
  <c r="A643" i="9"/>
  <c r="AA642" i="9"/>
  <c r="A642" i="9"/>
  <c r="AA641" i="9"/>
  <c r="A641" i="9"/>
  <c r="AA640" i="9"/>
  <c r="A640" i="9"/>
  <c r="AA639" i="9"/>
  <c r="A639" i="9"/>
  <c r="AA638" i="9"/>
  <c r="A638" i="9"/>
  <c r="AA637" i="9"/>
  <c r="A637" i="9"/>
  <c r="AA636" i="9"/>
  <c r="A636" i="9"/>
  <c r="AA635" i="9"/>
  <c r="A635" i="9"/>
  <c r="AA634" i="9"/>
  <c r="A634" i="9"/>
  <c r="AA633" i="9"/>
  <c r="A633" i="9"/>
  <c r="AA632" i="9"/>
  <c r="A632" i="9"/>
  <c r="AA631" i="9"/>
  <c r="A631" i="9"/>
  <c r="AA630" i="9"/>
  <c r="A630" i="9"/>
  <c r="AA629" i="9"/>
  <c r="A629" i="9"/>
  <c r="AA628" i="9"/>
  <c r="A628" i="9"/>
  <c r="AA627" i="9"/>
  <c r="A627" i="9"/>
  <c r="AA626" i="9"/>
  <c r="A626" i="9"/>
  <c r="AA625" i="9"/>
  <c r="A625" i="9"/>
  <c r="AA624" i="9"/>
  <c r="A624" i="9"/>
  <c r="AA623" i="9"/>
  <c r="A623" i="9"/>
  <c r="AA622" i="9"/>
  <c r="A622" i="9"/>
  <c r="AA621" i="9"/>
  <c r="A621" i="9"/>
  <c r="AA620" i="9"/>
  <c r="A620" i="9"/>
  <c r="AA619" i="9"/>
  <c r="A619" i="9"/>
  <c r="AA618" i="9"/>
  <c r="A618" i="9"/>
  <c r="AA617" i="9"/>
  <c r="A617" i="9"/>
  <c r="AA616" i="9"/>
  <c r="A616" i="9"/>
  <c r="AA615" i="9"/>
  <c r="A615" i="9"/>
  <c r="AA614" i="9"/>
  <c r="A614" i="9"/>
  <c r="AA613" i="9"/>
  <c r="A613" i="9"/>
  <c r="AA612" i="9"/>
  <c r="A612" i="9"/>
  <c r="AA611" i="9"/>
  <c r="A611" i="9"/>
  <c r="AA610" i="9"/>
  <c r="A610" i="9"/>
  <c r="AA609" i="9"/>
  <c r="A609" i="9"/>
  <c r="AA608" i="9"/>
  <c r="A608" i="9"/>
  <c r="AA607" i="9"/>
  <c r="A607" i="9"/>
  <c r="AA606" i="9"/>
  <c r="A606" i="9"/>
  <c r="AA605" i="9"/>
  <c r="A605" i="9"/>
  <c r="AA604" i="9"/>
  <c r="A604" i="9"/>
  <c r="AA603" i="9"/>
  <c r="A603" i="9"/>
  <c r="AA602" i="9"/>
  <c r="A602" i="9"/>
  <c r="AA601" i="9"/>
  <c r="A601" i="9"/>
  <c r="AA600" i="9"/>
  <c r="A600" i="9"/>
  <c r="AA599" i="9"/>
  <c r="A599" i="9"/>
  <c r="AA598" i="9"/>
  <c r="A598" i="9"/>
  <c r="AA597" i="9"/>
  <c r="A597" i="9"/>
  <c r="AA596" i="9"/>
  <c r="A596" i="9"/>
  <c r="AA595" i="9"/>
  <c r="A595" i="9"/>
  <c r="AA594" i="9"/>
  <c r="A594" i="9"/>
  <c r="AA593" i="9"/>
  <c r="A593" i="9"/>
  <c r="AA592" i="9"/>
  <c r="A592" i="9"/>
  <c r="AA591" i="9"/>
  <c r="A591" i="9"/>
  <c r="AA590" i="9"/>
  <c r="A590" i="9"/>
  <c r="AA589" i="9"/>
  <c r="A589" i="9"/>
  <c r="AA588" i="9"/>
  <c r="A588" i="9"/>
  <c r="AA587" i="9"/>
  <c r="A587" i="9"/>
  <c r="AA586" i="9"/>
  <c r="A586" i="9"/>
  <c r="AA585" i="9"/>
  <c r="A585" i="9"/>
  <c r="AA584" i="9"/>
  <c r="A584" i="9"/>
  <c r="AA583" i="9"/>
  <c r="A583" i="9"/>
  <c r="AA582" i="9"/>
  <c r="A582" i="9"/>
  <c r="AA581" i="9"/>
  <c r="A581" i="9"/>
  <c r="AA580" i="9"/>
  <c r="A580" i="9"/>
  <c r="AA579" i="9"/>
  <c r="A579" i="9"/>
  <c r="AA578" i="9"/>
  <c r="A578" i="9"/>
  <c r="AA577" i="9"/>
  <c r="A577" i="9"/>
  <c r="AA576" i="9"/>
  <c r="A576" i="9"/>
  <c r="AA575" i="9"/>
  <c r="A575" i="9"/>
  <c r="AA574" i="9"/>
  <c r="A574" i="9"/>
  <c r="AA573" i="9"/>
  <c r="A573" i="9"/>
  <c r="AA572" i="9"/>
  <c r="A572" i="9"/>
  <c r="AA571" i="9"/>
  <c r="A571" i="9"/>
  <c r="AA570" i="9"/>
  <c r="A570" i="9"/>
  <c r="AA569" i="9"/>
  <c r="A569" i="9"/>
  <c r="AA568" i="9"/>
  <c r="A568" i="9"/>
  <c r="AA567" i="9"/>
  <c r="A567" i="9"/>
  <c r="AA566" i="9"/>
  <c r="A566" i="9"/>
  <c r="AA565" i="9"/>
  <c r="A565" i="9"/>
  <c r="AA564" i="9"/>
  <c r="A564" i="9"/>
  <c r="AA563" i="9"/>
  <c r="A563" i="9"/>
  <c r="AA562" i="9"/>
  <c r="A562" i="9"/>
  <c r="AA561" i="9"/>
  <c r="A561" i="9"/>
  <c r="AA560" i="9"/>
  <c r="A560" i="9"/>
  <c r="AA559" i="9"/>
  <c r="A559" i="9"/>
  <c r="AA558" i="9"/>
  <c r="A558" i="9"/>
  <c r="AA557" i="9"/>
  <c r="A557" i="9"/>
  <c r="AA556" i="9"/>
  <c r="A556" i="9"/>
  <c r="AA555" i="9"/>
  <c r="A555" i="9"/>
  <c r="AA554" i="9"/>
  <c r="A554" i="9"/>
  <c r="AA553" i="9"/>
  <c r="A553" i="9"/>
  <c r="AA552" i="9"/>
  <c r="A552" i="9"/>
  <c r="AA551" i="9"/>
  <c r="A551" i="9"/>
  <c r="AA550" i="9"/>
  <c r="A550" i="9"/>
  <c r="AA549" i="9"/>
  <c r="A549" i="9"/>
  <c r="AA548" i="9"/>
  <c r="A548" i="9"/>
  <c r="AA547" i="9"/>
  <c r="A547" i="9"/>
  <c r="AA546" i="9"/>
  <c r="A546" i="9"/>
  <c r="AA545" i="9"/>
  <c r="A545" i="9"/>
  <c r="AA544" i="9"/>
  <c r="A544" i="9"/>
  <c r="AA543" i="9"/>
  <c r="A543" i="9"/>
  <c r="AA542" i="9"/>
  <c r="A542" i="9"/>
  <c r="AA541" i="9"/>
  <c r="A541" i="9"/>
  <c r="AA540" i="9"/>
  <c r="A540" i="9"/>
  <c r="AA539" i="9"/>
  <c r="A539" i="9"/>
  <c r="AA538" i="9"/>
  <c r="A538" i="9"/>
  <c r="AA537" i="9"/>
  <c r="A537" i="9"/>
  <c r="AA536" i="9"/>
  <c r="A536" i="9"/>
  <c r="AA535" i="9"/>
  <c r="A535" i="9"/>
  <c r="AA534" i="9"/>
  <c r="A534" i="9"/>
  <c r="AA533" i="9"/>
  <c r="A533" i="9"/>
  <c r="AA532" i="9"/>
  <c r="A532" i="9"/>
  <c r="AA531" i="9"/>
  <c r="A531" i="9"/>
  <c r="AA530" i="9"/>
  <c r="A530" i="9"/>
  <c r="AA529" i="9"/>
  <c r="A529" i="9"/>
  <c r="AA528" i="9"/>
  <c r="A528" i="9"/>
  <c r="AA527" i="9"/>
  <c r="A527" i="9"/>
  <c r="AA526" i="9"/>
  <c r="A526" i="9"/>
  <c r="AA525" i="9"/>
  <c r="A525" i="9"/>
  <c r="AA524" i="9"/>
  <c r="A524" i="9"/>
  <c r="AA523" i="9"/>
  <c r="A523" i="9"/>
  <c r="AA522" i="9"/>
  <c r="A522" i="9"/>
  <c r="AA521" i="9"/>
  <c r="A521" i="9"/>
  <c r="AA520" i="9"/>
  <c r="A520" i="9"/>
  <c r="AA519" i="9"/>
  <c r="A519" i="9"/>
  <c r="AA518" i="9"/>
  <c r="A518" i="9"/>
  <c r="AA517" i="9"/>
  <c r="A517" i="9"/>
  <c r="AA516" i="9"/>
  <c r="A516" i="9"/>
  <c r="AA515" i="9"/>
  <c r="A515" i="9"/>
  <c r="AA514" i="9"/>
  <c r="A514" i="9"/>
  <c r="AA513" i="9"/>
  <c r="A513" i="9"/>
  <c r="AA512" i="9"/>
  <c r="A512" i="9"/>
  <c r="AA511" i="9"/>
  <c r="A511" i="9"/>
  <c r="AA510" i="9"/>
  <c r="A510" i="9"/>
  <c r="AA509" i="9"/>
  <c r="A509" i="9"/>
  <c r="AA508" i="9"/>
  <c r="A508" i="9"/>
  <c r="AA507" i="9"/>
  <c r="A507" i="9"/>
  <c r="AA506" i="9"/>
  <c r="A506" i="9"/>
  <c r="AA505" i="9"/>
  <c r="A505" i="9"/>
  <c r="AA504" i="9"/>
  <c r="A504" i="9"/>
  <c r="AA503" i="9"/>
  <c r="A503" i="9"/>
  <c r="AA502" i="9"/>
  <c r="A502" i="9"/>
  <c r="AA501" i="9"/>
  <c r="A501" i="9"/>
  <c r="AA500" i="9"/>
  <c r="A500" i="9"/>
  <c r="AA499" i="9"/>
  <c r="A499" i="9"/>
  <c r="AA498" i="9"/>
  <c r="A498" i="9"/>
  <c r="AA497" i="9"/>
  <c r="A497" i="9"/>
  <c r="AA496" i="9"/>
  <c r="A496" i="9"/>
  <c r="AA495" i="9"/>
  <c r="A495" i="9"/>
  <c r="AA494" i="9"/>
  <c r="A494" i="9"/>
  <c r="AA493" i="9"/>
  <c r="A493" i="9"/>
  <c r="AA492" i="9"/>
  <c r="A492" i="9"/>
  <c r="AA491" i="9"/>
  <c r="A491" i="9"/>
  <c r="AA490" i="9"/>
  <c r="A490" i="9"/>
  <c r="AA489" i="9"/>
  <c r="A489" i="9"/>
  <c r="AA488" i="9"/>
  <c r="A488" i="9"/>
  <c r="AA487" i="9"/>
  <c r="A487" i="9"/>
  <c r="AA486" i="9"/>
  <c r="A486" i="9"/>
  <c r="AA485" i="9"/>
  <c r="A485" i="9"/>
  <c r="AA484" i="9"/>
  <c r="A484" i="9"/>
  <c r="AA483" i="9"/>
  <c r="A483" i="9"/>
  <c r="AA482" i="9"/>
  <c r="A482" i="9"/>
  <c r="AA481" i="9"/>
  <c r="A481" i="9"/>
  <c r="AA480" i="9"/>
  <c r="A480" i="9"/>
  <c r="AA479" i="9"/>
  <c r="A479" i="9"/>
  <c r="AA478" i="9"/>
  <c r="A478" i="9"/>
  <c r="AA477" i="9"/>
  <c r="A477" i="9"/>
  <c r="AA476" i="9"/>
  <c r="A476" i="9"/>
  <c r="AA475" i="9"/>
  <c r="A475" i="9"/>
  <c r="AA474" i="9"/>
  <c r="A474" i="9"/>
  <c r="AA473" i="9"/>
  <c r="A473" i="9"/>
  <c r="AA472" i="9"/>
  <c r="A472" i="9"/>
  <c r="AA471" i="9"/>
  <c r="A471" i="9"/>
  <c r="AA470" i="9"/>
  <c r="A470" i="9"/>
  <c r="AA469" i="9"/>
  <c r="A469" i="9"/>
  <c r="AA468" i="9"/>
  <c r="A468" i="9"/>
  <c r="AA467" i="9"/>
  <c r="A467" i="9"/>
  <c r="AA466" i="9"/>
  <c r="A466" i="9"/>
  <c r="AA465" i="9"/>
  <c r="A465" i="9"/>
  <c r="AA464" i="9"/>
  <c r="A464" i="9"/>
  <c r="AA463" i="9"/>
  <c r="A463" i="9"/>
  <c r="AA462" i="9"/>
  <c r="A462" i="9"/>
  <c r="AA461" i="9"/>
  <c r="A461" i="9"/>
  <c r="AA460" i="9"/>
  <c r="A460" i="9"/>
  <c r="AA459" i="9"/>
  <c r="A459" i="9"/>
  <c r="AA458" i="9"/>
  <c r="A458" i="9"/>
  <c r="AA457" i="9"/>
  <c r="A457" i="9"/>
  <c r="AA456" i="9"/>
  <c r="A456" i="9"/>
  <c r="AA455" i="9"/>
  <c r="A455" i="9"/>
  <c r="AA454" i="9"/>
  <c r="A454" i="9"/>
  <c r="AA453" i="9"/>
  <c r="A453" i="9"/>
  <c r="AA452" i="9"/>
  <c r="A452" i="9"/>
  <c r="AA451" i="9"/>
  <c r="A451" i="9"/>
  <c r="AA450" i="9"/>
  <c r="A450" i="9"/>
  <c r="AA449" i="9"/>
  <c r="A449" i="9"/>
  <c r="AA448" i="9"/>
  <c r="A448" i="9"/>
  <c r="AA447" i="9"/>
  <c r="A447" i="9"/>
  <c r="AA446" i="9"/>
  <c r="A446" i="9"/>
  <c r="AA445" i="9"/>
  <c r="A445" i="9"/>
  <c r="AA444" i="9"/>
  <c r="A444" i="9"/>
  <c r="AA443" i="9"/>
  <c r="A443" i="9"/>
  <c r="AA442" i="9"/>
  <c r="A442" i="9"/>
  <c r="AA441" i="9"/>
  <c r="A441" i="9"/>
  <c r="AA440" i="9"/>
  <c r="A440" i="9"/>
  <c r="AA439" i="9"/>
  <c r="A439" i="9"/>
  <c r="AA438" i="9"/>
  <c r="A438" i="9"/>
  <c r="AA437" i="9"/>
  <c r="A437" i="9"/>
  <c r="AA436" i="9"/>
  <c r="A436" i="9"/>
  <c r="AA435" i="9"/>
  <c r="A435" i="9"/>
  <c r="AA434" i="9"/>
  <c r="A434" i="9"/>
  <c r="AA433" i="9"/>
  <c r="A433" i="9"/>
  <c r="AA432" i="9"/>
  <c r="A432" i="9"/>
  <c r="AA431" i="9"/>
  <c r="A431" i="9"/>
  <c r="AA430" i="9"/>
  <c r="A430" i="9"/>
  <c r="AA429" i="9"/>
  <c r="A429" i="9"/>
  <c r="AA428" i="9"/>
  <c r="A428" i="9"/>
  <c r="AA427" i="9"/>
  <c r="A427" i="9"/>
  <c r="AA426" i="9"/>
  <c r="A426" i="9"/>
  <c r="AA425" i="9"/>
  <c r="A425" i="9"/>
  <c r="AA424" i="9"/>
  <c r="A424" i="9"/>
  <c r="AA423" i="9"/>
  <c r="A423" i="9"/>
  <c r="AA422" i="9"/>
  <c r="A422" i="9"/>
  <c r="AA421" i="9"/>
  <c r="A421" i="9"/>
  <c r="AA420" i="9"/>
  <c r="A420" i="9"/>
  <c r="AA419" i="9"/>
  <c r="A419" i="9"/>
  <c r="AA418" i="9"/>
  <c r="A418" i="9"/>
  <c r="AA417" i="9"/>
  <c r="A417" i="9"/>
  <c r="AA416" i="9"/>
  <c r="A416" i="9"/>
  <c r="AA415" i="9"/>
  <c r="A415" i="9"/>
  <c r="AA414" i="9"/>
  <c r="A414" i="9"/>
  <c r="AA413" i="9"/>
  <c r="A413" i="9"/>
  <c r="AA412" i="9"/>
  <c r="A412" i="9"/>
  <c r="AA411" i="9"/>
  <c r="A411" i="9"/>
  <c r="AA410" i="9"/>
  <c r="A410" i="9"/>
  <c r="AA409" i="9"/>
  <c r="A409" i="9"/>
  <c r="AA408" i="9"/>
  <c r="A408" i="9"/>
  <c r="AA407" i="9"/>
  <c r="A407" i="9"/>
  <c r="AA406" i="9"/>
  <c r="A406" i="9"/>
  <c r="AA405" i="9"/>
  <c r="A405" i="9"/>
  <c r="AA404" i="9"/>
  <c r="A404" i="9"/>
  <c r="AA403" i="9"/>
  <c r="A403" i="9"/>
  <c r="AA402" i="9"/>
  <c r="A402" i="9"/>
  <c r="AA401" i="9"/>
  <c r="A401" i="9"/>
  <c r="AA400" i="9"/>
  <c r="A400" i="9"/>
  <c r="AA399" i="9"/>
  <c r="A399" i="9"/>
  <c r="AA398" i="9"/>
  <c r="A398" i="9"/>
  <c r="AA397" i="9"/>
  <c r="A397" i="9"/>
  <c r="AA396" i="9"/>
  <c r="A396" i="9"/>
  <c r="AA395" i="9"/>
  <c r="A395" i="9"/>
  <c r="AA394" i="9"/>
  <c r="A394" i="9"/>
  <c r="AA393" i="9"/>
  <c r="A393" i="9"/>
  <c r="AA392" i="9"/>
  <c r="A392" i="9"/>
  <c r="AA391" i="9"/>
  <c r="A391" i="9"/>
  <c r="AA390" i="9"/>
  <c r="A390" i="9"/>
  <c r="AA389" i="9"/>
  <c r="A389" i="9"/>
  <c r="AA388" i="9"/>
  <c r="A388" i="9"/>
  <c r="AA387" i="9"/>
  <c r="A387" i="9"/>
  <c r="AA386" i="9"/>
  <c r="A386" i="9"/>
  <c r="AA385" i="9"/>
  <c r="A385" i="9"/>
  <c r="AA384" i="9"/>
  <c r="A384" i="9"/>
  <c r="AA383" i="9"/>
  <c r="A383" i="9"/>
  <c r="AA382" i="9"/>
  <c r="A382" i="9"/>
  <c r="AA381" i="9"/>
  <c r="A381" i="9"/>
  <c r="AA380" i="9"/>
  <c r="A380" i="9"/>
  <c r="AA379" i="9"/>
  <c r="A379" i="9"/>
  <c r="AA378" i="9"/>
  <c r="A378" i="9"/>
  <c r="AA377" i="9"/>
  <c r="A377" i="9"/>
  <c r="AA376" i="9"/>
  <c r="A376" i="9"/>
  <c r="AA375" i="9"/>
  <c r="A375" i="9"/>
  <c r="AA374" i="9"/>
  <c r="A374" i="9"/>
  <c r="AA373" i="9"/>
  <c r="A373" i="9"/>
  <c r="AA372" i="9"/>
  <c r="A372" i="9"/>
  <c r="AA371" i="9"/>
  <c r="A371" i="9"/>
  <c r="AA370" i="9"/>
  <c r="A370" i="9"/>
  <c r="AA369" i="9"/>
  <c r="A369" i="9"/>
  <c r="AA368" i="9"/>
  <c r="A368" i="9"/>
  <c r="AA367" i="9"/>
  <c r="A367" i="9"/>
  <c r="AA366" i="9"/>
  <c r="A366" i="9"/>
  <c r="AA365" i="9"/>
  <c r="A365" i="9"/>
  <c r="AA364" i="9"/>
  <c r="A364" i="9"/>
  <c r="AA363" i="9"/>
  <c r="A363" i="9"/>
  <c r="AA362" i="9"/>
  <c r="A362" i="9"/>
  <c r="AA361" i="9"/>
  <c r="A361" i="9"/>
  <c r="AA360" i="9"/>
  <c r="A360" i="9"/>
  <c r="AA359" i="9"/>
  <c r="A359" i="9"/>
  <c r="AA358" i="9"/>
  <c r="A358" i="9"/>
  <c r="AA357" i="9"/>
  <c r="A357" i="9"/>
  <c r="AA356" i="9"/>
  <c r="A356" i="9"/>
  <c r="AA355" i="9"/>
  <c r="A355" i="9"/>
  <c r="AA354" i="9"/>
  <c r="A354" i="9"/>
  <c r="AA353" i="9"/>
  <c r="A353" i="9"/>
  <c r="AA352" i="9"/>
  <c r="A352" i="9"/>
  <c r="AA351" i="9"/>
  <c r="A351" i="9"/>
  <c r="AA350" i="9"/>
  <c r="A350" i="9"/>
  <c r="AA349" i="9"/>
  <c r="A349" i="9"/>
  <c r="AA348" i="9"/>
  <c r="A348" i="9"/>
  <c r="AA347" i="9"/>
  <c r="A347" i="9"/>
  <c r="AA346" i="9"/>
  <c r="A346" i="9"/>
  <c r="AA345" i="9"/>
  <c r="A345" i="9"/>
  <c r="AA344" i="9"/>
  <c r="A344" i="9"/>
  <c r="AA343" i="9"/>
  <c r="A343" i="9"/>
  <c r="AA342" i="9"/>
  <c r="A342" i="9"/>
  <c r="AA341" i="9"/>
  <c r="A341" i="9"/>
  <c r="AA340" i="9"/>
  <c r="A340" i="9"/>
  <c r="AA339" i="9"/>
  <c r="A339" i="9"/>
  <c r="AA338" i="9"/>
  <c r="A338" i="9"/>
  <c r="AA337" i="9"/>
  <c r="A337" i="9"/>
  <c r="AA336" i="9"/>
  <c r="A336" i="9"/>
  <c r="AA335" i="9"/>
  <c r="A335" i="9"/>
  <c r="AA334" i="9"/>
  <c r="A334" i="9"/>
  <c r="AA333" i="9"/>
  <c r="A333" i="9"/>
  <c r="AA332" i="9"/>
  <c r="A332" i="9"/>
  <c r="AA331" i="9"/>
  <c r="A331" i="9"/>
  <c r="AA330" i="9"/>
  <c r="A330" i="9"/>
  <c r="AA329" i="9"/>
  <c r="A329" i="9"/>
  <c r="AA328" i="9"/>
  <c r="A328" i="9"/>
  <c r="AA327" i="9"/>
  <c r="A327" i="9"/>
  <c r="AA326" i="9"/>
  <c r="A326" i="9"/>
  <c r="AA325" i="9"/>
  <c r="A325" i="9"/>
  <c r="AA324" i="9"/>
  <c r="A324" i="9"/>
  <c r="AA323" i="9"/>
  <c r="A323" i="9"/>
  <c r="AA322" i="9"/>
  <c r="A322" i="9"/>
  <c r="AA321" i="9"/>
  <c r="A321" i="9"/>
  <c r="AA320" i="9"/>
  <c r="A320" i="9"/>
  <c r="AA319" i="9"/>
  <c r="A319" i="9"/>
  <c r="AA318" i="9"/>
  <c r="A318" i="9"/>
  <c r="AA317" i="9"/>
  <c r="A317" i="9"/>
  <c r="AA316" i="9"/>
  <c r="A316" i="9"/>
  <c r="AA315" i="9"/>
  <c r="A315" i="9"/>
  <c r="AA314" i="9"/>
  <c r="A314" i="9"/>
  <c r="AA313" i="9"/>
  <c r="A313" i="9"/>
  <c r="AA312" i="9"/>
  <c r="A312" i="9"/>
  <c r="AA311" i="9"/>
  <c r="A311" i="9"/>
  <c r="AA310" i="9"/>
  <c r="A310" i="9"/>
  <c r="AA309" i="9"/>
  <c r="A309" i="9"/>
  <c r="AA308" i="9"/>
  <c r="A308" i="9"/>
  <c r="AA307" i="9"/>
  <c r="A307" i="9"/>
  <c r="AA306" i="9"/>
  <c r="A306" i="9"/>
  <c r="AA305" i="9"/>
  <c r="A305" i="9"/>
  <c r="AA304" i="9"/>
  <c r="A304" i="9"/>
  <c r="AA303" i="9"/>
  <c r="A303" i="9"/>
  <c r="AA302" i="9"/>
  <c r="A302" i="9"/>
  <c r="AA301" i="9"/>
  <c r="A301" i="9"/>
  <c r="AA300" i="9"/>
  <c r="A300" i="9"/>
  <c r="AA299" i="9"/>
  <c r="A299" i="9"/>
  <c r="AA298" i="9"/>
  <c r="A298" i="9"/>
  <c r="AA297" i="9"/>
  <c r="A297" i="9"/>
  <c r="AA296" i="9"/>
  <c r="A296" i="9"/>
  <c r="AA295" i="9"/>
  <c r="A295" i="9"/>
  <c r="AA294" i="9"/>
  <c r="A294" i="9"/>
  <c r="AA293" i="9"/>
  <c r="A293" i="9"/>
  <c r="AA292" i="9"/>
  <c r="A292" i="9"/>
  <c r="AA291" i="9"/>
  <c r="A291" i="9"/>
  <c r="AA290" i="9"/>
  <c r="A290" i="9"/>
  <c r="AA289" i="9"/>
  <c r="A289" i="9"/>
  <c r="AA288" i="9"/>
  <c r="A288" i="9"/>
  <c r="AA287" i="9"/>
  <c r="A287" i="9"/>
  <c r="AA286" i="9"/>
  <c r="A286" i="9"/>
  <c r="AA285" i="9"/>
  <c r="A285" i="9"/>
  <c r="AA284" i="9"/>
  <c r="A284" i="9"/>
  <c r="AA283" i="9"/>
  <c r="A283" i="9"/>
  <c r="AA282" i="9"/>
  <c r="A282" i="9"/>
  <c r="AA281" i="9"/>
  <c r="A281" i="9"/>
  <c r="AA280" i="9"/>
  <c r="A280" i="9"/>
  <c r="AA279" i="9"/>
  <c r="A279" i="9"/>
  <c r="AA278" i="9"/>
  <c r="A278" i="9"/>
  <c r="AA277" i="9"/>
  <c r="A277" i="9"/>
  <c r="AA276" i="9"/>
  <c r="A276" i="9"/>
  <c r="AA275" i="9"/>
  <c r="A275" i="9"/>
  <c r="AA274" i="9"/>
  <c r="A274" i="9"/>
  <c r="AA273" i="9"/>
  <c r="A273" i="9"/>
  <c r="AA272" i="9"/>
  <c r="A272" i="9"/>
  <c r="AA271" i="9"/>
  <c r="A271" i="9"/>
  <c r="AA270" i="9"/>
  <c r="A270" i="9"/>
  <c r="AA269" i="9"/>
  <c r="A269" i="9"/>
  <c r="AA268" i="9"/>
  <c r="A268" i="9"/>
  <c r="AA267" i="9"/>
  <c r="A267" i="9"/>
  <c r="AA266" i="9"/>
  <c r="A266" i="9"/>
  <c r="AA265" i="9"/>
  <c r="A265" i="9"/>
  <c r="AA264" i="9"/>
  <c r="A264" i="9"/>
  <c r="AA263" i="9"/>
  <c r="A263" i="9"/>
  <c r="AA262" i="9"/>
  <c r="A262" i="9"/>
  <c r="AA261" i="9"/>
  <c r="A261" i="9"/>
  <c r="AA260" i="9"/>
  <c r="A260" i="9"/>
  <c r="AA259" i="9"/>
  <c r="A259" i="9"/>
  <c r="AA258" i="9"/>
  <c r="A258" i="9"/>
  <c r="AA257" i="9"/>
  <c r="A257" i="9"/>
  <c r="AA256" i="9"/>
  <c r="A256" i="9"/>
  <c r="AA255" i="9"/>
  <c r="A255" i="9"/>
  <c r="AA254" i="9"/>
  <c r="A254" i="9"/>
  <c r="AA253" i="9"/>
  <c r="A253" i="9"/>
  <c r="AA252" i="9"/>
  <c r="A252" i="9"/>
  <c r="AA251" i="9"/>
  <c r="A251" i="9"/>
  <c r="AA250" i="9"/>
  <c r="A250" i="9"/>
  <c r="AA249" i="9"/>
  <c r="A249" i="9"/>
  <c r="AA248" i="9"/>
  <c r="A248" i="9"/>
  <c r="AA247" i="9"/>
  <c r="A247" i="9"/>
  <c r="AA246" i="9"/>
  <c r="A246" i="9"/>
  <c r="AA245" i="9"/>
  <c r="A245" i="9"/>
  <c r="AA244" i="9"/>
  <c r="A244" i="9"/>
  <c r="AA243" i="9"/>
  <c r="A243" i="9"/>
  <c r="AA242" i="9"/>
  <c r="A242" i="9"/>
  <c r="AA241" i="9"/>
  <c r="A241" i="9"/>
  <c r="AA240" i="9"/>
  <c r="A240" i="9"/>
  <c r="AA239" i="9"/>
  <c r="A239" i="9"/>
  <c r="AA238" i="9"/>
  <c r="A238" i="9"/>
  <c r="AA237" i="9"/>
  <c r="A237" i="9"/>
  <c r="AA236" i="9"/>
  <c r="A236" i="9"/>
  <c r="AA235" i="9"/>
  <c r="A235" i="9"/>
  <c r="AA234" i="9"/>
  <c r="A234" i="9"/>
  <c r="AA233" i="9"/>
  <c r="A233" i="9"/>
  <c r="AA232" i="9"/>
  <c r="A232" i="9"/>
  <c r="AA231" i="9"/>
  <c r="A231" i="9"/>
  <c r="AA230" i="9"/>
  <c r="A230" i="9"/>
  <c r="AA229" i="9"/>
  <c r="A229" i="9"/>
  <c r="AA228" i="9"/>
  <c r="A228" i="9"/>
  <c r="AA227" i="9"/>
  <c r="A227" i="9"/>
  <c r="AA226" i="9"/>
  <c r="A226" i="9"/>
  <c r="AA225" i="9"/>
  <c r="A225" i="9"/>
  <c r="AA224" i="9"/>
  <c r="A224" i="9"/>
  <c r="AA223" i="9"/>
  <c r="A223" i="9"/>
  <c r="AA222" i="9"/>
  <c r="A222" i="9"/>
  <c r="AA221" i="9"/>
  <c r="A221" i="9"/>
  <c r="AA220" i="9"/>
  <c r="A220" i="9"/>
  <c r="AA219" i="9"/>
  <c r="A219" i="9"/>
  <c r="AA218" i="9"/>
  <c r="A218" i="9"/>
  <c r="AA217" i="9"/>
  <c r="A217" i="9"/>
  <c r="AA216" i="9"/>
  <c r="A216" i="9"/>
  <c r="AA215" i="9"/>
  <c r="A215" i="9"/>
  <c r="AA214" i="9"/>
  <c r="A214" i="9"/>
  <c r="AA213" i="9"/>
  <c r="A213" i="9"/>
  <c r="AA212" i="9"/>
  <c r="A212" i="9"/>
  <c r="AA211" i="9"/>
  <c r="A211" i="9"/>
  <c r="AA210" i="9"/>
  <c r="A210" i="9"/>
  <c r="AA209" i="9"/>
  <c r="A209" i="9"/>
  <c r="AA208" i="9"/>
  <c r="A208" i="9"/>
  <c r="AA207" i="9"/>
  <c r="A207" i="9"/>
  <c r="AA206" i="9"/>
  <c r="A206" i="9"/>
  <c r="AA205" i="9"/>
  <c r="A205" i="9"/>
  <c r="AA204" i="9"/>
  <c r="A204" i="9"/>
  <c r="AA203" i="9"/>
  <c r="A203" i="9"/>
  <c r="AA202" i="9"/>
  <c r="A202" i="9"/>
  <c r="AA201" i="9"/>
  <c r="A201" i="9"/>
  <c r="AA200" i="9"/>
  <c r="A200" i="9"/>
  <c r="AA199" i="9"/>
  <c r="A199" i="9"/>
  <c r="AA198" i="9"/>
  <c r="A198" i="9"/>
  <c r="AA197" i="9"/>
  <c r="A197" i="9"/>
  <c r="AA196" i="9"/>
  <c r="A196" i="9"/>
  <c r="AA195" i="9"/>
  <c r="A195" i="9"/>
  <c r="AA194" i="9"/>
  <c r="A194" i="9"/>
  <c r="AA193" i="9"/>
  <c r="A193" i="9"/>
  <c r="AA192" i="9"/>
  <c r="A192" i="9"/>
  <c r="AA191" i="9"/>
  <c r="A191" i="9"/>
  <c r="AA190" i="9"/>
  <c r="A190" i="9"/>
  <c r="AA189" i="9"/>
  <c r="A189" i="9"/>
  <c r="AA188" i="9"/>
  <c r="A188" i="9"/>
  <c r="AA187" i="9"/>
  <c r="A187" i="9"/>
  <c r="AA186" i="9"/>
  <c r="A186" i="9"/>
  <c r="AA185" i="9"/>
  <c r="A185" i="9"/>
  <c r="AA184" i="9"/>
  <c r="A184" i="9"/>
  <c r="AA183" i="9"/>
  <c r="A183" i="9"/>
  <c r="AA182" i="9"/>
  <c r="A182" i="9"/>
  <c r="AA181" i="9"/>
  <c r="A181" i="9"/>
  <c r="AA180" i="9"/>
  <c r="A180" i="9"/>
  <c r="AA179" i="9"/>
  <c r="A179" i="9"/>
  <c r="AA178" i="9"/>
  <c r="A178" i="9"/>
  <c r="AA177" i="9"/>
  <c r="A177" i="9"/>
  <c r="AA176" i="9"/>
  <c r="A176" i="9"/>
  <c r="AA175" i="9"/>
  <c r="A175" i="9"/>
  <c r="AA174" i="9"/>
  <c r="A174" i="9"/>
  <c r="AA173" i="9"/>
  <c r="A173" i="9"/>
  <c r="AA172" i="9"/>
  <c r="A172" i="9"/>
  <c r="AA171" i="9"/>
  <c r="A171" i="9"/>
  <c r="AA170" i="9"/>
  <c r="A170" i="9"/>
  <c r="AA169" i="9"/>
  <c r="A169" i="9"/>
  <c r="AA168" i="9"/>
  <c r="A168" i="9"/>
  <c r="AA167" i="9"/>
  <c r="A167" i="9"/>
  <c r="AA166" i="9"/>
  <c r="A166" i="9"/>
  <c r="AA165" i="9"/>
  <c r="A165" i="9"/>
  <c r="AA164" i="9"/>
  <c r="A164" i="9"/>
  <c r="AA163" i="9"/>
  <c r="A163" i="9"/>
  <c r="AA162" i="9"/>
  <c r="A162" i="9"/>
  <c r="AA161" i="9"/>
  <c r="A161" i="9"/>
  <c r="AA160" i="9"/>
  <c r="A160" i="9"/>
  <c r="AA159" i="9"/>
  <c r="A159" i="9"/>
  <c r="AA158" i="9"/>
  <c r="A158" i="9"/>
  <c r="AA157" i="9"/>
  <c r="A157" i="9"/>
  <c r="AA156" i="9"/>
  <c r="A156" i="9"/>
  <c r="AA155" i="9"/>
  <c r="A155" i="9"/>
  <c r="AA154" i="9"/>
  <c r="A154" i="9"/>
  <c r="AA153" i="9"/>
  <c r="A153" i="9"/>
  <c r="AA152" i="9"/>
  <c r="A152" i="9"/>
  <c r="AA151" i="9"/>
  <c r="A151" i="9"/>
  <c r="AA150" i="9"/>
  <c r="A150" i="9"/>
  <c r="AA149" i="9"/>
  <c r="A149" i="9"/>
  <c r="AA148" i="9"/>
  <c r="A148" i="9"/>
  <c r="AA147" i="9"/>
  <c r="A147" i="9"/>
  <c r="AA146" i="9"/>
  <c r="A146" i="9"/>
  <c r="AA145" i="9"/>
  <c r="A145" i="9"/>
  <c r="AA144" i="9"/>
  <c r="A144" i="9"/>
  <c r="AA143" i="9"/>
  <c r="A143" i="9"/>
  <c r="AA142" i="9"/>
  <c r="A142" i="9"/>
  <c r="AA141" i="9"/>
  <c r="A141" i="9"/>
  <c r="AA140" i="9"/>
  <c r="A140" i="9"/>
  <c r="AA139" i="9"/>
  <c r="A139" i="9"/>
  <c r="AA138" i="9"/>
  <c r="A138" i="9"/>
  <c r="AA137" i="9"/>
  <c r="A137" i="9"/>
  <c r="AA136" i="9"/>
  <c r="A136" i="9"/>
  <c r="AA135" i="9"/>
  <c r="A135" i="9"/>
  <c r="AA134" i="9"/>
  <c r="A134" i="9"/>
  <c r="AA133" i="9"/>
  <c r="A133" i="9"/>
  <c r="AA132" i="9"/>
  <c r="A132" i="9"/>
  <c r="AA131" i="9"/>
  <c r="A131" i="9"/>
  <c r="AA130" i="9"/>
  <c r="A130" i="9"/>
  <c r="AA129" i="9"/>
  <c r="A129" i="9"/>
  <c r="AA128" i="9"/>
  <c r="A128" i="9"/>
  <c r="AA127" i="9"/>
  <c r="A127" i="9"/>
  <c r="AA126" i="9"/>
  <c r="A126" i="9"/>
  <c r="AA125" i="9"/>
  <c r="A125" i="9"/>
  <c r="AA124" i="9"/>
  <c r="A124" i="9"/>
  <c r="AA123" i="9"/>
  <c r="A123" i="9"/>
  <c r="AA122" i="9"/>
  <c r="A122" i="9"/>
  <c r="AA121" i="9"/>
  <c r="A121" i="9"/>
  <c r="AA120" i="9"/>
  <c r="A120" i="9"/>
  <c r="AA119" i="9"/>
  <c r="A119" i="9"/>
  <c r="AA118" i="9"/>
  <c r="A118" i="9"/>
  <c r="AA117" i="9"/>
  <c r="A117" i="9"/>
  <c r="AA116" i="9"/>
  <c r="A116" i="9"/>
  <c r="AA115" i="9"/>
  <c r="A115" i="9"/>
  <c r="AA114" i="9"/>
  <c r="A114" i="9"/>
  <c r="AA113" i="9"/>
  <c r="A113" i="9"/>
  <c r="AA112" i="9"/>
  <c r="A112" i="9"/>
  <c r="AA111" i="9"/>
  <c r="A111" i="9"/>
  <c r="AA110" i="9"/>
  <c r="A110" i="9"/>
  <c r="AA109" i="9"/>
  <c r="A109" i="9"/>
  <c r="AA108" i="9"/>
  <c r="A108" i="9"/>
  <c r="AA107" i="9"/>
  <c r="A107" i="9"/>
  <c r="AA106" i="9"/>
  <c r="A106" i="9"/>
  <c r="AA105" i="9"/>
  <c r="A105" i="9"/>
  <c r="AA104" i="9"/>
  <c r="A104" i="9"/>
  <c r="AA103" i="9"/>
  <c r="A103" i="9"/>
  <c r="AA102" i="9"/>
  <c r="A102" i="9"/>
  <c r="AA101" i="9"/>
  <c r="A101" i="9"/>
  <c r="AA100" i="9"/>
  <c r="A100" i="9"/>
  <c r="AA99" i="9"/>
  <c r="A99" i="9"/>
  <c r="AA98" i="9"/>
  <c r="A98" i="9"/>
  <c r="AA97" i="9"/>
  <c r="A97" i="9"/>
  <c r="AA96" i="9"/>
  <c r="A96" i="9"/>
  <c r="AA95" i="9"/>
  <c r="A95" i="9"/>
  <c r="AA94" i="9"/>
  <c r="A94" i="9"/>
  <c r="AA93" i="9"/>
  <c r="A93" i="9"/>
  <c r="AA92" i="9"/>
  <c r="A92" i="9"/>
  <c r="AA91" i="9"/>
  <c r="A91" i="9"/>
  <c r="AA90" i="9"/>
  <c r="A90" i="9"/>
  <c r="AA89" i="9"/>
  <c r="A89" i="9"/>
  <c r="AA88" i="9"/>
  <c r="A88" i="9"/>
  <c r="AA87" i="9"/>
  <c r="A87" i="9"/>
  <c r="AA86" i="9"/>
  <c r="A86" i="9"/>
  <c r="AA85" i="9"/>
  <c r="A85" i="9"/>
  <c r="AA84" i="9"/>
  <c r="A84" i="9"/>
  <c r="AA83" i="9"/>
  <c r="A83" i="9"/>
  <c r="AA82" i="9"/>
  <c r="A82" i="9"/>
  <c r="AA81" i="9"/>
  <c r="A81" i="9"/>
  <c r="AA80" i="9"/>
  <c r="A80" i="9"/>
  <c r="AA79" i="9"/>
  <c r="A79" i="9"/>
  <c r="AA78" i="9"/>
  <c r="A78" i="9"/>
  <c r="AA77" i="9"/>
  <c r="A77" i="9"/>
  <c r="AA76" i="9"/>
  <c r="A76" i="9"/>
  <c r="AA75" i="9"/>
  <c r="A75" i="9"/>
  <c r="AA74" i="9"/>
  <c r="A74" i="9"/>
  <c r="AA73" i="9"/>
  <c r="A73" i="9"/>
  <c r="AA72" i="9"/>
  <c r="A72" i="9"/>
  <c r="AA71" i="9"/>
  <c r="A71" i="9"/>
  <c r="AA70" i="9"/>
  <c r="A70" i="9"/>
  <c r="AA69" i="9"/>
  <c r="A69" i="9"/>
  <c r="AA68" i="9"/>
  <c r="A68" i="9"/>
  <c r="AA67" i="9"/>
  <c r="A67" i="9"/>
  <c r="AA66" i="9"/>
  <c r="A66" i="9"/>
  <c r="AA65" i="9"/>
  <c r="A65" i="9"/>
  <c r="AA64" i="9"/>
  <c r="A64" i="9"/>
  <c r="AA63" i="9"/>
  <c r="A63" i="9"/>
  <c r="AA62" i="9"/>
  <c r="A62" i="9"/>
  <c r="AA61" i="9"/>
  <c r="A61" i="9"/>
  <c r="AA60" i="9"/>
  <c r="A60" i="9"/>
  <c r="AA59" i="9"/>
  <c r="A59" i="9"/>
  <c r="AA58" i="9"/>
  <c r="A58" i="9"/>
  <c r="AA57" i="9"/>
  <c r="A57" i="9"/>
  <c r="AA56" i="9"/>
  <c r="A56" i="9"/>
  <c r="AA55" i="9"/>
  <c r="A55" i="9"/>
  <c r="AA54" i="9"/>
  <c r="A54" i="9"/>
  <c r="AA53" i="9"/>
  <c r="A53" i="9"/>
  <c r="AA52" i="9"/>
  <c r="A52" i="9"/>
  <c r="AA51" i="9"/>
  <c r="A51" i="9"/>
  <c r="AA50" i="9"/>
  <c r="A50" i="9"/>
  <c r="AA49" i="9"/>
  <c r="A49" i="9"/>
  <c r="AA48" i="9"/>
  <c r="A48" i="9"/>
  <c r="AA47" i="9"/>
  <c r="A47" i="9"/>
  <c r="AA46" i="9"/>
  <c r="A46" i="9"/>
  <c r="AA45" i="9"/>
  <c r="A45" i="9"/>
  <c r="AA44" i="9"/>
  <c r="A44" i="9"/>
  <c r="AA43" i="9"/>
  <c r="A43" i="9"/>
  <c r="AA42" i="9"/>
  <c r="A42" i="9"/>
  <c r="AA41" i="9"/>
  <c r="A41" i="9"/>
  <c r="AA40" i="9"/>
  <c r="A40" i="9"/>
  <c r="AA39" i="9"/>
  <c r="A39" i="9"/>
  <c r="AA38" i="9"/>
  <c r="A38" i="9"/>
  <c r="AA37" i="9"/>
  <c r="A37" i="9"/>
  <c r="AA36" i="9"/>
  <c r="A36" i="9"/>
  <c r="AA35" i="9"/>
  <c r="A35" i="9"/>
  <c r="AA34" i="9"/>
  <c r="A34" i="9"/>
  <c r="AA33" i="9"/>
  <c r="A33" i="9"/>
  <c r="AA32" i="9"/>
  <c r="A32" i="9"/>
  <c r="AA31" i="9"/>
  <c r="A31" i="9"/>
  <c r="AA30" i="9"/>
  <c r="A30" i="9"/>
  <c r="AA29" i="9"/>
  <c r="A29" i="9"/>
  <c r="AA28" i="9"/>
  <c r="A28" i="9"/>
  <c r="AA27" i="9"/>
  <c r="A27" i="9"/>
  <c r="AA26" i="9"/>
  <c r="A26" i="9"/>
  <c r="AA25" i="9"/>
  <c r="A25" i="9"/>
  <c r="AA24" i="9"/>
  <c r="A24" i="9"/>
  <c r="AA23" i="9"/>
  <c r="A23" i="9"/>
  <c r="AA22" i="9"/>
  <c r="A22" i="9"/>
  <c r="AA21" i="9"/>
  <c r="A21" i="9"/>
  <c r="AA20" i="9"/>
  <c r="A20" i="9"/>
  <c r="AA19" i="9"/>
  <c r="A19" i="9"/>
  <c r="AA18" i="9"/>
  <c r="A18" i="9"/>
  <c r="AA17" i="9"/>
  <c r="A17" i="9"/>
  <c r="AA16" i="9"/>
  <c r="A16" i="9"/>
  <c r="AA15" i="9"/>
  <c r="A15" i="9"/>
  <c r="AA14" i="9"/>
  <c r="A14" i="9"/>
  <c r="AA13" i="9"/>
  <c r="A13" i="9"/>
  <c r="AA12" i="9"/>
  <c r="A12" i="9"/>
  <c r="AA11" i="9"/>
  <c r="A11" i="9"/>
  <c r="AA10" i="9"/>
  <c r="A10" i="9"/>
  <c r="AA9" i="9"/>
  <c r="A9" i="9"/>
  <c r="AA8" i="9"/>
  <c r="A8" i="9"/>
  <c r="AA7" i="9"/>
  <c r="A7" i="9"/>
  <c r="AA6" i="9"/>
  <c r="AA2" i="9" l="1"/>
  <c r="CZ369" i="3"/>
  <c r="CK615" i="3" l="1"/>
  <c r="CK614" i="3"/>
  <c r="H675" i="3"/>
  <c r="DC31" i="3"/>
  <c r="DC20" i="3"/>
  <c r="DC19" i="3"/>
  <c r="CK617" i="3" s="1"/>
  <c r="DC16" i="3"/>
  <c r="DC15" i="3"/>
  <c r="DC30" i="3"/>
  <c r="Q11" i="1"/>
  <c r="B12" i="3" s="1"/>
  <c r="Q51" i="1"/>
  <c r="F8" i="1"/>
  <c r="G8" i="1" s="1"/>
  <c r="F40" i="1"/>
  <c r="G40" i="1" s="1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B26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R225" i="3"/>
  <c r="F884" i="1"/>
  <c r="G884" i="1" s="1"/>
  <c r="F878" i="1"/>
  <c r="G878" i="1" s="1"/>
  <c r="F879" i="1"/>
  <c r="G879" i="1" s="1"/>
  <c r="F876" i="1"/>
  <c r="G876" i="1" s="1"/>
  <c r="D493" i="3"/>
  <c r="CQ488" i="3"/>
  <c r="D488" i="3"/>
  <c r="CQ487" i="3"/>
  <c r="D487" i="3"/>
  <c r="D485" i="3"/>
  <c r="F693" i="1"/>
  <c r="G693" i="1" s="1"/>
  <c r="D436" i="3"/>
  <c r="P990" i="1"/>
  <c r="E426" i="3" s="1"/>
  <c r="CC426" i="3" s="1"/>
  <c r="P991" i="1"/>
  <c r="E427" i="3" s="1"/>
  <c r="CZ427" i="3" s="1"/>
  <c r="F685" i="1"/>
  <c r="G685" i="1" s="1"/>
  <c r="F688" i="1"/>
  <c r="G688" i="1" s="1"/>
  <c r="F687" i="1"/>
  <c r="G687" i="1" s="1"/>
  <c r="F686" i="1"/>
  <c r="G686" i="1" s="1"/>
  <c r="H686" i="1" s="1"/>
  <c r="I686" i="1" s="1"/>
  <c r="F803" i="1"/>
  <c r="G803" i="1" s="1"/>
  <c r="H803" i="1" s="1"/>
  <c r="I803" i="1" s="1"/>
  <c r="F460" i="1"/>
  <c r="G460" i="1" s="1"/>
  <c r="F461" i="1"/>
  <c r="G461" i="1" s="1"/>
  <c r="K461" i="1" s="1"/>
  <c r="F215" i="1"/>
  <c r="G215" i="1" s="1"/>
  <c r="F356" i="1"/>
  <c r="G356" i="1" s="1"/>
  <c r="F354" i="1"/>
  <c r="G354" i="1" s="1"/>
  <c r="F105" i="1"/>
  <c r="G105" i="1" s="1"/>
  <c r="F309" i="1"/>
  <c r="G309" i="1" s="1"/>
  <c r="F302" i="1"/>
  <c r="G302" i="1" s="1"/>
  <c r="F303" i="1"/>
  <c r="G303" i="1" s="1"/>
  <c r="K303" i="1" s="1"/>
  <c r="F277" i="1"/>
  <c r="G277" i="1" s="1"/>
  <c r="H277" i="1" s="1"/>
  <c r="F278" i="1"/>
  <c r="G278" i="1" s="1"/>
  <c r="F275" i="1"/>
  <c r="G275" i="1" s="1"/>
  <c r="F83" i="1"/>
  <c r="G83" i="1" s="1"/>
  <c r="F41" i="1"/>
  <c r="G41" i="1" s="1"/>
  <c r="B369" i="3"/>
  <c r="B113" i="3"/>
  <c r="P485" i="3" l="1"/>
  <c r="X485" i="3"/>
  <c r="Q485" i="3"/>
  <c r="Y485" i="3"/>
  <c r="R485" i="3"/>
  <c r="Z485" i="3"/>
  <c r="S485" i="3"/>
  <c r="AA485" i="3"/>
  <c r="T485" i="3"/>
  <c r="U485" i="3"/>
  <c r="V485" i="3"/>
  <c r="W485" i="3"/>
  <c r="CQ427" i="3"/>
  <c r="CS427" i="3" s="1"/>
  <c r="AN26" i="3"/>
  <c r="AJ26" i="3"/>
  <c r="AK12" i="3"/>
  <c r="AL12" i="3"/>
  <c r="H8" i="1"/>
  <c r="I8" i="1" s="1"/>
  <c r="K8" i="1"/>
  <c r="H40" i="1"/>
  <c r="I40" i="1" s="1"/>
  <c r="K40" i="1"/>
  <c r="AF26" i="3"/>
  <c r="AK26" i="3"/>
  <c r="AL26" i="3"/>
  <c r="AM26" i="3"/>
  <c r="AO26" i="3"/>
  <c r="AH26" i="3"/>
  <c r="AD26" i="3"/>
  <c r="AG26" i="3"/>
  <c r="AI26" i="3"/>
  <c r="AE26" i="3"/>
  <c r="AM12" i="3"/>
  <c r="AO12" i="3"/>
  <c r="AN12" i="3"/>
  <c r="AH12" i="3"/>
  <c r="AI12" i="3"/>
  <c r="AJ12" i="3"/>
  <c r="AG12" i="3"/>
  <c r="AD12" i="3"/>
  <c r="AE12" i="3"/>
  <c r="AF12" i="3"/>
  <c r="K884" i="1"/>
  <c r="H884" i="1"/>
  <c r="I884" i="1" s="1"/>
  <c r="K879" i="1"/>
  <c r="H879" i="1"/>
  <c r="I879" i="1" s="1"/>
  <c r="H878" i="1"/>
  <c r="I878" i="1" s="1"/>
  <c r="K878" i="1"/>
  <c r="H876" i="1"/>
  <c r="I876" i="1" s="1"/>
  <c r="K876" i="1"/>
  <c r="H693" i="1"/>
  <c r="I693" i="1" s="1"/>
  <c r="K693" i="1"/>
  <c r="K685" i="1"/>
  <c r="H685" i="1"/>
  <c r="I685" i="1" s="1"/>
  <c r="K688" i="1"/>
  <c r="H688" i="1"/>
  <c r="I688" i="1" s="1"/>
  <c r="K687" i="1"/>
  <c r="H687" i="1"/>
  <c r="I687" i="1" s="1"/>
  <c r="K686" i="1"/>
  <c r="BE427" i="3"/>
  <c r="CK427" i="3"/>
  <c r="AW426" i="3"/>
  <c r="BA426" i="3"/>
  <c r="CG426" i="3"/>
  <c r="CZ426" i="3"/>
  <c r="CQ426" i="3" s="1"/>
  <c r="BI427" i="3"/>
  <c r="CM427" i="3"/>
  <c r="BE426" i="3"/>
  <c r="CK426" i="3"/>
  <c r="BM427" i="3"/>
  <c r="BI426" i="3"/>
  <c r="CM426" i="3"/>
  <c r="BQ427" i="3"/>
  <c r="BM426" i="3"/>
  <c r="BU427" i="3"/>
  <c r="BQ426" i="3"/>
  <c r="AS427" i="3"/>
  <c r="BY427" i="3"/>
  <c r="BU426" i="3"/>
  <c r="AW427" i="3"/>
  <c r="CC427" i="3"/>
  <c r="AS426" i="3"/>
  <c r="BY426" i="3"/>
  <c r="BA427" i="3"/>
  <c r="CG427" i="3"/>
  <c r="K803" i="1"/>
  <c r="H460" i="1"/>
  <c r="I460" i="1" s="1"/>
  <c r="K460" i="1"/>
  <c r="H461" i="1"/>
  <c r="I461" i="1" s="1"/>
  <c r="H215" i="1"/>
  <c r="I215" i="1" s="1"/>
  <c r="K215" i="1"/>
  <c r="H356" i="1"/>
  <c r="I356" i="1" s="1"/>
  <c r="K356" i="1"/>
  <c r="H354" i="1"/>
  <c r="I354" i="1" s="1"/>
  <c r="K354" i="1"/>
  <c r="H105" i="1"/>
  <c r="I105" i="1" s="1"/>
  <c r="K105" i="1"/>
  <c r="H309" i="1"/>
  <c r="I309" i="1" s="1"/>
  <c r="K309" i="1"/>
  <c r="K302" i="1"/>
  <c r="H302" i="1"/>
  <c r="I302" i="1" s="1"/>
  <c r="H303" i="1"/>
  <c r="I303" i="1" s="1"/>
  <c r="K277" i="1"/>
  <c r="H278" i="1"/>
  <c r="I278" i="1" s="1"/>
  <c r="K278" i="1"/>
  <c r="H275" i="1"/>
  <c r="K275" i="1"/>
  <c r="H83" i="1"/>
  <c r="I83" i="1" s="1"/>
  <c r="K83" i="1"/>
  <c r="H41" i="1"/>
  <c r="I41" i="1" s="1"/>
  <c r="K41" i="1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I8" i="3"/>
  <c r="D564" i="3"/>
  <c r="D565" i="3"/>
  <c r="AO8" i="3" l="1"/>
  <c r="CS426" i="3"/>
  <c r="BI583" i="3" l="1"/>
  <c r="BK583" i="3" s="1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31" i="3"/>
  <c r="D532" i="3"/>
  <c r="B532" i="3" s="1"/>
  <c r="D533" i="3"/>
  <c r="D534" i="3"/>
  <c r="D535" i="3"/>
  <c r="D536" i="3"/>
  <c r="D537" i="3"/>
  <c r="D538" i="3"/>
  <c r="D539" i="3"/>
  <c r="Q99" i="1" l="1"/>
  <c r="B88" i="3" s="1"/>
  <c r="J24" i="3"/>
  <c r="Z24" i="3"/>
  <c r="V88" i="3"/>
  <c r="N88" i="3"/>
  <c r="K24" i="3"/>
  <c r="S24" i="3"/>
  <c r="AA24" i="3"/>
  <c r="L24" i="3"/>
  <c r="AB24" i="3"/>
  <c r="AC88" i="3"/>
  <c r="U88" i="3"/>
  <c r="M88" i="3"/>
  <c r="T24" i="3"/>
  <c r="X88" i="3"/>
  <c r="I24" i="3"/>
  <c r="Y24" i="3"/>
  <c r="AB88" i="3"/>
  <c r="T88" i="3"/>
  <c r="L88" i="3"/>
  <c r="M24" i="3"/>
  <c r="U24" i="3"/>
  <c r="AC24" i="3"/>
  <c r="AA88" i="3"/>
  <c r="S88" i="3"/>
  <c r="K88" i="3"/>
  <c r="N24" i="3"/>
  <c r="V24" i="3"/>
  <c r="Z88" i="3"/>
  <c r="R88" i="3"/>
  <c r="J88" i="3"/>
  <c r="O24" i="3"/>
  <c r="W24" i="3"/>
  <c r="Q52" i="1"/>
  <c r="B24" i="3" s="1"/>
  <c r="Y88" i="3"/>
  <c r="Q88" i="3"/>
  <c r="I88" i="3"/>
  <c r="P24" i="3"/>
  <c r="X24" i="3"/>
  <c r="P88" i="3"/>
  <c r="Q24" i="3"/>
  <c r="W88" i="3"/>
  <c r="O88" i="3"/>
  <c r="R24" i="3"/>
  <c r="N10" i="3"/>
  <c r="V10" i="3"/>
  <c r="I13" i="3"/>
  <c r="Q13" i="3"/>
  <c r="Y13" i="3"/>
  <c r="L14" i="3"/>
  <c r="T14" i="3"/>
  <c r="AB14" i="3"/>
  <c r="O15" i="3"/>
  <c r="W15" i="3"/>
  <c r="J16" i="3"/>
  <c r="R16" i="3"/>
  <c r="Z16" i="3"/>
  <c r="M17" i="3"/>
  <c r="U17" i="3"/>
  <c r="AC17" i="3"/>
  <c r="P18" i="3"/>
  <c r="X18" i="3"/>
  <c r="K19" i="3"/>
  <c r="S19" i="3"/>
  <c r="AA19" i="3"/>
  <c r="N20" i="3"/>
  <c r="V20" i="3"/>
  <c r="I21" i="3"/>
  <c r="Q21" i="3"/>
  <c r="Y21" i="3"/>
  <c r="L22" i="3"/>
  <c r="T22" i="3"/>
  <c r="AB22" i="3"/>
  <c r="O23" i="3"/>
  <c r="W23" i="3"/>
  <c r="J27" i="3"/>
  <c r="R27" i="3"/>
  <c r="Z27" i="3"/>
  <c r="M28" i="3"/>
  <c r="U28" i="3"/>
  <c r="AC28" i="3"/>
  <c r="P29" i="3"/>
  <c r="X29" i="3"/>
  <c r="K30" i="3"/>
  <c r="S30" i="3"/>
  <c r="AA30" i="3"/>
  <c r="N31" i="3"/>
  <c r="V31" i="3"/>
  <c r="I32" i="3"/>
  <c r="Q32" i="3"/>
  <c r="Y32" i="3"/>
  <c r="L33" i="3"/>
  <c r="T33" i="3"/>
  <c r="AB33" i="3"/>
  <c r="O34" i="3"/>
  <c r="W34" i="3"/>
  <c r="J35" i="3"/>
  <c r="R35" i="3"/>
  <c r="Z35" i="3"/>
  <c r="M36" i="3"/>
  <c r="U36" i="3"/>
  <c r="AC36" i="3"/>
  <c r="O10" i="3"/>
  <c r="W10" i="3"/>
  <c r="J13" i="3"/>
  <c r="R13" i="3"/>
  <c r="Z13" i="3"/>
  <c r="M14" i="3"/>
  <c r="U14" i="3"/>
  <c r="AC14" i="3"/>
  <c r="P15" i="3"/>
  <c r="X15" i="3"/>
  <c r="K16" i="3"/>
  <c r="S16" i="3"/>
  <c r="AA16" i="3"/>
  <c r="N17" i="3"/>
  <c r="V17" i="3"/>
  <c r="I18" i="3"/>
  <c r="Q18" i="3"/>
  <c r="Y18" i="3"/>
  <c r="L19" i="3"/>
  <c r="T19" i="3"/>
  <c r="AB19" i="3"/>
  <c r="O20" i="3"/>
  <c r="W20" i="3"/>
  <c r="J21" i="3"/>
  <c r="R21" i="3"/>
  <c r="Z21" i="3"/>
  <c r="M22" i="3"/>
  <c r="U22" i="3"/>
  <c r="AC22" i="3"/>
  <c r="P23" i="3"/>
  <c r="X23" i="3"/>
  <c r="K27" i="3"/>
  <c r="S27" i="3"/>
  <c r="AA27" i="3"/>
  <c r="N28" i="3"/>
  <c r="V28" i="3"/>
  <c r="I29" i="3"/>
  <c r="Q29" i="3"/>
  <c r="Y29" i="3"/>
  <c r="L30" i="3"/>
  <c r="T30" i="3"/>
  <c r="AB30" i="3"/>
  <c r="O31" i="3"/>
  <c r="W31" i="3"/>
  <c r="J32" i="3"/>
  <c r="R32" i="3"/>
  <c r="Z32" i="3"/>
  <c r="M33" i="3"/>
  <c r="U33" i="3"/>
  <c r="AC33" i="3"/>
  <c r="P34" i="3"/>
  <c r="X34" i="3"/>
  <c r="K35" i="3"/>
  <c r="S35" i="3"/>
  <c r="AA35" i="3"/>
  <c r="N36" i="3"/>
  <c r="V36" i="3"/>
  <c r="I37" i="3"/>
  <c r="Q37" i="3"/>
  <c r="Y37" i="3"/>
  <c r="L38" i="3"/>
  <c r="T38" i="3"/>
  <c r="AB38" i="3"/>
  <c r="O39" i="3"/>
  <c r="W39" i="3"/>
  <c r="P10" i="3"/>
  <c r="X10" i="3"/>
  <c r="K13" i="3"/>
  <c r="S13" i="3"/>
  <c r="AA13" i="3"/>
  <c r="N14" i="3"/>
  <c r="V14" i="3"/>
  <c r="I15" i="3"/>
  <c r="Q15" i="3"/>
  <c r="Y15" i="3"/>
  <c r="L16" i="3"/>
  <c r="T16" i="3"/>
  <c r="AB16" i="3"/>
  <c r="O17" i="3"/>
  <c r="W17" i="3"/>
  <c r="J18" i="3"/>
  <c r="R18" i="3"/>
  <c r="Z18" i="3"/>
  <c r="M19" i="3"/>
  <c r="U19" i="3"/>
  <c r="AC19" i="3"/>
  <c r="P20" i="3"/>
  <c r="X20" i="3"/>
  <c r="K21" i="3"/>
  <c r="S21" i="3"/>
  <c r="AA21" i="3"/>
  <c r="N22" i="3"/>
  <c r="V22" i="3"/>
  <c r="I23" i="3"/>
  <c r="Q23" i="3"/>
  <c r="Y23" i="3"/>
  <c r="L27" i="3"/>
  <c r="T27" i="3"/>
  <c r="AB27" i="3"/>
  <c r="O28" i="3"/>
  <c r="W28" i="3"/>
  <c r="J29" i="3"/>
  <c r="R29" i="3"/>
  <c r="Z29" i="3"/>
  <c r="M30" i="3"/>
  <c r="U30" i="3"/>
  <c r="AC30" i="3"/>
  <c r="P31" i="3"/>
  <c r="X31" i="3"/>
  <c r="K32" i="3"/>
  <c r="S32" i="3"/>
  <c r="AA32" i="3"/>
  <c r="N33" i="3"/>
  <c r="V33" i="3"/>
  <c r="I34" i="3"/>
  <c r="Q34" i="3"/>
  <c r="Y34" i="3"/>
  <c r="L35" i="3"/>
  <c r="T35" i="3"/>
  <c r="AB35" i="3"/>
  <c r="I10" i="3"/>
  <c r="Q10" i="3"/>
  <c r="Y10" i="3"/>
  <c r="L13" i="3"/>
  <c r="T13" i="3"/>
  <c r="AB13" i="3"/>
  <c r="O14" i="3"/>
  <c r="W14" i="3"/>
  <c r="J15" i="3"/>
  <c r="R15" i="3"/>
  <c r="Z15" i="3"/>
  <c r="M16" i="3"/>
  <c r="U16" i="3"/>
  <c r="AC16" i="3"/>
  <c r="P17" i="3"/>
  <c r="X17" i="3"/>
  <c r="K18" i="3"/>
  <c r="S18" i="3"/>
  <c r="AA18" i="3"/>
  <c r="N19" i="3"/>
  <c r="V19" i="3"/>
  <c r="I20" i="3"/>
  <c r="Q20" i="3"/>
  <c r="Y20" i="3"/>
  <c r="L21" i="3"/>
  <c r="T21" i="3"/>
  <c r="AB21" i="3"/>
  <c r="O22" i="3"/>
  <c r="W22" i="3"/>
  <c r="J23" i="3"/>
  <c r="R23" i="3"/>
  <c r="Z23" i="3"/>
  <c r="M27" i="3"/>
  <c r="U27" i="3"/>
  <c r="AC27" i="3"/>
  <c r="P28" i="3"/>
  <c r="X28" i="3"/>
  <c r="K29" i="3"/>
  <c r="S29" i="3"/>
  <c r="AA29" i="3"/>
  <c r="N30" i="3"/>
  <c r="V30" i="3"/>
  <c r="I31" i="3"/>
  <c r="Q31" i="3"/>
  <c r="Y31" i="3"/>
  <c r="L32" i="3"/>
  <c r="T32" i="3"/>
  <c r="AB32" i="3"/>
  <c r="O33" i="3"/>
  <c r="W33" i="3"/>
  <c r="J34" i="3"/>
  <c r="R34" i="3"/>
  <c r="Z34" i="3"/>
  <c r="M35" i="3"/>
  <c r="U35" i="3"/>
  <c r="AC35" i="3"/>
  <c r="P36" i="3"/>
  <c r="X36" i="3"/>
  <c r="K37" i="3"/>
  <c r="S37" i="3"/>
  <c r="AA37" i="3"/>
  <c r="N38" i="3"/>
  <c r="V38" i="3"/>
  <c r="I39" i="3"/>
  <c r="Q39" i="3"/>
  <c r="Y39" i="3"/>
  <c r="L40" i="3"/>
  <c r="T40" i="3"/>
  <c r="AB40" i="3"/>
  <c r="O41" i="3"/>
  <c r="W41" i="3"/>
  <c r="J42" i="3"/>
  <c r="R42" i="3"/>
  <c r="Z42" i="3"/>
  <c r="M43" i="3"/>
  <c r="U43" i="3"/>
  <c r="AC43" i="3"/>
  <c r="P44" i="3"/>
  <c r="X44" i="3"/>
  <c r="K45" i="3"/>
  <c r="S45" i="3"/>
  <c r="AA45" i="3"/>
  <c r="J10" i="3"/>
  <c r="R10" i="3"/>
  <c r="Z10" i="3"/>
  <c r="M13" i="3"/>
  <c r="U13" i="3"/>
  <c r="AC13" i="3"/>
  <c r="P14" i="3"/>
  <c r="X14" i="3"/>
  <c r="K15" i="3"/>
  <c r="S15" i="3"/>
  <c r="AA15" i="3"/>
  <c r="N16" i="3"/>
  <c r="V16" i="3"/>
  <c r="I17" i="3"/>
  <c r="Q17" i="3"/>
  <c r="Y17" i="3"/>
  <c r="L18" i="3"/>
  <c r="T18" i="3"/>
  <c r="AB18" i="3"/>
  <c r="O19" i="3"/>
  <c r="W19" i="3"/>
  <c r="J20" i="3"/>
  <c r="R20" i="3"/>
  <c r="Z20" i="3"/>
  <c r="M21" i="3"/>
  <c r="U21" i="3"/>
  <c r="AC21" i="3"/>
  <c r="P22" i="3"/>
  <c r="X22" i="3"/>
  <c r="K23" i="3"/>
  <c r="S23" i="3"/>
  <c r="AA23" i="3"/>
  <c r="N27" i="3"/>
  <c r="V27" i="3"/>
  <c r="I28" i="3"/>
  <c r="Q28" i="3"/>
  <c r="Y28" i="3"/>
  <c r="L29" i="3"/>
  <c r="T29" i="3"/>
  <c r="AB29" i="3"/>
  <c r="O30" i="3"/>
  <c r="W30" i="3"/>
  <c r="J31" i="3"/>
  <c r="R31" i="3"/>
  <c r="Z31" i="3"/>
  <c r="M32" i="3"/>
  <c r="U32" i="3"/>
  <c r="AC32" i="3"/>
  <c r="P33" i="3"/>
  <c r="X33" i="3"/>
  <c r="K34" i="3"/>
  <c r="S34" i="3"/>
  <c r="AA34" i="3"/>
  <c r="N35" i="3"/>
  <c r="V35" i="3"/>
  <c r="I36" i="3"/>
  <c r="Q36" i="3"/>
  <c r="Y36" i="3"/>
  <c r="L37" i="3"/>
  <c r="T37" i="3"/>
  <c r="AB37" i="3"/>
  <c r="O38" i="3"/>
  <c r="W38" i="3"/>
  <c r="J39" i="3"/>
  <c r="R39" i="3"/>
  <c r="Z39" i="3"/>
  <c r="M40" i="3"/>
  <c r="U40" i="3"/>
  <c r="AC40" i="3"/>
  <c r="P41" i="3"/>
  <c r="X41" i="3"/>
  <c r="K42" i="3"/>
  <c r="S42" i="3"/>
  <c r="AA42" i="3"/>
  <c r="N43" i="3"/>
  <c r="V43" i="3"/>
  <c r="I44" i="3"/>
  <c r="Q44" i="3"/>
  <c r="Y44" i="3"/>
  <c r="L45" i="3"/>
  <c r="T45" i="3"/>
  <c r="AB45" i="3"/>
  <c r="O46" i="3"/>
  <c r="K10" i="3"/>
  <c r="S10" i="3"/>
  <c r="AA10" i="3"/>
  <c r="N13" i="3"/>
  <c r="V13" i="3"/>
  <c r="I14" i="3"/>
  <c r="Q14" i="3"/>
  <c r="Y14" i="3"/>
  <c r="L15" i="3"/>
  <c r="T15" i="3"/>
  <c r="AB15" i="3"/>
  <c r="O16" i="3"/>
  <c r="W16" i="3"/>
  <c r="J17" i="3"/>
  <c r="R17" i="3"/>
  <c r="Z17" i="3"/>
  <c r="M18" i="3"/>
  <c r="U18" i="3"/>
  <c r="AC18" i="3"/>
  <c r="P19" i="3"/>
  <c r="X19" i="3"/>
  <c r="K20" i="3"/>
  <c r="S20" i="3"/>
  <c r="AA20" i="3"/>
  <c r="N21" i="3"/>
  <c r="V21" i="3"/>
  <c r="I22" i="3"/>
  <c r="Q22" i="3"/>
  <c r="Y22" i="3"/>
  <c r="L23" i="3"/>
  <c r="T23" i="3"/>
  <c r="AB23" i="3"/>
  <c r="O27" i="3"/>
  <c r="W27" i="3"/>
  <c r="J28" i="3"/>
  <c r="R28" i="3"/>
  <c r="Z28" i="3"/>
  <c r="M29" i="3"/>
  <c r="U29" i="3"/>
  <c r="AC29" i="3"/>
  <c r="P30" i="3"/>
  <c r="X30" i="3"/>
  <c r="K31" i="3"/>
  <c r="S31" i="3"/>
  <c r="AA31" i="3"/>
  <c r="N32" i="3"/>
  <c r="V32" i="3"/>
  <c r="I33" i="3"/>
  <c r="Q33" i="3"/>
  <c r="Y33" i="3"/>
  <c r="L34" i="3"/>
  <c r="T34" i="3"/>
  <c r="AB34" i="3"/>
  <c r="O35" i="3"/>
  <c r="W35" i="3"/>
  <c r="J36" i="3"/>
  <c r="R36" i="3"/>
  <c r="Z36" i="3"/>
  <c r="M37" i="3"/>
  <c r="U37" i="3"/>
  <c r="AC37" i="3"/>
  <c r="P38" i="3"/>
  <c r="X38" i="3"/>
  <c r="K39" i="3"/>
  <c r="S39" i="3"/>
  <c r="AA39" i="3"/>
  <c r="N40" i="3"/>
  <c r="V40" i="3"/>
  <c r="I41" i="3"/>
  <c r="Q41" i="3"/>
  <c r="Y41" i="3"/>
  <c r="L42" i="3"/>
  <c r="T42" i="3"/>
  <c r="AB42" i="3"/>
  <c r="O43" i="3"/>
  <c r="W43" i="3"/>
  <c r="J44" i="3"/>
  <c r="R44" i="3"/>
  <c r="Z44" i="3"/>
  <c r="M45" i="3"/>
  <c r="U45" i="3"/>
  <c r="AC45" i="3"/>
  <c r="M10" i="3"/>
  <c r="X13" i="3"/>
  <c r="N15" i="3"/>
  <c r="Y16" i="3"/>
  <c r="O18" i="3"/>
  <c r="Z19" i="3"/>
  <c r="P21" i="3"/>
  <c r="AA22" i="3"/>
  <c r="Q27" i="3"/>
  <c r="AB28" i="3"/>
  <c r="R30" i="3"/>
  <c r="AC31" i="3"/>
  <c r="S33" i="3"/>
  <c r="I35" i="3"/>
  <c r="S36" i="3"/>
  <c r="P37" i="3"/>
  <c r="K38" i="3"/>
  <c r="AA38" i="3"/>
  <c r="V39" i="3"/>
  <c r="P40" i="3"/>
  <c r="AA40" i="3"/>
  <c r="T41" i="3"/>
  <c r="M42" i="3"/>
  <c r="X42" i="3"/>
  <c r="Q43" i="3"/>
  <c r="AB43" i="3"/>
  <c r="U44" i="3"/>
  <c r="N45" i="3"/>
  <c r="Y45" i="3"/>
  <c r="P46" i="3"/>
  <c r="X46" i="3"/>
  <c r="K47" i="3"/>
  <c r="S47" i="3"/>
  <c r="AA47" i="3"/>
  <c r="N48" i="3"/>
  <c r="V48" i="3"/>
  <c r="I49" i="3"/>
  <c r="Q49" i="3"/>
  <c r="Y49" i="3"/>
  <c r="L50" i="3"/>
  <c r="T50" i="3"/>
  <c r="AB50" i="3"/>
  <c r="O51" i="3"/>
  <c r="W51" i="3"/>
  <c r="J52" i="3"/>
  <c r="R52" i="3"/>
  <c r="Z52" i="3"/>
  <c r="M53" i="3"/>
  <c r="U53" i="3"/>
  <c r="AC53" i="3"/>
  <c r="P54" i="3"/>
  <c r="X54" i="3"/>
  <c r="K55" i="3"/>
  <c r="S55" i="3"/>
  <c r="AA55" i="3"/>
  <c r="N56" i="3"/>
  <c r="V56" i="3"/>
  <c r="P51" i="3"/>
  <c r="K52" i="3"/>
  <c r="AA52" i="3"/>
  <c r="V53" i="3"/>
  <c r="Q54" i="3"/>
  <c r="L55" i="3"/>
  <c r="AB55" i="3"/>
  <c r="W56" i="3"/>
  <c r="T10" i="3"/>
  <c r="J14" i="3"/>
  <c r="U15" i="3"/>
  <c r="K17" i="3"/>
  <c r="V18" i="3"/>
  <c r="L20" i="3"/>
  <c r="W21" i="3"/>
  <c r="M23" i="3"/>
  <c r="X27" i="3"/>
  <c r="N29" i="3"/>
  <c r="Y30" i="3"/>
  <c r="O32" i="3"/>
  <c r="Z33" i="3"/>
  <c r="P35" i="3"/>
  <c r="T36" i="3"/>
  <c r="R37" i="3"/>
  <c r="M38" i="3"/>
  <c r="AC38" i="3"/>
  <c r="X39" i="3"/>
  <c r="Q40" i="3"/>
  <c r="J41" i="3"/>
  <c r="U41" i="3"/>
  <c r="N42" i="3"/>
  <c r="Y42" i="3"/>
  <c r="R43" i="3"/>
  <c r="K44" i="3"/>
  <c r="V44" i="3"/>
  <c r="O45" i="3"/>
  <c r="Z45" i="3"/>
  <c r="Q46" i="3"/>
  <c r="Y46" i="3"/>
  <c r="L47" i="3"/>
  <c r="T47" i="3"/>
  <c r="AB47" i="3"/>
  <c r="O48" i="3"/>
  <c r="W48" i="3"/>
  <c r="J49" i="3"/>
  <c r="R49" i="3"/>
  <c r="Z49" i="3"/>
  <c r="M50" i="3"/>
  <c r="U50" i="3"/>
  <c r="AC50" i="3"/>
  <c r="X51" i="3"/>
  <c r="S52" i="3"/>
  <c r="N53" i="3"/>
  <c r="I54" i="3"/>
  <c r="Y54" i="3"/>
  <c r="T55" i="3"/>
  <c r="O56" i="3"/>
  <c r="U10" i="3"/>
  <c r="K14" i="3"/>
  <c r="V15" i="3"/>
  <c r="L17" i="3"/>
  <c r="W18" i="3"/>
  <c r="M20" i="3"/>
  <c r="X21" i="3"/>
  <c r="N23" i="3"/>
  <c r="Y27" i="3"/>
  <c r="O29" i="3"/>
  <c r="Z30" i="3"/>
  <c r="P32" i="3"/>
  <c r="AA33" i="3"/>
  <c r="Q35" i="3"/>
  <c r="W36" i="3"/>
  <c r="V37" i="3"/>
  <c r="Q38" i="3"/>
  <c r="L39" i="3"/>
  <c r="AB39" i="3"/>
  <c r="R40" i="3"/>
  <c r="K41" i="3"/>
  <c r="V41" i="3"/>
  <c r="O42" i="3"/>
  <c r="AC42" i="3"/>
  <c r="S43" i="3"/>
  <c r="L44" i="3"/>
  <c r="W44" i="3"/>
  <c r="P45" i="3"/>
  <c r="I46" i="3"/>
  <c r="R46" i="3"/>
  <c r="Z46" i="3"/>
  <c r="M47" i="3"/>
  <c r="U47" i="3"/>
  <c r="AC47" i="3"/>
  <c r="P48" i="3"/>
  <c r="X48" i="3"/>
  <c r="K49" i="3"/>
  <c r="S49" i="3"/>
  <c r="AA49" i="3"/>
  <c r="N50" i="3"/>
  <c r="V50" i="3"/>
  <c r="I51" i="3"/>
  <c r="Q51" i="3"/>
  <c r="Y51" i="3"/>
  <c r="L52" i="3"/>
  <c r="T52" i="3"/>
  <c r="AB52" i="3"/>
  <c r="O53" i="3"/>
  <c r="W53" i="3"/>
  <c r="AB10" i="3"/>
  <c r="R14" i="3"/>
  <c r="AC15" i="3"/>
  <c r="S17" i="3"/>
  <c r="I19" i="3"/>
  <c r="T20" i="3"/>
  <c r="J22" i="3"/>
  <c r="U23" i="3"/>
  <c r="K28" i="3"/>
  <c r="V29" i="3"/>
  <c r="L31" i="3"/>
  <c r="W32" i="3"/>
  <c r="M34" i="3"/>
  <c r="X35" i="3"/>
  <c r="AA36" i="3"/>
  <c r="W37" i="3"/>
  <c r="R38" i="3"/>
  <c r="M39" i="3"/>
  <c r="AC39" i="3"/>
  <c r="S40" i="3"/>
  <c r="L41" i="3"/>
  <c r="Z41" i="3"/>
  <c r="P42" i="3"/>
  <c r="I43" i="3"/>
  <c r="T43" i="3"/>
  <c r="M44" i="3"/>
  <c r="AA44" i="3"/>
  <c r="Q45" i="3"/>
  <c r="J46" i="3"/>
  <c r="S46" i="3"/>
  <c r="AA46" i="3"/>
  <c r="N47" i="3"/>
  <c r="V47" i="3"/>
  <c r="I48" i="3"/>
  <c r="Q48" i="3"/>
  <c r="Y48" i="3"/>
  <c r="L49" i="3"/>
  <c r="T49" i="3"/>
  <c r="AB49" i="3"/>
  <c r="O50" i="3"/>
  <c r="W50" i="3"/>
  <c r="J51" i="3"/>
  <c r="R51" i="3"/>
  <c r="Z51" i="3"/>
  <c r="M52" i="3"/>
  <c r="U52" i="3"/>
  <c r="AC52" i="3"/>
  <c r="P53" i="3"/>
  <c r="X53" i="3"/>
  <c r="K54" i="3"/>
  <c r="S54" i="3"/>
  <c r="AA54" i="3"/>
  <c r="N55" i="3"/>
  <c r="V55" i="3"/>
  <c r="I56" i="3"/>
  <c r="Q56" i="3"/>
  <c r="Y56" i="3"/>
  <c r="J48" i="3"/>
  <c r="Z48" i="3"/>
  <c r="U49" i="3"/>
  <c r="P50" i="3"/>
  <c r="K51" i="3"/>
  <c r="AA51" i="3"/>
  <c r="V52" i="3"/>
  <c r="I53" i="3"/>
  <c r="Y53" i="3"/>
  <c r="T54" i="3"/>
  <c r="O55" i="3"/>
  <c r="J56" i="3"/>
  <c r="Z56" i="3"/>
  <c r="O13" i="3"/>
  <c r="P16" i="3"/>
  <c r="Q19" i="3"/>
  <c r="R22" i="3"/>
  <c r="S28" i="3"/>
  <c r="J33" i="3"/>
  <c r="K36" i="3"/>
  <c r="Z37" i="3"/>
  <c r="P39" i="3"/>
  <c r="X40" i="3"/>
  <c r="AB41" i="3"/>
  <c r="K43" i="3"/>
  <c r="O44" i="3"/>
  <c r="V45" i="3"/>
  <c r="U46" i="3"/>
  <c r="AC10" i="3"/>
  <c r="S14" i="3"/>
  <c r="I16" i="3"/>
  <c r="T17" i="3"/>
  <c r="J19" i="3"/>
  <c r="U20" i="3"/>
  <c r="K22" i="3"/>
  <c r="V23" i="3"/>
  <c r="L28" i="3"/>
  <c r="W29" i="3"/>
  <c r="M31" i="3"/>
  <c r="X32" i="3"/>
  <c r="N34" i="3"/>
  <c r="Y35" i="3"/>
  <c r="AB36" i="3"/>
  <c r="X37" i="3"/>
  <c r="S38" i="3"/>
  <c r="N39" i="3"/>
  <c r="I40" i="3"/>
  <c r="W40" i="3"/>
  <c r="M41" i="3"/>
  <c r="AA41" i="3"/>
  <c r="Q42" i="3"/>
  <c r="J43" i="3"/>
  <c r="X43" i="3"/>
  <c r="N44" i="3"/>
  <c r="AB44" i="3"/>
  <c r="R45" i="3"/>
  <c r="K46" i="3"/>
  <c r="T46" i="3"/>
  <c r="AB46" i="3"/>
  <c r="O47" i="3"/>
  <c r="W47" i="3"/>
  <c r="R48" i="3"/>
  <c r="M49" i="3"/>
  <c r="AC49" i="3"/>
  <c r="X50" i="3"/>
  <c r="S51" i="3"/>
  <c r="N52" i="3"/>
  <c r="Q53" i="3"/>
  <c r="L54" i="3"/>
  <c r="AB54" i="3"/>
  <c r="W55" i="3"/>
  <c r="R56" i="3"/>
  <c r="Z14" i="3"/>
  <c r="AA17" i="3"/>
  <c r="AB20" i="3"/>
  <c r="AC23" i="3"/>
  <c r="I30" i="3"/>
  <c r="T31" i="3"/>
  <c r="U34" i="3"/>
  <c r="J37" i="3"/>
  <c r="U38" i="3"/>
  <c r="J40" i="3"/>
  <c r="N41" i="3"/>
  <c r="U42" i="3"/>
  <c r="Y43" i="3"/>
  <c r="AC44" i="3"/>
  <c r="L46" i="3"/>
  <c r="AC46" i="3"/>
  <c r="P13" i="3"/>
  <c r="AA14" i="3"/>
  <c r="Q16" i="3"/>
  <c r="AB17" i="3"/>
  <c r="R19" i="3"/>
  <c r="AC20" i="3"/>
  <c r="S22" i="3"/>
  <c r="I27" i="3"/>
  <c r="T28" i="3"/>
  <c r="J30" i="3"/>
  <c r="U31" i="3"/>
  <c r="K33" i="3"/>
  <c r="V34" i="3"/>
  <c r="L36" i="3"/>
  <c r="N37" i="3"/>
  <c r="I38" i="3"/>
  <c r="Y38" i="3"/>
  <c r="T39" i="3"/>
  <c r="K40" i="3"/>
  <c r="Y40" i="3"/>
  <c r="R41" i="3"/>
  <c r="AC41" i="3"/>
  <c r="V42" i="3"/>
  <c r="L43" i="3"/>
  <c r="Z43" i="3"/>
  <c r="S44" i="3"/>
  <c r="I45" i="3"/>
  <c r="W45" i="3"/>
  <c r="M46" i="3"/>
  <c r="V46" i="3"/>
  <c r="I47" i="3"/>
  <c r="Q47" i="3"/>
  <c r="Y47" i="3"/>
  <c r="L48" i="3"/>
  <c r="T48" i="3"/>
  <c r="AB48" i="3"/>
  <c r="O49" i="3"/>
  <c r="W49" i="3"/>
  <c r="J50" i="3"/>
  <c r="R50" i="3"/>
  <c r="Z50" i="3"/>
  <c r="M51" i="3"/>
  <c r="U51" i="3"/>
  <c r="AC51" i="3"/>
  <c r="P52" i="3"/>
  <c r="X52" i="3"/>
  <c r="K53" i="3"/>
  <c r="S53" i="3"/>
  <c r="AA53" i="3"/>
  <c r="N54" i="3"/>
  <c r="V54" i="3"/>
  <c r="I55" i="3"/>
  <c r="Q55" i="3"/>
  <c r="Y55" i="3"/>
  <c r="L56" i="3"/>
  <c r="T56" i="3"/>
  <c r="AB56" i="3"/>
  <c r="L10" i="3"/>
  <c r="M15" i="3"/>
  <c r="X16" i="3"/>
  <c r="N18" i="3"/>
  <c r="O21" i="3"/>
  <c r="P27" i="3"/>
  <c r="Q30" i="3"/>
  <c r="R33" i="3"/>
  <c r="O36" i="3"/>
  <c r="J38" i="3"/>
  <c r="U39" i="3"/>
  <c r="Z40" i="3"/>
  <c r="I42" i="3"/>
  <c r="P43" i="3"/>
  <c r="T44" i="3"/>
  <c r="X45" i="3"/>
  <c r="W46" i="3"/>
  <c r="R47" i="3"/>
  <c r="M48" i="3"/>
  <c r="P49" i="3"/>
  <c r="K50" i="3"/>
  <c r="AA50" i="3"/>
  <c r="V51" i="3"/>
  <c r="I52" i="3"/>
  <c r="Y52" i="3"/>
  <c r="T53" i="3"/>
  <c r="O54" i="3"/>
  <c r="W13" i="3"/>
  <c r="Y19" i="3"/>
  <c r="Z22" i="3"/>
  <c r="AA28" i="3"/>
  <c r="AB31" i="3"/>
  <c r="AC34" i="3"/>
  <c r="O37" i="3"/>
  <c r="Z38" i="3"/>
  <c r="O40" i="3"/>
  <c r="S41" i="3"/>
  <c r="W42" i="3"/>
  <c r="AA43" i="3"/>
  <c r="J45" i="3"/>
  <c r="N46" i="3"/>
  <c r="J47" i="3"/>
  <c r="Z47" i="3"/>
  <c r="U48" i="3"/>
  <c r="AC48" i="3"/>
  <c r="X49" i="3"/>
  <c r="S50" i="3"/>
  <c r="N51" i="3"/>
  <c r="Q52" i="3"/>
  <c r="L53" i="3"/>
  <c r="AB53" i="3"/>
  <c r="W54" i="3"/>
  <c r="P47" i="3"/>
  <c r="Q50" i="3"/>
  <c r="R53" i="3"/>
  <c r="J55" i="3"/>
  <c r="K56" i="3"/>
  <c r="M54" i="3"/>
  <c r="AA48" i="3"/>
  <c r="U55" i="3"/>
  <c r="O52" i="3"/>
  <c r="Z54" i="3"/>
  <c r="AA56" i="3"/>
  <c r="J53" i="3"/>
  <c r="X47" i="3"/>
  <c r="Y50" i="3"/>
  <c r="Z53" i="3"/>
  <c r="M55" i="3"/>
  <c r="M56" i="3"/>
  <c r="S48" i="3"/>
  <c r="R55" i="3"/>
  <c r="AB51" i="3"/>
  <c r="U56" i="3"/>
  <c r="U54" i="3"/>
  <c r="X56" i="3"/>
  <c r="V49" i="3"/>
  <c r="Z55" i="3"/>
  <c r="AC54" i="3"/>
  <c r="AC56" i="3"/>
  <c r="K48" i="3"/>
  <c r="L51" i="3"/>
  <c r="J54" i="3"/>
  <c r="P55" i="3"/>
  <c r="P56" i="3"/>
  <c r="T51" i="3"/>
  <c r="S56" i="3"/>
  <c r="R54" i="3"/>
  <c r="N49" i="3"/>
  <c r="X55" i="3"/>
  <c r="W52" i="3"/>
  <c r="I50" i="3"/>
  <c r="AC55" i="3"/>
  <c r="Q991" i="1"/>
  <c r="B427" i="3" s="1"/>
  <c r="Z427" i="3"/>
  <c r="R427" i="3"/>
  <c r="J427" i="3"/>
  <c r="W426" i="3"/>
  <c r="O426" i="3"/>
  <c r="AB418" i="3"/>
  <c r="T418" i="3"/>
  <c r="L418" i="3"/>
  <c r="Q754" i="1"/>
  <c r="V225" i="3"/>
  <c r="N225" i="3"/>
  <c r="W262" i="3"/>
  <c r="O262" i="3"/>
  <c r="AB260" i="3"/>
  <c r="T260" i="3"/>
  <c r="L260" i="3"/>
  <c r="AA110" i="3"/>
  <c r="S110" i="3"/>
  <c r="K110" i="3"/>
  <c r="Z327" i="3"/>
  <c r="R327" i="3"/>
  <c r="J327" i="3"/>
  <c r="AA323" i="3"/>
  <c r="S323" i="3"/>
  <c r="K323" i="3"/>
  <c r="X322" i="3"/>
  <c r="P322" i="3"/>
  <c r="Q322" i="1"/>
  <c r="B252" i="3" s="1"/>
  <c r="Z252" i="3"/>
  <c r="R252" i="3"/>
  <c r="J252" i="3"/>
  <c r="W250" i="3"/>
  <c r="O250" i="3"/>
  <c r="J253" i="3"/>
  <c r="R253" i="3"/>
  <c r="Z253" i="3"/>
  <c r="K252" i="3"/>
  <c r="Q1208" i="1"/>
  <c r="B493" i="3" s="1"/>
  <c r="Z493" i="3"/>
  <c r="Y427" i="3"/>
  <c r="Q427" i="3"/>
  <c r="I427" i="3"/>
  <c r="V426" i="3"/>
  <c r="N426" i="3"/>
  <c r="AA418" i="3"/>
  <c r="S418" i="3"/>
  <c r="K418" i="3"/>
  <c r="Q755" i="1"/>
  <c r="AC225" i="3"/>
  <c r="U225" i="3"/>
  <c r="M225" i="3"/>
  <c r="V262" i="3"/>
  <c r="N262" i="3"/>
  <c r="AA260" i="3"/>
  <c r="S260" i="3"/>
  <c r="K260" i="3"/>
  <c r="Z110" i="3"/>
  <c r="R110" i="3"/>
  <c r="J110" i="3"/>
  <c r="Y327" i="3"/>
  <c r="Q327" i="3"/>
  <c r="I327" i="3"/>
  <c r="Z323" i="3"/>
  <c r="R323" i="3"/>
  <c r="J323" i="3"/>
  <c r="W322" i="3"/>
  <c r="O322" i="3"/>
  <c r="Q320" i="1"/>
  <c r="B250" i="3" s="1"/>
  <c r="Y252" i="3"/>
  <c r="Q252" i="3"/>
  <c r="I252" i="3"/>
  <c r="V250" i="3"/>
  <c r="N250" i="3"/>
  <c r="K253" i="3"/>
  <c r="S253" i="3"/>
  <c r="AA253" i="3"/>
  <c r="AC418" i="3"/>
  <c r="W225" i="3"/>
  <c r="U260" i="3"/>
  <c r="S327" i="3"/>
  <c r="Q322" i="3"/>
  <c r="I253" i="3"/>
  <c r="Q1202" i="1"/>
  <c r="B487" i="3" s="1"/>
  <c r="R493" i="3"/>
  <c r="X427" i="3"/>
  <c r="P427" i="3"/>
  <c r="AC426" i="3"/>
  <c r="U426" i="3"/>
  <c r="M426" i="3"/>
  <c r="Z418" i="3"/>
  <c r="R418" i="3"/>
  <c r="J418" i="3"/>
  <c r="Q660" i="1"/>
  <c r="AB225" i="3"/>
  <c r="T225" i="3"/>
  <c r="L225" i="3"/>
  <c r="AC262" i="3"/>
  <c r="U262" i="3"/>
  <c r="M262" i="3"/>
  <c r="Z260" i="3"/>
  <c r="R260" i="3"/>
  <c r="J260" i="3"/>
  <c r="Y110" i="3"/>
  <c r="Q110" i="3"/>
  <c r="I110" i="3"/>
  <c r="X327" i="3"/>
  <c r="P327" i="3"/>
  <c r="Q347" i="1"/>
  <c r="B322" i="3" s="1"/>
  <c r="Y323" i="3"/>
  <c r="Q323" i="3"/>
  <c r="I323" i="3"/>
  <c r="V322" i="3"/>
  <c r="N322" i="3"/>
  <c r="X252" i="3"/>
  <c r="P252" i="3"/>
  <c r="AC250" i="3"/>
  <c r="U250" i="3"/>
  <c r="M250" i="3"/>
  <c r="L253" i="3"/>
  <c r="T253" i="3"/>
  <c r="AB253" i="3"/>
  <c r="X262" i="3"/>
  <c r="L110" i="3"/>
  <c r="L323" i="3"/>
  <c r="X250" i="3"/>
  <c r="Q1203" i="1"/>
  <c r="B488" i="3" s="1"/>
  <c r="J493" i="3"/>
  <c r="Q998" i="1"/>
  <c r="B436" i="3" s="1"/>
  <c r="W427" i="3"/>
  <c r="O427" i="3"/>
  <c r="AB426" i="3"/>
  <c r="T426" i="3"/>
  <c r="L426" i="3"/>
  <c r="Y418" i="3"/>
  <c r="Q418" i="3"/>
  <c r="I418" i="3"/>
  <c r="Q596" i="1"/>
  <c r="AA225" i="3"/>
  <c r="S225" i="3"/>
  <c r="K225" i="3"/>
  <c r="AB262" i="3"/>
  <c r="T262" i="3"/>
  <c r="L262" i="3"/>
  <c r="Y260" i="3"/>
  <c r="Q260" i="3"/>
  <c r="I260" i="3"/>
  <c r="X110" i="3"/>
  <c r="P110" i="3"/>
  <c r="W327" i="3"/>
  <c r="O327" i="3"/>
  <c r="Q348" i="1"/>
  <c r="B323" i="3" s="1"/>
  <c r="X323" i="3"/>
  <c r="P323" i="3"/>
  <c r="AC322" i="3"/>
  <c r="U322" i="3"/>
  <c r="M322" i="3"/>
  <c r="W252" i="3"/>
  <c r="O252" i="3"/>
  <c r="AB250" i="3"/>
  <c r="T250" i="3"/>
  <c r="L250" i="3"/>
  <c r="M253" i="3"/>
  <c r="U253" i="3"/>
  <c r="AC253" i="3"/>
  <c r="P426" i="3"/>
  <c r="O225" i="3"/>
  <c r="M260" i="3"/>
  <c r="K327" i="3"/>
  <c r="I322" i="3"/>
  <c r="Q253" i="3"/>
  <c r="Q1200" i="1"/>
  <c r="B485" i="3" s="1"/>
  <c r="V427" i="3"/>
  <c r="N427" i="3"/>
  <c r="AA426" i="3"/>
  <c r="S426" i="3"/>
  <c r="K426" i="3"/>
  <c r="X418" i="3"/>
  <c r="P418" i="3"/>
  <c r="Q1115" i="1"/>
  <c r="B418" i="3" s="1"/>
  <c r="Q540" i="1"/>
  <c r="Z225" i="3"/>
  <c r="J225" i="3"/>
  <c r="AA262" i="3"/>
  <c r="S262" i="3"/>
  <c r="K262" i="3"/>
  <c r="X260" i="3"/>
  <c r="P260" i="3"/>
  <c r="Q122" i="1"/>
  <c r="B110" i="3" s="1"/>
  <c r="W110" i="3"/>
  <c r="O110" i="3"/>
  <c r="Q354" i="1"/>
  <c r="B327" i="3" s="1"/>
  <c r="V327" i="3"/>
  <c r="N327" i="3"/>
  <c r="W323" i="3"/>
  <c r="O323" i="3"/>
  <c r="AB322" i="3"/>
  <c r="T322" i="3"/>
  <c r="L322" i="3"/>
  <c r="V252" i="3"/>
  <c r="N252" i="3"/>
  <c r="AA250" i="3"/>
  <c r="S250" i="3"/>
  <c r="K250" i="3"/>
  <c r="N253" i="3"/>
  <c r="V253" i="3"/>
  <c r="O253" i="3"/>
  <c r="AA427" i="3"/>
  <c r="K427" i="3"/>
  <c r="U418" i="3"/>
  <c r="Q405" i="1"/>
  <c r="B260" i="3" s="1"/>
  <c r="AB110" i="3"/>
  <c r="AB323" i="3"/>
  <c r="AA252" i="3"/>
  <c r="Y253" i="3"/>
  <c r="AC427" i="3"/>
  <c r="U427" i="3"/>
  <c r="M427" i="3"/>
  <c r="Z426" i="3"/>
  <c r="R426" i="3"/>
  <c r="J426" i="3"/>
  <c r="W418" i="3"/>
  <c r="O418" i="3"/>
  <c r="Q523" i="1"/>
  <c r="Y225" i="3"/>
  <c r="Q225" i="3"/>
  <c r="I225" i="3"/>
  <c r="Z262" i="3"/>
  <c r="R262" i="3"/>
  <c r="J262" i="3"/>
  <c r="W260" i="3"/>
  <c r="O260" i="3"/>
  <c r="V110" i="3"/>
  <c r="N110" i="3"/>
  <c r="AC327" i="3"/>
  <c r="U327" i="3"/>
  <c r="M327" i="3"/>
  <c r="V323" i="3"/>
  <c r="N323" i="3"/>
  <c r="AA322" i="3"/>
  <c r="S322" i="3"/>
  <c r="K322" i="3"/>
  <c r="AC252" i="3"/>
  <c r="U252" i="3"/>
  <c r="M252" i="3"/>
  <c r="Z250" i="3"/>
  <c r="R250" i="3"/>
  <c r="J250" i="3"/>
  <c r="W253" i="3"/>
  <c r="S427" i="3"/>
  <c r="X426" i="3"/>
  <c r="Q1294" i="1"/>
  <c r="B225" i="3" s="1"/>
  <c r="AC260" i="3"/>
  <c r="AA327" i="3"/>
  <c r="Y322" i="3"/>
  <c r="P250" i="3"/>
  <c r="Q990" i="1"/>
  <c r="B426" i="3" s="1"/>
  <c r="AB427" i="3"/>
  <c r="T427" i="3"/>
  <c r="L427" i="3"/>
  <c r="Y426" i="3"/>
  <c r="Q426" i="3"/>
  <c r="I426" i="3"/>
  <c r="V418" i="3"/>
  <c r="N418" i="3"/>
  <c r="Q499" i="1"/>
  <c r="X225" i="3"/>
  <c r="P225" i="3"/>
  <c r="Q407" i="1"/>
  <c r="B262" i="3" s="1"/>
  <c r="Y262" i="3"/>
  <c r="Q262" i="3"/>
  <c r="I262" i="3"/>
  <c r="V260" i="3"/>
  <c r="N260" i="3"/>
  <c r="AC110" i="3"/>
  <c r="U110" i="3"/>
  <c r="M110" i="3"/>
  <c r="AB327" i="3"/>
  <c r="T327" i="3"/>
  <c r="L327" i="3"/>
  <c r="AC323" i="3"/>
  <c r="U323" i="3"/>
  <c r="M323" i="3"/>
  <c r="Z322" i="3"/>
  <c r="R322" i="3"/>
  <c r="J322" i="3"/>
  <c r="AB252" i="3"/>
  <c r="T252" i="3"/>
  <c r="L252" i="3"/>
  <c r="Y250" i="3"/>
  <c r="Q250" i="3"/>
  <c r="I250" i="3"/>
  <c r="P253" i="3"/>
  <c r="X253" i="3"/>
  <c r="M418" i="3"/>
  <c r="P262" i="3"/>
  <c r="T110" i="3"/>
  <c r="T323" i="3"/>
  <c r="S252" i="3"/>
  <c r="AB488" i="3"/>
  <c r="L493" i="3"/>
  <c r="Q493" i="3"/>
  <c r="Z488" i="3"/>
  <c r="L487" i="3"/>
  <c r="AC487" i="3"/>
  <c r="P488" i="3"/>
  <c r="S487" i="3"/>
  <c r="V436" i="3"/>
  <c r="R436" i="3"/>
  <c r="J436" i="3"/>
  <c r="AB436" i="3"/>
  <c r="AB493" i="3"/>
  <c r="P493" i="3"/>
  <c r="Q487" i="3"/>
  <c r="AA488" i="3"/>
  <c r="AB487" i="3"/>
  <c r="X488" i="3"/>
  <c r="L488" i="3"/>
  <c r="AC485" i="3"/>
  <c r="O436" i="3"/>
  <c r="Z436" i="3"/>
  <c r="N436" i="3"/>
  <c r="Y493" i="3"/>
  <c r="M493" i="3"/>
  <c r="X493" i="3"/>
  <c r="R487" i="3"/>
  <c r="AC488" i="3"/>
  <c r="T487" i="3"/>
  <c r="N488" i="3"/>
  <c r="P487" i="3"/>
  <c r="T488" i="3"/>
  <c r="W436" i="3"/>
  <c r="P436" i="3"/>
  <c r="K436" i="3"/>
  <c r="I277" i="1"/>
  <c r="U493" i="3"/>
  <c r="AA493" i="3"/>
  <c r="J488" i="3"/>
  <c r="K488" i="3"/>
  <c r="J487" i="3"/>
  <c r="V488" i="3"/>
  <c r="X487" i="3"/>
  <c r="N485" i="3"/>
  <c r="AB485" i="3"/>
  <c r="AN485" i="3" s="1"/>
  <c r="M436" i="3"/>
  <c r="X436" i="3"/>
  <c r="S436" i="3"/>
  <c r="V493" i="3"/>
  <c r="U487" i="3"/>
  <c r="M485" i="3"/>
  <c r="AC493" i="3"/>
  <c r="T493" i="3"/>
  <c r="M488" i="3"/>
  <c r="V487" i="3"/>
  <c r="Z487" i="3"/>
  <c r="O488" i="3"/>
  <c r="I488" i="3"/>
  <c r="K485" i="3"/>
  <c r="O485" i="3"/>
  <c r="U436" i="3"/>
  <c r="I436" i="3"/>
  <c r="AA436" i="3"/>
  <c r="I493" i="3"/>
  <c r="AA487" i="3"/>
  <c r="O493" i="3"/>
  <c r="R488" i="3"/>
  <c r="I487" i="3"/>
  <c r="N487" i="3"/>
  <c r="W488" i="3"/>
  <c r="Q488" i="3"/>
  <c r="AC436" i="3"/>
  <c r="Q436" i="3"/>
  <c r="L436" i="3"/>
  <c r="S493" i="3"/>
  <c r="W487" i="3"/>
  <c r="J485" i="3"/>
  <c r="K493" i="3"/>
  <c r="N493" i="3"/>
  <c r="W493" i="3"/>
  <c r="S488" i="3"/>
  <c r="Y487" i="3"/>
  <c r="M487" i="3"/>
  <c r="O487" i="3"/>
  <c r="Y488" i="3"/>
  <c r="L485" i="3"/>
  <c r="I485" i="3"/>
  <c r="Y436" i="3"/>
  <c r="T436" i="3"/>
  <c r="U488" i="3"/>
  <c r="K487" i="3"/>
  <c r="I275" i="1"/>
  <c r="N390" i="3"/>
  <c r="V390" i="3"/>
  <c r="K397" i="3"/>
  <c r="S397" i="3"/>
  <c r="AA397" i="3"/>
  <c r="L416" i="3"/>
  <c r="T416" i="3"/>
  <c r="AB416" i="3"/>
  <c r="O417" i="3"/>
  <c r="W417" i="3"/>
  <c r="O390" i="3"/>
  <c r="W390" i="3"/>
  <c r="L397" i="3"/>
  <c r="T397" i="3"/>
  <c r="AB397" i="3"/>
  <c r="M416" i="3"/>
  <c r="U416" i="3"/>
  <c r="AC416" i="3"/>
  <c r="P417" i="3"/>
  <c r="X417" i="3"/>
  <c r="P390" i="3"/>
  <c r="X390" i="3"/>
  <c r="M397" i="3"/>
  <c r="U397" i="3"/>
  <c r="AC397" i="3"/>
  <c r="N416" i="3"/>
  <c r="V416" i="3"/>
  <c r="I417" i="3"/>
  <c r="Q417" i="3"/>
  <c r="Y417" i="3"/>
  <c r="I390" i="3"/>
  <c r="Q390" i="3"/>
  <c r="Y390" i="3"/>
  <c r="N397" i="3"/>
  <c r="V397" i="3"/>
  <c r="O416" i="3"/>
  <c r="W416" i="3"/>
  <c r="J417" i="3"/>
  <c r="R417" i="3"/>
  <c r="Z417" i="3"/>
  <c r="K425" i="3"/>
  <c r="J390" i="3"/>
  <c r="R390" i="3"/>
  <c r="Z390" i="3"/>
  <c r="O397" i="3"/>
  <c r="W397" i="3"/>
  <c r="P416" i="3"/>
  <c r="X416" i="3"/>
  <c r="K417" i="3"/>
  <c r="S417" i="3"/>
  <c r="AA417" i="3"/>
  <c r="L425" i="3"/>
  <c r="T425" i="3"/>
  <c r="AB425" i="3"/>
  <c r="O428" i="3"/>
  <c r="K390" i="3"/>
  <c r="S390" i="3"/>
  <c r="AA390" i="3"/>
  <c r="P397" i="3"/>
  <c r="X397" i="3"/>
  <c r="I416" i="3"/>
  <c r="Q416" i="3"/>
  <c r="Y416" i="3"/>
  <c r="L417" i="3"/>
  <c r="T417" i="3"/>
  <c r="AB417" i="3"/>
  <c r="L390" i="3"/>
  <c r="T390" i="3"/>
  <c r="AB390" i="3"/>
  <c r="I397" i="3"/>
  <c r="Q397" i="3"/>
  <c r="Y397" i="3"/>
  <c r="J416" i="3"/>
  <c r="R416" i="3"/>
  <c r="Z416" i="3"/>
  <c r="M417" i="3"/>
  <c r="U417" i="3"/>
  <c r="AC417" i="3"/>
  <c r="N425" i="3"/>
  <c r="N417" i="3"/>
  <c r="S425" i="3"/>
  <c r="AC425" i="3"/>
  <c r="Q428" i="3"/>
  <c r="Y428" i="3"/>
  <c r="L429" i="3"/>
  <c r="T429" i="3"/>
  <c r="AB429" i="3"/>
  <c r="O430" i="3"/>
  <c r="W430" i="3"/>
  <c r="J431" i="3"/>
  <c r="R431" i="3"/>
  <c r="Z431" i="3"/>
  <c r="M390" i="3"/>
  <c r="V417" i="3"/>
  <c r="I425" i="3"/>
  <c r="U425" i="3"/>
  <c r="I428" i="3"/>
  <c r="R428" i="3"/>
  <c r="Z428" i="3"/>
  <c r="M429" i="3"/>
  <c r="U429" i="3"/>
  <c r="AC429" i="3"/>
  <c r="P430" i="3"/>
  <c r="X430" i="3"/>
  <c r="K431" i="3"/>
  <c r="S431" i="3"/>
  <c r="AA431" i="3"/>
  <c r="U390" i="3"/>
  <c r="J425" i="3"/>
  <c r="V425" i="3"/>
  <c r="J428" i="3"/>
  <c r="S428" i="3"/>
  <c r="AA428" i="3"/>
  <c r="N429" i="3"/>
  <c r="V429" i="3"/>
  <c r="I430" i="3"/>
  <c r="Q430" i="3"/>
  <c r="Y430" i="3"/>
  <c r="L431" i="3"/>
  <c r="T431" i="3"/>
  <c r="AB431" i="3"/>
  <c r="AC390" i="3"/>
  <c r="J397" i="3"/>
  <c r="M425" i="3"/>
  <c r="W425" i="3"/>
  <c r="K428" i="3"/>
  <c r="T428" i="3"/>
  <c r="AB428" i="3"/>
  <c r="O429" i="3"/>
  <c r="W429" i="3"/>
  <c r="J430" i="3"/>
  <c r="R430" i="3"/>
  <c r="Z430" i="3"/>
  <c r="M431" i="3"/>
  <c r="U431" i="3"/>
  <c r="AC431" i="3"/>
  <c r="R397" i="3"/>
  <c r="O425" i="3"/>
  <c r="X425" i="3"/>
  <c r="L428" i="3"/>
  <c r="U428" i="3"/>
  <c r="AC428" i="3"/>
  <c r="P429" i="3"/>
  <c r="X429" i="3"/>
  <c r="K430" i="3"/>
  <c r="S430" i="3"/>
  <c r="AA430" i="3"/>
  <c r="N431" i="3"/>
  <c r="V431" i="3"/>
  <c r="Z397" i="3"/>
  <c r="K416" i="3"/>
  <c r="P425" i="3"/>
  <c r="Y425" i="3"/>
  <c r="M428" i="3"/>
  <c r="V428" i="3"/>
  <c r="I429" i="3"/>
  <c r="Q429" i="3"/>
  <c r="Y429" i="3"/>
  <c r="L430" i="3"/>
  <c r="T430" i="3"/>
  <c r="AB430" i="3"/>
  <c r="O431" i="3"/>
  <c r="W431" i="3"/>
  <c r="S416" i="3"/>
  <c r="Q425" i="3"/>
  <c r="Z425" i="3"/>
  <c r="N428" i="3"/>
  <c r="W428" i="3"/>
  <c r="J429" i="3"/>
  <c r="R429" i="3"/>
  <c r="Z429" i="3"/>
  <c r="M430" i="3"/>
  <c r="U430" i="3"/>
  <c r="AC430" i="3"/>
  <c r="P431" i="3"/>
  <c r="X431" i="3"/>
  <c r="N430" i="3"/>
  <c r="R425" i="3"/>
  <c r="V430" i="3"/>
  <c r="AA425" i="3"/>
  <c r="I431" i="3"/>
  <c r="P428" i="3"/>
  <c r="Q431" i="3"/>
  <c r="X428" i="3"/>
  <c r="Y431" i="3"/>
  <c r="K429" i="3"/>
  <c r="AA416" i="3"/>
  <c r="S429" i="3"/>
  <c r="AA429" i="3"/>
  <c r="N531" i="3"/>
  <c r="V531" i="3"/>
  <c r="I532" i="3"/>
  <c r="Q532" i="3"/>
  <c r="Y532" i="3"/>
  <c r="L533" i="3"/>
  <c r="T533" i="3"/>
  <c r="AB533" i="3"/>
  <c r="O534" i="3"/>
  <c r="W534" i="3"/>
  <c r="J535" i="3"/>
  <c r="R535" i="3"/>
  <c r="Z535" i="3"/>
  <c r="M536" i="3"/>
  <c r="U536" i="3"/>
  <c r="AC536" i="3"/>
  <c r="P537" i="3"/>
  <c r="X537" i="3"/>
  <c r="K538" i="3"/>
  <c r="S538" i="3"/>
  <c r="AA538" i="3"/>
  <c r="N539" i="3"/>
  <c r="V539" i="3"/>
  <c r="I540" i="3"/>
  <c r="Q540" i="3"/>
  <c r="Y540" i="3"/>
  <c r="L541" i="3"/>
  <c r="T541" i="3"/>
  <c r="AB541" i="3"/>
  <c r="O542" i="3"/>
  <c r="W542" i="3"/>
  <c r="J543" i="3"/>
  <c r="R543" i="3"/>
  <c r="Z543" i="3"/>
  <c r="M544" i="3"/>
  <c r="U544" i="3"/>
  <c r="AC544" i="3"/>
  <c r="P545" i="3"/>
  <c r="X545" i="3"/>
  <c r="K546" i="3"/>
  <c r="S546" i="3"/>
  <c r="AA546" i="3"/>
  <c r="N547" i="3"/>
  <c r="V547" i="3"/>
  <c r="I548" i="3"/>
  <c r="Q548" i="3"/>
  <c r="Y548" i="3"/>
  <c r="L549" i="3"/>
  <c r="T549" i="3"/>
  <c r="AB549" i="3"/>
  <c r="O531" i="3"/>
  <c r="W531" i="3"/>
  <c r="J532" i="3"/>
  <c r="R532" i="3"/>
  <c r="Z532" i="3"/>
  <c r="M533" i="3"/>
  <c r="U533" i="3"/>
  <c r="AC533" i="3"/>
  <c r="P534" i="3"/>
  <c r="X534" i="3"/>
  <c r="K535" i="3"/>
  <c r="S535" i="3"/>
  <c r="AA535" i="3"/>
  <c r="N536" i="3"/>
  <c r="V536" i="3"/>
  <c r="I537" i="3"/>
  <c r="Q537" i="3"/>
  <c r="Y537" i="3"/>
  <c r="L538" i="3"/>
  <c r="T538" i="3"/>
  <c r="AB538" i="3"/>
  <c r="O539" i="3"/>
  <c r="W539" i="3"/>
  <c r="J540" i="3"/>
  <c r="R540" i="3"/>
  <c r="Z540" i="3"/>
  <c r="M541" i="3"/>
  <c r="U541" i="3"/>
  <c r="AC541" i="3"/>
  <c r="P542" i="3"/>
  <c r="X542" i="3"/>
  <c r="K543" i="3"/>
  <c r="S543" i="3"/>
  <c r="AA543" i="3"/>
  <c r="N544" i="3"/>
  <c r="V544" i="3"/>
  <c r="I545" i="3"/>
  <c r="Q545" i="3"/>
  <c r="Y545" i="3"/>
  <c r="L546" i="3"/>
  <c r="T546" i="3"/>
  <c r="AB546" i="3"/>
  <c r="O547" i="3"/>
  <c r="W547" i="3"/>
  <c r="J548" i="3"/>
  <c r="R548" i="3"/>
  <c r="Z548" i="3"/>
  <c r="M549" i="3"/>
  <c r="P531" i="3"/>
  <c r="X531" i="3"/>
  <c r="K532" i="3"/>
  <c r="S532" i="3"/>
  <c r="AA532" i="3"/>
  <c r="N533" i="3"/>
  <c r="V533" i="3"/>
  <c r="I534" i="3"/>
  <c r="Q534" i="3"/>
  <c r="Y534" i="3"/>
  <c r="L535" i="3"/>
  <c r="T535" i="3"/>
  <c r="AB535" i="3"/>
  <c r="O536" i="3"/>
  <c r="W536" i="3"/>
  <c r="J537" i="3"/>
  <c r="R537" i="3"/>
  <c r="Z537" i="3"/>
  <c r="M538" i="3"/>
  <c r="U538" i="3"/>
  <c r="AC538" i="3"/>
  <c r="P539" i="3"/>
  <c r="X539" i="3"/>
  <c r="K540" i="3"/>
  <c r="S540" i="3"/>
  <c r="AA540" i="3"/>
  <c r="N541" i="3"/>
  <c r="V541" i="3"/>
  <c r="I542" i="3"/>
  <c r="Q542" i="3"/>
  <c r="Y542" i="3"/>
  <c r="L543" i="3"/>
  <c r="T543" i="3"/>
  <c r="AB543" i="3"/>
  <c r="O544" i="3"/>
  <c r="W544" i="3"/>
  <c r="J545" i="3"/>
  <c r="R545" i="3"/>
  <c r="Z545" i="3"/>
  <c r="M546" i="3"/>
  <c r="U546" i="3"/>
  <c r="AC546" i="3"/>
  <c r="P547" i="3"/>
  <c r="X547" i="3"/>
  <c r="K548" i="3"/>
  <c r="S548" i="3"/>
  <c r="AA548" i="3"/>
  <c r="N549" i="3"/>
  <c r="I531" i="3"/>
  <c r="Q531" i="3"/>
  <c r="Y531" i="3"/>
  <c r="L532" i="3"/>
  <c r="T532" i="3"/>
  <c r="AB532" i="3"/>
  <c r="O533" i="3"/>
  <c r="W533" i="3"/>
  <c r="J534" i="3"/>
  <c r="R534" i="3"/>
  <c r="Z534" i="3"/>
  <c r="M535" i="3"/>
  <c r="U535" i="3"/>
  <c r="AC535" i="3"/>
  <c r="P536" i="3"/>
  <c r="X536" i="3"/>
  <c r="K537" i="3"/>
  <c r="S537" i="3"/>
  <c r="AA537" i="3"/>
  <c r="N538" i="3"/>
  <c r="V538" i="3"/>
  <c r="I539" i="3"/>
  <c r="Q539" i="3"/>
  <c r="Y539" i="3"/>
  <c r="L540" i="3"/>
  <c r="T540" i="3"/>
  <c r="AB540" i="3"/>
  <c r="O541" i="3"/>
  <c r="W541" i="3"/>
  <c r="J542" i="3"/>
  <c r="R542" i="3"/>
  <c r="Z542" i="3"/>
  <c r="M543" i="3"/>
  <c r="U543" i="3"/>
  <c r="AC543" i="3"/>
  <c r="P544" i="3"/>
  <c r="X544" i="3"/>
  <c r="K545" i="3"/>
  <c r="S545" i="3"/>
  <c r="AA545" i="3"/>
  <c r="N546" i="3"/>
  <c r="V546" i="3"/>
  <c r="I547" i="3"/>
  <c r="Q547" i="3"/>
  <c r="Y547" i="3"/>
  <c r="L548" i="3"/>
  <c r="T548" i="3"/>
  <c r="AB548" i="3"/>
  <c r="O549" i="3"/>
  <c r="W549" i="3"/>
  <c r="J550" i="3"/>
  <c r="R550" i="3"/>
  <c r="Z550" i="3"/>
  <c r="M551" i="3"/>
  <c r="U551" i="3"/>
  <c r="AC551" i="3"/>
  <c r="P552" i="3"/>
  <c r="J531" i="3"/>
  <c r="R531" i="3"/>
  <c r="Z531" i="3"/>
  <c r="M532" i="3"/>
  <c r="U532" i="3"/>
  <c r="AC532" i="3"/>
  <c r="P533" i="3"/>
  <c r="X533" i="3"/>
  <c r="K534" i="3"/>
  <c r="S534" i="3"/>
  <c r="AA534" i="3"/>
  <c r="N535" i="3"/>
  <c r="V535" i="3"/>
  <c r="I536" i="3"/>
  <c r="Q536" i="3"/>
  <c r="Y536" i="3"/>
  <c r="L537" i="3"/>
  <c r="T537" i="3"/>
  <c r="AB537" i="3"/>
  <c r="O538" i="3"/>
  <c r="W538" i="3"/>
  <c r="J539" i="3"/>
  <c r="R539" i="3"/>
  <c r="Z539" i="3"/>
  <c r="M540" i="3"/>
  <c r="U540" i="3"/>
  <c r="AC540" i="3"/>
  <c r="P541" i="3"/>
  <c r="X541" i="3"/>
  <c r="K542" i="3"/>
  <c r="S542" i="3"/>
  <c r="AA542" i="3"/>
  <c r="N543" i="3"/>
  <c r="V543" i="3"/>
  <c r="I544" i="3"/>
  <c r="Q544" i="3"/>
  <c r="Y544" i="3"/>
  <c r="L545" i="3"/>
  <c r="T545" i="3"/>
  <c r="AB545" i="3"/>
  <c r="O546" i="3"/>
  <c r="W546" i="3"/>
  <c r="J547" i="3"/>
  <c r="R547" i="3"/>
  <c r="Z547" i="3"/>
  <c r="M548" i="3"/>
  <c r="U548" i="3"/>
  <c r="AC548" i="3"/>
  <c r="P549" i="3"/>
  <c r="X549" i="3"/>
  <c r="K550" i="3"/>
  <c r="S550" i="3"/>
  <c r="AA550" i="3"/>
  <c r="N551" i="3"/>
  <c r="V551" i="3"/>
  <c r="I552" i="3"/>
  <c r="Q552" i="3"/>
  <c r="K531" i="3"/>
  <c r="S531" i="3"/>
  <c r="AA531" i="3"/>
  <c r="N532" i="3"/>
  <c r="V532" i="3"/>
  <c r="I533" i="3"/>
  <c r="Q533" i="3"/>
  <c r="Y533" i="3"/>
  <c r="L534" i="3"/>
  <c r="T534" i="3"/>
  <c r="AB534" i="3"/>
  <c r="O535" i="3"/>
  <c r="W535" i="3"/>
  <c r="J536" i="3"/>
  <c r="R536" i="3"/>
  <c r="Z536" i="3"/>
  <c r="M537" i="3"/>
  <c r="U537" i="3"/>
  <c r="AC537" i="3"/>
  <c r="P538" i="3"/>
  <c r="X538" i="3"/>
  <c r="K539" i="3"/>
  <c r="S539" i="3"/>
  <c r="AA539" i="3"/>
  <c r="N540" i="3"/>
  <c r="V540" i="3"/>
  <c r="I541" i="3"/>
  <c r="Q541" i="3"/>
  <c r="Y541" i="3"/>
  <c r="L542" i="3"/>
  <c r="T542" i="3"/>
  <c r="AB542" i="3"/>
  <c r="O543" i="3"/>
  <c r="W543" i="3"/>
  <c r="J544" i="3"/>
  <c r="R544" i="3"/>
  <c r="Z544" i="3"/>
  <c r="M545" i="3"/>
  <c r="U545" i="3"/>
  <c r="AC545" i="3"/>
  <c r="P546" i="3"/>
  <c r="X546" i="3"/>
  <c r="K547" i="3"/>
  <c r="S547" i="3"/>
  <c r="AA547" i="3"/>
  <c r="N548" i="3"/>
  <c r="V548" i="3"/>
  <c r="I549" i="3"/>
  <c r="Q549" i="3"/>
  <c r="Y549" i="3"/>
  <c r="L531" i="3"/>
  <c r="T531" i="3"/>
  <c r="AB531" i="3"/>
  <c r="O532" i="3"/>
  <c r="W532" i="3"/>
  <c r="J533" i="3"/>
  <c r="R533" i="3"/>
  <c r="Z533" i="3"/>
  <c r="M534" i="3"/>
  <c r="U534" i="3"/>
  <c r="AC534" i="3"/>
  <c r="P535" i="3"/>
  <c r="X535" i="3"/>
  <c r="K536" i="3"/>
  <c r="S536" i="3"/>
  <c r="AA536" i="3"/>
  <c r="N537" i="3"/>
  <c r="V537" i="3"/>
  <c r="I538" i="3"/>
  <c r="Q538" i="3"/>
  <c r="Y538" i="3"/>
  <c r="L539" i="3"/>
  <c r="T539" i="3"/>
  <c r="AB539" i="3"/>
  <c r="O540" i="3"/>
  <c r="W540" i="3"/>
  <c r="J541" i="3"/>
  <c r="R541" i="3"/>
  <c r="Z541" i="3"/>
  <c r="M542" i="3"/>
  <c r="U542" i="3"/>
  <c r="AC542" i="3"/>
  <c r="P543" i="3"/>
  <c r="X543" i="3"/>
  <c r="K544" i="3"/>
  <c r="S544" i="3"/>
  <c r="AA544" i="3"/>
  <c r="N545" i="3"/>
  <c r="V545" i="3"/>
  <c r="I546" i="3"/>
  <c r="Q546" i="3"/>
  <c r="Y546" i="3"/>
  <c r="L547" i="3"/>
  <c r="T547" i="3"/>
  <c r="AB547" i="3"/>
  <c r="O548" i="3"/>
  <c r="W548" i="3"/>
  <c r="J549" i="3"/>
  <c r="R549" i="3"/>
  <c r="Z549" i="3"/>
  <c r="M550" i="3"/>
  <c r="U550" i="3"/>
  <c r="AC550" i="3"/>
  <c r="P551" i="3"/>
  <c r="X551" i="3"/>
  <c r="K552" i="3"/>
  <c r="S552" i="3"/>
  <c r="S533" i="3"/>
  <c r="T536" i="3"/>
  <c r="U539" i="3"/>
  <c r="V542" i="3"/>
  <c r="W545" i="3"/>
  <c r="X548" i="3"/>
  <c r="L550" i="3"/>
  <c r="X550" i="3"/>
  <c r="Q551" i="3"/>
  <c r="AB551" i="3"/>
  <c r="U552" i="3"/>
  <c r="AC552" i="3"/>
  <c r="P553" i="3"/>
  <c r="X553" i="3"/>
  <c r="K554" i="3"/>
  <c r="S554" i="3"/>
  <c r="AA554" i="3"/>
  <c r="N555" i="3"/>
  <c r="V555" i="3"/>
  <c r="I556" i="3"/>
  <c r="Q556" i="3"/>
  <c r="Y556" i="3"/>
  <c r="L557" i="3"/>
  <c r="T557" i="3"/>
  <c r="AB557" i="3"/>
  <c r="O558" i="3"/>
  <c r="W558" i="3"/>
  <c r="J559" i="3"/>
  <c r="R559" i="3"/>
  <c r="Z559" i="3"/>
  <c r="M560" i="3"/>
  <c r="U560" i="3"/>
  <c r="AC560" i="3"/>
  <c r="P561" i="3"/>
  <c r="X561" i="3"/>
  <c r="K562" i="3"/>
  <c r="S562" i="3"/>
  <c r="AA562" i="3"/>
  <c r="N563" i="3"/>
  <c r="V563" i="3"/>
  <c r="I564" i="3"/>
  <c r="Q564" i="3"/>
  <c r="Y564" i="3"/>
  <c r="L565" i="3"/>
  <c r="T565" i="3"/>
  <c r="AB565" i="3"/>
  <c r="P387" i="3"/>
  <c r="P675" i="3" s="1"/>
  <c r="X387" i="3"/>
  <c r="X675" i="3" s="1"/>
  <c r="I11" i="3"/>
  <c r="Q11" i="3"/>
  <c r="Y11" i="3"/>
  <c r="M25" i="3"/>
  <c r="U25" i="3"/>
  <c r="AC25" i="3"/>
  <c r="J57" i="3"/>
  <c r="R57" i="3"/>
  <c r="Z57" i="3"/>
  <c r="M58" i="3"/>
  <c r="U58" i="3"/>
  <c r="AC58" i="3"/>
  <c r="P59" i="3"/>
  <c r="X59" i="3"/>
  <c r="K60" i="3"/>
  <c r="S60" i="3"/>
  <c r="AA60" i="3"/>
  <c r="N61" i="3"/>
  <c r="V61" i="3"/>
  <c r="I62" i="3"/>
  <c r="Q62" i="3"/>
  <c r="Y62" i="3"/>
  <c r="L63" i="3"/>
  <c r="T63" i="3"/>
  <c r="AB63" i="3"/>
  <c r="O64" i="3"/>
  <c r="W64" i="3"/>
  <c r="J65" i="3"/>
  <c r="R65" i="3"/>
  <c r="Z65" i="3"/>
  <c r="M66" i="3"/>
  <c r="U66" i="3"/>
  <c r="AC66" i="3"/>
  <c r="AA533" i="3"/>
  <c r="AB536" i="3"/>
  <c r="AC539" i="3"/>
  <c r="I543" i="3"/>
  <c r="J546" i="3"/>
  <c r="K549" i="3"/>
  <c r="N550" i="3"/>
  <c r="Y550" i="3"/>
  <c r="R551" i="3"/>
  <c r="J552" i="3"/>
  <c r="V552" i="3"/>
  <c r="I553" i="3"/>
  <c r="Q553" i="3"/>
  <c r="Y553" i="3"/>
  <c r="L554" i="3"/>
  <c r="T554" i="3"/>
  <c r="AB554" i="3"/>
  <c r="O555" i="3"/>
  <c r="W555" i="3"/>
  <c r="J556" i="3"/>
  <c r="R556" i="3"/>
  <c r="Z556" i="3"/>
  <c r="M557" i="3"/>
  <c r="U557" i="3"/>
  <c r="AC557" i="3"/>
  <c r="P558" i="3"/>
  <c r="X558" i="3"/>
  <c r="K559" i="3"/>
  <c r="S559" i="3"/>
  <c r="AA559" i="3"/>
  <c r="N560" i="3"/>
  <c r="V560" i="3"/>
  <c r="I561" i="3"/>
  <c r="Q561" i="3"/>
  <c r="Y561" i="3"/>
  <c r="L562" i="3"/>
  <c r="T562" i="3"/>
  <c r="AB562" i="3"/>
  <c r="O563" i="3"/>
  <c r="W563" i="3"/>
  <c r="J564" i="3"/>
  <c r="R564" i="3"/>
  <c r="Z564" i="3"/>
  <c r="M565" i="3"/>
  <c r="U565" i="3"/>
  <c r="AC565" i="3"/>
  <c r="Q387" i="3"/>
  <c r="Q675" i="3" s="1"/>
  <c r="Y387" i="3"/>
  <c r="Y675" i="3" s="1"/>
  <c r="J11" i="3"/>
  <c r="R11" i="3"/>
  <c r="Z11" i="3"/>
  <c r="N25" i="3"/>
  <c r="V25" i="3"/>
  <c r="K57" i="3"/>
  <c r="S57" i="3"/>
  <c r="AA57" i="3"/>
  <c r="N58" i="3"/>
  <c r="V58" i="3"/>
  <c r="I59" i="3"/>
  <c r="Q59" i="3"/>
  <c r="Y59" i="3"/>
  <c r="L60" i="3"/>
  <c r="T60" i="3"/>
  <c r="AB60" i="3"/>
  <c r="O61" i="3"/>
  <c r="W61" i="3"/>
  <c r="J62" i="3"/>
  <c r="R62" i="3"/>
  <c r="Z62" i="3"/>
  <c r="M63" i="3"/>
  <c r="U63" i="3"/>
  <c r="AC63" i="3"/>
  <c r="P64" i="3"/>
  <c r="X64" i="3"/>
  <c r="K65" i="3"/>
  <c r="S65" i="3"/>
  <c r="AA65" i="3"/>
  <c r="N66" i="3"/>
  <c r="V66" i="3"/>
  <c r="I67" i="3"/>
  <c r="M531" i="3"/>
  <c r="N534" i="3"/>
  <c r="O537" i="3"/>
  <c r="P540" i="3"/>
  <c r="Q543" i="3"/>
  <c r="R546" i="3"/>
  <c r="S549" i="3"/>
  <c r="O550" i="3"/>
  <c r="AB550" i="3"/>
  <c r="S551" i="3"/>
  <c r="L552" i="3"/>
  <c r="W552" i="3"/>
  <c r="J553" i="3"/>
  <c r="R553" i="3"/>
  <c r="Z553" i="3"/>
  <c r="M554" i="3"/>
  <c r="U554" i="3"/>
  <c r="AC554" i="3"/>
  <c r="P555" i="3"/>
  <c r="X555" i="3"/>
  <c r="K556" i="3"/>
  <c r="S556" i="3"/>
  <c r="AA556" i="3"/>
  <c r="N557" i="3"/>
  <c r="V557" i="3"/>
  <c r="I558" i="3"/>
  <c r="Q558" i="3"/>
  <c r="Y558" i="3"/>
  <c r="L559" i="3"/>
  <c r="T559" i="3"/>
  <c r="AB559" i="3"/>
  <c r="O560" i="3"/>
  <c r="W560" i="3"/>
  <c r="J561" i="3"/>
  <c r="R561" i="3"/>
  <c r="Z561" i="3"/>
  <c r="M562" i="3"/>
  <c r="U562" i="3"/>
  <c r="AC562" i="3"/>
  <c r="P563" i="3"/>
  <c r="X563" i="3"/>
  <c r="K564" i="3"/>
  <c r="S564" i="3"/>
  <c r="AA564" i="3"/>
  <c r="N565" i="3"/>
  <c r="V565" i="3"/>
  <c r="J387" i="3"/>
  <c r="J675" i="3" s="1"/>
  <c r="R387" i="3"/>
  <c r="R675" i="3" s="1"/>
  <c r="Z387" i="3"/>
  <c r="Z675" i="3" s="1"/>
  <c r="K11" i="3"/>
  <c r="S11" i="3"/>
  <c r="AA11" i="3"/>
  <c r="O25" i="3"/>
  <c r="W25" i="3"/>
  <c r="L57" i="3"/>
  <c r="T57" i="3"/>
  <c r="AB57" i="3"/>
  <c r="O58" i="3"/>
  <c r="W58" i="3"/>
  <c r="J59" i="3"/>
  <c r="R59" i="3"/>
  <c r="Z59" i="3"/>
  <c r="M60" i="3"/>
  <c r="U60" i="3"/>
  <c r="AC60" i="3"/>
  <c r="P61" i="3"/>
  <c r="X61" i="3"/>
  <c r="K62" i="3"/>
  <c r="S62" i="3"/>
  <c r="AA62" i="3"/>
  <c r="N63" i="3"/>
  <c r="V63" i="3"/>
  <c r="I64" i="3"/>
  <c r="Q64" i="3"/>
  <c r="Y64" i="3"/>
  <c r="L65" i="3"/>
  <c r="T65" i="3"/>
  <c r="AB65" i="3"/>
  <c r="O66" i="3"/>
  <c r="W66" i="3"/>
  <c r="J67" i="3"/>
  <c r="U531" i="3"/>
  <c r="V534" i="3"/>
  <c r="W537" i="3"/>
  <c r="X540" i="3"/>
  <c r="Y543" i="3"/>
  <c r="Z546" i="3"/>
  <c r="U549" i="3"/>
  <c r="P550" i="3"/>
  <c r="I551" i="3"/>
  <c r="T551" i="3"/>
  <c r="M552" i="3"/>
  <c r="X552" i="3"/>
  <c r="K553" i="3"/>
  <c r="S553" i="3"/>
  <c r="AA553" i="3"/>
  <c r="N554" i="3"/>
  <c r="V554" i="3"/>
  <c r="I555" i="3"/>
  <c r="Q555" i="3"/>
  <c r="Y555" i="3"/>
  <c r="L556" i="3"/>
  <c r="T556" i="3"/>
  <c r="AB556" i="3"/>
  <c r="O557" i="3"/>
  <c r="W557" i="3"/>
  <c r="J558" i="3"/>
  <c r="R558" i="3"/>
  <c r="Z558" i="3"/>
  <c r="M559" i="3"/>
  <c r="U559" i="3"/>
  <c r="AC559" i="3"/>
  <c r="P560" i="3"/>
  <c r="X560" i="3"/>
  <c r="K561" i="3"/>
  <c r="S561" i="3"/>
  <c r="AA561" i="3"/>
  <c r="N562" i="3"/>
  <c r="V562" i="3"/>
  <c r="I563" i="3"/>
  <c r="Q563" i="3"/>
  <c r="Y563" i="3"/>
  <c r="L564" i="3"/>
  <c r="T564" i="3"/>
  <c r="AB564" i="3"/>
  <c r="O565" i="3"/>
  <c r="W565" i="3"/>
  <c r="K387" i="3"/>
  <c r="K675" i="3" s="1"/>
  <c r="S387" i="3"/>
  <c r="S675" i="3" s="1"/>
  <c r="AA387" i="3"/>
  <c r="AA675" i="3" s="1"/>
  <c r="L11" i="3"/>
  <c r="T11" i="3"/>
  <c r="AB11" i="3"/>
  <c r="P25" i="3"/>
  <c r="X25" i="3"/>
  <c r="M57" i="3"/>
  <c r="U57" i="3"/>
  <c r="AC57" i="3"/>
  <c r="P58" i="3"/>
  <c r="X58" i="3"/>
  <c r="K59" i="3"/>
  <c r="S59" i="3"/>
  <c r="AA59" i="3"/>
  <c r="N60" i="3"/>
  <c r="V60" i="3"/>
  <c r="I61" i="3"/>
  <c r="Q61" i="3"/>
  <c r="Y61" i="3"/>
  <c r="L62" i="3"/>
  <c r="T62" i="3"/>
  <c r="AB62" i="3"/>
  <c r="O63" i="3"/>
  <c r="W63" i="3"/>
  <c r="J64" i="3"/>
  <c r="R64" i="3"/>
  <c r="Z64" i="3"/>
  <c r="M65" i="3"/>
  <c r="U65" i="3"/>
  <c r="AC65" i="3"/>
  <c r="P66" i="3"/>
  <c r="X66" i="3"/>
  <c r="K67" i="3"/>
  <c r="S67" i="3"/>
  <c r="AA67" i="3"/>
  <c r="N68" i="3"/>
  <c r="V68" i="3"/>
  <c r="I69" i="3"/>
  <c r="Q69" i="3"/>
  <c r="Y69" i="3"/>
  <c r="L70" i="3"/>
  <c r="T70" i="3"/>
  <c r="AC531" i="3"/>
  <c r="I535" i="3"/>
  <c r="J538" i="3"/>
  <c r="K541" i="3"/>
  <c r="L544" i="3"/>
  <c r="M547" i="3"/>
  <c r="V549" i="3"/>
  <c r="Q550" i="3"/>
  <c r="J551" i="3"/>
  <c r="W551" i="3"/>
  <c r="N552" i="3"/>
  <c r="Y552" i="3"/>
  <c r="L553" i="3"/>
  <c r="T553" i="3"/>
  <c r="AB553" i="3"/>
  <c r="O554" i="3"/>
  <c r="W554" i="3"/>
  <c r="J555" i="3"/>
  <c r="R555" i="3"/>
  <c r="Z555" i="3"/>
  <c r="M556" i="3"/>
  <c r="U556" i="3"/>
  <c r="AC556" i="3"/>
  <c r="P557" i="3"/>
  <c r="X557" i="3"/>
  <c r="K558" i="3"/>
  <c r="S558" i="3"/>
  <c r="AA558" i="3"/>
  <c r="N559" i="3"/>
  <c r="V559" i="3"/>
  <c r="I560" i="3"/>
  <c r="Q560" i="3"/>
  <c r="Y560" i="3"/>
  <c r="L561" i="3"/>
  <c r="T561" i="3"/>
  <c r="AB561" i="3"/>
  <c r="O562" i="3"/>
  <c r="W562" i="3"/>
  <c r="J563" i="3"/>
  <c r="R563" i="3"/>
  <c r="Z563" i="3"/>
  <c r="M564" i="3"/>
  <c r="U564" i="3"/>
  <c r="AC564" i="3"/>
  <c r="P565" i="3"/>
  <c r="X565" i="3"/>
  <c r="L387" i="3"/>
  <c r="L675" i="3" s="1"/>
  <c r="T387" i="3"/>
  <c r="T675" i="3" s="1"/>
  <c r="AB387" i="3"/>
  <c r="AB675" i="3" s="1"/>
  <c r="M11" i="3"/>
  <c r="U11" i="3"/>
  <c r="AC11" i="3"/>
  <c r="I25" i="3"/>
  <c r="Q25" i="3"/>
  <c r="Y25" i="3"/>
  <c r="N57" i="3"/>
  <c r="V57" i="3"/>
  <c r="I58" i="3"/>
  <c r="Q58" i="3"/>
  <c r="Y58" i="3"/>
  <c r="L59" i="3"/>
  <c r="T59" i="3"/>
  <c r="AB59" i="3"/>
  <c r="O60" i="3"/>
  <c r="W60" i="3"/>
  <c r="J61" i="3"/>
  <c r="R61" i="3"/>
  <c r="Z61" i="3"/>
  <c r="M62" i="3"/>
  <c r="U62" i="3"/>
  <c r="AC62" i="3"/>
  <c r="P63" i="3"/>
  <c r="X63" i="3"/>
  <c r="K64" i="3"/>
  <c r="S64" i="3"/>
  <c r="AA64" i="3"/>
  <c r="N65" i="3"/>
  <c r="V65" i="3"/>
  <c r="I66" i="3"/>
  <c r="Q66" i="3"/>
  <c r="Y66" i="3"/>
  <c r="L67" i="3"/>
  <c r="T67" i="3"/>
  <c r="AB67" i="3"/>
  <c r="O68" i="3"/>
  <c r="W68" i="3"/>
  <c r="J69" i="3"/>
  <c r="R69" i="3"/>
  <c r="Z69" i="3"/>
  <c r="M70" i="3"/>
  <c r="P532" i="3"/>
  <c r="Q535" i="3"/>
  <c r="R538" i="3"/>
  <c r="S541" i="3"/>
  <c r="T544" i="3"/>
  <c r="U547" i="3"/>
  <c r="AA549" i="3"/>
  <c r="T550" i="3"/>
  <c r="K551" i="3"/>
  <c r="Y551" i="3"/>
  <c r="O552" i="3"/>
  <c r="Z552" i="3"/>
  <c r="M553" i="3"/>
  <c r="U553" i="3"/>
  <c r="AC553" i="3"/>
  <c r="P554" i="3"/>
  <c r="X554" i="3"/>
  <c r="K555" i="3"/>
  <c r="S555" i="3"/>
  <c r="AA555" i="3"/>
  <c r="N556" i="3"/>
  <c r="V556" i="3"/>
  <c r="I557" i="3"/>
  <c r="Q557" i="3"/>
  <c r="Y557" i="3"/>
  <c r="L558" i="3"/>
  <c r="T558" i="3"/>
  <c r="AB558" i="3"/>
  <c r="O559" i="3"/>
  <c r="W559" i="3"/>
  <c r="J560" i="3"/>
  <c r="R560" i="3"/>
  <c r="Z560" i="3"/>
  <c r="M561" i="3"/>
  <c r="U561" i="3"/>
  <c r="AC561" i="3"/>
  <c r="P562" i="3"/>
  <c r="X562" i="3"/>
  <c r="K563" i="3"/>
  <c r="S563" i="3"/>
  <c r="AA563" i="3"/>
  <c r="N564" i="3"/>
  <c r="V564" i="3"/>
  <c r="I565" i="3"/>
  <c r="Q565" i="3"/>
  <c r="Y565" i="3"/>
  <c r="M387" i="3"/>
  <c r="M675" i="3" s="1"/>
  <c r="U387" i="3"/>
  <c r="U675" i="3" s="1"/>
  <c r="AC387" i="3"/>
  <c r="AC675" i="3" s="1"/>
  <c r="N11" i="3"/>
  <c r="V11" i="3"/>
  <c r="J25" i="3"/>
  <c r="R25" i="3"/>
  <c r="Z25" i="3"/>
  <c r="O57" i="3"/>
  <c r="W57" i="3"/>
  <c r="J58" i="3"/>
  <c r="R58" i="3"/>
  <c r="Z58" i="3"/>
  <c r="M59" i="3"/>
  <c r="U59" i="3"/>
  <c r="AC59" i="3"/>
  <c r="P60" i="3"/>
  <c r="X60" i="3"/>
  <c r="K61" i="3"/>
  <c r="S61" i="3"/>
  <c r="AA61" i="3"/>
  <c r="N62" i="3"/>
  <c r="V62" i="3"/>
  <c r="I63" i="3"/>
  <c r="Q63" i="3"/>
  <c r="Y63" i="3"/>
  <c r="L64" i="3"/>
  <c r="T64" i="3"/>
  <c r="AB64" i="3"/>
  <c r="O65" i="3"/>
  <c r="W65" i="3"/>
  <c r="J66" i="3"/>
  <c r="R66" i="3"/>
  <c r="Z66" i="3"/>
  <c r="M67" i="3"/>
  <c r="X532" i="3"/>
  <c r="Y535" i="3"/>
  <c r="Z538" i="3"/>
  <c r="AA541" i="3"/>
  <c r="AB544" i="3"/>
  <c r="AC547" i="3"/>
  <c r="AC549" i="3"/>
  <c r="V550" i="3"/>
  <c r="L551" i="3"/>
  <c r="Z551" i="3"/>
  <c r="R552" i="3"/>
  <c r="AA552" i="3"/>
  <c r="N553" i="3"/>
  <c r="V553" i="3"/>
  <c r="I554" i="3"/>
  <c r="Q554" i="3"/>
  <c r="Y554" i="3"/>
  <c r="L555" i="3"/>
  <c r="T555" i="3"/>
  <c r="AB555" i="3"/>
  <c r="O556" i="3"/>
  <c r="W556" i="3"/>
  <c r="J557" i="3"/>
  <c r="R557" i="3"/>
  <c r="Z557" i="3"/>
  <c r="M558" i="3"/>
  <c r="U558" i="3"/>
  <c r="AC558" i="3"/>
  <c r="P559" i="3"/>
  <c r="X559" i="3"/>
  <c r="K560" i="3"/>
  <c r="S560" i="3"/>
  <c r="AA560" i="3"/>
  <c r="N561" i="3"/>
  <c r="V561" i="3"/>
  <c r="I562" i="3"/>
  <c r="Q562" i="3"/>
  <c r="Y562" i="3"/>
  <c r="L563" i="3"/>
  <c r="T563" i="3"/>
  <c r="AB563" i="3"/>
  <c r="O564" i="3"/>
  <c r="W564" i="3"/>
  <c r="J565" i="3"/>
  <c r="R565" i="3"/>
  <c r="Z565" i="3"/>
  <c r="N387" i="3"/>
  <c r="N675" i="3" s="1"/>
  <c r="V387" i="3"/>
  <c r="V675" i="3" s="1"/>
  <c r="O11" i="3"/>
  <c r="W11" i="3"/>
  <c r="K25" i="3"/>
  <c r="S25" i="3"/>
  <c r="AA25" i="3"/>
  <c r="P57" i="3"/>
  <c r="X57" i="3"/>
  <c r="K58" i="3"/>
  <c r="S58" i="3"/>
  <c r="AA58" i="3"/>
  <c r="N59" i="3"/>
  <c r="V59" i="3"/>
  <c r="I60" i="3"/>
  <c r="Q60" i="3"/>
  <c r="Y60" i="3"/>
  <c r="L61" i="3"/>
  <c r="T61" i="3"/>
  <c r="AB61" i="3"/>
  <c r="O62" i="3"/>
  <c r="W62" i="3"/>
  <c r="J63" i="3"/>
  <c r="R63" i="3"/>
  <c r="Z63" i="3"/>
  <c r="M64" i="3"/>
  <c r="U64" i="3"/>
  <c r="AC64" i="3"/>
  <c r="P65" i="3"/>
  <c r="X65" i="3"/>
  <c r="K66" i="3"/>
  <c r="S66" i="3"/>
  <c r="AA66" i="3"/>
  <c r="N67" i="3"/>
  <c r="V67" i="3"/>
  <c r="I68" i="3"/>
  <c r="Q68" i="3"/>
  <c r="Y68" i="3"/>
  <c r="L69" i="3"/>
  <c r="T69" i="3"/>
  <c r="AB69" i="3"/>
  <c r="O70" i="3"/>
  <c r="W70" i="3"/>
  <c r="K533" i="3"/>
  <c r="L536" i="3"/>
  <c r="M539" i="3"/>
  <c r="N542" i="3"/>
  <c r="O545" i="3"/>
  <c r="P548" i="3"/>
  <c r="I550" i="3"/>
  <c r="W550" i="3"/>
  <c r="O551" i="3"/>
  <c r="AA551" i="3"/>
  <c r="T552" i="3"/>
  <c r="AB552" i="3"/>
  <c r="O553" i="3"/>
  <c r="W553" i="3"/>
  <c r="J554" i="3"/>
  <c r="R554" i="3"/>
  <c r="Z554" i="3"/>
  <c r="M555" i="3"/>
  <c r="U555" i="3"/>
  <c r="AC555" i="3"/>
  <c r="P556" i="3"/>
  <c r="X556" i="3"/>
  <c r="K557" i="3"/>
  <c r="S557" i="3"/>
  <c r="AA557" i="3"/>
  <c r="N558" i="3"/>
  <c r="V558" i="3"/>
  <c r="I559" i="3"/>
  <c r="Q559" i="3"/>
  <c r="Y559" i="3"/>
  <c r="L560" i="3"/>
  <c r="T560" i="3"/>
  <c r="AB560" i="3"/>
  <c r="O561" i="3"/>
  <c r="W561" i="3"/>
  <c r="J562" i="3"/>
  <c r="R562" i="3"/>
  <c r="Z562" i="3"/>
  <c r="M563" i="3"/>
  <c r="U563" i="3"/>
  <c r="AC563" i="3"/>
  <c r="P564" i="3"/>
  <c r="X564" i="3"/>
  <c r="K565" i="3"/>
  <c r="S565" i="3"/>
  <c r="AA565" i="3"/>
  <c r="O387" i="3"/>
  <c r="O675" i="3" s="1"/>
  <c r="W387" i="3"/>
  <c r="W675" i="3" s="1"/>
  <c r="P11" i="3"/>
  <c r="X11" i="3"/>
  <c r="T25" i="3"/>
  <c r="I57" i="3"/>
  <c r="J60" i="3"/>
  <c r="K63" i="3"/>
  <c r="L66" i="3"/>
  <c r="W67" i="3"/>
  <c r="M68" i="3"/>
  <c r="AA68" i="3"/>
  <c r="S69" i="3"/>
  <c r="J70" i="3"/>
  <c r="V70" i="3"/>
  <c r="J71" i="3"/>
  <c r="R71" i="3"/>
  <c r="Z71" i="3"/>
  <c r="M72" i="3"/>
  <c r="U72" i="3"/>
  <c r="AC72" i="3"/>
  <c r="AB25" i="3"/>
  <c r="Q57" i="3"/>
  <c r="R60" i="3"/>
  <c r="S63" i="3"/>
  <c r="T66" i="3"/>
  <c r="X67" i="3"/>
  <c r="P68" i="3"/>
  <c r="AB68" i="3"/>
  <c r="U69" i="3"/>
  <c r="K70" i="3"/>
  <c r="X70" i="3"/>
  <c r="K71" i="3"/>
  <c r="S71" i="3"/>
  <c r="AA71" i="3"/>
  <c r="N72" i="3"/>
  <c r="V72" i="3"/>
  <c r="I73" i="3"/>
  <c r="Q73" i="3"/>
  <c r="Y73" i="3"/>
  <c r="L74" i="3"/>
  <c r="T74" i="3"/>
  <c r="AB74" i="3"/>
  <c r="O75" i="3"/>
  <c r="W75" i="3"/>
  <c r="J76" i="3"/>
  <c r="R76" i="3"/>
  <c r="Z76" i="3"/>
  <c r="M77" i="3"/>
  <c r="U77" i="3"/>
  <c r="AC77" i="3"/>
  <c r="P78" i="3"/>
  <c r="X78" i="3"/>
  <c r="K79" i="3"/>
  <c r="S79" i="3"/>
  <c r="AA79" i="3"/>
  <c r="N80" i="3"/>
  <c r="V80" i="3"/>
  <c r="I81" i="3"/>
  <c r="Q81" i="3"/>
  <c r="Y81" i="3"/>
  <c r="L82" i="3"/>
  <c r="T82" i="3"/>
  <c r="AB82" i="3"/>
  <c r="O83" i="3"/>
  <c r="W83" i="3"/>
  <c r="J84" i="3"/>
  <c r="R84" i="3"/>
  <c r="Z84" i="3"/>
  <c r="M85" i="3"/>
  <c r="U85" i="3"/>
  <c r="AC85" i="3"/>
  <c r="P86" i="3"/>
  <c r="X86" i="3"/>
  <c r="K87" i="3"/>
  <c r="S87" i="3"/>
  <c r="AA87" i="3"/>
  <c r="N89" i="3"/>
  <c r="V89" i="3"/>
  <c r="I90" i="3"/>
  <c r="Q90" i="3"/>
  <c r="Y90" i="3"/>
  <c r="L91" i="3"/>
  <c r="T91" i="3"/>
  <c r="AB91" i="3"/>
  <c r="O92" i="3"/>
  <c r="W92" i="3"/>
  <c r="J93" i="3"/>
  <c r="R93" i="3"/>
  <c r="Z93" i="3"/>
  <c r="M94" i="3"/>
  <c r="U94" i="3"/>
  <c r="AC94" i="3"/>
  <c r="P95" i="3"/>
  <c r="X95" i="3"/>
  <c r="K96" i="3"/>
  <c r="S96" i="3"/>
  <c r="AA96" i="3"/>
  <c r="N97" i="3"/>
  <c r="V97" i="3"/>
  <c r="I98" i="3"/>
  <c r="Y57" i="3"/>
  <c r="Z60" i="3"/>
  <c r="AA63" i="3"/>
  <c r="AB66" i="3"/>
  <c r="Y67" i="3"/>
  <c r="R68" i="3"/>
  <c r="AC68" i="3"/>
  <c r="V69" i="3"/>
  <c r="N70" i="3"/>
  <c r="Y70" i="3"/>
  <c r="L71" i="3"/>
  <c r="T71" i="3"/>
  <c r="AB71" i="3"/>
  <c r="O72" i="3"/>
  <c r="W72" i="3"/>
  <c r="J73" i="3"/>
  <c r="R73" i="3"/>
  <c r="Z73" i="3"/>
  <c r="M74" i="3"/>
  <c r="U74" i="3"/>
  <c r="AC74" i="3"/>
  <c r="P75" i="3"/>
  <c r="X75" i="3"/>
  <c r="K76" i="3"/>
  <c r="S76" i="3"/>
  <c r="AA76" i="3"/>
  <c r="N77" i="3"/>
  <c r="V77" i="3"/>
  <c r="I78" i="3"/>
  <c r="Q78" i="3"/>
  <c r="Y78" i="3"/>
  <c r="L79" i="3"/>
  <c r="T79" i="3"/>
  <c r="AB79" i="3"/>
  <c r="O80" i="3"/>
  <c r="W80" i="3"/>
  <c r="J81" i="3"/>
  <c r="R81" i="3"/>
  <c r="Z81" i="3"/>
  <c r="M82" i="3"/>
  <c r="U82" i="3"/>
  <c r="AC82" i="3"/>
  <c r="P83" i="3"/>
  <c r="X83" i="3"/>
  <c r="K84" i="3"/>
  <c r="S84" i="3"/>
  <c r="AA84" i="3"/>
  <c r="N85" i="3"/>
  <c r="V85" i="3"/>
  <c r="I86" i="3"/>
  <c r="Q86" i="3"/>
  <c r="Y86" i="3"/>
  <c r="L87" i="3"/>
  <c r="T87" i="3"/>
  <c r="AB87" i="3"/>
  <c r="O89" i="3"/>
  <c r="W89" i="3"/>
  <c r="J90" i="3"/>
  <c r="R90" i="3"/>
  <c r="Z90" i="3"/>
  <c r="M91" i="3"/>
  <c r="U91" i="3"/>
  <c r="AC91" i="3"/>
  <c r="P92" i="3"/>
  <c r="X92" i="3"/>
  <c r="L58" i="3"/>
  <c r="M61" i="3"/>
  <c r="N64" i="3"/>
  <c r="O67" i="3"/>
  <c r="Z67" i="3"/>
  <c r="S68" i="3"/>
  <c r="K69" i="3"/>
  <c r="W69" i="3"/>
  <c r="P70" i="3"/>
  <c r="Z70" i="3"/>
  <c r="M71" i="3"/>
  <c r="U71" i="3"/>
  <c r="AC71" i="3"/>
  <c r="P72" i="3"/>
  <c r="X72" i="3"/>
  <c r="K73" i="3"/>
  <c r="S73" i="3"/>
  <c r="AA73" i="3"/>
  <c r="N74" i="3"/>
  <c r="V74" i="3"/>
  <c r="I75" i="3"/>
  <c r="Q75" i="3"/>
  <c r="Y75" i="3"/>
  <c r="L76" i="3"/>
  <c r="T76" i="3"/>
  <c r="AB76" i="3"/>
  <c r="O77" i="3"/>
  <c r="W77" i="3"/>
  <c r="J78" i="3"/>
  <c r="R78" i="3"/>
  <c r="Z78" i="3"/>
  <c r="M79" i="3"/>
  <c r="U79" i="3"/>
  <c r="AC79" i="3"/>
  <c r="P80" i="3"/>
  <c r="X80" i="3"/>
  <c r="K81" i="3"/>
  <c r="S81" i="3"/>
  <c r="AA81" i="3"/>
  <c r="N82" i="3"/>
  <c r="V82" i="3"/>
  <c r="I83" i="3"/>
  <c r="Q83" i="3"/>
  <c r="Y83" i="3"/>
  <c r="L84" i="3"/>
  <c r="T84" i="3"/>
  <c r="AB84" i="3"/>
  <c r="O85" i="3"/>
  <c r="W85" i="3"/>
  <c r="J86" i="3"/>
  <c r="R86" i="3"/>
  <c r="Z86" i="3"/>
  <c r="M87" i="3"/>
  <c r="U87" i="3"/>
  <c r="AC87" i="3"/>
  <c r="P89" i="3"/>
  <c r="X89" i="3"/>
  <c r="K90" i="3"/>
  <c r="S90" i="3"/>
  <c r="AA90" i="3"/>
  <c r="N91" i="3"/>
  <c r="V91" i="3"/>
  <c r="I92" i="3"/>
  <c r="Q92" i="3"/>
  <c r="Y92" i="3"/>
  <c r="L93" i="3"/>
  <c r="T93" i="3"/>
  <c r="AB93" i="3"/>
  <c r="O94" i="3"/>
  <c r="W94" i="3"/>
  <c r="J95" i="3"/>
  <c r="R95" i="3"/>
  <c r="Z95" i="3"/>
  <c r="M96" i="3"/>
  <c r="U96" i="3"/>
  <c r="AC96" i="3"/>
  <c r="T58" i="3"/>
  <c r="U61" i="3"/>
  <c r="V64" i="3"/>
  <c r="P67" i="3"/>
  <c r="AC67" i="3"/>
  <c r="T68" i="3"/>
  <c r="M69" i="3"/>
  <c r="X69" i="3"/>
  <c r="Q70" i="3"/>
  <c r="AA70" i="3"/>
  <c r="N71" i="3"/>
  <c r="V71" i="3"/>
  <c r="I72" i="3"/>
  <c r="Q72" i="3"/>
  <c r="Y72" i="3"/>
  <c r="L73" i="3"/>
  <c r="T73" i="3"/>
  <c r="AB73" i="3"/>
  <c r="O74" i="3"/>
  <c r="W74" i="3"/>
  <c r="J75" i="3"/>
  <c r="R75" i="3"/>
  <c r="Z75" i="3"/>
  <c r="M76" i="3"/>
  <c r="U76" i="3"/>
  <c r="AC76" i="3"/>
  <c r="P77" i="3"/>
  <c r="X77" i="3"/>
  <c r="K78" i="3"/>
  <c r="S78" i="3"/>
  <c r="AA78" i="3"/>
  <c r="N79" i="3"/>
  <c r="V79" i="3"/>
  <c r="I80" i="3"/>
  <c r="Q80" i="3"/>
  <c r="Y80" i="3"/>
  <c r="L81" i="3"/>
  <c r="T81" i="3"/>
  <c r="AB81" i="3"/>
  <c r="O82" i="3"/>
  <c r="W82" i="3"/>
  <c r="J83" i="3"/>
  <c r="R83" i="3"/>
  <c r="Z83" i="3"/>
  <c r="M84" i="3"/>
  <c r="U84" i="3"/>
  <c r="AC84" i="3"/>
  <c r="P85" i="3"/>
  <c r="X85" i="3"/>
  <c r="K86" i="3"/>
  <c r="S86" i="3"/>
  <c r="AA86" i="3"/>
  <c r="N87" i="3"/>
  <c r="V87" i="3"/>
  <c r="I89" i="3"/>
  <c r="Q89" i="3"/>
  <c r="Y89" i="3"/>
  <c r="L90" i="3"/>
  <c r="T90" i="3"/>
  <c r="AB90" i="3"/>
  <c r="O91" i="3"/>
  <c r="W91" i="3"/>
  <c r="J92" i="3"/>
  <c r="R92" i="3"/>
  <c r="Z92" i="3"/>
  <c r="M93" i="3"/>
  <c r="U93" i="3"/>
  <c r="AC93" i="3"/>
  <c r="P94" i="3"/>
  <c r="X94" i="3"/>
  <c r="K95" i="3"/>
  <c r="S95" i="3"/>
  <c r="AA95" i="3"/>
  <c r="N96" i="3"/>
  <c r="V96" i="3"/>
  <c r="I97" i="3"/>
  <c r="Q97" i="3"/>
  <c r="Y97" i="3"/>
  <c r="L98" i="3"/>
  <c r="T98" i="3"/>
  <c r="AB98" i="3"/>
  <c r="O99" i="3"/>
  <c r="W99" i="3"/>
  <c r="J100" i="3"/>
  <c r="R100" i="3"/>
  <c r="AB58" i="3"/>
  <c r="AC61" i="3"/>
  <c r="I65" i="3"/>
  <c r="Q67" i="3"/>
  <c r="J68" i="3"/>
  <c r="U68" i="3"/>
  <c r="N69" i="3"/>
  <c r="AA69" i="3"/>
  <c r="R70" i="3"/>
  <c r="AB70" i="3"/>
  <c r="O71" i="3"/>
  <c r="W71" i="3"/>
  <c r="J72" i="3"/>
  <c r="R72" i="3"/>
  <c r="Z72" i="3"/>
  <c r="M73" i="3"/>
  <c r="U73" i="3"/>
  <c r="AC73" i="3"/>
  <c r="P74" i="3"/>
  <c r="X74" i="3"/>
  <c r="K75" i="3"/>
  <c r="S75" i="3"/>
  <c r="AA75" i="3"/>
  <c r="N76" i="3"/>
  <c r="V76" i="3"/>
  <c r="I77" i="3"/>
  <c r="Q77" i="3"/>
  <c r="Y77" i="3"/>
  <c r="L78" i="3"/>
  <c r="T78" i="3"/>
  <c r="AB78" i="3"/>
  <c r="O79" i="3"/>
  <c r="W79" i="3"/>
  <c r="J80" i="3"/>
  <c r="R80" i="3"/>
  <c r="Z80" i="3"/>
  <c r="M81" i="3"/>
  <c r="U81" i="3"/>
  <c r="AC81" i="3"/>
  <c r="P82" i="3"/>
  <c r="X82" i="3"/>
  <c r="K83" i="3"/>
  <c r="S83" i="3"/>
  <c r="AA83" i="3"/>
  <c r="N84" i="3"/>
  <c r="V84" i="3"/>
  <c r="I85" i="3"/>
  <c r="Q85" i="3"/>
  <c r="Y85" i="3"/>
  <c r="L86" i="3"/>
  <c r="T86" i="3"/>
  <c r="AB86" i="3"/>
  <c r="O87" i="3"/>
  <c r="W87" i="3"/>
  <c r="J89" i="3"/>
  <c r="R89" i="3"/>
  <c r="Z89" i="3"/>
  <c r="M90" i="3"/>
  <c r="U90" i="3"/>
  <c r="AC90" i="3"/>
  <c r="P91" i="3"/>
  <c r="X91" i="3"/>
  <c r="K92" i="3"/>
  <c r="S92" i="3"/>
  <c r="AA92" i="3"/>
  <c r="N93" i="3"/>
  <c r="V93" i="3"/>
  <c r="I94" i="3"/>
  <c r="Q94" i="3"/>
  <c r="Y94" i="3"/>
  <c r="L95" i="3"/>
  <c r="T95" i="3"/>
  <c r="AB95" i="3"/>
  <c r="O96" i="3"/>
  <c r="W96" i="3"/>
  <c r="J97" i="3"/>
  <c r="R97" i="3"/>
  <c r="O59" i="3"/>
  <c r="P62" i="3"/>
  <c r="Q65" i="3"/>
  <c r="R67" i="3"/>
  <c r="K68" i="3"/>
  <c r="X68" i="3"/>
  <c r="O69" i="3"/>
  <c r="AC69" i="3"/>
  <c r="S70" i="3"/>
  <c r="AC70" i="3"/>
  <c r="P71" i="3"/>
  <c r="X71" i="3"/>
  <c r="K72" i="3"/>
  <c r="S72" i="3"/>
  <c r="AA72" i="3"/>
  <c r="N73" i="3"/>
  <c r="V73" i="3"/>
  <c r="I74" i="3"/>
  <c r="Q74" i="3"/>
  <c r="Y74" i="3"/>
  <c r="L75" i="3"/>
  <c r="T75" i="3"/>
  <c r="AB75" i="3"/>
  <c r="O76" i="3"/>
  <c r="W76" i="3"/>
  <c r="J77" i="3"/>
  <c r="R77" i="3"/>
  <c r="Z77" i="3"/>
  <c r="M78" i="3"/>
  <c r="U78" i="3"/>
  <c r="AC78" i="3"/>
  <c r="P79" i="3"/>
  <c r="X79" i="3"/>
  <c r="K80" i="3"/>
  <c r="S80" i="3"/>
  <c r="AA80" i="3"/>
  <c r="N81" i="3"/>
  <c r="V81" i="3"/>
  <c r="I82" i="3"/>
  <c r="Q82" i="3"/>
  <c r="Y82" i="3"/>
  <c r="L83" i="3"/>
  <c r="T83" i="3"/>
  <c r="AB83" i="3"/>
  <c r="O84" i="3"/>
  <c r="W84" i="3"/>
  <c r="J85" i="3"/>
  <c r="R85" i="3"/>
  <c r="Z85" i="3"/>
  <c r="M86" i="3"/>
  <c r="U86" i="3"/>
  <c r="AC86" i="3"/>
  <c r="P87" i="3"/>
  <c r="X87" i="3"/>
  <c r="K89" i="3"/>
  <c r="S89" i="3"/>
  <c r="AA89" i="3"/>
  <c r="N90" i="3"/>
  <c r="V90" i="3"/>
  <c r="I91" i="3"/>
  <c r="Q91" i="3"/>
  <c r="Y91" i="3"/>
  <c r="L92" i="3"/>
  <c r="T92" i="3"/>
  <c r="AB92" i="3"/>
  <c r="O93" i="3"/>
  <c r="W93" i="3"/>
  <c r="J94" i="3"/>
  <c r="R94" i="3"/>
  <c r="Z94" i="3"/>
  <c r="M95" i="3"/>
  <c r="U95" i="3"/>
  <c r="AC95" i="3"/>
  <c r="P96" i="3"/>
  <c r="X96" i="3"/>
  <c r="K97" i="3"/>
  <c r="S97" i="3"/>
  <c r="AA97" i="3"/>
  <c r="L25" i="3"/>
  <c r="W59" i="3"/>
  <c r="X62" i="3"/>
  <c r="Y65" i="3"/>
  <c r="U67" i="3"/>
  <c r="L68" i="3"/>
  <c r="Z68" i="3"/>
  <c r="P69" i="3"/>
  <c r="I70" i="3"/>
  <c r="U70" i="3"/>
  <c r="I71" i="3"/>
  <c r="Q71" i="3"/>
  <c r="Y71" i="3"/>
  <c r="L72" i="3"/>
  <c r="T72" i="3"/>
  <c r="AB72" i="3"/>
  <c r="O73" i="3"/>
  <c r="W73" i="3"/>
  <c r="J74" i="3"/>
  <c r="R74" i="3"/>
  <c r="Z74" i="3"/>
  <c r="M75" i="3"/>
  <c r="U75" i="3"/>
  <c r="AC75" i="3"/>
  <c r="P76" i="3"/>
  <c r="X76" i="3"/>
  <c r="K77" i="3"/>
  <c r="S77" i="3"/>
  <c r="AA77" i="3"/>
  <c r="N78" i="3"/>
  <c r="V78" i="3"/>
  <c r="I79" i="3"/>
  <c r="Q79" i="3"/>
  <c r="Y79" i="3"/>
  <c r="L80" i="3"/>
  <c r="T80" i="3"/>
  <c r="AB80" i="3"/>
  <c r="O81" i="3"/>
  <c r="W81" i="3"/>
  <c r="J82" i="3"/>
  <c r="R82" i="3"/>
  <c r="Z82" i="3"/>
  <c r="M83" i="3"/>
  <c r="U83" i="3"/>
  <c r="AC83" i="3"/>
  <c r="P84" i="3"/>
  <c r="X84" i="3"/>
  <c r="K85" i="3"/>
  <c r="S85" i="3"/>
  <c r="AA85" i="3"/>
  <c r="N86" i="3"/>
  <c r="V86" i="3"/>
  <c r="I87" i="3"/>
  <c r="Q87" i="3"/>
  <c r="Y87" i="3"/>
  <c r="L89" i="3"/>
  <c r="T89" i="3"/>
  <c r="AB89" i="3"/>
  <c r="O90" i="3"/>
  <c r="W90" i="3"/>
  <c r="J91" i="3"/>
  <c r="R91" i="3"/>
  <c r="Z91" i="3"/>
  <c r="M92" i="3"/>
  <c r="U92" i="3"/>
  <c r="AC92" i="3"/>
  <c r="P93" i="3"/>
  <c r="X93" i="3"/>
  <c r="K94" i="3"/>
  <c r="S94" i="3"/>
  <c r="AA94" i="3"/>
  <c r="N95" i="3"/>
  <c r="V95" i="3"/>
  <c r="I96" i="3"/>
  <c r="Q96" i="3"/>
  <c r="Y96" i="3"/>
  <c r="L97" i="3"/>
  <c r="T97" i="3"/>
  <c r="AB97" i="3"/>
  <c r="O98" i="3"/>
  <c r="W98" i="3"/>
  <c r="J99" i="3"/>
  <c r="R99" i="3"/>
  <c r="Z99" i="3"/>
  <c r="M100" i="3"/>
  <c r="S74" i="3"/>
  <c r="T77" i="3"/>
  <c r="U80" i="3"/>
  <c r="V83" i="3"/>
  <c r="W86" i="3"/>
  <c r="X90" i="3"/>
  <c r="Q93" i="3"/>
  <c r="AB94" i="3"/>
  <c r="R96" i="3"/>
  <c r="W97" i="3"/>
  <c r="P98" i="3"/>
  <c r="Z98" i="3"/>
  <c r="P99" i="3"/>
  <c r="AA99" i="3"/>
  <c r="P100" i="3"/>
  <c r="Y100" i="3"/>
  <c r="L101" i="3"/>
  <c r="T101" i="3"/>
  <c r="AB101" i="3"/>
  <c r="O102" i="3"/>
  <c r="W102" i="3"/>
  <c r="J103" i="3"/>
  <c r="R103" i="3"/>
  <c r="Z103" i="3"/>
  <c r="M104" i="3"/>
  <c r="U104" i="3"/>
  <c r="AC104" i="3"/>
  <c r="P105" i="3"/>
  <c r="X105" i="3"/>
  <c r="K106" i="3"/>
  <c r="S106" i="3"/>
  <c r="AA106" i="3"/>
  <c r="N107" i="3"/>
  <c r="V107" i="3"/>
  <c r="I108" i="3"/>
  <c r="Q108" i="3"/>
  <c r="Y108" i="3"/>
  <c r="L109" i="3"/>
  <c r="T109" i="3"/>
  <c r="AB109" i="3"/>
  <c r="O111" i="3"/>
  <c r="W111" i="3"/>
  <c r="J112" i="3"/>
  <c r="R112" i="3"/>
  <c r="Z112" i="3"/>
  <c r="M113" i="3"/>
  <c r="U113" i="3"/>
  <c r="AC113" i="3"/>
  <c r="P114" i="3"/>
  <c r="X114" i="3"/>
  <c r="K115" i="3"/>
  <c r="S115" i="3"/>
  <c r="AA115" i="3"/>
  <c r="N116" i="3"/>
  <c r="V116" i="3"/>
  <c r="I117" i="3"/>
  <c r="Q117" i="3"/>
  <c r="Y117" i="3"/>
  <c r="L118" i="3"/>
  <c r="T118" i="3"/>
  <c r="AB118" i="3"/>
  <c r="O119" i="3"/>
  <c r="W119" i="3"/>
  <c r="J120" i="3"/>
  <c r="R120" i="3"/>
  <c r="Z120" i="3"/>
  <c r="M121" i="3"/>
  <c r="U121" i="3"/>
  <c r="AC121" i="3"/>
  <c r="P122" i="3"/>
  <c r="X122" i="3"/>
  <c r="K123" i="3"/>
  <c r="S123" i="3"/>
  <c r="AA123" i="3"/>
  <c r="N124" i="3"/>
  <c r="V124" i="3"/>
  <c r="I125" i="3"/>
  <c r="Q125" i="3"/>
  <c r="Y125" i="3"/>
  <c r="L126" i="3"/>
  <c r="T126" i="3"/>
  <c r="AB126" i="3"/>
  <c r="O127" i="3"/>
  <c r="W127" i="3"/>
  <c r="J128" i="3"/>
  <c r="R128" i="3"/>
  <c r="Z128" i="3"/>
  <c r="M129" i="3"/>
  <c r="U129" i="3"/>
  <c r="AC129" i="3"/>
  <c r="P130" i="3"/>
  <c r="X130" i="3"/>
  <c r="K131" i="3"/>
  <c r="S131" i="3"/>
  <c r="AA131" i="3"/>
  <c r="N132" i="3"/>
  <c r="V132" i="3"/>
  <c r="I133" i="3"/>
  <c r="Q133" i="3"/>
  <c r="Y133" i="3"/>
  <c r="L134" i="3"/>
  <c r="T134" i="3"/>
  <c r="AA74" i="3"/>
  <c r="AB77" i="3"/>
  <c r="AC80" i="3"/>
  <c r="I84" i="3"/>
  <c r="J87" i="3"/>
  <c r="K91" i="3"/>
  <c r="S93" i="3"/>
  <c r="I95" i="3"/>
  <c r="T96" i="3"/>
  <c r="X97" i="3"/>
  <c r="Q98" i="3"/>
  <c r="AA98" i="3"/>
  <c r="Q99" i="3"/>
  <c r="AB99" i="3"/>
  <c r="Q100" i="3"/>
  <c r="Z100" i="3"/>
  <c r="M101" i="3"/>
  <c r="U101" i="3"/>
  <c r="AC101" i="3"/>
  <c r="P102" i="3"/>
  <c r="X102" i="3"/>
  <c r="K103" i="3"/>
  <c r="S103" i="3"/>
  <c r="AA103" i="3"/>
  <c r="N104" i="3"/>
  <c r="V104" i="3"/>
  <c r="I105" i="3"/>
  <c r="Q105" i="3"/>
  <c r="Y105" i="3"/>
  <c r="L106" i="3"/>
  <c r="T106" i="3"/>
  <c r="AB106" i="3"/>
  <c r="O107" i="3"/>
  <c r="W107" i="3"/>
  <c r="J108" i="3"/>
  <c r="R108" i="3"/>
  <c r="Z108" i="3"/>
  <c r="M109" i="3"/>
  <c r="U109" i="3"/>
  <c r="AC109" i="3"/>
  <c r="P111" i="3"/>
  <c r="X111" i="3"/>
  <c r="K112" i="3"/>
  <c r="S112" i="3"/>
  <c r="AA112" i="3"/>
  <c r="N113" i="3"/>
  <c r="V113" i="3"/>
  <c r="I114" i="3"/>
  <c r="Q114" i="3"/>
  <c r="Y114" i="3"/>
  <c r="L115" i="3"/>
  <c r="T115" i="3"/>
  <c r="AB115" i="3"/>
  <c r="O116" i="3"/>
  <c r="W116" i="3"/>
  <c r="J117" i="3"/>
  <c r="R117" i="3"/>
  <c r="Z117" i="3"/>
  <c r="M118" i="3"/>
  <c r="U118" i="3"/>
  <c r="AC118" i="3"/>
  <c r="P119" i="3"/>
  <c r="X119" i="3"/>
  <c r="K120" i="3"/>
  <c r="S120" i="3"/>
  <c r="AA120" i="3"/>
  <c r="N121" i="3"/>
  <c r="V121" i="3"/>
  <c r="I122" i="3"/>
  <c r="Q122" i="3"/>
  <c r="Y122" i="3"/>
  <c r="L123" i="3"/>
  <c r="T123" i="3"/>
  <c r="AB123" i="3"/>
  <c r="O124" i="3"/>
  <c r="W124" i="3"/>
  <c r="J125" i="3"/>
  <c r="R125" i="3"/>
  <c r="Z125" i="3"/>
  <c r="M126" i="3"/>
  <c r="U126" i="3"/>
  <c r="AC126" i="3"/>
  <c r="P127" i="3"/>
  <c r="X127" i="3"/>
  <c r="N75" i="3"/>
  <c r="O78" i="3"/>
  <c r="P81" i="3"/>
  <c r="Q84" i="3"/>
  <c r="R87" i="3"/>
  <c r="S91" i="3"/>
  <c r="Y93" i="3"/>
  <c r="O95" i="3"/>
  <c r="Z96" i="3"/>
  <c r="Z97" i="3"/>
  <c r="R98" i="3"/>
  <c r="AC98" i="3"/>
  <c r="S99" i="3"/>
  <c r="AC99" i="3"/>
  <c r="S100" i="3"/>
  <c r="AA100" i="3"/>
  <c r="N101" i="3"/>
  <c r="V101" i="3"/>
  <c r="I102" i="3"/>
  <c r="Q102" i="3"/>
  <c r="Y102" i="3"/>
  <c r="L103" i="3"/>
  <c r="T103" i="3"/>
  <c r="AB103" i="3"/>
  <c r="O104" i="3"/>
  <c r="W104" i="3"/>
  <c r="J105" i="3"/>
  <c r="R105" i="3"/>
  <c r="Z105" i="3"/>
  <c r="M106" i="3"/>
  <c r="U106" i="3"/>
  <c r="AC106" i="3"/>
  <c r="P107" i="3"/>
  <c r="X107" i="3"/>
  <c r="K108" i="3"/>
  <c r="S108" i="3"/>
  <c r="AA108" i="3"/>
  <c r="N109" i="3"/>
  <c r="V109" i="3"/>
  <c r="I111" i="3"/>
  <c r="Q111" i="3"/>
  <c r="Y111" i="3"/>
  <c r="L112" i="3"/>
  <c r="T112" i="3"/>
  <c r="AB112" i="3"/>
  <c r="O113" i="3"/>
  <c r="W113" i="3"/>
  <c r="J114" i="3"/>
  <c r="R114" i="3"/>
  <c r="Z114" i="3"/>
  <c r="M115" i="3"/>
  <c r="U115" i="3"/>
  <c r="AC115" i="3"/>
  <c r="P116" i="3"/>
  <c r="X116" i="3"/>
  <c r="K117" i="3"/>
  <c r="S117" i="3"/>
  <c r="AA117" i="3"/>
  <c r="N118" i="3"/>
  <c r="V118" i="3"/>
  <c r="I119" i="3"/>
  <c r="Q119" i="3"/>
  <c r="Y119" i="3"/>
  <c r="L120" i="3"/>
  <c r="T120" i="3"/>
  <c r="AB120" i="3"/>
  <c r="O121" i="3"/>
  <c r="W121" i="3"/>
  <c r="J122" i="3"/>
  <c r="R122" i="3"/>
  <c r="Z122" i="3"/>
  <c r="M123" i="3"/>
  <c r="U123" i="3"/>
  <c r="AC123" i="3"/>
  <c r="P124" i="3"/>
  <c r="X124" i="3"/>
  <c r="K125" i="3"/>
  <c r="S125" i="3"/>
  <c r="AA125" i="3"/>
  <c r="N126" i="3"/>
  <c r="V126" i="3"/>
  <c r="I127" i="3"/>
  <c r="Q127" i="3"/>
  <c r="Y127" i="3"/>
  <c r="L128" i="3"/>
  <c r="V75" i="3"/>
  <c r="W78" i="3"/>
  <c r="X81" i="3"/>
  <c r="Y84" i="3"/>
  <c r="Z87" i="3"/>
  <c r="AA91" i="3"/>
  <c r="AA93" i="3"/>
  <c r="Q95" i="3"/>
  <c r="AB96" i="3"/>
  <c r="AC97" i="3"/>
  <c r="S98" i="3"/>
  <c r="I99" i="3"/>
  <c r="T99" i="3"/>
  <c r="I100" i="3"/>
  <c r="T100" i="3"/>
  <c r="AB100" i="3"/>
  <c r="O101" i="3"/>
  <c r="W101" i="3"/>
  <c r="J102" i="3"/>
  <c r="R102" i="3"/>
  <c r="Z102" i="3"/>
  <c r="M103" i="3"/>
  <c r="U103" i="3"/>
  <c r="AC103" i="3"/>
  <c r="P104" i="3"/>
  <c r="X104" i="3"/>
  <c r="K105" i="3"/>
  <c r="S105" i="3"/>
  <c r="AA105" i="3"/>
  <c r="N106" i="3"/>
  <c r="V106" i="3"/>
  <c r="I107" i="3"/>
  <c r="Q107" i="3"/>
  <c r="Y107" i="3"/>
  <c r="L108" i="3"/>
  <c r="T108" i="3"/>
  <c r="AB108" i="3"/>
  <c r="O109" i="3"/>
  <c r="W109" i="3"/>
  <c r="J111" i="3"/>
  <c r="R111" i="3"/>
  <c r="Z111" i="3"/>
  <c r="M112" i="3"/>
  <c r="U112" i="3"/>
  <c r="AC112" i="3"/>
  <c r="P113" i="3"/>
  <c r="X113" i="3"/>
  <c r="K114" i="3"/>
  <c r="S114" i="3"/>
  <c r="AA114" i="3"/>
  <c r="N115" i="3"/>
  <c r="V115" i="3"/>
  <c r="I116" i="3"/>
  <c r="Q116" i="3"/>
  <c r="Y116" i="3"/>
  <c r="L117" i="3"/>
  <c r="T117" i="3"/>
  <c r="AB117" i="3"/>
  <c r="O118" i="3"/>
  <c r="W118" i="3"/>
  <c r="J119" i="3"/>
  <c r="R119" i="3"/>
  <c r="Z119" i="3"/>
  <c r="M120" i="3"/>
  <c r="U120" i="3"/>
  <c r="AC120" i="3"/>
  <c r="P121" i="3"/>
  <c r="X121" i="3"/>
  <c r="K122" i="3"/>
  <c r="S122" i="3"/>
  <c r="AA122" i="3"/>
  <c r="N123" i="3"/>
  <c r="V123" i="3"/>
  <c r="I124" i="3"/>
  <c r="Q124" i="3"/>
  <c r="Y124" i="3"/>
  <c r="L125" i="3"/>
  <c r="T125" i="3"/>
  <c r="AB125" i="3"/>
  <c r="O126" i="3"/>
  <c r="W126" i="3"/>
  <c r="J127" i="3"/>
  <c r="R127" i="3"/>
  <c r="Z127" i="3"/>
  <c r="M128" i="3"/>
  <c r="U128" i="3"/>
  <c r="AC128" i="3"/>
  <c r="P129" i="3"/>
  <c r="X129" i="3"/>
  <c r="K130" i="3"/>
  <c r="S130" i="3"/>
  <c r="AA130" i="3"/>
  <c r="N131" i="3"/>
  <c r="I76" i="3"/>
  <c r="P73" i="3"/>
  <c r="Q76" i="3"/>
  <c r="R79" i="3"/>
  <c r="S82" i="3"/>
  <c r="T85" i="3"/>
  <c r="U89" i="3"/>
  <c r="V92" i="3"/>
  <c r="N94" i="3"/>
  <c r="Y95" i="3"/>
  <c r="O97" i="3"/>
  <c r="K98" i="3"/>
  <c r="V98" i="3"/>
  <c r="L99" i="3"/>
  <c r="V99" i="3"/>
  <c r="L100" i="3"/>
  <c r="V100" i="3"/>
  <c r="I101" i="3"/>
  <c r="Q101" i="3"/>
  <c r="Y101" i="3"/>
  <c r="L102" i="3"/>
  <c r="T102" i="3"/>
  <c r="AB102" i="3"/>
  <c r="O103" i="3"/>
  <c r="W103" i="3"/>
  <c r="J104" i="3"/>
  <c r="R104" i="3"/>
  <c r="Z104" i="3"/>
  <c r="M105" i="3"/>
  <c r="U105" i="3"/>
  <c r="AC105" i="3"/>
  <c r="P106" i="3"/>
  <c r="X106" i="3"/>
  <c r="K107" i="3"/>
  <c r="S107" i="3"/>
  <c r="AA107" i="3"/>
  <c r="N108" i="3"/>
  <c r="V108" i="3"/>
  <c r="I109" i="3"/>
  <c r="Q109" i="3"/>
  <c r="Y109" i="3"/>
  <c r="L111" i="3"/>
  <c r="T111" i="3"/>
  <c r="AB111" i="3"/>
  <c r="O112" i="3"/>
  <c r="W112" i="3"/>
  <c r="J113" i="3"/>
  <c r="R113" i="3"/>
  <c r="Z113" i="3"/>
  <c r="M114" i="3"/>
  <c r="U114" i="3"/>
  <c r="AC114" i="3"/>
  <c r="P115" i="3"/>
  <c r="X115" i="3"/>
  <c r="K116" i="3"/>
  <c r="S116" i="3"/>
  <c r="AA116" i="3"/>
  <c r="N117" i="3"/>
  <c r="V117" i="3"/>
  <c r="I118" i="3"/>
  <c r="Q118" i="3"/>
  <c r="Y118" i="3"/>
  <c r="L119" i="3"/>
  <c r="T119" i="3"/>
  <c r="AB119" i="3"/>
  <c r="O120" i="3"/>
  <c r="W120" i="3"/>
  <c r="J121" i="3"/>
  <c r="R121" i="3"/>
  <c r="Z121" i="3"/>
  <c r="M122" i="3"/>
  <c r="U122" i="3"/>
  <c r="AC122" i="3"/>
  <c r="P123" i="3"/>
  <c r="X123" i="3"/>
  <c r="K124" i="3"/>
  <c r="S124" i="3"/>
  <c r="AA124" i="3"/>
  <c r="N125" i="3"/>
  <c r="V125" i="3"/>
  <c r="I126" i="3"/>
  <c r="Q126" i="3"/>
  <c r="Y126" i="3"/>
  <c r="L127" i="3"/>
  <c r="T127" i="3"/>
  <c r="X73" i="3"/>
  <c r="Y76" i="3"/>
  <c r="Z79" i="3"/>
  <c r="AA82" i="3"/>
  <c r="AB85" i="3"/>
  <c r="AC89" i="3"/>
  <c r="I93" i="3"/>
  <c r="T94" i="3"/>
  <c r="J96" i="3"/>
  <c r="P97" i="3"/>
  <c r="M98" i="3"/>
  <c r="X98" i="3"/>
  <c r="M99" i="3"/>
  <c r="X99" i="3"/>
  <c r="N100" i="3"/>
  <c r="W100" i="3"/>
  <c r="J101" i="3"/>
  <c r="R101" i="3"/>
  <c r="Z101" i="3"/>
  <c r="M102" i="3"/>
  <c r="U102" i="3"/>
  <c r="AC102" i="3"/>
  <c r="P103" i="3"/>
  <c r="X103" i="3"/>
  <c r="K104" i="3"/>
  <c r="S104" i="3"/>
  <c r="AA104" i="3"/>
  <c r="N105" i="3"/>
  <c r="V105" i="3"/>
  <c r="I106" i="3"/>
  <c r="Q106" i="3"/>
  <c r="Y106" i="3"/>
  <c r="L107" i="3"/>
  <c r="T107" i="3"/>
  <c r="AB107" i="3"/>
  <c r="O108" i="3"/>
  <c r="W108" i="3"/>
  <c r="J109" i="3"/>
  <c r="R109" i="3"/>
  <c r="Z109" i="3"/>
  <c r="M111" i="3"/>
  <c r="U111" i="3"/>
  <c r="AC111" i="3"/>
  <c r="P112" i="3"/>
  <c r="X112" i="3"/>
  <c r="K113" i="3"/>
  <c r="S113" i="3"/>
  <c r="AA113" i="3"/>
  <c r="N114" i="3"/>
  <c r="V114" i="3"/>
  <c r="I115" i="3"/>
  <c r="Q115" i="3"/>
  <c r="Y115" i="3"/>
  <c r="L116" i="3"/>
  <c r="T116" i="3"/>
  <c r="AB116" i="3"/>
  <c r="O117" i="3"/>
  <c r="W117" i="3"/>
  <c r="J118" i="3"/>
  <c r="R118" i="3"/>
  <c r="Z118" i="3"/>
  <c r="M119" i="3"/>
  <c r="U119" i="3"/>
  <c r="AC119" i="3"/>
  <c r="P120" i="3"/>
  <c r="X120" i="3"/>
  <c r="K121" i="3"/>
  <c r="S121" i="3"/>
  <c r="AA121" i="3"/>
  <c r="N122" i="3"/>
  <c r="V122" i="3"/>
  <c r="I123" i="3"/>
  <c r="Q123" i="3"/>
  <c r="Y123" i="3"/>
  <c r="L124" i="3"/>
  <c r="T124" i="3"/>
  <c r="AB124" i="3"/>
  <c r="O125" i="3"/>
  <c r="K74" i="3"/>
  <c r="L77" i="3"/>
  <c r="M80" i="3"/>
  <c r="N83" i="3"/>
  <c r="O86" i="3"/>
  <c r="P90" i="3"/>
  <c r="K93" i="3"/>
  <c r="V94" i="3"/>
  <c r="L96" i="3"/>
  <c r="U97" i="3"/>
  <c r="N98" i="3"/>
  <c r="Y98" i="3"/>
  <c r="N99" i="3"/>
  <c r="Y99" i="3"/>
  <c r="O100" i="3"/>
  <c r="X100" i="3"/>
  <c r="K101" i="3"/>
  <c r="S101" i="3"/>
  <c r="AA101" i="3"/>
  <c r="N102" i="3"/>
  <c r="V102" i="3"/>
  <c r="I103" i="3"/>
  <c r="Q103" i="3"/>
  <c r="Y103" i="3"/>
  <c r="L104" i="3"/>
  <c r="T104" i="3"/>
  <c r="AB104" i="3"/>
  <c r="O105" i="3"/>
  <c r="W105" i="3"/>
  <c r="J106" i="3"/>
  <c r="R106" i="3"/>
  <c r="Z106" i="3"/>
  <c r="M107" i="3"/>
  <c r="U107" i="3"/>
  <c r="AC107" i="3"/>
  <c r="P108" i="3"/>
  <c r="X108" i="3"/>
  <c r="K109" i="3"/>
  <c r="S109" i="3"/>
  <c r="AA109" i="3"/>
  <c r="N111" i="3"/>
  <c r="V111" i="3"/>
  <c r="I112" i="3"/>
  <c r="Q112" i="3"/>
  <c r="Y112" i="3"/>
  <c r="L113" i="3"/>
  <c r="T113" i="3"/>
  <c r="AB113" i="3"/>
  <c r="O114" i="3"/>
  <c r="W114" i="3"/>
  <c r="J115" i="3"/>
  <c r="R115" i="3"/>
  <c r="Z115" i="3"/>
  <c r="M116" i="3"/>
  <c r="U116" i="3"/>
  <c r="AC116" i="3"/>
  <c r="P117" i="3"/>
  <c r="X117" i="3"/>
  <c r="K118" i="3"/>
  <c r="S118" i="3"/>
  <c r="AA118" i="3"/>
  <c r="N119" i="3"/>
  <c r="V119" i="3"/>
  <c r="I120" i="3"/>
  <c r="Q120" i="3"/>
  <c r="Y120" i="3"/>
  <c r="L121" i="3"/>
  <c r="T121" i="3"/>
  <c r="AB121" i="3"/>
  <c r="O122" i="3"/>
  <c r="W122" i="3"/>
  <c r="J123" i="3"/>
  <c r="R123" i="3"/>
  <c r="Z123" i="3"/>
  <c r="M124" i="3"/>
  <c r="U124" i="3"/>
  <c r="AC124" i="3"/>
  <c r="P125" i="3"/>
  <c r="X125" i="3"/>
  <c r="K126" i="3"/>
  <c r="S126" i="3"/>
  <c r="AA126" i="3"/>
  <c r="N127" i="3"/>
  <c r="V127" i="3"/>
  <c r="I128" i="3"/>
  <c r="Q128" i="3"/>
  <c r="Y128" i="3"/>
  <c r="L129" i="3"/>
  <c r="T129" i="3"/>
  <c r="AB129" i="3"/>
  <c r="O130" i="3"/>
  <c r="W130" i="3"/>
  <c r="J131" i="3"/>
  <c r="R131" i="3"/>
  <c r="M89" i="3"/>
  <c r="U99" i="3"/>
  <c r="AA102" i="3"/>
  <c r="AB105" i="3"/>
  <c r="AC108" i="3"/>
  <c r="I113" i="3"/>
  <c r="J116" i="3"/>
  <c r="K119" i="3"/>
  <c r="L122" i="3"/>
  <c r="M125" i="3"/>
  <c r="Z126" i="3"/>
  <c r="K128" i="3"/>
  <c r="X128" i="3"/>
  <c r="Q129" i="3"/>
  <c r="I130" i="3"/>
  <c r="U130" i="3"/>
  <c r="M131" i="3"/>
  <c r="X131" i="3"/>
  <c r="L132" i="3"/>
  <c r="U132" i="3"/>
  <c r="J133" i="3"/>
  <c r="S133" i="3"/>
  <c r="AB133" i="3"/>
  <c r="P134" i="3"/>
  <c r="Y134" i="3"/>
  <c r="L135" i="3"/>
  <c r="T135" i="3"/>
  <c r="AB135" i="3"/>
  <c r="O136" i="3"/>
  <c r="W136" i="3"/>
  <c r="J137" i="3"/>
  <c r="R137" i="3"/>
  <c r="Z137" i="3"/>
  <c r="M138" i="3"/>
  <c r="U138" i="3"/>
  <c r="AC138" i="3"/>
  <c r="P139" i="3"/>
  <c r="X139" i="3"/>
  <c r="K140" i="3"/>
  <c r="S140" i="3"/>
  <c r="AA140" i="3"/>
  <c r="N141" i="3"/>
  <c r="V141" i="3"/>
  <c r="I142" i="3"/>
  <c r="Q142" i="3"/>
  <c r="Y142" i="3"/>
  <c r="L143" i="3"/>
  <c r="T143" i="3"/>
  <c r="AB143" i="3"/>
  <c r="O144" i="3"/>
  <c r="W144" i="3"/>
  <c r="J145" i="3"/>
  <c r="R145" i="3"/>
  <c r="Z145" i="3"/>
  <c r="M146" i="3"/>
  <c r="U146" i="3"/>
  <c r="AC146" i="3"/>
  <c r="P147" i="3"/>
  <c r="X147" i="3"/>
  <c r="K148" i="3"/>
  <c r="S148" i="3"/>
  <c r="AA148" i="3"/>
  <c r="N149" i="3"/>
  <c r="V149" i="3"/>
  <c r="I150" i="3"/>
  <c r="Q150" i="3"/>
  <c r="Y150" i="3"/>
  <c r="L151" i="3"/>
  <c r="T151" i="3"/>
  <c r="AB151" i="3"/>
  <c r="O152" i="3"/>
  <c r="W152" i="3"/>
  <c r="J153" i="3"/>
  <c r="R153" i="3"/>
  <c r="Z153" i="3"/>
  <c r="M154" i="3"/>
  <c r="U154" i="3"/>
  <c r="AC154" i="3"/>
  <c r="P155" i="3"/>
  <c r="X155" i="3"/>
  <c r="K156" i="3"/>
  <c r="S156" i="3"/>
  <c r="AA156" i="3"/>
  <c r="N157" i="3"/>
  <c r="V157" i="3"/>
  <c r="I158" i="3"/>
  <c r="Q158" i="3"/>
  <c r="Y158" i="3"/>
  <c r="L159" i="3"/>
  <c r="T159" i="3"/>
  <c r="AB159" i="3"/>
  <c r="O160" i="3"/>
  <c r="W160" i="3"/>
  <c r="J161" i="3"/>
  <c r="R161" i="3"/>
  <c r="Z161" i="3"/>
  <c r="M162" i="3"/>
  <c r="U162" i="3"/>
  <c r="AC162" i="3"/>
  <c r="P163" i="3"/>
  <c r="X163" i="3"/>
  <c r="K164" i="3"/>
  <c r="S164" i="3"/>
  <c r="AA164" i="3"/>
  <c r="N165" i="3"/>
  <c r="V165" i="3"/>
  <c r="I166" i="3"/>
  <c r="Q166" i="3"/>
  <c r="Y166" i="3"/>
  <c r="L167" i="3"/>
  <c r="T167" i="3"/>
  <c r="AB167" i="3"/>
  <c r="O168" i="3"/>
  <c r="W168" i="3"/>
  <c r="J169" i="3"/>
  <c r="R169" i="3"/>
  <c r="Z169" i="3"/>
  <c r="M170" i="3"/>
  <c r="U170" i="3"/>
  <c r="AC170" i="3"/>
  <c r="P171" i="3"/>
  <c r="X171" i="3"/>
  <c r="K172" i="3"/>
  <c r="S172" i="3"/>
  <c r="AA172" i="3"/>
  <c r="N173" i="3"/>
  <c r="V173" i="3"/>
  <c r="I174" i="3"/>
  <c r="Q174" i="3"/>
  <c r="Y174" i="3"/>
  <c r="L175" i="3"/>
  <c r="T175" i="3"/>
  <c r="AB175" i="3"/>
  <c r="O176" i="3"/>
  <c r="W176" i="3"/>
  <c r="J177" i="3"/>
  <c r="R177" i="3"/>
  <c r="Z177" i="3"/>
  <c r="M178" i="3"/>
  <c r="U178" i="3"/>
  <c r="AC178" i="3"/>
  <c r="P179" i="3"/>
  <c r="X179" i="3"/>
  <c r="K180" i="3"/>
  <c r="S180" i="3"/>
  <c r="AA180" i="3"/>
  <c r="N92" i="3"/>
  <c r="K100" i="3"/>
  <c r="N103" i="3"/>
  <c r="O106" i="3"/>
  <c r="P109" i="3"/>
  <c r="Q113" i="3"/>
  <c r="R116" i="3"/>
  <c r="S119" i="3"/>
  <c r="T122" i="3"/>
  <c r="U125" i="3"/>
  <c r="K127" i="3"/>
  <c r="N128" i="3"/>
  <c r="AA128" i="3"/>
  <c r="R129" i="3"/>
  <c r="J130" i="3"/>
  <c r="V130" i="3"/>
  <c r="O131" i="3"/>
  <c r="Y131" i="3"/>
  <c r="M132" i="3"/>
  <c r="W132" i="3"/>
  <c r="K133" i="3"/>
  <c r="T133" i="3"/>
  <c r="AC133" i="3"/>
  <c r="Q134" i="3"/>
  <c r="Z134" i="3"/>
  <c r="M135" i="3"/>
  <c r="U135" i="3"/>
  <c r="AC135" i="3"/>
  <c r="P136" i="3"/>
  <c r="X136" i="3"/>
  <c r="K137" i="3"/>
  <c r="S137" i="3"/>
  <c r="AA137" i="3"/>
  <c r="N138" i="3"/>
  <c r="V138" i="3"/>
  <c r="I139" i="3"/>
  <c r="Q139" i="3"/>
  <c r="Y139" i="3"/>
  <c r="L140" i="3"/>
  <c r="T140" i="3"/>
  <c r="AB140" i="3"/>
  <c r="O141" i="3"/>
  <c r="W141" i="3"/>
  <c r="J142" i="3"/>
  <c r="R142" i="3"/>
  <c r="Z142" i="3"/>
  <c r="M143" i="3"/>
  <c r="U143" i="3"/>
  <c r="AC143" i="3"/>
  <c r="P144" i="3"/>
  <c r="X144" i="3"/>
  <c r="K145" i="3"/>
  <c r="S145" i="3"/>
  <c r="AA145" i="3"/>
  <c r="N146" i="3"/>
  <c r="V146" i="3"/>
  <c r="I147" i="3"/>
  <c r="Q147" i="3"/>
  <c r="Y147" i="3"/>
  <c r="L148" i="3"/>
  <c r="T148" i="3"/>
  <c r="AB148" i="3"/>
  <c r="O149" i="3"/>
  <c r="W149" i="3"/>
  <c r="J150" i="3"/>
  <c r="R150" i="3"/>
  <c r="Z150" i="3"/>
  <c r="M151" i="3"/>
  <c r="U151" i="3"/>
  <c r="AC151" i="3"/>
  <c r="P152" i="3"/>
  <c r="X152" i="3"/>
  <c r="K153" i="3"/>
  <c r="S153" i="3"/>
  <c r="AA153" i="3"/>
  <c r="N154" i="3"/>
  <c r="V154" i="3"/>
  <c r="I155" i="3"/>
  <c r="Q155" i="3"/>
  <c r="Y155" i="3"/>
  <c r="L156" i="3"/>
  <c r="T156" i="3"/>
  <c r="AB156" i="3"/>
  <c r="O157" i="3"/>
  <c r="W157" i="3"/>
  <c r="J158" i="3"/>
  <c r="R158" i="3"/>
  <c r="Z158" i="3"/>
  <c r="M159" i="3"/>
  <c r="U159" i="3"/>
  <c r="AC159" i="3"/>
  <c r="P160" i="3"/>
  <c r="X160" i="3"/>
  <c r="K161" i="3"/>
  <c r="S161" i="3"/>
  <c r="AA161" i="3"/>
  <c r="N162" i="3"/>
  <c r="V162" i="3"/>
  <c r="I163" i="3"/>
  <c r="Q163" i="3"/>
  <c r="Y163" i="3"/>
  <c r="L164" i="3"/>
  <c r="T164" i="3"/>
  <c r="AB164" i="3"/>
  <c r="O165" i="3"/>
  <c r="W165" i="3"/>
  <c r="J166" i="3"/>
  <c r="R166" i="3"/>
  <c r="Z166" i="3"/>
  <c r="M167" i="3"/>
  <c r="U167" i="3"/>
  <c r="AC167" i="3"/>
  <c r="P168" i="3"/>
  <c r="X168" i="3"/>
  <c r="K169" i="3"/>
  <c r="S169" i="3"/>
  <c r="AA169" i="3"/>
  <c r="N170" i="3"/>
  <c r="V170" i="3"/>
  <c r="I171" i="3"/>
  <c r="Q171" i="3"/>
  <c r="Y171" i="3"/>
  <c r="L172" i="3"/>
  <c r="T172" i="3"/>
  <c r="AB172" i="3"/>
  <c r="O173" i="3"/>
  <c r="W173" i="3"/>
  <c r="J174" i="3"/>
  <c r="R174" i="3"/>
  <c r="Z174" i="3"/>
  <c r="M175" i="3"/>
  <c r="U175" i="3"/>
  <c r="AC175" i="3"/>
  <c r="P176" i="3"/>
  <c r="X176" i="3"/>
  <c r="K177" i="3"/>
  <c r="S177" i="3"/>
  <c r="AA177" i="3"/>
  <c r="N178" i="3"/>
  <c r="V178" i="3"/>
  <c r="I179" i="3"/>
  <c r="Q179" i="3"/>
  <c r="Y179" i="3"/>
  <c r="L94" i="3"/>
  <c r="U100" i="3"/>
  <c r="V103" i="3"/>
  <c r="W106" i="3"/>
  <c r="X109" i="3"/>
  <c r="Y113" i="3"/>
  <c r="Z116" i="3"/>
  <c r="AA119" i="3"/>
  <c r="AB122" i="3"/>
  <c r="W125" i="3"/>
  <c r="M127" i="3"/>
  <c r="O128" i="3"/>
  <c r="AB128" i="3"/>
  <c r="S129" i="3"/>
  <c r="L130" i="3"/>
  <c r="Y130" i="3"/>
  <c r="P131" i="3"/>
  <c r="Z131" i="3"/>
  <c r="O132" i="3"/>
  <c r="X132" i="3"/>
  <c r="L133" i="3"/>
  <c r="U133" i="3"/>
  <c r="I134" i="3"/>
  <c r="R134" i="3"/>
  <c r="AA134" i="3"/>
  <c r="N135" i="3"/>
  <c r="V135" i="3"/>
  <c r="I136" i="3"/>
  <c r="Q136" i="3"/>
  <c r="Y136" i="3"/>
  <c r="L137" i="3"/>
  <c r="T137" i="3"/>
  <c r="AB137" i="3"/>
  <c r="O138" i="3"/>
  <c r="W138" i="3"/>
  <c r="J139" i="3"/>
  <c r="R139" i="3"/>
  <c r="Z139" i="3"/>
  <c r="M140" i="3"/>
  <c r="U140" i="3"/>
  <c r="AC140" i="3"/>
  <c r="P141" i="3"/>
  <c r="X141" i="3"/>
  <c r="K142" i="3"/>
  <c r="S142" i="3"/>
  <c r="AA142" i="3"/>
  <c r="N143" i="3"/>
  <c r="V143" i="3"/>
  <c r="I144" i="3"/>
  <c r="Q144" i="3"/>
  <c r="Y144" i="3"/>
  <c r="L145" i="3"/>
  <c r="T145" i="3"/>
  <c r="AB145" i="3"/>
  <c r="O146" i="3"/>
  <c r="W146" i="3"/>
  <c r="J147" i="3"/>
  <c r="R147" i="3"/>
  <c r="Z147" i="3"/>
  <c r="M148" i="3"/>
  <c r="U148" i="3"/>
  <c r="AC148" i="3"/>
  <c r="P149" i="3"/>
  <c r="X149" i="3"/>
  <c r="K150" i="3"/>
  <c r="S150" i="3"/>
  <c r="AA150" i="3"/>
  <c r="N151" i="3"/>
  <c r="V151" i="3"/>
  <c r="I152" i="3"/>
  <c r="Q152" i="3"/>
  <c r="Y152" i="3"/>
  <c r="L153" i="3"/>
  <c r="T153" i="3"/>
  <c r="AB153" i="3"/>
  <c r="O154" i="3"/>
  <c r="W154" i="3"/>
  <c r="J155" i="3"/>
  <c r="R155" i="3"/>
  <c r="Z155" i="3"/>
  <c r="M156" i="3"/>
  <c r="U156" i="3"/>
  <c r="AC156" i="3"/>
  <c r="P157" i="3"/>
  <c r="X157" i="3"/>
  <c r="K158" i="3"/>
  <c r="S158" i="3"/>
  <c r="AA158" i="3"/>
  <c r="N159" i="3"/>
  <c r="V159" i="3"/>
  <c r="I160" i="3"/>
  <c r="Q160" i="3"/>
  <c r="Y160" i="3"/>
  <c r="L161" i="3"/>
  <c r="T161" i="3"/>
  <c r="AB161" i="3"/>
  <c r="O162" i="3"/>
  <c r="W162" i="3"/>
  <c r="J163" i="3"/>
  <c r="R163" i="3"/>
  <c r="Z163" i="3"/>
  <c r="M164" i="3"/>
  <c r="U164" i="3"/>
  <c r="AC164" i="3"/>
  <c r="P165" i="3"/>
  <c r="X165" i="3"/>
  <c r="K166" i="3"/>
  <c r="S166" i="3"/>
  <c r="AA166" i="3"/>
  <c r="N167" i="3"/>
  <c r="V167" i="3"/>
  <c r="I168" i="3"/>
  <c r="Q168" i="3"/>
  <c r="Y168" i="3"/>
  <c r="L169" i="3"/>
  <c r="T169" i="3"/>
  <c r="AB169" i="3"/>
  <c r="O170" i="3"/>
  <c r="W170" i="3"/>
  <c r="J171" i="3"/>
  <c r="R171" i="3"/>
  <c r="Z171" i="3"/>
  <c r="M172" i="3"/>
  <c r="U172" i="3"/>
  <c r="AC172" i="3"/>
  <c r="P173" i="3"/>
  <c r="X173" i="3"/>
  <c r="K174" i="3"/>
  <c r="S174" i="3"/>
  <c r="AA174" i="3"/>
  <c r="N175" i="3"/>
  <c r="V175" i="3"/>
  <c r="I176" i="3"/>
  <c r="Q176" i="3"/>
  <c r="Y176" i="3"/>
  <c r="L177" i="3"/>
  <c r="T177" i="3"/>
  <c r="AB177" i="3"/>
  <c r="O178" i="3"/>
  <c r="W178" i="3"/>
  <c r="J179" i="3"/>
  <c r="R179" i="3"/>
  <c r="Z179" i="3"/>
  <c r="M180" i="3"/>
  <c r="U180" i="3"/>
  <c r="W95" i="3"/>
  <c r="AC100" i="3"/>
  <c r="I104" i="3"/>
  <c r="J107" i="3"/>
  <c r="K111" i="3"/>
  <c r="L114" i="3"/>
  <c r="M117" i="3"/>
  <c r="N120" i="3"/>
  <c r="O123" i="3"/>
  <c r="AC125" i="3"/>
  <c r="S127" i="3"/>
  <c r="P128" i="3"/>
  <c r="I129" i="3"/>
  <c r="V129" i="3"/>
  <c r="M130" i="3"/>
  <c r="Z130" i="3"/>
  <c r="Q131" i="3"/>
  <c r="AB131" i="3"/>
  <c r="P132" i="3"/>
  <c r="Y132" i="3"/>
  <c r="M133" i="3"/>
  <c r="V133" i="3"/>
  <c r="J134" i="3"/>
  <c r="S134" i="3"/>
  <c r="AB134" i="3"/>
  <c r="O135" i="3"/>
  <c r="W135" i="3"/>
  <c r="J136" i="3"/>
  <c r="R136" i="3"/>
  <c r="Z136" i="3"/>
  <c r="M137" i="3"/>
  <c r="U137" i="3"/>
  <c r="AC137" i="3"/>
  <c r="P138" i="3"/>
  <c r="X138" i="3"/>
  <c r="K139" i="3"/>
  <c r="S139" i="3"/>
  <c r="AA139" i="3"/>
  <c r="N140" i="3"/>
  <c r="V140" i="3"/>
  <c r="I141" i="3"/>
  <c r="Q141" i="3"/>
  <c r="Y141" i="3"/>
  <c r="L142" i="3"/>
  <c r="T142" i="3"/>
  <c r="AB142" i="3"/>
  <c r="O143" i="3"/>
  <c r="W143" i="3"/>
  <c r="J144" i="3"/>
  <c r="R144" i="3"/>
  <c r="Z144" i="3"/>
  <c r="M145" i="3"/>
  <c r="U145" i="3"/>
  <c r="AC145" i="3"/>
  <c r="P146" i="3"/>
  <c r="X146" i="3"/>
  <c r="K147" i="3"/>
  <c r="S147" i="3"/>
  <c r="AA147" i="3"/>
  <c r="N148" i="3"/>
  <c r="V148" i="3"/>
  <c r="I149" i="3"/>
  <c r="Q149" i="3"/>
  <c r="Y149" i="3"/>
  <c r="L150" i="3"/>
  <c r="T150" i="3"/>
  <c r="AB150" i="3"/>
  <c r="O151" i="3"/>
  <c r="W151" i="3"/>
  <c r="J152" i="3"/>
  <c r="R152" i="3"/>
  <c r="Z152" i="3"/>
  <c r="M153" i="3"/>
  <c r="U153" i="3"/>
  <c r="AC153" i="3"/>
  <c r="P154" i="3"/>
  <c r="X154" i="3"/>
  <c r="K155" i="3"/>
  <c r="S155" i="3"/>
  <c r="AA155" i="3"/>
  <c r="N156" i="3"/>
  <c r="V156" i="3"/>
  <c r="I157" i="3"/>
  <c r="Q157" i="3"/>
  <c r="Y157" i="3"/>
  <c r="L158" i="3"/>
  <c r="T158" i="3"/>
  <c r="AB158" i="3"/>
  <c r="O159" i="3"/>
  <c r="W159" i="3"/>
  <c r="J160" i="3"/>
  <c r="R160" i="3"/>
  <c r="Z160" i="3"/>
  <c r="M161" i="3"/>
  <c r="U161" i="3"/>
  <c r="AC161" i="3"/>
  <c r="P162" i="3"/>
  <c r="X162" i="3"/>
  <c r="K163" i="3"/>
  <c r="S163" i="3"/>
  <c r="AA163" i="3"/>
  <c r="N164" i="3"/>
  <c r="V164" i="3"/>
  <c r="I165" i="3"/>
  <c r="Q165" i="3"/>
  <c r="Y165" i="3"/>
  <c r="L166" i="3"/>
  <c r="T166" i="3"/>
  <c r="AB166" i="3"/>
  <c r="O167" i="3"/>
  <c r="W167" i="3"/>
  <c r="J168" i="3"/>
  <c r="R168" i="3"/>
  <c r="Z168" i="3"/>
  <c r="M169" i="3"/>
  <c r="U169" i="3"/>
  <c r="AC169" i="3"/>
  <c r="P170" i="3"/>
  <c r="X170" i="3"/>
  <c r="K171" i="3"/>
  <c r="S171" i="3"/>
  <c r="AA171" i="3"/>
  <c r="N172" i="3"/>
  <c r="V172" i="3"/>
  <c r="I173" i="3"/>
  <c r="Q173" i="3"/>
  <c r="Y173" i="3"/>
  <c r="L174" i="3"/>
  <c r="T174" i="3"/>
  <c r="AB174" i="3"/>
  <c r="O175" i="3"/>
  <c r="W175" i="3"/>
  <c r="J176" i="3"/>
  <c r="R176" i="3"/>
  <c r="Z176" i="3"/>
  <c r="M177" i="3"/>
  <c r="U177" i="3"/>
  <c r="AC177" i="3"/>
  <c r="P178" i="3"/>
  <c r="X178" i="3"/>
  <c r="K179" i="3"/>
  <c r="S179" i="3"/>
  <c r="AA179" i="3"/>
  <c r="M97" i="3"/>
  <c r="P101" i="3"/>
  <c r="Q104" i="3"/>
  <c r="R107" i="3"/>
  <c r="S111" i="3"/>
  <c r="T114" i="3"/>
  <c r="U117" i="3"/>
  <c r="V120" i="3"/>
  <c r="W123" i="3"/>
  <c r="J126" i="3"/>
  <c r="U127" i="3"/>
  <c r="S128" i="3"/>
  <c r="J129" i="3"/>
  <c r="W129" i="3"/>
  <c r="N130" i="3"/>
  <c r="AB130" i="3"/>
  <c r="T131" i="3"/>
  <c r="AC131" i="3"/>
  <c r="Q132" i="3"/>
  <c r="Z132" i="3"/>
  <c r="N133" i="3"/>
  <c r="W133" i="3"/>
  <c r="K134" i="3"/>
  <c r="U134" i="3"/>
  <c r="AC134" i="3"/>
  <c r="P135" i="3"/>
  <c r="X135" i="3"/>
  <c r="K136" i="3"/>
  <c r="S136" i="3"/>
  <c r="AA136" i="3"/>
  <c r="N137" i="3"/>
  <c r="V137" i="3"/>
  <c r="I138" i="3"/>
  <c r="Q138" i="3"/>
  <c r="Y138" i="3"/>
  <c r="L139" i="3"/>
  <c r="T139" i="3"/>
  <c r="AB139" i="3"/>
  <c r="O140" i="3"/>
  <c r="W140" i="3"/>
  <c r="J141" i="3"/>
  <c r="R141" i="3"/>
  <c r="Z141" i="3"/>
  <c r="M142" i="3"/>
  <c r="U142" i="3"/>
  <c r="AC142" i="3"/>
  <c r="P143" i="3"/>
  <c r="X143" i="3"/>
  <c r="K144" i="3"/>
  <c r="S144" i="3"/>
  <c r="AA144" i="3"/>
  <c r="N145" i="3"/>
  <c r="V145" i="3"/>
  <c r="I146" i="3"/>
  <c r="Q146" i="3"/>
  <c r="Y146" i="3"/>
  <c r="L147" i="3"/>
  <c r="T147" i="3"/>
  <c r="AB147" i="3"/>
  <c r="O148" i="3"/>
  <c r="W148" i="3"/>
  <c r="J149" i="3"/>
  <c r="R149" i="3"/>
  <c r="Z149" i="3"/>
  <c r="M150" i="3"/>
  <c r="U150" i="3"/>
  <c r="AC150" i="3"/>
  <c r="P151" i="3"/>
  <c r="X151" i="3"/>
  <c r="K152" i="3"/>
  <c r="S152" i="3"/>
  <c r="AA152" i="3"/>
  <c r="N153" i="3"/>
  <c r="V153" i="3"/>
  <c r="I154" i="3"/>
  <c r="Q154" i="3"/>
  <c r="Y154" i="3"/>
  <c r="L155" i="3"/>
  <c r="T155" i="3"/>
  <c r="AB155" i="3"/>
  <c r="O156" i="3"/>
  <c r="W156" i="3"/>
  <c r="J157" i="3"/>
  <c r="R157" i="3"/>
  <c r="Z157" i="3"/>
  <c r="M158" i="3"/>
  <c r="U158" i="3"/>
  <c r="AC158" i="3"/>
  <c r="P159" i="3"/>
  <c r="X159" i="3"/>
  <c r="K160" i="3"/>
  <c r="S160" i="3"/>
  <c r="AA160" i="3"/>
  <c r="N161" i="3"/>
  <c r="V161" i="3"/>
  <c r="I162" i="3"/>
  <c r="Q162" i="3"/>
  <c r="Y162" i="3"/>
  <c r="L163" i="3"/>
  <c r="T163" i="3"/>
  <c r="AB163" i="3"/>
  <c r="O164" i="3"/>
  <c r="W164" i="3"/>
  <c r="J165" i="3"/>
  <c r="R165" i="3"/>
  <c r="Z165" i="3"/>
  <c r="M166" i="3"/>
  <c r="U166" i="3"/>
  <c r="AC166" i="3"/>
  <c r="P167" i="3"/>
  <c r="X167" i="3"/>
  <c r="K168" i="3"/>
  <c r="S168" i="3"/>
  <c r="AA168" i="3"/>
  <c r="N169" i="3"/>
  <c r="V169" i="3"/>
  <c r="I170" i="3"/>
  <c r="Q170" i="3"/>
  <c r="Y170" i="3"/>
  <c r="L171" i="3"/>
  <c r="T171" i="3"/>
  <c r="AB171" i="3"/>
  <c r="O172" i="3"/>
  <c r="W172" i="3"/>
  <c r="J173" i="3"/>
  <c r="R173" i="3"/>
  <c r="Z173" i="3"/>
  <c r="M174" i="3"/>
  <c r="U174" i="3"/>
  <c r="AC174" i="3"/>
  <c r="P175" i="3"/>
  <c r="X175" i="3"/>
  <c r="K176" i="3"/>
  <c r="S176" i="3"/>
  <c r="AA176" i="3"/>
  <c r="N177" i="3"/>
  <c r="V177" i="3"/>
  <c r="I178" i="3"/>
  <c r="Q178" i="3"/>
  <c r="Y178" i="3"/>
  <c r="L179" i="3"/>
  <c r="T179" i="3"/>
  <c r="AB179" i="3"/>
  <c r="O180" i="3"/>
  <c r="W180" i="3"/>
  <c r="J181" i="3"/>
  <c r="R181" i="3"/>
  <c r="Z181" i="3"/>
  <c r="M182" i="3"/>
  <c r="U182" i="3"/>
  <c r="AC182" i="3"/>
  <c r="P183" i="3"/>
  <c r="X183" i="3"/>
  <c r="K184" i="3"/>
  <c r="S184" i="3"/>
  <c r="AA184" i="3"/>
  <c r="N185" i="3"/>
  <c r="V185" i="3"/>
  <c r="I186" i="3"/>
  <c r="Q186" i="3"/>
  <c r="Y186" i="3"/>
  <c r="L187" i="3"/>
  <c r="T187" i="3"/>
  <c r="AB187" i="3"/>
  <c r="O188" i="3"/>
  <c r="W188" i="3"/>
  <c r="J189" i="3"/>
  <c r="R189" i="3"/>
  <c r="Z189" i="3"/>
  <c r="M190" i="3"/>
  <c r="J79" i="3"/>
  <c r="J98" i="3"/>
  <c r="X101" i="3"/>
  <c r="Y104" i="3"/>
  <c r="Z107" i="3"/>
  <c r="AA111" i="3"/>
  <c r="AB114" i="3"/>
  <c r="AC117" i="3"/>
  <c r="I121" i="3"/>
  <c r="J124" i="3"/>
  <c r="P126" i="3"/>
  <c r="AA127" i="3"/>
  <c r="T128" i="3"/>
  <c r="K129" i="3"/>
  <c r="Y129" i="3"/>
  <c r="Q130" i="3"/>
  <c r="AC130" i="3"/>
  <c r="U131" i="3"/>
  <c r="I132" i="3"/>
  <c r="R132" i="3"/>
  <c r="AA132" i="3"/>
  <c r="O133" i="3"/>
  <c r="X133" i="3"/>
  <c r="M134" i="3"/>
  <c r="V134" i="3"/>
  <c r="I135" i="3"/>
  <c r="Q135" i="3"/>
  <c r="Y135" i="3"/>
  <c r="L136" i="3"/>
  <c r="T136" i="3"/>
  <c r="AB136" i="3"/>
  <c r="O137" i="3"/>
  <c r="W137" i="3"/>
  <c r="J138" i="3"/>
  <c r="R138" i="3"/>
  <c r="Z138" i="3"/>
  <c r="M139" i="3"/>
  <c r="U139" i="3"/>
  <c r="AC139" i="3"/>
  <c r="P140" i="3"/>
  <c r="X140" i="3"/>
  <c r="K141" i="3"/>
  <c r="S141" i="3"/>
  <c r="AA141" i="3"/>
  <c r="N142" i="3"/>
  <c r="V142" i="3"/>
  <c r="I143" i="3"/>
  <c r="Q143" i="3"/>
  <c r="Y143" i="3"/>
  <c r="L144" i="3"/>
  <c r="T144" i="3"/>
  <c r="AB144" i="3"/>
  <c r="O145" i="3"/>
  <c r="W145" i="3"/>
  <c r="J146" i="3"/>
  <c r="R146" i="3"/>
  <c r="Z146" i="3"/>
  <c r="M147" i="3"/>
  <c r="U147" i="3"/>
  <c r="AC147" i="3"/>
  <c r="P148" i="3"/>
  <c r="X148" i="3"/>
  <c r="K149" i="3"/>
  <c r="S149" i="3"/>
  <c r="AA149" i="3"/>
  <c r="N150" i="3"/>
  <c r="V150" i="3"/>
  <c r="I151" i="3"/>
  <c r="Q151" i="3"/>
  <c r="Y151" i="3"/>
  <c r="L152" i="3"/>
  <c r="T152" i="3"/>
  <c r="AB152" i="3"/>
  <c r="O153" i="3"/>
  <c r="W153" i="3"/>
  <c r="J154" i="3"/>
  <c r="R154" i="3"/>
  <c r="Z154" i="3"/>
  <c r="M155" i="3"/>
  <c r="U155" i="3"/>
  <c r="AC155" i="3"/>
  <c r="P156" i="3"/>
  <c r="X156" i="3"/>
  <c r="K157" i="3"/>
  <c r="S157" i="3"/>
  <c r="AA157" i="3"/>
  <c r="N158" i="3"/>
  <c r="V158" i="3"/>
  <c r="I159" i="3"/>
  <c r="Q159" i="3"/>
  <c r="Y159" i="3"/>
  <c r="L160" i="3"/>
  <c r="T160" i="3"/>
  <c r="AB160" i="3"/>
  <c r="O161" i="3"/>
  <c r="W161" i="3"/>
  <c r="J162" i="3"/>
  <c r="R162" i="3"/>
  <c r="Z162" i="3"/>
  <c r="M163" i="3"/>
  <c r="U163" i="3"/>
  <c r="AC163" i="3"/>
  <c r="P164" i="3"/>
  <c r="X164" i="3"/>
  <c r="K165" i="3"/>
  <c r="S165" i="3"/>
  <c r="AA165" i="3"/>
  <c r="N166" i="3"/>
  <c r="V166" i="3"/>
  <c r="I167" i="3"/>
  <c r="Q167" i="3"/>
  <c r="Y167" i="3"/>
  <c r="L168" i="3"/>
  <c r="T168" i="3"/>
  <c r="AB168" i="3"/>
  <c r="O169" i="3"/>
  <c r="W169" i="3"/>
  <c r="J170" i="3"/>
  <c r="R170" i="3"/>
  <c r="Z170" i="3"/>
  <c r="M171" i="3"/>
  <c r="U171" i="3"/>
  <c r="AC171" i="3"/>
  <c r="P172" i="3"/>
  <c r="X172" i="3"/>
  <c r="K173" i="3"/>
  <c r="S173" i="3"/>
  <c r="AA173" i="3"/>
  <c r="N174" i="3"/>
  <c r="V174" i="3"/>
  <c r="I175" i="3"/>
  <c r="Q175" i="3"/>
  <c r="Y175" i="3"/>
  <c r="L176" i="3"/>
  <c r="T176" i="3"/>
  <c r="AB176" i="3"/>
  <c r="O177" i="3"/>
  <c r="W177" i="3"/>
  <c r="J178" i="3"/>
  <c r="R178" i="3"/>
  <c r="Z178" i="3"/>
  <c r="M179" i="3"/>
  <c r="U179" i="3"/>
  <c r="AC179" i="3"/>
  <c r="P180" i="3"/>
  <c r="X180" i="3"/>
  <c r="K181" i="3"/>
  <c r="S181" i="3"/>
  <c r="AA181" i="3"/>
  <c r="N182" i="3"/>
  <c r="V182" i="3"/>
  <c r="I183" i="3"/>
  <c r="Q183" i="3"/>
  <c r="Y183" i="3"/>
  <c r="L184" i="3"/>
  <c r="T184" i="3"/>
  <c r="K82" i="3"/>
  <c r="U98" i="3"/>
  <c r="K102" i="3"/>
  <c r="L105" i="3"/>
  <c r="M108" i="3"/>
  <c r="N112" i="3"/>
  <c r="O115" i="3"/>
  <c r="P118" i="3"/>
  <c r="Q121" i="3"/>
  <c r="R124" i="3"/>
  <c r="R126" i="3"/>
  <c r="AB127" i="3"/>
  <c r="V128" i="3"/>
  <c r="N129" i="3"/>
  <c r="Z129" i="3"/>
  <c r="R130" i="3"/>
  <c r="I131" i="3"/>
  <c r="V131" i="3"/>
  <c r="J132" i="3"/>
  <c r="S132" i="3"/>
  <c r="AB132" i="3"/>
  <c r="P133" i="3"/>
  <c r="Z133" i="3"/>
  <c r="N134" i="3"/>
  <c r="W134" i="3"/>
  <c r="J135" i="3"/>
  <c r="R135" i="3"/>
  <c r="Z135" i="3"/>
  <c r="M136" i="3"/>
  <c r="U136" i="3"/>
  <c r="AC136" i="3"/>
  <c r="P137" i="3"/>
  <c r="X137" i="3"/>
  <c r="K138" i="3"/>
  <c r="S138" i="3"/>
  <c r="AA138" i="3"/>
  <c r="N139" i="3"/>
  <c r="V139" i="3"/>
  <c r="I140" i="3"/>
  <c r="Q140" i="3"/>
  <c r="Y140" i="3"/>
  <c r="L141" i="3"/>
  <c r="T141" i="3"/>
  <c r="AB141" i="3"/>
  <c r="O142" i="3"/>
  <c r="W142" i="3"/>
  <c r="J143" i="3"/>
  <c r="R143" i="3"/>
  <c r="Z143" i="3"/>
  <c r="M144" i="3"/>
  <c r="U144" i="3"/>
  <c r="AC144" i="3"/>
  <c r="P145" i="3"/>
  <c r="X145" i="3"/>
  <c r="K146" i="3"/>
  <c r="S146" i="3"/>
  <c r="AA146" i="3"/>
  <c r="N147" i="3"/>
  <c r="V147" i="3"/>
  <c r="I148" i="3"/>
  <c r="Q148" i="3"/>
  <c r="Y148" i="3"/>
  <c r="L149" i="3"/>
  <c r="T149" i="3"/>
  <c r="AB149" i="3"/>
  <c r="O150" i="3"/>
  <c r="W150" i="3"/>
  <c r="J151" i="3"/>
  <c r="R151" i="3"/>
  <c r="Z151" i="3"/>
  <c r="M152" i="3"/>
  <c r="U152" i="3"/>
  <c r="AC152" i="3"/>
  <c r="P153" i="3"/>
  <c r="X153" i="3"/>
  <c r="K154" i="3"/>
  <c r="S154" i="3"/>
  <c r="AA154" i="3"/>
  <c r="N155" i="3"/>
  <c r="V155" i="3"/>
  <c r="I156" i="3"/>
  <c r="Q156" i="3"/>
  <c r="Y156" i="3"/>
  <c r="L157" i="3"/>
  <c r="T157" i="3"/>
  <c r="AB157" i="3"/>
  <c r="O158" i="3"/>
  <c r="W158" i="3"/>
  <c r="J159" i="3"/>
  <c r="R159" i="3"/>
  <c r="Z159" i="3"/>
  <c r="M160" i="3"/>
  <c r="U160" i="3"/>
  <c r="AC160" i="3"/>
  <c r="P161" i="3"/>
  <c r="X161" i="3"/>
  <c r="K162" i="3"/>
  <c r="S162" i="3"/>
  <c r="AA162" i="3"/>
  <c r="N163" i="3"/>
  <c r="V163" i="3"/>
  <c r="I164" i="3"/>
  <c r="Q164" i="3"/>
  <c r="Y164" i="3"/>
  <c r="L165" i="3"/>
  <c r="T165" i="3"/>
  <c r="AB165" i="3"/>
  <c r="O166" i="3"/>
  <c r="W166" i="3"/>
  <c r="J167" i="3"/>
  <c r="R167" i="3"/>
  <c r="Z167" i="3"/>
  <c r="M168" i="3"/>
  <c r="U168" i="3"/>
  <c r="AC168" i="3"/>
  <c r="P169" i="3"/>
  <c r="X169" i="3"/>
  <c r="K170" i="3"/>
  <c r="S170" i="3"/>
  <c r="AA170" i="3"/>
  <c r="N171" i="3"/>
  <c r="V171" i="3"/>
  <c r="I172" i="3"/>
  <c r="Q172" i="3"/>
  <c r="Y172" i="3"/>
  <c r="L173" i="3"/>
  <c r="T173" i="3"/>
  <c r="AB173" i="3"/>
  <c r="O174" i="3"/>
  <c r="W174" i="3"/>
  <c r="J175" i="3"/>
  <c r="R175" i="3"/>
  <c r="Z175" i="3"/>
  <c r="M176" i="3"/>
  <c r="U176" i="3"/>
  <c r="AC176" i="3"/>
  <c r="P177" i="3"/>
  <c r="X177" i="3"/>
  <c r="K178" i="3"/>
  <c r="S178" i="3"/>
  <c r="AA178" i="3"/>
  <c r="N179" i="3"/>
  <c r="V179" i="3"/>
  <c r="I180" i="3"/>
  <c r="Q180" i="3"/>
  <c r="Y180" i="3"/>
  <c r="L181" i="3"/>
  <c r="T181" i="3"/>
  <c r="AB181" i="3"/>
  <c r="O182" i="3"/>
  <c r="W182" i="3"/>
  <c r="J183" i="3"/>
  <c r="R183" i="3"/>
  <c r="Z183" i="3"/>
  <c r="M184" i="3"/>
  <c r="U184" i="3"/>
  <c r="T105" i="3"/>
  <c r="AC127" i="3"/>
  <c r="T132" i="3"/>
  <c r="AA135" i="3"/>
  <c r="AB138" i="3"/>
  <c r="AC141" i="3"/>
  <c r="I145" i="3"/>
  <c r="J148" i="3"/>
  <c r="K151" i="3"/>
  <c r="L154" i="3"/>
  <c r="M157" i="3"/>
  <c r="N160" i="3"/>
  <c r="O163" i="3"/>
  <c r="P166" i="3"/>
  <c r="Q169" i="3"/>
  <c r="R172" i="3"/>
  <c r="S175" i="3"/>
  <c r="T178" i="3"/>
  <c r="T180" i="3"/>
  <c r="O181" i="3"/>
  <c r="AC181" i="3"/>
  <c r="S182" i="3"/>
  <c r="L183" i="3"/>
  <c r="W183" i="3"/>
  <c r="P184" i="3"/>
  <c r="AB184" i="3"/>
  <c r="P185" i="3"/>
  <c r="Y185" i="3"/>
  <c r="M186" i="3"/>
  <c r="V186" i="3"/>
  <c r="J187" i="3"/>
  <c r="S187" i="3"/>
  <c r="AC187" i="3"/>
  <c r="Q188" i="3"/>
  <c r="Z188" i="3"/>
  <c r="N189" i="3"/>
  <c r="W189" i="3"/>
  <c r="K190" i="3"/>
  <c r="T190" i="3"/>
  <c r="AB190" i="3"/>
  <c r="O191" i="3"/>
  <c r="W191" i="3"/>
  <c r="J192" i="3"/>
  <c r="R192" i="3"/>
  <c r="Z192" i="3"/>
  <c r="M193" i="3"/>
  <c r="U193" i="3"/>
  <c r="AC193" i="3"/>
  <c r="U108" i="3"/>
  <c r="W128" i="3"/>
  <c r="AC132" i="3"/>
  <c r="N136" i="3"/>
  <c r="O139" i="3"/>
  <c r="P142" i="3"/>
  <c r="Q145" i="3"/>
  <c r="R148" i="3"/>
  <c r="S151" i="3"/>
  <c r="T154" i="3"/>
  <c r="U157" i="3"/>
  <c r="V160" i="3"/>
  <c r="W163" i="3"/>
  <c r="X166" i="3"/>
  <c r="Y169" i="3"/>
  <c r="Z172" i="3"/>
  <c r="AA175" i="3"/>
  <c r="AB178" i="3"/>
  <c r="V180" i="3"/>
  <c r="P181" i="3"/>
  <c r="I182" i="3"/>
  <c r="T182" i="3"/>
  <c r="M183" i="3"/>
  <c r="AA183" i="3"/>
  <c r="Q184" i="3"/>
  <c r="AC184" i="3"/>
  <c r="Q185" i="3"/>
  <c r="Z185" i="3"/>
  <c r="N186" i="3"/>
  <c r="W186" i="3"/>
  <c r="K187" i="3"/>
  <c r="U187" i="3"/>
  <c r="I188" i="3"/>
  <c r="R188" i="3"/>
  <c r="AA188" i="3"/>
  <c r="O189" i="3"/>
  <c r="X189" i="3"/>
  <c r="L190" i="3"/>
  <c r="U190" i="3"/>
  <c r="AC190" i="3"/>
  <c r="P191" i="3"/>
  <c r="X191" i="3"/>
  <c r="K192" i="3"/>
  <c r="S192" i="3"/>
  <c r="AA192" i="3"/>
  <c r="N193" i="3"/>
  <c r="V193" i="3"/>
  <c r="I194" i="3"/>
  <c r="Q194" i="3"/>
  <c r="Y194" i="3"/>
  <c r="L195" i="3"/>
  <c r="T195" i="3"/>
  <c r="AB195" i="3"/>
  <c r="O196" i="3"/>
  <c r="W196" i="3"/>
  <c r="J197" i="3"/>
  <c r="R197" i="3"/>
  <c r="Z197" i="3"/>
  <c r="M198" i="3"/>
  <c r="U198" i="3"/>
  <c r="AC198" i="3"/>
  <c r="P199" i="3"/>
  <c r="X199" i="3"/>
  <c r="K200" i="3"/>
  <c r="S200" i="3"/>
  <c r="AA200" i="3"/>
  <c r="N201" i="3"/>
  <c r="V201" i="3"/>
  <c r="I202" i="3"/>
  <c r="Q202" i="3"/>
  <c r="Y202" i="3"/>
  <c r="L203" i="3"/>
  <c r="T203" i="3"/>
  <c r="AB203" i="3"/>
  <c r="O204" i="3"/>
  <c r="W204" i="3"/>
  <c r="J205" i="3"/>
  <c r="R205" i="3"/>
  <c r="Z205" i="3"/>
  <c r="M206" i="3"/>
  <c r="U206" i="3"/>
  <c r="AC206" i="3"/>
  <c r="P207" i="3"/>
  <c r="X207" i="3"/>
  <c r="K208" i="3"/>
  <c r="S208" i="3"/>
  <c r="AA208" i="3"/>
  <c r="N209" i="3"/>
  <c r="V209" i="3"/>
  <c r="I210" i="3"/>
  <c r="Q210" i="3"/>
  <c r="Y210" i="3"/>
  <c r="L211" i="3"/>
  <c r="T211" i="3"/>
  <c r="AB211" i="3"/>
  <c r="O212" i="3"/>
  <c r="W212" i="3"/>
  <c r="J213" i="3"/>
  <c r="R213" i="3"/>
  <c r="Z213" i="3"/>
  <c r="M214" i="3"/>
  <c r="U214" i="3"/>
  <c r="AC214" i="3"/>
  <c r="P215" i="3"/>
  <c r="X215" i="3"/>
  <c r="K216" i="3"/>
  <c r="S216" i="3"/>
  <c r="AA216" i="3"/>
  <c r="N217" i="3"/>
  <c r="V217" i="3"/>
  <c r="I218" i="3"/>
  <c r="Q218" i="3"/>
  <c r="Y218" i="3"/>
  <c r="L219" i="3"/>
  <c r="T219" i="3"/>
  <c r="AB219" i="3"/>
  <c r="O220" i="3"/>
  <c r="W220" i="3"/>
  <c r="J221" i="3"/>
  <c r="R221" i="3"/>
  <c r="Z221" i="3"/>
  <c r="M222" i="3"/>
  <c r="U222" i="3"/>
  <c r="AC222" i="3"/>
  <c r="P223" i="3"/>
  <c r="X223" i="3"/>
  <c r="K224" i="3"/>
  <c r="S224" i="3"/>
  <c r="AA224" i="3"/>
  <c r="N226" i="3"/>
  <c r="V226" i="3"/>
  <c r="I227" i="3"/>
  <c r="Q227" i="3"/>
  <c r="Y227" i="3"/>
  <c r="L228" i="3"/>
  <c r="T228" i="3"/>
  <c r="AB228" i="3"/>
  <c r="O229" i="3"/>
  <c r="W229" i="3"/>
  <c r="J230" i="3"/>
  <c r="R230" i="3"/>
  <c r="Z230" i="3"/>
  <c r="M231" i="3"/>
  <c r="U231" i="3"/>
  <c r="AC231" i="3"/>
  <c r="P232" i="3"/>
  <c r="X232" i="3"/>
  <c r="K233" i="3"/>
  <c r="S233" i="3"/>
  <c r="AA233" i="3"/>
  <c r="N234" i="3"/>
  <c r="V234" i="3"/>
  <c r="I235" i="3"/>
  <c r="Q235" i="3"/>
  <c r="Y235" i="3"/>
  <c r="L236" i="3"/>
  <c r="T236" i="3"/>
  <c r="AB236" i="3"/>
  <c r="V112" i="3"/>
  <c r="O129" i="3"/>
  <c r="R133" i="3"/>
  <c r="V136" i="3"/>
  <c r="W139" i="3"/>
  <c r="X142" i="3"/>
  <c r="Y145" i="3"/>
  <c r="Z148" i="3"/>
  <c r="AA151" i="3"/>
  <c r="AB154" i="3"/>
  <c r="AC157" i="3"/>
  <c r="I161" i="3"/>
  <c r="J164" i="3"/>
  <c r="K167" i="3"/>
  <c r="L170" i="3"/>
  <c r="M173" i="3"/>
  <c r="N176" i="3"/>
  <c r="O179" i="3"/>
  <c r="Z180" i="3"/>
  <c r="Q181" i="3"/>
  <c r="J182" i="3"/>
  <c r="X182" i="3"/>
  <c r="N183" i="3"/>
  <c r="AB183" i="3"/>
  <c r="R184" i="3"/>
  <c r="I185" i="3"/>
  <c r="R185" i="3"/>
  <c r="AA185" i="3"/>
  <c r="O186" i="3"/>
  <c r="X186" i="3"/>
  <c r="M187" i="3"/>
  <c r="V187" i="3"/>
  <c r="J188" i="3"/>
  <c r="S188" i="3"/>
  <c r="AB188" i="3"/>
  <c r="P189" i="3"/>
  <c r="Y189" i="3"/>
  <c r="N190" i="3"/>
  <c r="V190" i="3"/>
  <c r="I191" i="3"/>
  <c r="Q191" i="3"/>
  <c r="Y191" i="3"/>
  <c r="L192" i="3"/>
  <c r="T192" i="3"/>
  <c r="AB192" i="3"/>
  <c r="O193" i="3"/>
  <c r="W193" i="3"/>
  <c r="J194" i="3"/>
  <c r="R194" i="3"/>
  <c r="Z194" i="3"/>
  <c r="M195" i="3"/>
  <c r="U195" i="3"/>
  <c r="AC195" i="3"/>
  <c r="P196" i="3"/>
  <c r="X196" i="3"/>
  <c r="K197" i="3"/>
  <c r="S197" i="3"/>
  <c r="AA197" i="3"/>
  <c r="N198" i="3"/>
  <c r="V198" i="3"/>
  <c r="I199" i="3"/>
  <c r="Q199" i="3"/>
  <c r="Y199" i="3"/>
  <c r="L200" i="3"/>
  <c r="T200" i="3"/>
  <c r="AB200" i="3"/>
  <c r="O201" i="3"/>
  <c r="W201" i="3"/>
  <c r="J202" i="3"/>
  <c r="R202" i="3"/>
  <c r="Z202" i="3"/>
  <c r="M203" i="3"/>
  <c r="U203" i="3"/>
  <c r="AC203" i="3"/>
  <c r="P204" i="3"/>
  <c r="X204" i="3"/>
  <c r="K205" i="3"/>
  <c r="S205" i="3"/>
  <c r="AA205" i="3"/>
  <c r="N206" i="3"/>
  <c r="V206" i="3"/>
  <c r="I207" i="3"/>
  <c r="Q207" i="3"/>
  <c r="Y207" i="3"/>
  <c r="L208" i="3"/>
  <c r="T208" i="3"/>
  <c r="AB208" i="3"/>
  <c r="O209" i="3"/>
  <c r="W209" i="3"/>
  <c r="J210" i="3"/>
  <c r="R210" i="3"/>
  <c r="Z210" i="3"/>
  <c r="M211" i="3"/>
  <c r="U211" i="3"/>
  <c r="AC211" i="3"/>
  <c r="P212" i="3"/>
  <c r="X212" i="3"/>
  <c r="K213" i="3"/>
  <c r="S213" i="3"/>
  <c r="AA213" i="3"/>
  <c r="N214" i="3"/>
  <c r="V214" i="3"/>
  <c r="I215" i="3"/>
  <c r="Q215" i="3"/>
  <c r="Y215" i="3"/>
  <c r="L216" i="3"/>
  <c r="T216" i="3"/>
  <c r="AB216" i="3"/>
  <c r="O217" i="3"/>
  <c r="W217" i="3"/>
  <c r="J218" i="3"/>
  <c r="R218" i="3"/>
  <c r="Z218" i="3"/>
  <c r="M219" i="3"/>
  <c r="U219" i="3"/>
  <c r="AC219" i="3"/>
  <c r="P220" i="3"/>
  <c r="X220" i="3"/>
  <c r="K221" i="3"/>
  <c r="S221" i="3"/>
  <c r="AA221" i="3"/>
  <c r="N222" i="3"/>
  <c r="V222" i="3"/>
  <c r="I223" i="3"/>
  <c r="Q223" i="3"/>
  <c r="Y223" i="3"/>
  <c r="L224" i="3"/>
  <c r="T224" i="3"/>
  <c r="AB224" i="3"/>
  <c r="O226" i="3"/>
  <c r="W226" i="3"/>
  <c r="J227" i="3"/>
  <c r="R227" i="3"/>
  <c r="Z227" i="3"/>
  <c r="M228" i="3"/>
  <c r="U228" i="3"/>
  <c r="AC228" i="3"/>
  <c r="P229" i="3"/>
  <c r="X229" i="3"/>
  <c r="K230" i="3"/>
  <c r="S230" i="3"/>
  <c r="AA230" i="3"/>
  <c r="N231" i="3"/>
  <c r="V231" i="3"/>
  <c r="I232" i="3"/>
  <c r="Q232" i="3"/>
  <c r="Y232" i="3"/>
  <c r="L233" i="3"/>
  <c r="T233" i="3"/>
  <c r="AB233" i="3"/>
  <c r="O234" i="3"/>
  <c r="W234" i="3"/>
  <c r="J235" i="3"/>
  <c r="R235" i="3"/>
  <c r="Z235" i="3"/>
  <c r="M236" i="3"/>
  <c r="U236" i="3"/>
  <c r="AC236" i="3"/>
  <c r="P237" i="3"/>
  <c r="X237" i="3"/>
  <c r="K238" i="3"/>
  <c r="S238" i="3"/>
  <c r="AA238" i="3"/>
  <c r="N239" i="3"/>
  <c r="V239" i="3"/>
  <c r="I240" i="3"/>
  <c r="Q240" i="3"/>
  <c r="Y240" i="3"/>
  <c r="L241" i="3"/>
  <c r="T241" i="3"/>
  <c r="W115" i="3"/>
  <c r="AA129" i="3"/>
  <c r="AA133" i="3"/>
  <c r="I137" i="3"/>
  <c r="J140" i="3"/>
  <c r="K143" i="3"/>
  <c r="L146" i="3"/>
  <c r="M149" i="3"/>
  <c r="N152" i="3"/>
  <c r="O155" i="3"/>
  <c r="P158" i="3"/>
  <c r="Q161" i="3"/>
  <c r="R164" i="3"/>
  <c r="S167" i="3"/>
  <c r="T170" i="3"/>
  <c r="U173" i="3"/>
  <c r="V176" i="3"/>
  <c r="W179" i="3"/>
  <c r="AB180" i="3"/>
  <c r="U181" i="3"/>
  <c r="K182" i="3"/>
  <c r="Y182" i="3"/>
  <c r="O183" i="3"/>
  <c r="AC183" i="3"/>
  <c r="V184" i="3"/>
  <c r="J185" i="3"/>
  <c r="S185" i="3"/>
  <c r="AB185" i="3"/>
  <c r="P186" i="3"/>
  <c r="Z186" i="3"/>
  <c r="N187" i="3"/>
  <c r="W187" i="3"/>
  <c r="K188" i="3"/>
  <c r="T188" i="3"/>
  <c r="AC188" i="3"/>
  <c r="Q189" i="3"/>
  <c r="AA189" i="3"/>
  <c r="O190" i="3"/>
  <c r="W190" i="3"/>
  <c r="J191" i="3"/>
  <c r="R191" i="3"/>
  <c r="Z191" i="3"/>
  <c r="M192" i="3"/>
  <c r="U192" i="3"/>
  <c r="AC192" i="3"/>
  <c r="P193" i="3"/>
  <c r="X193" i="3"/>
  <c r="K194" i="3"/>
  <c r="S194" i="3"/>
  <c r="AA194" i="3"/>
  <c r="N195" i="3"/>
  <c r="V195" i="3"/>
  <c r="I196" i="3"/>
  <c r="Q196" i="3"/>
  <c r="Y196" i="3"/>
  <c r="L197" i="3"/>
  <c r="T197" i="3"/>
  <c r="AB197" i="3"/>
  <c r="O198" i="3"/>
  <c r="W198" i="3"/>
  <c r="J199" i="3"/>
  <c r="R199" i="3"/>
  <c r="Z199" i="3"/>
  <c r="M200" i="3"/>
  <c r="U200" i="3"/>
  <c r="AC200" i="3"/>
  <c r="P201" i="3"/>
  <c r="X201" i="3"/>
  <c r="K202" i="3"/>
  <c r="S202" i="3"/>
  <c r="AA202" i="3"/>
  <c r="N203" i="3"/>
  <c r="V203" i="3"/>
  <c r="I204" i="3"/>
  <c r="Q204" i="3"/>
  <c r="Y204" i="3"/>
  <c r="L205" i="3"/>
  <c r="T205" i="3"/>
  <c r="AB205" i="3"/>
  <c r="O206" i="3"/>
  <c r="W206" i="3"/>
  <c r="J207" i="3"/>
  <c r="R207" i="3"/>
  <c r="Z207" i="3"/>
  <c r="M208" i="3"/>
  <c r="U208" i="3"/>
  <c r="AC208" i="3"/>
  <c r="P209" i="3"/>
  <c r="X209" i="3"/>
  <c r="K210" i="3"/>
  <c r="S210" i="3"/>
  <c r="AA210" i="3"/>
  <c r="N211" i="3"/>
  <c r="V211" i="3"/>
  <c r="I212" i="3"/>
  <c r="Q212" i="3"/>
  <c r="Y212" i="3"/>
  <c r="L213" i="3"/>
  <c r="T213" i="3"/>
  <c r="AB213" i="3"/>
  <c r="O214" i="3"/>
  <c r="W214" i="3"/>
  <c r="J215" i="3"/>
  <c r="R215" i="3"/>
  <c r="Z215" i="3"/>
  <c r="M216" i="3"/>
  <c r="U216" i="3"/>
  <c r="AC216" i="3"/>
  <c r="P217" i="3"/>
  <c r="X217" i="3"/>
  <c r="K218" i="3"/>
  <c r="S218" i="3"/>
  <c r="AA218" i="3"/>
  <c r="N219" i="3"/>
  <c r="V219" i="3"/>
  <c r="I220" i="3"/>
  <c r="Q220" i="3"/>
  <c r="Y220" i="3"/>
  <c r="L221" i="3"/>
  <c r="T221" i="3"/>
  <c r="AB221" i="3"/>
  <c r="O222" i="3"/>
  <c r="W222" i="3"/>
  <c r="J223" i="3"/>
  <c r="R223" i="3"/>
  <c r="Z223" i="3"/>
  <c r="M224" i="3"/>
  <c r="U224" i="3"/>
  <c r="AC224" i="3"/>
  <c r="P226" i="3"/>
  <c r="X226" i="3"/>
  <c r="K227" i="3"/>
  <c r="S227" i="3"/>
  <c r="AA227" i="3"/>
  <c r="N228" i="3"/>
  <c r="V228" i="3"/>
  <c r="I229" i="3"/>
  <c r="Q229" i="3"/>
  <c r="Y229" i="3"/>
  <c r="L230" i="3"/>
  <c r="T230" i="3"/>
  <c r="AB230" i="3"/>
  <c r="O231" i="3"/>
  <c r="W231" i="3"/>
  <c r="J232" i="3"/>
  <c r="R232" i="3"/>
  <c r="Z232" i="3"/>
  <c r="M233" i="3"/>
  <c r="U233" i="3"/>
  <c r="AC233" i="3"/>
  <c r="P234" i="3"/>
  <c r="X234" i="3"/>
  <c r="K235" i="3"/>
  <c r="S235" i="3"/>
  <c r="AA235" i="3"/>
  <c r="N236" i="3"/>
  <c r="V236" i="3"/>
  <c r="I237" i="3"/>
  <c r="X118" i="3"/>
  <c r="T130" i="3"/>
  <c r="O134" i="3"/>
  <c r="Q137" i="3"/>
  <c r="R140" i="3"/>
  <c r="S143" i="3"/>
  <c r="T146" i="3"/>
  <c r="U149" i="3"/>
  <c r="V152" i="3"/>
  <c r="W155" i="3"/>
  <c r="X158" i="3"/>
  <c r="Y161" i="3"/>
  <c r="Z164" i="3"/>
  <c r="AA167" i="3"/>
  <c r="AB170" i="3"/>
  <c r="AC173" i="3"/>
  <c r="I177" i="3"/>
  <c r="J180" i="3"/>
  <c r="AC180" i="3"/>
  <c r="V181" i="3"/>
  <c r="L182" i="3"/>
  <c r="Z182" i="3"/>
  <c r="S183" i="3"/>
  <c r="I184" i="3"/>
  <c r="W184" i="3"/>
  <c r="K185" i="3"/>
  <c r="T185" i="3"/>
  <c r="AC185" i="3"/>
  <c r="R186" i="3"/>
  <c r="AA186" i="3"/>
  <c r="O187" i="3"/>
  <c r="X187" i="3"/>
  <c r="L188" i="3"/>
  <c r="U188" i="3"/>
  <c r="I189" i="3"/>
  <c r="S189" i="3"/>
  <c r="AB189" i="3"/>
  <c r="P190" i="3"/>
  <c r="X190" i="3"/>
  <c r="K191" i="3"/>
  <c r="S191" i="3"/>
  <c r="AA191" i="3"/>
  <c r="N192" i="3"/>
  <c r="V192" i="3"/>
  <c r="I193" i="3"/>
  <c r="Q193" i="3"/>
  <c r="Y193" i="3"/>
  <c r="L194" i="3"/>
  <c r="T194" i="3"/>
  <c r="AB194" i="3"/>
  <c r="O195" i="3"/>
  <c r="W195" i="3"/>
  <c r="J196" i="3"/>
  <c r="R196" i="3"/>
  <c r="Z196" i="3"/>
  <c r="M197" i="3"/>
  <c r="U197" i="3"/>
  <c r="AC197" i="3"/>
  <c r="P198" i="3"/>
  <c r="X198" i="3"/>
  <c r="K199" i="3"/>
  <c r="S199" i="3"/>
  <c r="AA199" i="3"/>
  <c r="N200" i="3"/>
  <c r="V200" i="3"/>
  <c r="I201" i="3"/>
  <c r="Q201" i="3"/>
  <c r="Y201" i="3"/>
  <c r="L202" i="3"/>
  <c r="T202" i="3"/>
  <c r="AB202" i="3"/>
  <c r="O203" i="3"/>
  <c r="W203" i="3"/>
  <c r="J204" i="3"/>
  <c r="R204" i="3"/>
  <c r="Z204" i="3"/>
  <c r="M205" i="3"/>
  <c r="U205" i="3"/>
  <c r="AC205" i="3"/>
  <c r="P206" i="3"/>
  <c r="X206" i="3"/>
  <c r="K207" i="3"/>
  <c r="S207" i="3"/>
  <c r="AA207" i="3"/>
  <c r="N208" i="3"/>
  <c r="V208" i="3"/>
  <c r="I209" i="3"/>
  <c r="Q209" i="3"/>
  <c r="Y209" i="3"/>
  <c r="L210" i="3"/>
  <c r="T210" i="3"/>
  <c r="AB210" i="3"/>
  <c r="O211" i="3"/>
  <c r="W211" i="3"/>
  <c r="J212" i="3"/>
  <c r="R212" i="3"/>
  <c r="Z212" i="3"/>
  <c r="M213" i="3"/>
  <c r="U213" i="3"/>
  <c r="AC213" i="3"/>
  <c r="P214" i="3"/>
  <c r="X214" i="3"/>
  <c r="K215" i="3"/>
  <c r="S215" i="3"/>
  <c r="AA215" i="3"/>
  <c r="N216" i="3"/>
  <c r="V216" i="3"/>
  <c r="I217" i="3"/>
  <c r="Q217" i="3"/>
  <c r="Y217" i="3"/>
  <c r="L218" i="3"/>
  <c r="T218" i="3"/>
  <c r="AB218" i="3"/>
  <c r="O219" i="3"/>
  <c r="W219" i="3"/>
  <c r="J220" i="3"/>
  <c r="R220" i="3"/>
  <c r="Z220" i="3"/>
  <c r="M221" i="3"/>
  <c r="U221" i="3"/>
  <c r="AC221" i="3"/>
  <c r="P222" i="3"/>
  <c r="X222" i="3"/>
  <c r="K223" i="3"/>
  <c r="S223" i="3"/>
  <c r="AA223" i="3"/>
  <c r="N224" i="3"/>
  <c r="V224" i="3"/>
  <c r="I226" i="3"/>
  <c r="Q226" i="3"/>
  <c r="Y226" i="3"/>
  <c r="L227" i="3"/>
  <c r="T227" i="3"/>
  <c r="AB227" i="3"/>
  <c r="O228" i="3"/>
  <c r="L85" i="3"/>
  <c r="Y121" i="3"/>
  <c r="L131" i="3"/>
  <c r="X134" i="3"/>
  <c r="Y137" i="3"/>
  <c r="Z140" i="3"/>
  <c r="AA143" i="3"/>
  <c r="AB146" i="3"/>
  <c r="AC149" i="3"/>
  <c r="I153" i="3"/>
  <c r="J156" i="3"/>
  <c r="K159" i="3"/>
  <c r="L162" i="3"/>
  <c r="M165" i="3"/>
  <c r="N168" i="3"/>
  <c r="O171" i="3"/>
  <c r="P174" i="3"/>
  <c r="Q177" i="3"/>
  <c r="L180" i="3"/>
  <c r="I181" i="3"/>
  <c r="W181" i="3"/>
  <c r="P182" i="3"/>
  <c r="AA182" i="3"/>
  <c r="T183" i="3"/>
  <c r="J184" i="3"/>
  <c r="X184" i="3"/>
  <c r="L185" i="3"/>
  <c r="U185" i="3"/>
  <c r="J186" i="3"/>
  <c r="S186" i="3"/>
  <c r="AB186" i="3"/>
  <c r="P187" i="3"/>
  <c r="Y187" i="3"/>
  <c r="M188" i="3"/>
  <c r="V188" i="3"/>
  <c r="K189" i="3"/>
  <c r="T189" i="3"/>
  <c r="AC189" i="3"/>
  <c r="Q190" i="3"/>
  <c r="Y190" i="3"/>
  <c r="L191" i="3"/>
  <c r="T191" i="3"/>
  <c r="AB191" i="3"/>
  <c r="O192" i="3"/>
  <c r="W192" i="3"/>
  <c r="J193" i="3"/>
  <c r="R193" i="3"/>
  <c r="Z193" i="3"/>
  <c r="M194" i="3"/>
  <c r="U194" i="3"/>
  <c r="AC194" i="3"/>
  <c r="P195" i="3"/>
  <c r="X195" i="3"/>
  <c r="K196" i="3"/>
  <c r="S196" i="3"/>
  <c r="AA196" i="3"/>
  <c r="N197" i="3"/>
  <c r="V197" i="3"/>
  <c r="I198" i="3"/>
  <c r="Q198" i="3"/>
  <c r="Y198" i="3"/>
  <c r="L199" i="3"/>
  <c r="T199" i="3"/>
  <c r="AB199" i="3"/>
  <c r="O200" i="3"/>
  <c r="W200" i="3"/>
  <c r="J201" i="3"/>
  <c r="R201" i="3"/>
  <c r="Z201" i="3"/>
  <c r="M202" i="3"/>
  <c r="U202" i="3"/>
  <c r="AC202" i="3"/>
  <c r="P203" i="3"/>
  <c r="X203" i="3"/>
  <c r="K204" i="3"/>
  <c r="S204" i="3"/>
  <c r="AA204" i="3"/>
  <c r="N205" i="3"/>
  <c r="V205" i="3"/>
  <c r="I206" i="3"/>
  <c r="Q206" i="3"/>
  <c r="Y206" i="3"/>
  <c r="L207" i="3"/>
  <c r="T207" i="3"/>
  <c r="AB207" i="3"/>
  <c r="O208" i="3"/>
  <c r="W208" i="3"/>
  <c r="J209" i="3"/>
  <c r="R209" i="3"/>
  <c r="Z209" i="3"/>
  <c r="M210" i="3"/>
  <c r="U210" i="3"/>
  <c r="AC210" i="3"/>
  <c r="P211" i="3"/>
  <c r="X211" i="3"/>
  <c r="K212" i="3"/>
  <c r="S212" i="3"/>
  <c r="AA212" i="3"/>
  <c r="N213" i="3"/>
  <c r="V213" i="3"/>
  <c r="I214" i="3"/>
  <c r="Q214" i="3"/>
  <c r="Y214" i="3"/>
  <c r="L215" i="3"/>
  <c r="T215" i="3"/>
  <c r="AB215" i="3"/>
  <c r="O216" i="3"/>
  <c r="W216" i="3"/>
  <c r="J217" i="3"/>
  <c r="R217" i="3"/>
  <c r="Z217" i="3"/>
  <c r="M218" i="3"/>
  <c r="U218" i="3"/>
  <c r="AC218" i="3"/>
  <c r="P219" i="3"/>
  <c r="X219" i="3"/>
  <c r="K220" i="3"/>
  <c r="S220" i="3"/>
  <c r="AA220" i="3"/>
  <c r="N221" i="3"/>
  <c r="V221" i="3"/>
  <c r="I222" i="3"/>
  <c r="Q222" i="3"/>
  <c r="Y222" i="3"/>
  <c r="L223" i="3"/>
  <c r="T223" i="3"/>
  <c r="AB223" i="3"/>
  <c r="O224" i="3"/>
  <c r="W224" i="3"/>
  <c r="J226" i="3"/>
  <c r="R226" i="3"/>
  <c r="Z226" i="3"/>
  <c r="M227" i="3"/>
  <c r="U227" i="3"/>
  <c r="AC227" i="3"/>
  <c r="P228" i="3"/>
  <c r="X228" i="3"/>
  <c r="K229" i="3"/>
  <c r="S229" i="3"/>
  <c r="AA229" i="3"/>
  <c r="N230" i="3"/>
  <c r="V230" i="3"/>
  <c r="I231" i="3"/>
  <c r="Q231" i="3"/>
  <c r="Y231" i="3"/>
  <c r="L232" i="3"/>
  <c r="T232" i="3"/>
  <c r="AB232" i="3"/>
  <c r="O233" i="3"/>
  <c r="W233" i="3"/>
  <c r="J234" i="3"/>
  <c r="R234" i="3"/>
  <c r="Z234" i="3"/>
  <c r="M235" i="3"/>
  <c r="U235" i="3"/>
  <c r="AC235" i="3"/>
  <c r="P236" i="3"/>
  <c r="X236" i="3"/>
  <c r="K237" i="3"/>
  <c r="S237" i="3"/>
  <c r="AA237" i="3"/>
  <c r="N238" i="3"/>
  <c r="V238" i="3"/>
  <c r="I239" i="3"/>
  <c r="Q239" i="3"/>
  <c r="Y239" i="3"/>
  <c r="L240" i="3"/>
  <c r="T240" i="3"/>
  <c r="K99" i="3"/>
  <c r="Z124" i="3"/>
  <c r="W131" i="3"/>
  <c r="K135" i="3"/>
  <c r="L138" i="3"/>
  <c r="M141" i="3"/>
  <c r="N144" i="3"/>
  <c r="O147" i="3"/>
  <c r="P150" i="3"/>
  <c r="Q153" i="3"/>
  <c r="R156" i="3"/>
  <c r="S159" i="3"/>
  <c r="T162" i="3"/>
  <c r="U165" i="3"/>
  <c r="V168" i="3"/>
  <c r="W171" i="3"/>
  <c r="X174" i="3"/>
  <c r="Y177" i="3"/>
  <c r="N180" i="3"/>
  <c r="M181" i="3"/>
  <c r="X181" i="3"/>
  <c r="Q182" i="3"/>
  <c r="AB182" i="3"/>
  <c r="U183" i="3"/>
  <c r="N184" i="3"/>
  <c r="Y184" i="3"/>
  <c r="M185" i="3"/>
  <c r="W185" i="3"/>
  <c r="K186" i="3"/>
  <c r="T186" i="3"/>
  <c r="AC186" i="3"/>
  <c r="Q187" i="3"/>
  <c r="Z187" i="3"/>
  <c r="N188" i="3"/>
  <c r="X188" i="3"/>
  <c r="L189" i="3"/>
  <c r="U189" i="3"/>
  <c r="I190" i="3"/>
  <c r="R190" i="3"/>
  <c r="Z190" i="3"/>
  <c r="M191" i="3"/>
  <c r="U191" i="3"/>
  <c r="AC191" i="3"/>
  <c r="P192" i="3"/>
  <c r="X192" i="3"/>
  <c r="K193" i="3"/>
  <c r="S193" i="3"/>
  <c r="AA193" i="3"/>
  <c r="N194" i="3"/>
  <c r="V194" i="3"/>
  <c r="I195" i="3"/>
  <c r="Q195" i="3"/>
  <c r="Y195" i="3"/>
  <c r="L196" i="3"/>
  <c r="T196" i="3"/>
  <c r="AB196" i="3"/>
  <c r="O197" i="3"/>
  <c r="W197" i="3"/>
  <c r="J198" i="3"/>
  <c r="R198" i="3"/>
  <c r="Z198" i="3"/>
  <c r="M199" i="3"/>
  <c r="U199" i="3"/>
  <c r="AC199" i="3"/>
  <c r="P200" i="3"/>
  <c r="X200" i="3"/>
  <c r="K201" i="3"/>
  <c r="S201" i="3"/>
  <c r="AA201" i="3"/>
  <c r="N202" i="3"/>
  <c r="V202" i="3"/>
  <c r="I203" i="3"/>
  <c r="Q203" i="3"/>
  <c r="Y203" i="3"/>
  <c r="L204" i="3"/>
  <c r="T204" i="3"/>
  <c r="AB204" i="3"/>
  <c r="O205" i="3"/>
  <c r="W205" i="3"/>
  <c r="J206" i="3"/>
  <c r="R206" i="3"/>
  <c r="Z206" i="3"/>
  <c r="M207" i="3"/>
  <c r="U207" i="3"/>
  <c r="AC207" i="3"/>
  <c r="P208" i="3"/>
  <c r="X208" i="3"/>
  <c r="K209" i="3"/>
  <c r="S209" i="3"/>
  <c r="AA209" i="3"/>
  <c r="N210" i="3"/>
  <c r="V210" i="3"/>
  <c r="I211" i="3"/>
  <c r="Q211" i="3"/>
  <c r="Y211" i="3"/>
  <c r="L212" i="3"/>
  <c r="T212" i="3"/>
  <c r="AB212" i="3"/>
  <c r="O213" i="3"/>
  <c r="W213" i="3"/>
  <c r="J214" i="3"/>
  <c r="R214" i="3"/>
  <c r="Z214" i="3"/>
  <c r="M215" i="3"/>
  <c r="U215" i="3"/>
  <c r="AC215" i="3"/>
  <c r="P216" i="3"/>
  <c r="X216" i="3"/>
  <c r="K217" i="3"/>
  <c r="S217" i="3"/>
  <c r="AA217" i="3"/>
  <c r="N218" i="3"/>
  <c r="V218" i="3"/>
  <c r="I219" i="3"/>
  <c r="Q219" i="3"/>
  <c r="Y219" i="3"/>
  <c r="L220" i="3"/>
  <c r="T220" i="3"/>
  <c r="AB220" i="3"/>
  <c r="O221" i="3"/>
  <c r="W221" i="3"/>
  <c r="J222" i="3"/>
  <c r="R222" i="3"/>
  <c r="Z222" i="3"/>
  <c r="M223" i="3"/>
  <c r="U223" i="3"/>
  <c r="AC223" i="3"/>
  <c r="P224" i="3"/>
  <c r="X224" i="3"/>
  <c r="K226" i="3"/>
  <c r="S226" i="3"/>
  <c r="AA226" i="3"/>
  <c r="N227" i="3"/>
  <c r="V227" i="3"/>
  <c r="I228" i="3"/>
  <c r="Q228" i="3"/>
  <c r="Y228" i="3"/>
  <c r="L229" i="3"/>
  <c r="T229" i="3"/>
  <c r="AB229" i="3"/>
  <c r="O230" i="3"/>
  <c r="W230" i="3"/>
  <c r="J231" i="3"/>
  <c r="R231" i="3"/>
  <c r="Z231" i="3"/>
  <c r="M232" i="3"/>
  <c r="U232" i="3"/>
  <c r="AC232" i="3"/>
  <c r="P233" i="3"/>
  <c r="X233" i="3"/>
  <c r="K234" i="3"/>
  <c r="S234" i="3"/>
  <c r="AA234" i="3"/>
  <c r="N235" i="3"/>
  <c r="V235" i="3"/>
  <c r="I236" i="3"/>
  <c r="Q236" i="3"/>
  <c r="Y236" i="3"/>
  <c r="L237" i="3"/>
  <c r="T237" i="3"/>
  <c r="AB237" i="3"/>
  <c r="O238" i="3"/>
  <c r="W238" i="3"/>
  <c r="J239" i="3"/>
  <c r="R239" i="3"/>
  <c r="Z239" i="3"/>
  <c r="M240" i="3"/>
  <c r="S135" i="3"/>
  <c r="AA159" i="3"/>
  <c r="N181" i="3"/>
  <c r="X185" i="3"/>
  <c r="M189" i="3"/>
  <c r="Q192" i="3"/>
  <c r="X194" i="3"/>
  <c r="N196" i="3"/>
  <c r="Y197" i="3"/>
  <c r="O199" i="3"/>
  <c r="Z200" i="3"/>
  <c r="P202" i="3"/>
  <c r="AA203" i="3"/>
  <c r="Q205" i="3"/>
  <c r="AB206" i="3"/>
  <c r="R208" i="3"/>
  <c r="AC209" i="3"/>
  <c r="S211" i="3"/>
  <c r="I213" i="3"/>
  <c r="T214" i="3"/>
  <c r="J216" i="3"/>
  <c r="U217" i="3"/>
  <c r="K219" i="3"/>
  <c r="V220" i="3"/>
  <c r="L222" i="3"/>
  <c r="W223" i="3"/>
  <c r="M226" i="3"/>
  <c r="X227" i="3"/>
  <c r="J229" i="3"/>
  <c r="I230" i="3"/>
  <c r="K231" i="3"/>
  <c r="K232" i="3"/>
  <c r="J233" i="3"/>
  <c r="L234" i="3"/>
  <c r="L235" i="3"/>
  <c r="K236" i="3"/>
  <c r="M237" i="3"/>
  <c r="Y237" i="3"/>
  <c r="Q238" i="3"/>
  <c r="AC238" i="3"/>
  <c r="U239" i="3"/>
  <c r="N240" i="3"/>
  <c r="X240" i="3"/>
  <c r="M241" i="3"/>
  <c r="V241" i="3"/>
  <c r="I242" i="3"/>
  <c r="Q242" i="3"/>
  <c r="Y242" i="3"/>
  <c r="L243" i="3"/>
  <c r="T243" i="3"/>
  <c r="AB243" i="3"/>
  <c r="O244" i="3"/>
  <c r="W244" i="3"/>
  <c r="J245" i="3"/>
  <c r="R245" i="3"/>
  <c r="Z245" i="3"/>
  <c r="M246" i="3"/>
  <c r="U246" i="3"/>
  <c r="AC246" i="3"/>
  <c r="P247" i="3"/>
  <c r="X247" i="3"/>
  <c r="K248" i="3"/>
  <c r="S248" i="3"/>
  <c r="AA248" i="3"/>
  <c r="N249" i="3"/>
  <c r="V249" i="3"/>
  <c r="I251" i="3"/>
  <c r="Q251" i="3"/>
  <c r="Y251" i="3"/>
  <c r="O254" i="3"/>
  <c r="W254" i="3"/>
  <c r="J255" i="3"/>
  <c r="R255" i="3"/>
  <c r="Z255" i="3"/>
  <c r="M256" i="3"/>
  <c r="U256" i="3"/>
  <c r="AC256" i="3"/>
  <c r="P257" i="3"/>
  <c r="X257" i="3"/>
  <c r="K258" i="3"/>
  <c r="S258" i="3"/>
  <c r="AA258" i="3"/>
  <c r="N259" i="3"/>
  <c r="V259" i="3"/>
  <c r="I261" i="3"/>
  <c r="Q261" i="3"/>
  <c r="Y261" i="3"/>
  <c r="L263" i="3"/>
  <c r="T263" i="3"/>
  <c r="AB263" i="3"/>
  <c r="O264" i="3"/>
  <c r="W264" i="3"/>
  <c r="J265" i="3"/>
  <c r="R265" i="3"/>
  <c r="Z265" i="3"/>
  <c r="M266" i="3"/>
  <c r="U266" i="3"/>
  <c r="AC266" i="3"/>
  <c r="P267" i="3"/>
  <c r="X267" i="3"/>
  <c r="K268" i="3"/>
  <c r="S268" i="3"/>
  <c r="AA268" i="3"/>
  <c r="N269" i="3"/>
  <c r="V269" i="3"/>
  <c r="I270" i="3"/>
  <c r="Q270" i="3"/>
  <c r="Y270" i="3"/>
  <c r="L271" i="3"/>
  <c r="T271" i="3"/>
  <c r="AB271" i="3"/>
  <c r="O272" i="3"/>
  <c r="W272" i="3"/>
  <c r="J273" i="3"/>
  <c r="R273" i="3"/>
  <c r="Z273" i="3"/>
  <c r="M274" i="3"/>
  <c r="U274" i="3"/>
  <c r="AC274" i="3"/>
  <c r="P275" i="3"/>
  <c r="X275" i="3"/>
  <c r="K276" i="3"/>
  <c r="S276" i="3"/>
  <c r="AA276" i="3"/>
  <c r="N277" i="3"/>
  <c r="V277" i="3"/>
  <c r="I278" i="3"/>
  <c r="Q278" i="3"/>
  <c r="Y278" i="3"/>
  <c r="L279" i="3"/>
  <c r="T279" i="3"/>
  <c r="AB279" i="3"/>
  <c r="O280" i="3"/>
  <c r="W280" i="3"/>
  <c r="J281" i="3"/>
  <c r="R281" i="3"/>
  <c r="Z281" i="3"/>
  <c r="M282" i="3"/>
  <c r="U282" i="3"/>
  <c r="T138" i="3"/>
  <c r="AB162" i="3"/>
  <c r="Y181" i="3"/>
  <c r="L186" i="3"/>
  <c r="V189" i="3"/>
  <c r="Y192" i="3"/>
  <c r="J195" i="3"/>
  <c r="U196" i="3"/>
  <c r="K198" i="3"/>
  <c r="V199" i="3"/>
  <c r="L201" i="3"/>
  <c r="W202" i="3"/>
  <c r="M204" i="3"/>
  <c r="X205" i="3"/>
  <c r="N207" i="3"/>
  <c r="Y208" i="3"/>
  <c r="O210" i="3"/>
  <c r="Z211" i="3"/>
  <c r="P213" i="3"/>
  <c r="AA214" i="3"/>
  <c r="Q216" i="3"/>
  <c r="AB217" i="3"/>
  <c r="R219" i="3"/>
  <c r="AC220" i="3"/>
  <c r="S222" i="3"/>
  <c r="I224" i="3"/>
  <c r="T226" i="3"/>
  <c r="J228" i="3"/>
  <c r="M229" i="3"/>
  <c r="M230" i="3"/>
  <c r="L231" i="3"/>
  <c r="N232" i="3"/>
  <c r="N233" i="3"/>
  <c r="M234" i="3"/>
  <c r="O235" i="3"/>
  <c r="O236" i="3"/>
  <c r="N237" i="3"/>
  <c r="Z237" i="3"/>
  <c r="R238" i="3"/>
  <c r="K239" i="3"/>
  <c r="W239" i="3"/>
  <c r="O240" i="3"/>
  <c r="Z240" i="3"/>
  <c r="N241" i="3"/>
  <c r="W241" i="3"/>
  <c r="J242" i="3"/>
  <c r="R242" i="3"/>
  <c r="Z242" i="3"/>
  <c r="M243" i="3"/>
  <c r="U243" i="3"/>
  <c r="AC243" i="3"/>
  <c r="P244" i="3"/>
  <c r="X244" i="3"/>
  <c r="K245" i="3"/>
  <c r="S245" i="3"/>
  <c r="AA245" i="3"/>
  <c r="N246" i="3"/>
  <c r="V246" i="3"/>
  <c r="I247" i="3"/>
  <c r="Q247" i="3"/>
  <c r="Y247" i="3"/>
  <c r="L248" i="3"/>
  <c r="T248" i="3"/>
  <c r="AB248" i="3"/>
  <c r="O249" i="3"/>
  <c r="W249" i="3"/>
  <c r="J251" i="3"/>
  <c r="R251" i="3"/>
  <c r="Z251" i="3"/>
  <c r="P254" i="3"/>
  <c r="X254" i="3"/>
  <c r="K255" i="3"/>
  <c r="S255" i="3"/>
  <c r="AA255" i="3"/>
  <c r="N256" i="3"/>
  <c r="V256" i="3"/>
  <c r="I257" i="3"/>
  <c r="Q257" i="3"/>
  <c r="Y257" i="3"/>
  <c r="L258" i="3"/>
  <c r="T258" i="3"/>
  <c r="AB258" i="3"/>
  <c r="O259" i="3"/>
  <c r="W259" i="3"/>
  <c r="J261" i="3"/>
  <c r="R261" i="3"/>
  <c r="Z261" i="3"/>
  <c r="M263" i="3"/>
  <c r="U263" i="3"/>
  <c r="AC263" i="3"/>
  <c r="P264" i="3"/>
  <c r="X264" i="3"/>
  <c r="K265" i="3"/>
  <c r="S265" i="3"/>
  <c r="AA265" i="3"/>
  <c r="N266" i="3"/>
  <c r="V266" i="3"/>
  <c r="I267" i="3"/>
  <c r="Q267" i="3"/>
  <c r="Y267" i="3"/>
  <c r="L268" i="3"/>
  <c r="T268" i="3"/>
  <c r="AB268" i="3"/>
  <c r="O269" i="3"/>
  <c r="W269" i="3"/>
  <c r="J270" i="3"/>
  <c r="R270" i="3"/>
  <c r="Z270" i="3"/>
  <c r="M271" i="3"/>
  <c r="U271" i="3"/>
  <c r="AC271" i="3"/>
  <c r="P272" i="3"/>
  <c r="X272" i="3"/>
  <c r="K273" i="3"/>
  <c r="S273" i="3"/>
  <c r="AA273" i="3"/>
  <c r="N274" i="3"/>
  <c r="V274" i="3"/>
  <c r="I275" i="3"/>
  <c r="Q275" i="3"/>
  <c r="Y275" i="3"/>
  <c r="L276" i="3"/>
  <c r="T276" i="3"/>
  <c r="AB276" i="3"/>
  <c r="O277" i="3"/>
  <c r="W277" i="3"/>
  <c r="J278" i="3"/>
  <c r="R278" i="3"/>
  <c r="Z278" i="3"/>
  <c r="M279" i="3"/>
  <c r="U279" i="3"/>
  <c r="AC279" i="3"/>
  <c r="P280" i="3"/>
  <c r="X280" i="3"/>
  <c r="K281" i="3"/>
  <c r="S281" i="3"/>
  <c r="AA281" i="3"/>
  <c r="N282" i="3"/>
  <c r="V282" i="3"/>
  <c r="I283" i="3"/>
  <c r="Q283" i="3"/>
  <c r="Y283" i="3"/>
  <c r="L284" i="3"/>
  <c r="T284" i="3"/>
  <c r="AB284" i="3"/>
  <c r="O285" i="3"/>
  <c r="W285" i="3"/>
  <c r="J286" i="3"/>
  <c r="R286" i="3"/>
  <c r="Z286" i="3"/>
  <c r="M287" i="3"/>
  <c r="U287" i="3"/>
  <c r="AC287" i="3"/>
  <c r="P288" i="3"/>
  <c r="X288" i="3"/>
  <c r="K289" i="3"/>
  <c r="S289" i="3"/>
  <c r="AA289" i="3"/>
  <c r="N290" i="3"/>
  <c r="V290" i="3"/>
  <c r="I291" i="3"/>
  <c r="Q291" i="3"/>
  <c r="Y291" i="3"/>
  <c r="L292" i="3"/>
  <c r="T292" i="3"/>
  <c r="AB292" i="3"/>
  <c r="O293" i="3"/>
  <c r="U141" i="3"/>
  <c r="AC165" i="3"/>
  <c r="R182" i="3"/>
  <c r="U186" i="3"/>
  <c r="J190" i="3"/>
  <c r="L193" i="3"/>
  <c r="K195" i="3"/>
  <c r="V196" i="3"/>
  <c r="L198" i="3"/>
  <c r="W199" i="3"/>
  <c r="M201" i="3"/>
  <c r="X202" i="3"/>
  <c r="N204" i="3"/>
  <c r="Y205" i="3"/>
  <c r="O207" i="3"/>
  <c r="Z208" i="3"/>
  <c r="P210" i="3"/>
  <c r="AA211" i="3"/>
  <c r="Q213" i="3"/>
  <c r="AB214" i="3"/>
  <c r="R216" i="3"/>
  <c r="AC217" i="3"/>
  <c r="S219" i="3"/>
  <c r="I221" i="3"/>
  <c r="T222" i="3"/>
  <c r="J224" i="3"/>
  <c r="U226" i="3"/>
  <c r="K228" i="3"/>
  <c r="N229" i="3"/>
  <c r="P230" i="3"/>
  <c r="P231" i="3"/>
  <c r="O232" i="3"/>
  <c r="Q233" i="3"/>
  <c r="Q234" i="3"/>
  <c r="P235" i="3"/>
  <c r="R236" i="3"/>
  <c r="O237" i="3"/>
  <c r="AC237" i="3"/>
  <c r="T238" i="3"/>
  <c r="L239" i="3"/>
  <c r="X239" i="3"/>
  <c r="P240" i="3"/>
  <c r="AA240" i="3"/>
  <c r="O241" i="3"/>
  <c r="X241" i="3"/>
  <c r="K242" i="3"/>
  <c r="S242" i="3"/>
  <c r="AA242" i="3"/>
  <c r="N243" i="3"/>
  <c r="V243" i="3"/>
  <c r="I244" i="3"/>
  <c r="Q244" i="3"/>
  <c r="Y244" i="3"/>
  <c r="L245" i="3"/>
  <c r="T245" i="3"/>
  <c r="AB245" i="3"/>
  <c r="O246" i="3"/>
  <c r="W246" i="3"/>
  <c r="J247" i="3"/>
  <c r="R247" i="3"/>
  <c r="Z247" i="3"/>
  <c r="M248" i="3"/>
  <c r="U248" i="3"/>
  <c r="AC248" i="3"/>
  <c r="P249" i="3"/>
  <c r="X249" i="3"/>
  <c r="K251" i="3"/>
  <c r="S251" i="3"/>
  <c r="AA251" i="3"/>
  <c r="I254" i="3"/>
  <c r="Q254" i="3"/>
  <c r="Y254" i="3"/>
  <c r="L255" i="3"/>
  <c r="T255" i="3"/>
  <c r="AB255" i="3"/>
  <c r="O256" i="3"/>
  <c r="W256" i="3"/>
  <c r="J257" i="3"/>
  <c r="R257" i="3"/>
  <c r="Z257" i="3"/>
  <c r="M258" i="3"/>
  <c r="U258" i="3"/>
  <c r="AC258" i="3"/>
  <c r="P259" i="3"/>
  <c r="X259" i="3"/>
  <c r="K261" i="3"/>
  <c r="S261" i="3"/>
  <c r="AA261" i="3"/>
  <c r="N263" i="3"/>
  <c r="V263" i="3"/>
  <c r="I264" i="3"/>
  <c r="Q264" i="3"/>
  <c r="Y264" i="3"/>
  <c r="L265" i="3"/>
  <c r="T265" i="3"/>
  <c r="AB265" i="3"/>
  <c r="O266" i="3"/>
  <c r="W266" i="3"/>
  <c r="J267" i="3"/>
  <c r="R267" i="3"/>
  <c r="Z267" i="3"/>
  <c r="M268" i="3"/>
  <c r="U268" i="3"/>
  <c r="AC268" i="3"/>
  <c r="P269" i="3"/>
  <c r="X269" i="3"/>
  <c r="K270" i="3"/>
  <c r="S270" i="3"/>
  <c r="AA270" i="3"/>
  <c r="N271" i="3"/>
  <c r="V271" i="3"/>
  <c r="I272" i="3"/>
  <c r="Q272" i="3"/>
  <c r="Y272" i="3"/>
  <c r="L273" i="3"/>
  <c r="T273" i="3"/>
  <c r="AB273" i="3"/>
  <c r="O274" i="3"/>
  <c r="W274" i="3"/>
  <c r="J275" i="3"/>
  <c r="R275" i="3"/>
  <c r="Z275" i="3"/>
  <c r="M276" i="3"/>
  <c r="U276" i="3"/>
  <c r="AC276" i="3"/>
  <c r="P277" i="3"/>
  <c r="X277" i="3"/>
  <c r="K278" i="3"/>
  <c r="S278" i="3"/>
  <c r="AA278" i="3"/>
  <c r="N279" i="3"/>
  <c r="V279" i="3"/>
  <c r="I280" i="3"/>
  <c r="Q280" i="3"/>
  <c r="Y280" i="3"/>
  <c r="L281" i="3"/>
  <c r="T281" i="3"/>
  <c r="AB281" i="3"/>
  <c r="O282" i="3"/>
  <c r="W282" i="3"/>
  <c r="J283" i="3"/>
  <c r="R283" i="3"/>
  <c r="Z283" i="3"/>
  <c r="M284" i="3"/>
  <c r="U284" i="3"/>
  <c r="AC284" i="3"/>
  <c r="P285" i="3"/>
  <c r="X285" i="3"/>
  <c r="K286" i="3"/>
  <c r="S286" i="3"/>
  <c r="AA286" i="3"/>
  <c r="N287" i="3"/>
  <c r="V144" i="3"/>
  <c r="I169" i="3"/>
  <c r="K183" i="3"/>
  <c r="I187" i="3"/>
  <c r="S190" i="3"/>
  <c r="T193" i="3"/>
  <c r="R195" i="3"/>
  <c r="AC196" i="3"/>
  <c r="S198" i="3"/>
  <c r="I200" i="3"/>
  <c r="T201" i="3"/>
  <c r="J203" i="3"/>
  <c r="U204" i="3"/>
  <c r="K206" i="3"/>
  <c r="V207" i="3"/>
  <c r="L209" i="3"/>
  <c r="W210" i="3"/>
  <c r="M212" i="3"/>
  <c r="X213" i="3"/>
  <c r="N215" i="3"/>
  <c r="Y216" i="3"/>
  <c r="O218" i="3"/>
  <c r="Z219" i="3"/>
  <c r="P221" i="3"/>
  <c r="AA222" i="3"/>
  <c r="Q224" i="3"/>
  <c r="AB226" i="3"/>
  <c r="R228" i="3"/>
  <c r="R229" i="3"/>
  <c r="Q230" i="3"/>
  <c r="S231" i="3"/>
  <c r="S232" i="3"/>
  <c r="R233" i="3"/>
  <c r="T234" i="3"/>
  <c r="T235" i="3"/>
  <c r="S236" i="3"/>
  <c r="Q237" i="3"/>
  <c r="I238" i="3"/>
  <c r="U238" i="3"/>
  <c r="M239" i="3"/>
  <c r="AA239" i="3"/>
  <c r="R240" i="3"/>
  <c r="AB240" i="3"/>
  <c r="P241" i="3"/>
  <c r="Y241" i="3"/>
  <c r="L242" i="3"/>
  <c r="T242" i="3"/>
  <c r="AB242" i="3"/>
  <c r="O243" i="3"/>
  <c r="W243" i="3"/>
  <c r="J244" i="3"/>
  <c r="R244" i="3"/>
  <c r="Z244" i="3"/>
  <c r="M245" i="3"/>
  <c r="U245" i="3"/>
  <c r="AC245" i="3"/>
  <c r="P246" i="3"/>
  <c r="X246" i="3"/>
  <c r="K247" i="3"/>
  <c r="S247" i="3"/>
  <c r="AA247" i="3"/>
  <c r="N248" i="3"/>
  <c r="V248" i="3"/>
  <c r="I249" i="3"/>
  <c r="Q249" i="3"/>
  <c r="Y249" i="3"/>
  <c r="L251" i="3"/>
  <c r="T251" i="3"/>
  <c r="AB251" i="3"/>
  <c r="J254" i="3"/>
  <c r="R254" i="3"/>
  <c r="Z254" i="3"/>
  <c r="M255" i="3"/>
  <c r="U255" i="3"/>
  <c r="AC255" i="3"/>
  <c r="P256" i="3"/>
  <c r="X256" i="3"/>
  <c r="K257" i="3"/>
  <c r="S257" i="3"/>
  <c r="AA257" i="3"/>
  <c r="N258" i="3"/>
  <c r="V258" i="3"/>
  <c r="I259" i="3"/>
  <c r="Q259" i="3"/>
  <c r="Y259" i="3"/>
  <c r="L261" i="3"/>
  <c r="T261" i="3"/>
  <c r="AB261" i="3"/>
  <c r="O263" i="3"/>
  <c r="W263" i="3"/>
  <c r="J264" i="3"/>
  <c r="R264" i="3"/>
  <c r="Z264" i="3"/>
  <c r="M265" i="3"/>
  <c r="U265" i="3"/>
  <c r="AC265" i="3"/>
  <c r="P266" i="3"/>
  <c r="X266" i="3"/>
  <c r="K267" i="3"/>
  <c r="S267" i="3"/>
  <c r="AA267" i="3"/>
  <c r="N268" i="3"/>
  <c r="V268" i="3"/>
  <c r="I269" i="3"/>
  <c r="Q269" i="3"/>
  <c r="Y269" i="3"/>
  <c r="L270" i="3"/>
  <c r="T270" i="3"/>
  <c r="AB270" i="3"/>
  <c r="O271" i="3"/>
  <c r="W271" i="3"/>
  <c r="J272" i="3"/>
  <c r="R272" i="3"/>
  <c r="Z272" i="3"/>
  <c r="M273" i="3"/>
  <c r="U273" i="3"/>
  <c r="AC273" i="3"/>
  <c r="P274" i="3"/>
  <c r="X274" i="3"/>
  <c r="K275" i="3"/>
  <c r="S275" i="3"/>
  <c r="AA275" i="3"/>
  <c r="N276" i="3"/>
  <c r="V276" i="3"/>
  <c r="I277" i="3"/>
  <c r="Q277" i="3"/>
  <c r="Y277" i="3"/>
  <c r="L278" i="3"/>
  <c r="T278" i="3"/>
  <c r="AB278" i="3"/>
  <c r="O279" i="3"/>
  <c r="W279" i="3"/>
  <c r="J280" i="3"/>
  <c r="R280" i="3"/>
  <c r="Z280" i="3"/>
  <c r="M281" i="3"/>
  <c r="U281" i="3"/>
  <c r="AC281" i="3"/>
  <c r="P282" i="3"/>
  <c r="X282" i="3"/>
  <c r="K283" i="3"/>
  <c r="S283" i="3"/>
  <c r="AA283" i="3"/>
  <c r="N284" i="3"/>
  <c r="V284" i="3"/>
  <c r="I285" i="3"/>
  <c r="Q285" i="3"/>
  <c r="Y285" i="3"/>
  <c r="L286" i="3"/>
  <c r="T286" i="3"/>
  <c r="AB286" i="3"/>
  <c r="O287" i="3"/>
  <c r="W287" i="3"/>
  <c r="J288" i="3"/>
  <c r="R288" i="3"/>
  <c r="Z288" i="3"/>
  <c r="M289" i="3"/>
  <c r="U289" i="3"/>
  <c r="AC289" i="3"/>
  <c r="P290" i="3"/>
  <c r="X290" i="3"/>
  <c r="K291" i="3"/>
  <c r="S291" i="3"/>
  <c r="AA291" i="3"/>
  <c r="N292" i="3"/>
  <c r="V292" i="3"/>
  <c r="I293" i="3"/>
  <c r="W147" i="3"/>
  <c r="J172" i="3"/>
  <c r="V183" i="3"/>
  <c r="R187" i="3"/>
  <c r="AA190" i="3"/>
  <c r="AB193" i="3"/>
  <c r="S195" i="3"/>
  <c r="I197" i="3"/>
  <c r="T198" i="3"/>
  <c r="J200" i="3"/>
  <c r="U201" i="3"/>
  <c r="K203" i="3"/>
  <c r="V204" i="3"/>
  <c r="L206" i="3"/>
  <c r="W207" i="3"/>
  <c r="M209" i="3"/>
  <c r="X210" i="3"/>
  <c r="N212" i="3"/>
  <c r="Y213" i="3"/>
  <c r="O215" i="3"/>
  <c r="Z216" i="3"/>
  <c r="P218" i="3"/>
  <c r="AA219" i="3"/>
  <c r="Q221" i="3"/>
  <c r="AB222" i="3"/>
  <c r="R224" i="3"/>
  <c r="AC226" i="3"/>
  <c r="S228" i="3"/>
  <c r="U229" i="3"/>
  <c r="U230" i="3"/>
  <c r="T231" i="3"/>
  <c r="V232" i="3"/>
  <c r="V233" i="3"/>
  <c r="U234" i="3"/>
  <c r="W235" i="3"/>
  <c r="W236" i="3"/>
  <c r="R237" i="3"/>
  <c r="J238" i="3"/>
  <c r="X238" i="3"/>
  <c r="O239" i="3"/>
  <c r="AB239" i="3"/>
  <c r="S240" i="3"/>
  <c r="AC240" i="3"/>
  <c r="Q241" i="3"/>
  <c r="Z241" i="3"/>
  <c r="M242" i="3"/>
  <c r="U242" i="3"/>
  <c r="AC242" i="3"/>
  <c r="P243" i="3"/>
  <c r="X243" i="3"/>
  <c r="K244" i="3"/>
  <c r="S244" i="3"/>
  <c r="AA244" i="3"/>
  <c r="N245" i="3"/>
  <c r="V245" i="3"/>
  <c r="I246" i="3"/>
  <c r="Q246" i="3"/>
  <c r="Y246" i="3"/>
  <c r="L247" i="3"/>
  <c r="T247" i="3"/>
  <c r="AB247" i="3"/>
  <c r="O248" i="3"/>
  <c r="W248" i="3"/>
  <c r="J249" i="3"/>
  <c r="R249" i="3"/>
  <c r="Z249" i="3"/>
  <c r="M251" i="3"/>
  <c r="U251" i="3"/>
  <c r="AC251" i="3"/>
  <c r="K254" i="3"/>
  <c r="S254" i="3"/>
  <c r="AA254" i="3"/>
  <c r="N255" i="3"/>
  <c r="V255" i="3"/>
  <c r="I256" i="3"/>
  <c r="Q256" i="3"/>
  <c r="Y256" i="3"/>
  <c r="L257" i="3"/>
  <c r="T257" i="3"/>
  <c r="AB257" i="3"/>
  <c r="O258" i="3"/>
  <c r="W258" i="3"/>
  <c r="J259" i="3"/>
  <c r="R259" i="3"/>
  <c r="Z259" i="3"/>
  <c r="M261" i="3"/>
  <c r="U261" i="3"/>
  <c r="AC261" i="3"/>
  <c r="P263" i="3"/>
  <c r="X263" i="3"/>
  <c r="K264" i="3"/>
  <c r="S264" i="3"/>
  <c r="AA264" i="3"/>
  <c r="N265" i="3"/>
  <c r="V265" i="3"/>
  <c r="I266" i="3"/>
  <c r="Q266" i="3"/>
  <c r="Y266" i="3"/>
  <c r="L267" i="3"/>
  <c r="T267" i="3"/>
  <c r="AB267" i="3"/>
  <c r="O268" i="3"/>
  <c r="W268" i="3"/>
  <c r="J269" i="3"/>
  <c r="R269" i="3"/>
  <c r="Z269" i="3"/>
  <c r="M270" i="3"/>
  <c r="U270" i="3"/>
  <c r="AC270" i="3"/>
  <c r="P271" i="3"/>
  <c r="X271" i="3"/>
  <c r="K272" i="3"/>
  <c r="S272" i="3"/>
  <c r="AA272" i="3"/>
  <c r="N273" i="3"/>
  <c r="V273" i="3"/>
  <c r="I274" i="3"/>
  <c r="Q274" i="3"/>
  <c r="Y274" i="3"/>
  <c r="L275" i="3"/>
  <c r="T275" i="3"/>
  <c r="AB275" i="3"/>
  <c r="O276" i="3"/>
  <c r="W276" i="3"/>
  <c r="J277" i="3"/>
  <c r="R277" i="3"/>
  <c r="Z277" i="3"/>
  <c r="M278" i="3"/>
  <c r="U278" i="3"/>
  <c r="AC278" i="3"/>
  <c r="P279" i="3"/>
  <c r="X279" i="3"/>
  <c r="K280" i="3"/>
  <c r="S280" i="3"/>
  <c r="AA280" i="3"/>
  <c r="N281" i="3"/>
  <c r="V281" i="3"/>
  <c r="I282" i="3"/>
  <c r="Q282" i="3"/>
  <c r="Y282" i="3"/>
  <c r="L283" i="3"/>
  <c r="T283" i="3"/>
  <c r="AB283" i="3"/>
  <c r="O284" i="3"/>
  <c r="S102" i="3"/>
  <c r="X150" i="3"/>
  <c r="K175" i="3"/>
  <c r="O184" i="3"/>
  <c r="AA187" i="3"/>
  <c r="N191" i="3"/>
  <c r="O194" i="3"/>
  <c r="Z195" i="3"/>
  <c r="P197" i="3"/>
  <c r="AA198" i="3"/>
  <c r="Q200" i="3"/>
  <c r="AB201" i="3"/>
  <c r="R203" i="3"/>
  <c r="AC204" i="3"/>
  <c r="S206" i="3"/>
  <c r="I208" i="3"/>
  <c r="T209" i="3"/>
  <c r="J211" i="3"/>
  <c r="U212" i="3"/>
  <c r="K214" i="3"/>
  <c r="V215" i="3"/>
  <c r="L217" i="3"/>
  <c r="W218" i="3"/>
  <c r="M220" i="3"/>
  <c r="X221" i="3"/>
  <c r="N223" i="3"/>
  <c r="Y224" i="3"/>
  <c r="O227" i="3"/>
  <c r="W228" i="3"/>
  <c r="V229" i="3"/>
  <c r="X230" i="3"/>
  <c r="X231" i="3"/>
  <c r="W232" i="3"/>
  <c r="Y233" i="3"/>
  <c r="Y234" i="3"/>
  <c r="X235" i="3"/>
  <c r="Z236" i="3"/>
  <c r="U237" i="3"/>
  <c r="L238" i="3"/>
  <c r="Y238" i="3"/>
  <c r="P239" i="3"/>
  <c r="AC239" i="3"/>
  <c r="U240" i="3"/>
  <c r="I241" i="3"/>
  <c r="R241" i="3"/>
  <c r="AA241" i="3"/>
  <c r="N242" i="3"/>
  <c r="V242" i="3"/>
  <c r="I243" i="3"/>
  <c r="Q243" i="3"/>
  <c r="Y243" i="3"/>
  <c r="L244" i="3"/>
  <c r="T244" i="3"/>
  <c r="AB244" i="3"/>
  <c r="O245" i="3"/>
  <c r="W245" i="3"/>
  <c r="J246" i="3"/>
  <c r="R246" i="3"/>
  <c r="Z246" i="3"/>
  <c r="M247" i="3"/>
  <c r="U247" i="3"/>
  <c r="AC247" i="3"/>
  <c r="P248" i="3"/>
  <c r="X248" i="3"/>
  <c r="K249" i="3"/>
  <c r="S249" i="3"/>
  <c r="AA249" i="3"/>
  <c r="N251" i="3"/>
  <c r="V251" i="3"/>
  <c r="L254" i="3"/>
  <c r="T254" i="3"/>
  <c r="AB254" i="3"/>
  <c r="O255" i="3"/>
  <c r="W255" i="3"/>
  <c r="J256" i="3"/>
  <c r="R256" i="3"/>
  <c r="Z256" i="3"/>
  <c r="M257" i="3"/>
  <c r="U257" i="3"/>
  <c r="AC257" i="3"/>
  <c r="P258" i="3"/>
  <c r="X258" i="3"/>
  <c r="K259" i="3"/>
  <c r="S259" i="3"/>
  <c r="AA259" i="3"/>
  <c r="N261" i="3"/>
  <c r="V261" i="3"/>
  <c r="I263" i="3"/>
  <c r="Q263" i="3"/>
  <c r="Y263" i="3"/>
  <c r="L264" i="3"/>
  <c r="T264" i="3"/>
  <c r="AB264" i="3"/>
  <c r="O265" i="3"/>
  <c r="W265" i="3"/>
  <c r="J266" i="3"/>
  <c r="R266" i="3"/>
  <c r="Z266" i="3"/>
  <c r="M267" i="3"/>
  <c r="U267" i="3"/>
  <c r="AC267" i="3"/>
  <c r="P268" i="3"/>
  <c r="X268" i="3"/>
  <c r="K269" i="3"/>
  <c r="S269" i="3"/>
  <c r="AA269" i="3"/>
  <c r="N270" i="3"/>
  <c r="V270" i="3"/>
  <c r="I271" i="3"/>
  <c r="Q271" i="3"/>
  <c r="Y271" i="3"/>
  <c r="L272" i="3"/>
  <c r="T272" i="3"/>
  <c r="X126" i="3"/>
  <c r="Y153" i="3"/>
  <c r="L178" i="3"/>
  <c r="Z184" i="3"/>
  <c r="P188" i="3"/>
  <c r="V191" i="3"/>
  <c r="P194" i="3"/>
  <c r="AA195" i="3"/>
  <c r="Q197" i="3"/>
  <c r="AB198" i="3"/>
  <c r="R200" i="3"/>
  <c r="AC201" i="3"/>
  <c r="S203" i="3"/>
  <c r="I205" i="3"/>
  <c r="T206" i="3"/>
  <c r="J208" i="3"/>
  <c r="U209" i="3"/>
  <c r="K211" i="3"/>
  <c r="V212" i="3"/>
  <c r="L214" i="3"/>
  <c r="W215" i="3"/>
  <c r="M217" i="3"/>
  <c r="X218" i="3"/>
  <c r="N220" i="3"/>
  <c r="Y221" i="3"/>
  <c r="O223" i="3"/>
  <c r="Z224" i="3"/>
  <c r="P227" i="3"/>
  <c r="Z228" i="3"/>
  <c r="Z229" i="3"/>
  <c r="Y230" i="3"/>
  <c r="AA231" i="3"/>
  <c r="AA232" i="3"/>
  <c r="Z233" i="3"/>
  <c r="AB234" i="3"/>
  <c r="AB235" i="3"/>
  <c r="AA236" i="3"/>
  <c r="V237" i="3"/>
  <c r="M238" i="3"/>
  <c r="Z238" i="3"/>
  <c r="S239" i="3"/>
  <c r="J240" i="3"/>
  <c r="V240" i="3"/>
  <c r="J241" i="3"/>
  <c r="S241" i="3"/>
  <c r="AB241" i="3"/>
  <c r="O242" i="3"/>
  <c r="W242" i="3"/>
  <c r="J243" i="3"/>
  <c r="R243" i="3"/>
  <c r="Z243" i="3"/>
  <c r="M244" i="3"/>
  <c r="U244" i="3"/>
  <c r="AC244" i="3"/>
  <c r="P245" i="3"/>
  <c r="X245" i="3"/>
  <c r="K246" i="3"/>
  <c r="S246" i="3"/>
  <c r="AA246" i="3"/>
  <c r="N247" i="3"/>
  <c r="V247" i="3"/>
  <c r="I248" i="3"/>
  <c r="Q248" i="3"/>
  <c r="Y248" i="3"/>
  <c r="L249" i="3"/>
  <c r="T249" i="3"/>
  <c r="AB249" i="3"/>
  <c r="O251" i="3"/>
  <c r="W251" i="3"/>
  <c r="M254" i="3"/>
  <c r="U254" i="3"/>
  <c r="AC254" i="3"/>
  <c r="P255" i="3"/>
  <c r="X255" i="3"/>
  <c r="K256" i="3"/>
  <c r="S256" i="3"/>
  <c r="AA256" i="3"/>
  <c r="N257" i="3"/>
  <c r="V257" i="3"/>
  <c r="I258" i="3"/>
  <c r="Q258" i="3"/>
  <c r="Y258" i="3"/>
  <c r="L259" i="3"/>
  <c r="T259" i="3"/>
  <c r="AB259" i="3"/>
  <c r="O261" i="3"/>
  <c r="W261" i="3"/>
  <c r="J263" i="3"/>
  <c r="R263" i="3"/>
  <c r="Z263" i="3"/>
  <c r="M264" i="3"/>
  <c r="U264" i="3"/>
  <c r="AC264" i="3"/>
  <c r="P265" i="3"/>
  <c r="X265" i="3"/>
  <c r="K266" i="3"/>
  <c r="S266" i="3"/>
  <c r="AA266" i="3"/>
  <c r="N267" i="3"/>
  <c r="V267" i="3"/>
  <c r="I268" i="3"/>
  <c r="Q268" i="3"/>
  <c r="Y268" i="3"/>
  <c r="L269" i="3"/>
  <c r="T269" i="3"/>
  <c r="AB269" i="3"/>
  <c r="O270" i="3"/>
  <c r="W270" i="3"/>
  <c r="J271" i="3"/>
  <c r="R271" i="3"/>
  <c r="Z271" i="3"/>
  <c r="M272" i="3"/>
  <c r="U272" i="3"/>
  <c r="AC272" i="3"/>
  <c r="P273" i="3"/>
  <c r="X273" i="3"/>
  <c r="K274" i="3"/>
  <c r="S274" i="3"/>
  <c r="AA274" i="3"/>
  <c r="N275" i="3"/>
  <c r="V275" i="3"/>
  <c r="I276" i="3"/>
  <c r="Q276" i="3"/>
  <c r="Y276" i="3"/>
  <c r="L277" i="3"/>
  <c r="T277" i="3"/>
  <c r="AB277" i="3"/>
  <c r="O278" i="3"/>
  <c r="W278" i="3"/>
  <c r="J279" i="3"/>
  <c r="R279" i="3"/>
  <c r="Z279" i="3"/>
  <c r="M280" i="3"/>
  <c r="U280" i="3"/>
  <c r="AC280" i="3"/>
  <c r="P281" i="3"/>
  <c r="X281" i="3"/>
  <c r="K282" i="3"/>
  <c r="S282" i="3"/>
  <c r="AA282" i="3"/>
  <c r="N283" i="3"/>
  <c r="V283" i="3"/>
  <c r="I284" i="3"/>
  <c r="Q284" i="3"/>
  <c r="Y284" i="3"/>
  <c r="L285" i="3"/>
  <c r="T285" i="3"/>
  <c r="AB285" i="3"/>
  <c r="O286" i="3"/>
  <c r="W286" i="3"/>
  <c r="J287" i="3"/>
  <c r="R287" i="3"/>
  <c r="Z287" i="3"/>
  <c r="M288" i="3"/>
  <c r="U288" i="3"/>
  <c r="AC288" i="3"/>
  <c r="P289" i="3"/>
  <c r="X289" i="3"/>
  <c r="K290" i="3"/>
  <c r="S290" i="3"/>
  <c r="AA290" i="3"/>
  <c r="N291" i="3"/>
  <c r="V291" i="3"/>
  <c r="I292" i="3"/>
  <c r="Q292" i="3"/>
  <c r="K132" i="3"/>
  <c r="Z156" i="3"/>
  <c r="R180" i="3"/>
  <c r="O185" i="3"/>
  <c r="Y188" i="3"/>
  <c r="I192" i="3"/>
  <c r="W194" i="3"/>
  <c r="M196" i="3"/>
  <c r="X197" i="3"/>
  <c r="N199" i="3"/>
  <c r="Y200" i="3"/>
  <c r="O202" i="3"/>
  <c r="Z203" i="3"/>
  <c r="P205" i="3"/>
  <c r="AA206" i="3"/>
  <c r="Q208" i="3"/>
  <c r="AB209" i="3"/>
  <c r="R211" i="3"/>
  <c r="AC212" i="3"/>
  <c r="S214" i="3"/>
  <c r="I216" i="3"/>
  <c r="T217" i="3"/>
  <c r="J219" i="3"/>
  <c r="U220" i="3"/>
  <c r="K222" i="3"/>
  <c r="V223" i="3"/>
  <c r="L226" i="3"/>
  <c r="W227" i="3"/>
  <c r="AA228" i="3"/>
  <c r="AC229" i="3"/>
  <c r="AC230" i="3"/>
  <c r="AB231" i="3"/>
  <c r="I233" i="3"/>
  <c r="I234" i="3"/>
  <c r="AC234" i="3"/>
  <c r="J236" i="3"/>
  <c r="J237" i="3"/>
  <c r="W237" i="3"/>
  <c r="P238" i="3"/>
  <c r="AB238" i="3"/>
  <c r="T239" i="3"/>
  <c r="K240" i="3"/>
  <c r="W240" i="3"/>
  <c r="K241" i="3"/>
  <c r="U241" i="3"/>
  <c r="AC241" i="3"/>
  <c r="P242" i="3"/>
  <c r="X242" i="3"/>
  <c r="K243" i="3"/>
  <c r="S243" i="3"/>
  <c r="AA243" i="3"/>
  <c r="N244" i="3"/>
  <c r="V244" i="3"/>
  <c r="I245" i="3"/>
  <c r="Q245" i="3"/>
  <c r="Y245" i="3"/>
  <c r="L246" i="3"/>
  <c r="T246" i="3"/>
  <c r="AB246" i="3"/>
  <c r="O247" i="3"/>
  <c r="W247" i="3"/>
  <c r="J248" i="3"/>
  <c r="R248" i="3"/>
  <c r="Z248" i="3"/>
  <c r="M249" i="3"/>
  <c r="U249" i="3"/>
  <c r="AC249" i="3"/>
  <c r="P251" i="3"/>
  <c r="X251" i="3"/>
  <c r="N254" i="3"/>
  <c r="V254" i="3"/>
  <c r="I255" i="3"/>
  <c r="Q255" i="3"/>
  <c r="Y255" i="3"/>
  <c r="L256" i="3"/>
  <c r="T256" i="3"/>
  <c r="AB256" i="3"/>
  <c r="O257" i="3"/>
  <c r="W257" i="3"/>
  <c r="J258" i="3"/>
  <c r="R258" i="3"/>
  <c r="Z258" i="3"/>
  <c r="M259" i="3"/>
  <c r="U259" i="3"/>
  <c r="AC259" i="3"/>
  <c r="P261" i="3"/>
  <c r="X261" i="3"/>
  <c r="K263" i="3"/>
  <c r="S263" i="3"/>
  <c r="AA263" i="3"/>
  <c r="N264" i="3"/>
  <c r="V264" i="3"/>
  <c r="I265" i="3"/>
  <c r="Q265" i="3"/>
  <c r="Y265" i="3"/>
  <c r="L266" i="3"/>
  <c r="T266" i="3"/>
  <c r="AB266" i="3"/>
  <c r="O267" i="3"/>
  <c r="W267" i="3"/>
  <c r="J268" i="3"/>
  <c r="R268" i="3"/>
  <c r="Z268" i="3"/>
  <c r="M269" i="3"/>
  <c r="U269" i="3"/>
  <c r="AC269" i="3"/>
  <c r="P270" i="3"/>
  <c r="X270" i="3"/>
  <c r="K271" i="3"/>
  <c r="S271" i="3"/>
  <c r="AA271" i="3"/>
  <c r="N272" i="3"/>
  <c r="V272" i="3"/>
  <c r="I273" i="3"/>
  <c r="Q273" i="3"/>
  <c r="Y273" i="3"/>
  <c r="O275" i="3"/>
  <c r="Z276" i="3"/>
  <c r="P278" i="3"/>
  <c r="AA279" i="3"/>
  <c r="Q281" i="3"/>
  <c r="AB282" i="3"/>
  <c r="AC283" i="3"/>
  <c r="Z284" i="3"/>
  <c r="U285" i="3"/>
  <c r="P286" i="3"/>
  <c r="K287" i="3"/>
  <c r="Y287" i="3"/>
  <c r="Q288" i="3"/>
  <c r="I289" i="3"/>
  <c r="V289" i="3"/>
  <c r="M290" i="3"/>
  <c r="Z290" i="3"/>
  <c r="R291" i="3"/>
  <c r="J292" i="3"/>
  <c r="W292" i="3"/>
  <c r="L293" i="3"/>
  <c r="U293" i="3"/>
  <c r="AC293" i="3"/>
  <c r="P294" i="3"/>
  <c r="X294" i="3"/>
  <c r="K295" i="3"/>
  <c r="S295" i="3"/>
  <c r="AA295" i="3"/>
  <c r="N296" i="3"/>
  <c r="V296" i="3"/>
  <c r="I297" i="3"/>
  <c r="Q297" i="3"/>
  <c r="Y297" i="3"/>
  <c r="L298" i="3"/>
  <c r="T298" i="3"/>
  <c r="AB298" i="3"/>
  <c r="O299" i="3"/>
  <c r="W299" i="3"/>
  <c r="J300" i="3"/>
  <c r="R300" i="3"/>
  <c r="Z300" i="3"/>
  <c r="M301" i="3"/>
  <c r="U301" i="3"/>
  <c r="AC301" i="3"/>
  <c r="P302" i="3"/>
  <c r="X302" i="3"/>
  <c r="K303" i="3"/>
  <c r="S303" i="3"/>
  <c r="AA303" i="3"/>
  <c r="N304" i="3"/>
  <c r="V304" i="3"/>
  <c r="I305" i="3"/>
  <c r="Q305" i="3"/>
  <c r="Y305" i="3"/>
  <c r="L306" i="3"/>
  <c r="T306" i="3"/>
  <c r="AB306" i="3"/>
  <c r="O307" i="3"/>
  <c r="W307" i="3"/>
  <c r="J308" i="3"/>
  <c r="R308" i="3"/>
  <c r="Z308" i="3"/>
  <c r="M309" i="3"/>
  <c r="U309" i="3"/>
  <c r="AC309" i="3"/>
  <c r="P310" i="3"/>
  <c r="X310" i="3"/>
  <c r="K311" i="3"/>
  <c r="S311" i="3"/>
  <c r="AA311" i="3"/>
  <c r="N312" i="3"/>
  <c r="V312" i="3"/>
  <c r="I313" i="3"/>
  <c r="Q313" i="3"/>
  <c r="Y313" i="3"/>
  <c r="L314" i="3"/>
  <c r="T314" i="3"/>
  <c r="AB314" i="3"/>
  <c r="O315" i="3"/>
  <c r="W315" i="3"/>
  <c r="J316" i="3"/>
  <c r="R316" i="3"/>
  <c r="Z316" i="3"/>
  <c r="M317" i="3"/>
  <c r="U317" i="3"/>
  <c r="AC317" i="3"/>
  <c r="P318" i="3"/>
  <c r="X318" i="3"/>
  <c r="K319" i="3"/>
  <c r="S319" i="3"/>
  <c r="AA319" i="3"/>
  <c r="N320" i="3"/>
  <c r="V320" i="3"/>
  <c r="I321" i="3"/>
  <c r="Q321" i="3"/>
  <c r="Y321" i="3"/>
  <c r="L324" i="3"/>
  <c r="T324" i="3"/>
  <c r="AB324" i="3"/>
  <c r="O325" i="3"/>
  <c r="W325" i="3"/>
  <c r="J326" i="3"/>
  <c r="R326" i="3"/>
  <c r="Z326" i="3"/>
  <c r="M328" i="3"/>
  <c r="U328" i="3"/>
  <c r="AC328" i="3"/>
  <c r="P329" i="3"/>
  <c r="X329" i="3"/>
  <c r="K330" i="3"/>
  <c r="S330" i="3"/>
  <c r="AA330" i="3"/>
  <c r="N331" i="3"/>
  <c r="V331" i="3"/>
  <c r="I332" i="3"/>
  <c r="Q332" i="3"/>
  <c r="Y332" i="3"/>
  <c r="L333" i="3"/>
  <c r="T333" i="3"/>
  <c r="AB333" i="3"/>
  <c r="O334" i="3"/>
  <c r="W334" i="3"/>
  <c r="J335" i="3"/>
  <c r="R335" i="3"/>
  <c r="Z335" i="3"/>
  <c r="M336" i="3"/>
  <c r="U336" i="3"/>
  <c r="AC336" i="3"/>
  <c r="P337" i="3"/>
  <c r="X337" i="3"/>
  <c r="K338" i="3"/>
  <c r="S338" i="3"/>
  <c r="AA338" i="3"/>
  <c r="N339" i="3"/>
  <c r="V339" i="3"/>
  <c r="I340" i="3"/>
  <c r="Q340" i="3"/>
  <c r="Y340" i="3"/>
  <c r="L341" i="3"/>
  <c r="T341" i="3"/>
  <c r="AB341" i="3"/>
  <c r="O342" i="3"/>
  <c r="W342" i="3"/>
  <c r="J343" i="3"/>
  <c r="R343" i="3"/>
  <c r="Z343" i="3"/>
  <c r="M344" i="3"/>
  <c r="U344" i="3"/>
  <c r="AC344" i="3"/>
  <c r="P345" i="3"/>
  <c r="X345" i="3"/>
  <c r="K346" i="3"/>
  <c r="S346" i="3"/>
  <c r="AA346" i="3"/>
  <c r="N347" i="3"/>
  <c r="V347" i="3"/>
  <c r="I348" i="3"/>
  <c r="Q348" i="3"/>
  <c r="Y348" i="3"/>
  <c r="L349" i="3"/>
  <c r="T349" i="3"/>
  <c r="AB349" i="3"/>
  <c r="O350" i="3"/>
  <c r="J274" i="3"/>
  <c r="U275" i="3"/>
  <c r="K277" i="3"/>
  <c r="V278" i="3"/>
  <c r="L280" i="3"/>
  <c r="W281" i="3"/>
  <c r="AC282" i="3"/>
  <c r="J284" i="3"/>
  <c r="AA284" i="3"/>
  <c r="V285" i="3"/>
  <c r="Q286" i="3"/>
  <c r="L287" i="3"/>
  <c r="AA287" i="3"/>
  <c r="S288" i="3"/>
  <c r="J289" i="3"/>
  <c r="W289" i="3"/>
  <c r="O290" i="3"/>
  <c r="AB290" i="3"/>
  <c r="T291" i="3"/>
  <c r="K292" i="3"/>
  <c r="X292" i="3"/>
  <c r="M293" i="3"/>
  <c r="V293" i="3"/>
  <c r="I294" i="3"/>
  <c r="Q294" i="3"/>
  <c r="Y294" i="3"/>
  <c r="L295" i="3"/>
  <c r="T295" i="3"/>
  <c r="AB295" i="3"/>
  <c r="O296" i="3"/>
  <c r="W296" i="3"/>
  <c r="J297" i="3"/>
  <c r="R297" i="3"/>
  <c r="Z297" i="3"/>
  <c r="M298" i="3"/>
  <c r="U298" i="3"/>
  <c r="AC298" i="3"/>
  <c r="P299" i="3"/>
  <c r="X299" i="3"/>
  <c r="K300" i="3"/>
  <c r="S300" i="3"/>
  <c r="AA300" i="3"/>
  <c r="N301" i="3"/>
  <c r="V301" i="3"/>
  <c r="I302" i="3"/>
  <c r="Q302" i="3"/>
  <c r="Y302" i="3"/>
  <c r="L303" i="3"/>
  <c r="T303" i="3"/>
  <c r="AB303" i="3"/>
  <c r="O304" i="3"/>
  <c r="W304" i="3"/>
  <c r="J305" i="3"/>
  <c r="R305" i="3"/>
  <c r="Z305" i="3"/>
  <c r="M306" i="3"/>
  <c r="U306" i="3"/>
  <c r="AC306" i="3"/>
  <c r="P307" i="3"/>
  <c r="X307" i="3"/>
  <c r="K308" i="3"/>
  <c r="S308" i="3"/>
  <c r="AA308" i="3"/>
  <c r="N309" i="3"/>
  <c r="V309" i="3"/>
  <c r="I310" i="3"/>
  <c r="Q310" i="3"/>
  <c r="Y310" i="3"/>
  <c r="L311" i="3"/>
  <c r="T311" i="3"/>
  <c r="AB311" i="3"/>
  <c r="O312" i="3"/>
  <c r="W312" i="3"/>
  <c r="J313" i="3"/>
  <c r="R313" i="3"/>
  <c r="Z313" i="3"/>
  <c r="M314" i="3"/>
  <c r="U314" i="3"/>
  <c r="AC314" i="3"/>
  <c r="P315" i="3"/>
  <c r="X315" i="3"/>
  <c r="K316" i="3"/>
  <c r="S316" i="3"/>
  <c r="AA316" i="3"/>
  <c r="N317" i="3"/>
  <c r="V317" i="3"/>
  <c r="I318" i="3"/>
  <c r="Q318" i="3"/>
  <c r="Y318" i="3"/>
  <c r="L319" i="3"/>
  <c r="T319" i="3"/>
  <c r="AB319" i="3"/>
  <c r="O320" i="3"/>
  <c r="W320" i="3"/>
  <c r="J321" i="3"/>
  <c r="R321" i="3"/>
  <c r="Z321" i="3"/>
  <c r="M324" i="3"/>
  <c r="U324" i="3"/>
  <c r="AC324" i="3"/>
  <c r="P325" i="3"/>
  <c r="X325" i="3"/>
  <c r="K326" i="3"/>
  <c r="S326" i="3"/>
  <c r="AA326" i="3"/>
  <c r="N328" i="3"/>
  <c r="V328" i="3"/>
  <c r="I329" i="3"/>
  <c r="Q329" i="3"/>
  <c r="Y329" i="3"/>
  <c r="L330" i="3"/>
  <c r="T330" i="3"/>
  <c r="AB330" i="3"/>
  <c r="O331" i="3"/>
  <c r="W331" i="3"/>
  <c r="J332" i="3"/>
  <c r="R332" i="3"/>
  <c r="Z332" i="3"/>
  <c r="M333" i="3"/>
  <c r="U333" i="3"/>
  <c r="AC333" i="3"/>
  <c r="P334" i="3"/>
  <c r="X334" i="3"/>
  <c r="K335" i="3"/>
  <c r="S335" i="3"/>
  <c r="AA335" i="3"/>
  <c r="N336" i="3"/>
  <c r="V336" i="3"/>
  <c r="I337" i="3"/>
  <c r="Q337" i="3"/>
  <c r="Y337" i="3"/>
  <c r="L338" i="3"/>
  <c r="T338" i="3"/>
  <c r="AB338" i="3"/>
  <c r="O339" i="3"/>
  <c r="W339" i="3"/>
  <c r="J340" i="3"/>
  <c r="R340" i="3"/>
  <c r="Z340" i="3"/>
  <c r="M341" i="3"/>
  <c r="U341" i="3"/>
  <c r="AC341" i="3"/>
  <c r="P342" i="3"/>
  <c r="X342" i="3"/>
  <c r="K343" i="3"/>
  <c r="S343" i="3"/>
  <c r="AA343" i="3"/>
  <c r="N344" i="3"/>
  <c r="V344" i="3"/>
  <c r="I345" i="3"/>
  <c r="Q345" i="3"/>
  <c r="Y345" i="3"/>
  <c r="L346" i="3"/>
  <c r="T346" i="3"/>
  <c r="AB346" i="3"/>
  <c r="O347" i="3"/>
  <c r="W347" i="3"/>
  <c r="J348" i="3"/>
  <c r="R348" i="3"/>
  <c r="Z348" i="3"/>
  <c r="M349" i="3"/>
  <c r="U349" i="3"/>
  <c r="AC349" i="3"/>
  <c r="P350" i="3"/>
  <c r="X350" i="3"/>
  <c r="K351" i="3"/>
  <c r="S351" i="3"/>
  <c r="AA351" i="3"/>
  <c r="N352" i="3"/>
  <c r="V352" i="3"/>
  <c r="L274" i="3"/>
  <c r="W275" i="3"/>
  <c r="M277" i="3"/>
  <c r="X278" i="3"/>
  <c r="N280" i="3"/>
  <c r="Y281" i="3"/>
  <c r="M283" i="3"/>
  <c r="K284" i="3"/>
  <c r="J285" i="3"/>
  <c r="Z285" i="3"/>
  <c r="U286" i="3"/>
  <c r="P287" i="3"/>
  <c r="AB287" i="3"/>
  <c r="T288" i="3"/>
  <c r="L289" i="3"/>
  <c r="Y289" i="3"/>
  <c r="Q290" i="3"/>
  <c r="AC290" i="3"/>
  <c r="U291" i="3"/>
  <c r="M292" i="3"/>
  <c r="Y292" i="3"/>
  <c r="N293" i="3"/>
  <c r="W293" i="3"/>
  <c r="J294" i="3"/>
  <c r="R294" i="3"/>
  <c r="Z294" i="3"/>
  <c r="M295" i="3"/>
  <c r="U295" i="3"/>
  <c r="AC295" i="3"/>
  <c r="P296" i="3"/>
  <c r="X296" i="3"/>
  <c r="K297" i="3"/>
  <c r="S297" i="3"/>
  <c r="AA297" i="3"/>
  <c r="N298" i="3"/>
  <c r="V298" i="3"/>
  <c r="I299" i="3"/>
  <c r="Q299" i="3"/>
  <c r="Y299" i="3"/>
  <c r="L300" i="3"/>
  <c r="T300" i="3"/>
  <c r="AB300" i="3"/>
  <c r="O301" i="3"/>
  <c r="W301" i="3"/>
  <c r="J302" i="3"/>
  <c r="R302" i="3"/>
  <c r="Z302" i="3"/>
  <c r="M303" i="3"/>
  <c r="U303" i="3"/>
  <c r="AC303" i="3"/>
  <c r="P304" i="3"/>
  <c r="X304" i="3"/>
  <c r="K305" i="3"/>
  <c r="S305" i="3"/>
  <c r="AA305" i="3"/>
  <c r="N306" i="3"/>
  <c r="V306" i="3"/>
  <c r="I307" i="3"/>
  <c r="Q307" i="3"/>
  <c r="Y307" i="3"/>
  <c r="L308" i="3"/>
  <c r="T308" i="3"/>
  <c r="AB308" i="3"/>
  <c r="O309" i="3"/>
  <c r="W309" i="3"/>
  <c r="J310" i="3"/>
  <c r="R310" i="3"/>
  <c r="Z310" i="3"/>
  <c r="M311" i="3"/>
  <c r="U311" i="3"/>
  <c r="AC311" i="3"/>
  <c r="P312" i="3"/>
  <c r="X312" i="3"/>
  <c r="K313" i="3"/>
  <c r="S313" i="3"/>
  <c r="AA313" i="3"/>
  <c r="N314" i="3"/>
  <c r="V314" i="3"/>
  <c r="I315" i="3"/>
  <c r="Q315" i="3"/>
  <c r="Y315" i="3"/>
  <c r="L316" i="3"/>
  <c r="T316" i="3"/>
  <c r="AB316" i="3"/>
  <c r="O317" i="3"/>
  <c r="W317" i="3"/>
  <c r="J318" i="3"/>
  <c r="R318" i="3"/>
  <c r="Z318" i="3"/>
  <c r="M319" i="3"/>
  <c r="U319" i="3"/>
  <c r="AC319" i="3"/>
  <c r="P320" i="3"/>
  <c r="X320" i="3"/>
  <c r="K321" i="3"/>
  <c r="S321" i="3"/>
  <c r="AA321" i="3"/>
  <c r="N324" i="3"/>
  <c r="V324" i="3"/>
  <c r="I325" i="3"/>
  <c r="Q325" i="3"/>
  <c r="Y325" i="3"/>
  <c r="L326" i="3"/>
  <c r="T326" i="3"/>
  <c r="AB326" i="3"/>
  <c r="O328" i="3"/>
  <c r="W328" i="3"/>
  <c r="J329" i="3"/>
  <c r="R329" i="3"/>
  <c r="Z329" i="3"/>
  <c r="M330" i="3"/>
  <c r="U330" i="3"/>
  <c r="AC330" i="3"/>
  <c r="P331" i="3"/>
  <c r="X331" i="3"/>
  <c r="K332" i="3"/>
  <c r="S332" i="3"/>
  <c r="AA332" i="3"/>
  <c r="N333" i="3"/>
  <c r="V333" i="3"/>
  <c r="I334" i="3"/>
  <c r="Q334" i="3"/>
  <c r="Y334" i="3"/>
  <c r="L335" i="3"/>
  <c r="T335" i="3"/>
  <c r="AB335" i="3"/>
  <c r="O336" i="3"/>
  <c r="W336" i="3"/>
  <c r="J337" i="3"/>
  <c r="R337" i="3"/>
  <c r="Z337" i="3"/>
  <c r="M338" i="3"/>
  <c r="U338" i="3"/>
  <c r="AC338" i="3"/>
  <c r="P339" i="3"/>
  <c r="X339" i="3"/>
  <c r="K340" i="3"/>
  <c r="S340" i="3"/>
  <c r="AA340" i="3"/>
  <c r="N341" i="3"/>
  <c r="V341" i="3"/>
  <c r="I342" i="3"/>
  <c r="Q342" i="3"/>
  <c r="Y342" i="3"/>
  <c r="L343" i="3"/>
  <c r="T343" i="3"/>
  <c r="AB343" i="3"/>
  <c r="O344" i="3"/>
  <c r="W344" i="3"/>
  <c r="J345" i="3"/>
  <c r="R345" i="3"/>
  <c r="Z345" i="3"/>
  <c r="M346" i="3"/>
  <c r="U346" i="3"/>
  <c r="AC346" i="3"/>
  <c r="P347" i="3"/>
  <c r="X347" i="3"/>
  <c r="K348" i="3"/>
  <c r="S348" i="3"/>
  <c r="AA348" i="3"/>
  <c r="N349" i="3"/>
  <c r="V349" i="3"/>
  <c r="I350" i="3"/>
  <c r="Q350" i="3"/>
  <c r="R274" i="3"/>
  <c r="AC275" i="3"/>
  <c r="S277" i="3"/>
  <c r="I279" i="3"/>
  <c r="T280" i="3"/>
  <c r="J282" i="3"/>
  <c r="O283" i="3"/>
  <c r="P284" i="3"/>
  <c r="K285" i="3"/>
  <c r="AA285" i="3"/>
  <c r="V286" i="3"/>
  <c r="Q287" i="3"/>
  <c r="I288" i="3"/>
  <c r="V288" i="3"/>
  <c r="N289" i="3"/>
  <c r="Z289" i="3"/>
  <c r="R290" i="3"/>
  <c r="J291" i="3"/>
  <c r="W291" i="3"/>
  <c r="O292" i="3"/>
  <c r="Z292" i="3"/>
  <c r="P293" i="3"/>
  <c r="X293" i="3"/>
  <c r="K294" i="3"/>
  <c r="S294" i="3"/>
  <c r="AA294" i="3"/>
  <c r="N295" i="3"/>
  <c r="V295" i="3"/>
  <c r="I296" i="3"/>
  <c r="Q296" i="3"/>
  <c r="Y296" i="3"/>
  <c r="L297" i="3"/>
  <c r="T297" i="3"/>
  <c r="AB297" i="3"/>
  <c r="O298" i="3"/>
  <c r="W298" i="3"/>
  <c r="J299" i="3"/>
  <c r="R299" i="3"/>
  <c r="Z299" i="3"/>
  <c r="M300" i="3"/>
  <c r="U300" i="3"/>
  <c r="AC300" i="3"/>
  <c r="P301" i="3"/>
  <c r="X301" i="3"/>
  <c r="K302" i="3"/>
  <c r="S302" i="3"/>
  <c r="AA302" i="3"/>
  <c r="N303" i="3"/>
  <c r="V303" i="3"/>
  <c r="I304" i="3"/>
  <c r="Q304" i="3"/>
  <c r="Y304" i="3"/>
  <c r="L305" i="3"/>
  <c r="T305" i="3"/>
  <c r="AB305" i="3"/>
  <c r="O306" i="3"/>
  <c r="W306" i="3"/>
  <c r="J307" i="3"/>
  <c r="R307" i="3"/>
  <c r="Z307" i="3"/>
  <c r="M308" i="3"/>
  <c r="U308" i="3"/>
  <c r="AC308" i="3"/>
  <c r="P309" i="3"/>
  <c r="X309" i="3"/>
  <c r="K310" i="3"/>
  <c r="S310" i="3"/>
  <c r="AA310" i="3"/>
  <c r="N311" i="3"/>
  <c r="V311" i="3"/>
  <c r="I312" i="3"/>
  <c r="Q312" i="3"/>
  <c r="Y312" i="3"/>
  <c r="L313" i="3"/>
  <c r="T313" i="3"/>
  <c r="AB313" i="3"/>
  <c r="O314" i="3"/>
  <c r="W314" i="3"/>
  <c r="J315" i="3"/>
  <c r="R315" i="3"/>
  <c r="Z315" i="3"/>
  <c r="M316" i="3"/>
  <c r="U316" i="3"/>
  <c r="AC316" i="3"/>
  <c r="P317" i="3"/>
  <c r="X317" i="3"/>
  <c r="K318" i="3"/>
  <c r="S318" i="3"/>
  <c r="AA318" i="3"/>
  <c r="N319" i="3"/>
  <c r="V319" i="3"/>
  <c r="I320" i="3"/>
  <c r="Q320" i="3"/>
  <c r="Y320" i="3"/>
  <c r="L321" i="3"/>
  <c r="T321" i="3"/>
  <c r="AB321" i="3"/>
  <c r="O324" i="3"/>
  <c r="W324" i="3"/>
  <c r="J325" i="3"/>
  <c r="R325" i="3"/>
  <c r="Z325" i="3"/>
  <c r="M326" i="3"/>
  <c r="U326" i="3"/>
  <c r="AC326" i="3"/>
  <c r="P328" i="3"/>
  <c r="X328" i="3"/>
  <c r="K329" i="3"/>
  <c r="S329" i="3"/>
  <c r="AA329" i="3"/>
  <c r="N330" i="3"/>
  <c r="V330" i="3"/>
  <c r="I331" i="3"/>
  <c r="Q331" i="3"/>
  <c r="Y331" i="3"/>
  <c r="L332" i="3"/>
  <c r="T332" i="3"/>
  <c r="AB332" i="3"/>
  <c r="O333" i="3"/>
  <c r="W333" i="3"/>
  <c r="J334" i="3"/>
  <c r="R334" i="3"/>
  <c r="Z334" i="3"/>
  <c r="M335" i="3"/>
  <c r="U335" i="3"/>
  <c r="AC335" i="3"/>
  <c r="P336" i="3"/>
  <c r="X336" i="3"/>
  <c r="K337" i="3"/>
  <c r="S337" i="3"/>
  <c r="AA337" i="3"/>
  <c r="N338" i="3"/>
  <c r="V338" i="3"/>
  <c r="I339" i="3"/>
  <c r="Q339" i="3"/>
  <c r="Y339" i="3"/>
  <c r="L340" i="3"/>
  <c r="T340" i="3"/>
  <c r="AB340" i="3"/>
  <c r="O341" i="3"/>
  <c r="W341" i="3"/>
  <c r="J342" i="3"/>
  <c r="R342" i="3"/>
  <c r="Z342" i="3"/>
  <c r="M343" i="3"/>
  <c r="U343" i="3"/>
  <c r="AC343" i="3"/>
  <c r="P344" i="3"/>
  <c r="X344" i="3"/>
  <c r="K345" i="3"/>
  <c r="S345" i="3"/>
  <c r="AA345" i="3"/>
  <c r="N346" i="3"/>
  <c r="V346" i="3"/>
  <c r="I347" i="3"/>
  <c r="Q347" i="3"/>
  <c r="Y347" i="3"/>
  <c r="L348" i="3"/>
  <c r="T348" i="3"/>
  <c r="AB348" i="3"/>
  <c r="O349" i="3"/>
  <c r="W349" i="3"/>
  <c r="J350" i="3"/>
  <c r="R350" i="3"/>
  <c r="Z350" i="3"/>
  <c r="M351" i="3"/>
  <c r="U351" i="3"/>
  <c r="AC351" i="3"/>
  <c r="P352" i="3"/>
  <c r="X352" i="3"/>
  <c r="T274" i="3"/>
  <c r="J276" i="3"/>
  <c r="U277" i="3"/>
  <c r="K279" i="3"/>
  <c r="V280" i="3"/>
  <c r="L282" i="3"/>
  <c r="P283" i="3"/>
  <c r="R284" i="3"/>
  <c r="M285" i="3"/>
  <c r="AC285" i="3"/>
  <c r="X286" i="3"/>
  <c r="S287" i="3"/>
  <c r="K288" i="3"/>
  <c r="W288" i="3"/>
  <c r="O289" i="3"/>
  <c r="AB289" i="3"/>
  <c r="T290" i="3"/>
  <c r="L291" i="3"/>
  <c r="X291" i="3"/>
  <c r="P292" i="3"/>
  <c r="AA292" i="3"/>
  <c r="Q293" i="3"/>
  <c r="Y293" i="3"/>
  <c r="L294" i="3"/>
  <c r="T294" i="3"/>
  <c r="AB294" i="3"/>
  <c r="O295" i="3"/>
  <c r="W295" i="3"/>
  <c r="J296" i="3"/>
  <c r="R296" i="3"/>
  <c r="Z296" i="3"/>
  <c r="M297" i="3"/>
  <c r="U297" i="3"/>
  <c r="AC297" i="3"/>
  <c r="P298" i="3"/>
  <c r="X298" i="3"/>
  <c r="K299" i="3"/>
  <c r="S299" i="3"/>
  <c r="AA299" i="3"/>
  <c r="N300" i="3"/>
  <c r="V300" i="3"/>
  <c r="I301" i="3"/>
  <c r="Q301" i="3"/>
  <c r="Y301" i="3"/>
  <c r="L302" i="3"/>
  <c r="T302" i="3"/>
  <c r="AB302" i="3"/>
  <c r="O303" i="3"/>
  <c r="W303" i="3"/>
  <c r="J304" i="3"/>
  <c r="R304" i="3"/>
  <c r="Z304" i="3"/>
  <c r="M305" i="3"/>
  <c r="U305" i="3"/>
  <c r="AC305" i="3"/>
  <c r="P306" i="3"/>
  <c r="X306" i="3"/>
  <c r="K307" i="3"/>
  <c r="S307" i="3"/>
  <c r="AA307" i="3"/>
  <c r="N308" i="3"/>
  <c r="V308" i="3"/>
  <c r="I309" i="3"/>
  <c r="Q309" i="3"/>
  <c r="Y309" i="3"/>
  <c r="L310" i="3"/>
  <c r="T310" i="3"/>
  <c r="AB310" i="3"/>
  <c r="O311" i="3"/>
  <c r="W311" i="3"/>
  <c r="J312" i="3"/>
  <c r="R312" i="3"/>
  <c r="Z312" i="3"/>
  <c r="M313" i="3"/>
  <c r="U313" i="3"/>
  <c r="AC313" i="3"/>
  <c r="P314" i="3"/>
  <c r="X314" i="3"/>
  <c r="K315" i="3"/>
  <c r="S315" i="3"/>
  <c r="AA315" i="3"/>
  <c r="N316" i="3"/>
  <c r="V316" i="3"/>
  <c r="I317" i="3"/>
  <c r="Q317" i="3"/>
  <c r="Y317" i="3"/>
  <c r="L318" i="3"/>
  <c r="T318" i="3"/>
  <c r="AB318" i="3"/>
  <c r="O319" i="3"/>
  <c r="W319" i="3"/>
  <c r="J320" i="3"/>
  <c r="R320" i="3"/>
  <c r="Z320" i="3"/>
  <c r="M321" i="3"/>
  <c r="U321" i="3"/>
  <c r="AC321" i="3"/>
  <c r="P324" i="3"/>
  <c r="X324" i="3"/>
  <c r="K325" i="3"/>
  <c r="S325" i="3"/>
  <c r="AA325" i="3"/>
  <c r="N326" i="3"/>
  <c r="V326" i="3"/>
  <c r="I328" i="3"/>
  <c r="Q328" i="3"/>
  <c r="Y328" i="3"/>
  <c r="L329" i="3"/>
  <c r="T329" i="3"/>
  <c r="AB329" i="3"/>
  <c r="O330" i="3"/>
  <c r="W330" i="3"/>
  <c r="J331" i="3"/>
  <c r="R331" i="3"/>
  <c r="Z331" i="3"/>
  <c r="M332" i="3"/>
  <c r="U332" i="3"/>
  <c r="AC332" i="3"/>
  <c r="P333" i="3"/>
  <c r="X333" i="3"/>
  <c r="K334" i="3"/>
  <c r="S334" i="3"/>
  <c r="AA334" i="3"/>
  <c r="N335" i="3"/>
  <c r="V335" i="3"/>
  <c r="I336" i="3"/>
  <c r="Q336" i="3"/>
  <c r="Y336" i="3"/>
  <c r="L337" i="3"/>
  <c r="T337" i="3"/>
  <c r="AB337" i="3"/>
  <c r="O338" i="3"/>
  <c r="W338" i="3"/>
  <c r="J339" i="3"/>
  <c r="R339" i="3"/>
  <c r="Z339" i="3"/>
  <c r="M340" i="3"/>
  <c r="U340" i="3"/>
  <c r="AC340" i="3"/>
  <c r="P341" i="3"/>
  <c r="X341" i="3"/>
  <c r="K342" i="3"/>
  <c r="S342" i="3"/>
  <c r="AA342" i="3"/>
  <c r="N343" i="3"/>
  <c r="V343" i="3"/>
  <c r="I344" i="3"/>
  <c r="Q344" i="3"/>
  <c r="Y344" i="3"/>
  <c r="L345" i="3"/>
  <c r="T345" i="3"/>
  <c r="AB345" i="3"/>
  <c r="O346" i="3"/>
  <c r="W346" i="3"/>
  <c r="J347" i="3"/>
  <c r="R347" i="3"/>
  <c r="Z347" i="3"/>
  <c r="M348" i="3"/>
  <c r="U348" i="3"/>
  <c r="AC348" i="3"/>
  <c r="P349" i="3"/>
  <c r="X349" i="3"/>
  <c r="AB272" i="3"/>
  <c r="Z274" i="3"/>
  <c r="P276" i="3"/>
  <c r="AA277" i="3"/>
  <c r="Q279" i="3"/>
  <c r="AB280" i="3"/>
  <c r="R282" i="3"/>
  <c r="U283" i="3"/>
  <c r="S284" i="3"/>
  <c r="N285" i="3"/>
  <c r="I286" i="3"/>
  <c r="Y286" i="3"/>
  <c r="T287" i="3"/>
  <c r="L288" i="3"/>
  <c r="Y288" i="3"/>
  <c r="Q289" i="3"/>
  <c r="I290" i="3"/>
  <c r="U290" i="3"/>
  <c r="M291" i="3"/>
  <c r="Z291" i="3"/>
  <c r="R292" i="3"/>
  <c r="AC292" i="3"/>
  <c r="R293" i="3"/>
  <c r="Z293" i="3"/>
  <c r="M294" i="3"/>
  <c r="U294" i="3"/>
  <c r="AC294" i="3"/>
  <c r="P295" i="3"/>
  <c r="X295" i="3"/>
  <c r="K296" i="3"/>
  <c r="S296" i="3"/>
  <c r="AA296" i="3"/>
  <c r="N297" i="3"/>
  <c r="V297" i="3"/>
  <c r="I298" i="3"/>
  <c r="Q298" i="3"/>
  <c r="Y298" i="3"/>
  <c r="L299" i="3"/>
  <c r="T299" i="3"/>
  <c r="AB299" i="3"/>
  <c r="O300" i="3"/>
  <c r="W300" i="3"/>
  <c r="J301" i="3"/>
  <c r="R301" i="3"/>
  <c r="Z301" i="3"/>
  <c r="M302" i="3"/>
  <c r="U302" i="3"/>
  <c r="AC302" i="3"/>
  <c r="P303" i="3"/>
  <c r="X303" i="3"/>
  <c r="K304" i="3"/>
  <c r="S304" i="3"/>
  <c r="AA304" i="3"/>
  <c r="N305" i="3"/>
  <c r="V305" i="3"/>
  <c r="I306" i="3"/>
  <c r="Q306" i="3"/>
  <c r="Y306" i="3"/>
  <c r="L307" i="3"/>
  <c r="T307" i="3"/>
  <c r="AB307" i="3"/>
  <c r="O308" i="3"/>
  <c r="W308" i="3"/>
  <c r="J309" i="3"/>
  <c r="R309" i="3"/>
  <c r="Z309" i="3"/>
  <c r="M310" i="3"/>
  <c r="U310" i="3"/>
  <c r="AC310" i="3"/>
  <c r="P311" i="3"/>
  <c r="X311" i="3"/>
  <c r="K312" i="3"/>
  <c r="S312" i="3"/>
  <c r="AA312" i="3"/>
  <c r="N313" i="3"/>
  <c r="V313" i="3"/>
  <c r="I314" i="3"/>
  <c r="Q314" i="3"/>
  <c r="Y314" i="3"/>
  <c r="L315" i="3"/>
  <c r="T315" i="3"/>
  <c r="AB315" i="3"/>
  <c r="O316" i="3"/>
  <c r="W316" i="3"/>
  <c r="J317" i="3"/>
  <c r="R317" i="3"/>
  <c r="Z317" i="3"/>
  <c r="M318" i="3"/>
  <c r="U318" i="3"/>
  <c r="AC318" i="3"/>
  <c r="P319" i="3"/>
  <c r="X319" i="3"/>
  <c r="K320" i="3"/>
  <c r="S320" i="3"/>
  <c r="AA320" i="3"/>
  <c r="N321" i="3"/>
  <c r="V321" i="3"/>
  <c r="I324" i="3"/>
  <c r="Q324" i="3"/>
  <c r="Y324" i="3"/>
  <c r="L325" i="3"/>
  <c r="T325" i="3"/>
  <c r="AB325" i="3"/>
  <c r="O326" i="3"/>
  <c r="W326" i="3"/>
  <c r="J328" i="3"/>
  <c r="R328" i="3"/>
  <c r="Z328" i="3"/>
  <c r="M329" i="3"/>
  <c r="U329" i="3"/>
  <c r="AC329" i="3"/>
  <c r="P330" i="3"/>
  <c r="X330" i="3"/>
  <c r="K331" i="3"/>
  <c r="S331" i="3"/>
  <c r="AA331" i="3"/>
  <c r="N332" i="3"/>
  <c r="V332" i="3"/>
  <c r="I333" i="3"/>
  <c r="Q333" i="3"/>
  <c r="Y333" i="3"/>
  <c r="L334" i="3"/>
  <c r="T334" i="3"/>
  <c r="AB334" i="3"/>
  <c r="O335" i="3"/>
  <c r="W335" i="3"/>
  <c r="J336" i="3"/>
  <c r="R336" i="3"/>
  <c r="Z336" i="3"/>
  <c r="M337" i="3"/>
  <c r="U337" i="3"/>
  <c r="AC337" i="3"/>
  <c r="P338" i="3"/>
  <c r="X338" i="3"/>
  <c r="K339" i="3"/>
  <c r="S339" i="3"/>
  <c r="AA339" i="3"/>
  <c r="N340" i="3"/>
  <c r="V340" i="3"/>
  <c r="I341" i="3"/>
  <c r="Q341" i="3"/>
  <c r="Y341" i="3"/>
  <c r="L342" i="3"/>
  <c r="T342" i="3"/>
  <c r="AB342" i="3"/>
  <c r="O343" i="3"/>
  <c r="W343" i="3"/>
  <c r="J344" i="3"/>
  <c r="R344" i="3"/>
  <c r="Z344" i="3"/>
  <c r="M345" i="3"/>
  <c r="U345" i="3"/>
  <c r="AC345" i="3"/>
  <c r="P346" i="3"/>
  <c r="X346" i="3"/>
  <c r="K347" i="3"/>
  <c r="S347" i="3"/>
  <c r="AA347" i="3"/>
  <c r="N348" i="3"/>
  <c r="V348" i="3"/>
  <c r="I349" i="3"/>
  <c r="Q349" i="3"/>
  <c r="Y349" i="3"/>
  <c r="O273" i="3"/>
  <c r="AB274" i="3"/>
  <c r="R276" i="3"/>
  <c r="AC277" i="3"/>
  <c r="S279" i="3"/>
  <c r="I281" i="3"/>
  <c r="T282" i="3"/>
  <c r="W283" i="3"/>
  <c r="W284" i="3"/>
  <c r="R285" i="3"/>
  <c r="M286" i="3"/>
  <c r="AC286" i="3"/>
  <c r="V287" i="3"/>
  <c r="N288" i="3"/>
  <c r="AA288" i="3"/>
  <c r="R289" i="3"/>
  <c r="J290" i="3"/>
  <c r="W290" i="3"/>
  <c r="O291" i="3"/>
  <c r="AB291" i="3"/>
  <c r="S292" i="3"/>
  <c r="J293" i="3"/>
  <c r="S293" i="3"/>
  <c r="AA293" i="3"/>
  <c r="N294" i="3"/>
  <c r="V294" i="3"/>
  <c r="I295" i="3"/>
  <c r="Q295" i="3"/>
  <c r="Y295" i="3"/>
  <c r="L296" i="3"/>
  <c r="T296" i="3"/>
  <c r="AB296" i="3"/>
  <c r="O297" i="3"/>
  <c r="W297" i="3"/>
  <c r="J298" i="3"/>
  <c r="R298" i="3"/>
  <c r="Z298" i="3"/>
  <c r="M299" i="3"/>
  <c r="U299" i="3"/>
  <c r="AC299" i="3"/>
  <c r="P300" i="3"/>
  <c r="X300" i="3"/>
  <c r="K301" i="3"/>
  <c r="S301" i="3"/>
  <c r="AA301" i="3"/>
  <c r="N302" i="3"/>
  <c r="V302" i="3"/>
  <c r="I303" i="3"/>
  <c r="Q303" i="3"/>
  <c r="Y303" i="3"/>
  <c r="L304" i="3"/>
  <c r="T304" i="3"/>
  <c r="AB304" i="3"/>
  <c r="O305" i="3"/>
  <c r="W305" i="3"/>
  <c r="J306" i="3"/>
  <c r="R306" i="3"/>
  <c r="Z306" i="3"/>
  <c r="M307" i="3"/>
  <c r="U307" i="3"/>
  <c r="AC307" i="3"/>
  <c r="P308" i="3"/>
  <c r="X308" i="3"/>
  <c r="K309" i="3"/>
  <c r="S309" i="3"/>
  <c r="AA309" i="3"/>
  <c r="N310" i="3"/>
  <c r="V310" i="3"/>
  <c r="I311" i="3"/>
  <c r="Q311" i="3"/>
  <c r="Y311" i="3"/>
  <c r="L312" i="3"/>
  <c r="T312" i="3"/>
  <c r="AB312" i="3"/>
  <c r="O313" i="3"/>
  <c r="W313" i="3"/>
  <c r="J314" i="3"/>
  <c r="R314" i="3"/>
  <c r="Z314" i="3"/>
  <c r="M315" i="3"/>
  <c r="U315" i="3"/>
  <c r="AC315" i="3"/>
  <c r="P316" i="3"/>
  <c r="X316" i="3"/>
  <c r="K317" i="3"/>
  <c r="S317" i="3"/>
  <c r="AA317" i="3"/>
  <c r="N318" i="3"/>
  <c r="V318" i="3"/>
  <c r="I319" i="3"/>
  <c r="Q319" i="3"/>
  <c r="Y319" i="3"/>
  <c r="L320" i="3"/>
  <c r="T320" i="3"/>
  <c r="AB320" i="3"/>
  <c r="O321" i="3"/>
  <c r="W321" i="3"/>
  <c r="J324" i="3"/>
  <c r="R324" i="3"/>
  <c r="Z324" i="3"/>
  <c r="M325" i="3"/>
  <c r="U325" i="3"/>
  <c r="AC325" i="3"/>
  <c r="P326" i="3"/>
  <c r="X326" i="3"/>
  <c r="K328" i="3"/>
  <c r="S328" i="3"/>
  <c r="AA328" i="3"/>
  <c r="N329" i="3"/>
  <c r="V329" i="3"/>
  <c r="I330" i="3"/>
  <c r="Q330" i="3"/>
  <c r="Y330" i="3"/>
  <c r="L331" i="3"/>
  <c r="T331" i="3"/>
  <c r="AB331" i="3"/>
  <c r="O332" i="3"/>
  <c r="W332" i="3"/>
  <c r="J333" i="3"/>
  <c r="R333" i="3"/>
  <c r="Z333" i="3"/>
  <c r="M334" i="3"/>
  <c r="U334" i="3"/>
  <c r="AC334" i="3"/>
  <c r="P335" i="3"/>
  <c r="X335" i="3"/>
  <c r="K336" i="3"/>
  <c r="S336" i="3"/>
  <c r="AA336" i="3"/>
  <c r="N337" i="3"/>
  <c r="V337" i="3"/>
  <c r="I338" i="3"/>
  <c r="Q338" i="3"/>
  <c r="Y338" i="3"/>
  <c r="L339" i="3"/>
  <c r="T339" i="3"/>
  <c r="AB339" i="3"/>
  <c r="O340" i="3"/>
  <c r="W340" i="3"/>
  <c r="J341" i="3"/>
  <c r="R341" i="3"/>
  <c r="Z341" i="3"/>
  <c r="M342" i="3"/>
  <c r="U342" i="3"/>
  <c r="AC342" i="3"/>
  <c r="P343" i="3"/>
  <c r="X343" i="3"/>
  <c r="K344" i="3"/>
  <c r="S344" i="3"/>
  <c r="AA344" i="3"/>
  <c r="N345" i="3"/>
  <c r="V345" i="3"/>
  <c r="I346" i="3"/>
  <c r="Q346" i="3"/>
  <c r="Y346" i="3"/>
  <c r="L347" i="3"/>
  <c r="T347" i="3"/>
  <c r="AB347" i="3"/>
  <c r="O348" i="3"/>
  <c r="W348" i="3"/>
  <c r="J349" i="3"/>
  <c r="R349" i="3"/>
  <c r="Z349" i="3"/>
  <c r="M350" i="3"/>
  <c r="U350" i="3"/>
  <c r="AC350" i="3"/>
  <c r="P351" i="3"/>
  <c r="X351" i="3"/>
  <c r="K352" i="3"/>
  <c r="S352" i="3"/>
  <c r="W273" i="3"/>
  <c r="M275" i="3"/>
  <c r="X276" i="3"/>
  <c r="N278" i="3"/>
  <c r="Y279" i="3"/>
  <c r="O281" i="3"/>
  <c r="Z282" i="3"/>
  <c r="X283" i="3"/>
  <c r="X284" i="3"/>
  <c r="S285" i="3"/>
  <c r="N286" i="3"/>
  <c r="I287" i="3"/>
  <c r="X287" i="3"/>
  <c r="O288" i="3"/>
  <c r="AB288" i="3"/>
  <c r="T289" i="3"/>
  <c r="L290" i="3"/>
  <c r="Y290" i="3"/>
  <c r="P291" i="3"/>
  <c r="AC291" i="3"/>
  <c r="U292" i="3"/>
  <c r="K293" i="3"/>
  <c r="T293" i="3"/>
  <c r="AB293" i="3"/>
  <c r="O294" i="3"/>
  <c r="W294" i="3"/>
  <c r="J295" i="3"/>
  <c r="R295" i="3"/>
  <c r="Z295" i="3"/>
  <c r="M296" i="3"/>
  <c r="U296" i="3"/>
  <c r="AC296" i="3"/>
  <c r="P297" i="3"/>
  <c r="X297" i="3"/>
  <c r="K298" i="3"/>
  <c r="S298" i="3"/>
  <c r="AA298" i="3"/>
  <c r="N299" i="3"/>
  <c r="V299" i="3"/>
  <c r="I300" i="3"/>
  <c r="Q300" i="3"/>
  <c r="Y300" i="3"/>
  <c r="L301" i="3"/>
  <c r="T301" i="3"/>
  <c r="AB301" i="3"/>
  <c r="O302" i="3"/>
  <c r="W302" i="3"/>
  <c r="J303" i="3"/>
  <c r="R303" i="3"/>
  <c r="Z303" i="3"/>
  <c r="M304" i="3"/>
  <c r="U304" i="3"/>
  <c r="AC304" i="3"/>
  <c r="P305" i="3"/>
  <c r="X305" i="3"/>
  <c r="K306" i="3"/>
  <c r="S306" i="3"/>
  <c r="AA306" i="3"/>
  <c r="N307" i="3"/>
  <c r="V307" i="3"/>
  <c r="I308" i="3"/>
  <c r="Q308" i="3"/>
  <c r="Y308" i="3"/>
  <c r="L309" i="3"/>
  <c r="T309" i="3"/>
  <c r="AB309" i="3"/>
  <c r="O310" i="3"/>
  <c r="W310" i="3"/>
  <c r="J311" i="3"/>
  <c r="R311" i="3"/>
  <c r="Z311" i="3"/>
  <c r="M312" i="3"/>
  <c r="U312" i="3"/>
  <c r="AC312" i="3"/>
  <c r="P313" i="3"/>
  <c r="X313" i="3"/>
  <c r="K314" i="3"/>
  <c r="S314" i="3"/>
  <c r="AA314" i="3"/>
  <c r="N315" i="3"/>
  <c r="V315" i="3"/>
  <c r="I316" i="3"/>
  <c r="Q316" i="3"/>
  <c r="Y316" i="3"/>
  <c r="L317" i="3"/>
  <c r="T317" i="3"/>
  <c r="AB317" i="3"/>
  <c r="O318" i="3"/>
  <c r="W318" i="3"/>
  <c r="J319" i="3"/>
  <c r="R319" i="3"/>
  <c r="Z319" i="3"/>
  <c r="M320" i="3"/>
  <c r="U320" i="3"/>
  <c r="AC320" i="3"/>
  <c r="P321" i="3"/>
  <c r="X321" i="3"/>
  <c r="K324" i="3"/>
  <c r="S324" i="3"/>
  <c r="AA324" i="3"/>
  <c r="N325" i="3"/>
  <c r="V325" i="3"/>
  <c r="I326" i="3"/>
  <c r="Q326" i="3"/>
  <c r="Y326" i="3"/>
  <c r="L328" i="3"/>
  <c r="T328" i="3"/>
  <c r="AB328" i="3"/>
  <c r="O329" i="3"/>
  <c r="W329" i="3"/>
  <c r="J330" i="3"/>
  <c r="R330" i="3"/>
  <c r="Z330" i="3"/>
  <c r="M331" i="3"/>
  <c r="U331" i="3"/>
  <c r="AC331" i="3"/>
  <c r="P332" i="3"/>
  <c r="X332" i="3"/>
  <c r="K333" i="3"/>
  <c r="S333" i="3"/>
  <c r="AA333" i="3"/>
  <c r="N334" i="3"/>
  <c r="V334" i="3"/>
  <c r="I335" i="3"/>
  <c r="Q335" i="3"/>
  <c r="Y335" i="3"/>
  <c r="L336" i="3"/>
  <c r="T336" i="3"/>
  <c r="AB336" i="3"/>
  <c r="O337" i="3"/>
  <c r="W337" i="3"/>
  <c r="J338" i="3"/>
  <c r="R338" i="3"/>
  <c r="Z338" i="3"/>
  <c r="M339" i="3"/>
  <c r="U339" i="3"/>
  <c r="AC339" i="3"/>
  <c r="P340" i="3"/>
  <c r="X340" i="3"/>
  <c r="K341" i="3"/>
  <c r="S341" i="3"/>
  <c r="AA341" i="3"/>
  <c r="N342" i="3"/>
  <c r="V342" i="3"/>
  <c r="I343" i="3"/>
  <c r="Q343" i="3"/>
  <c r="Y343" i="3"/>
  <c r="L344" i="3"/>
  <c r="T344" i="3"/>
  <c r="AB344" i="3"/>
  <c r="O345" i="3"/>
  <c r="W345" i="3"/>
  <c r="J346" i="3"/>
  <c r="R346" i="3"/>
  <c r="Z346" i="3"/>
  <c r="M347" i="3"/>
  <c r="U347" i="3"/>
  <c r="AC347" i="3"/>
  <c r="P348" i="3"/>
  <c r="X348" i="3"/>
  <c r="K349" i="3"/>
  <c r="S349" i="3"/>
  <c r="AA349" i="3"/>
  <c r="N350" i="3"/>
  <c r="V350" i="3"/>
  <c r="I351" i="3"/>
  <c r="Q351" i="3"/>
  <c r="Y351" i="3"/>
  <c r="L352" i="3"/>
  <c r="T352" i="3"/>
  <c r="T350" i="3"/>
  <c r="O351" i="3"/>
  <c r="J352" i="3"/>
  <c r="Z352" i="3"/>
  <c r="M353" i="3"/>
  <c r="U353" i="3"/>
  <c r="AC353" i="3"/>
  <c r="P354" i="3"/>
  <c r="X354" i="3"/>
  <c r="K355" i="3"/>
  <c r="S355" i="3"/>
  <c r="AA355" i="3"/>
  <c r="N356" i="3"/>
  <c r="V356" i="3"/>
  <c r="I357" i="3"/>
  <c r="Q357" i="3"/>
  <c r="Y357" i="3"/>
  <c r="L358" i="3"/>
  <c r="T358" i="3"/>
  <c r="AB358" i="3"/>
  <c r="O359" i="3"/>
  <c r="W359" i="3"/>
  <c r="J360" i="3"/>
  <c r="R360" i="3"/>
  <c r="Z360" i="3"/>
  <c r="M361" i="3"/>
  <c r="U361" i="3"/>
  <c r="AC361" i="3"/>
  <c r="P362" i="3"/>
  <c r="X362" i="3"/>
  <c r="K363" i="3"/>
  <c r="S363" i="3"/>
  <c r="AA363" i="3"/>
  <c r="N364" i="3"/>
  <c r="V364" i="3"/>
  <c r="I365" i="3"/>
  <c r="Q365" i="3"/>
  <c r="Y365" i="3"/>
  <c r="L366" i="3"/>
  <c r="T366" i="3"/>
  <c r="AB366" i="3"/>
  <c r="O367" i="3"/>
  <c r="W367" i="3"/>
  <c r="J368" i="3"/>
  <c r="R368" i="3"/>
  <c r="Z368" i="3"/>
  <c r="M369" i="3"/>
  <c r="U369" i="3"/>
  <c r="AC369" i="3"/>
  <c r="P370" i="3"/>
  <c r="X370" i="3"/>
  <c r="Q381" i="3"/>
  <c r="W350" i="3"/>
  <c r="R351" i="3"/>
  <c r="M352" i="3"/>
  <c r="AA352" i="3"/>
  <c r="N353" i="3"/>
  <c r="V353" i="3"/>
  <c r="I354" i="3"/>
  <c r="Q354" i="3"/>
  <c r="Y354" i="3"/>
  <c r="L355" i="3"/>
  <c r="T355" i="3"/>
  <c r="AB355" i="3"/>
  <c r="O356" i="3"/>
  <c r="W356" i="3"/>
  <c r="J357" i="3"/>
  <c r="R357" i="3"/>
  <c r="Z357" i="3"/>
  <c r="M358" i="3"/>
  <c r="U358" i="3"/>
  <c r="AC358" i="3"/>
  <c r="P359" i="3"/>
  <c r="X359" i="3"/>
  <c r="K360" i="3"/>
  <c r="S360" i="3"/>
  <c r="AA360" i="3"/>
  <c r="N361" i="3"/>
  <c r="V361" i="3"/>
  <c r="I362" i="3"/>
  <c r="Q362" i="3"/>
  <c r="Y362" i="3"/>
  <c r="L363" i="3"/>
  <c r="T363" i="3"/>
  <c r="AB363" i="3"/>
  <c r="O364" i="3"/>
  <c r="W364" i="3"/>
  <c r="J365" i="3"/>
  <c r="R365" i="3"/>
  <c r="Z365" i="3"/>
  <c r="M366" i="3"/>
  <c r="U366" i="3"/>
  <c r="AC366" i="3"/>
  <c r="P367" i="3"/>
  <c r="X367" i="3"/>
  <c r="K368" i="3"/>
  <c r="S368" i="3"/>
  <c r="AA368" i="3"/>
  <c r="N369" i="3"/>
  <c r="V369" i="3"/>
  <c r="I370" i="3"/>
  <c r="Q370" i="3"/>
  <c r="Y370" i="3"/>
  <c r="L371" i="3"/>
  <c r="T371" i="3"/>
  <c r="AB371" i="3"/>
  <c r="O372" i="3"/>
  <c r="W372" i="3"/>
  <c r="J373" i="3"/>
  <c r="R373" i="3"/>
  <c r="Z373" i="3"/>
  <c r="M374" i="3"/>
  <c r="U374" i="3"/>
  <c r="AC374" i="3"/>
  <c r="P375" i="3"/>
  <c r="X375" i="3"/>
  <c r="K376" i="3"/>
  <c r="S376" i="3"/>
  <c r="AA376" i="3"/>
  <c r="N377" i="3"/>
  <c r="V377" i="3"/>
  <c r="I378" i="3"/>
  <c r="Q378" i="3"/>
  <c r="Y378" i="3"/>
  <c r="L379" i="3"/>
  <c r="T379" i="3"/>
  <c r="AB379" i="3"/>
  <c r="O380" i="3"/>
  <c r="W380" i="3"/>
  <c r="J381" i="3"/>
  <c r="R381" i="3"/>
  <c r="Z381" i="3"/>
  <c r="M382" i="3"/>
  <c r="U382" i="3"/>
  <c r="AC382" i="3"/>
  <c r="Y382" i="3"/>
  <c r="Z379" i="3"/>
  <c r="S382" i="3"/>
  <c r="S371" i="3"/>
  <c r="Q373" i="3"/>
  <c r="Z376" i="3"/>
  <c r="K379" i="3"/>
  <c r="Y381" i="3"/>
  <c r="Y350" i="3"/>
  <c r="T351" i="3"/>
  <c r="O352" i="3"/>
  <c r="AB352" i="3"/>
  <c r="O353" i="3"/>
  <c r="W353" i="3"/>
  <c r="J354" i="3"/>
  <c r="R354" i="3"/>
  <c r="Z354" i="3"/>
  <c r="M355" i="3"/>
  <c r="U355" i="3"/>
  <c r="AC355" i="3"/>
  <c r="P356" i="3"/>
  <c r="X356" i="3"/>
  <c r="K357" i="3"/>
  <c r="S357" i="3"/>
  <c r="AA357" i="3"/>
  <c r="N358" i="3"/>
  <c r="V358" i="3"/>
  <c r="I359" i="3"/>
  <c r="Q359" i="3"/>
  <c r="Y359" i="3"/>
  <c r="L360" i="3"/>
  <c r="T360" i="3"/>
  <c r="AB360" i="3"/>
  <c r="O361" i="3"/>
  <c r="W361" i="3"/>
  <c r="J362" i="3"/>
  <c r="R362" i="3"/>
  <c r="Z362" i="3"/>
  <c r="M363" i="3"/>
  <c r="U363" i="3"/>
  <c r="AC363" i="3"/>
  <c r="P364" i="3"/>
  <c r="X364" i="3"/>
  <c r="K365" i="3"/>
  <c r="S365" i="3"/>
  <c r="AA365" i="3"/>
  <c r="N366" i="3"/>
  <c r="V366" i="3"/>
  <c r="I367" i="3"/>
  <c r="Q367" i="3"/>
  <c r="Y367" i="3"/>
  <c r="L368" i="3"/>
  <c r="T368" i="3"/>
  <c r="AB368" i="3"/>
  <c r="O369" i="3"/>
  <c r="W369" i="3"/>
  <c r="J370" i="3"/>
  <c r="R370" i="3"/>
  <c r="Z370" i="3"/>
  <c r="M371" i="3"/>
  <c r="U371" i="3"/>
  <c r="AC371" i="3"/>
  <c r="P372" i="3"/>
  <c r="X372" i="3"/>
  <c r="K373" i="3"/>
  <c r="S373" i="3"/>
  <c r="AA373" i="3"/>
  <c r="N374" i="3"/>
  <c r="V374" i="3"/>
  <c r="I375" i="3"/>
  <c r="Q375" i="3"/>
  <c r="Y375" i="3"/>
  <c r="L376" i="3"/>
  <c r="T376" i="3"/>
  <c r="AB376" i="3"/>
  <c r="O377" i="3"/>
  <c r="W377" i="3"/>
  <c r="J378" i="3"/>
  <c r="R378" i="3"/>
  <c r="Z378" i="3"/>
  <c r="M379" i="3"/>
  <c r="U379" i="3"/>
  <c r="AC379" i="3"/>
  <c r="P380" i="3"/>
  <c r="X380" i="3"/>
  <c r="K381" i="3"/>
  <c r="S381" i="3"/>
  <c r="AA381" i="3"/>
  <c r="N382" i="3"/>
  <c r="V382" i="3"/>
  <c r="Q382" i="3"/>
  <c r="W378" i="3"/>
  <c r="P381" i="3"/>
  <c r="I373" i="3"/>
  <c r="AB374" i="3"/>
  <c r="R376" i="3"/>
  <c r="P378" i="3"/>
  <c r="V380" i="3"/>
  <c r="AA350" i="3"/>
  <c r="V351" i="3"/>
  <c r="Q352" i="3"/>
  <c r="AC352" i="3"/>
  <c r="P353" i="3"/>
  <c r="X353" i="3"/>
  <c r="K354" i="3"/>
  <c r="S354" i="3"/>
  <c r="AA354" i="3"/>
  <c r="N355" i="3"/>
  <c r="V355" i="3"/>
  <c r="I356" i="3"/>
  <c r="Q356" i="3"/>
  <c r="Y356" i="3"/>
  <c r="L357" i="3"/>
  <c r="T357" i="3"/>
  <c r="AB357" i="3"/>
  <c r="O358" i="3"/>
  <c r="W358" i="3"/>
  <c r="J359" i="3"/>
  <c r="R359" i="3"/>
  <c r="Z359" i="3"/>
  <c r="M360" i="3"/>
  <c r="U360" i="3"/>
  <c r="AC360" i="3"/>
  <c r="P361" i="3"/>
  <c r="X361" i="3"/>
  <c r="K362" i="3"/>
  <c r="S362" i="3"/>
  <c r="AA362" i="3"/>
  <c r="N363" i="3"/>
  <c r="V363" i="3"/>
  <c r="I364" i="3"/>
  <c r="Q364" i="3"/>
  <c r="Y364" i="3"/>
  <c r="L365" i="3"/>
  <c r="T365" i="3"/>
  <c r="AB365" i="3"/>
  <c r="O366" i="3"/>
  <c r="W366" i="3"/>
  <c r="J367" i="3"/>
  <c r="R367" i="3"/>
  <c r="Z367" i="3"/>
  <c r="M368" i="3"/>
  <c r="U368" i="3"/>
  <c r="AC368" i="3"/>
  <c r="P369" i="3"/>
  <c r="X369" i="3"/>
  <c r="K370" i="3"/>
  <c r="S370" i="3"/>
  <c r="AA370" i="3"/>
  <c r="N371" i="3"/>
  <c r="V371" i="3"/>
  <c r="I372" i="3"/>
  <c r="Q372" i="3"/>
  <c r="Y372" i="3"/>
  <c r="L373" i="3"/>
  <c r="T373" i="3"/>
  <c r="AB373" i="3"/>
  <c r="O374" i="3"/>
  <c r="W374" i="3"/>
  <c r="J375" i="3"/>
  <c r="R375" i="3"/>
  <c r="Z375" i="3"/>
  <c r="M376" i="3"/>
  <c r="U376" i="3"/>
  <c r="AC376" i="3"/>
  <c r="P377" i="3"/>
  <c r="X377" i="3"/>
  <c r="K378" i="3"/>
  <c r="S378" i="3"/>
  <c r="AA378" i="3"/>
  <c r="N379" i="3"/>
  <c r="V379" i="3"/>
  <c r="I380" i="3"/>
  <c r="Q380" i="3"/>
  <c r="Y380" i="3"/>
  <c r="L381" i="3"/>
  <c r="T381" i="3"/>
  <c r="AB381" i="3"/>
  <c r="O382" i="3"/>
  <c r="W382" i="3"/>
  <c r="Z377" i="3"/>
  <c r="AC378" i="3"/>
  <c r="K380" i="3"/>
  <c r="N381" i="3"/>
  <c r="R379" i="3"/>
  <c r="AA382" i="3"/>
  <c r="AA371" i="3"/>
  <c r="L374" i="3"/>
  <c r="U377" i="3"/>
  <c r="S379" i="3"/>
  <c r="L382" i="3"/>
  <c r="AB350" i="3"/>
  <c r="W351" i="3"/>
  <c r="R352" i="3"/>
  <c r="I353" i="3"/>
  <c r="Q353" i="3"/>
  <c r="Y353" i="3"/>
  <c r="L354" i="3"/>
  <c r="T354" i="3"/>
  <c r="AB354" i="3"/>
  <c r="O355" i="3"/>
  <c r="W355" i="3"/>
  <c r="J356" i="3"/>
  <c r="R356" i="3"/>
  <c r="Z356" i="3"/>
  <c r="M357" i="3"/>
  <c r="U357" i="3"/>
  <c r="AC357" i="3"/>
  <c r="P358" i="3"/>
  <c r="X358" i="3"/>
  <c r="K359" i="3"/>
  <c r="S359" i="3"/>
  <c r="AA359" i="3"/>
  <c r="N360" i="3"/>
  <c r="V360" i="3"/>
  <c r="I361" i="3"/>
  <c r="Q361" i="3"/>
  <c r="Y361" i="3"/>
  <c r="L362" i="3"/>
  <c r="T362" i="3"/>
  <c r="AB362" i="3"/>
  <c r="O363" i="3"/>
  <c r="W363" i="3"/>
  <c r="J364" i="3"/>
  <c r="R364" i="3"/>
  <c r="Z364" i="3"/>
  <c r="M365" i="3"/>
  <c r="U365" i="3"/>
  <c r="AC365" i="3"/>
  <c r="P366" i="3"/>
  <c r="X366" i="3"/>
  <c r="K367" i="3"/>
  <c r="S367" i="3"/>
  <c r="AA367" i="3"/>
  <c r="N368" i="3"/>
  <c r="V368" i="3"/>
  <c r="I369" i="3"/>
  <c r="Q369" i="3"/>
  <c r="Y369" i="3"/>
  <c r="L370" i="3"/>
  <c r="T370" i="3"/>
  <c r="AB370" i="3"/>
  <c r="O371" i="3"/>
  <c r="W371" i="3"/>
  <c r="J372" i="3"/>
  <c r="R372" i="3"/>
  <c r="Z372" i="3"/>
  <c r="M373" i="3"/>
  <c r="U373" i="3"/>
  <c r="AC373" i="3"/>
  <c r="P374" i="3"/>
  <c r="X374" i="3"/>
  <c r="K375" i="3"/>
  <c r="S375" i="3"/>
  <c r="AA375" i="3"/>
  <c r="N376" i="3"/>
  <c r="V376" i="3"/>
  <c r="I377" i="3"/>
  <c r="Q377" i="3"/>
  <c r="Y377" i="3"/>
  <c r="L378" i="3"/>
  <c r="T378" i="3"/>
  <c r="AB378" i="3"/>
  <c r="O379" i="3"/>
  <c r="W379" i="3"/>
  <c r="J380" i="3"/>
  <c r="R380" i="3"/>
  <c r="Z380" i="3"/>
  <c r="M381" i="3"/>
  <c r="U381" i="3"/>
  <c r="AC381" i="3"/>
  <c r="P382" i="3"/>
  <c r="X382" i="3"/>
  <c r="M378" i="3"/>
  <c r="P379" i="3"/>
  <c r="S380" i="3"/>
  <c r="V381" i="3"/>
  <c r="J379" i="3"/>
  <c r="X381" i="3"/>
  <c r="V372" i="3"/>
  <c r="O375" i="3"/>
  <c r="J376" i="3"/>
  <c r="AC377" i="3"/>
  <c r="N380" i="3"/>
  <c r="AB382" i="3"/>
  <c r="K350" i="3"/>
  <c r="J351" i="3"/>
  <c r="Z351" i="3"/>
  <c r="U352" i="3"/>
  <c r="J353" i="3"/>
  <c r="R353" i="3"/>
  <c r="Z353" i="3"/>
  <c r="M354" i="3"/>
  <c r="U354" i="3"/>
  <c r="AC354" i="3"/>
  <c r="P355" i="3"/>
  <c r="X355" i="3"/>
  <c r="K356" i="3"/>
  <c r="S356" i="3"/>
  <c r="AA356" i="3"/>
  <c r="N357" i="3"/>
  <c r="V357" i="3"/>
  <c r="I358" i="3"/>
  <c r="Q358" i="3"/>
  <c r="Y358" i="3"/>
  <c r="L359" i="3"/>
  <c r="T359" i="3"/>
  <c r="AB359" i="3"/>
  <c r="O360" i="3"/>
  <c r="W360" i="3"/>
  <c r="J361" i="3"/>
  <c r="R361" i="3"/>
  <c r="Z361" i="3"/>
  <c r="M362" i="3"/>
  <c r="U362" i="3"/>
  <c r="AC362" i="3"/>
  <c r="P363" i="3"/>
  <c r="X363" i="3"/>
  <c r="K364" i="3"/>
  <c r="S364" i="3"/>
  <c r="AA364" i="3"/>
  <c r="N365" i="3"/>
  <c r="V365" i="3"/>
  <c r="I366" i="3"/>
  <c r="Q366" i="3"/>
  <c r="Y366" i="3"/>
  <c r="L367" i="3"/>
  <c r="T367" i="3"/>
  <c r="AB367" i="3"/>
  <c r="O368" i="3"/>
  <c r="W368" i="3"/>
  <c r="J369" i="3"/>
  <c r="R369" i="3"/>
  <c r="Z369" i="3"/>
  <c r="M370" i="3"/>
  <c r="U370" i="3"/>
  <c r="AC370" i="3"/>
  <c r="P371" i="3"/>
  <c r="X371" i="3"/>
  <c r="K372" i="3"/>
  <c r="S372" i="3"/>
  <c r="AA372" i="3"/>
  <c r="N373" i="3"/>
  <c r="V373" i="3"/>
  <c r="I374" i="3"/>
  <c r="Q374" i="3"/>
  <c r="Y374" i="3"/>
  <c r="L375" i="3"/>
  <c r="T375" i="3"/>
  <c r="AB375" i="3"/>
  <c r="O376" i="3"/>
  <c r="W376" i="3"/>
  <c r="J377" i="3"/>
  <c r="R377" i="3"/>
  <c r="U378" i="3"/>
  <c r="X379" i="3"/>
  <c r="AA380" i="3"/>
  <c r="I382" i="3"/>
  <c r="U380" i="3"/>
  <c r="L350" i="3"/>
  <c r="L351" i="3"/>
  <c r="AB351" i="3"/>
  <c r="W352" i="3"/>
  <c r="K353" i="3"/>
  <c r="S353" i="3"/>
  <c r="AA353" i="3"/>
  <c r="N354" i="3"/>
  <c r="V354" i="3"/>
  <c r="I355" i="3"/>
  <c r="Q355" i="3"/>
  <c r="Y355" i="3"/>
  <c r="L356" i="3"/>
  <c r="T356" i="3"/>
  <c r="AB356" i="3"/>
  <c r="O357" i="3"/>
  <c r="W357" i="3"/>
  <c r="J358" i="3"/>
  <c r="R358" i="3"/>
  <c r="Z358" i="3"/>
  <c r="M359" i="3"/>
  <c r="U359" i="3"/>
  <c r="AC359" i="3"/>
  <c r="P360" i="3"/>
  <c r="X360" i="3"/>
  <c r="K361" i="3"/>
  <c r="S361" i="3"/>
  <c r="AA361" i="3"/>
  <c r="N362" i="3"/>
  <c r="V362" i="3"/>
  <c r="I363" i="3"/>
  <c r="Q363" i="3"/>
  <c r="Y363" i="3"/>
  <c r="L364" i="3"/>
  <c r="T364" i="3"/>
  <c r="AB364" i="3"/>
  <c r="O365" i="3"/>
  <c r="W365" i="3"/>
  <c r="J366" i="3"/>
  <c r="R366" i="3"/>
  <c r="Z366" i="3"/>
  <c r="M367" i="3"/>
  <c r="U367" i="3"/>
  <c r="AC367" i="3"/>
  <c r="P368" i="3"/>
  <c r="X368" i="3"/>
  <c r="K369" i="3"/>
  <c r="S369" i="3"/>
  <c r="AA369" i="3"/>
  <c r="N370" i="3"/>
  <c r="V370" i="3"/>
  <c r="I371" i="3"/>
  <c r="Q371" i="3"/>
  <c r="Y371" i="3"/>
  <c r="L372" i="3"/>
  <c r="T372" i="3"/>
  <c r="AB372" i="3"/>
  <c r="O373" i="3"/>
  <c r="W373" i="3"/>
  <c r="J374" i="3"/>
  <c r="R374" i="3"/>
  <c r="Z374" i="3"/>
  <c r="M375" i="3"/>
  <c r="U375" i="3"/>
  <c r="AC375" i="3"/>
  <c r="P376" i="3"/>
  <c r="X376" i="3"/>
  <c r="K377" i="3"/>
  <c r="S377" i="3"/>
  <c r="AA377" i="3"/>
  <c r="N378" i="3"/>
  <c r="V378" i="3"/>
  <c r="I379" i="3"/>
  <c r="Q379" i="3"/>
  <c r="Y379" i="3"/>
  <c r="L380" i="3"/>
  <c r="T380" i="3"/>
  <c r="AB380" i="3"/>
  <c r="O381" i="3"/>
  <c r="W381" i="3"/>
  <c r="J382" i="3"/>
  <c r="R382" i="3"/>
  <c r="Z382" i="3"/>
  <c r="I387" i="3"/>
  <c r="I675" i="3" s="1"/>
  <c r="N375" i="3"/>
  <c r="I376" i="3"/>
  <c r="Y376" i="3"/>
  <c r="T377" i="3"/>
  <c r="O378" i="3"/>
  <c r="AC380" i="3"/>
  <c r="N372" i="3"/>
  <c r="T374" i="3"/>
  <c r="M377" i="3"/>
  <c r="AA379" i="3"/>
  <c r="T382" i="3"/>
  <c r="S350" i="3"/>
  <c r="N351" i="3"/>
  <c r="I352" i="3"/>
  <c r="Y352" i="3"/>
  <c r="L353" i="3"/>
  <c r="T353" i="3"/>
  <c r="AB353" i="3"/>
  <c r="O354" i="3"/>
  <c r="W354" i="3"/>
  <c r="J355" i="3"/>
  <c r="R355" i="3"/>
  <c r="Z355" i="3"/>
  <c r="M356" i="3"/>
  <c r="U356" i="3"/>
  <c r="AC356" i="3"/>
  <c r="P357" i="3"/>
  <c r="X357" i="3"/>
  <c r="K358" i="3"/>
  <c r="S358" i="3"/>
  <c r="AA358" i="3"/>
  <c r="N359" i="3"/>
  <c r="V359" i="3"/>
  <c r="I360" i="3"/>
  <c r="Q360" i="3"/>
  <c r="Y360" i="3"/>
  <c r="L361" i="3"/>
  <c r="T361" i="3"/>
  <c r="AB361" i="3"/>
  <c r="O362" i="3"/>
  <c r="W362" i="3"/>
  <c r="J363" i="3"/>
  <c r="R363" i="3"/>
  <c r="Z363" i="3"/>
  <c r="M364" i="3"/>
  <c r="U364" i="3"/>
  <c r="AC364" i="3"/>
  <c r="P365" i="3"/>
  <c r="X365" i="3"/>
  <c r="K366" i="3"/>
  <c r="S366" i="3"/>
  <c r="AA366" i="3"/>
  <c r="N367" i="3"/>
  <c r="V367" i="3"/>
  <c r="I368" i="3"/>
  <c r="Q368" i="3"/>
  <c r="Y368" i="3"/>
  <c r="L369" i="3"/>
  <c r="T369" i="3"/>
  <c r="AB369" i="3"/>
  <c r="O370" i="3"/>
  <c r="W370" i="3"/>
  <c r="J371" i="3"/>
  <c r="R371" i="3"/>
  <c r="Z371" i="3"/>
  <c r="M372" i="3"/>
  <c r="U372" i="3"/>
  <c r="AC372" i="3"/>
  <c r="P373" i="3"/>
  <c r="X373" i="3"/>
  <c r="K374" i="3"/>
  <c r="S374" i="3"/>
  <c r="AA374" i="3"/>
  <c r="V375" i="3"/>
  <c r="Q376" i="3"/>
  <c r="L377" i="3"/>
  <c r="AB377" i="3"/>
  <c r="M380" i="3"/>
  <c r="K382" i="3"/>
  <c r="K371" i="3"/>
  <c r="Y373" i="3"/>
  <c r="W375" i="3"/>
  <c r="X378" i="3"/>
  <c r="I381" i="3"/>
  <c r="D420" i="3"/>
  <c r="AN88" i="3" l="1"/>
  <c r="AM24" i="3"/>
  <c r="AM487" i="3"/>
  <c r="AJ485" i="3"/>
  <c r="AI493" i="3"/>
  <c r="AO250" i="3"/>
  <c r="AK323" i="3"/>
  <c r="AG24" i="3"/>
  <c r="AF24" i="3"/>
  <c r="AE24" i="3"/>
  <c r="AD24" i="3"/>
  <c r="AK487" i="3"/>
  <c r="AN262" i="3"/>
  <c r="AJ327" i="3"/>
  <c r="AH88" i="3"/>
  <c r="AN24" i="3"/>
  <c r="AI24" i="3"/>
  <c r="AH322" i="3"/>
  <c r="AG88" i="3"/>
  <c r="AD88" i="3"/>
  <c r="AE88" i="3"/>
  <c r="AF88" i="3"/>
  <c r="AK24" i="3"/>
  <c r="AK88" i="3"/>
  <c r="AL88" i="3"/>
  <c r="AO88" i="3"/>
  <c r="AJ88" i="3"/>
  <c r="AL493" i="3"/>
  <c r="AM88" i="3"/>
  <c r="AL24" i="3"/>
  <c r="AI88" i="3"/>
  <c r="AH24" i="3"/>
  <c r="AO24" i="3"/>
  <c r="AJ24" i="3"/>
  <c r="AJ436" i="3"/>
  <c r="AL487" i="3"/>
  <c r="AK488" i="3"/>
  <c r="AI488" i="3"/>
  <c r="AK493" i="3"/>
  <c r="AK418" i="3"/>
  <c r="AO262" i="3"/>
  <c r="AG426" i="3"/>
  <c r="AE426" i="3"/>
  <c r="AD426" i="3"/>
  <c r="AF426" i="3"/>
  <c r="AL323" i="3"/>
  <c r="AM418" i="3"/>
  <c r="AM253" i="3"/>
  <c r="AJ322" i="3"/>
  <c r="AM110" i="3"/>
  <c r="AH225" i="3"/>
  <c r="AK260" i="3"/>
  <c r="AJ262" i="3"/>
  <c r="AO418" i="3"/>
  <c r="AH493" i="3"/>
  <c r="AJ253" i="3"/>
  <c r="AE323" i="3"/>
  <c r="AF323" i="3"/>
  <c r="AD323" i="3"/>
  <c r="AG323" i="3"/>
  <c r="AF252" i="3"/>
  <c r="AG252" i="3"/>
  <c r="AD252" i="3"/>
  <c r="AE252" i="3"/>
  <c r="AI418" i="3"/>
  <c r="AH252" i="3"/>
  <c r="AO436" i="3"/>
  <c r="AF487" i="3"/>
  <c r="AE487" i="3"/>
  <c r="AG487" i="3"/>
  <c r="AD487" i="3"/>
  <c r="AM485" i="3"/>
  <c r="AK436" i="3"/>
  <c r="AH488" i="3"/>
  <c r="AO493" i="3"/>
  <c r="AO426" i="3"/>
  <c r="CU426" i="3" s="1"/>
  <c r="CO426" i="3" s="1"/>
  <c r="CW426" i="3" s="1"/>
  <c r="AH262" i="3"/>
  <c r="AM225" i="3"/>
  <c r="AM252" i="3"/>
  <c r="AM327" i="3"/>
  <c r="AK250" i="3"/>
  <c r="AO323" i="3"/>
  <c r="AH260" i="3"/>
  <c r="AN427" i="3"/>
  <c r="AO252" i="3"/>
  <c r="AG327" i="3"/>
  <c r="AD327" i="3"/>
  <c r="AE327" i="3"/>
  <c r="AF327" i="3"/>
  <c r="AH327" i="3"/>
  <c r="AF485" i="3"/>
  <c r="AE485" i="3"/>
  <c r="AD485" i="3"/>
  <c r="AG485" i="3"/>
  <c r="AN487" i="3"/>
  <c r="AL436" i="3"/>
  <c r="AJ493" i="3"/>
  <c r="AN253" i="3"/>
  <c r="AK110" i="3"/>
  <c r="AK252" i="3"/>
  <c r="AK327" i="3"/>
  <c r="AH426" i="3"/>
  <c r="AL253" i="3"/>
  <c r="AL427" i="3"/>
  <c r="AN426" i="3"/>
  <c r="AJ426" i="3"/>
  <c r="AO327" i="3"/>
  <c r="AL262" i="3"/>
  <c r="AI252" i="3"/>
  <c r="AM262" i="3"/>
  <c r="AM426" i="3"/>
  <c r="AM493" i="3"/>
  <c r="AI485" i="3"/>
  <c r="AL485" i="3"/>
  <c r="AL488" i="3"/>
  <c r="AO487" i="3"/>
  <c r="AD250" i="3"/>
  <c r="AE250" i="3"/>
  <c r="AF250" i="3"/>
  <c r="AG250" i="3"/>
  <c r="AN225" i="3"/>
  <c r="AJ427" i="3"/>
  <c r="AI250" i="3"/>
  <c r="AM323" i="3"/>
  <c r="AN260" i="3"/>
  <c r="AK322" i="3"/>
  <c r="AN110" i="3"/>
  <c r="AI225" i="3"/>
  <c r="AJ323" i="3"/>
  <c r="AH418" i="3"/>
  <c r="AL426" i="3"/>
  <c r="AG488" i="3"/>
  <c r="AD488" i="3"/>
  <c r="AE488" i="3"/>
  <c r="AF488" i="3"/>
  <c r="AK485" i="3"/>
  <c r="AM436" i="3"/>
  <c r="AN493" i="3"/>
  <c r="AG225" i="3"/>
  <c r="AD225" i="3"/>
  <c r="AE225" i="3"/>
  <c r="AF225" i="3"/>
  <c r="AJ110" i="3"/>
  <c r="AN252" i="3"/>
  <c r="AN327" i="3"/>
  <c r="AK262" i="3"/>
  <c r="AM322" i="3"/>
  <c r="AH110" i="3"/>
  <c r="AK225" i="3"/>
  <c r="AN322" i="3"/>
  <c r="AI110" i="3"/>
  <c r="AL225" i="3"/>
  <c r="AH427" i="3"/>
  <c r="AO485" i="3"/>
  <c r="AH485" i="3"/>
  <c r="AD493" i="3"/>
  <c r="AF493" i="3"/>
  <c r="AE493" i="3"/>
  <c r="AG493" i="3"/>
  <c r="AM488" i="3"/>
  <c r="AI436" i="3"/>
  <c r="AN488" i="3"/>
  <c r="AL260" i="3"/>
  <c r="AI322" i="3"/>
  <c r="AL110" i="3"/>
  <c r="AO225" i="3"/>
  <c r="AK427" i="3"/>
  <c r="AL327" i="3"/>
  <c r="AI262" i="3"/>
  <c r="AN418" i="3"/>
  <c r="AO253" i="3"/>
  <c r="AK253" i="3"/>
  <c r="AG260" i="3"/>
  <c r="AD260" i="3"/>
  <c r="AE260" i="3"/>
  <c r="AF260" i="3"/>
  <c r="AM427" i="3"/>
  <c r="AE253" i="3"/>
  <c r="AD253" i="3"/>
  <c r="AF253" i="3"/>
  <c r="AG253" i="3"/>
  <c r="AI253" i="3"/>
  <c r="AD427" i="3"/>
  <c r="AF427" i="3"/>
  <c r="AG427" i="3"/>
  <c r="AE427" i="3"/>
  <c r="AH253" i="3"/>
  <c r="AI487" i="3"/>
  <c r="AO488" i="3"/>
  <c r="AN436" i="3"/>
  <c r="AJ252" i="3"/>
  <c r="AL418" i="3"/>
  <c r="AI427" i="3"/>
  <c r="AL252" i="3"/>
  <c r="AE322" i="3"/>
  <c r="AF322" i="3"/>
  <c r="AD322" i="3"/>
  <c r="AG322" i="3"/>
  <c r="AJ250" i="3"/>
  <c r="AN323" i="3"/>
  <c r="AO260" i="3"/>
  <c r="AL322" i="3"/>
  <c r="AF110" i="3"/>
  <c r="AG110" i="3"/>
  <c r="AD110" i="3"/>
  <c r="AE110" i="3"/>
  <c r="AK426" i="3"/>
  <c r="AO322" i="3"/>
  <c r="AL250" i="3"/>
  <c r="AH323" i="3"/>
  <c r="AO427" i="3"/>
  <c r="CU427" i="3" s="1"/>
  <c r="CO427" i="3" s="1"/>
  <c r="CW427" i="3" s="1"/>
  <c r="AM250" i="3"/>
  <c r="AI323" i="3"/>
  <c r="AD436" i="3"/>
  <c r="AF436" i="3"/>
  <c r="AG436" i="3"/>
  <c r="AE436" i="3"/>
  <c r="AH487" i="3"/>
  <c r="AJ488" i="3"/>
  <c r="AH436" i="3"/>
  <c r="AJ487" i="3"/>
  <c r="AG262" i="3"/>
  <c r="AF262" i="3"/>
  <c r="AD262" i="3"/>
  <c r="AE262" i="3"/>
  <c r="AN250" i="3"/>
  <c r="AH250" i="3"/>
  <c r="AM260" i="3"/>
  <c r="AI426" i="3"/>
  <c r="AI327" i="3"/>
  <c r="AE418" i="3"/>
  <c r="AD418" i="3"/>
  <c r="AF418" i="3"/>
  <c r="AG418" i="3"/>
  <c r="AO110" i="3"/>
  <c r="AJ225" i="3"/>
  <c r="AI260" i="3"/>
  <c r="AJ260" i="3"/>
  <c r="AJ418" i="3"/>
  <c r="L420" i="3"/>
  <c r="T420" i="3"/>
  <c r="AB420" i="3"/>
  <c r="M420" i="3"/>
  <c r="U420" i="3"/>
  <c r="AC420" i="3"/>
  <c r="N420" i="3"/>
  <c r="V420" i="3"/>
  <c r="R420" i="3"/>
  <c r="S420" i="3"/>
  <c r="O420" i="3"/>
  <c r="W420" i="3"/>
  <c r="Z420" i="3"/>
  <c r="P420" i="3"/>
  <c r="X420" i="3"/>
  <c r="J420" i="3"/>
  <c r="K420" i="3"/>
  <c r="I420" i="3"/>
  <c r="Q420" i="3"/>
  <c r="Y420" i="3"/>
  <c r="AA420" i="3"/>
  <c r="CZ386" i="3"/>
  <c r="CQ369" i="3"/>
  <c r="CW386" i="3"/>
  <c r="CU369" i="3"/>
  <c r="CM566" i="3"/>
  <c r="CM369" i="3"/>
  <c r="CK566" i="3"/>
  <c r="CG566" i="3"/>
  <c r="CI383" i="3"/>
  <c r="CE383" i="3"/>
  <c r="CI369" i="3"/>
  <c r="CE369" i="3"/>
  <c r="CC566" i="3"/>
  <c r="CA383" i="3"/>
  <c r="CA369" i="3"/>
  <c r="BY566" i="3"/>
  <c r="BW383" i="3"/>
  <c r="BW369" i="3"/>
  <c r="BU566" i="3"/>
  <c r="BS369" i="3"/>
  <c r="BO369" i="3"/>
  <c r="BK369" i="3"/>
  <c r="BG369" i="3"/>
  <c r="BC369" i="3"/>
  <c r="AY369" i="3"/>
  <c r="AS566" i="3"/>
  <c r="AU369" i="3"/>
  <c r="AQ369" i="3" l="1"/>
  <c r="AA1301" i="7" l="1"/>
  <c r="AA1300" i="7"/>
  <c r="AA1299" i="7"/>
  <c r="AA1298" i="7"/>
  <c r="AA1297" i="7"/>
  <c r="AA1296" i="7"/>
  <c r="AA1295" i="7"/>
  <c r="AA1294" i="7"/>
  <c r="AA1293" i="7"/>
  <c r="AA1292" i="7"/>
  <c r="AA1291" i="7"/>
  <c r="AA1290" i="7"/>
  <c r="AA1289" i="7"/>
  <c r="AA1288" i="7"/>
  <c r="AA1287" i="7"/>
  <c r="AA1286" i="7"/>
  <c r="AA1285" i="7"/>
  <c r="AA1284" i="7"/>
  <c r="AA1283" i="7"/>
  <c r="AA1282" i="7"/>
  <c r="AA1281" i="7"/>
  <c r="AA1280" i="7"/>
  <c r="AA1279" i="7"/>
  <c r="AA1278" i="7"/>
  <c r="AA1277" i="7"/>
  <c r="AA1276" i="7"/>
  <c r="AA1275" i="7"/>
  <c r="AA1274" i="7"/>
  <c r="AA1273" i="7"/>
  <c r="AA1272" i="7"/>
  <c r="AA1271" i="7"/>
  <c r="AA1270" i="7"/>
  <c r="AA1269" i="7"/>
  <c r="AA1268" i="7"/>
  <c r="AA1267" i="7"/>
  <c r="AA1266" i="7"/>
  <c r="AA1265" i="7"/>
  <c r="AA1264" i="7"/>
  <c r="AA1263" i="7"/>
  <c r="AA1262" i="7"/>
  <c r="AA1261" i="7"/>
  <c r="AA1260" i="7"/>
  <c r="AA1259" i="7"/>
  <c r="AA1258" i="7"/>
  <c r="AA1257" i="7"/>
  <c r="AA1256" i="7"/>
  <c r="AA1255" i="7"/>
  <c r="AA1254" i="7"/>
  <c r="AA1253" i="7"/>
  <c r="AA1252" i="7"/>
  <c r="AA1251" i="7"/>
  <c r="AA1250" i="7"/>
  <c r="AA1249" i="7"/>
  <c r="AA1248" i="7"/>
  <c r="AA1247" i="7"/>
  <c r="AA1246" i="7"/>
  <c r="AA1245" i="7"/>
  <c r="AA1244" i="7"/>
  <c r="AA1243" i="7"/>
  <c r="AA1242" i="7"/>
  <c r="AA1241" i="7"/>
  <c r="AA1240" i="7"/>
  <c r="AA1239" i="7"/>
  <c r="AA1238" i="7"/>
  <c r="AA1237" i="7"/>
  <c r="AA1236" i="7"/>
  <c r="AA1235" i="7"/>
  <c r="AA1234" i="7"/>
  <c r="AA1233" i="7"/>
  <c r="AA1232" i="7"/>
  <c r="AA1231" i="7"/>
  <c r="AA1230" i="7"/>
  <c r="AA1229" i="7"/>
  <c r="AA1228" i="7"/>
  <c r="AA1227" i="7"/>
  <c r="AA1226" i="7"/>
  <c r="AA1225" i="7"/>
  <c r="AA1224" i="7"/>
  <c r="AA1223" i="7"/>
  <c r="AA1222" i="7"/>
  <c r="AA1221" i="7"/>
  <c r="AA1220" i="7"/>
  <c r="AA1219" i="7"/>
  <c r="AA1218" i="7"/>
  <c r="AA1217" i="7"/>
  <c r="AA1216" i="7"/>
  <c r="AA1215" i="7"/>
  <c r="AA1214" i="7"/>
  <c r="AA1213" i="7"/>
  <c r="AA1212" i="7"/>
  <c r="AA1211" i="7"/>
  <c r="AA1210" i="7"/>
  <c r="AA1209" i="7"/>
  <c r="AA1208" i="7"/>
  <c r="AA1207" i="7"/>
  <c r="AA1206" i="7"/>
  <c r="AA1205" i="7"/>
  <c r="AA1204" i="7"/>
  <c r="AA1203" i="7"/>
  <c r="AA1202" i="7"/>
  <c r="AA1201" i="7"/>
  <c r="AA1200" i="7"/>
  <c r="AA1199" i="7"/>
  <c r="AA1198" i="7"/>
  <c r="AA1197" i="7"/>
  <c r="AA1196" i="7"/>
  <c r="AA1195" i="7"/>
  <c r="AA1194" i="7"/>
  <c r="AA1193" i="7"/>
  <c r="AA1192" i="7"/>
  <c r="AA1191" i="7"/>
  <c r="AA1190" i="7"/>
  <c r="AA1189" i="7"/>
  <c r="AA1188" i="7"/>
  <c r="AA1187" i="7"/>
  <c r="AA1186" i="7"/>
  <c r="AA1185" i="7"/>
  <c r="AA1184" i="7"/>
  <c r="AA1183" i="7"/>
  <c r="AA1182" i="7"/>
  <c r="AA1181" i="7"/>
  <c r="AA1180" i="7"/>
  <c r="AA1179" i="7"/>
  <c r="AA1178" i="7"/>
  <c r="AA1177" i="7"/>
  <c r="AA1176" i="7"/>
  <c r="AA1175" i="7"/>
  <c r="AA1174" i="7"/>
  <c r="AA1173" i="7"/>
  <c r="AA1172" i="7"/>
  <c r="AA1171" i="7"/>
  <c r="AA1170" i="7"/>
  <c r="AA1169" i="7"/>
  <c r="AA1168" i="7"/>
  <c r="AA1167" i="7"/>
  <c r="AA1166" i="7"/>
  <c r="AA1165" i="7"/>
  <c r="AA1164" i="7"/>
  <c r="AA1163" i="7"/>
  <c r="AA1162" i="7"/>
  <c r="AA1161" i="7"/>
  <c r="AA1160" i="7"/>
  <c r="AA1159" i="7"/>
  <c r="AA1158" i="7"/>
  <c r="AA1157" i="7"/>
  <c r="AA1156" i="7"/>
  <c r="AA1155" i="7"/>
  <c r="AA1154" i="7"/>
  <c r="AA1153" i="7"/>
  <c r="AA1152" i="7"/>
  <c r="AA1151" i="7"/>
  <c r="AA1150" i="7"/>
  <c r="AA1149" i="7"/>
  <c r="AA1148" i="7"/>
  <c r="AA1147" i="7"/>
  <c r="AA1146" i="7"/>
  <c r="AA1145" i="7"/>
  <c r="AA1144" i="7"/>
  <c r="AA1143" i="7"/>
  <c r="AA1142" i="7"/>
  <c r="AA1141" i="7"/>
  <c r="AA1140" i="7"/>
  <c r="AA1139" i="7"/>
  <c r="AA1138" i="7"/>
  <c r="AA1137" i="7"/>
  <c r="AA1136" i="7"/>
  <c r="AA1135" i="7"/>
  <c r="AA1134" i="7"/>
  <c r="AA1133" i="7"/>
  <c r="AA1132" i="7"/>
  <c r="AA1131" i="7"/>
  <c r="AA1130" i="7"/>
  <c r="AA1129" i="7"/>
  <c r="AA1128" i="7"/>
  <c r="AA1127" i="7"/>
  <c r="AA1126" i="7"/>
  <c r="AA1125" i="7"/>
  <c r="AA1124" i="7"/>
  <c r="AA1123" i="7"/>
  <c r="AA1122" i="7"/>
  <c r="AA1121" i="7"/>
  <c r="AA1120" i="7"/>
  <c r="AA1119" i="7"/>
  <c r="AA1118" i="7"/>
  <c r="AA1117" i="7"/>
  <c r="AA1116" i="7"/>
  <c r="AA1115" i="7"/>
  <c r="AA1114" i="7"/>
  <c r="AA1113" i="7"/>
  <c r="AA1112" i="7"/>
  <c r="AA1111" i="7"/>
  <c r="AA1110" i="7"/>
  <c r="AA1109" i="7"/>
  <c r="AA1108" i="7"/>
  <c r="AA1107" i="7"/>
  <c r="AA1106" i="7"/>
  <c r="AA1105" i="7"/>
  <c r="AA1104" i="7"/>
  <c r="AA1103" i="7"/>
  <c r="AA1102" i="7"/>
  <c r="AA1101" i="7"/>
  <c r="AA1100" i="7"/>
  <c r="AA1099" i="7"/>
  <c r="AA1098" i="7"/>
  <c r="AA1097" i="7"/>
  <c r="AA1096" i="7"/>
  <c r="AA1095" i="7"/>
  <c r="AA1094" i="7"/>
  <c r="AA1093" i="7"/>
  <c r="AA1092" i="7"/>
  <c r="AA1091" i="7"/>
  <c r="AA1090" i="7"/>
  <c r="AA1089" i="7"/>
  <c r="AA1088" i="7"/>
  <c r="AA1087" i="7"/>
  <c r="AA1086" i="7"/>
  <c r="AA1085" i="7"/>
  <c r="AA1084" i="7"/>
  <c r="AA1083" i="7"/>
  <c r="AA1082" i="7"/>
  <c r="AA1081" i="7"/>
  <c r="AA1080" i="7"/>
  <c r="AA1079" i="7"/>
  <c r="AA1078" i="7"/>
  <c r="AA1077" i="7"/>
  <c r="AA1076" i="7"/>
  <c r="AA1075" i="7"/>
  <c r="AA1074" i="7"/>
  <c r="AA1073" i="7"/>
  <c r="AA1072" i="7"/>
  <c r="AA1071" i="7"/>
  <c r="AA1070" i="7"/>
  <c r="AA1069" i="7"/>
  <c r="AA1068" i="7"/>
  <c r="AA1067" i="7"/>
  <c r="AA1066" i="7"/>
  <c r="AA1065" i="7"/>
  <c r="AA1064" i="7"/>
  <c r="AA1063" i="7"/>
  <c r="AA1062" i="7"/>
  <c r="AA1061" i="7"/>
  <c r="AA1060" i="7"/>
  <c r="AA1059" i="7"/>
  <c r="AA1058" i="7"/>
  <c r="AA1057" i="7"/>
  <c r="AA1056" i="7"/>
  <c r="AA1055" i="7"/>
  <c r="AA1054" i="7"/>
  <c r="AA1053" i="7"/>
  <c r="AA1052" i="7"/>
  <c r="AA1051" i="7"/>
  <c r="AA1050" i="7"/>
  <c r="AA1049" i="7"/>
  <c r="AA1048" i="7"/>
  <c r="AA1047" i="7"/>
  <c r="AA1046" i="7"/>
  <c r="AA1045" i="7"/>
  <c r="AA1044" i="7"/>
  <c r="AA1043" i="7"/>
  <c r="AA1042" i="7"/>
  <c r="AA1041" i="7"/>
  <c r="AA1040" i="7"/>
  <c r="AA1039" i="7"/>
  <c r="AA1038" i="7"/>
  <c r="AA1037" i="7"/>
  <c r="AA1036" i="7"/>
  <c r="AA1035" i="7"/>
  <c r="AA1034" i="7"/>
  <c r="AA1033" i="7"/>
  <c r="AA1032" i="7"/>
  <c r="AA1031" i="7"/>
  <c r="AA1030" i="7"/>
  <c r="AA1029" i="7"/>
  <c r="AA1028" i="7"/>
  <c r="AA1027" i="7"/>
  <c r="AA1026" i="7"/>
  <c r="AA1025" i="7"/>
  <c r="AA1024" i="7"/>
  <c r="AA1023" i="7"/>
  <c r="AA1022" i="7"/>
  <c r="AA1021" i="7"/>
  <c r="AA1020" i="7"/>
  <c r="AA1019" i="7"/>
  <c r="AA1018" i="7"/>
  <c r="AA1017" i="7"/>
  <c r="AA1016" i="7"/>
  <c r="AA1015" i="7"/>
  <c r="AA1014" i="7"/>
  <c r="AA1013" i="7"/>
  <c r="AA1012" i="7"/>
  <c r="AA1011" i="7"/>
  <c r="AA1010" i="7"/>
  <c r="AA1009" i="7"/>
  <c r="AA1008" i="7"/>
  <c r="AA1007" i="7"/>
  <c r="AA1006" i="7"/>
  <c r="AA1005" i="7"/>
  <c r="AA1004" i="7"/>
  <c r="AA1003" i="7"/>
  <c r="AA1002" i="7"/>
  <c r="AA1001" i="7"/>
  <c r="AA1000" i="7"/>
  <c r="AA999" i="7"/>
  <c r="AA998" i="7"/>
  <c r="AA997" i="7"/>
  <c r="AA996" i="7"/>
  <c r="AA995" i="7"/>
  <c r="AA994" i="7"/>
  <c r="AA993" i="7"/>
  <c r="AA992" i="7"/>
  <c r="AA991" i="7"/>
  <c r="AA990" i="7"/>
  <c r="AA989" i="7"/>
  <c r="AA988" i="7"/>
  <c r="AA987" i="7"/>
  <c r="AA986" i="7"/>
  <c r="AA985" i="7"/>
  <c r="AA984" i="7"/>
  <c r="AA983" i="7"/>
  <c r="AA982" i="7"/>
  <c r="AA981" i="7"/>
  <c r="AA980" i="7"/>
  <c r="AA979" i="7"/>
  <c r="AA978" i="7"/>
  <c r="AA977" i="7"/>
  <c r="AA976" i="7"/>
  <c r="AA975" i="7"/>
  <c r="AA974" i="7"/>
  <c r="AA973" i="7"/>
  <c r="AA972" i="7"/>
  <c r="AA971" i="7"/>
  <c r="AA970" i="7"/>
  <c r="AA969" i="7"/>
  <c r="AA968" i="7"/>
  <c r="AA967" i="7"/>
  <c r="AA966" i="7"/>
  <c r="AA965" i="7"/>
  <c r="AA964" i="7"/>
  <c r="AA963" i="7"/>
  <c r="AA962" i="7"/>
  <c r="AA961" i="7"/>
  <c r="AA960" i="7"/>
  <c r="AA959" i="7"/>
  <c r="AA958" i="7"/>
  <c r="AA957" i="7"/>
  <c r="AA956" i="7"/>
  <c r="AA955" i="7"/>
  <c r="AA954" i="7"/>
  <c r="AA953" i="7"/>
  <c r="AA952" i="7"/>
  <c r="AA951" i="7"/>
  <c r="AA950" i="7"/>
  <c r="AA949" i="7"/>
  <c r="AA948" i="7"/>
  <c r="AA947" i="7"/>
  <c r="AA946" i="7"/>
  <c r="AA945" i="7"/>
  <c r="AA944" i="7"/>
  <c r="AA943" i="7"/>
  <c r="AA942" i="7"/>
  <c r="AA941" i="7"/>
  <c r="AA940" i="7"/>
  <c r="AA939" i="7"/>
  <c r="AA938" i="7"/>
  <c r="AA937" i="7"/>
  <c r="AA936" i="7"/>
  <c r="AA935" i="7"/>
  <c r="AA934" i="7"/>
  <c r="AA933" i="7"/>
  <c r="AA932" i="7"/>
  <c r="AA931" i="7"/>
  <c r="AA930" i="7"/>
  <c r="AA929" i="7"/>
  <c r="AA928" i="7"/>
  <c r="AA927" i="7"/>
  <c r="AA926" i="7"/>
  <c r="AA925" i="7"/>
  <c r="AA924" i="7"/>
  <c r="AA923" i="7"/>
  <c r="AA922" i="7"/>
  <c r="AA921" i="7"/>
  <c r="AA920" i="7"/>
  <c r="AA919" i="7"/>
  <c r="AA918" i="7"/>
  <c r="AA917" i="7"/>
  <c r="AA916" i="7"/>
  <c r="AA915" i="7"/>
  <c r="AA914" i="7"/>
  <c r="AA913" i="7"/>
  <c r="AA912" i="7"/>
  <c r="AA911" i="7"/>
  <c r="AA910" i="7"/>
  <c r="AA909" i="7"/>
  <c r="AA908" i="7"/>
  <c r="AA907" i="7"/>
  <c r="AA906" i="7"/>
  <c r="AA905" i="7"/>
  <c r="AA904" i="7"/>
  <c r="AA903" i="7"/>
  <c r="AA902" i="7"/>
  <c r="AA901" i="7"/>
  <c r="AA900" i="7"/>
  <c r="AA899" i="7"/>
  <c r="AA898" i="7"/>
  <c r="AA897" i="7"/>
  <c r="AA896" i="7"/>
  <c r="AA895" i="7"/>
  <c r="AA894" i="7"/>
  <c r="AA893" i="7"/>
  <c r="AA892" i="7"/>
  <c r="AA891" i="7"/>
  <c r="AA890" i="7"/>
  <c r="AA889" i="7"/>
  <c r="AA888" i="7"/>
  <c r="AA887" i="7"/>
  <c r="AA886" i="7"/>
  <c r="AA885" i="7"/>
  <c r="AA884" i="7"/>
  <c r="AA883" i="7"/>
  <c r="AA882" i="7"/>
  <c r="AA881" i="7"/>
  <c r="AA880" i="7"/>
  <c r="AA879" i="7"/>
  <c r="AA878" i="7"/>
  <c r="AA877" i="7"/>
  <c r="AA876" i="7"/>
  <c r="AA875" i="7"/>
  <c r="AA874" i="7"/>
  <c r="AA873" i="7"/>
  <c r="AA872" i="7"/>
  <c r="AA871" i="7"/>
  <c r="AA870" i="7"/>
  <c r="AA869" i="7"/>
  <c r="AA868" i="7"/>
  <c r="AA867" i="7"/>
  <c r="AA866" i="7"/>
  <c r="AA865" i="7"/>
  <c r="AA864" i="7"/>
  <c r="AA863" i="7"/>
  <c r="AA862" i="7"/>
  <c r="AA861" i="7"/>
  <c r="AA860" i="7"/>
  <c r="AA859" i="7"/>
  <c r="AA858" i="7"/>
  <c r="AA857" i="7"/>
  <c r="AA856" i="7"/>
  <c r="AA855" i="7"/>
  <c r="AA854" i="7"/>
  <c r="AA853" i="7"/>
  <c r="AA852" i="7"/>
  <c r="AA851" i="7"/>
  <c r="AA850" i="7"/>
  <c r="AA849" i="7"/>
  <c r="AA848" i="7"/>
  <c r="AA847" i="7"/>
  <c r="AA846" i="7"/>
  <c r="AA845" i="7"/>
  <c r="AA844" i="7"/>
  <c r="AA843" i="7"/>
  <c r="AA842" i="7"/>
  <c r="AA841" i="7"/>
  <c r="AA840" i="7"/>
  <c r="AA839" i="7"/>
  <c r="AA838" i="7"/>
  <c r="AA837" i="7"/>
  <c r="AA836" i="7"/>
  <c r="AA835" i="7"/>
  <c r="AA834" i="7"/>
  <c r="AA833" i="7"/>
  <c r="AA832" i="7"/>
  <c r="AA831" i="7"/>
  <c r="AA830" i="7"/>
  <c r="AA829" i="7"/>
  <c r="AA828" i="7"/>
  <c r="AA827" i="7"/>
  <c r="AA826" i="7"/>
  <c r="AA825" i="7"/>
  <c r="AA824" i="7"/>
  <c r="AA823" i="7"/>
  <c r="AA822" i="7"/>
  <c r="AA821" i="7"/>
  <c r="AA820" i="7"/>
  <c r="AA819" i="7"/>
  <c r="AA818" i="7"/>
  <c r="AA817" i="7"/>
  <c r="AA816" i="7"/>
  <c r="AA815" i="7"/>
  <c r="AA814" i="7"/>
  <c r="AA813" i="7"/>
  <c r="AA812" i="7"/>
  <c r="AA811" i="7"/>
  <c r="AA810" i="7"/>
  <c r="AA809" i="7"/>
  <c r="AA808" i="7"/>
  <c r="AA807" i="7"/>
  <c r="AA806" i="7"/>
  <c r="AA805" i="7"/>
  <c r="AA804" i="7"/>
  <c r="AA803" i="7"/>
  <c r="AA802" i="7"/>
  <c r="AA801" i="7"/>
  <c r="AA800" i="7"/>
  <c r="AA799" i="7"/>
  <c r="AA798" i="7"/>
  <c r="AA797" i="7"/>
  <c r="AA796" i="7"/>
  <c r="AA795" i="7"/>
  <c r="AA794" i="7"/>
  <c r="AA793" i="7"/>
  <c r="AA792" i="7"/>
  <c r="AA791" i="7"/>
  <c r="AA790" i="7"/>
  <c r="AA789" i="7"/>
  <c r="AA788" i="7"/>
  <c r="AA787" i="7"/>
  <c r="AA786" i="7"/>
  <c r="AA785" i="7"/>
  <c r="AA784" i="7"/>
  <c r="AA783" i="7"/>
  <c r="AA782" i="7"/>
  <c r="AA781" i="7"/>
  <c r="AA780" i="7"/>
  <c r="AA779" i="7"/>
  <c r="AA778" i="7"/>
  <c r="AA777" i="7"/>
  <c r="AA776" i="7"/>
  <c r="AA775" i="7"/>
  <c r="AA774" i="7"/>
  <c r="AA773" i="7"/>
  <c r="AA772" i="7"/>
  <c r="AA771" i="7"/>
  <c r="AA770" i="7"/>
  <c r="AA769" i="7"/>
  <c r="AA768" i="7"/>
  <c r="AA767" i="7"/>
  <c r="AA766" i="7"/>
  <c r="AA765" i="7"/>
  <c r="AA764" i="7"/>
  <c r="AA763" i="7"/>
  <c r="AA762" i="7"/>
  <c r="AA761" i="7"/>
  <c r="AA760" i="7"/>
  <c r="AA759" i="7"/>
  <c r="AA758" i="7"/>
  <c r="AA757" i="7"/>
  <c r="AA756" i="7"/>
  <c r="AA755" i="7"/>
  <c r="AA754" i="7"/>
  <c r="AA753" i="7"/>
  <c r="AA752" i="7"/>
  <c r="AA751" i="7"/>
  <c r="AA750" i="7"/>
  <c r="AA749" i="7"/>
  <c r="AA748" i="7"/>
  <c r="AA747" i="7"/>
  <c r="AA746" i="7"/>
  <c r="AA745" i="7"/>
  <c r="AA744" i="7"/>
  <c r="AA743" i="7"/>
  <c r="AA742" i="7"/>
  <c r="AA741" i="7"/>
  <c r="AA740" i="7"/>
  <c r="AA739" i="7"/>
  <c r="AA738" i="7"/>
  <c r="AA737" i="7"/>
  <c r="AA736" i="7"/>
  <c r="AA735" i="7"/>
  <c r="AA734" i="7"/>
  <c r="AA733" i="7"/>
  <c r="AA732" i="7"/>
  <c r="AA731" i="7"/>
  <c r="AA730" i="7"/>
  <c r="AA729" i="7"/>
  <c r="AA728" i="7"/>
  <c r="AA727" i="7"/>
  <c r="AA726" i="7"/>
  <c r="AA725" i="7"/>
  <c r="AA724" i="7"/>
  <c r="AA723" i="7"/>
  <c r="AA722" i="7"/>
  <c r="AA721" i="7"/>
  <c r="AA720" i="7"/>
  <c r="AA719" i="7"/>
  <c r="AA718" i="7"/>
  <c r="AA717" i="7"/>
  <c r="AA716" i="7"/>
  <c r="AA715" i="7"/>
  <c r="AA714" i="7"/>
  <c r="AA713" i="7"/>
  <c r="AA712" i="7"/>
  <c r="AA711" i="7"/>
  <c r="AA710" i="7"/>
  <c r="AA709" i="7"/>
  <c r="AA708" i="7"/>
  <c r="AA707" i="7"/>
  <c r="AA706" i="7"/>
  <c r="AA705" i="7"/>
  <c r="AA704" i="7"/>
  <c r="AA703" i="7"/>
  <c r="AA702" i="7"/>
  <c r="AA701" i="7"/>
  <c r="AA700" i="7"/>
  <c r="AA699" i="7"/>
  <c r="AA698" i="7"/>
  <c r="AA697" i="7"/>
  <c r="AA696" i="7"/>
  <c r="AA695" i="7"/>
  <c r="AA694" i="7"/>
  <c r="AA693" i="7"/>
  <c r="AA692" i="7"/>
  <c r="AA691" i="7"/>
  <c r="AA690" i="7"/>
  <c r="AA689" i="7"/>
  <c r="AA688" i="7"/>
  <c r="AA687" i="7"/>
  <c r="AA686" i="7"/>
  <c r="AA685" i="7"/>
  <c r="AA684" i="7"/>
  <c r="AA683" i="7"/>
  <c r="AA682" i="7"/>
  <c r="AA681" i="7"/>
  <c r="AA680" i="7"/>
  <c r="AA679" i="7"/>
  <c r="AA678" i="7"/>
  <c r="AA677" i="7"/>
  <c r="AA676" i="7"/>
  <c r="AA675" i="7"/>
  <c r="AA674" i="7"/>
  <c r="AA673" i="7"/>
  <c r="AA672" i="7"/>
  <c r="AA671" i="7"/>
  <c r="AA670" i="7"/>
  <c r="AA669" i="7"/>
  <c r="AA668" i="7"/>
  <c r="AA667" i="7"/>
  <c r="AA666" i="7"/>
  <c r="AA665" i="7"/>
  <c r="AA664" i="7"/>
  <c r="AA663" i="7"/>
  <c r="AA662" i="7"/>
  <c r="AA661" i="7"/>
  <c r="AA660" i="7"/>
  <c r="AA659" i="7"/>
  <c r="AA658" i="7"/>
  <c r="AA657" i="7"/>
  <c r="AA656" i="7"/>
  <c r="AA655" i="7"/>
  <c r="AA654" i="7"/>
  <c r="AA653" i="7"/>
  <c r="AA652" i="7"/>
  <c r="AA651" i="7"/>
  <c r="AA650" i="7"/>
  <c r="AA649" i="7"/>
  <c r="AA648" i="7"/>
  <c r="AA647" i="7"/>
  <c r="AA646" i="7"/>
  <c r="AA645" i="7"/>
  <c r="AA644" i="7"/>
  <c r="AA643" i="7"/>
  <c r="AA642" i="7"/>
  <c r="AA641" i="7"/>
  <c r="AA640" i="7"/>
  <c r="AA639" i="7"/>
  <c r="AA638" i="7"/>
  <c r="AA637" i="7"/>
  <c r="AA636" i="7"/>
  <c r="AA635" i="7"/>
  <c r="AA634" i="7"/>
  <c r="AA633" i="7"/>
  <c r="AA632" i="7"/>
  <c r="AA631" i="7"/>
  <c r="AA630" i="7"/>
  <c r="AA629" i="7"/>
  <c r="AA628" i="7"/>
  <c r="AA627" i="7"/>
  <c r="AA626" i="7"/>
  <c r="AA625" i="7"/>
  <c r="AA624" i="7"/>
  <c r="AA623" i="7"/>
  <c r="AA622" i="7"/>
  <c r="AA621" i="7"/>
  <c r="AA620" i="7"/>
  <c r="AA619" i="7"/>
  <c r="AA618" i="7"/>
  <c r="AA617" i="7"/>
  <c r="AA616" i="7"/>
  <c r="AA615" i="7"/>
  <c r="AA614" i="7"/>
  <c r="AA613" i="7"/>
  <c r="AA612" i="7"/>
  <c r="AA611" i="7"/>
  <c r="AA610" i="7"/>
  <c r="AA609" i="7"/>
  <c r="AA608" i="7"/>
  <c r="AA607" i="7"/>
  <c r="AA606" i="7"/>
  <c r="AA605" i="7"/>
  <c r="AA604" i="7"/>
  <c r="AA603" i="7"/>
  <c r="AA602" i="7"/>
  <c r="AA601" i="7"/>
  <c r="AA600" i="7"/>
  <c r="AA599" i="7"/>
  <c r="AA598" i="7"/>
  <c r="AA597" i="7"/>
  <c r="AA596" i="7"/>
  <c r="AA595" i="7"/>
  <c r="AA594" i="7"/>
  <c r="AA593" i="7"/>
  <c r="AA592" i="7"/>
  <c r="AA591" i="7"/>
  <c r="AA590" i="7"/>
  <c r="AA589" i="7"/>
  <c r="AA588" i="7"/>
  <c r="AA587" i="7"/>
  <c r="AA586" i="7"/>
  <c r="AA585" i="7"/>
  <c r="AA584" i="7"/>
  <c r="AA583" i="7"/>
  <c r="AA582" i="7"/>
  <c r="AA581" i="7"/>
  <c r="AA580" i="7"/>
  <c r="AA579" i="7"/>
  <c r="AA578" i="7"/>
  <c r="AA577" i="7"/>
  <c r="AA576" i="7"/>
  <c r="AA575" i="7"/>
  <c r="AA574" i="7"/>
  <c r="AA573" i="7"/>
  <c r="AA572" i="7"/>
  <c r="AA571" i="7"/>
  <c r="AA570" i="7"/>
  <c r="AA569" i="7"/>
  <c r="AA568" i="7"/>
  <c r="AA567" i="7"/>
  <c r="AA566" i="7"/>
  <c r="AA565" i="7"/>
  <c r="AA564" i="7"/>
  <c r="AA563" i="7"/>
  <c r="AA562" i="7"/>
  <c r="AA561" i="7"/>
  <c r="AA560" i="7"/>
  <c r="AA559" i="7"/>
  <c r="AA558" i="7"/>
  <c r="AA557" i="7"/>
  <c r="AA556" i="7"/>
  <c r="AA555" i="7"/>
  <c r="AA554" i="7"/>
  <c r="AA553" i="7"/>
  <c r="AA552" i="7"/>
  <c r="AA551" i="7"/>
  <c r="AA550" i="7"/>
  <c r="AA549" i="7"/>
  <c r="AA548" i="7"/>
  <c r="AA547" i="7"/>
  <c r="AA546" i="7"/>
  <c r="AA545" i="7"/>
  <c r="AA544" i="7"/>
  <c r="AA543" i="7"/>
  <c r="AA542" i="7"/>
  <c r="AA541" i="7"/>
  <c r="AA540" i="7"/>
  <c r="AA539" i="7"/>
  <c r="AA538" i="7"/>
  <c r="AA537" i="7"/>
  <c r="AA536" i="7"/>
  <c r="AA535" i="7"/>
  <c r="AA534" i="7"/>
  <c r="AA533" i="7"/>
  <c r="AA532" i="7"/>
  <c r="AA531" i="7"/>
  <c r="AA530" i="7"/>
  <c r="AA529" i="7"/>
  <c r="AA528" i="7"/>
  <c r="AA527" i="7"/>
  <c r="AA526" i="7"/>
  <c r="AA525" i="7"/>
  <c r="AA524" i="7"/>
  <c r="AA523" i="7"/>
  <c r="AA522" i="7"/>
  <c r="AA521" i="7"/>
  <c r="AA520" i="7"/>
  <c r="AA519" i="7"/>
  <c r="AA518" i="7"/>
  <c r="AA517" i="7"/>
  <c r="AA516" i="7"/>
  <c r="AA515" i="7"/>
  <c r="AA514" i="7"/>
  <c r="AA513" i="7"/>
  <c r="AA512" i="7"/>
  <c r="AA511" i="7"/>
  <c r="AA510" i="7"/>
  <c r="AA509" i="7"/>
  <c r="AA508" i="7"/>
  <c r="AA507" i="7"/>
  <c r="AA506" i="7"/>
  <c r="AA505" i="7"/>
  <c r="AA504" i="7"/>
  <c r="AA503" i="7"/>
  <c r="AA502" i="7"/>
  <c r="AA501" i="7"/>
  <c r="AA500" i="7"/>
  <c r="AA499" i="7"/>
  <c r="AA498" i="7"/>
  <c r="AA497" i="7"/>
  <c r="AA496" i="7"/>
  <c r="AA495" i="7"/>
  <c r="AA494" i="7"/>
  <c r="AA493" i="7"/>
  <c r="AA492" i="7"/>
  <c r="AA491" i="7"/>
  <c r="AA490" i="7"/>
  <c r="AA489" i="7"/>
  <c r="AA488" i="7"/>
  <c r="AA487" i="7"/>
  <c r="AA486" i="7"/>
  <c r="AA485" i="7"/>
  <c r="AA484" i="7"/>
  <c r="AA483" i="7"/>
  <c r="AA482" i="7"/>
  <c r="AA481" i="7"/>
  <c r="AA480" i="7"/>
  <c r="AA479" i="7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461" i="7"/>
  <c r="AA460" i="7"/>
  <c r="AA459" i="7"/>
  <c r="AA458" i="7"/>
  <c r="AA457" i="7"/>
  <c r="AA456" i="7"/>
  <c r="AA455" i="7"/>
  <c r="AA454" i="7"/>
  <c r="AA453" i="7"/>
  <c r="AA452" i="7"/>
  <c r="AA451" i="7"/>
  <c r="AA450" i="7"/>
  <c r="AA449" i="7"/>
  <c r="AA448" i="7"/>
  <c r="AA447" i="7"/>
  <c r="AA446" i="7"/>
  <c r="AA445" i="7"/>
  <c r="AA444" i="7"/>
  <c r="AA443" i="7"/>
  <c r="AA442" i="7"/>
  <c r="AA441" i="7"/>
  <c r="AA440" i="7"/>
  <c r="AA439" i="7"/>
  <c r="AA438" i="7"/>
  <c r="AA437" i="7"/>
  <c r="AA436" i="7"/>
  <c r="AA435" i="7"/>
  <c r="AA434" i="7"/>
  <c r="AA433" i="7"/>
  <c r="AA432" i="7"/>
  <c r="AA431" i="7"/>
  <c r="AA430" i="7"/>
  <c r="AA429" i="7"/>
  <c r="AA428" i="7"/>
  <c r="AA427" i="7"/>
  <c r="AA426" i="7"/>
  <c r="AA425" i="7"/>
  <c r="AA424" i="7"/>
  <c r="AA423" i="7"/>
  <c r="AA422" i="7"/>
  <c r="AA421" i="7"/>
  <c r="AA420" i="7"/>
  <c r="AA419" i="7"/>
  <c r="AA418" i="7"/>
  <c r="AA417" i="7"/>
  <c r="AA416" i="7"/>
  <c r="AA415" i="7"/>
  <c r="AA414" i="7"/>
  <c r="AA413" i="7"/>
  <c r="AA412" i="7"/>
  <c r="AA411" i="7"/>
  <c r="AA410" i="7"/>
  <c r="AA409" i="7"/>
  <c r="AA408" i="7"/>
  <c r="AA407" i="7"/>
  <c r="AA406" i="7"/>
  <c r="AA405" i="7"/>
  <c r="AA404" i="7"/>
  <c r="AA403" i="7"/>
  <c r="AA402" i="7"/>
  <c r="AA401" i="7"/>
  <c r="AA400" i="7"/>
  <c r="AA399" i="7"/>
  <c r="AA398" i="7"/>
  <c r="AA397" i="7"/>
  <c r="AA396" i="7"/>
  <c r="AA395" i="7"/>
  <c r="AA394" i="7"/>
  <c r="AA393" i="7"/>
  <c r="AA392" i="7"/>
  <c r="AA391" i="7"/>
  <c r="AA390" i="7"/>
  <c r="AA389" i="7"/>
  <c r="AA388" i="7"/>
  <c r="AA387" i="7"/>
  <c r="AA386" i="7"/>
  <c r="AA385" i="7"/>
  <c r="AA384" i="7"/>
  <c r="AA383" i="7"/>
  <c r="AA382" i="7"/>
  <c r="AA381" i="7"/>
  <c r="AA380" i="7"/>
  <c r="AA379" i="7"/>
  <c r="AA378" i="7"/>
  <c r="AA377" i="7"/>
  <c r="AA376" i="7"/>
  <c r="AA375" i="7"/>
  <c r="AA374" i="7"/>
  <c r="AA373" i="7"/>
  <c r="AA372" i="7"/>
  <c r="AA371" i="7"/>
  <c r="AA370" i="7"/>
  <c r="AA369" i="7"/>
  <c r="AA368" i="7"/>
  <c r="AA367" i="7"/>
  <c r="AA366" i="7"/>
  <c r="AA365" i="7"/>
  <c r="AA364" i="7"/>
  <c r="AA363" i="7"/>
  <c r="AA362" i="7"/>
  <c r="AA361" i="7"/>
  <c r="AA360" i="7"/>
  <c r="AA359" i="7"/>
  <c r="AA358" i="7"/>
  <c r="AA357" i="7"/>
  <c r="AA356" i="7"/>
  <c r="AA355" i="7"/>
  <c r="AA354" i="7"/>
  <c r="AA353" i="7"/>
  <c r="AA352" i="7"/>
  <c r="AA351" i="7"/>
  <c r="AA350" i="7"/>
  <c r="AA349" i="7"/>
  <c r="AA348" i="7"/>
  <c r="AA347" i="7"/>
  <c r="AA346" i="7"/>
  <c r="AA345" i="7"/>
  <c r="AA344" i="7"/>
  <c r="AA343" i="7"/>
  <c r="AA342" i="7"/>
  <c r="AA341" i="7"/>
  <c r="AA340" i="7"/>
  <c r="AA339" i="7"/>
  <c r="AA338" i="7"/>
  <c r="AA337" i="7"/>
  <c r="AA336" i="7"/>
  <c r="AA335" i="7"/>
  <c r="AA334" i="7"/>
  <c r="AA333" i="7"/>
  <c r="AA332" i="7"/>
  <c r="AA331" i="7"/>
  <c r="AA330" i="7"/>
  <c r="AA329" i="7"/>
  <c r="AA328" i="7"/>
  <c r="AA327" i="7"/>
  <c r="AA326" i="7"/>
  <c r="AA325" i="7"/>
  <c r="AA324" i="7"/>
  <c r="AA323" i="7"/>
  <c r="AA322" i="7"/>
  <c r="AA321" i="7"/>
  <c r="AA320" i="7"/>
  <c r="AA319" i="7"/>
  <c r="AA318" i="7"/>
  <c r="AA317" i="7"/>
  <c r="AA316" i="7"/>
  <c r="AA315" i="7"/>
  <c r="AA314" i="7"/>
  <c r="AA313" i="7"/>
  <c r="AA312" i="7"/>
  <c r="AA311" i="7"/>
  <c r="AA310" i="7"/>
  <c r="AA309" i="7"/>
  <c r="AA308" i="7"/>
  <c r="AA307" i="7"/>
  <c r="AA306" i="7"/>
  <c r="AA305" i="7"/>
  <c r="AA304" i="7"/>
  <c r="AA303" i="7"/>
  <c r="AA302" i="7"/>
  <c r="AA301" i="7"/>
  <c r="AA300" i="7"/>
  <c r="AA299" i="7"/>
  <c r="AA298" i="7"/>
  <c r="AA297" i="7"/>
  <c r="AA296" i="7"/>
  <c r="AA295" i="7"/>
  <c r="AA294" i="7"/>
  <c r="AA293" i="7"/>
  <c r="AA292" i="7"/>
  <c r="AA291" i="7"/>
  <c r="AA290" i="7"/>
  <c r="AA289" i="7"/>
  <c r="AA288" i="7"/>
  <c r="AA287" i="7"/>
  <c r="AA286" i="7"/>
  <c r="AA285" i="7"/>
  <c r="AA284" i="7"/>
  <c r="AA283" i="7"/>
  <c r="AA282" i="7"/>
  <c r="AA281" i="7"/>
  <c r="AA280" i="7"/>
  <c r="AA279" i="7"/>
  <c r="AA278" i="7"/>
  <c r="AA277" i="7"/>
  <c r="AA276" i="7"/>
  <c r="AA275" i="7"/>
  <c r="AA274" i="7"/>
  <c r="AA273" i="7"/>
  <c r="AA272" i="7"/>
  <c r="AA271" i="7"/>
  <c r="AA270" i="7"/>
  <c r="AA269" i="7"/>
  <c r="AA268" i="7"/>
  <c r="AA267" i="7"/>
  <c r="AA266" i="7"/>
  <c r="AA265" i="7"/>
  <c r="AA264" i="7"/>
  <c r="AA263" i="7"/>
  <c r="AA262" i="7"/>
  <c r="AA261" i="7"/>
  <c r="AA260" i="7"/>
  <c r="AA259" i="7"/>
  <c r="AA258" i="7"/>
  <c r="AA257" i="7"/>
  <c r="AA256" i="7"/>
  <c r="AA255" i="7"/>
  <c r="AA254" i="7"/>
  <c r="AA253" i="7"/>
  <c r="AA252" i="7"/>
  <c r="AA251" i="7"/>
  <c r="AA250" i="7"/>
  <c r="AA249" i="7"/>
  <c r="AA248" i="7"/>
  <c r="AA247" i="7"/>
  <c r="AA246" i="7"/>
  <c r="AA245" i="7"/>
  <c r="AA244" i="7"/>
  <c r="AA243" i="7"/>
  <c r="AA242" i="7"/>
  <c r="AA241" i="7"/>
  <c r="AA240" i="7"/>
  <c r="AA239" i="7"/>
  <c r="AA238" i="7"/>
  <c r="AA237" i="7"/>
  <c r="AA236" i="7"/>
  <c r="AA235" i="7"/>
  <c r="AA234" i="7"/>
  <c r="AA233" i="7"/>
  <c r="AA232" i="7"/>
  <c r="AA231" i="7"/>
  <c r="AA230" i="7"/>
  <c r="AA229" i="7"/>
  <c r="AA228" i="7"/>
  <c r="AA227" i="7"/>
  <c r="AA226" i="7"/>
  <c r="AA225" i="7"/>
  <c r="AA224" i="7"/>
  <c r="AA223" i="7"/>
  <c r="AA222" i="7"/>
  <c r="AA221" i="7"/>
  <c r="AA220" i="7"/>
  <c r="AA219" i="7"/>
  <c r="AA218" i="7"/>
  <c r="AA217" i="7"/>
  <c r="AA216" i="7"/>
  <c r="AA215" i="7"/>
  <c r="AA214" i="7"/>
  <c r="AA213" i="7"/>
  <c r="AA212" i="7"/>
  <c r="AA211" i="7"/>
  <c r="AA210" i="7"/>
  <c r="AA209" i="7"/>
  <c r="AA208" i="7"/>
  <c r="AA207" i="7"/>
  <c r="AA206" i="7"/>
  <c r="AA205" i="7"/>
  <c r="AA204" i="7"/>
  <c r="AA203" i="7"/>
  <c r="AA202" i="7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9" i="7"/>
  <c r="AA158" i="7"/>
  <c r="AA157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8" i="7"/>
  <c r="AA137" i="7"/>
  <c r="AA136" i="7"/>
  <c r="AA135" i="7"/>
  <c r="AA134" i="7"/>
  <c r="AA133" i="7"/>
  <c r="AA132" i="7"/>
  <c r="AA131" i="7"/>
  <c r="AA130" i="7"/>
  <c r="AA129" i="7"/>
  <c r="AA128" i="7"/>
  <c r="AA127" i="7"/>
  <c r="AA126" i="7"/>
  <c r="AA125" i="7"/>
  <c r="AA124" i="7"/>
  <c r="AA123" i="7"/>
  <c r="AA122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9" i="7"/>
  <c r="AA108" i="7"/>
  <c r="AA107" i="7"/>
  <c r="AA106" i="7"/>
  <c r="AA105" i="7"/>
  <c r="AA104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O605" i="3"/>
  <c r="AN605" i="3"/>
  <c r="AM605" i="3"/>
  <c r="AO566" i="3"/>
  <c r="AN566" i="3"/>
  <c r="AM566" i="3"/>
  <c r="AC606" i="3"/>
  <c r="AB606" i="3"/>
  <c r="AA606" i="3"/>
  <c r="AC5" i="3"/>
  <c r="AC605" i="3" s="1"/>
  <c r="AB5" i="3"/>
  <c r="AB605" i="3" s="1"/>
  <c r="AA5" i="3"/>
  <c r="AA605" i="3" s="1"/>
  <c r="BQ566" i="3" l="1"/>
  <c r="AJ566" i="3" l="1"/>
  <c r="AK566" i="3"/>
  <c r="AL566" i="3"/>
  <c r="U1268" i="1" l="1"/>
  <c r="F963" i="1"/>
  <c r="G963" i="1" s="1"/>
  <c r="F241" i="1"/>
  <c r="G241" i="1" s="1"/>
  <c r="F214" i="1"/>
  <c r="G214" i="1" s="1"/>
  <c r="H214" i="1" s="1"/>
  <c r="I214" i="1" s="1"/>
  <c r="F194" i="1"/>
  <c r="G194" i="1" s="1"/>
  <c r="F195" i="1"/>
  <c r="G195" i="1" s="1"/>
  <c r="H963" i="1" l="1"/>
  <c r="K963" i="1"/>
  <c r="H241" i="1"/>
  <c r="K241" i="1"/>
  <c r="K214" i="1"/>
  <c r="K195" i="1"/>
  <c r="H195" i="1"/>
  <c r="I195" i="1" s="1"/>
  <c r="H194" i="1"/>
  <c r="I194" i="1" s="1"/>
  <c r="K194" i="1"/>
  <c r="X5" i="1" l="1"/>
  <c r="A7" i="7"/>
  <c r="I241" i="1" l="1"/>
  <c r="Q17" i="1"/>
  <c r="B10" i="3" s="1"/>
  <c r="Q1293" i="1"/>
  <c r="Q1289" i="1"/>
  <c r="B188" i="3" s="1"/>
  <c r="Q1290" i="1"/>
  <c r="B189" i="3" s="1"/>
  <c r="Q1291" i="1"/>
  <c r="B265" i="3" s="1"/>
  <c r="Q1292" i="1"/>
  <c r="B224" i="3" s="1"/>
  <c r="I963" i="1"/>
  <c r="AG605" i="3"/>
  <c r="AH605" i="3"/>
  <c r="AI605" i="3"/>
  <c r="AJ605" i="3"/>
  <c r="AK605" i="3"/>
  <c r="AL605" i="3"/>
  <c r="AD605" i="3"/>
  <c r="AE605" i="3"/>
  <c r="Z606" i="3"/>
  <c r="X606" i="3"/>
  <c r="Y606" i="3"/>
  <c r="X5" i="3"/>
  <c r="X605" i="3" s="1"/>
  <c r="Y5" i="3"/>
  <c r="Y605" i="3" s="1"/>
  <c r="Z5" i="3"/>
  <c r="Z605" i="3" s="1"/>
  <c r="W5" i="3"/>
  <c r="AM236" i="3" l="1"/>
  <c r="AG13" i="3"/>
  <c r="AM149" i="3"/>
  <c r="AM187" i="3"/>
  <c r="AM171" i="3"/>
  <c r="AM135" i="3"/>
  <c r="AM254" i="3"/>
  <c r="AM258" i="3"/>
  <c r="AO124" i="3"/>
  <c r="AO107" i="3"/>
  <c r="AO91" i="3"/>
  <c r="AO74" i="3"/>
  <c r="AO120" i="3"/>
  <c r="AO103" i="3"/>
  <c r="AO86" i="3"/>
  <c r="AO70" i="3"/>
  <c r="AO122" i="3"/>
  <c r="AO105" i="3"/>
  <c r="AO89" i="3"/>
  <c r="AO72" i="3"/>
  <c r="AM219" i="3"/>
  <c r="AM175" i="3"/>
  <c r="AM133" i="3"/>
  <c r="AM207" i="3"/>
  <c r="AC384" i="3"/>
  <c r="AN343" i="3"/>
  <c r="AA384" i="3"/>
  <c r="AB384" i="3"/>
  <c r="AM183" i="3"/>
  <c r="AM129" i="3"/>
  <c r="AO59" i="3"/>
  <c r="AM179" i="3"/>
  <c r="AM272" i="3"/>
  <c r="AN381" i="3"/>
  <c r="AN373" i="3"/>
  <c r="AN305" i="3"/>
  <c r="AM356" i="3"/>
  <c r="AM348" i="3"/>
  <c r="AM201" i="3"/>
  <c r="AN300" i="3"/>
  <c r="AN335" i="3"/>
  <c r="AN292" i="3"/>
  <c r="AN316" i="3"/>
  <c r="AN284" i="3"/>
  <c r="AN326" i="3"/>
  <c r="AN296" i="3"/>
  <c r="AO112" i="3"/>
  <c r="AO95" i="3"/>
  <c r="AO78" i="3"/>
  <c r="AN331" i="3"/>
  <c r="AM143" i="3"/>
  <c r="AM139" i="3"/>
  <c r="AN127" i="3"/>
  <c r="AM203" i="3"/>
  <c r="AM240" i="3"/>
  <c r="AO118" i="3"/>
  <c r="AO101" i="3"/>
  <c r="AO84" i="3"/>
  <c r="AO68" i="3"/>
  <c r="AN320" i="3"/>
  <c r="AN339" i="3"/>
  <c r="AO116" i="3"/>
  <c r="AO99" i="3"/>
  <c r="AO82" i="3"/>
  <c r="AO66" i="3"/>
  <c r="AO114" i="3"/>
  <c r="AO97" i="3"/>
  <c r="AO80" i="3"/>
  <c r="AO64" i="3"/>
  <c r="AN312" i="3"/>
  <c r="AM151" i="3"/>
  <c r="AM181" i="3"/>
  <c r="AN352" i="3"/>
  <c r="AN344" i="3"/>
  <c r="AN309" i="3"/>
  <c r="AM223" i="3"/>
  <c r="AM378" i="3"/>
  <c r="AM195" i="3"/>
  <c r="AM147" i="3"/>
  <c r="AM256" i="3"/>
  <c r="AO127" i="3"/>
  <c r="AN288" i="3"/>
  <c r="AN304" i="3"/>
  <c r="AN375" i="3"/>
  <c r="AN367" i="3"/>
  <c r="AN359" i="3"/>
  <c r="AN297" i="3"/>
  <c r="AM374" i="3"/>
  <c r="AM366" i="3"/>
  <c r="AM350" i="3"/>
  <c r="AM285" i="3"/>
  <c r="AM169" i="3"/>
  <c r="AM246" i="3"/>
  <c r="AN324" i="3"/>
  <c r="AM205" i="3"/>
  <c r="AM261" i="3"/>
  <c r="AO109" i="3"/>
  <c r="AO93" i="3"/>
  <c r="AO76" i="3"/>
  <c r="AO417" i="3"/>
  <c r="AM276" i="3"/>
  <c r="AN308" i="3"/>
  <c r="AM165" i="3"/>
  <c r="AN382" i="3"/>
  <c r="AN374" i="3"/>
  <c r="AN366" i="3"/>
  <c r="AN350" i="3"/>
  <c r="AN285" i="3"/>
  <c r="AM228" i="3"/>
  <c r="AM131" i="3"/>
  <c r="AM278" i="3"/>
  <c r="AM232" i="3"/>
  <c r="AM137" i="3"/>
  <c r="AM209" i="3"/>
  <c r="AN351" i="3"/>
  <c r="AN357" i="3"/>
  <c r="AN358" i="3"/>
  <c r="AN365" i="3"/>
  <c r="AM284" i="3"/>
  <c r="AN332" i="3"/>
  <c r="AM331" i="3"/>
  <c r="AN376" i="3"/>
  <c r="AN368" i="3"/>
  <c r="AN360" i="3"/>
  <c r="AM358" i="3"/>
  <c r="AM317" i="3"/>
  <c r="AN317" i="3"/>
  <c r="AN349" i="3"/>
  <c r="AM372" i="3"/>
  <c r="AM364" i="3"/>
  <c r="AM328" i="3"/>
  <c r="AM293" i="3"/>
  <c r="AN333" i="3"/>
  <c r="AN298" i="3"/>
  <c r="AM337" i="3"/>
  <c r="AM302" i="3"/>
  <c r="AM238" i="3"/>
  <c r="AN334" i="3"/>
  <c r="AN299" i="3"/>
  <c r="AM315" i="3"/>
  <c r="AM283" i="3"/>
  <c r="AM269" i="3"/>
  <c r="AM249" i="3"/>
  <c r="AM233" i="3"/>
  <c r="AM216" i="3"/>
  <c r="AM200" i="3"/>
  <c r="AM184" i="3"/>
  <c r="AM168" i="3"/>
  <c r="AM152" i="3"/>
  <c r="AM136" i="3"/>
  <c r="AO382" i="3"/>
  <c r="AO378" i="3"/>
  <c r="AO374" i="3"/>
  <c r="AO370" i="3"/>
  <c r="AO366" i="3"/>
  <c r="AO362" i="3"/>
  <c r="AO358" i="3"/>
  <c r="AO354" i="3"/>
  <c r="AO350" i="3"/>
  <c r="AO346" i="3"/>
  <c r="AO342" i="3"/>
  <c r="AO338" i="3"/>
  <c r="AO334" i="3"/>
  <c r="AO330" i="3"/>
  <c r="AO325" i="3"/>
  <c r="AO319" i="3"/>
  <c r="AO315" i="3"/>
  <c r="AO311" i="3"/>
  <c r="AO307" i="3"/>
  <c r="AO303" i="3"/>
  <c r="AO299" i="3"/>
  <c r="AO295" i="3"/>
  <c r="AO291" i="3"/>
  <c r="AO287" i="3"/>
  <c r="AO283" i="3"/>
  <c r="AN278" i="3"/>
  <c r="AN275" i="3"/>
  <c r="AN271" i="3"/>
  <c r="AN267" i="3"/>
  <c r="AN263" i="3"/>
  <c r="AN257" i="3"/>
  <c r="AN247" i="3"/>
  <c r="AN243" i="3"/>
  <c r="AN239" i="3"/>
  <c r="AN235" i="3"/>
  <c r="AN231" i="3"/>
  <c r="AN227" i="3"/>
  <c r="AN222" i="3"/>
  <c r="AN218" i="3"/>
  <c r="AN214" i="3"/>
  <c r="AN210" i="3"/>
  <c r="AN206" i="3"/>
  <c r="AN202" i="3"/>
  <c r="AN198" i="3"/>
  <c r="AN194" i="3"/>
  <c r="AN190" i="3"/>
  <c r="AN186" i="3"/>
  <c r="AN182" i="3"/>
  <c r="AN178" i="3"/>
  <c r="AN174" i="3"/>
  <c r="AN170" i="3"/>
  <c r="AN166" i="3"/>
  <c r="AN162" i="3"/>
  <c r="AN158" i="3"/>
  <c r="AN154" i="3"/>
  <c r="AN150" i="3"/>
  <c r="AN146" i="3"/>
  <c r="AN142" i="3"/>
  <c r="AN138" i="3"/>
  <c r="AN134" i="3"/>
  <c r="AN130" i="3"/>
  <c r="AN340" i="3"/>
  <c r="AN380" i="3"/>
  <c r="AN372" i="3"/>
  <c r="AN364" i="3"/>
  <c r="AN356" i="3"/>
  <c r="AN348" i="3"/>
  <c r="AN328" i="3"/>
  <c r="AN293" i="3"/>
  <c r="AM157" i="3"/>
  <c r="AM343" i="3"/>
  <c r="AM371" i="3"/>
  <c r="AM363" i="3"/>
  <c r="AM355" i="3"/>
  <c r="AM347" i="3"/>
  <c r="AM313" i="3"/>
  <c r="AN318" i="3"/>
  <c r="AN286" i="3"/>
  <c r="AM264" i="3"/>
  <c r="AM339" i="3"/>
  <c r="AM324" i="3"/>
  <c r="AM290" i="3"/>
  <c r="AM189" i="3"/>
  <c r="AM320" i="3"/>
  <c r="AN319" i="3"/>
  <c r="AN287" i="3"/>
  <c r="AM268" i="3"/>
  <c r="AM338" i="3"/>
  <c r="AM303" i="3"/>
  <c r="AM242" i="3"/>
  <c r="AM280" i="3"/>
  <c r="AM267" i="3"/>
  <c r="AM247" i="3"/>
  <c r="AM231" i="3"/>
  <c r="AM214" i="3"/>
  <c r="AM198" i="3"/>
  <c r="AM182" i="3"/>
  <c r="AM166" i="3"/>
  <c r="AM150" i="3"/>
  <c r="AM134" i="3"/>
  <c r="AM213" i="3"/>
  <c r="AN379" i="3"/>
  <c r="AN371" i="3"/>
  <c r="AN363" i="3"/>
  <c r="AN355" i="3"/>
  <c r="AN347" i="3"/>
  <c r="AN313" i="3"/>
  <c r="AM335" i="3"/>
  <c r="AM230" i="3"/>
  <c r="AM382" i="3"/>
  <c r="AM370" i="3"/>
  <c r="AM362" i="3"/>
  <c r="AM354" i="3"/>
  <c r="AM346" i="3"/>
  <c r="AM336" i="3"/>
  <c r="AM301" i="3"/>
  <c r="AM279" i="3"/>
  <c r="AM234" i="3"/>
  <c r="AN341" i="3"/>
  <c r="AN306" i="3"/>
  <c r="AM211" i="3"/>
  <c r="AM310" i="3"/>
  <c r="AM274" i="3"/>
  <c r="AM312" i="3"/>
  <c r="AN342" i="3"/>
  <c r="AN307" i="3"/>
  <c r="AM215" i="3"/>
  <c r="AM325" i="3"/>
  <c r="AM291" i="3"/>
  <c r="AM193" i="3"/>
  <c r="AM265" i="3"/>
  <c r="AM245" i="3"/>
  <c r="AM229" i="3"/>
  <c r="AM212" i="3"/>
  <c r="AM196" i="3"/>
  <c r="AM180" i="3"/>
  <c r="AM164" i="3"/>
  <c r="AM148" i="3"/>
  <c r="AM132" i="3"/>
  <c r="AO381" i="3"/>
  <c r="AO377" i="3"/>
  <c r="AO373" i="3"/>
  <c r="AO369" i="3"/>
  <c r="AO365" i="3"/>
  <c r="AO361" i="3"/>
  <c r="AO357" i="3"/>
  <c r="AO353" i="3"/>
  <c r="AO349" i="3"/>
  <c r="AO345" i="3"/>
  <c r="AO341" i="3"/>
  <c r="AO337" i="3"/>
  <c r="AO333" i="3"/>
  <c r="AO329" i="3"/>
  <c r="AO324" i="3"/>
  <c r="AO318" i="3"/>
  <c r="AO314" i="3"/>
  <c r="AO310" i="3"/>
  <c r="AO306" i="3"/>
  <c r="AO302" i="3"/>
  <c r="AO298" i="3"/>
  <c r="AO294" i="3"/>
  <c r="AO290" i="3"/>
  <c r="AO286" i="3"/>
  <c r="AO282" i="3"/>
  <c r="AN274" i="3"/>
  <c r="AM159" i="3"/>
  <c r="AN378" i="3"/>
  <c r="AN370" i="3"/>
  <c r="AN362" i="3"/>
  <c r="AN354" i="3"/>
  <c r="AN346" i="3"/>
  <c r="AN336" i="3"/>
  <c r="AN301" i="3"/>
  <c r="AM191" i="3"/>
  <c r="AM141" i="3"/>
  <c r="AM326" i="3"/>
  <c r="AM381" i="3"/>
  <c r="AM369" i="3"/>
  <c r="AM361" i="3"/>
  <c r="AM353" i="3"/>
  <c r="AM345" i="3"/>
  <c r="AM321" i="3"/>
  <c r="AM289" i="3"/>
  <c r="AM185" i="3"/>
  <c r="AM300" i="3"/>
  <c r="AN329" i="3"/>
  <c r="AN294" i="3"/>
  <c r="AM333" i="3"/>
  <c r="AM298" i="3"/>
  <c r="AM221" i="3"/>
  <c r="AM304" i="3"/>
  <c r="AM197" i="3"/>
  <c r="AN330" i="3"/>
  <c r="AN295" i="3"/>
  <c r="AM167" i="3"/>
  <c r="AM311" i="3"/>
  <c r="AM263" i="3"/>
  <c r="AM243" i="3"/>
  <c r="AM227" i="3"/>
  <c r="AM210" i="3"/>
  <c r="AM194" i="3"/>
  <c r="AM178" i="3"/>
  <c r="AM162" i="3"/>
  <c r="AM146" i="3"/>
  <c r="AM130" i="3"/>
  <c r="AN377" i="3"/>
  <c r="AN369" i="3"/>
  <c r="AN361" i="3"/>
  <c r="AN353" i="3"/>
  <c r="AN345" i="3"/>
  <c r="AN321" i="3"/>
  <c r="AN289" i="3"/>
  <c r="AM316" i="3"/>
  <c r="AM380" i="3"/>
  <c r="AM368" i="3"/>
  <c r="AM360" i="3"/>
  <c r="AM352" i="3"/>
  <c r="AM344" i="3"/>
  <c r="AM309" i="3"/>
  <c r="AM270" i="3"/>
  <c r="AM292" i="3"/>
  <c r="AN314" i="3"/>
  <c r="AN282" i="3"/>
  <c r="AM244" i="3"/>
  <c r="AM155" i="3"/>
  <c r="AM308" i="3"/>
  <c r="AM318" i="3"/>
  <c r="AM286" i="3"/>
  <c r="AM173" i="3"/>
  <c r="AM296" i="3"/>
  <c r="AM375" i="3"/>
  <c r="AN315" i="3"/>
  <c r="AN283" i="3"/>
  <c r="AM248" i="3"/>
  <c r="AM161" i="3"/>
  <c r="AM334" i="3"/>
  <c r="AM299" i="3"/>
  <c r="AM226" i="3"/>
  <c r="AM277" i="3"/>
  <c r="AM259" i="3"/>
  <c r="AM241" i="3"/>
  <c r="AM224" i="3"/>
  <c r="AM208" i="3"/>
  <c r="AM192" i="3"/>
  <c r="AM176" i="3"/>
  <c r="AM160" i="3"/>
  <c r="AM144" i="3"/>
  <c r="AO380" i="3"/>
  <c r="AO376" i="3"/>
  <c r="AO372" i="3"/>
  <c r="AO368" i="3"/>
  <c r="AO364" i="3"/>
  <c r="AO360" i="3"/>
  <c r="AO356" i="3"/>
  <c r="AO352" i="3"/>
  <c r="AO348" i="3"/>
  <c r="AO344" i="3"/>
  <c r="AO340" i="3"/>
  <c r="AO336" i="3"/>
  <c r="AO332" i="3"/>
  <c r="AO328" i="3"/>
  <c r="AO321" i="3"/>
  <c r="AO317" i="3"/>
  <c r="AO313" i="3"/>
  <c r="AO309" i="3"/>
  <c r="AO305" i="3"/>
  <c r="AO301" i="3"/>
  <c r="AO297" i="3"/>
  <c r="AO293" i="3"/>
  <c r="AO289" i="3"/>
  <c r="AO285" i="3"/>
  <c r="AM281" i="3"/>
  <c r="AN277" i="3"/>
  <c r="AN273" i="3"/>
  <c r="AN269" i="3"/>
  <c r="AN265" i="3"/>
  <c r="AN259" i="3"/>
  <c r="AM367" i="3"/>
  <c r="AM359" i="3"/>
  <c r="AM351" i="3"/>
  <c r="AM332" i="3"/>
  <c r="AM297" i="3"/>
  <c r="AM217" i="3"/>
  <c r="AN337" i="3"/>
  <c r="AN302" i="3"/>
  <c r="AM341" i="3"/>
  <c r="AM306" i="3"/>
  <c r="AM288" i="3"/>
  <c r="AN338" i="3"/>
  <c r="AN303" i="3"/>
  <c r="AM199" i="3"/>
  <c r="AM153" i="3"/>
  <c r="AM319" i="3"/>
  <c r="AM287" i="3"/>
  <c r="AM177" i="3"/>
  <c r="AN280" i="3"/>
  <c r="AM275" i="3"/>
  <c r="AM257" i="3"/>
  <c r="AM239" i="3"/>
  <c r="AM222" i="3"/>
  <c r="AM206" i="3"/>
  <c r="AM190" i="3"/>
  <c r="AM174" i="3"/>
  <c r="AM158" i="3"/>
  <c r="AM142" i="3"/>
  <c r="AM379" i="3"/>
  <c r="AN290" i="3"/>
  <c r="AM377" i="3"/>
  <c r="AM329" i="3"/>
  <c r="AM294" i="3"/>
  <c r="AN325" i="3"/>
  <c r="AN291" i="3"/>
  <c r="AM145" i="3"/>
  <c r="AM376" i="3"/>
  <c r="AM342" i="3"/>
  <c r="AM307" i="3"/>
  <c r="AO280" i="3"/>
  <c r="AM273" i="3"/>
  <c r="AM255" i="3"/>
  <c r="AM237" i="3"/>
  <c r="AM220" i="3"/>
  <c r="AM204" i="3"/>
  <c r="AM188" i="3"/>
  <c r="AM172" i="3"/>
  <c r="AM156" i="3"/>
  <c r="AM140" i="3"/>
  <c r="AO379" i="3"/>
  <c r="AO375" i="3"/>
  <c r="AO371" i="3"/>
  <c r="AO367" i="3"/>
  <c r="AO363" i="3"/>
  <c r="AO359" i="3"/>
  <c r="AO355" i="3"/>
  <c r="AO351" i="3"/>
  <c r="AO347" i="3"/>
  <c r="AO343" i="3"/>
  <c r="AO339" i="3"/>
  <c r="AO335" i="3"/>
  <c r="AO331" i="3"/>
  <c r="AO326" i="3"/>
  <c r="AO320" i="3"/>
  <c r="AO316" i="3"/>
  <c r="AO312" i="3"/>
  <c r="AO308" i="3"/>
  <c r="AO304" i="3"/>
  <c r="AO300" i="3"/>
  <c r="AO296" i="3"/>
  <c r="AO292" i="3"/>
  <c r="AO288" i="3"/>
  <c r="AO284" i="3"/>
  <c r="AN276" i="3"/>
  <c r="AN272" i="3"/>
  <c r="AN268" i="3"/>
  <c r="AN264" i="3"/>
  <c r="AN258" i="3"/>
  <c r="AN254" i="3"/>
  <c r="AN248" i="3"/>
  <c r="AN244" i="3"/>
  <c r="AN240" i="3"/>
  <c r="AN236" i="3"/>
  <c r="AN232" i="3"/>
  <c r="AN228" i="3"/>
  <c r="AN223" i="3"/>
  <c r="AN219" i="3"/>
  <c r="AN215" i="3"/>
  <c r="AN211" i="3"/>
  <c r="AN207" i="3"/>
  <c r="AN203" i="3"/>
  <c r="AN199" i="3"/>
  <c r="AN195" i="3"/>
  <c r="AN191" i="3"/>
  <c r="AN187" i="3"/>
  <c r="AN183" i="3"/>
  <c r="AN179" i="3"/>
  <c r="AN175" i="3"/>
  <c r="AN171" i="3"/>
  <c r="AN167" i="3"/>
  <c r="AN163" i="3"/>
  <c r="AN159" i="3"/>
  <c r="AN155" i="3"/>
  <c r="AN151" i="3"/>
  <c r="AN147" i="3"/>
  <c r="AN143" i="3"/>
  <c r="AN139" i="3"/>
  <c r="AN135" i="3"/>
  <c r="AN131" i="3"/>
  <c r="AM373" i="3"/>
  <c r="AM365" i="3"/>
  <c r="AM357" i="3"/>
  <c r="AM349" i="3"/>
  <c r="AM340" i="3"/>
  <c r="AM305" i="3"/>
  <c r="AM251" i="3"/>
  <c r="AM163" i="3"/>
  <c r="AN310" i="3"/>
  <c r="AM314" i="3"/>
  <c r="AM282" i="3"/>
  <c r="AM266" i="3"/>
  <c r="AN311" i="3"/>
  <c r="AM330" i="3"/>
  <c r="AM295" i="3"/>
  <c r="AO281" i="3"/>
  <c r="AM271" i="3"/>
  <c r="AM235" i="3"/>
  <c r="AM218" i="3"/>
  <c r="AM202" i="3"/>
  <c r="AM186" i="3"/>
  <c r="AM170" i="3"/>
  <c r="AM154" i="3"/>
  <c r="AM138" i="3"/>
  <c r="AN281" i="3"/>
  <c r="AN279" i="3"/>
  <c r="AO111" i="3"/>
  <c r="AO94" i="3"/>
  <c r="AO77" i="3"/>
  <c r="AN124" i="3"/>
  <c r="AN120" i="3"/>
  <c r="AN116" i="3"/>
  <c r="AN112" i="3"/>
  <c r="AN107" i="3"/>
  <c r="AN103" i="3"/>
  <c r="AN99" i="3"/>
  <c r="AN95" i="3"/>
  <c r="AN91" i="3"/>
  <c r="AN86" i="3"/>
  <c r="AN82" i="3"/>
  <c r="AN78" i="3"/>
  <c r="AN74" i="3"/>
  <c r="AN70" i="3"/>
  <c r="AN66" i="3"/>
  <c r="AO58" i="3"/>
  <c r="AO54" i="3"/>
  <c r="AO50" i="3"/>
  <c r="AO46" i="3"/>
  <c r="AO42" i="3"/>
  <c r="AO38" i="3"/>
  <c r="AO34" i="3"/>
  <c r="AO30" i="3"/>
  <c r="AO25" i="3"/>
  <c r="AO20" i="3"/>
  <c r="AO16" i="3"/>
  <c r="AO11" i="3"/>
  <c r="AN58" i="3"/>
  <c r="AN54" i="3"/>
  <c r="AN50" i="3"/>
  <c r="AN46" i="3"/>
  <c r="AN42" i="3"/>
  <c r="AN38" i="3"/>
  <c r="AN34" i="3"/>
  <c r="AN30" i="3"/>
  <c r="AN25" i="3"/>
  <c r="AN20" i="3"/>
  <c r="AN16" i="3"/>
  <c r="AN11" i="3"/>
  <c r="AO431" i="3"/>
  <c r="AO429" i="3"/>
  <c r="AN417" i="3"/>
  <c r="AM428" i="3"/>
  <c r="AO397" i="3"/>
  <c r="AO63" i="3"/>
  <c r="AO125" i="3"/>
  <c r="AO108" i="3"/>
  <c r="AO92" i="3"/>
  <c r="AO75" i="3"/>
  <c r="AO277" i="3"/>
  <c r="AO273" i="3"/>
  <c r="AO269" i="3"/>
  <c r="AO265" i="3"/>
  <c r="AO259" i="3"/>
  <c r="AO255" i="3"/>
  <c r="AO249" i="3"/>
  <c r="AO245" i="3"/>
  <c r="AO241" i="3"/>
  <c r="AO237" i="3"/>
  <c r="AO233" i="3"/>
  <c r="AO229" i="3"/>
  <c r="AO224" i="3"/>
  <c r="AO220" i="3"/>
  <c r="AO216" i="3"/>
  <c r="AO212" i="3"/>
  <c r="AO208" i="3"/>
  <c r="AO204" i="3"/>
  <c r="AO200" i="3"/>
  <c r="AO196" i="3"/>
  <c r="AO192" i="3"/>
  <c r="AO188" i="3"/>
  <c r="AO184" i="3"/>
  <c r="AO180" i="3"/>
  <c r="AO176" i="3"/>
  <c r="AO172" i="3"/>
  <c r="AO168" i="3"/>
  <c r="AO164" i="3"/>
  <c r="AO160" i="3"/>
  <c r="AO156" i="3"/>
  <c r="AO152" i="3"/>
  <c r="AO148" i="3"/>
  <c r="AO144" i="3"/>
  <c r="AO140" i="3"/>
  <c r="AO136" i="3"/>
  <c r="AO132" i="3"/>
  <c r="AO128" i="3"/>
  <c r="AM126" i="3"/>
  <c r="AM122" i="3"/>
  <c r="AM118" i="3"/>
  <c r="AM114" i="3"/>
  <c r="AM109" i="3"/>
  <c r="AM105" i="3"/>
  <c r="AM101" i="3"/>
  <c r="AM97" i="3"/>
  <c r="AM93" i="3"/>
  <c r="AM89" i="3"/>
  <c r="AM84" i="3"/>
  <c r="AM80" i="3"/>
  <c r="AM76" i="3"/>
  <c r="AM72" i="3"/>
  <c r="AM68" i="3"/>
  <c r="AM64" i="3"/>
  <c r="AM62" i="3"/>
  <c r="AM58" i="3"/>
  <c r="AM54" i="3"/>
  <c r="AM50" i="3"/>
  <c r="AM46" i="3"/>
  <c r="AM42" i="3"/>
  <c r="AM38" i="3"/>
  <c r="AM34" i="3"/>
  <c r="AM30" i="3"/>
  <c r="AM25" i="3"/>
  <c r="AM20" i="3"/>
  <c r="AM16" i="3"/>
  <c r="AM11" i="3"/>
  <c r="AM430" i="3"/>
  <c r="AO390" i="3"/>
  <c r="AM416" i="3"/>
  <c r="AN270" i="3"/>
  <c r="AN266" i="3"/>
  <c r="AN261" i="3"/>
  <c r="AN256" i="3"/>
  <c r="AN251" i="3"/>
  <c r="AN246" i="3"/>
  <c r="AN242" i="3"/>
  <c r="AN238" i="3"/>
  <c r="AN234" i="3"/>
  <c r="AN230" i="3"/>
  <c r="AN226" i="3"/>
  <c r="AN221" i="3"/>
  <c r="AN217" i="3"/>
  <c r="AN213" i="3"/>
  <c r="AN209" i="3"/>
  <c r="AN205" i="3"/>
  <c r="AN201" i="3"/>
  <c r="AN197" i="3"/>
  <c r="AN193" i="3"/>
  <c r="AN189" i="3"/>
  <c r="AN185" i="3"/>
  <c r="AN181" i="3"/>
  <c r="AN177" i="3"/>
  <c r="AN173" i="3"/>
  <c r="AN169" i="3"/>
  <c r="AN165" i="3"/>
  <c r="AN161" i="3"/>
  <c r="AN157" i="3"/>
  <c r="AN153" i="3"/>
  <c r="AN149" i="3"/>
  <c r="AN145" i="3"/>
  <c r="AN141" i="3"/>
  <c r="AN137" i="3"/>
  <c r="AN133" i="3"/>
  <c r="AN129" i="3"/>
  <c r="AO123" i="3"/>
  <c r="AO106" i="3"/>
  <c r="AO90" i="3"/>
  <c r="AO73" i="3"/>
  <c r="AN123" i="3"/>
  <c r="AN119" i="3"/>
  <c r="AN115" i="3"/>
  <c r="AN111" i="3"/>
  <c r="AN106" i="3"/>
  <c r="AN102" i="3"/>
  <c r="AN98" i="3"/>
  <c r="AN94" i="3"/>
  <c r="AN90" i="3"/>
  <c r="AN85" i="3"/>
  <c r="AN81" i="3"/>
  <c r="AN77" i="3"/>
  <c r="AN73" i="3"/>
  <c r="AN69" i="3"/>
  <c r="AN65" i="3"/>
  <c r="AO62" i="3"/>
  <c r="AO57" i="3"/>
  <c r="AO53" i="3"/>
  <c r="AO49" i="3"/>
  <c r="AO45" i="3"/>
  <c r="AO41" i="3"/>
  <c r="AO37" i="3"/>
  <c r="AO33" i="3"/>
  <c r="AO29" i="3"/>
  <c r="AO23" i="3"/>
  <c r="AO19" i="3"/>
  <c r="AO15" i="3"/>
  <c r="AO10" i="3"/>
  <c r="AN61" i="3"/>
  <c r="AN57" i="3"/>
  <c r="AN53" i="3"/>
  <c r="AN49" i="3"/>
  <c r="AN45" i="3"/>
  <c r="AN41" i="3"/>
  <c r="AN37" i="3"/>
  <c r="AN33" i="3"/>
  <c r="AN29" i="3"/>
  <c r="AN23" i="3"/>
  <c r="AN19" i="3"/>
  <c r="AN15" i="3"/>
  <c r="AN10" i="3"/>
  <c r="AN431" i="3"/>
  <c r="AO416" i="3"/>
  <c r="AN425" i="3"/>
  <c r="AN397" i="3"/>
  <c r="AN387" i="3"/>
  <c r="AO121" i="3"/>
  <c r="AO104" i="3"/>
  <c r="AO87" i="3"/>
  <c r="AO71" i="3"/>
  <c r="AO276" i="3"/>
  <c r="AO272" i="3"/>
  <c r="AO268" i="3"/>
  <c r="AO264" i="3"/>
  <c r="AO258" i="3"/>
  <c r="AO254" i="3"/>
  <c r="AO248" i="3"/>
  <c r="AO244" i="3"/>
  <c r="AO240" i="3"/>
  <c r="AO236" i="3"/>
  <c r="AO232" i="3"/>
  <c r="AO228" i="3"/>
  <c r="AO223" i="3"/>
  <c r="AO219" i="3"/>
  <c r="AO215" i="3"/>
  <c r="AO211" i="3"/>
  <c r="AO207" i="3"/>
  <c r="AO203" i="3"/>
  <c r="AO199" i="3"/>
  <c r="AO195" i="3"/>
  <c r="AO191" i="3"/>
  <c r="AO187" i="3"/>
  <c r="AO183" i="3"/>
  <c r="AO179" i="3"/>
  <c r="AO175" i="3"/>
  <c r="AO171" i="3"/>
  <c r="AO167" i="3"/>
  <c r="AO163" i="3"/>
  <c r="AO159" i="3"/>
  <c r="AO155" i="3"/>
  <c r="AO151" i="3"/>
  <c r="AO147" i="3"/>
  <c r="AO143" i="3"/>
  <c r="AO139" i="3"/>
  <c r="AO135" i="3"/>
  <c r="AO131" i="3"/>
  <c r="AO126" i="3"/>
  <c r="AM125" i="3"/>
  <c r="AM121" i="3"/>
  <c r="AM117" i="3"/>
  <c r="AM113" i="3"/>
  <c r="AM108" i="3"/>
  <c r="AM104" i="3"/>
  <c r="AM100" i="3"/>
  <c r="AM96" i="3"/>
  <c r="AM92" i="3"/>
  <c r="AM87" i="3"/>
  <c r="AM83" i="3"/>
  <c r="AM79" i="3"/>
  <c r="AM75" i="3"/>
  <c r="AM71" i="3"/>
  <c r="AM67" i="3"/>
  <c r="AM61" i="3"/>
  <c r="AM57" i="3"/>
  <c r="AM53" i="3"/>
  <c r="AM49" i="3"/>
  <c r="AM45" i="3"/>
  <c r="AM41" i="3"/>
  <c r="AM37" i="3"/>
  <c r="AM33" i="3"/>
  <c r="AM29" i="3"/>
  <c r="AM23" i="3"/>
  <c r="AM19" i="3"/>
  <c r="AM15" i="3"/>
  <c r="AM10" i="3"/>
  <c r="AN429" i="3"/>
  <c r="AN255" i="3"/>
  <c r="AN249" i="3"/>
  <c r="AN245" i="3"/>
  <c r="AN241" i="3"/>
  <c r="AN237" i="3"/>
  <c r="AN233" i="3"/>
  <c r="AN229" i="3"/>
  <c r="AN224" i="3"/>
  <c r="AN220" i="3"/>
  <c r="AN216" i="3"/>
  <c r="AN212" i="3"/>
  <c r="AN208" i="3"/>
  <c r="AN204" i="3"/>
  <c r="AN200" i="3"/>
  <c r="AN196" i="3"/>
  <c r="AN192" i="3"/>
  <c r="AN188" i="3"/>
  <c r="AN184" i="3"/>
  <c r="AN180" i="3"/>
  <c r="AN176" i="3"/>
  <c r="AN172" i="3"/>
  <c r="AN168" i="3"/>
  <c r="AN164" i="3"/>
  <c r="AN160" i="3"/>
  <c r="AN156" i="3"/>
  <c r="AN152" i="3"/>
  <c r="AN148" i="3"/>
  <c r="AN144" i="3"/>
  <c r="AN140" i="3"/>
  <c r="AN136" i="3"/>
  <c r="AN132" i="3"/>
  <c r="AN128" i="3"/>
  <c r="AO119" i="3"/>
  <c r="AO102" i="3"/>
  <c r="AO85" i="3"/>
  <c r="AO69" i="3"/>
  <c r="AN126" i="3"/>
  <c r="AN122" i="3"/>
  <c r="AN118" i="3"/>
  <c r="AN114" i="3"/>
  <c r="AN109" i="3"/>
  <c r="AN105" i="3"/>
  <c r="AN101" i="3"/>
  <c r="AN97" i="3"/>
  <c r="AN93" i="3"/>
  <c r="AN89" i="3"/>
  <c r="AN84" i="3"/>
  <c r="AN80" i="3"/>
  <c r="AN76" i="3"/>
  <c r="AN72" i="3"/>
  <c r="AN68" i="3"/>
  <c r="AN64" i="3"/>
  <c r="AO56" i="3"/>
  <c r="AO52" i="3"/>
  <c r="AO48" i="3"/>
  <c r="AO44" i="3"/>
  <c r="AO40" i="3"/>
  <c r="AO36" i="3"/>
  <c r="AO32" i="3"/>
  <c r="AO28" i="3"/>
  <c r="AO22" i="3"/>
  <c r="AO18" i="3"/>
  <c r="AO14" i="3"/>
  <c r="AO9" i="3"/>
  <c r="AN60" i="3"/>
  <c r="AN56" i="3"/>
  <c r="AN52" i="3"/>
  <c r="AN48" i="3"/>
  <c r="AN44" i="3"/>
  <c r="AN40" i="3"/>
  <c r="AN36" i="3"/>
  <c r="AN32" i="3"/>
  <c r="AN28" i="3"/>
  <c r="AN22" i="3"/>
  <c r="AN18" i="3"/>
  <c r="AN14" i="3"/>
  <c r="AN9" i="3"/>
  <c r="AO430" i="3"/>
  <c r="AM431" i="3"/>
  <c r="AN428" i="3"/>
  <c r="AM417" i="3"/>
  <c r="AM397" i="3"/>
  <c r="AO117" i="3"/>
  <c r="AO100" i="3"/>
  <c r="AO83" i="3"/>
  <c r="AO67" i="3"/>
  <c r="AO279" i="3"/>
  <c r="AO275" i="3"/>
  <c r="AO271" i="3"/>
  <c r="AO267" i="3"/>
  <c r="AO263" i="3"/>
  <c r="AO257" i="3"/>
  <c r="AO247" i="3"/>
  <c r="AO243" i="3"/>
  <c r="AO239" i="3"/>
  <c r="AO235" i="3"/>
  <c r="AO231" i="3"/>
  <c r="AO227" i="3"/>
  <c r="AO222" i="3"/>
  <c r="AO218" i="3"/>
  <c r="AO214" i="3"/>
  <c r="AO210" i="3"/>
  <c r="AO206" i="3"/>
  <c r="AO202" i="3"/>
  <c r="AO198" i="3"/>
  <c r="AO194" i="3"/>
  <c r="AO190" i="3"/>
  <c r="AO186" i="3"/>
  <c r="AO182" i="3"/>
  <c r="AO178" i="3"/>
  <c r="AO174" i="3"/>
  <c r="AO170" i="3"/>
  <c r="AO166" i="3"/>
  <c r="AO162" i="3"/>
  <c r="AO158" i="3"/>
  <c r="AO154" i="3"/>
  <c r="AO150" i="3"/>
  <c r="AO146" i="3"/>
  <c r="AO142" i="3"/>
  <c r="AO138" i="3"/>
  <c r="AO134" i="3"/>
  <c r="AO130" i="3"/>
  <c r="AM128" i="3"/>
  <c r="AM124" i="3"/>
  <c r="AM120" i="3"/>
  <c r="AM116" i="3"/>
  <c r="AM112" i="3"/>
  <c r="AM107" i="3"/>
  <c r="AM103" i="3"/>
  <c r="AM99" i="3"/>
  <c r="AM95" i="3"/>
  <c r="AM91" i="3"/>
  <c r="AM86" i="3"/>
  <c r="AM82" i="3"/>
  <c r="AM78" i="3"/>
  <c r="AM74" i="3"/>
  <c r="AM70" i="3"/>
  <c r="AM66" i="3"/>
  <c r="AM60" i="3"/>
  <c r="AM56" i="3"/>
  <c r="AM52" i="3"/>
  <c r="AM48" i="3"/>
  <c r="AM44" i="3"/>
  <c r="AM40" i="3"/>
  <c r="AM36" i="3"/>
  <c r="AM32" i="3"/>
  <c r="AM28" i="3"/>
  <c r="AM22" i="3"/>
  <c r="AM18" i="3"/>
  <c r="AM14" i="3"/>
  <c r="AM9" i="3"/>
  <c r="AM429" i="3"/>
  <c r="AM425" i="3"/>
  <c r="AN390" i="3"/>
  <c r="AO115" i="3"/>
  <c r="AO98" i="3"/>
  <c r="AO81" i="3"/>
  <c r="AO65" i="3"/>
  <c r="AN62" i="3"/>
  <c r="AN125" i="3"/>
  <c r="AN121" i="3"/>
  <c r="AN117" i="3"/>
  <c r="AN113" i="3"/>
  <c r="AN108" i="3"/>
  <c r="AN104" i="3"/>
  <c r="AN100" i="3"/>
  <c r="AN96" i="3"/>
  <c r="AN92" i="3"/>
  <c r="AN87" i="3"/>
  <c r="AN83" i="3"/>
  <c r="AN79" i="3"/>
  <c r="AN75" i="3"/>
  <c r="AN71" i="3"/>
  <c r="AN67" i="3"/>
  <c r="AM63" i="3"/>
  <c r="AO60" i="3"/>
  <c r="AO61" i="3"/>
  <c r="AO55" i="3"/>
  <c r="AO51" i="3"/>
  <c r="AO47" i="3"/>
  <c r="AO43" i="3"/>
  <c r="AO39" i="3"/>
  <c r="AO35" i="3"/>
  <c r="AO31" i="3"/>
  <c r="AO27" i="3"/>
  <c r="AO21" i="3"/>
  <c r="AO17" i="3"/>
  <c r="AO13" i="3"/>
  <c r="AN59" i="3"/>
  <c r="AN55" i="3"/>
  <c r="AN51" i="3"/>
  <c r="AN47" i="3"/>
  <c r="AN43" i="3"/>
  <c r="AN39" i="3"/>
  <c r="AN35" i="3"/>
  <c r="AN31" i="3"/>
  <c r="AN27" i="3"/>
  <c r="AN21" i="3"/>
  <c r="AN17" i="3"/>
  <c r="AN13" i="3"/>
  <c r="AN8" i="3"/>
  <c r="AN430" i="3"/>
  <c r="AO428" i="3"/>
  <c r="AO425" i="3"/>
  <c r="AN416" i="3"/>
  <c r="AO387" i="3"/>
  <c r="AM387" i="3"/>
  <c r="AO113" i="3"/>
  <c r="AO96" i="3"/>
  <c r="AO79" i="3"/>
  <c r="AN63" i="3"/>
  <c r="AO278" i="3"/>
  <c r="AO274" i="3"/>
  <c r="AO270" i="3"/>
  <c r="AO266" i="3"/>
  <c r="AO261" i="3"/>
  <c r="AO256" i="3"/>
  <c r="AO251" i="3"/>
  <c r="AO246" i="3"/>
  <c r="AO242" i="3"/>
  <c r="AO238" i="3"/>
  <c r="AO234" i="3"/>
  <c r="AO230" i="3"/>
  <c r="AO226" i="3"/>
  <c r="AO221" i="3"/>
  <c r="AO217" i="3"/>
  <c r="AO213" i="3"/>
  <c r="AO209" i="3"/>
  <c r="AO205" i="3"/>
  <c r="AO201" i="3"/>
  <c r="AO197" i="3"/>
  <c r="AO193" i="3"/>
  <c r="AO189" i="3"/>
  <c r="AO185" i="3"/>
  <c r="AO181" i="3"/>
  <c r="AO177" i="3"/>
  <c r="AO173" i="3"/>
  <c r="AO169" i="3"/>
  <c r="AO165" i="3"/>
  <c r="AO161" i="3"/>
  <c r="AO157" i="3"/>
  <c r="AO153" i="3"/>
  <c r="AO149" i="3"/>
  <c r="AO145" i="3"/>
  <c r="AO141" i="3"/>
  <c r="AO137" i="3"/>
  <c r="AO133" i="3"/>
  <c r="AO129" i="3"/>
  <c r="AM127" i="3"/>
  <c r="AM123" i="3"/>
  <c r="AM119" i="3"/>
  <c r="AM115" i="3"/>
  <c r="AM111" i="3"/>
  <c r="AM106" i="3"/>
  <c r="AM102" i="3"/>
  <c r="AM98" i="3"/>
  <c r="AM94" i="3"/>
  <c r="AM90" i="3"/>
  <c r="AM85" i="3"/>
  <c r="AM81" i="3"/>
  <c r="AM77" i="3"/>
  <c r="AM73" i="3"/>
  <c r="AM69" i="3"/>
  <c r="AM65" i="3"/>
  <c r="AM59" i="3"/>
  <c r="AM55" i="3"/>
  <c r="AM51" i="3"/>
  <c r="AM47" i="3"/>
  <c r="AM43" i="3"/>
  <c r="AM39" i="3"/>
  <c r="AM35" i="3"/>
  <c r="AM31" i="3"/>
  <c r="AM27" i="3"/>
  <c r="AM21" i="3"/>
  <c r="AM17" i="3"/>
  <c r="AM13" i="3"/>
  <c r="AM8" i="3"/>
  <c r="AM390" i="3"/>
  <c r="AG267" i="3"/>
  <c r="AG269" i="3"/>
  <c r="AG187" i="3"/>
  <c r="AL330" i="3"/>
  <c r="AG78" i="3"/>
  <c r="AG82" i="3"/>
  <c r="AG91" i="3"/>
  <c r="AL171" i="3"/>
  <c r="AG346" i="3"/>
  <c r="AF374" i="3"/>
  <c r="AD29" i="3"/>
  <c r="AG184" i="3"/>
  <c r="AG80" i="3"/>
  <c r="AG81" i="3"/>
  <c r="AG52" i="3"/>
  <c r="AK281" i="3"/>
  <c r="AF378" i="3"/>
  <c r="AG289" i="3"/>
  <c r="AG263" i="3"/>
  <c r="AG116" i="3"/>
  <c r="AG9" i="3"/>
  <c r="AL359" i="3"/>
  <c r="AL351" i="3"/>
  <c r="AL217" i="3"/>
  <c r="AH76" i="3"/>
  <c r="AG354" i="3"/>
  <c r="AG233" i="3"/>
  <c r="AG259" i="3"/>
  <c r="AG154" i="3"/>
  <c r="AG49" i="3"/>
  <c r="AJ370" i="3"/>
  <c r="AJ362" i="3"/>
  <c r="AJ354" i="3"/>
  <c r="AK279" i="3"/>
  <c r="AL219" i="3"/>
  <c r="AG182" i="3"/>
  <c r="AG206" i="3"/>
  <c r="AG229" i="3"/>
  <c r="AG126" i="3"/>
  <c r="AG20" i="3"/>
  <c r="AH101" i="3"/>
  <c r="AG235" i="3"/>
  <c r="AG176" i="3"/>
  <c r="AG72" i="3"/>
  <c r="AL199" i="3"/>
  <c r="AL143" i="3"/>
  <c r="AD53" i="3"/>
  <c r="AG329" i="3"/>
  <c r="AG261" i="3"/>
  <c r="AG193" i="3"/>
  <c r="AG63" i="3"/>
  <c r="AH66" i="3"/>
  <c r="AF341" i="3"/>
  <c r="AF306" i="3"/>
  <c r="AF294" i="3"/>
  <c r="AD45" i="3"/>
  <c r="AG215" i="3"/>
  <c r="AG151" i="3"/>
  <c r="AG85" i="3"/>
  <c r="AG19" i="3"/>
  <c r="AE326" i="3"/>
  <c r="AE312" i="3"/>
  <c r="AH89" i="3"/>
  <c r="AD312" i="3"/>
  <c r="AG256" i="3"/>
  <c r="AG125" i="3"/>
  <c r="AG59" i="3"/>
  <c r="AD31" i="3"/>
  <c r="AK273" i="3"/>
  <c r="AK265" i="3"/>
  <c r="AK255" i="3"/>
  <c r="AK245" i="3"/>
  <c r="AK237" i="3"/>
  <c r="AK229" i="3"/>
  <c r="AK220" i="3"/>
  <c r="AK212" i="3"/>
  <c r="AK204" i="3"/>
  <c r="AK196" i="3"/>
  <c r="AK188" i="3"/>
  <c r="AK180" i="3"/>
  <c r="AK172" i="3"/>
  <c r="AK164" i="3"/>
  <c r="AK156" i="3"/>
  <c r="AK148" i="3"/>
  <c r="AK140" i="3"/>
  <c r="AK132" i="3"/>
  <c r="AD113" i="3"/>
  <c r="AD96" i="3"/>
  <c r="AD51" i="3"/>
  <c r="AH123" i="3"/>
  <c r="AH106" i="3"/>
  <c r="AH90" i="3"/>
  <c r="AH73" i="3"/>
  <c r="AD8" i="3"/>
  <c r="AG99" i="3"/>
  <c r="AG47" i="3"/>
  <c r="AL8" i="3"/>
  <c r="AG35" i="3"/>
  <c r="AG95" i="3"/>
  <c r="AG112" i="3"/>
  <c r="AG17" i="3"/>
  <c r="AG57" i="3"/>
  <c r="AG319" i="3"/>
  <c r="AL226" i="3"/>
  <c r="AF382" i="3"/>
  <c r="AG162" i="3"/>
  <c r="AG239" i="3"/>
  <c r="AL283" i="3"/>
  <c r="AL254" i="3"/>
  <c r="AG196" i="3"/>
  <c r="AG93" i="3"/>
  <c r="AG172" i="3"/>
  <c r="AG131" i="3"/>
  <c r="AG42" i="3"/>
  <c r="AG23" i="3"/>
  <c r="AL376" i="3"/>
  <c r="AL368" i="3"/>
  <c r="AL309" i="3"/>
  <c r="AG301" i="3"/>
  <c r="AG124" i="3"/>
  <c r="AL291" i="3"/>
  <c r="AL307" i="3"/>
  <c r="AG347" i="3"/>
  <c r="AL303" i="3"/>
  <c r="AF380" i="3"/>
  <c r="AG304" i="3"/>
  <c r="AL316" i="3"/>
  <c r="AL284" i="3"/>
  <c r="AG343" i="3"/>
  <c r="AG313" i="3"/>
  <c r="AG130" i="3"/>
  <c r="AL360" i="3"/>
  <c r="AL344" i="3"/>
  <c r="AL270" i="3"/>
  <c r="AH109" i="3"/>
  <c r="AG273" i="3"/>
  <c r="AG166" i="3"/>
  <c r="AG62" i="3"/>
  <c r="AG247" i="3"/>
  <c r="AG245" i="3"/>
  <c r="AG243" i="3"/>
  <c r="AG139" i="3"/>
  <c r="AG34" i="3"/>
  <c r="AL274" i="3"/>
  <c r="AG288" i="3"/>
  <c r="AG188" i="3"/>
  <c r="AG84" i="3"/>
  <c r="AG71" i="3"/>
  <c r="AH74" i="3"/>
  <c r="AG94" i="3"/>
  <c r="AH97" i="3"/>
  <c r="AG67" i="3"/>
  <c r="AH44" i="3"/>
  <c r="AH28" i="3"/>
  <c r="AH9" i="3"/>
  <c r="AH57" i="3"/>
  <c r="AH23" i="3"/>
  <c r="AG129" i="3"/>
  <c r="AK366" i="3"/>
  <c r="AK315" i="3"/>
  <c r="AH126" i="3"/>
  <c r="AG97" i="3"/>
  <c r="AG220" i="3"/>
  <c r="AG103" i="3"/>
  <c r="AG140" i="3"/>
  <c r="AG36" i="3"/>
  <c r="AG105" i="3"/>
  <c r="AG114" i="3"/>
  <c r="AH68" i="3"/>
  <c r="AG170" i="3"/>
  <c r="AG271" i="3"/>
  <c r="AG58" i="3"/>
  <c r="AG121" i="3"/>
  <c r="AG55" i="3"/>
  <c r="AH124" i="3"/>
  <c r="AD10" i="3"/>
  <c r="AG77" i="3"/>
  <c r="AL240" i="3"/>
  <c r="AK354" i="3"/>
  <c r="AG211" i="3"/>
  <c r="AG136" i="3"/>
  <c r="AG237" i="3"/>
  <c r="AG265" i="3"/>
  <c r="AG158" i="3"/>
  <c r="AG54" i="3"/>
  <c r="AG156" i="3"/>
  <c r="AG194" i="3"/>
  <c r="AG90" i="3"/>
  <c r="AG15" i="3"/>
  <c r="AG22" i="3"/>
  <c r="AG40" i="3"/>
  <c r="AG46" i="3"/>
  <c r="AH116" i="3"/>
  <c r="AE10" i="3"/>
  <c r="AG69" i="3"/>
  <c r="AH112" i="3"/>
  <c r="AK358" i="3"/>
  <c r="AK334" i="3"/>
  <c r="AL193" i="3"/>
  <c r="AG212" i="3"/>
  <c r="AG32" i="3"/>
  <c r="AL295" i="3"/>
  <c r="AG186" i="3"/>
  <c r="AG249" i="3"/>
  <c r="AG146" i="3"/>
  <c r="AG41" i="3"/>
  <c r="AL230" i="3"/>
  <c r="AG180" i="3"/>
  <c r="AG144" i="3"/>
  <c r="AG218" i="3"/>
  <c r="AG115" i="3"/>
  <c r="AL187" i="3"/>
  <c r="AG190" i="3"/>
  <c r="AG86" i="3"/>
  <c r="AL205" i="3"/>
  <c r="AG68" i="3"/>
  <c r="AG241" i="3"/>
  <c r="AG138" i="3"/>
  <c r="AG33" i="3"/>
  <c r="AI127" i="3"/>
  <c r="AL153" i="3"/>
  <c r="AG234" i="3"/>
  <c r="AG169" i="3"/>
  <c r="AG104" i="3"/>
  <c r="AG39" i="3"/>
  <c r="AH107" i="3"/>
  <c r="AG191" i="3"/>
  <c r="AG61" i="3"/>
  <c r="AH64" i="3"/>
  <c r="AG100" i="3"/>
  <c r="AE43" i="3"/>
  <c r="AD27" i="3"/>
  <c r="AH117" i="3"/>
  <c r="AH100" i="3"/>
  <c r="AH83" i="3"/>
  <c r="AH67" i="3"/>
  <c r="AH52" i="3"/>
  <c r="AH36" i="3"/>
  <c r="AH18" i="3"/>
  <c r="AI55" i="3"/>
  <c r="AI21" i="3"/>
  <c r="AH33" i="3"/>
  <c r="AI44" i="3"/>
  <c r="AI28" i="3"/>
  <c r="AI9" i="3"/>
  <c r="AL287" i="3"/>
  <c r="AG334" i="3"/>
  <c r="AK299" i="3"/>
  <c r="AL261" i="3"/>
  <c r="AG200" i="3"/>
  <c r="AH93" i="3"/>
  <c r="AG227" i="3"/>
  <c r="AG132" i="3"/>
  <c r="AG28" i="3"/>
  <c r="AH118" i="3"/>
  <c r="AG25" i="3"/>
  <c r="AG168" i="3"/>
  <c r="AG64" i="3"/>
  <c r="AG65" i="3"/>
  <c r="AG204" i="3"/>
  <c r="AG178" i="3"/>
  <c r="AG73" i="3"/>
  <c r="AG11" i="3"/>
  <c r="AG18" i="3"/>
  <c r="AH99" i="3"/>
  <c r="AG119" i="3"/>
  <c r="AH95" i="3"/>
  <c r="AJ387" i="3"/>
  <c r="AL304" i="3"/>
  <c r="AL159" i="3"/>
  <c r="AK370" i="3"/>
  <c r="AG123" i="3"/>
  <c r="AG174" i="3"/>
  <c r="AG122" i="3"/>
  <c r="AG222" i="3"/>
  <c r="AH84" i="3"/>
  <c r="AG50" i="3"/>
  <c r="AG164" i="3"/>
  <c r="AG60" i="3"/>
  <c r="AG87" i="3"/>
  <c r="AG21" i="3"/>
  <c r="AH91" i="3"/>
  <c r="AG111" i="3"/>
  <c r="AL339" i="3"/>
  <c r="AG224" i="3"/>
  <c r="AG120" i="3"/>
  <c r="AG14" i="3"/>
  <c r="AG44" i="3"/>
  <c r="AG16" i="3"/>
  <c r="AL209" i="3"/>
  <c r="AG148" i="3"/>
  <c r="AG70" i="3"/>
  <c r="AG56" i="3"/>
  <c r="AG317" i="3"/>
  <c r="AG210" i="3"/>
  <c r="AG106" i="3"/>
  <c r="AG142" i="3"/>
  <c r="AG38" i="3"/>
  <c r="AG30" i="3"/>
  <c r="AG275" i="3"/>
  <c r="AG257" i="3"/>
  <c r="AG152" i="3"/>
  <c r="AG48" i="3"/>
  <c r="AG202" i="3"/>
  <c r="AG98" i="3"/>
  <c r="AG79" i="3"/>
  <c r="AH82" i="3"/>
  <c r="AG102" i="3"/>
  <c r="AG37" i="3"/>
  <c r="AH78" i="3"/>
  <c r="AF349" i="3"/>
  <c r="AJ379" i="3"/>
  <c r="AJ371" i="3"/>
  <c r="AJ363" i="3"/>
  <c r="AJ355" i="3"/>
  <c r="AJ347" i="3"/>
  <c r="AL195" i="3"/>
  <c r="AF379" i="3"/>
  <c r="AG350" i="3"/>
  <c r="AL310" i="3"/>
  <c r="AF365" i="3"/>
  <c r="AG303" i="3"/>
  <c r="AG296" i="3"/>
  <c r="AL248" i="3"/>
  <c r="AL161" i="3"/>
  <c r="AL145" i="3"/>
  <c r="AL129" i="3"/>
  <c r="AG337" i="3"/>
  <c r="AG270" i="3"/>
  <c r="AF347" i="3"/>
  <c r="AL375" i="3"/>
  <c r="AK378" i="3"/>
  <c r="AK362" i="3"/>
  <c r="AK350" i="3"/>
  <c r="AK342" i="3"/>
  <c r="AK325" i="3"/>
  <c r="AK307" i="3"/>
  <c r="AK291" i="3"/>
  <c r="AK283" i="3"/>
  <c r="AF337" i="3"/>
  <c r="AF329" i="3"/>
  <c r="AF318" i="3"/>
  <c r="AF310" i="3"/>
  <c r="AF302" i="3"/>
  <c r="AF286" i="3"/>
  <c r="AE379" i="3"/>
  <c r="AE371" i="3"/>
  <c r="AE363" i="3"/>
  <c r="AE355" i="3"/>
  <c r="AE347" i="3"/>
  <c r="AE335" i="3"/>
  <c r="AL352" i="3"/>
  <c r="AL367" i="3"/>
  <c r="AK382" i="3"/>
  <c r="AK374" i="3"/>
  <c r="AK346" i="3"/>
  <c r="AK338" i="3"/>
  <c r="AK330" i="3"/>
  <c r="AK319" i="3"/>
  <c r="AK311" i="3"/>
  <c r="AK303" i="3"/>
  <c r="AK295" i="3"/>
  <c r="AK287" i="3"/>
  <c r="AF333" i="3"/>
  <c r="AF324" i="3"/>
  <c r="AF314" i="3"/>
  <c r="AF298" i="3"/>
  <c r="AF290" i="3"/>
  <c r="AF282" i="3"/>
  <c r="AG284" i="3"/>
  <c r="AE375" i="3"/>
  <c r="AE367" i="3"/>
  <c r="AE359" i="3"/>
  <c r="AE351" i="3"/>
  <c r="AE343" i="3"/>
  <c r="AE339" i="3"/>
  <c r="AL332" i="3"/>
  <c r="AL298" i="3"/>
  <c r="AG305" i="3"/>
  <c r="AG281" i="3"/>
  <c r="AL300" i="3"/>
  <c r="AL380" i="3"/>
  <c r="AL348" i="3"/>
  <c r="AJ367" i="3"/>
  <c r="AJ351" i="3"/>
  <c r="AG340" i="3"/>
  <c r="AL329" i="3"/>
  <c r="AG369" i="3"/>
  <c r="AG339" i="3"/>
  <c r="AG380" i="3"/>
  <c r="AL335" i="3"/>
  <c r="AL223" i="3"/>
  <c r="AG76" i="3"/>
  <c r="AL356" i="3"/>
  <c r="AF377" i="3"/>
  <c r="AJ359" i="3"/>
  <c r="AL264" i="3"/>
  <c r="AL294" i="3"/>
  <c r="AI280" i="3"/>
  <c r="AL183" i="3"/>
  <c r="AG302" i="3"/>
  <c r="AG291" i="3"/>
  <c r="AL246" i="3"/>
  <c r="AL297" i="3"/>
  <c r="AJ378" i="3"/>
  <c r="AF373" i="3"/>
  <c r="AL333" i="3"/>
  <c r="AL221" i="3"/>
  <c r="AG283" i="3"/>
  <c r="AG254" i="3"/>
  <c r="AL177" i="3"/>
  <c r="AF357" i="3"/>
  <c r="AF369" i="3"/>
  <c r="AL364" i="3"/>
  <c r="AL328" i="3"/>
  <c r="AL201" i="3"/>
  <c r="AG328" i="3"/>
  <c r="AJ375" i="3"/>
  <c r="AF355" i="3"/>
  <c r="AG297" i="3"/>
  <c r="AG348" i="3"/>
  <c r="AL137" i="3"/>
  <c r="AJ346" i="3"/>
  <c r="AF360" i="3"/>
  <c r="AJ280" i="3"/>
  <c r="AG355" i="3"/>
  <c r="AG375" i="3"/>
  <c r="AF359" i="3"/>
  <c r="AL372" i="3"/>
  <c r="AL293" i="3"/>
  <c r="AG367" i="3"/>
  <c r="AG109" i="3"/>
  <c r="AG378" i="3"/>
  <c r="AG295" i="3"/>
  <c r="AG356" i="3"/>
  <c r="AL272" i="3"/>
  <c r="AG201" i="3"/>
  <c r="AG137" i="3"/>
  <c r="AJ342" i="3"/>
  <c r="AJ338" i="3"/>
  <c r="AJ334" i="3"/>
  <c r="AJ330" i="3"/>
  <c r="AJ325" i="3"/>
  <c r="AJ319" i="3"/>
  <c r="AJ315" i="3"/>
  <c r="AJ311" i="3"/>
  <c r="AJ307" i="3"/>
  <c r="AJ303" i="3"/>
  <c r="AJ299" i="3"/>
  <c r="AJ295" i="3"/>
  <c r="AJ291" i="3"/>
  <c r="AJ287" i="3"/>
  <c r="AJ283" i="3"/>
  <c r="AG292" i="3"/>
  <c r="AG223" i="3"/>
  <c r="AG159" i="3"/>
  <c r="AG29" i="3"/>
  <c r="AI380" i="3"/>
  <c r="AI376" i="3"/>
  <c r="AI372" i="3"/>
  <c r="AI368" i="3"/>
  <c r="AI364" i="3"/>
  <c r="AI360" i="3"/>
  <c r="AI356" i="3"/>
  <c r="AI352" i="3"/>
  <c r="AI348" i="3"/>
  <c r="AI344" i="3"/>
  <c r="AI340" i="3"/>
  <c r="AI336" i="3"/>
  <c r="AI332" i="3"/>
  <c r="AI328" i="3"/>
  <c r="AI321" i="3"/>
  <c r="AI317" i="3"/>
  <c r="AI313" i="3"/>
  <c r="AI309" i="3"/>
  <c r="AI305" i="3"/>
  <c r="AI301" i="3"/>
  <c r="AI297" i="3"/>
  <c r="AI293" i="3"/>
  <c r="AI289" i="3"/>
  <c r="AI285" i="3"/>
  <c r="AH381" i="3"/>
  <c r="AD373" i="3"/>
  <c r="AD368" i="3"/>
  <c r="AH364" i="3"/>
  <c r="AH360" i="3"/>
  <c r="AH356" i="3"/>
  <c r="AH352" i="3"/>
  <c r="AH348" i="3"/>
  <c r="AH344" i="3"/>
  <c r="AH340" i="3"/>
  <c r="AH336" i="3"/>
  <c r="AH332" i="3"/>
  <c r="AH328" i="3"/>
  <c r="AH321" i="3"/>
  <c r="AH317" i="3"/>
  <c r="AH313" i="3"/>
  <c r="AH309" i="3"/>
  <c r="AH305" i="3"/>
  <c r="AH301" i="3"/>
  <c r="AH297" i="3"/>
  <c r="AH293" i="3"/>
  <c r="AH289" i="3"/>
  <c r="AH285" i="3"/>
  <c r="AL269" i="3"/>
  <c r="AL249" i="3"/>
  <c r="AL233" i="3"/>
  <c r="AL216" i="3"/>
  <c r="AL200" i="3"/>
  <c r="AL184" i="3"/>
  <c r="AL168" i="3"/>
  <c r="AL152" i="3"/>
  <c r="AL136" i="3"/>
  <c r="AD380" i="3"/>
  <c r="AH372" i="3"/>
  <c r="AG333" i="3"/>
  <c r="AG266" i="3"/>
  <c r="AG197" i="3"/>
  <c r="AG133" i="3"/>
  <c r="AH70" i="3"/>
  <c r="AD39" i="3"/>
  <c r="AD115" i="3"/>
  <c r="AD98" i="3"/>
  <c r="AD81" i="3"/>
  <c r="AD65" i="3"/>
  <c r="AE8" i="3"/>
  <c r="AF276" i="3"/>
  <c r="AF272" i="3"/>
  <c r="AF268" i="3"/>
  <c r="AF264" i="3"/>
  <c r="AF258" i="3"/>
  <c r="AF254" i="3"/>
  <c r="AF248" i="3"/>
  <c r="AF244" i="3"/>
  <c r="AF240" i="3"/>
  <c r="AF236" i="3"/>
  <c r="AF232" i="3"/>
  <c r="AF228" i="3"/>
  <c r="AF223" i="3"/>
  <c r="AF219" i="3"/>
  <c r="AF215" i="3"/>
  <c r="AF211" i="3"/>
  <c r="AF207" i="3"/>
  <c r="AF203" i="3"/>
  <c r="AF199" i="3"/>
  <c r="AF195" i="3"/>
  <c r="AF191" i="3"/>
  <c r="AF187" i="3"/>
  <c r="AF183" i="3"/>
  <c r="AF179" i="3"/>
  <c r="AF175" i="3"/>
  <c r="AF171" i="3"/>
  <c r="AF167" i="3"/>
  <c r="AF163" i="3"/>
  <c r="AF159" i="3"/>
  <c r="AF155" i="3"/>
  <c r="AF151" i="3"/>
  <c r="AF147" i="3"/>
  <c r="AF143" i="3"/>
  <c r="AF139" i="3"/>
  <c r="AF135" i="3"/>
  <c r="AF131" i="3"/>
  <c r="AI276" i="3"/>
  <c r="AI272" i="3"/>
  <c r="AI268" i="3"/>
  <c r="AI264" i="3"/>
  <c r="AI258" i="3"/>
  <c r="AI254" i="3"/>
  <c r="AI248" i="3"/>
  <c r="AI244" i="3"/>
  <c r="AI240" i="3"/>
  <c r="AI236" i="3"/>
  <c r="AI232" i="3"/>
  <c r="AI228" i="3"/>
  <c r="AI223" i="3"/>
  <c r="AI219" i="3"/>
  <c r="AI215" i="3"/>
  <c r="AI211" i="3"/>
  <c r="AI207" i="3"/>
  <c r="AI203" i="3"/>
  <c r="AI199" i="3"/>
  <c r="AI195" i="3"/>
  <c r="AI191" i="3"/>
  <c r="AI187" i="3"/>
  <c r="AI183" i="3"/>
  <c r="AI179" i="3"/>
  <c r="AI175" i="3"/>
  <c r="AI171" i="3"/>
  <c r="AI167" i="3"/>
  <c r="AI163" i="3"/>
  <c r="AI159" i="3"/>
  <c r="AI155" i="3"/>
  <c r="AI151" i="3"/>
  <c r="AI147" i="3"/>
  <c r="AI143" i="3"/>
  <c r="AI139" i="3"/>
  <c r="AI135" i="3"/>
  <c r="AI131" i="3"/>
  <c r="AH125" i="3"/>
  <c r="AH108" i="3"/>
  <c r="AH92" i="3"/>
  <c r="AH75" i="3"/>
  <c r="AE49" i="3"/>
  <c r="AH282" i="3"/>
  <c r="AH278" i="3"/>
  <c r="AH274" i="3"/>
  <c r="AH270" i="3"/>
  <c r="AH266" i="3"/>
  <c r="AH261" i="3"/>
  <c r="AH256" i="3"/>
  <c r="AH251" i="3"/>
  <c r="AH246" i="3"/>
  <c r="AH242" i="3"/>
  <c r="AH238" i="3"/>
  <c r="AH234" i="3"/>
  <c r="AH230" i="3"/>
  <c r="AH226" i="3"/>
  <c r="AH221" i="3"/>
  <c r="AH217" i="3"/>
  <c r="AH213" i="3"/>
  <c r="AH209" i="3"/>
  <c r="AH205" i="3"/>
  <c r="AH201" i="3"/>
  <c r="AH197" i="3"/>
  <c r="AH193" i="3"/>
  <c r="AH189" i="3"/>
  <c r="AH185" i="3"/>
  <c r="AH181" i="3"/>
  <c r="AH177" i="3"/>
  <c r="AH173" i="3"/>
  <c r="AH169" i="3"/>
  <c r="AH165" i="3"/>
  <c r="AH161" i="3"/>
  <c r="AH157" i="3"/>
  <c r="AH153" i="3"/>
  <c r="AH149" i="3"/>
  <c r="AH145" i="3"/>
  <c r="AH141" i="3"/>
  <c r="AH137" i="3"/>
  <c r="AH133" i="3"/>
  <c r="AH129" i="3"/>
  <c r="AD15" i="3"/>
  <c r="AD116" i="3"/>
  <c r="AD99" i="3"/>
  <c r="AD82" i="3"/>
  <c r="AD66" i="3"/>
  <c r="AE13" i="3"/>
  <c r="AE123" i="3"/>
  <c r="AE119" i="3"/>
  <c r="AE115" i="3"/>
  <c r="AE111" i="3"/>
  <c r="AE106" i="3"/>
  <c r="AE102" i="3"/>
  <c r="AE98" i="3"/>
  <c r="AE94" i="3"/>
  <c r="AE90" i="3"/>
  <c r="AE85" i="3"/>
  <c r="AE81" i="3"/>
  <c r="AE77" i="3"/>
  <c r="AE73" i="3"/>
  <c r="AE69" i="3"/>
  <c r="AE65" i="3"/>
  <c r="AE59" i="3"/>
  <c r="AI47" i="3"/>
  <c r="AI31" i="3"/>
  <c r="AI13" i="3"/>
  <c r="AE331" i="3"/>
  <c r="AE316" i="3"/>
  <c r="AE304" i="3"/>
  <c r="AE292" i="3"/>
  <c r="AH380" i="3"/>
  <c r="AH368" i="3"/>
  <c r="AD363" i="3"/>
  <c r="AD359" i="3"/>
  <c r="AD355" i="3"/>
  <c r="AD351" i="3"/>
  <c r="AD347" i="3"/>
  <c r="AD343" i="3"/>
  <c r="AD339" i="3"/>
  <c r="AD335" i="3"/>
  <c r="AD331" i="3"/>
  <c r="AD326" i="3"/>
  <c r="AD320" i="3"/>
  <c r="AD316" i="3"/>
  <c r="AD308" i="3"/>
  <c r="AD304" i="3"/>
  <c r="AD300" i="3"/>
  <c r="AD296" i="3"/>
  <c r="AD292" i="3"/>
  <c r="AD288" i="3"/>
  <c r="AD284" i="3"/>
  <c r="AL280" i="3"/>
  <c r="AL267" i="3"/>
  <c r="AL247" i="3"/>
  <c r="AL231" i="3"/>
  <c r="AL214" i="3"/>
  <c r="AL198" i="3"/>
  <c r="AL182" i="3"/>
  <c r="AL166" i="3"/>
  <c r="AL150" i="3"/>
  <c r="AL134" i="3"/>
  <c r="AH379" i="3"/>
  <c r="AD367" i="3"/>
  <c r="AG324" i="3"/>
  <c r="AG189" i="3"/>
  <c r="AK277" i="3"/>
  <c r="AK269" i="3"/>
  <c r="AK259" i="3"/>
  <c r="AK249" i="3"/>
  <c r="AK241" i="3"/>
  <c r="AK233" i="3"/>
  <c r="AK224" i="3"/>
  <c r="AK216" i="3"/>
  <c r="AK208" i="3"/>
  <c r="AK200" i="3"/>
  <c r="AK192" i="3"/>
  <c r="AK184" i="3"/>
  <c r="AK176" i="3"/>
  <c r="AK168" i="3"/>
  <c r="AK160" i="3"/>
  <c r="AK152" i="3"/>
  <c r="AK144" i="3"/>
  <c r="AK136" i="3"/>
  <c r="AH128" i="3"/>
  <c r="AD79" i="3"/>
  <c r="AJ276" i="3"/>
  <c r="AJ272" i="3"/>
  <c r="AJ268" i="3"/>
  <c r="AJ264" i="3"/>
  <c r="AJ258" i="3"/>
  <c r="AJ254" i="3"/>
  <c r="AJ248" i="3"/>
  <c r="AJ244" i="3"/>
  <c r="AJ240" i="3"/>
  <c r="AJ236" i="3"/>
  <c r="AJ232" i="3"/>
  <c r="AJ228" i="3"/>
  <c r="AJ223" i="3"/>
  <c r="AJ219" i="3"/>
  <c r="AJ215" i="3"/>
  <c r="AJ211" i="3"/>
  <c r="AJ207" i="3"/>
  <c r="AJ203" i="3"/>
  <c r="AJ199" i="3"/>
  <c r="AJ195" i="3"/>
  <c r="AJ191" i="3"/>
  <c r="AJ187" i="3"/>
  <c r="AJ183" i="3"/>
  <c r="AJ179" i="3"/>
  <c r="AJ175" i="3"/>
  <c r="AJ171" i="3"/>
  <c r="AJ167" i="3"/>
  <c r="AJ163" i="3"/>
  <c r="AJ159" i="3"/>
  <c r="AJ155" i="3"/>
  <c r="AJ151" i="3"/>
  <c r="AJ147" i="3"/>
  <c r="AJ143" i="3"/>
  <c r="AJ139" i="3"/>
  <c r="AJ135" i="3"/>
  <c r="AJ131" i="3"/>
  <c r="AE279" i="3"/>
  <c r="AE275" i="3"/>
  <c r="AE271" i="3"/>
  <c r="AE267" i="3"/>
  <c r="AE263" i="3"/>
  <c r="AE257" i="3"/>
  <c r="AE247" i="3"/>
  <c r="AE243" i="3"/>
  <c r="AE239" i="3"/>
  <c r="AE235" i="3"/>
  <c r="AE231" i="3"/>
  <c r="AE227" i="3"/>
  <c r="AE222" i="3"/>
  <c r="AE218" i="3"/>
  <c r="AE214" i="3"/>
  <c r="AE210" i="3"/>
  <c r="AE206" i="3"/>
  <c r="AE202" i="3"/>
  <c r="AE198" i="3"/>
  <c r="AE194" i="3"/>
  <c r="AE190" i="3"/>
  <c r="AE186" i="3"/>
  <c r="AE182" i="3"/>
  <c r="AE178" i="3"/>
  <c r="AE174" i="3"/>
  <c r="AE170" i="3"/>
  <c r="AE166" i="3"/>
  <c r="AE162" i="3"/>
  <c r="AE158" i="3"/>
  <c r="AE154" i="3"/>
  <c r="AE150" i="3"/>
  <c r="AE146" i="3"/>
  <c r="AE142" i="3"/>
  <c r="AE138" i="3"/>
  <c r="AE134" i="3"/>
  <c r="AE130" i="3"/>
  <c r="AE41" i="3"/>
  <c r="AD281" i="3"/>
  <c r="AD277" i="3"/>
  <c r="AD273" i="3"/>
  <c r="AD269" i="3"/>
  <c r="AD265" i="3"/>
  <c r="AD259" i="3"/>
  <c r="AD255" i="3"/>
  <c r="AD249" i="3"/>
  <c r="AD245" i="3"/>
  <c r="AD241" i="3"/>
  <c r="AD237" i="3"/>
  <c r="AD233" i="3"/>
  <c r="AD229" i="3"/>
  <c r="AD224" i="3"/>
  <c r="AD220" i="3"/>
  <c r="AD216" i="3"/>
  <c r="AD212" i="3"/>
  <c r="AD208" i="3"/>
  <c r="AD204" i="3"/>
  <c r="AD200" i="3"/>
  <c r="AD196" i="3"/>
  <c r="AD192" i="3"/>
  <c r="AD188" i="3"/>
  <c r="AD184" i="3"/>
  <c r="AD180" i="3"/>
  <c r="AD176" i="3"/>
  <c r="AD172" i="3"/>
  <c r="AD168" i="3"/>
  <c r="AD164" i="3"/>
  <c r="AD160" i="3"/>
  <c r="AD156" i="3"/>
  <c r="AD152" i="3"/>
  <c r="AD148" i="3"/>
  <c r="AD144" i="3"/>
  <c r="AD140" i="3"/>
  <c r="AD136" i="3"/>
  <c r="AD132" i="3"/>
  <c r="AE300" i="3"/>
  <c r="AE288" i="3"/>
  <c r="AD372" i="3"/>
  <c r="AL334" i="3"/>
  <c r="AG358" i="3"/>
  <c r="AG293" i="3"/>
  <c r="AG379" i="3"/>
  <c r="AF368" i="3"/>
  <c r="AG376" i="3"/>
  <c r="AG279" i="3"/>
  <c r="AG171" i="3"/>
  <c r="AG66" i="3"/>
  <c r="AL326" i="3"/>
  <c r="AL292" i="3"/>
  <c r="AL281" i="3"/>
  <c r="AL197" i="3"/>
  <c r="AD382" i="3"/>
  <c r="AL191" i="3"/>
  <c r="AF372" i="3"/>
  <c r="AG219" i="3"/>
  <c r="AL382" i="3"/>
  <c r="AL374" i="3"/>
  <c r="AL366" i="3"/>
  <c r="AL358" i="3"/>
  <c r="AL350" i="3"/>
  <c r="AL317" i="3"/>
  <c r="AL285" i="3"/>
  <c r="AL169" i="3"/>
  <c r="AG107" i="3"/>
  <c r="AG277" i="3"/>
  <c r="AG244" i="3"/>
  <c r="AJ377" i="3"/>
  <c r="AJ369" i="3"/>
  <c r="AJ361" i="3"/>
  <c r="AJ353" i="3"/>
  <c r="AJ345" i="3"/>
  <c r="AL228" i="3"/>
  <c r="AF367" i="3"/>
  <c r="AG372" i="3"/>
  <c r="AG325" i="3"/>
  <c r="AG216" i="3"/>
  <c r="AL318" i="3"/>
  <c r="AL286" i="3"/>
  <c r="AL173" i="3"/>
  <c r="AF354" i="3"/>
  <c r="AG370" i="3"/>
  <c r="AG163" i="3"/>
  <c r="AE280" i="3"/>
  <c r="AL157" i="3"/>
  <c r="AL141" i="3"/>
  <c r="AD19" i="3"/>
  <c r="AG318" i="3"/>
  <c r="AG251" i="3"/>
  <c r="AG185" i="3"/>
  <c r="AE45" i="3"/>
  <c r="AJ341" i="3"/>
  <c r="AJ337" i="3"/>
  <c r="AJ333" i="3"/>
  <c r="AJ329" i="3"/>
  <c r="AJ324" i="3"/>
  <c r="AJ318" i="3"/>
  <c r="AJ314" i="3"/>
  <c r="AJ310" i="3"/>
  <c r="AJ306" i="3"/>
  <c r="AJ302" i="3"/>
  <c r="AJ298" i="3"/>
  <c r="AJ294" i="3"/>
  <c r="AJ290" i="3"/>
  <c r="AJ286" i="3"/>
  <c r="AJ282" i="3"/>
  <c r="AG276" i="3"/>
  <c r="AG207" i="3"/>
  <c r="AG143" i="3"/>
  <c r="AG10" i="3"/>
  <c r="AI379" i="3"/>
  <c r="AI375" i="3"/>
  <c r="AI371" i="3"/>
  <c r="AI367" i="3"/>
  <c r="AI363" i="3"/>
  <c r="AI359" i="3"/>
  <c r="AI355" i="3"/>
  <c r="AI351" i="3"/>
  <c r="AI347" i="3"/>
  <c r="AI343" i="3"/>
  <c r="AI339" i="3"/>
  <c r="AI335" i="3"/>
  <c r="AI331" i="3"/>
  <c r="AI326" i="3"/>
  <c r="AI320" i="3"/>
  <c r="AI316" i="3"/>
  <c r="AI312" i="3"/>
  <c r="AI308" i="3"/>
  <c r="AI304" i="3"/>
  <c r="AI300" i="3"/>
  <c r="AI296" i="3"/>
  <c r="AI292" i="3"/>
  <c r="AI288" i="3"/>
  <c r="AI284" i="3"/>
  <c r="AH80" i="3"/>
  <c r="AD379" i="3"/>
  <c r="AD371" i="3"/>
  <c r="AH367" i="3"/>
  <c r="AH363" i="3"/>
  <c r="AH359" i="3"/>
  <c r="AH355" i="3"/>
  <c r="AH351" i="3"/>
  <c r="AH347" i="3"/>
  <c r="AH343" i="3"/>
  <c r="AH339" i="3"/>
  <c r="AH335" i="3"/>
  <c r="AH331" i="3"/>
  <c r="AH326" i="3"/>
  <c r="AH320" i="3"/>
  <c r="AH316" i="3"/>
  <c r="AH312" i="3"/>
  <c r="AH308" i="3"/>
  <c r="AH304" i="3"/>
  <c r="AH300" i="3"/>
  <c r="AH296" i="3"/>
  <c r="AH292" i="3"/>
  <c r="AH288" i="3"/>
  <c r="AH284" i="3"/>
  <c r="AF279" i="3"/>
  <c r="AL265" i="3"/>
  <c r="AL245" i="3"/>
  <c r="AL229" i="3"/>
  <c r="AL212" i="3"/>
  <c r="AL196" i="3"/>
  <c r="AL180" i="3"/>
  <c r="AL164" i="3"/>
  <c r="AL148" i="3"/>
  <c r="AL132" i="3"/>
  <c r="AH378" i="3"/>
  <c r="AG381" i="3"/>
  <c r="AG314" i="3"/>
  <c r="AG246" i="3"/>
  <c r="AG181" i="3"/>
  <c r="AG117" i="3"/>
  <c r="AG51" i="3"/>
  <c r="AH120" i="3"/>
  <c r="AE29" i="3"/>
  <c r="AD21" i="3"/>
  <c r="AH127" i="3"/>
  <c r="AD111" i="3"/>
  <c r="AD94" i="3"/>
  <c r="AD77" i="3"/>
  <c r="AD59" i="3"/>
  <c r="AF275" i="3"/>
  <c r="AF271" i="3"/>
  <c r="AF267" i="3"/>
  <c r="AF263" i="3"/>
  <c r="AF257" i="3"/>
  <c r="AF247" i="3"/>
  <c r="AF243" i="3"/>
  <c r="AF239" i="3"/>
  <c r="AF235" i="3"/>
  <c r="AF231" i="3"/>
  <c r="AF227" i="3"/>
  <c r="AF222" i="3"/>
  <c r="AF218" i="3"/>
  <c r="AF214" i="3"/>
  <c r="AF210" i="3"/>
  <c r="AF206" i="3"/>
  <c r="AF202" i="3"/>
  <c r="AF198" i="3"/>
  <c r="AE320" i="3"/>
  <c r="AE308" i="3"/>
  <c r="AE296" i="3"/>
  <c r="AE284" i="3"/>
  <c r="AG280" i="3"/>
  <c r="AG307" i="3"/>
  <c r="AG320" i="3"/>
  <c r="AL325" i="3"/>
  <c r="AG336" i="3"/>
  <c r="AL242" i="3"/>
  <c r="AF362" i="3"/>
  <c r="AL203" i="3"/>
  <c r="AG366" i="3"/>
  <c r="AL312" i="3"/>
  <c r="AF376" i="3"/>
  <c r="AL276" i="3"/>
  <c r="AF366" i="3"/>
  <c r="AL381" i="3"/>
  <c r="AL373" i="3"/>
  <c r="AL365" i="3"/>
  <c r="AL357" i="3"/>
  <c r="AL349" i="3"/>
  <c r="AL340" i="3"/>
  <c r="AL305" i="3"/>
  <c r="AL251" i="3"/>
  <c r="AL163" i="3"/>
  <c r="AG208" i="3"/>
  <c r="AG351" i="3"/>
  <c r="AG231" i="3"/>
  <c r="AG128" i="3"/>
  <c r="AJ376" i="3"/>
  <c r="AJ368" i="3"/>
  <c r="AJ360" i="3"/>
  <c r="AJ352" i="3"/>
  <c r="AL179" i="3"/>
  <c r="AF361" i="3"/>
  <c r="AG362" i="3"/>
  <c r="AG311" i="3"/>
  <c r="AG203" i="3"/>
  <c r="AL341" i="3"/>
  <c r="AL306" i="3"/>
  <c r="AL256" i="3"/>
  <c r="AG147" i="3"/>
  <c r="AF348" i="3"/>
  <c r="AG118" i="3"/>
  <c r="AG359" i="3"/>
  <c r="AG255" i="3"/>
  <c r="AG150" i="3"/>
  <c r="AL278" i="3"/>
  <c r="AL232" i="3"/>
  <c r="AL155" i="3"/>
  <c r="AL139" i="3"/>
  <c r="AG377" i="3"/>
  <c r="AG310" i="3"/>
  <c r="AG242" i="3"/>
  <c r="AG177" i="3"/>
  <c r="AG113" i="3"/>
  <c r="AK381" i="3"/>
  <c r="AK377" i="3"/>
  <c r="AK373" i="3"/>
  <c r="AK369" i="3"/>
  <c r="AK365" i="3"/>
  <c r="AK361" i="3"/>
  <c r="AK357" i="3"/>
  <c r="AK353" i="3"/>
  <c r="AK349" i="3"/>
  <c r="AK345" i="3"/>
  <c r="AK341" i="3"/>
  <c r="AK337" i="3"/>
  <c r="AK333" i="3"/>
  <c r="AK329" i="3"/>
  <c r="AK324" i="3"/>
  <c r="AK318" i="3"/>
  <c r="AK314" i="3"/>
  <c r="AK310" i="3"/>
  <c r="AK306" i="3"/>
  <c r="AK302" i="3"/>
  <c r="AK298" i="3"/>
  <c r="AK294" i="3"/>
  <c r="AK290" i="3"/>
  <c r="AK286" i="3"/>
  <c r="AK282" i="3"/>
  <c r="AF340" i="3"/>
  <c r="AF336" i="3"/>
  <c r="AF332" i="3"/>
  <c r="AF328" i="3"/>
  <c r="AF321" i="3"/>
  <c r="AF317" i="3"/>
  <c r="AF313" i="3"/>
  <c r="AF309" i="3"/>
  <c r="AF305" i="3"/>
  <c r="AF301" i="3"/>
  <c r="AF297" i="3"/>
  <c r="AF293" i="3"/>
  <c r="AF289" i="3"/>
  <c r="AF285" i="3"/>
  <c r="AE281" i="3"/>
  <c r="AG335" i="3"/>
  <c r="AG268" i="3"/>
  <c r="AG199" i="3"/>
  <c r="AG135" i="3"/>
  <c r="AE382" i="3"/>
  <c r="AE378" i="3"/>
  <c r="AE374" i="3"/>
  <c r="AE370" i="3"/>
  <c r="AE366" i="3"/>
  <c r="AE362" i="3"/>
  <c r="AE358" i="3"/>
  <c r="AE354" i="3"/>
  <c r="AE350" i="3"/>
  <c r="AE346" i="3"/>
  <c r="AE342" i="3"/>
  <c r="AE338" i="3"/>
  <c r="AE334" i="3"/>
  <c r="AE330" i="3"/>
  <c r="AE325" i="3"/>
  <c r="AE319" i="3"/>
  <c r="AE315" i="3"/>
  <c r="AE311" i="3"/>
  <c r="AE307" i="3"/>
  <c r="AE303" i="3"/>
  <c r="AE299" i="3"/>
  <c r="AE295" i="3"/>
  <c r="AE291" i="3"/>
  <c r="AE287" i="3"/>
  <c r="AE283" i="3"/>
  <c r="AH72" i="3"/>
  <c r="AD378" i="3"/>
  <c r="AH371" i="3"/>
  <c r="AD366" i="3"/>
  <c r="AD362" i="3"/>
  <c r="AD358" i="3"/>
  <c r="AD354" i="3"/>
  <c r="AD350" i="3"/>
  <c r="AD346" i="3"/>
  <c r="AD342" i="3"/>
  <c r="AD338" i="3"/>
  <c r="AD334" i="3"/>
  <c r="AD330" i="3"/>
  <c r="AD325" i="3"/>
  <c r="AD319" i="3"/>
  <c r="AD315" i="3"/>
  <c r="AD311" i="3"/>
  <c r="AD307" i="3"/>
  <c r="AD303" i="3"/>
  <c r="AD299" i="3"/>
  <c r="AD295" i="3"/>
  <c r="AD291" i="3"/>
  <c r="AD287" i="3"/>
  <c r="AD283" i="3"/>
  <c r="AL263" i="3"/>
  <c r="AL243" i="3"/>
  <c r="AL227" i="3"/>
  <c r="AL210" i="3"/>
  <c r="AL194" i="3"/>
  <c r="AL178" i="3"/>
  <c r="AL162" i="3"/>
  <c r="AL146" i="3"/>
  <c r="AL130" i="3"/>
  <c r="AH377" i="3"/>
  <c r="AG373" i="3"/>
  <c r="AG306" i="3"/>
  <c r="AG238" i="3"/>
  <c r="AG173" i="3"/>
  <c r="AG108" i="3"/>
  <c r="AG43" i="3"/>
  <c r="AD13" i="3"/>
  <c r="AK276" i="3"/>
  <c r="AK272" i="3"/>
  <c r="AK268" i="3"/>
  <c r="AK264" i="3"/>
  <c r="AK258" i="3"/>
  <c r="AK254" i="3"/>
  <c r="AK248" i="3"/>
  <c r="AK244" i="3"/>
  <c r="AK240" i="3"/>
  <c r="AK236" i="3"/>
  <c r="AK232" i="3"/>
  <c r="AK228" i="3"/>
  <c r="AK223" i="3"/>
  <c r="AK219" i="3"/>
  <c r="AK215" i="3"/>
  <c r="AK211" i="3"/>
  <c r="AK207" i="3"/>
  <c r="AK203" i="3"/>
  <c r="AK199" i="3"/>
  <c r="AK195" i="3"/>
  <c r="AK191" i="3"/>
  <c r="AK187" i="3"/>
  <c r="AK183" i="3"/>
  <c r="AK179" i="3"/>
  <c r="AK175" i="3"/>
  <c r="AK171" i="3"/>
  <c r="AK167" i="3"/>
  <c r="AK163" i="3"/>
  <c r="AK159" i="3"/>
  <c r="AK155" i="3"/>
  <c r="AK151" i="3"/>
  <c r="AK147" i="3"/>
  <c r="AK143" i="3"/>
  <c r="AK139" i="3"/>
  <c r="AK135" i="3"/>
  <c r="AK131" i="3"/>
  <c r="AD125" i="3"/>
  <c r="AD108" i="3"/>
  <c r="AD92" i="3"/>
  <c r="AD75" i="3"/>
  <c r="AE51" i="3"/>
  <c r="AJ279" i="3"/>
  <c r="AJ275" i="3"/>
  <c r="AJ271" i="3"/>
  <c r="AJ267" i="3"/>
  <c r="AJ263" i="3"/>
  <c r="AJ257" i="3"/>
  <c r="AJ247" i="3"/>
  <c r="AJ243" i="3"/>
  <c r="AJ239" i="3"/>
  <c r="AJ235" i="3"/>
  <c r="AJ231" i="3"/>
  <c r="AJ227" i="3"/>
  <c r="AJ222" i="3"/>
  <c r="AJ218" i="3"/>
  <c r="AJ214" i="3"/>
  <c r="AJ210" i="3"/>
  <c r="AJ206" i="3"/>
  <c r="AJ202" i="3"/>
  <c r="AJ198" i="3"/>
  <c r="AJ194" i="3"/>
  <c r="AJ190" i="3"/>
  <c r="AF281" i="3"/>
  <c r="AJ344" i="3"/>
  <c r="AJ340" i="3"/>
  <c r="AJ336" i="3"/>
  <c r="AJ332" i="3"/>
  <c r="AJ328" i="3"/>
  <c r="AJ321" i="3"/>
  <c r="AJ317" i="3"/>
  <c r="AJ313" i="3"/>
  <c r="AJ309" i="3"/>
  <c r="AJ305" i="3"/>
  <c r="AJ301" i="3"/>
  <c r="AJ297" i="3"/>
  <c r="AJ293" i="3"/>
  <c r="AJ289" i="3"/>
  <c r="AJ285" i="3"/>
  <c r="AG326" i="3"/>
  <c r="AG258" i="3"/>
  <c r="AG127" i="3"/>
  <c r="AI382" i="3"/>
  <c r="AI378" i="3"/>
  <c r="AI374" i="3"/>
  <c r="AI370" i="3"/>
  <c r="AI366" i="3"/>
  <c r="AI362" i="3"/>
  <c r="AI358" i="3"/>
  <c r="AI354" i="3"/>
  <c r="AI350" i="3"/>
  <c r="AI346" i="3"/>
  <c r="AI342" i="3"/>
  <c r="AI338" i="3"/>
  <c r="AI334" i="3"/>
  <c r="AI330" i="3"/>
  <c r="AI325" i="3"/>
  <c r="AI319" i="3"/>
  <c r="AI315" i="3"/>
  <c r="AI311" i="3"/>
  <c r="AI307" i="3"/>
  <c r="AI303" i="3"/>
  <c r="AI299" i="3"/>
  <c r="AI295" i="3"/>
  <c r="AI291" i="3"/>
  <c r="AI287" i="3"/>
  <c r="AI283" i="3"/>
  <c r="AK128" i="3"/>
  <c r="AD377" i="3"/>
  <c r="AD370" i="3"/>
  <c r="AH366" i="3"/>
  <c r="AH362" i="3"/>
  <c r="AH358" i="3"/>
  <c r="AH354" i="3"/>
  <c r="AH350" i="3"/>
  <c r="AH346" i="3"/>
  <c r="AH342" i="3"/>
  <c r="AH338" i="3"/>
  <c r="AH334" i="3"/>
  <c r="AH330" i="3"/>
  <c r="AH325" i="3"/>
  <c r="AH319" i="3"/>
  <c r="AH315" i="3"/>
  <c r="AH311" i="3"/>
  <c r="AH307" i="3"/>
  <c r="AH303" i="3"/>
  <c r="AH299" i="3"/>
  <c r="AH295" i="3"/>
  <c r="AH291" i="3"/>
  <c r="AH287" i="3"/>
  <c r="AH283" i="3"/>
  <c r="AL277" i="3"/>
  <c r="AL259" i="3"/>
  <c r="AL241" i="3"/>
  <c r="AL224" i="3"/>
  <c r="AL208" i="3"/>
  <c r="AL192" i="3"/>
  <c r="AL176" i="3"/>
  <c r="AL160" i="3"/>
  <c r="AL144" i="3"/>
  <c r="AI128" i="3"/>
  <c r="AH376" i="3"/>
  <c r="AG365" i="3"/>
  <c r="AG298" i="3"/>
  <c r="AG230" i="3"/>
  <c r="AG165" i="3"/>
  <c r="AH103" i="3"/>
  <c r="AD123" i="3"/>
  <c r="AD106" i="3"/>
  <c r="AD90" i="3"/>
  <c r="AD73" i="3"/>
  <c r="AF278" i="3"/>
  <c r="AF274" i="3"/>
  <c r="AF270" i="3"/>
  <c r="AF266" i="3"/>
  <c r="AF261" i="3"/>
  <c r="AF256" i="3"/>
  <c r="AF251" i="3"/>
  <c r="AF246" i="3"/>
  <c r="AF242" i="3"/>
  <c r="AF238" i="3"/>
  <c r="AF234" i="3"/>
  <c r="AF230" i="3"/>
  <c r="AF226" i="3"/>
  <c r="AF221" i="3"/>
  <c r="AF217" i="3"/>
  <c r="AF213" i="3"/>
  <c r="AF209" i="3"/>
  <c r="AF205" i="3"/>
  <c r="AF201" i="3"/>
  <c r="AF197" i="3"/>
  <c r="AF193" i="3"/>
  <c r="AF189" i="3"/>
  <c r="AF185" i="3"/>
  <c r="AF181" i="3"/>
  <c r="AF177" i="3"/>
  <c r="AF173" i="3"/>
  <c r="AF169" i="3"/>
  <c r="AF165" i="3"/>
  <c r="AF161" i="3"/>
  <c r="AF157" i="3"/>
  <c r="AF153" i="3"/>
  <c r="AF149" i="3"/>
  <c r="AF145" i="3"/>
  <c r="AF141" i="3"/>
  <c r="AF137" i="3"/>
  <c r="AF133" i="3"/>
  <c r="AF129" i="3"/>
  <c r="AI278" i="3"/>
  <c r="AI274" i="3"/>
  <c r="AI270" i="3"/>
  <c r="AI266" i="3"/>
  <c r="AI261" i="3"/>
  <c r="AI256" i="3"/>
  <c r="AI251" i="3"/>
  <c r="AI246" i="3"/>
  <c r="AI242" i="3"/>
  <c r="AI238" i="3"/>
  <c r="AI234" i="3"/>
  <c r="AI230" i="3"/>
  <c r="AI226" i="3"/>
  <c r="AI221" i="3"/>
  <c r="AI217" i="3"/>
  <c r="AI213" i="3"/>
  <c r="AI209" i="3"/>
  <c r="AI205" i="3"/>
  <c r="AI201" i="3"/>
  <c r="AI197" i="3"/>
  <c r="AI193" i="3"/>
  <c r="AI189" i="3"/>
  <c r="AI185" i="3"/>
  <c r="AI181" i="3"/>
  <c r="AI177" i="3"/>
  <c r="AI173" i="3"/>
  <c r="AI169" i="3"/>
  <c r="AI165" i="3"/>
  <c r="AI161" i="3"/>
  <c r="AI157" i="3"/>
  <c r="AI153" i="3"/>
  <c r="AI149" i="3"/>
  <c r="AI145" i="3"/>
  <c r="AI141" i="3"/>
  <c r="AI137" i="3"/>
  <c r="AI133" i="3"/>
  <c r="AI129" i="3"/>
  <c r="AE15" i="3"/>
  <c r="AH280" i="3"/>
  <c r="AH276" i="3"/>
  <c r="AH272" i="3"/>
  <c r="AH268" i="3"/>
  <c r="AH264" i="3"/>
  <c r="AH258" i="3"/>
  <c r="AH254" i="3"/>
  <c r="AH248" i="3"/>
  <c r="AH244" i="3"/>
  <c r="AH240" i="3"/>
  <c r="AH236" i="3"/>
  <c r="AH232" i="3"/>
  <c r="AH228" i="3"/>
  <c r="AH223" i="3"/>
  <c r="AH219" i="3"/>
  <c r="AH215" i="3"/>
  <c r="AH211" i="3"/>
  <c r="AH207" i="3"/>
  <c r="AH203" i="3"/>
  <c r="AH199" i="3"/>
  <c r="AH195" i="3"/>
  <c r="AH191" i="3"/>
  <c r="AH187" i="3"/>
  <c r="AH183" i="3"/>
  <c r="AH179" i="3"/>
  <c r="AH175" i="3"/>
  <c r="AH171" i="3"/>
  <c r="AH167" i="3"/>
  <c r="AH163" i="3"/>
  <c r="AH159" i="3"/>
  <c r="AH155" i="3"/>
  <c r="AH151" i="3"/>
  <c r="AH147" i="3"/>
  <c r="AH143" i="3"/>
  <c r="AH139" i="3"/>
  <c r="AH135" i="3"/>
  <c r="AH131" i="3"/>
  <c r="AD49" i="3"/>
  <c r="AD124" i="3"/>
  <c r="AD107" i="3"/>
  <c r="AD91" i="3"/>
  <c r="AD74" i="3"/>
  <c r="AE47" i="3"/>
  <c r="AE125" i="3"/>
  <c r="AE121" i="3"/>
  <c r="AE117" i="3"/>
  <c r="AE113" i="3"/>
  <c r="AE108" i="3"/>
  <c r="AE104" i="3"/>
  <c r="AE100" i="3"/>
  <c r="AE96" i="3"/>
  <c r="AE92" i="3"/>
  <c r="AE87" i="3"/>
  <c r="AE83" i="3"/>
  <c r="AE79" i="3"/>
  <c r="AE75" i="3"/>
  <c r="AE71" i="3"/>
  <c r="AE67" i="3"/>
  <c r="AD63" i="3"/>
  <c r="AI39" i="3"/>
  <c r="AF62" i="3"/>
  <c r="AH49" i="3"/>
  <c r="AH15" i="3"/>
  <c r="AL127" i="3"/>
  <c r="AL123" i="3"/>
  <c r="AL119" i="3"/>
  <c r="AL115" i="3"/>
  <c r="AL111" i="3"/>
  <c r="AL106" i="3"/>
  <c r="AL102" i="3"/>
  <c r="AL98" i="3"/>
  <c r="AL94" i="3"/>
  <c r="AL90" i="3"/>
  <c r="AL85" i="3"/>
  <c r="AL81" i="3"/>
  <c r="AL77" i="3"/>
  <c r="AL73" i="3"/>
  <c r="AL69" i="3"/>
  <c r="AL65" i="3"/>
  <c r="AE58" i="3"/>
  <c r="AE42" i="3"/>
  <c r="AE25" i="3"/>
  <c r="AK125" i="3"/>
  <c r="AK121" i="3"/>
  <c r="AK117" i="3"/>
  <c r="AK113" i="3"/>
  <c r="AK108" i="3"/>
  <c r="AK104" i="3"/>
  <c r="AK100" i="3"/>
  <c r="AK96" i="3"/>
  <c r="AK92" i="3"/>
  <c r="AK87" i="3"/>
  <c r="AK83" i="3"/>
  <c r="AK79" i="3"/>
  <c r="AK75" i="3"/>
  <c r="AK71" i="3"/>
  <c r="AK67" i="3"/>
  <c r="AI63" i="3"/>
  <c r="AD50" i="3"/>
  <c r="AD34" i="3"/>
  <c r="AD16" i="3"/>
  <c r="AF127" i="3"/>
  <c r="AF123" i="3"/>
  <c r="AF119" i="3"/>
  <c r="AF115" i="3"/>
  <c r="AF111" i="3"/>
  <c r="AF106" i="3"/>
  <c r="AF102" i="3"/>
  <c r="AF98" i="3"/>
  <c r="AF94" i="3"/>
  <c r="AF90" i="3"/>
  <c r="AF85" i="3"/>
  <c r="AF81" i="3"/>
  <c r="AF77" i="3"/>
  <c r="AF73" i="3"/>
  <c r="AF69" i="3"/>
  <c r="AF65" i="3"/>
  <c r="AF59" i="3"/>
  <c r="AF55" i="3"/>
  <c r="AF51" i="3"/>
  <c r="AF47" i="3"/>
  <c r="AF43" i="3"/>
  <c r="AF39" i="3"/>
  <c r="AF35" i="3"/>
  <c r="AF31" i="3"/>
  <c r="AF27" i="3"/>
  <c r="AF21" i="3"/>
  <c r="AF17" i="3"/>
  <c r="AF13" i="3"/>
  <c r="AL311" i="3"/>
  <c r="AL299" i="3"/>
  <c r="AL342" i="3"/>
  <c r="AL315" i="3"/>
  <c r="AL338" i="3"/>
  <c r="AF351" i="3"/>
  <c r="AG344" i="3"/>
  <c r="AG236" i="3"/>
  <c r="AL320" i="3"/>
  <c r="AL288" i="3"/>
  <c r="AL181" i="3"/>
  <c r="AF364" i="3"/>
  <c r="AG315" i="3"/>
  <c r="AL175" i="3"/>
  <c r="AF352" i="3"/>
  <c r="AL379" i="3"/>
  <c r="AL371" i="3"/>
  <c r="AL363" i="3"/>
  <c r="AL355" i="3"/>
  <c r="AL347" i="3"/>
  <c r="AL313" i="3"/>
  <c r="AJ281" i="3"/>
  <c r="AF371" i="3"/>
  <c r="AG312" i="3"/>
  <c r="AG101" i="3"/>
  <c r="AJ382" i="3"/>
  <c r="AJ374" i="3"/>
  <c r="AJ366" i="3"/>
  <c r="AJ358" i="3"/>
  <c r="AJ350" i="3"/>
  <c r="AL211" i="3"/>
  <c r="AG160" i="3"/>
  <c r="AF350" i="3"/>
  <c r="AG363" i="3"/>
  <c r="AG382" i="3"/>
  <c r="AG285" i="3"/>
  <c r="AL314" i="3"/>
  <c r="AL282" i="3"/>
  <c r="AF381" i="3"/>
  <c r="AL236" i="3"/>
  <c r="AG338" i="3"/>
  <c r="AG228" i="3"/>
  <c r="AL268" i="3"/>
  <c r="AL151" i="3"/>
  <c r="AL135" i="3"/>
  <c r="AG361" i="3"/>
  <c r="AG294" i="3"/>
  <c r="AG226" i="3"/>
  <c r="AG161" i="3"/>
  <c r="AG96" i="3"/>
  <c r="AG31" i="3"/>
  <c r="AK380" i="3"/>
  <c r="AK376" i="3"/>
  <c r="AK372" i="3"/>
  <c r="AK368" i="3"/>
  <c r="AK364" i="3"/>
  <c r="AK360" i="3"/>
  <c r="AK356" i="3"/>
  <c r="AK352" i="3"/>
  <c r="AK348" i="3"/>
  <c r="AK344" i="3"/>
  <c r="AK340" i="3"/>
  <c r="AK336" i="3"/>
  <c r="AK332" i="3"/>
  <c r="AK328" i="3"/>
  <c r="AK321" i="3"/>
  <c r="AK317" i="3"/>
  <c r="AK313" i="3"/>
  <c r="AK309" i="3"/>
  <c r="AK305" i="3"/>
  <c r="AK301" i="3"/>
  <c r="AK297" i="3"/>
  <c r="AK293" i="3"/>
  <c r="AK289" i="3"/>
  <c r="AK285" i="3"/>
  <c r="AI281" i="3"/>
  <c r="AF343" i="3"/>
  <c r="AF339" i="3"/>
  <c r="AF335" i="3"/>
  <c r="AF331" i="3"/>
  <c r="AF326" i="3"/>
  <c r="AF320" i="3"/>
  <c r="AF316" i="3"/>
  <c r="AF312" i="3"/>
  <c r="AF308" i="3"/>
  <c r="AF304" i="3"/>
  <c r="AF300" i="3"/>
  <c r="AF296" i="3"/>
  <c r="AF292" i="3"/>
  <c r="AF288" i="3"/>
  <c r="AF284" i="3"/>
  <c r="AG316" i="3"/>
  <c r="AG248" i="3"/>
  <c r="AG183" i="3"/>
  <c r="AG53" i="3"/>
  <c r="AE381" i="3"/>
  <c r="AE377" i="3"/>
  <c r="AE373" i="3"/>
  <c r="AE369" i="3"/>
  <c r="AE365" i="3"/>
  <c r="AE361" i="3"/>
  <c r="AE357" i="3"/>
  <c r="AE353" i="3"/>
  <c r="AE349" i="3"/>
  <c r="AE345" i="3"/>
  <c r="AE341" i="3"/>
  <c r="AE337" i="3"/>
  <c r="AE333" i="3"/>
  <c r="AE329" i="3"/>
  <c r="AE324" i="3"/>
  <c r="AE318" i="3"/>
  <c r="AE314" i="3"/>
  <c r="AE310" i="3"/>
  <c r="AE306" i="3"/>
  <c r="AE302" i="3"/>
  <c r="AE298" i="3"/>
  <c r="AE294" i="3"/>
  <c r="AE290" i="3"/>
  <c r="AE286" i="3"/>
  <c r="AE282" i="3"/>
  <c r="AH122" i="3"/>
  <c r="AE37" i="3"/>
  <c r="AD376" i="3"/>
  <c r="AH370" i="3"/>
  <c r="AD365" i="3"/>
  <c r="AD361" i="3"/>
  <c r="AD357" i="3"/>
  <c r="AD353" i="3"/>
  <c r="AD349" i="3"/>
  <c r="AD345" i="3"/>
  <c r="AD341" i="3"/>
  <c r="AD337" i="3"/>
  <c r="AD333" i="3"/>
  <c r="AD329" i="3"/>
  <c r="AD324" i="3"/>
  <c r="AD318" i="3"/>
  <c r="AD314" i="3"/>
  <c r="AD310" i="3"/>
  <c r="AD306" i="3"/>
  <c r="AD302" i="3"/>
  <c r="AD298" i="3"/>
  <c r="AD294" i="3"/>
  <c r="AD290" i="3"/>
  <c r="AD286" i="3"/>
  <c r="AD282" i="3"/>
  <c r="AL275" i="3"/>
  <c r="AL257" i="3"/>
  <c r="AL239" i="3"/>
  <c r="AL222" i="3"/>
  <c r="AL206" i="3"/>
  <c r="AL190" i="3"/>
  <c r="AL174" i="3"/>
  <c r="AL158" i="3"/>
  <c r="AL142" i="3"/>
  <c r="AD37" i="3"/>
  <c r="AH375" i="3"/>
  <c r="AG357" i="3"/>
  <c r="AG290" i="3"/>
  <c r="AG221" i="3"/>
  <c r="AG157" i="3"/>
  <c r="AG92" i="3"/>
  <c r="AG27" i="3"/>
  <c r="AH62" i="3"/>
  <c r="AK275" i="3"/>
  <c r="AK271" i="3"/>
  <c r="AK267" i="3"/>
  <c r="AK263" i="3"/>
  <c r="AK257" i="3"/>
  <c r="AK247" i="3"/>
  <c r="AK243" i="3"/>
  <c r="AK239" i="3"/>
  <c r="AK235" i="3"/>
  <c r="AK231" i="3"/>
  <c r="AK227" i="3"/>
  <c r="AK222" i="3"/>
  <c r="AK218" i="3"/>
  <c r="AK214" i="3"/>
  <c r="AK210" i="3"/>
  <c r="AK206" i="3"/>
  <c r="AK202" i="3"/>
  <c r="AK198" i="3"/>
  <c r="AK194" i="3"/>
  <c r="AK190" i="3"/>
  <c r="AK186" i="3"/>
  <c r="AK182" i="3"/>
  <c r="AK178" i="3"/>
  <c r="AK174" i="3"/>
  <c r="AK170" i="3"/>
  <c r="AK166" i="3"/>
  <c r="AK162" i="3"/>
  <c r="AK158" i="3"/>
  <c r="AK154" i="3"/>
  <c r="AK150" i="3"/>
  <c r="AK146" i="3"/>
  <c r="AK142" i="3"/>
  <c r="AK138" i="3"/>
  <c r="AK134" i="3"/>
  <c r="AK130" i="3"/>
  <c r="AD121" i="3"/>
  <c r="AD104" i="3"/>
  <c r="AD87" i="3"/>
  <c r="AD71" i="3"/>
  <c r="AE35" i="3"/>
  <c r="AJ278" i="3"/>
  <c r="AJ274" i="3"/>
  <c r="AJ270" i="3"/>
  <c r="AJ266" i="3"/>
  <c r="AJ261" i="3"/>
  <c r="AJ256" i="3"/>
  <c r="AJ251" i="3"/>
  <c r="AJ246" i="3"/>
  <c r="AJ242" i="3"/>
  <c r="AJ238" i="3"/>
  <c r="AJ234" i="3"/>
  <c r="AJ230" i="3"/>
  <c r="AJ226" i="3"/>
  <c r="AJ221" i="3"/>
  <c r="AJ217" i="3"/>
  <c r="AJ213" i="3"/>
  <c r="AJ209" i="3"/>
  <c r="AJ205" i="3"/>
  <c r="AJ201" i="3"/>
  <c r="AJ197" i="3"/>
  <c r="AJ193" i="3"/>
  <c r="AJ189" i="3"/>
  <c r="AJ185" i="3"/>
  <c r="AJ181" i="3"/>
  <c r="AJ177" i="3"/>
  <c r="AG368" i="3"/>
  <c r="AL319" i="3"/>
  <c r="AG198" i="3"/>
  <c r="AE53" i="3"/>
  <c r="AF345" i="3"/>
  <c r="AG332" i="3"/>
  <c r="AL343" i="3"/>
  <c r="AL308" i="3"/>
  <c r="AL266" i="3"/>
  <c r="AF358" i="3"/>
  <c r="AG264" i="3"/>
  <c r="AL258" i="3"/>
  <c r="AF346" i="3"/>
  <c r="AG155" i="3"/>
  <c r="AL378" i="3"/>
  <c r="AL370" i="3"/>
  <c r="AL362" i="3"/>
  <c r="AL354" i="3"/>
  <c r="AL346" i="3"/>
  <c r="AL336" i="3"/>
  <c r="AL301" i="3"/>
  <c r="AL279" i="3"/>
  <c r="AL234" i="3"/>
  <c r="AF363" i="3"/>
  <c r="AG299" i="3"/>
  <c r="AG192" i="3"/>
  <c r="AG89" i="3"/>
  <c r="AJ381" i="3"/>
  <c r="AJ373" i="3"/>
  <c r="AJ365" i="3"/>
  <c r="AJ357" i="3"/>
  <c r="AJ349" i="3"/>
  <c r="AF344" i="3"/>
  <c r="AG330" i="3"/>
  <c r="AG371" i="3"/>
  <c r="AG272" i="3"/>
  <c r="AL337" i="3"/>
  <c r="AL302" i="3"/>
  <c r="AF280" i="3"/>
  <c r="AL238" i="3"/>
  <c r="AF375" i="3"/>
  <c r="AG321" i="3"/>
  <c r="AG214" i="3"/>
  <c r="AL215" i="3"/>
  <c r="AE60" i="3"/>
  <c r="AL149" i="3"/>
  <c r="AL133" i="3"/>
  <c r="AG353" i="3"/>
  <c r="AG286" i="3"/>
  <c r="AG217" i="3"/>
  <c r="AG153" i="3"/>
  <c r="AJ343" i="3"/>
  <c r="AJ339" i="3"/>
  <c r="AJ335" i="3"/>
  <c r="AJ331" i="3"/>
  <c r="AJ326" i="3"/>
  <c r="AJ320" i="3"/>
  <c r="AJ316" i="3"/>
  <c r="AJ312" i="3"/>
  <c r="AJ308" i="3"/>
  <c r="AJ304" i="3"/>
  <c r="AJ300" i="3"/>
  <c r="AJ296" i="3"/>
  <c r="AJ292" i="3"/>
  <c r="AJ288" i="3"/>
  <c r="AJ284" i="3"/>
  <c r="AG308" i="3"/>
  <c r="AG240" i="3"/>
  <c r="AG175" i="3"/>
  <c r="AG45" i="3"/>
  <c r="AI381" i="3"/>
  <c r="AI377" i="3"/>
  <c r="AI373" i="3"/>
  <c r="AI369" i="3"/>
  <c r="AI365" i="3"/>
  <c r="AI361" i="3"/>
  <c r="AI357" i="3"/>
  <c r="AI353" i="3"/>
  <c r="AI349" i="3"/>
  <c r="AI345" i="3"/>
  <c r="AI341" i="3"/>
  <c r="AI337" i="3"/>
  <c r="AI333" i="3"/>
  <c r="AI329" i="3"/>
  <c r="AI324" i="3"/>
  <c r="AI318" i="3"/>
  <c r="AI314" i="3"/>
  <c r="AI310" i="3"/>
  <c r="AI306" i="3"/>
  <c r="AI302" i="3"/>
  <c r="AI298" i="3"/>
  <c r="AI294" i="3"/>
  <c r="AI290" i="3"/>
  <c r="AI286" i="3"/>
  <c r="AI282" i="3"/>
  <c r="AH114" i="3"/>
  <c r="AD375" i="3"/>
  <c r="AD369" i="3"/>
  <c r="AH365" i="3"/>
  <c r="AH361" i="3"/>
  <c r="AH357" i="3"/>
  <c r="AH353" i="3"/>
  <c r="AH349" i="3"/>
  <c r="AH345" i="3"/>
  <c r="AH341" i="3"/>
  <c r="AH337" i="3"/>
  <c r="AH333" i="3"/>
  <c r="AH329" i="3"/>
  <c r="AH324" i="3"/>
  <c r="AH318" i="3"/>
  <c r="AH314" i="3"/>
  <c r="AH310" i="3"/>
  <c r="AH306" i="3"/>
  <c r="AH302" i="3"/>
  <c r="AH298" i="3"/>
  <c r="AH294" i="3"/>
  <c r="AH290" i="3"/>
  <c r="AH286" i="3"/>
  <c r="AL273" i="3"/>
  <c r="AL255" i="3"/>
  <c r="AL237" i="3"/>
  <c r="AL220" i="3"/>
  <c r="AL204" i="3"/>
  <c r="AL188" i="3"/>
  <c r="AL172" i="3"/>
  <c r="AL156" i="3"/>
  <c r="AL140" i="3"/>
  <c r="AH374" i="3"/>
  <c r="AG349" i="3"/>
  <c r="AG282" i="3"/>
  <c r="AG213" i="3"/>
  <c r="AG149" i="3"/>
  <c r="AG83" i="3"/>
  <c r="AK280" i="3"/>
  <c r="AH86" i="3"/>
  <c r="AI126" i="3"/>
  <c r="AD55" i="3"/>
  <c r="AD119" i="3"/>
  <c r="AD102" i="3"/>
  <c r="AD85" i="3"/>
  <c r="AD69" i="3"/>
  <c r="AE27" i="3"/>
  <c r="AF277" i="3"/>
  <c r="AF273" i="3"/>
  <c r="AF269" i="3"/>
  <c r="AF265" i="3"/>
  <c r="AF259" i="3"/>
  <c r="AF255" i="3"/>
  <c r="AF249" i="3"/>
  <c r="AF245" i="3"/>
  <c r="AF241" i="3"/>
  <c r="AF237" i="3"/>
  <c r="AF233" i="3"/>
  <c r="AF229" i="3"/>
  <c r="AF224" i="3"/>
  <c r="AF220" i="3"/>
  <c r="AF216" i="3"/>
  <c r="AF212" i="3"/>
  <c r="AF208" i="3"/>
  <c r="AF204" i="3"/>
  <c r="AF200" i="3"/>
  <c r="AF196" i="3"/>
  <c r="AF192" i="3"/>
  <c r="AF188" i="3"/>
  <c r="AF184" i="3"/>
  <c r="AF180" i="3"/>
  <c r="AF176" i="3"/>
  <c r="AF172" i="3"/>
  <c r="AF168" i="3"/>
  <c r="AF164" i="3"/>
  <c r="AF160" i="3"/>
  <c r="AF156" i="3"/>
  <c r="AF152" i="3"/>
  <c r="AF148" i="3"/>
  <c r="AF144" i="3"/>
  <c r="AF140" i="3"/>
  <c r="AF136" i="3"/>
  <c r="AL331" i="3"/>
  <c r="AL296" i="3"/>
  <c r="AL213" i="3"/>
  <c r="AE19" i="3"/>
  <c r="AF353" i="3"/>
  <c r="AG195" i="3"/>
  <c r="AL207" i="3"/>
  <c r="AG134" i="3"/>
  <c r="AG374" i="3"/>
  <c r="AL377" i="3"/>
  <c r="AL369" i="3"/>
  <c r="AL361" i="3"/>
  <c r="AL353" i="3"/>
  <c r="AL345" i="3"/>
  <c r="AL321" i="3"/>
  <c r="AL289" i="3"/>
  <c r="AL185" i="3"/>
  <c r="AF356" i="3"/>
  <c r="AG352" i="3"/>
  <c r="AG287" i="3"/>
  <c r="AG179" i="3"/>
  <c r="AG74" i="3"/>
  <c r="AJ380" i="3"/>
  <c r="AJ372" i="3"/>
  <c r="AJ364" i="3"/>
  <c r="AJ356" i="3"/>
  <c r="AJ348" i="3"/>
  <c r="AL244" i="3"/>
  <c r="AG331" i="3"/>
  <c r="AG360" i="3"/>
  <c r="AL324" i="3"/>
  <c r="AL290" i="3"/>
  <c r="AL189" i="3"/>
  <c r="AF370" i="3"/>
  <c r="AG364" i="3"/>
  <c r="AG342" i="3"/>
  <c r="AG309" i="3"/>
  <c r="AL167" i="3"/>
  <c r="AL165" i="3"/>
  <c r="AL147" i="3"/>
  <c r="AL131" i="3"/>
  <c r="AG345" i="3"/>
  <c r="AG278" i="3"/>
  <c r="AG209" i="3"/>
  <c r="AG145" i="3"/>
  <c r="AK379" i="3"/>
  <c r="AK375" i="3"/>
  <c r="AK371" i="3"/>
  <c r="AK367" i="3"/>
  <c r="AK363" i="3"/>
  <c r="AK359" i="3"/>
  <c r="AK355" i="3"/>
  <c r="AK351" i="3"/>
  <c r="AK347" i="3"/>
  <c r="AK343" i="3"/>
  <c r="AK339" i="3"/>
  <c r="AK335" i="3"/>
  <c r="AK331" i="3"/>
  <c r="AK326" i="3"/>
  <c r="AK320" i="3"/>
  <c r="AK316" i="3"/>
  <c r="AK312" i="3"/>
  <c r="AK308" i="3"/>
  <c r="AK304" i="3"/>
  <c r="AK300" i="3"/>
  <c r="AK296" i="3"/>
  <c r="AK292" i="3"/>
  <c r="AK288" i="3"/>
  <c r="AK284" i="3"/>
  <c r="AF342" i="3"/>
  <c r="AF338" i="3"/>
  <c r="AF334" i="3"/>
  <c r="AF330" i="3"/>
  <c r="AF325" i="3"/>
  <c r="AF319" i="3"/>
  <c r="AF315" i="3"/>
  <c r="AF311" i="3"/>
  <c r="AF307" i="3"/>
  <c r="AF303" i="3"/>
  <c r="AF299" i="3"/>
  <c r="AF295" i="3"/>
  <c r="AF291" i="3"/>
  <c r="AF287" i="3"/>
  <c r="AF283" i="3"/>
  <c r="AG300" i="3"/>
  <c r="AG232" i="3"/>
  <c r="AG167" i="3"/>
  <c r="AE380" i="3"/>
  <c r="AE376" i="3"/>
  <c r="AE372" i="3"/>
  <c r="AE368" i="3"/>
  <c r="AE364" i="3"/>
  <c r="AE360" i="3"/>
  <c r="AE356" i="3"/>
  <c r="AE352" i="3"/>
  <c r="AE348" i="3"/>
  <c r="AE344" i="3"/>
  <c r="AE340" i="3"/>
  <c r="AE336" i="3"/>
  <c r="AE332" i="3"/>
  <c r="AE328" i="3"/>
  <c r="AE321" i="3"/>
  <c r="AE317" i="3"/>
  <c r="AE313" i="3"/>
  <c r="AE309" i="3"/>
  <c r="AE305" i="3"/>
  <c r="AE301" i="3"/>
  <c r="AE297" i="3"/>
  <c r="AE293" i="3"/>
  <c r="AE289" i="3"/>
  <c r="AE285" i="3"/>
  <c r="AH105" i="3"/>
  <c r="AH382" i="3"/>
  <c r="AD374" i="3"/>
  <c r="AH369" i="3"/>
  <c r="AD364" i="3"/>
  <c r="AD360" i="3"/>
  <c r="AD356" i="3"/>
  <c r="AD352" i="3"/>
  <c r="AD348" i="3"/>
  <c r="AD344" i="3"/>
  <c r="AD340" i="3"/>
  <c r="AD336" i="3"/>
  <c r="AD332" i="3"/>
  <c r="AD328" i="3"/>
  <c r="AD321" i="3"/>
  <c r="AD317" i="3"/>
  <c r="AD313" i="3"/>
  <c r="AD309" i="3"/>
  <c r="AD305" i="3"/>
  <c r="AD301" i="3"/>
  <c r="AD297" i="3"/>
  <c r="AD293" i="3"/>
  <c r="AD289" i="3"/>
  <c r="AD285" i="3"/>
  <c r="AL271" i="3"/>
  <c r="AL235" i="3"/>
  <c r="AL218" i="3"/>
  <c r="AL202" i="3"/>
  <c r="AL186" i="3"/>
  <c r="AL170" i="3"/>
  <c r="AL154" i="3"/>
  <c r="AL138" i="3"/>
  <c r="AD381" i="3"/>
  <c r="AH373" i="3"/>
  <c r="AG341" i="3"/>
  <c r="AG274" i="3"/>
  <c r="AG205" i="3"/>
  <c r="AG141" i="3"/>
  <c r="AG75" i="3"/>
  <c r="AD47" i="3"/>
  <c r="AK278" i="3"/>
  <c r="AK274" i="3"/>
  <c r="AK270" i="3"/>
  <c r="AK266" i="3"/>
  <c r="AK261" i="3"/>
  <c r="AK256" i="3"/>
  <c r="AK251" i="3"/>
  <c r="AK246" i="3"/>
  <c r="AK242" i="3"/>
  <c r="AK238" i="3"/>
  <c r="AK234" i="3"/>
  <c r="AK230" i="3"/>
  <c r="AK226" i="3"/>
  <c r="AK221" i="3"/>
  <c r="AK217" i="3"/>
  <c r="AK213" i="3"/>
  <c r="AK209" i="3"/>
  <c r="AK205" i="3"/>
  <c r="AK201" i="3"/>
  <c r="AK197" i="3"/>
  <c r="AK193" i="3"/>
  <c r="AK189" i="3"/>
  <c r="AK185" i="3"/>
  <c r="AK181" i="3"/>
  <c r="AK177" i="3"/>
  <c r="AK173" i="3"/>
  <c r="AK169" i="3"/>
  <c r="AK165" i="3"/>
  <c r="AK161" i="3"/>
  <c r="AK157" i="3"/>
  <c r="AK153" i="3"/>
  <c r="AK149" i="3"/>
  <c r="AK145" i="3"/>
  <c r="AK141" i="3"/>
  <c r="AK137" i="3"/>
  <c r="AK133" i="3"/>
  <c r="AK129" i="3"/>
  <c r="AD117" i="3"/>
  <c r="AD100" i="3"/>
  <c r="AD83" i="3"/>
  <c r="AD67" i="3"/>
  <c r="AE17" i="3"/>
  <c r="AJ277" i="3"/>
  <c r="AJ273" i="3"/>
  <c r="AJ269" i="3"/>
  <c r="AJ265" i="3"/>
  <c r="AJ259" i="3"/>
  <c r="AJ255" i="3"/>
  <c r="AJ249" i="3"/>
  <c r="AJ245" i="3"/>
  <c r="AJ241" i="3"/>
  <c r="AJ237" i="3"/>
  <c r="AJ233" i="3"/>
  <c r="AJ229" i="3"/>
  <c r="AJ224" i="3"/>
  <c r="AJ220" i="3"/>
  <c r="AJ216" i="3"/>
  <c r="AJ212" i="3"/>
  <c r="AJ208" i="3"/>
  <c r="AJ204" i="3"/>
  <c r="AJ200" i="3"/>
  <c r="AJ196" i="3"/>
  <c r="AJ192" i="3"/>
  <c r="AJ188" i="3"/>
  <c r="AH41" i="3"/>
  <c r="AL125" i="3"/>
  <c r="AL121" i="3"/>
  <c r="AL117" i="3"/>
  <c r="AL113" i="3"/>
  <c r="AL108" i="3"/>
  <c r="AL104" i="3"/>
  <c r="AL100" i="3"/>
  <c r="AL96" i="3"/>
  <c r="AL92" i="3"/>
  <c r="AL87" i="3"/>
  <c r="AL83" i="3"/>
  <c r="AL79" i="3"/>
  <c r="AL75" i="3"/>
  <c r="AL71" i="3"/>
  <c r="AL67" i="3"/>
  <c r="AJ63" i="3"/>
  <c r="AE50" i="3"/>
  <c r="AE34" i="3"/>
  <c r="AE16" i="3"/>
  <c r="AK127" i="3"/>
  <c r="AK123" i="3"/>
  <c r="AK119" i="3"/>
  <c r="AK115" i="3"/>
  <c r="AK111" i="3"/>
  <c r="AK106" i="3"/>
  <c r="AK102" i="3"/>
  <c r="AK98" i="3"/>
  <c r="AK94" i="3"/>
  <c r="AK90" i="3"/>
  <c r="AK85" i="3"/>
  <c r="AK81" i="3"/>
  <c r="AK77" i="3"/>
  <c r="AK73" i="3"/>
  <c r="AK69" i="3"/>
  <c r="AK65" i="3"/>
  <c r="AD58" i="3"/>
  <c r="AD42" i="3"/>
  <c r="AD25" i="3"/>
  <c r="AF125" i="3"/>
  <c r="AF121" i="3"/>
  <c r="AF117" i="3"/>
  <c r="AF113" i="3"/>
  <c r="AF108" i="3"/>
  <c r="AF104" i="3"/>
  <c r="AF100" i="3"/>
  <c r="AF96" i="3"/>
  <c r="AF92" i="3"/>
  <c r="AF87" i="3"/>
  <c r="AF83" i="3"/>
  <c r="AF79" i="3"/>
  <c r="AF75" i="3"/>
  <c r="AF71" i="3"/>
  <c r="AF67" i="3"/>
  <c r="AE63" i="3"/>
  <c r="AI52" i="3"/>
  <c r="AI36" i="3"/>
  <c r="AI18" i="3"/>
  <c r="AF61" i="3"/>
  <c r="AF57" i="3"/>
  <c r="AF53" i="3"/>
  <c r="AF49" i="3"/>
  <c r="AF45" i="3"/>
  <c r="AF41" i="3"/>
  <c r="AF37" i="3"/>
  <c r="AF33" i="3"/>
  <c r="AF29" i="3"/>
  <c r="AF23" i="3"/>
  <c r="AF19" i="3"/>
  <c r="AF15" i="3"/>
  <c r="AF10" i="3"/>
  <c r="AK61" i="3"/>
  <c r="AK57" i="3"/>
  <c r="AK53" i="3"/>
  <c r="AK49" i="3"/>
  <c r="AK45" i="3"/>
  <c r="AK41" i="3"/>
  <c r="AK37" i="3"/>
  <c r="AK33" i="3"/>
  <c r="AK29" i="3"/>
  <c r="AK23" i="3"/>
  <c r="AK19" i="3"/>
  <c r="AK15" i="3"/>
  <c r="AK10" i="3"/>
  <c r="Z384" i="3"/>
  <c r="AK428" i="3"/>
  <c r="AK416" i="3"/>
  <c r="AK390" i="3"/>
  <c r="AD128" i="3"/>
  <c r="AD114" i="3"/>
  <c r="AD97" i="3"/>
  <c r="AD80" i="3"/>
  <c r="AD64" i="3"/>
  <c r="AI123" i="3"/>
  <c r="AI119" i="3"/>
  <c r="AI115" i="3"/>
  <c r="AI111" i="3"/>
  <c r="AI106" i="3"/>
  <c r="AI102" i="3"/>
  <c r="AI98" i="3"/>
  <c r="AI94" i="3"/>
  <c r="AI90" i="3"/>
  <c r="AI85" i="3"/>
  <c r="AI81" i="3"/>
  <c r="AI77" i="3"/>
  <c r="AI73" i="3"/>
  <c r="AI69" i="3"/>
  <c r="AI65" i="3"/>
  <c r="AH58" i="3"/>
  <c r="AH42" i="3"/>
  <c r="AH25" i="3"/>
  <c r="AD60" i="3"/>
  <c r="AI45" i="3"/>
  <c r="AI29" i="3"/>
  <c r="AI10" i="3"/>
  <c r="AH55" i="3"/>
  <c r="AH39" i="3"/>
  <c r="AH21" i="3"/>
  <c r="AE62" i="3"/>
  <c r="AE48" i="3"/>
  <c r="AE32" i="3"/>
  <c r="AE14" i="3"/>
  <c r="AD56" i="3"/>
  <c r="AD40" i="3"/>
  <c r="AD22" i="3"/>
  <c r="AJ125" i="3"/>
  <c r="AJ121" i="3"/>
  <c r="AJ117" i="3"/>
  <c r="AJ113" i="3"/>
  <c r="AJ108" i="3"/>
  <c r="AJ104" i="3"/>
  <c r="AJ100" i="3"/>
  <c r="AJ96" i="3"/>
  <c r="AJ92" i="3"/>
  <c r="AJ87" i="3"/>
  <c r="AJ83" i="3"/>
  <c r="AJ79" i="3"/>
  <c r="AJ75" i="3"/>
  <c r="AJ71" i="3"/>
  <c r="AJ67" i="3"/>
  <c r="AH63" i="3"/>
  <c r="AI50" i="3"/>
  <c r="AI34" i="3"/>
  <c r="AI16" i="3"/>
  <c r="AJ61" i="3"/>
  <c r="AJ57" i="3"/>
  <c r="AJ53" i="3"/>
  <c r="AJ49" i="3"/>
  <c r="AJ45" i="3"/>
  <c r="AJ41" i="3"/>
  <c r="AJ37" i="3"/>
  <c r="AJ33" i="3"/>
  <c r="AJ29" i="3"/>
  <c r="AJ23" i="3"/>
  <c r="AJ19" i="3"/>
  <c r="AJ15" i="3"/>
  <c r="AJ10" i="3"/>
  <c r="AL60" i="3"/>
  <c r="AL56" i="3"/>
  <c r="AL52" i="3"/>
  <c r="AL48" i="3"/>
  <c r="AL44" i="3"/>
  <c r="AL40" i="3"/>
  <c r="AL36" i="3"/>
  <c r="AL32" i="3"/>
  <c r="AL28" i="3"/>
  <c r="AL22" i="3"/>
  <c r="AL18" i="3"/>
  <c r="AL14" i="3"/>
  <c r="AL9" i="3"/>
  <c r="AK431" i="3"/>
  <c r="AL397" i="3"/>
  <c r="AF194" i="3"/>
  <c r="AF190" i="3"/>
  <c r="AF186" i="3"/>
  <c r="AF182" i="3"/>
  <c r="AF178" i="3"/>
  <c r="AF174" i="3"/>
  <c r="AF170" i="3"/>
  <c r="AF166" i="3"/>
  <c r="AF162" i="3"/>
  <c r="AF158" i="3"/>
  <c r="AF154" i="3"/>
  <c r="AF150" i="3"/>
  <c r="AF146" i="3"/>
  <c r="AF142" i="3"/>
  <c r="AF138" i="3"/>
  <c r="AF134" i="3"/>
  <c r="AF130" i="3"/>
  <c r="AD43" i="3"/>
  <c r="AI279" i="3"/>
  <c r="AI275" i="3"/>
  <c r="AI271" i="3"/>
  <c r="AI267" i="3"/>
  <c r="AI263" i="3"/>
  <c r="AI257" i="3"/>
  <c r="AI247" i="3"/>
  <c r="AI243" i="3"/>
  <c r="AI239" i="3"/>
  <c r="AI235" i="3"/>
  <c r="AI231" i="3"/>
  <c r="AI227" i="3"/>
  <c r="AI222" i="3"/>
  <c r="AI218" i="3"/>
  <c r="AI214" i="3"/>
  <c r="AI210" i="3"/>
  <c r="AI206" i="3"/>
  <c r="AI202" i="3"/>
  <c r="AI198" i="3"/>
  <c r="AI194" i="3"/>
  <c r="AI190" i="3"/>
  <c r="AI186" i="3"/>
  <c r="AI182" i="3"/>
  <c r="AI178" i="3"/>
  <c r="AI174" i="3"/>
  <c r="AI170" i="3"/>
  <c r="AI166" i="3"/>
  <c r="AI162" i="3"/>
  <c r="AI158" i="3"/>
  <c r="AI154" i="3"/>
  <c r="AI150" i="3"/>
  <c r="AI146" i="3"/>
  <c r="AI142" i="3"/>
  <c r="AI138" i="3"/>
  <c r="AI134" i="3"/>
  <c r="AI130" i="3"/>
  <c r="AH121" i="3"/>
  <c r="AH104" i="3"/>
  <c r="AH87" i="3"/>
  <c r="AH71" i="3"/>
  <c r="AE33" i="3"/>
  <c r="AH281" i="3"/>
  <c r="AH277" i="3"/>
  <c r="AH273" i="3"/>
  <c r="AH269" i="3"/>
  <c r="AH265" i="3"/>
  <c r="AH259" i="3"/>
  <c r="AH255" i="3"/>
  <c r="AH249" i="3"/>
  <c r="AH245" i="3"/>
  <c r="AH241" i="3"/>
  <c r="AH237" i="3"/>
  <c r="AH233" i="3"/>
  <c r="AH229" i="3"/>
  <c r="AH224" i="3"/>
  <c r="AH220" i="3"/>
  <c r="AH216" i="3"/>
  <c r="AH212" i="3"/>
  <c r="AH208" i="3"/>
  <c r="AH204" i="3"/>
  <c r="AH200" i="3"/>
  <c r="AH196" i="3"/>
  <c r="AH192" i="3"/>
  <c r="AH188" i="3"/>
  <c r="AH184" i="3"/>
  <c r="AH180" i="3"/>
  <c r="AH176" i="3"/>
  <c r="AH172" i="3"/>
  <c r="AH168" i="3"/>
  <c r="AH164" i="3"/>
  <c r="AH160" i="3"/>
  <c r="AH156" i="3"/>
  <c r="AH152" i="3"/>
  <c r="AH148" i="3"/>
  <c r="AH144" i="3"/>
  <c r="AH140" i="3"/>
  <c r="AH136" i="3"/>
  <c r="AH132" i="3"/>
  <c r="AE127" i="3"/>
  <c r="AD127" i="3"/>
  <c r="AD112" i="3"/>
  <c r="AD95" i="3"/>
  <c r="AD78" i="3"/>
  <c r="AI62" i="3"/>
  <c r="AE122" i="3"/>
  <c r="AE118" i="3"/>
  <c r="AE114" i="3"/>
  <c r="AE109" i="3"/>
  <c r="AE105" i="3"/>
  <c r="AE101" i="3"/>
  <c r="AE97" i="3"/>
  <c r="AE93" i="3"/>
  <c r="AE89" i="3"/>
  <c r="AE84" i="3"/>
  <c r="AE80" i="3"/>
  <c r="AE76" i="3"/>
  <c r="AE72" i="3"/>
  <c r="AE68" i="3"/>
  <c r="AE64" i="3"/>
  <c r="AH56" i="3"/>
  <c r="AH40" i="3"/>
  <c r="AH22" i="3"/>
  <c r="AI59" i="3"/>
  <c r="AI43" i="3"/>
  <c r="AI27" i="3"/>
  <c r="AH53" i="3"/>
  <c r="AH37" i="3"/>
  <c r="AH19" i="3"/>
  <c r="AL128" i="3"/>
  <c r="AL124" i="3"/>
  <c r="AL120" i="3"/>
  <c r="AL116" i="3"/>
  <c r="AL112" i="3"/>
  <c r="AL107" i="3"/>
  <c r="AL103" i="3"/>
  <c r="AL99" i="3"/>
  <c r="AL95" i="3"/>
  <c r="AL91" i="3"/>
  <c r="AL86" i="3"/>
  <c r="AL82" i="3"/>
  <c r="AL78" i="3"/>
  <c r="AL74" i="3"/>
  <c r="AL70" i="3"/>
  <c r="AL66" i="3"/>
  <c r="AD61" i="3"/>
  <c r="AE46" i="3"/>
  <c r="AE30" i="3"/>
  <c r="AE11" i="3"/>
  <c r="AK126" i="3"/>
  <c r="AK122" i="3"/>
  <c r="AK118" i="3"/>
  <c r="AK114" i="3"/>
  <c r="AK109" i="3"/>
  <c r="AK105" i="3"/>
  <c r="AK101" i="3"/>
  <c r="AK97" i="3"/>
  <c r="AK93" i="3"/>
  <c r="AK89" i="3"/>
  <c r="AK84" i="3"/>
  <c r="AK80" i="3"/>
  <c r="AK76" i="3"/>
  <c r="AK72" i="3"/>
  <c r="AK68" i="3"/>
  <c r="AK64" i="3"/>
  <c r="AD54" i="3"/>
  <c r="AD38" i="3"/>
  <c r="AD20" i="3"/>
  <c r="AF124" i="3"/>
  <c r="AF120" i="3"/>
  <c r="AF116" i="3"/>
  <c r="AF112" i="3"/>
  <c r="AF107" i="3"/>
  <c r="AF103" i="3"/>
  <c r="AF99" i="3"/>
  <c r="AF95" i="3"/>
  <c r="AF91" i="3"/>
  <c r="AF86" i="3"/>
  <c r="AF82" i="3"/>
  <c r="AF78" i="3"/>
  <c r="AF74" i="3"/>
  <c r="AF70" i="3"/>
  <c r="AF66" i="3"/>
  <c r="AI48" i="3"/>
  <c r="AI32" i="3"/>
  <c r="AI14" i="3"/>
  <c r="AF60" i="3"/>
  <c r="AF56" i="3"/>
  <c r="AF52" i="3"/>
  <c r="AF48" i="3"/>
  <c r="AF44" i="3"/>
  <c r="AF40" i="3"/>
  <c r="AF36" i="3"/>
  <c r="AF32" i="3"/>
  <c r="AF28" i="3"/>
  <c r="AF22" i="3"/>
  <c r="AF18" i="3"/>
  <c r="AF14" i="3"/>
  <c r="AF9" i="3"/>
  <c r="AK60" i="3"/>
  <c r="AK56" i="3"/>
  <c r="AK52" i="3"/>
  <c r="AK48" i="3"/>
  <c r="AK44" i="3"/>
  <c r="AK40" i="3"/>
  <c r="AK36" i="3"/>
  <c r="AK32" i="3"/>
  <c r="AK28" i="3"/>
  <c r="AK22" i="3"/>
  <c r="AK18" i="3"/>
  <c r="AK14" i="3"/>
  <c r="AK9" i="3"/>
  <c r="AJ430" i="3"/>
  <c r="AJ431" i="3"/>
  <c r="AL425" i="3"/>
  <c r="AJ428" i="3"/>
  <c r="AJ416" i="3"/>
  <c r="AL387" i="3"/>
  <c r="AJ186" i="3"/>
  <c r="AJ182" i="3"/>
  <c r="AJ178" i="3"/>
  <c r="AJ174" i="3"/>
  <c r="AJ170" i="3"/>
  <c r="AJ166" i="3"/>
  <c r="AJ162" i="3"/>
  <c r="AJ158" i="3"/>
  <c r="AJ154" i="3"/>
  <c r="AJ150" i="3"/>
  <c r="AJ146" i="3"/>
  <c r="AJ142" i="3"/>
  <c r="AJ138" i="3"/>
  <c r="AJ134" i="3"/>
  <c r="AJ130" i="3"/>
  <c r="AD35" i="3"/>
  <c r="AE278" i="3"/>
  <c r="AE274" i="3"/>
  <c r="AE270" i="3"/>
  <c r="AE266" i="3"/>
  <c r="AE261" i="3"/>
  <c r="AE256" i="3"/>
  <c r="AE251" i="3"/>
  <c r="AE246" i="3"/>
  <c r="AE242" i="3"/>
  <c r="AE238" i="3"/>
  <c r="AE234" i="3"/>
  <c r="AE230" i="3"/>
  <c r="AE226" i="3"/>
  <c r="AE221" i="3"/>
  <c r="AE217" i="3"/>
  <c r="AE213" i="3"/>
  <c r="AE209" i="3"/>
  <c r="AE205" i="3"/>
  <c r="AE201" i="3"/>
  <c r="AE197" i="3"/>
  <c r="AE193" i="3"/>
  <c r="AE189" i="3"/>
  <c r="AE185" i="3"/>
  <c r="AE181" i="3"/>
  <c r="AE177" i="3"/>
  <c r="AE173" i="3"/>
  <c r="AE169" i="3"/>
  <c r="AE165" i="3"/>
  <c r="AE161" i="3"/>
  <c r="AE157" i="3"/>
  <c r="AE153" i="3"/>
  <c r="AE149" i="3"/>
  <c r="AE145" i="3"/>
  <c r="AE141" i="3"/>
  <c r="AE137" i="3"/>
  <c r="AE133" i="3"/>
  <c r="AE129" i="3"/>
  <c r="AH119" i="3"/>
  <c r="AH102" i="3"/>
  <c r="AH85" i="3"/>
  <c r="AH69" i="3"/>
  <c r="AE23" i="3"/>
  <c r="AD280" i="3"/>
  <c r="AD276" i="3"/>
  <c r="AD272" i="3"/>
  <c r="AD268" i="3"/>
  <c r="AD264" i="3"/>
  <c r="AD258" i="3"/>
  <c r="AD254" i="3"/>
  <c r="AD248" i="3"/>
  <c r="AD244" i="3"/>
  <c r="AD240" i="3"/>
  <c r="AD236" i="3"/>
  <c r="AD232" i="3"/>
  <c r="AD228" i="3"/>
  <c r="AD223" i="3"/>
  <c r="AD219" i="3"/>
  <c r="AD215" i="3"/>
  <c r="AD211" i="3"/>
  <c r="AD207" i="3"/>
  <c r="AD203" i="3"/>
  <c r="AD199" i="3"/>
  <c r="AD195" i="3"/>
  <c r="AD191" i="3"/>
  <c r="AD187" i="3"/>
  <c r="AD183" i="3"/>
  <c r="AD179" i="3"/>
  <c r="AD175" i="3"/>
  <c r="AD171" i="3"/>
  <c r="AD167" i="3"/>
  <c r="AD163" i="3"/>
  <c r="AD159" i="3"/>
  <c r="AD155" i="3"/>
  <c r="AD151" i="3"/>
  <c r="AD147" i="3"/>
  <c r="AD143" i="3"/>
  <c r="AD139" i="3"/>
  <c r="AD135" i="3"/>
  <c r="AD131" i="3"/>
  <c r="AD126" i="3"/>
  <c r="AD57" i="3"/>
  <c r="AD109" i="3"/>
  <c r="AD93" i="3"/>
  <c r="AD76" i="3"/>
  <c r="AE55" i="3"/>
  <c r="AI122" i="3"/>
  <c r="AI118" i="3"/>
  <c r="AI114" i="3"/>
  <c r="AI109" i="3"/>
  <c r="AI105" i="3"/>
  <c r="AI101" i="3"/>
  <c r="AI97" i="3"/>
  <c r="AI93" i="3"/>
  <c r="AI89" i="3"/>
  <c r="AI84" i="3"/>
  <c r="AI80" i="3"/>
  <c r="AI76" i="3"/>
  <c r="AI72" i="3"/>
  <c r="AI68" i="3"/>
  <c r="AI64" i="3"/>
  <c r="AH54" i="3"/>
  <c r="AH38" i="3"/>
  <c r="AH20" i="3"/>
  <c r="AI57" i="3"/>
  <c r="AI41" i="3"/>
  <c r="AI23" i="3"/>
  <c r="AK63" i="3"/>
  <c r="AH51" i="3"/>
  <c r="AH35" i="3"/>
  <c r="AH17" i="3"/>
  <c r="AI60" i="3"/>
  <c r="AE44" i="3"/>
  <c r="AE28" i="3"/>
  <c r="AE9" i="3"/>
  <c r="AF63" i="3"/>
  <c r="AD52" i="3"/>
  <c r="AD36" i="3"/>
  <c r="AD18" i="3"/>
  <c r="AJ128" i="3"/>
  <c r="AJ124" i="3"/>
  <c r="AJ120" i="3"/>
  <c r="AJ116" i="3"/>
  <c r="AJ112" i="3"/>
  <c r="AJ107" i="3"/>
  <c r="AJ103" i="3"/>
  <c r="AJ99" i="3"/>
  <c r="AJ95" i="3"/>
  <c r="AJ91" i="3"/>
  <c r="AJ86" i="3"/>
  <c r="AJ82" i="3"/>
  <c r="AJ78" i="3"/>
  <c r="AJ74" i="3"/>
  <c r="AJ70" i="3"/>
  <c r="AJ66" i="3"/>
  <c r="AI61" i="3"/>
  <c r="AI46" i="3"/>
  <c r="AI30" i="3"/>
  <c r="AI11" i="3"/>
  <c r="AJ60" i="3"/>
  <c r="AJ56" i="3"/>
  <c r="AJ52" i="3"/>
  <c r="AJ48" i="3"/>
  <c r="AJ44" i="3"/>
  <c r="AJ40" i="3"/>
  <c r="AJ36" i="3"/>
  <c r="AJ32" i="3"/>
  <c r="AJ28" i="3"/>
  <c r="AJ22" i="3"/>
  <c r="AJ18" i="3"/>
  <c r="AJ14" i="3"/>
  <c r="AJ9" i="3"/>
  <c r="AL63" i="3"/>
  <c r="AL59" i="3"/>
  <c r="AL55" i="3"/>
  <c r="AL51" i="3"/>
  <c r="AL47" i="3"/>
  <c r="AL43" i="3"/>
  <c r="AL39" i="3"/>
  <c r="AL35" i="3"/>
  <c r="AL31" i="3"/>
  <c r="AL27" i="3"/>
  <c r="AL21" i="3"/>
  <c r="AL17" i="3"/>
  <c r="AL13" i="3"/>
  <c r="AL430" i="3"/>
  <c r="AL428" i="3"/>
  <c r="AK59" i="3"/>
  <c r="AK55" i="3"/>
  <c r="AK51" i="3"/>
  <c r="AK47" i="3"/>
  <c r="AK43" i="3"/>
  <c r="AK39" i="3"/>
  <c r="AK35" i="3"/>
  <c r="AK31" i="3"/>
  <c r="AK27" i="3"/>
  <c r="AK21" i="3"/>
  <c r="AK17" i="3"/>
  <c r="AK13" i="3"/>
  <c r="AK8" i="3"/>
  <c r="AK429" i="3"/>
  <c r="AK430" i="3"/>
  <c r="AJ397" i="3"/>
  <c r="AK417" i="3"/>
  <c r="AK425" i="3"/>
  <c r="AL390" i="3"/>
  <c r="AJ390" i="3"/>
  <c r="AJ173" i="3"/>
  <c r="AJ169" i="3"/>
  <c r="AJ165" i="3"/>
  <c r="AJ161" i="3"/>
  <c r="AJ157" i="3"/>
  <c r="AJ153" i="3"/>
  <c r="AJ149" i="3"/>
  <c r="AJ145" i="3"/>
  <c r="AJ141" i="3"/>
  <c r="AJ137" i="3"/>
  <c r="AJ133" i="3"/>
  <c r="AJ129" i="3"/>
  <c r="AD17" i="3"/>
  <c r="AE277" i="3"/>
  <c r="AE273" i="3"/>
  <c r="AE269" i="3"/>
  <c r="AE265" i="3"/>
  <c r="AE259" i="3"/>
  <c r="AE255" i="3"/>
  <c r="AE249" i="3"/>
  <c r="AE245" i="3"/>
  <c r="AE241" i="3"/>
  <c r="AE237" i="3"/>
  <c r="AE233" i="3"/>
  <c r="AE229" i="3"/>
  <c r="AE224" i="3"/>
  <c r="AE220" i="3"/>
  <c r="AE216" i="3"/>
  <c r="AE212" i="3"/>
  <c r="AE208" i="3"/>
  <c r="AE204" i="3"/>
  <c r="AE200" i="3"/>
  <c r="AE196" i="3"/>
  <c r="AE192" i="3"/>
  <c r="AE188" i="3"/>
  <c r="AE184" i="3"/>
  <c r="AE180" i="3"/>
  <c r="AE176" i="3"/>
  <c r="AE172" i="3"/>
  <c r="AE168" i="3"/>
  <c r="AE164" i="3"/>
  <c r="AE160" i="3"/>
  <c r="AE156" i="3"/>
  <c r="AE152" i="3"/>
  <c r="AE148" i="3"/>
  <c r="AE144" i="3"/>
  <c r="AE140" i="3"/>
  <c r="AE136" i="3"/>
  <c r="AE132" i="3"/>
  <c r="AE128" i="3"/>
  <c r="AH115" i="3"/>
  <c r="AH98" i="3"/>
  <c r="AH81" i="3"/>
  <c r="AH65" i="3"/>
  <c r="AD279" i="3"/>
  <c r="AD275" i="3"/>
  <c r="AD271" i="3"/>
  <c r="AD267" i="3"/>
  <c r="AD263" i="3"/>
  <c r="AD257" i="3"/>
  <c r="AD247" i="3"/>
  <c r="AD243" i="3"/>
  <c r="AD239" i="3"/>
  <c r="AD235" i="3"/>
  <c r="AD231" i="3"/>
  <c r="AD227" i="3"/>
  <c r="AD222" i="3"/>
  <c r="AD218" i="3"/>
  <c r="AD214" i="3"/>
  <c r="AD210" i="3"/>
  <c r="AD206" i="3"/>
  <c r="AD202" i="3"/>
  <c r="AD198" i="3"/>
  <c r="AD194" i="3"/>
  <c r="AD190" i="3"/>
  <c r="AD186" i="3"/>
  <c r="AD182" i="3"/>
  <c r="AD178" i="3"/>
  <c r="AD174" i="3"/>
  <c r="AD170" i="3"/>
  <c r="AD166" i="3"/>
  <c r="AD162" i="3"/>
  <c r="AD158" i="3"/>
  <c r="AD154" i="3"/>
  <c r="AD150" i="3"/>
  <c r="AD146" i="3"/>
  <c r="AD142" i="3"/>
  <c r="AD138" i="3"/>
  <c r="AD134" i="3"/>
  <c r="AD130" i="3"/>
  <c r="AD41" i="3"/>
  <c r="AD122" i="3"/>
  <c r="AD105" i="3"/>
  <c r="AD89" i="3"/>
  <c r="AD72" i="3"/>
  <c r="AE39" i="3"/>
  <c r="AI125" i="3"/>
  <c r="AI121" i="3"/>
  <c r="AI117" i="3"/>
  <c r="AI113" i="3"/>
  <c r="AI108" i="3"/>
  <c r="AI104" i="3"/>
  <c r="AI100" i="3"/>
  <c r="AI96" i="3"/>
  <c r="AI92" i="3"/>
  <c r="AI87" i="3"/>
  <c r="AI83" i="3"/>
  <c r="AI79" i="3"/>
  <c r="AI75" i="3"/>
  <c r="AI71" i="3"/>
  <c r="AI67" i="3"/>
  <c r="AH50" i="3"/>
  <c r="AH34" i="3"/>
  <c r="AH16" i="3"/>
  <c r="AI53" i="3"/>
  <c r="AI37" i="3"/>
  <c r="AI19" i="3"/>
  <c r="AE61" i="3"/>
  <c r="AH47" i="3"/>
  <c r="AH31" i="3"/>
  <c r="AH13" i="3"/>
  <c r="AE56" i="3"/>
  <c r="AE40" i="3"/>
  <c r="AE22" i="3"/>
  <c r="AD62" i="3"/>
  <c r="AD48" i="3"/>
  <c r="AD32" i="3"/>
  <c r="AD14" i="3"/>
  <c r="AJ127" i="3"/>
  <c r="AJ123" i="3"/>
  <c r="AJ119" i="3"/>
  <c r="AJ115" i="3"/>
  <c r="AJ111" i="3"/>
  <c r="AJ106" i="3"/>
  <c r="AJ102" i="3"/>
  <c r="AJ98" i="3"/>
  <c r="AJ94" i="3"/>
  <c r="AJ90" i="3"/>
  <c r="AJ85" i="3"/>
  <c r="AJ81" i="3"/>
  <c r="AJ77" i="3"/>
  <c r="AJ73" i="3"/>
  <c r="AJ69" i="3"/>
  <c r="AJ65" i="3"/>
  <c r="AI58" i="3"/>
  <c r="AI42" i="3"/>
  <c r="AI25" i="3"/>
  <c r="AJ59" i="3"/>
  <c r="AJ55" i="3"/>
  <c r="AJ51" i="3"/>
  <c r="AJ47" i="3"/>
  <c r="AJ43" i="3"/>
  <c r="AJ39" i="3"/>
  <c r="AJ35" i="3"/>
  <c r="AJ31" i="3"/>
  <c r="AJ27" i="3"/>
  <c r="AJ21" i="3"/>
  <c r="AJ17" i="3"/>
  <c r="AJ13" i="3"/>
  <c r="AJ8" i="3"/>
  <c r="Y384" i="3"/>
  <c r="X384" i="3"/>
  <c r="AL62" i="3"/>
  <c r="AL58" i="3"/>
  <c r="AL54" i="3"/>
  <c r="AL50" i="3"/>
  <c r="AL46" i="3"/>
  <c r="AL42" i="3"/>
  <c r="AL38" i="3"/>
  <c r="AL34" i="3"/>
  <c r="AL30" i="3"/>
  <c r="AL25" i="3"/>
  <c r="AL20" i="3"/>
  <c r="AL16" i="3"/>
  <c r="AL11" i="3"/>
  <c r="AF132" i="3"/>
  <c r="AF128" i="3"/>
  <c r="AI277" i="3"/>
  <c r="AI273" i="3"/>
  <c r="AI269" i="3"/>
  <c r="AI265" i="3"/>
  <c r="AI259" i="3"/>
  <c r="AI255" i="3"/>
  <c r="AI249" i="3"/>
  <c r="AI245" i="3"/>
  <c r="AI241" i="3"/>
  <c r="AI237" i="3"/>
  <c r="AI233" i="3"/>
  <c r="AI229" i="3"/>
  <c r="AI224" i="3"/>
  <c r="AI220" i="3"/>
  <c r="AI216" i="3"/>
  <c r="AI212" i="3"/>
  <c r="AI208" i="3"/>
  <c r="AI204" i="3"/>
  <c r="AI200" i="3"/>
  <c r="AI196" i="3"/>
  <c r="AI192" i="3"/>
  <c r="AI188" i="3"/>
  <c r="AI184" i="3"/>
  <c r="AI180" i="3"/>
  <c r="AI176" i="3"/>
  <c r="AI172" i="3"/>
  <c r="AI168" i="3"/>
  <c r="AI164" i="3"/>
  <c r="AI160" i="3"/>
  <c r="AI156" i="3"/>
  <c r="AI152" i="3"/>
  <c r="AI148" i="3"/>
  <c r="AI144" i="3"/>
  <c r="AI140" i="3"/>
  <c r="AI136" i="3"/>
  <c r="AI132" i="3"/>
  <c r="AH113" i="3"/>
  <c r="AH96" i="3"/>
  <c r="AH79" i="3"/>
  <c r="AH279" i="3"/>
  <c r="AH275" i="3"/>
  <c r="AH271" i="3"/>
  <c r="AH267" i="3"/>
  <c r="AH263" i="3"/>
  <c r="AH257" i="3"/>
  <c r="AH247" i="3"/>
  <c r="AH243" i="3"/>
  <c r="AH239" i="3"/>
  <c r="AH235" i="3"/>
  <c r="AH231" i="3"/>
  <c r="AH227" i="3"/>
  <c r="AH222" i="3"/>
  <c r="AH218" i="3"/>
  <c r="AH214" i="3"/>
  <c r="AH210" i="3"/>
  <c r="AH206" i="3"/>
  <c r="AH202" i="3"/>
  <c r="AH198" i="3"/>
  <c r="AH194" i="3"/>
  <c r="AH190" i="3"/>
  <c r="AH186" i="3"/>
  <c r="AH182" i="3"/>
  <c r="AH178" i="3"/>
  <c r="AH174" i="3"/>
  <c r="AH170" i="3"/>
  <c r="AH166" i="3"/>
  <c r="AH162" i="3"/>
  <c r="AH158" i="3"/>
  <c r="AH154" i="3"/>
  <c r="AH150" i="3"/>
  <c r="AH146" i="3"/>
  <c r="AH142" i="3"/>
  <c r="AH138" i="3"/>
  <c r="AH134" i="3"/>
  <c r="AH130" i="3"/>
  <c r="AD33" i="3"/>
  <c r="AD120" i="3"/>
  <c r="AD103" i="3"/>
  <c r="AD86" i="3"/>
  <c r="AD70" i="3"/>
  <c r="AE31" i="3"/>
  <c r="AE124" i="3"/>
  <c r="AE120" i="3"/>
  <c r="AE116" i="3"/>
  <c r="AE112" i="3"/>
  <c r="AE107" i="3"/>
  <c r="AE103" i="3"/>
  <c r="AE99" i="3"/>
  <c r="AE95" i="3"/>
  <c r="AE91" i="3"/>
  <c r="AE86" i="3"/>
  <c r="AE82" i="3"/>
  <c r="AE78" i="3"/>
  <c r="AE74" i="3"/>
  <c r="AE70" i="3"/>
  <c r="AE66" i="3"/>
  <c r="AH48" i="3"/>
  <c r="AH32" i="3"/>
  <c r="AH14" i="3"/>
  <c r="AI51" i="3"/>
  <c r="AI35" i="3"/>
  <c r="AI17" i="3"/>
  <c r="AH45" i="3"/>
  <c r="AH29" i="3"/>
  <c r="AH10" i="3"/>
  <c r="AL126" i="3"/>
  <c r="AL122" i="3"/>
  <c r="AL118" i="3"/>
  <c r="AL114" i="3"/>
  <c r="AL109" i="3"/>
  <c r="AL105" i="3"/>
  <c r="AL101" i="3"/>
  <c r="AL97" i="3"/>
  <c r="AL93" i="3"/>
  <c r="AL89" i="3"/>
  <c r="AL84" i="3"/>
  <c r="AL80" i="3"/>
  <c r="AL76" i="3"/>
  <c r="AL72" i="3"/>
  <c r="AL68" i="3"/>
  <c r="AL64" i="3"/>
  <c r="AE54" i="3"/>
  <c r="AE38" i="3"/>
  <c r="AE20" i="3"/>
  <c r="AK124" i="3"/>
  <c r="AK120" i="3"/>
  <c r="AK116" i="3"/>
  <c r="AK112" i="3"/>
  <c r="AK107" i="3"/>
  <c r="AK103" i="3"/>
  <c r="AK99" i="3"/>
  <c r="AK95" i="3"/>
  <c r="AK91" i="3"/>
  <c r="AK86" i="3"/>
  <c r="AK82" i="3"/>
  <c r="AK78" i="3"/>
  <c r="AK74" i="3"/>
  <c r="AK70" i="3"/>
  <c r="AK66" i="3"/>
  <c r="AD46" i="3"/>
  <c r="AD30" i="3"/>
  <c r="AD11" i="3"/>
  <c r="AF126" i="3"/>
  <c r="AF122" i="3"/>
  <c r="AF118" i="3"/>
  <c r="AF114" i="3"/>
  <c r="AF109" i="3"/>
  <c r="AF105" i="3"/>
  <c r="AF101" i="3"/>
  <c r="AF97" i="3"/>
  <c r="AF93" i="3"/>
  <c r="AF89" i="3"/>
  <c r="AF84" i="3"/>
  <c r="AF80" i="3"/>
  <c r="AF76" i="3"/>
  <c r="AF72" i="3"/>
  <c r="AF68" i="3"/>
  <c r="AF64" i="3"/>
  <c r="AI56" i="3"/>
  <c r="AI40" i="3"/>
  <c r="AI22" i="3"/>
  <c r="AF58" i="3"/>
  <c r="AF54" i="3"/>
  <c r="AF50" i="3"/>
  <c r="AF46" i="3"/>
  <c r="AF42" i="3"/>
  <c r="AF38" i="3"/>
  <c r="AF34" i="3"/>
  <c r="AF30" i="3"/>
  <c r="AF25" i="3"/>
  <c r="AF20" i="3"/>
  <c r="AF16" i="3"/>
  <c r="AF11" i="3"/>
  <c r="AK62" i="3"/>
  <c r="AK58" i="3"/>
  <c r="AK54" i="3"/>
  <c r="AK50" i="3"/>
  <c r="AK46" i="3"/>
  <c r="AK42" i="3"/>
  <c r="AK38" i="3"/>
  <c r="AK34" i="3"/>
  <c r="AK30" i="3"/>
  <c r="AK25" i="3"/>
  <c r="AK20" i="3"/>
  <c r="AK16" i="3"/>
  <c r="AK11" i="3"/>
  <c r="AL429" i="3"/>
  <c r="AJ429" i="3"/>
  <c r="AL416" i="3"/>
  <c r="AJ417" i="3"/>
  <c r="AJ425" i="3"/>
  <c r="AJ184" i="3"/>
  <c r="AJ180" i="3"/>
  <c r="AJ176" i="3"/>
  <c r="AJ172" i="3"/>
  <c r="AJ168" i="3"/>
  <c r="AJ164" i="3"/>
  <c r="AJ160" i="3"/>
  <c r="AJ156" i="3"/>
  <c r="AJ152" i="3"/>
  <c r="AJ148" i="3"/>
  <c r="AJ144" i="3"/>
  <c r="AJ140" i="3"/>
  <c r="AJ136" i="3"/>
  <c r="AJ132" i="3"/>
  <c r="AE276" i="3"/>
  <c r="AE272" i="3"/>
  <c r="AE268" i="3"/>
  <c r="AE264" i="3"/>
  <c r="AE258" i="3"/>
  <c r="AE254" i="3"/>
  <c r="AE248" i="3"/>
  <c r="AE244" i="3"/>
  <c r="AE240" i="3"/>
  <c r="AE236" i="3"/>
  <c r="AE232" i="3"/>
  <c r="AE228" i="3"/>
  <c r="AE223" i="3"/>
  <c r="AE219" i="3"/>
  <c r="AE215" i="3"/>
  <c r="AE211" i="3"/>
  <c r="AE207" i="3"/>
  <c r="AE203" i="3"/>
  <c r="AE199" i="3"/>
  <c r="AE195" i="3"/>
  <c r="AE191" i="3"/>
  <c r="AE187" i="3"/>
  <c r="AE183" i="3"/>
  <c r="AE179" i="3"/>
  <c r="AE175" i="3"/>
  <c r="AE171" i="3"/>
  <c r="AE167" i="3"/>
  <c r="AE163" i="3"/>
  <c r="AE159" i="3"/>
  <c r="AE155" i="3"/>
  <c r="AE151" i="3"/>
  <c r="AE147" i="3"/>
  <c r="AE143" i="3"/>
  <c r="AE139" i="3"/>
  <c r="AE135" i="3"/>
  <c r="AE131" i="3"/>
  <c r="AE126" i="3"/>
  <c r="AH111" i="3"/>
  <c r="AH94" i="3"/>
  <c r="AH77" i="3"/>
  <c r="AE57" i="3"/>
  <c r="AD278" i="3"/>
  <c r="AD274" i="3"/>
  <c r="AD270" i="3"/>
  <c r="AD266" i="3"/>
  <c r="AD261" i="3"/>
  <c r="AD256" i="3"/>
  <c r="AD251" i="3"/>
  <c r="AD246" i="3"/>
  <c r="AD242" i="3"/>
  <c r="AD238" i="3"/>
  <c r="AD234" i="3"/>
  <c r="AD230" i="3"/>
  <c r="AD226" i="3"/>
  <c r="AD221" i="3"/>
  <c r="AD217" i="3"/>
  <c r="AD213" i="3"/>
  <c r="AD209" i="3"/>
  <c r="AD205" i="3"/>
  <c r="AD201" i="3"/>
  <c r="AD197" i="3"/>
  <c r="AD193" i="3"/>
  <c r="AD189" i="3"/>
  <c r="AD185" i="3"/>
  <c r="AD181" i="3"/>
  <c r="AD177" i="3"/>
  <c r="AD173" i="3"/>
  <c r="AD169" i="3"/>
  <c r="AD165" i="3"/>
  <c r="AD161" i="3"/>
  <c r="AD157" i="3"/>
  <c r="AD153" i="3"/>
  <c r="AD149" i="3"/>
  <c r="AD145" i="3"/>
  <c r="AD141" i="3"/>
  <c r="AD137" i="3"/>
  <c r="AD133" i="3"/>
  <c r="AD129" i="3"/>
  <c r="AD23" i="3"/>
  <c r="AD118" i="3"/>
  <c r="AD101" i="3"/>
  <c r="AD84" i="3"/>
  <c r="AD68" i="3"/>
  <c r="AE21" i="3"/>
  <c r="AI124" i="3"/>
  <c r="AI120" i="3"/>
  <c r="AI116" i="3"/>
  <c r="AI112" i="3"/>
  <c r="AI107" i="3"/>
  <c r="AI103" i="3"/>
  <c r="AI99" i="3"/>
  <c r="AI95" i="3"/>
  <c r="AI91" i="3"/>
  <c r="AI86" i="3"/>
  <c r="AI82" i="3"/>
  <c r="AI78" i="3"/>
  <c r="AI74" i="3"/>
  <c r="AI70" i="3"/>
  <c r="AI66" i="3"/>
  <c r="AH61" i="3"/>
  <c r="AH46" i="3"/>
  <c r="AH30" i="3"/>
  <c r="AH11" i="3"/>
  <c r="AI49" i="3"/>
  <c r="AI33" i="3"/>
  <c r="AI15" i="3"/>
  <c r="AH59" i="3"/>
  <c r="AH43" i="3"/>
  <c r="AH27" i="3"/>
  <c r="AE52" i="3"/>
  <c r="AE36" i="3"/>
  <c r="AE18" i="3"/>
  <c r="AH60" i="3"/>
  <c r="AD44" i="3"/>
  <c r="AD28" i="3"/>
  <c r="AD9" i="3"/>
  <c r="AJ126" i="3"/>
  <c r="AJ122" i="3"/>
  <c r="AJ118" i="3"/>
  <c r="AJ114" i="3"/>
  <c r="AJ109" i="3"/>
  <c r="AJ105" i="3"/>
  <c r="AJ101" i="3"/>
  <c r="AJ97" i="3"/>
  <c r="AJ93" i="3"/>
  <c r="AJ89" i="3"/>
  <c r="AJ84" i="3"/>
  <c r="AJ80" i="3"/>
  <c r="AJ76" i="3"/>
  <c r="AJ72" i="3"/>
  <c r="AJ68" i="3"/>
  <c r="AJ64" i="3"/>
  <c r="AI54" i="3"/>
  <c r="AI38" i="3"/>
  <c r="AI20" i="3"/>
  <c r="AJ62" i="3"/>
  <c r="AJ58" i="3"/>
  <c r="AJ54" i="3"/>
  <c r="AJ50" i="3"/>
  <c r="AJ46" i="3"/>
  <c r="AJ42" i="3"/>
  <c r="AJ38" i="3"/>
  <c r="AJ34" i="3"/>
  <c r="AJ30" i="3"/>
  <c r="AJ25" i="3"/>
  <c r="AJ20" i="3"/>
  <c r="AJ16" i="3"/>
  <c r="AJ11" i="3"/>
  <c r="AL61" i="3"/>
  <c r="AL57" i="3"/>
  <c r="AL53" i="3"/>
  <c r="AL49" i="3"/>
  <c r="AL45" i="3"/>
  <c r="AL41" i="3"/>
  <c r="AL37" i="3"/>
  <c r="AL33" i="3"/>
  <c r="AL29" i="3"/>
  <c r="AL23" i="3"/>
  <c r="AL19" i="3"/>
  <c r="AL15" i="3"/>
  <c r="AL10" i="3"/>
  <c r="AL431" i="3"/>
  <c r="AK397" i="3"/>
  <c r="AL417" i="3"/>
  <c r="AK387" i="3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U349" i="1"/>
  <c r="U6" i="1" l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5" i="1"/>
  <c r="F46" i="1"/>
  <c r="DC8" i="3" l="1"/>
  <c r="BY614" i="3"/>
  <c r="C11" i="6"/>
  <c r="F694" i="1" l="1"/>
  <c r="G694" i="1" s="1"/>
  <c r="F695" i="1"/>
  <c r="G695" i="1" s="1"/>
  <c r="F692" i="1"/>
  <c r="G692" i="1" s="1"/>
  <c r="F306" i="1"/>
  <c r="G306" i="1" s="1"/>
  <c r="H694" i="1" l="1"/>
  <c r="I694" i="1" s="1"/>
  <c r="K694" i="1"/>
  <c r="K695" i="1"/>
  <c r="H695" i="1"/>
  <c r="I695" i="1" s="1"/>
  <c r="H692" i="1"/>
  <c r="I692" i="1" s="1"/>
  <c r="K692" i="1"/>
  <c r="K306" i="1"/>
  <c r="H306" i="1"/>
  <c r="F367" i="1" l="1"/>
  <c r="G367" i="1" s="1"/>
  <c r="H367" i="1" s="1"/>
  <c r="I367" i="1" s="1"/>
  <c r="F368" i="1"/>
  <c r="G368" i="1" s="1"/>
  <c r="H368" i="1" s="1"/>
  <c r="I368" i="1" s="1"/>
  <c r="F369" i="1"/>
  <c r="G369" i="1" s="1"/>
  <c r="H369" i="1" s="1"/>
  <c r="I369" i="1" s="1"/>
  <c r="F370" i="1"/>
  <c r="G370" i="1" s="1"/>
  <c r="H370" i="1" s="1"/>
  <c r="I370" i="1" s="1"/>
  <c r="F802" i="1"/>
  <c r="G802" i="1" s="1"/>
  <c r="F890" i="1"/>
  <c r="G890" i="1" s="1"/>
  <c r="D499" i="3"/>
  <c r="F858" i="1"/>
  <c r="G858" i="1" s="1"/>
  <c r="K858" i="1" s="1"/>
  <c r="F859" i="1"/>
  <c r="G859" i="1" s="1"/>
  <c r="H859" i="1" s="1"/>
  <c r="I859" i="1" s="1"/>
  <c r="F860" i="1"/>
  <c r="G860" i="1" s="1"/>
  <c r="K860" i="1" s="1"/>
  <c r="F857" i="1"/>
  <c r="G857" i="1" s="1"/>
  <c r="K857" i="1" s="1"/>
  <c r="F856" i="1"/>
  <c r="G856" i="1" s="1"/>
  <c r="D469" i="3"/>
  <c r="D468" i="3"/>
  <c r="D467" i="3"/>
  <c r="D466" i="3"/>
  <c r="F384" i="1"/>
  <c r="G384" i="1" s="1"/>
  <c r="F131" i="1"/>
  <c r="G131" i="1" s="1"/>
  <c r="F307" i="1"/>
  <c r="G307" i="1" s="1"/>
  <c r="F353" i="1"/>
  <c r="F355" i="1"/>
  <c r="G355" i="1" s="1"/>
  <c r="F357" i="1"/>
  <c r="G357" i="1" s="1"/>
  <c r="H357" i="1" s="1"/>
  <c r="F358" i="1"/>
  <c r="G358" i="1" s="1"/>
  <c r="H358" i="1" s="1"/>
  <c r="F337" i="1"/>
  <c r="G337" i="1" s="1"/>
  <c r="H337" i="1" s="1"/>
  <c r="F332" i="1"/>
  <c r="F333" i="1"/>
  <c r="G333" i="1" s="1"/>
  <c r="F145" i="1"/>
  <c r="G145" i="1" s="1"/>
  <c r="H145" i="1" s="1"/>
  <c r="I145" i="1" s="1"/>
  <c r="F108" i="1"/>
  <c r="G108" i="1" s="1"/>
  <c r="F115" i="1"/>
  <c r="G115" i="1" s="1"/>
  <c r="K115" i="1" s="1"/>
  <c r="F37" i="1"/>
  <c r="G37" i="1" s="1"/>
  <c r="F29" i="1"/>
  <c r="G29" i="1" s="1"/>
  <c r="K29" i="1" s="1"/>
  <c r="F39" i="1"/>
  <c r="G39" i="1" s="1"/>
  <c r="P467" i="3" l="1"/>
  <c r="X467" i="3"/>
  <c r="I467" i="3"/>
  <c r="Q467" i="3"/>
  <c r="Y467" i="3"/>
  <c r="J467" i="3"/>
  <c r="R467" i="3"/>
  <c r="Z467" i="3"/>
  <c r="N467" i="3"/>
  <c r="K467" i="3"/>
  <c r="S467" i="3"/>
  <c r="AA467" i="3"/>
  <c r="V467" i="3"/>
  <c r="O467" i="3"/>
  <c r="L467" i="3"/>
  <c r="T467" i="3"/>
  <c r="AB467" i="3"/>
  <c r="W467" i="3"/>
  <c r="M467" i="3"/>
  <c r="U467" i="3"/>
  <c r="AC467" i="3"/>
  <c r="L499" i="3"/>
  <c r="T499" i="3"/>
  <c r="AB499" i="3"/>
  <c r="M499" i="3"/>
  <c r="U499" i="3"/>
  <c r="AC499" i="3"/>
  <c r="N499" i="3"/>
  <c r="V499" i="3"/>
  <c r="Z499" i="3"/>
  <c r="AA499" i="3"/>
  <c r="O499" i="3"/>
  <c r="W499" i="3"/>
  <c r="R499" i="3"/>
  <c r="P499" i="3"/>
  <c r="X499" i="3"/>
  <c r="J499" i="3"/>
  <c r="K499" i="3"/>
  <c r="I499" i="3"/>
  <c r="Q499" i="3"/>
  <c r="Y499" i="3"/>
  <c r="S499" i="3"/>
  <c r="K468" i="3"/>
  <c r="S468" i="3"/>
  <c r="AA468" i="3"/>
  <c r="L468" i="3"/>
  <c r="T468" i="3"/>
  <c r="AB468" i="3"/>
  <c r="M468" i="3"/>
  <c r="U468" i="3"/>
  <c r="AC468" i="3"/>
  <c r="Y468" i="3"/>
  <c r="R468" i="3"/>
  <c r="N468" i="3"/>
  <c r="V468" i="3"/>
  <c r="Z468" i="3"/>
  <c r="O468" i="3"/>
  <c r="W468" i="3"/>
  <c r="Q468" i="3"/>
  <c r="P468" i="3"/>
  <c r="X468" i="3"/>
  <c r="I468" i="3"/>
  <c r="J468" i="3"/>
  <c r="N469" i="3"/>
  <c r="V469" i="3"/>
  <c r="O469" i="3"/>
  <c r="W469" i="3"/>
  <c r="P469" i="3"/>
  <c r="X469" i="3"/>
  <c r="AC469" i="3"/>
  <c r="I469" i="3"/>
  <c r="Q469" i="3"/>
  <c r="Y469" i="3"/>
  <c r="L469" i="3"/>
  <c r="J469" i="3"/>
  <c r="R469" i="3"/>
  <c r="Z469" i="3"/>
  <c r="AB469" i="3"/>
  <c r="M469" i="3"/>
  <c r="K469" i="3"/>
  <c r="S469" i="3"/>
  <c r="AA469" i="3"/>
  <c r="T469" i="3"/>
  <c r="U469" i="3"/>
  <c r="M466" i="3"/>
  <c r="U466" i="3"/>
  <c r="AC466" i="3"/>
  <c r="N466" i="3"/>
  <c r="V466" i="3"/>
  <c r="O466" i="3"/>
  <c r="W466" i="3"/>
  <c r="AB466" i="3"/>
  <c r="P466" i="3"/>
  <c r="X466" i="3"/>
  <c r="AA466" i="3"/>
  <c r="I466" i="3"/>
  <c r="Q466" i="3"/>
  <c r="Y466" i="3"/>
  <c r="S466" i="3"/>
  <c r="L466" i="3"/>
  <c r="J466" i="3"/>
  <c r="R466" i="3"/>
  <c r="Z466" i="3"/>
  <c r="K466" i="3"/>
  <c r="T466" i="3"/>
  <c r="G353" i="1"/>
  <c r="K353" i="1" s="1"/>
  <c r="K370" i="1"/>
  <c r="K368" i="1"/>
  <c r="K369" i="1"/>
  <c r="K367" i="1"/>
  <c r="H802" i="1"/>
  <c r="I802" i="1" s="1"/>
  <c r="K802" i="1"/>
  <c r="H890" i="1"/>
  <c r="I890" i="1" s="1"/>
  <c r="K890" i="1"/>
  <c r="K859" i="1"/>
  <c r="H860" i="1"/>
  <c r="I860" i="1" s="1"/>
  <c r="H858" i="1"/>
  <c r="I858" i="1" s="1"/>
  <c r="H857" i="1"/>
  <c r="I857" i="1" s="1"/>
  <c r="K384" i="1"/>
  <c r="H384" i="1"/>
  <c r="I384" i="1" s="1"/>
  <c r="H131" i="1"/>
  <c r="I131" i="1" s="1"/>
  <c r="K131" i="1"/>
  <c r="H307" i="1"/>
  <c r="K307" i="1"/>
  <c r="K355" i="1"/>
  <c r="H355" i="1"/>
  <c r="K357" i="1"/>
  <c r="K358" i="1"/>
  <c r="K337" i="1"/>
  <c r="K333" i="1"/>
  <c r="H333" i="1"/>
  <c r="H332" i="1"/>
  <c r="K145" i="1"/>
  <c r="H108" i="1"/>
  <c r="I108" i="1" s="1"/>
  <c r="K108" i="1"/>
  <c r="H115" i="1"/>
  <c r="I115" i="1" s="1"/>
  <c r="H37" i="1"/>
  <c r="K37" i="1"/>
  <c r="H29" i="1"/>
  <c r="K39" i="1"/>
  <c r="H39" i="1"/>
  <c r="F10" i="1"/>
  <c r="G10" i="1" s="1"/>
  <c r="F7" i="1"/>
  <c r="AO467" i="3" l="1"/>
  <c r="AN469" i="3"/>
  <c r="AO466" i="3"/>
  <c r="AN499" i="3"/>
  <c r="AN467" i="3"/>
  <c r="AO469" i="3"/>
  <c r="AM469" i="3"/>
  <c r="AO468" i="3"/>
  <c r="AN466" i="3"/>
  <c r="AM467" i="3"/>
  <c r="AN468" i="3"/>
  <c r="AM466" i="3"/>
  <c r="AM499" i="3"/>
  <c r="AO499" i="3"/>
  <c r="AM468" i="3"/>
  <c r="AL468" i="3"/>
  <c r="AJ499" i="3"/>
  <c r="AJ469" i="3"/>
  <c r="AK467" i="3"/>
  <c r="AK466" i="3"/>
  <c r="AK468" i="3"/>
  <c r="AL499" i="3"/>
  <c r="AJ467" i="3"/>
  <c r="AL469" i="3"/>
  <c r="AJ468" i="3"/>
  <c r="AK499" i="3"/>
  <c r="AL467" i="3"/>
  <c r="AK469" i="3"/>
  <c r="AJ466" i="3"/>
  <c r="AL466" i="3"/>
  <c r="H353" i="1"/>
  <c r="G7" i="1"/>
  <c r="Q997" i="1" l="1"/>
  <c r="Q999" i="1"/>
  <c r="Q1000" i="1"/>
  <c r="I306" i="1"/>
  <c r="I332" i="1"/>
  <c r="I357" i="1"/>
  <c r="I337" i="1"/>
  <c r="I353" i="1"/>
  <c r="I358" i="1"/>
  <c r="I307" i="1"/>
  <c r="Q1180" i="1"/>
  <c r="B467" i="3" s="1"/>
  <c r="Q152" i="1"/>
  <c r="B352" i="3" s="1"/>
  <c r="Q409" i="1"/>
  <c r="B264" i="3" s="1"/>
  <c r="Q1114" i="1"/>
  <c r="B417" i="3" s="1"/>
  <c r="Q1181" i="1"/>
  <c r="B468" i="3" s="1"/>
  <c r="Q408" i="1"/>
  <c r="B263" i="3" s="1"/>
  <c r="Q388" i="1"/>
  <c r="B223" i="3" s="1"/>
  <c r="Q48" i="1"/>
  <c r="B46" i="3" s="1"/>
  <c r="Q1179" i="1"/>
  <c r="B466" i="3" s="1"/>
  <c r="Q351" i="1"/>
  <c r="B253" i="3" s="1"/>
  <c r="Q404" i="1"/>
  <c r="B259" i="3" s="1"/>
  <c r="Q384" i="1"/>
  <c r="B210" i="3" s="1"/>
  <c r="Q50" i="1"/>
  <c r="B23" i="3" s="1"/>
  <c r="Q1182" i="1"/>
  <c r="B469" i="3" s="1"/>
  <c r="Q352" i="1"/>
  <c r="B254" i="3" s="1"/>
  <c r="Q406" i="1"/>
  <c r="B261" i="3" s="1"/>
  <c r="Q383" i="1"/>
  <c r="B209" i="3" s="1"/>
  <c r="Q353" i="1"/>
  <c r="B326" i="3" s="1"/>
  <c r="Q40" i="1"/>
  <c r="B39" i="3" s="1"/>
  <c r="Q1215" i="1"/>
  <c r="B499" i="3" s="1"/>
  <c r="Q444" i="1"/>
  <c r="B397" i="3" s="1"/>
  <c r="Q355" i="1"/>
  <c r="B328" i="3" s="1"/>
  <c r="Q356" i="1"/>
  <c r="Q21" i="1"/>
  <c r="B16" i="3" s="1"/>
  <c r="I37" i="1"/>
  <c r="I355" i="1"/>
  <c r="I333" i="1"/>
  <c r="I29" i="1"/>
  <c r="I39" i="1"/>
  <c r="Q172" i="1"/>
  <c r="B149" i="3" s="1"/>
  <c r="Q132" i="1"/>
  <c r="B120" i="3" s="1"/>
  <c r="Q125" i="1"/>
  <c r="H10" i="1"/>
  <c r="I10" i="1" s="1"/>
  <c r="K10" i="1"/>
  <c r="H7" i="1"/>
  <c r="I7" i="1" s="1"/>
  <c r="K7" i="1"/>
  <c r="AI466" i="3" l="1"/>
  <c r="AH466" i="3"/>
  <c r="AI467" i="3"/>
  <c r="AI468" i="3"/>
  <c r="AD469" i="3"/>
  <c r="AG469" i="3"/>
  <c r="AF469" i="3"/>
  <c r="AF468" i="3"/>
  <c r="AD468" i="3"/>
  <c r="AG468" i="3"/>
  <c r="AE468" i="3"/>
  <c r="AH468" i="3"/>
  <c r="AI417" i="3"/>
  <c r="AI397" i="3"/>
  <c r="AF499" i="3"/>
  <c r="AD499" i="3"/>
  <c r="AE499" i="3"/>
  <c r="AG499" i="3"/>
  <c r="AG417" i="3"/>
  <c r="AD417" i="3"/>
  <c r="AE417" i="3"/>
  <c r="AF417" i="3"/>
  <c r="AH467" i="3"/>
  <c r="AI499" i="3"/>
  <c r="AI469" i="3"/>
  <c r="AE397" i="3"/>
  <c r="AG397" i="3"/>
  <c r="AD397" i="3"/>
  <c r="AF397" i="3"/>
  <c r="AH417" i="3"/>
  <c r="AE467" i="3"/>
  <c r="AG467" i="3"/>
  <c r="AD467" i="3"/>
  <c r="AF467" i="3"/>
  <c r="AH469" i="3"/>
  <c r="AF466" i="3"/>
  <c r="AE466" i="3"/>
  <c r="AD466" i="3"/>
  <c r="AG466" i="3"/>
  <c r="AE469" i="3"/>
  <c r="AH499" i="3"/>
  <c r="AH397" i="3"/>
  <c r="D438" i="3"/>
  <c r="D437" i="3"/>
  <c r="BY617" i="3"/>
  <c r="BY615" i="3"/>
  <c r="B437" i="3" l="1"/>
  <c r="N437" i="3"/>
  <c r="V437" i="3"/>
  <c r="O437" i="3"/>
  <c r="W437" i="3"/>
  <c r="P437" i="3"/>
  <c r="X437" i="3"/>
  <c r="L437" i="3"/>
  <c r="I437" i="3"/>
  <c r="Q437" i="3"/>
  <c r="Y437" i="3"/>
  <c r="M437" i="3"/>
  <c r="J437" i="3"/>
  <c r="R437" i="3"/>
  <c r="Z437" i="3"/>
  <c r="T437" i="3"/>
  <c r="AC437" i="3"/>
  <c r="K437" i="3"/>
  <c r="S437" i="3"/>
  <c r="AA437" i="3"/>
  <c r="AB437" i="3"/>
  <c r="U437" i="3"/>
  <c r="B438" i="3"/>
  <c r="I438" i="3"/>
  <c r="Q438" i="3"/>
  <c r="Y438" i="3"/>
  <c r="J438" i="3"/>
  <c r="R438" i="3"/>
  <c r="Z438" i="3"/>
  <c r="K438" i="3"/>
  <c r="S438" i="3"/>
  <c r="AA438" i="3"/>
  <c r="W438" i="3"/>
  <c r="P438" i="3"/>
  <c r="L438" i="3"/>
  <c r="T438" i="3"/>
  <c r="AB438" i="3"/>
  <c r="O438" i="3"/>
  <c r="M438" i="3"/>
  <c r="U438" i="3"/>
  <c r="AC438" i="3"/>
  <c r="X438" i="3"/>
  <c r="N438" i="3"/>
  <c r="V438" i="3"/>
  <c r="AU583" i="3"/>
  <c r="AO437" i="3" l="1"/>
  <c r="AO438" i="3"/>
  <c r="AN437" i="3"/>
  <c r="AN438" i="3"/>
  <c r="AM437" i="3"/>
  <c r="AM438" i="3"/>
  <c r="AK437" i="3"/>
  <c r="AJ438" i="3"/>
  <c r="AL437" i="3"/>
  <c r="AJ437" i="3"/>
  <c r="AK438" i="3"/>
  <c r="AL438" i="3"/>
  <c r="AW583" i="3"/>
  <c r="AF605" i="3" l="1"/>
  <c r="W606" i="3" l="1"/>
  <c r="V606" i="3"/>
  <c r="W605" i="3"/>
  <c r="V5" i="3"/>
  <c r="V605" i="3" s="1"/>
  <c r="U606" i="3"/>
  <c r="U5" i="3"/>
  <c r="U605" i="3" s="1"/>
  <c r="V384" i="3" l="1"/>
  <c r="U384" i="3"/>
  <c r="W384" i="3"/>
  <c r="AG438" i="3"/>
  <c r="AF438" i="3"/>
  <c r="AF437" i="3"/>
  <c r="AI437" i="3"/>
  <c r="AH437" i="3"/>
  <c r="AE437" i="3"/>
  <c r="AI438" i="3"/>
  <c r="AH438" i="3"/>
  <c r="AE438" i="3"/>
  <c r="AG437" i="3"/>
  <c r="AD437" i="3"/>
  <c r="AD438" i="3"/>
  <c r="G12" i="8"/>
  <c r="G14" i="8"/>
  <c r="F567" i="3"/>
  <c r="G567" i="3"/>
  <c r="F384" i="3"/>
  <c r="G384" i="3"/>
  <c r="H384" i="3"/>
  <c r="F569" i="3" l="1"/>
  <c r="G569" i="3"/>
  <c r="CO369" i="3"/>
  <c r="CW369" i="3" s="1"/>
  <c r="D389" i="3" l="1"/>
  <c r="B389" i="3" l="1"/>
  <c r="J389" i="3"/>
  <c r="R389" i="3"/>
  <c r="Z389" i="3"/>
  <c r="K389" i="3"/>
  <c r="S389" i="3"/>
  <c r="AA389" i="3"/>
  <c r="I389" i="3"/>
  <c r="L389" i="3"/>
  <c r="T389" i="3"/>
  <c r="AB389" i="3"/>
  <c r="Y389" i="3"/>
  <c r="M389" i="3"/>
  <c r="U389" i="3"/>
  <c r="AC389" i="3"/>
  <c r="P389" i="3"/>
  <c r="Q389" i="3"/>
  <c r="N389" i="3"/>
  <c r="V389" i="3"/>
  <c r="X389" i="3"/>
  <c r="O389" i="3"/>
  <c r="W389" i="3"/>
  <c r="P242" i="1"/>
  <c r="E11" i="3" s="1"/>
  <c r="CZ11" i="3" s="1"/>
  <c r="P243" i="1"/>
  <c r="E25" i="3" s="1"/>
  <c r="CZ25" i="3" s="1"/>
  <c r="P258" i="1"/>
  <c r="E219" i="3" s="1"/>
  <c r="CZ219" i="3" s="1"/>
  <c r="P823" i="1"/>
  <c r="P826" i="1"/>
  <c r="P989" i="1"/>
  <c r="P992" i="1"/>
  <c r="P993" i="1"/>
  <c r="P1159" i="1"/>
  <c r="P1160" i="1"/>
  <c r="P1162" i="1"/>
  <c r="P1172" i="1"/>
  <c r="P154" i="1"/>
  <c r="E351" i="3" s="1"/>
  <c r="CZ351" i="3" s="1"/>
  <c r="CQ351" i="3" l="1"/>
  <c r="CU351" i="3"/>
  <c r="CM351" i="3"/>
  <c r="CI351" i="3"/>
  <c r="CA351" i="3"/>
  <c r="CE351" i="3"/>
  <c r="BW351" i="3"/>
  <c r="BS351" i="3"/>
  <c r="BO351" i="3"/>
  <c r="BK351" i="3"/>
  <c r="BG351" i="3"/>
  <c r="BC351" i="3"/>
  <c r="AY351" i="3"/>
  <c r="AU351" i="3"/>
  <c r="AQ351" i="3"/>
  <c r="CQ219" i="3"/>
  <c r="CS219" i="3" s="1"/>
  <c r="CU219" i="3"/>
  <c r="CM219" i="3"/>
  <c r="CI219" i="3"/>
  <c r="CA219" i="3"/>
  <c r="CE219" i="3"/>
  <c r="BW219" i="3"/>
  <c r="BS219" i="3"/>
  <c r="BO219" i="3"/>
  <c r="BK219" i="3"/>
  <c r="BG219" i="3"/>
  <c r="BC219" i="3"/>
  <c r="AY219" i="3"/>
  <c r="AU219" i="3"/>
  <c r="AQ219" i="3"/>
  <c r="CM25" i="3"/>
  <c r="CU25" i="3"/>
  <c r="CQ25" i="3"/>
  <c r="CS25" i="3" s="1"/>
  <c r="CI25" i="3"/>
  <c r="CE25" i="3"/>
  <c r="CA25" i="3"/>
  <c r="BW25" i="3"/>
  <c r="BS25" i="3"/>
  <c r="BO25" i="3"/>
  <c r="BK25" i="3"/>
  <c r="AY25" i="3"/>
  <c r="BC25" i="3"/>
  <c r="BG25" i="3"/>
  <c r="AU25" i="3"/>
  <c r="AQ25" i="3"/>
  <c r="CQ11" i="3"/>
  <c r="CS11" i="3" s="1"/>
  <c r="CU11" i="3"/>
  <c r="CM11" i="3"/>
  <c r="CI11" i="3"/>
  <c r="CE11" i="3"/>
  <c r="CA11" i="3"/>
  <c r="BO11" i="3"/>
  <c r="BW11" i="3"/>
  <c r="BG11" i="3"/>
  <c r="BS11" i="3"/>
  <c r="BK11" i="3"/>
  <c r="BC11" i="3"/>
  <c r="AU11" i="3"/>
  <c r="AY11" i="3"/>
  <c r="AQ11" i="3"/>
  <c r="AO389" i="3"/>
  <c r="AN389" i="3"/>
  <c r="AM389" i="3"/>
  <c r="AL389" i="3"/>
  <c r="AK389" i="3"/>
  <c r="AJ389" i="3"/>
  <c r="I605" i="3" l="1"/>
  <c r="J605" i="3"/>
  <c r="K605" i="3"/>
  <c r="L605" i="3"/>
  <c r="M605" i="3"/>
  <c r="N605" i="3"/>
  <c r="O605" i="3"/>
  <c r="P605" i="3"/>
  <c r="Q605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H606" i="3"/>
  <c r="H605" i="3"/>
  <c r="C22" i="6"/>
  <c r="C23" i="6"/>
  <c r="C24" i="6"/>
  <c r="C25" i="6"/>
  <c r="C26" i="6"/>
  <c r="C27" i="6"/>
  <c r="C28" i="6"/>
  <c r="C4" i="6"/>
  <c r="C5" i="6"/>
  <c r="C6" i="6"/>
  <c r="C7" i="6"/>
  <c r="C8" i="6"/>
  <c r="C9" i="6"/>
  <c r="C10" i="6"/>
  <c r="C12" i="6"/>
  <c r="C13" i="6"/>
  <c r="C14" i="6"/>
  <c r="C15" i="6"/>
  <c r="C16" i="6"/>
  <c r="C17" i="6"/>
  <c r="C18" i="6"/>
  <c r="C19" i="6"/>
  <c r="C20" i="6"/>
  <c r="C21" i="6"/>
  <c r="C3" i="6"/>
  <c r="Q38" i="1" l="1"/>
  <c r="B37" i="3" s="1"/>
  <c r="Q43" i="1"/>
  <c r="B41" i="3" s="1"/>
  <c r="Q47" i="1"/>
  <c r="B45" i="3" s="1"/>
  <c r="Q55" i="1"/>
  <c r="B47" i="3" s="1"/>
  <c r="Q59" i="1"/>
  <c r="B51" i="3" s="1"/>
  <c r="Q63" i="1"/>
  <c r="B55" i="3" s="1"/>
  <c r="Q67" i="1"/>
  <c r="B59" i="3" s="1"/>
  <c r="Q71" i="1"/>
  <c r="B62" i="3" s="1"/>
  <c r="Q75" i="1"/>
  <c r="Q79" i="1"/>
  <c r="B68" i="3" s="1"/>
  <c r="Q83" i="1"/>
  <c r="B72" i="3" s="1"/>
  <c r="Q87" i="1"/>
  <c r="B76" i="3" s="1"/>
  <c r="Q91" i="1"/>
  <c r="B80" i="3" s="1"/>
  <c r="Q95" i="1"/>
  <c r="B84" i="3" s="1"/>
  <c r="Q100" i="1"/>
  <c r="B89" i="3" s="1"/>
  <c r="Q104" i="1"/>
  <c r="B93" i="3" s="1"/>
  <c r="Q108" i="1"/>
  <c r="B97" i="3" s="1"/>
  <c r="Q112" i="1"/>
  <c r="B100" i="3" s="1"/>
  <c r="Q116" i="1"/>
  <c r="B104" i="3" s="1"/>
  <c r="Q120" i="1"/>
  <c r="B108" i="3" s="1"/>
  <c r="Q126" i="1"/>
  <c r="B114" i="3" s="1"/>
  <c r="Q130" i="1"/>
  <c r="B118" i="3" s="1"/>
  <c r="Q135" i="1"/>
  <c r="B123" i="3" s="1"/>
  <c r="Q139" i="1"/>
  <c r="Q143" i="1"/>
  <c r="B129" i="3" s="1"/>
  <c r="Q147" i="1"/>
  <c r="Q151" i="1"/>
  <c r="B135" i="3" s="1"/>
  <c r="Q156" i="1"/>
  <c r="B136" i="3" s="1"/>
  <c r="Q160" i="1"/>
  <c r="B139" i="3" s="1"/>
  <c r="Q164" i="1"/>
  <c r="Q168" i="1"/>
  <c r="B145" i="3" s="1"/>
  <c r="Q173" i="1"/>
  <c r="B150" i="3" s="1"/>
  <c r="Q177" i="1"/>
  <c r="B153" i="3" s="1"/>
  <c r="Q181" i="1"/>
  <c r="B157" i="3" s="1"/>
  <c r="Q185" i="1"/>
  <c r="B161" i="3" s="1"/>
  <c r="Q189" i="1"/>
  <c r="B165" i="3" s="1"/>
  <c r="Q193" i="1"/>
  <c r="B167" i="3" s="1"/>
  <c r="Q197" i="1"/>
  <c r="B171" i="3" s="1"/>
  <c r="Q201" i="1"/>
  <c r="B175" i="3" s="1"/>
  <c r="Q205" i="1"/>
  <c r="B179" i="3" s="1"/>
  <c r="Q209" i="1"/>
  <c r="Q213" i="1"/>
  <c r="B185" i="3" s="1"/>
  <c r="Q217" i="1"/>
  <c r="Q221" i="1"/>
  <c r="B191" i="3" s="1"/>
  <c r="Q225" i="1"/>
  <c r="B195" i="3" s="1"/>
  <c r="Q229" i="1"/>
  <c r="B206" i="3" s="1"/>
  <c r="Q233" i="1"/>
  <c r="Q237" i="1"/>
  <c r="B203" i="3" s="1"/>
  <c r="Q241" i="1"/>
  <c r="Q245" i="1"/>
  <c r="Q249" i="1"/>
  <c r="B215" i="3" s="1"/>
  <c r="Q253" i="1"/>
  <c r="B218" i="3" s="1"/>
  <c r="Q257" i="1"/>
  <c r="Q261" i="1"/>
  <c r="B228" i="3" s="1"/>
  <c r="Q265" i="1"/>
  <c r="B232" i="3" s="1"/>
  <c r="Q269" i="1"/>
  <c r="B236" i="3" s="1"/>
  <c r="Q273" i="1"/>
  <c r="B240" i="3" s="1"/>
  <c r="Q277" i="1"/>
  <c r="B244" i="3" s="1"/>
  <c r="Q281" i="1"/>
  <c r="B248" i="3" s="1"/>
  <c r="Q285" i="1"/>
  <c r="Q289" i="1"/>
  <c r="B269" i="3" s="1"/>
  <c r="Q293" i="1"/>
  <c r="B273" i="3" s="1"/>
  <c r="Q297" i="1"/>
  <c r="B277" i="3" s="1"/>
  <c r="Q301" i="1"/>
  <c r="B280" i="3" s="1"/>
  <c r="Q305" i="1"/>
  <c r="B284" i="3" s="1"/>
  <c r="Q309" i="1"/>
  <c r="B288" i="3" s="1"/>
  <c r="Q313" i="1"/>
  <c r="B292" i="3" s="1"/>
  <c r="Q317" i="1"/>
  <c r="B296" i="3" s="1"/>
  <c r="Q323" i="1"/>
  <c r="B298" i="3" s="1"/>
  <c r="Q327" i="1"/>
  <c r="B302" i="3" s="1"/>
  <c r="Q331" i="1"/>
  <c r="B306" i="3" s="1"/>
  <c r="Q335" i="1"/>
  <c r="B310" i="3" s="1"/>
  <c r="Q339" i="1"/>
  <c r="B314" i="3" s="1"/>
  <c r="Q343" i="1"/>
  <c r="B318" i="3" s="1"/>
  <c r="Q349" i="1"/>
  <c r="B324" i="3" s="1"/>
  <c r="Q359" i="1"/>
  <c r="B331" i="3" s="1"/>
  <c r="Q363" i="1"/>
  <c r="B333" i="3" s="1"/>
  <c r="Q367" i="1"/>
  <c r="B336" i="3" s="1"/>
  <c r="Q371" i="1"/>
  <c r="B340" i="3" s="1"/>
  <c r="Q375" i="1"/>
  <c r="B344" i="3" s="1"/>
  <c r="Q379" i="1"/>
  <c r="Q385" i="1"/>
  <c r="B349" i="3" s="1"/>
  <c r="Q390" i="1"/>
  <c r="B354" i="3" s="1"/>
  <c r="Q394" i="1"/>
  <c r="B358" i="3" s="1"/>
  <c r="Q37" i="1"/>
  <c r="B36" i="3" s="1"/>
  <c r="Q42" i="1"/>
  <c r="B40" i="3" s="1"/>
  <c r="Q46" i="1"/>
  <c r="B44" i="3" s="1"/>
  <c r="Q54" i="1"/>
  <c r="Q58" i="1"/>
  <c r="B50" i="3" s="1"/>
  <c r="Q62" i="1"/>
  <c r="B54" i="3" s="1"/>
  <c r="Q66" i="1"/>
  <c r="B58" i="3" s="1"/>
  <c r="Q70" i="1"/>
  <c r="B61" i="3" s="1"/>
  <c r="Q74" i="1"/>
  <c r="Q78" i="1"/>
  <c r="B67" i="3" s="1"/>
  <c r="Q82" i="1"/>
  <c r="B71" i="3" s="1"/>
  <c r="Q86" i="1"/>
  <c r="B75" i="3" s="1"/>
  <c r="Q90" i="1"/>
  <c r="B79" i="3" s="1"/>
  <c r="Q94" i="1"/>
  <c r="B83" i="3" s="1"/>
  <c r="Q98" i="1"/>
  <c r="B87" i="3" s="1"/>
  <c r="Q103" i="1"/>
  <c r="B92" i="3" s="1"/>
  <c r="Q107" i="1"/>
  <c r="B96" i="3" s="1"/>
  <c r="Q111" i="1"/>
  <c r="Q115" i="1"/>
  <c r="B103" i="3" s="1"/>
  <c r="Q119" i="1"/>
  <c r="B107" i="3" s="1"/>
  <c r="Q124" i="1"/>
  <c r="B112" i="3" s="1"/>
  <c r="Q129" i="1"/>
  <c r="B117" i="3" s="1"/>
  <c r="Q134" i="1"/>
  <c r="B122" i="3" s="1"/>
  <c r="Q138" i="1"/>
  <c r="B125" i="3" s="1"/>
  <c r="Q142" i="1"/>
  <c r="B128" i="3" s="1"/>
  <c r="Q146" i="1"/>
  <c r="B132" i="3" s="1"/>
  <c r="Q150" i="1"/>
  <c r="B134" i="3" s="1"/>
  <c r="Q155" i="1"/>
  <c r="Q159" i="1"/>
  <c r="Q163" i="1"/>
  <c r="Q167" i="1"/>
  <c r="B144" i="3" s="1"/>
  <c r="Q171" i="1"/>
  <c r="B148" i="3" s="1"/>
  <c r="Q176" i="1"/>
  <c r="B152" i="3" s="1"/>
  <c r="Q180" i="1"/>
  <c r="B156" i="3" s="1"/>
  <c r="Q184" i="1"/>
  <c r="B160" i="3" s="1"/>
  <c r="Q188" i="1"/>
  <c r="B164" i="3" s="1"/>
  <c r="Q192" i="1"/>
  <c r="B166" i="3" s="1"/>
  <c r="Q196" i="1"/>
  <c r="B170" i="3" s="1"/>
  <c r="Q200" i="1"/>
  <c r="B174" i="3" s="1"/>
  <c r="Q204" i="1"/>
  <c r="B178" i="3" s="1"/>
  <c r="Q208" i="1"/>
  <c r="B182" i="3" s="1"/>
  <c r="Q212" i="1"/>
  <c r="B184" i="3" s="1"/>
  <c r="Q216" i="1"/>
  <c r="B211" i="3" s="1"/>
  <c r="Q220" i="1"/>
  <c r="B190" i="3" s="1"/>
  <c r="Q224" i="1"/>
  <c r="B194" i="3" s="1"/>
  <c r="Q228" i="1"/>
  <c r="Q232" i="1"/>
  <c r="B207" i="3" s="1"/>
  <c r="Q236" i="1"/>
  <c r="B202" i="3" s="1"/>
  <c r="Q240" i="1"/>
  <c r="Q244" i="1"/>
  <c r="Q248" i="1"/>
  <c r="B214" i="3" s="1"/>
  <c r="Q252" i="1"/>
  <c r="B217" i="3" s="1"/>
  <c r="Q256" i="1"/>
  <c r="B221" i="3" s="1"/>
  <c r="Q260" i="1"/>
  <c r="B227" i="3" s="1"/>
  <c r="Q264" i="1"/>
  <c r="B231" i="3" s="1"/>
  <c r="Q268" i="1"/>
  <c r="B235" i="3" s="1"/>
  <c r="Q272" i="1"/>
  <c r="B239" i="3" s="1"/>
  <c r="Q276" i="1"/>
  <c r="B243" i="3" s="1"/>
  <c r="Q280" i="1"/>
  <c r="B247" i="3" s="1"/>
  <c r="Q284" i="1"/>
  <c r="B256" i="3" s="1"/>
  <c r="Q288" i="1"/>
  <c r="B268" i="3" s="1"/>
  <c r="Q292" i="1"/>
  <c r="B272" i="3" s="1"/>
  <c r="Q296" i="1"/>
  <c r="B276" i="3" s="1"/>
  <c r="Q300" i="1"/>
  <c r="Q304" i="1"/>
  <c r="B283" i="3" s="1"/>
  <c r="Q308" i="1"/>
  <c r="B287" i="3" s="1"/>
  <c r="Q312" i="1"/>
  <c r="B291" i="3" s="1"/>
  <c r="Q316" i="1"/>
  <c r="B295" i="3" s="1"/>
  <c r="Q321" i="1"/>
  <c r="B251" i="3" s="1"/>
  <c r="Q326" i="1"/>
  <c r="B301" i="3" s="1"/>
  <c r="Q330" i="1"/>
  <c r="B305" i="3" s="1"/>
  <c r="Q334" i="1"/>
  <c r="B309" i="3" s="1"/>
  <c r="Q338" i="1"/>
  <c r="B313" i="3" s="1"/>
  <c r="Q342" i="1"/>
  <c r="B317" i="3" s="1"/>
  <c r="Q346" i="1"/>
  <c r="B321" i="3" s="1"/>
  <c r="Q358" i="1"/>
  <c r="B330" i="3" s="1"/>
  <c r="Q362" i="1"/>
  <c r="B332" i="3" s="1"/>
  <c r="Q366" i="1"/>
  <c r="Q370" i="1"/>
  <c r="B339" i="3" s="1"/>
  <c r="Q374" i="1"/>
  <c r="B343" i="3" s="1"/>
  <c r="Q378" i="1"/>
  <c r="B347" i="3" s="1"/>
  <c r="Q382" i="1"/>
  <c r="B208" i="3" s="1"/>
  <c r="Q389" i="1"/>
  <c r="B353" i="3" s="1"/>
  <c r="Q393" i="1"/>
  <c r="B357" i="3" s="1"/>
  <c r="Q41" i="1"/>
  <c r="B21" i="3" s="1"/>
  <c r="Q53" i="1"/>
  <c r="Q61" i="1"/>
  <c r="B53" i="3" s="1"/>
  <c r="Q69" i="1"/>
  <c r="B60" i="3" s="1"/>
  <c r="Q77" i="1"/>
  <c r="B66" i="3" s="1"/>
  <c r="Q85" i="1"/>
  <c r="B74" i="3" s="1"/>
  <c r="Q93" i="1"/>
  <c r="B82" i="3" s="1"/>
  <c r="Q102" i="1"/>
  <c r="B91" i="3" s="1"/>
  <c r="Q110" i="1"/>
  <c r="B99" i="3" s="1"/>
  <c r="Q118" i="1"/>
  <c r="B106" i="3" s="1"/>
  <c r="Q128" i="1"/>
  <c r="B116" i="3" s="1"/>
  <c r="Q137" i="1"/>
  <c r="B124" i="3" s="1"/>
  <c r="Q145" i="1"/>
  <c r="B131" i="3" s="1"/>
  <c r="Q154" i="1"/>
  <c r="B351" i="3" s="1"/>
  <c r="Q162" i="1"/>
  <c r="B141" i="3" s="1"/>
  <c r="Q170" i="1"/>
  <c r="B147" i="3" s="1"/>
  <c r="Q179" i="1"/>
  <c r="B155" i="3" s="1"/>
  <c r="Q187" i="1"/>
  <c r="B163" i="3" s="1"/>
  <c r="Q195" i="1"/>
  <c r="B169" i="3" s="1"/>
  <c r="Q203" i="1"/>
  <c r="B177" i="3" s="1"/>
  <c r="Q211" i="1"/>
  <c r="Q219" i="1"/>
  <c r="Q227" i="1"/>
  <c r="B197" i="3" s="1"/>
  <c r="Q235" i="1"/>
  <c r="B201" i="3" s="1"/>
  <c r="Q243" i="1"/>
  <c r="B25" i="3" s="1"/>
  <c r="Q251" i="1"/>
  <c r="B216" i="3" s="1"/>
  <c r="Q259" i="1"/>
  <c r="B226" i="3" s="1"/>
  <c r="Q267" i="1"/>
  <c r="B234" i="3" s="1"/>
  <c r="Q275" i="1"/>
  <c r="B242" i="3" s="1"/>
  <c r="Q283" i="1"/>
  <c r="B255" i="3" s="1"/>
  <c r="Q291" i="1"/>
  <c r="B271" i="3" s="1"/>
  <c r="Q299" i="1"/>
  <c r="B279" i="3" s="1"/>
  <c r="Q307" i="1"/>
  <c r="B286" i="3" s="1"/>
  <c r="Q315" i="1"/>
  <c r="B294" i="3" s="1"/>
  <c r="Q325" i="1"/>
  <c r="B300" i="3" s="1"/>
  <c r="Q333" i="1"/>
  <c r="B308" i="3" s="1"/>
  <c r="Q341" i="1"/>
  <c r="B316" i="3" s="1"/>
  <c r="Q361" i="1"/>
  <c r="Q369" i="1"/>
  <c r="B338" i="3" s="1"/>
  <c r="Q377" i="1"/>
  <c r="B346" i="3" s="1"/>
  <c r="Q387" i="1"/>
  <c r="B222" i="3" s="1"/>
  <c r="Q396" i="1"/>
  <c r="B360" i="3" s="1"/>
  <c r="Q400" i="1"/>
  <c r="B364" i="3" s="1"/>
  <c r="Q410" i="1"/>
  <c r="B366" i="3" s="1"/>
  <c r="Q414" i="1"/>
  <c r="B368" i="3" s="1"/>
  <c r="Q418" i="1"/>
  <c r="B372" i="3" s="1"/>
  <c r="Q422" i="1"/>
  <c r="B376" i="3" s="1"/>
  <c r="Q426" i="1"/>
  <c r="B380" i="3" s="1"/>
  <c r="Q430" i="1"/>
  <c r="Q434" i="1"/>
  <c r="Q438" i="1"/>
  <c r="Q442" i="1"/>
  <c r="Q447" i="1"/>
  <c r="Q451" i="1"/>
  <c r="Q455" i="1"/>
  <c r="Q459" i="1"/>
  <c r="Q463" i="1"/>
  <c r="Q467" i="1"/>
  <c r="Q471" i="1"/>
  <c r="Q475" i="1"/>
  <c r="Q479" i="1"/>
  <c r="Q483" i="1"/>
  <c r="Q487" i="1"/>
  <c r="Q491" i="1"/>
  <c r="Q495" i="1"/>
  <c r="Q500" i="1"/>
  <c r="Q504" i="1"/>
  <c r="Q508" i="1"/>
  <c r="Q512" i="1"/>
  <c r="Q516" i="1"/>
  <c r="Q520" i="1"/>
  <c r="Q525" i="1"/>
  <c r="Q529" i="1"/>
  <c r="Q533" i="1"/>
  <c r="Q537" i="1"/>
  <c r="Q542" i="1"/>
  <c r="Q546" i="1"/>
  <c r="Q550" i="1"/>
  <c r="Q554" i="1"/>
  <c r="Q558" i="1"/>
  <c r="Q562" i="1"/>
  <c r="Q566" i="1"/>
  <c r="Q570" i="1"/>
  <c r="Q574" i="1"/>
  <c r="Q39" i="1"/>
  <c r="B38" i="3" s="1"/>
  <c r="Q49" i="1"/>
  <c r="B22" i="3" s="1"/>
  <c r="Q60" i="1"/>
  <c r="B52" i="3" s="1"/>
  <c r="Q68" i="1"/>
  <c r="Q76" i="1"/>
  <c r="B65" i="3" s="1"/>
  <c r="Q84" i="1"/>
  <c r="B73" i="3" s="1"/>
  <c r="Q92" i="1"/>
  <c r="B81" i="3" s="1"/>
  <c r="Q101" i="1"/>
  <c r="B90" i="3" s="1"/>
  <c r="Q109" i="1"/>
  <c r="B98" i="3" s="1"/>
  <c r="Q117" i="1"/>
  <c r="B105" i="3" s="1"/>
  <c r="Q127" i="1"/>
  <c r="B115" i="3" s="1"/>
  <c r="Q136" i="1"/>
  <c r="Q144" i="1"/>
  <c r="B130" i="3" s="1"/>
  <c r="Q153" i="1"/>
  <c r="Q161" i="1"/>
  <c r="B140" i="3" s="1"/>
  <c r="Q169" i="1"/>
  <c r="B146" i="3" s="1"/>
  <c r="Q178" i="1"/>
  <c r="B154" i="3" s="1"/>
  <c r="Q186" i="1"/>
  <c r="B162" i="3" s="1"/>
  <c r="Q194" i="1"/>
  <c r="B168" i="3" s="1"/>
  <c r="Q202" i="1"/>
  <c r="B176" i="3" s="1"/>
  <c r="Q210" i="1"/>
  <c r="B183" i="3" s="1"/>
  <c r="Q218" i="1"/>
  <c r="Q226" i="1"/>
  <c r="B196" i="3" s="1"/>
  <c r="Q234" i="1"/>
  <c r="B200" i="3" s="1"/>
  <c r="Q242" i="1"/>
  <c r="B11" i="3" s="1"/>
  <c r="Q250" i="1"/>
  <c r="Q258" i="1"/>
  <c r="B219" i="3" s="1"/>
  <c r="Q266" i="1"/>
  <c r="B233" i="3" s="1"/>
  <c r="Q274" i="1"/>
  <c r="B241" i="3" s="1"/>
  <c r="Q282" i="1"/>
  <c r="Q290" i="1"/>
  <c r="B270" i="3" s="1"/>
  <c r="Q298" i="1"/>
  <c r="B278" i="3" s="1"/>
  <c r="Q306" i="1"/>
  <c r="B285" i="3" s="1"/>
  <c r="Q314" i="1"/>
  <c r="B293" i="3" s="1"/>
  <c r="Q324" i="1"/>
  <c r="B299" i="3" s="1"/>
  <c r="Q332" i="1"/>
  <c r="B307" i="3" s="1"/>
  <c r="Q340" i="1"/>
  <c r="B315" i="3" s="1"/>
  <c r="Q350" i="1"/>
  <c r="B325" i="3" s="1"/>
  <c r="Q360" i="1"/>
  <c r="Q368" i="1"/>
  <c r="B337" i="3" s="1"/>
  <c r="Q376" i="1"/>
  <c r="B345" i="3" s="1"/>
  <c r="Q386" i="1"/>
  <c r="B350" i="3" s="1"/>
  <c r="Q395" i="1"/>
  <c r="B359" i="3" s="1"/>
  <c r="Q399" i="1"/>
  <c r="B363" i="3" s="1"/>
  <c r="Q403" i="1"/>
  <c r="B258" i="3" s="1"/>
  <c r="Q413" i="1"/>
  <c r="B367" i="3" s="1"/>
  <c r="Q417" i="1"/>
  <c r="B371" i="3" s="1"/>
  <c r="Q421" i="1"/>
  <c r="B375" i="3" s="1"/>
  <c r="Q425" i="1"/>
  <c r="B379" i="3" s="1"/>
  <c r="Q429" i="1"/>
  <c r="Q433" i="1"/>
  <c r="B390" i="3" s="1"/>
  <c r="Q437" i="1"/>
  <c r="Q441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3" i="1"/>
  <c r="Q507" i="1"/>
  <c r="Q511" i="1"/>
  <c r="Q515" i="1"/>
  <c r="Q519" i="1"/>
  <c r="Q524" i="1"/>
  <c r="Q528" i="1"/>
  <c r="Q532" i="1"/>
  <c r="Q536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8" i="1"/>
  <c r="Q602" i="1"/>
  <c r="Q606" i="1"/>
  <c r="Q610" i="1"/>
  <c r="Q614" i="1"/>
  <c r="Q618" i="1"/>
  <c r="Q622" i="1"/>
  <c r="Q626" i="1"/>
  <c r="Q630" i="1"/>
  <c r="Q634" i="1"/>
  <c r="Q638" i="1"/>
  <c r="Q642" i="1"/>
  <c r="Q646" i="1"/>
  <c r="Q650" i="1"/>
  <c r="Q45" i="1"/>
  <c r="B43" i="3" s="1"/>
  <c r="Q65" i="1"/>
  <c r="B57" i="3" s="1"/>
  <c r="Q81" i="1"/>
  <c r="B70" i="3" s="1"/>
  <c r="Q97" i="1"/>
  <c r="B86" i="3" s="1"/>
  <c r="Q114" i="1"/>
  <c r="B102" i="3" s="1"/>
  <c r="Q133" i="1"/>
  <c r="B121" i="3" s="1"/>
  <c r="Q149" i="1"/>
  <c r="B133" i="3" s="1"/>
  <c r="Q166" i="1"/>
  <c r="B143" i="3" s="1"/>
  <c r="Q183" i="1"/>
  <c r="B159" i="3" s="1"/>
  <c r="Q199" i="1"/>
  <c r="B173" i="3" s="1"/>
  <c r="Q215" i="1"/>
  <c r="B187" i="3" s="1"/>
  <c r="Q231" i="1"/>
  <c r="B199" i="3" s="1"/>
  <c r="Q247" i="1"/>
  <c r="B213" i="3" s="1"/>
  <c r="Q263" i="1"/>
  <c r="B230" i="3" s="1"/>
  <c r="Q279" i="1"/>
  <c r="B246" i="3" s="1"/>
  <c r="Q295" i="1"/>
  <c r="B275" i="3" s="1"/>
  <c r="Q311" i="1"/>
  <c r="B290" i="3" s="1"/>
  <c r="Q329" i="1"/>
  <c r="B304" i="3" s="1"/>
  <c r="Q345" i="1"/>
  <c r="B320" i="3" s="1"/>
  <c r="Q365" i="1"/>
  <c r="B335" i="3" s="1"/>
  <c r="Q381" i="1"/>
  <c r="B348" i="3" s="1"/>
  <c r="Q398" i="1"/>
  <c r="B362" i="3" s="1"/>
  <c r="Q412" i="1"/>
  <c r="Q420" i="1"/>
  <c r="B374" i="3" s="1"/>
  <c r="Q428" i="1"/>
  <c r="B382" i="3" s="1"/>
  <c r="Q436" i="1"/>
  <c r="Q445" i="1"/>
  <c r="Q453" i="1"/>
  <c r="Q461" i="1"/>
  <c r="Q469" i="1"/>
  <c r="Q477" i="1"/>
  <c r="Q485" i="1"/>
  <c r="Q493" i="1"/>
  <c r="Q502" i="1"/>
  <c r="Q510" i="1"/>
  <c r="Q518" i="1"/>
  <c r="Q527" i="1"/>
  <c r="Q535" i="1"/>
  <c r="Q544" i="1"/>
  <c r="Q552" i="1"/>
  <c r="Q560" i="1"/>
  <c r="Q568" i="1"/>
  <c r="Q576" i="1"/>
  <c r="Q582" i="1"/>
  <c r="Q587" i="1"/>
  <c r="Q592" i="1"/>
  <c r="Q599" i="1"/>
  <c r="Q604" i="1"/>
  <c r="Q609" i="1"/>
  <c r="Q615" i="1"/>
  <c r="Q620" i="1"/>
  <c r="Q625" i="1"/>
  <c r="Q631" i="1"/>
  <c r="Q636" i="1"/>
  <c r="Q641" i="1"/>
  <c r="Q647" i="1"/>
  <c r="Q652" i="1"/>
  <c r="Q656" i="1"/>
  <c r="Q661" i="1"/>
  <c r="Q665" i="1"/>
  <c r="Q669" i="1"/>
  <c r="Q673" i="1"/>
  <c r="Q677" i="1"/>
  <c r="Q681" i="1"/>
  <c r="Q685" i="1"/>
  <c r="Q689" i="1"/>
  <c r="Q693" i="1"/>
  <c r="Q697" i="1"/>
  <c r="Q701" i="1"/>
  <c r="Q705" i="1"/>
  <c r="Q709" i="1"/>
  <c r="Q713" i="1"/>
  <c r="Q717" i="1"/>
  <c r="Q721" i="1"/>
  <c r="Q725" i="1"/>
  <c r="Q729" i="1"/>
  <c r="Q733" i="1"/>
  <c r="Q737" i="1"/>
  <c r="Q741" i="1"/>
  <c r="Q745" i="1"/>
  <c r="Q749" i="1"/>
  <c r="Q753" i="1"/>
  <c r="Q759" i="1"/>
  <c r="B416" i="3" s="1"/>
  <c r="Q763" i="1"/>
  <c r="Q767" i="1"/>
  <c r="Q771" i="1"/>
  <c r="Q775" i="1"/>
  <c r="Q779" i="1"/>
  <c r="Q783" i="1"/>
  <c r="Q787" i="1"/>
  <c r="Q791" i="1"/>
  <c r="Q795" i="1"/>
  <c r="Q799" i="1"/>
  <c r="Q803" i="1"/>
  <c r="Q807" i="1"/>
  <c r="Q811" i="1"/>
  <c r="Q815" i="1"/>
  <c r="Q819" i="1"/>
  <c r="Q823" i="1"/>
  <c r="Q827" i="1"/>
  <c r="Q831" i="1"/>
  <c r="Q835" i="1"/>
  <c r="Q839" i="1"/>
  <c r="Q843" i="1"/>
  <c r="Q847" i="1"/>
  <c r="Q851" i="1"/>
  <c r="Q855" i="1"/>
  <c r="Q859" i="1"/>
  <c r="Q863" i="1"/>
  <c r="Q867" i="1"/>
  <c r="Q871" i="1"/>
  <c r="Q875" i="1"/>
  <c r="Q879" i="1"/>
  <c r="Q883" i="1"/>
  <c r="Q887" i="1"/>
  <c r="Q891" i="1"/>
  <c r="Q895" i="1"/>
  <c r="Q899" i="1"/>
  <c r="Q903" i="1"/>
  <c r="Q907" i="1"/>
  <c r="Q911" i="1"/>
  <c r="Q915" i="1"/>
  <c r="Q919" i="1"/>
  <c r="Q923" i="1"/>
  <c r="Q927" i="1"/>
  <c r="Q931" i="1"/>
  <c r="Q935" i="1"/>
  <c r="Q939" i="1"/>
  <c r="Q943" i="1"/>
  <c r="Q947" i="1"/>
  <c r="Q951" i="1"/>
  <c r="Q955" i="1"/>
  <c r="Q959" i="1"/>
  <c r="Q963" i="1"/>
  <c r="Q967" i="1"/>
  <c r="Q971" i="1"/>
  <c r="Q975" i="1"/>
  <c r="Q979" i="1"/>
  <c r="Q983" i="1"/>
  <c r="Q987" i="1"/>
  <c r="Q993" i="1"/>
  <c r="B429" i="3" s="1"/>
  <c r="Q44" i="1"/>
  <c r="B42" i="3" s="1"/>
  <c r="Q64" i="1"/>
  <c r="B56" i="3" s="1"/>
  <c r="Q80" i="1"/>
  <c r="B69" i="3" s="1"/>
  <c r="Q96" i="1"/>
  <c r="B85" i="3" s="1"/>
  <c r="Q113" i="1"/>
  <c r="B101" i="3" s="1"/>
  <c r="Q131" i="1"/>
  <c r="B119" i="3" s="1"/>
  <c r="Q148" i="1"/>
  <c r="Q165" i="1"/>
  <c r="B142" i="3" s="1"/>
  <c r="Q182" i="1"/>
  <c r="B158" i="3" s="1"/>
  <c r="Q198" i="1"/>
  <c r="B172" i="3" s="1"/>
  <c r="Q214" i="1"/>
  <c r="B186" i="3" s="1"/>
  <c r="Q230" i="1"/>
  <c r="B198" i="3" s="1"/>
  <c r="Q246" i="1"/>
  <c r="B212" i="3" s="1"/>
  <c r="Q262" i="1"/>
  <c r="B229" i="3" s="1"/>
  <c r="Q278" i="1"/>
  <c r="B245" i="3" s="1"/>
  <c r="Q294" i="1"/>
  <c r="B274" i="3" s="1"/>
  <c r="Q310" i="1"/>
  <c r="B289" i="3" s="1"/>
  <c r="Q328" i="1"/>
  <c r="B303" i="3" s="1"/>
  <c r="Q344" i="1"/>
  <c r="B319" i="3" s="1"/>
  <c r="Q364" i="1"/>
  <c r="B334" i="3" s="1"/>
  <c r="Q380" i="1"/>
  <c r="Q397" i="1"/>
  <c r="B361" i="3" s="1"/>
  <c r="Q411" i="1"/>
  <c r="Q419" i="1"/>
  <c r="B373" i="3" s="1"/>
  <c r="Q427" i="1"/>
  <c r="B381" i="3" s="1"/>
  <c r="Q435" i="1"/>
  <c r="Q443" i="1"/>
  <c r="Q452" i="1"/>
  <c r="Q460" i="1"/>
  <c r="Q468" i="1"/>
  <c r="Q476" i="1"/>
  <c r="Q484" i="1"/>
  <c r="Q492" i="1"/>
  <c r="Q501" i="1"/>
  <c r="Q509" i="1"/>
  <c r="Q517" i="1"/>
  <c r="Q526" i="1"/>
  <c r="Q534" i="1"/>
  <c r="Q543" i="1"/>
  <c r="Q551" i="1"/>
  <c r="Q559" i="1"/>
  <c r="Q567" i="1"/>
  <c r="Q575" i="1"/>
  <c r="Q580" i="1"/>
  <c r="Q586" i="1"/>
  <c r="Q591" i="1"/>
  <c r="Q597" i="1"/>
  <c r="Q603" i="1"/>
  <c r="Q608" i="1"/>
  <c r="Q613" i="1"/>
  <c r="Q619" i="1"/>
  <c r="Q624" i="1"/>
  <c r="Q629" i="1"/>
  <c r="Q635" i="1"/>
  <c r="Q640" i="1"/>
  <c r="Q645" i="1"/>
  <c r="Q651" i="1"/>
  <c r="Q655" i="1"/>
  <c r="Q659" i="1"/>
  <c r="Q664" i="1"/>
  <c r="Q668" i="1"/>
  <c r="Q672" i="1"/>
  <c r="Q676" i="1"/>
  <c r="Q680" i="1"/>
  <c r="Q684" i="1"/>
  <c r="Q688" i="1"/>
  <c r="Q692" i="1"/>
  <c r="Q696" i="1"/>
  <c r="Q700" i="1"/>
  <c r="Q704" i="1"/>
  <c r="Q708" i="1"/>
  <c r="Q712" i="1"/>
  <c r="Q716" i="1"/>
  <c r="Q720" i="1"/>
  <c r="Q724" i="1"/>
  <c r="Q728" i="1"/>
  <c r="Q732" i="1"/>
  <c r="Q736" i="1"/>
  <c r="Q740" i="1"/>
  <c r="Q744" i="1"/>
  <c r="Q748" i="1"/>
  <c r="Q752" i="1"/>
  <c r="Q758" i="1"/>
  <c r="Q762" i="1"/>
  <c r="B420" i="3" s="1"/>
  <c r="Q766" i="1"/>
  <c r="Q770" i="1"/>
  <c r="Q774" i="1"/>
  <c r="Q778" i="1"/>
  <c r="Q782" i="1"/>
  <c r="Q786" i="1"/>
  <c r="Q790" i="1"/>
  <c r="Q794" i="1"/>
  <c r="Q798" i="1"/>
  <c r="Q802" i="1"/>
  <c r="Q806" i="1"/>
  <c r="Q810" i="1"/>
  <c r="Q814" i="1"/>
  <c r="Q818" i="1"/>
  <c r="Q822" i="1"/>
  <c r="Q826" i="1"/>
  <c r="Q830" i="1"/>
  <c r="Q834" i="1"/>
  <c r="Q838" i="1"/>
  <c r="Q842" i="1"/>
  <c r="Q846" i="1"/>
  <c r="Q850" i="1"/>
  <c r="Q854" i="1"/>
  <c r="Q858" i="1"/>
  <c r="Q862" i="1"/>
  <c r="Q866" i="1"/>
  <c r="Q870" i="1"/>
  <c r="Q874" i="1"/>
  <c r="Q878" i="1"/>
  <c r="Q882" i="1"/>
  <c r="Q886" i="1"/>
  <c r="Q890" i="1"/>
  <c r="Q894" i="1"/>
  <c r="Q898" i="1"/>
  <c r="Q902" i="1"/>
  <c r="Q906" i="1"/>
  <c r="Q910" i="1"/>
  <c r="Q914" i="1"/>
  <c r="Q918" i="1"/>
  <c r="Q922" i="1"/>
  <c r="Q926" i="1"/>
  <c r="Q930" i="1"/>
  <c r="Q934" i="1"/>
  <c r="Q938" i="1"/>
  <c r="Q942" i="1"/>
  <c r="Q946" i="1"/>
  <c r="Q950" i="1"/>
  <c r="Q954" i="1"/>
  <c r="Q958" i="1"/>
  <c r="Q962" i="1"/>
  <c r="Q966" i="1"/>
  <c r="Q970" i="1"/>
  <c r="Q974" i="1"/>
  <c r="Q978" i="1"/>
  <c r="Q982" i="1"/>
  <c r="Q986" i="1"/>
  <c r="Q992" i="1"/>
  <c r="B428" i="3" s="1"/>
  <c r="Q996" i="1"/>
  <c r="Q1004" i="1"/>
  <c r="Q1008" i="1"/>
  <c r="Q1012" i="1"/>
  <c r="Q1016" i="1"/>
  <c r="Q1020" i="1"/>
  <c r="Q1024" i="1"/>
  <c r="Q1028" i="1"/>
  <c r="Q1032" i="1"/>
  <c r="Q1036" i="1"/>
  <c r="Q1040" i="1"/>
  <c r="Q1044" i="1"/>
  <c r="Q1048" i="1"/>
  <c r="Q1052" i="1"/>
  <c r="Q1056" i="1"/>
  <c r="Q1060" i="1"/>
  <c r="Q1064" i="1"/>
  <c r="Q1068" i="1"/>
  <c r="Q1072" i="1"/>
  <c r="Q1076" i="1"/>
  <c r="Q1080" i="1"/>
  <c r="Q1084" i="1"/>
  <c r="Q1088" i="1"/>
  <c r="Q1092" i="1"/>
  <c r="Q1096" i="1"/>
  <c r="Q1100" i="1"/>
  <c r="Q1104" i="1"/>
  <c r="Q1108" i="1"/>
  <c r="Q1112" i="1"/>
  <c r="Q57" i="1"/>
  <c r="B49" i="3" s="1"/>
  <c r="Q89" i="1"/>
  <c r="B78" i="3" s="1"/>
  <c r="Q123" i="1"/>
  <c r="B111" i="3" s="1"/>
  <c r="Q158" i="1"/>
  <c r="B138" i="3" s="1"/>
  <c r="Q191" i="1"/>
  <c r="Q223" i="1"/>
  <c r="B193" i="3" s="1"/>
  <c r="Q255" i="1"/>
  <c r="B220" i="3" s="1"/>
  <c r="Q287" i="1"/>
  <c r="B267" i="3" s="1"/>
  <c r="Q319" i="1"/>
  <c r="B249" i="3" s="1"/>
  <c r="Q357" i="1"/>
  <c r="B329" i="3" s="1"/>
  <c r="Q392" i="1"/>
  <c r="B356" i="3" s="1"/>
  <c r="Q416" i="1"/>
  <c r="B370" i="3" s="1"/>
  <c r="Q432" i="1"/>
  <c r="Q449" i="1"/>
  <c r="Q465" i="1"/>
  <c r="Q481" i="1"/>
  <c r="Q497" i="1"/>
  <c r="Q514" i="1"/>
  <c r="Q531" i="1"/>
  <c r="Q548" i="1"/>
  <c r="Q564" i="1"/>
  <c r="Q579" i="1"/>
  <c r="Q590" i="1"/>
  <c r="Q601" i="1"/>
  <c r="Q612" i="1"/>
  <c r="Q623" i="1"/>
  <c r="Q633" i="1"/>
  <c r="Q644" i="1"/>
  <c r="Q654" i="1"/>
  <c r="Q663" i="1"/>
  <c r="Q671" i="1"/>
  <c r="Q679" i="1"/>
  <c r="Q687" i="1"/>
  <c r="Q695" i="1"/>
  <c r="Q703" i="1"/>
  <c r="Q711" i="1"/>
  <c r="Q719" i="1"/>
  <c r="Q727" i="1"/>
  <c r="Q735" i="1"/>
  <c r="Q743" i="1"/>
  <c r="Q751" i="1"/>
  <c r="Q761" i="1"/>
  <c r="Q769" i="1"/>
  <c r="Q777" i="1"/>
  <c r="Q785" i="1"/>
  <c r="Q793" i="1"/>
  <c r="Q801" i="1"/>
  <c r="Q809" i="1"/>
  <c r="Q817" i="1"/>
  <c r="Q825" i="1"/>
  <c r="Q833" i="1"/>
  <c r="Q841" i="1"/>
  <c r="Q849" i="1"/>
  <c r="Q857" i="1"/>
  <c r="Q865" i="1"/>
  <c r="Q873" i="1"/>
  <c r="Q881" i="1"/>
  <c r="Q889" i="1"/>
  <c r="Q897" i="1"/>
  <c r="Q905" i="1"/>
  <c r="Q913" i="1"/>
  <c r="Q921" i="1"/>
  <c r="Q929" i="1"/>
  <c r="Q937" i="1"/>
  <c r="Q945" i="1"/>
  <c r="Q953" i="1"/>
  <c r="Q961" i="1"/>
  <c r="Q969" i="1"/>
  <c r="Q977" i="1"/>
  <c r="Q985" i="1"/>
  <c r="Q995" i="1"/>
  <c r="Q1005" i="1"/>
  <c r="Q1010" i="1"/>
  <c r="Q1015" i="1"/>
  <c r="Q1021" i="1"/>
  <c r="Q1026" i="1"/>
  <c r="Q1031" i="1"/>
  <c r="Q1037" i="1"/>
  <c r="Q1042" i="1"/>
  <c r="Q1047" i="1"/>
  <c r="Q1053" i="1"/>
  <c r="Q1058" i="1"/>
  <c r="Q1063" i="1"/>
  <c r="Q1069" i="1"/>
  <c r="Q1074" i="1"/>
  <c r="Q35" i="1"/>
  <c r="Q72" i="1"/>
  <c r="B63" i="3" s="1"/>
  <c r="Q105" i="1"/>
  <c r="B94" i="3" s="1"/>
  <c r="Q140" i="1"/>
  <c r="B126" i="3" s="1"/>
  <c r="Q174" i="1"/>
  <c r="Q206" i="1"/>
  <c r="B180" i="3" s="1"/>
  <c r="Q238" i="1"/>
  <c r="B204" i="3" s="1"/>
  <c r="Q270" i="1"/>
  <c r="B237" i="3" s="1"/>
  <c r="Q302" i="1"/>
  <c r="B281" i="3" s="1"/>
  <c r="Q336" i="1"/>
  <c r="B311" i="3" s="1"/>
  <c r="Q372" i="1"/>
  <c r="B341" i="3" s="1"/>
  <c r="Q401" i="1"/>
  <c r="B365" i="3" s="1"/>
  <c r="Q423" i="1"/>
  <c r="B377" i="3" s="1"/>
  <c r="Q439" i="1"/>
  <c r="Q456" i="1"/>
  <c r="Q472" i="1"/>
  <c r="Q488" i="1"/>
  <c r="Q505" i="1"/>
  <c r="Q521" i="1"/>
  <c r="Q538" i="1"/>
  <c r="Q555" i="1"/>
  <c r="Q571" i="1"/>
  <c r="Q583" i="1"/>
  <c r="Q594" i="1"/>
  <c r="Q605" i="1"/>
  <c r="Q616" i="1"/>
  <c r="Q627" i="1"/>
  <c r="Q637" i="1"/>
  <c r="Q648" i="1"/>
  <c r="Q657" i="1"/>
  <c r="Q666" i="1"/>
  <c r="Q674" i="1"/>
  <c r="Q682" i="1"/>
  <c r="Q690" i="1"/>
  <c r="Q698" i="1"/>
  <c r="Q706" i="1"/>
  <c r="Q714" i="1"/>
  <c r="Q722" i="1"/>
  <c r="Q730" i="1"/>
  <c r="Q738" i="1"/>
  <c r="Q746" i="1"/>
  <c r="Q756" i="1"/>
  <c r="Q764" i="1"/>
  <c r="Q772" i="1"/>
  <c r="Q780" i="1"/>
  <c r="Q788" i="1"/>
  <c r="Q796" i="1"/>
  <c r="Q804" i="1"/>
  <c r="Q812" i="1"/>
  <c r="Q820" i="1"/>
  <c r="Q828" i="1"/>
  <c r="Q836" i="1"/>
  <c r="Q844" i="1"/>
  <c r="Q852" i="1"/>
  <c r="Q860" i="1"/>
  <c r="Q868" i="1"/>
  <c r="Q876" i="1"/>
  <c r="Q884" i="1"/>
  <c r="Q892" i="1"/>
  <c r="Q900" i="1"/>
  <c r="Q908" i="1"/>
  <c r="Q916" i="1"/>
  <c r="Q924" i="1"/>
  <c r="Q932" i="1"/>
  <c r="Q940" i="1"/>
  <c r="Q948" i="1"/>
  <c r="Q956" i="1"/>
  <c r="Q964" i="1"/>
  <c r="Q972" i="1"/>
  <c r="Q980" i="1"/>
  <c r="Q988" i="1"/>
  <c r="Q1001" i="1"/>
  <c r="Q1006" i="1"/>
  <c r="Q1011" i="1"/>
  <c r="Q1017" i="1"/>
  <c r="Q1022" i="1"/>
  <c r="Q1027" i="1"/>
  <c r="Q1033" i="1"/>
  <c r="Q1038" i="1"/>
  <c r="Q1043" i="1"/>
  <c r="Q1049" i="1"/>
  <c r="Q1054" i="1"/>
  <c r="Q1059" i="1"/>
  <c r="Q1065" i="1"/>
  <c r="Q1070" i="1"/>
  <c r="Q88" i="1"/>
  <c r="B77" i="3" s="1"/>
  <c r="Q157" i="1"/>
  <c r="B137" i="3" s="1"/>
  <c r="Q222" i="1"/>
  <c r="B192" i="3" s="1"/>
  <c r="Q286" i="1"/>
  <c r="B266" i="3" s="1"/>
  <c r="Q415" i="1"/>
  <c r="Q448" i="1"/>
  <c r="Q480" i="1"/>
  <c r="Q513" i="1"/>
  <c r="Q547" i="1"/>
  <c r="Q578" i="1"/>
  <c r="Q600" i="1"/>
  <c r="Q621" i="1"/>
  <c r="Q643" i="1"/>
  <c r="Q662" i="1"/>
  <c r="Q678" i="1"/>
  <c r="Q694" i="1"/>
  <c r="Q710" i="1"/>
  <c r="Q726" i="1"/>
  <c r="Q742" i="1"/>
  <c r="Q760" i="1"/>
  <c r="Q776" i="1"/>
  <c r="Q792" i="1"/>
  <c r="Q808" i="1"/>
  <c r="Q824" i="1"/>
  <c r="Q840" i="1"/>
  <c r="Q856" i="1"/>
  <c r="Q872" i="1"/>
  <c r="Q888" i="1"/>
  <c r="Q904" i="1"/>
  <c r="Q920" i="1"/>
  <c r="Q936" i="1"/>
  <c r="Q952" i="1"/>
  <c r="Q968" i="1"/>
  <c r="Q984" i="1"/>
  <c r="Q1003" i="1"/>
  <c r="Q1014" i="1"/>
  <c r="Q1025" i="1"/>
  <c r="Q1035" i="1"/>
  <c r="Q1046" i="1"/>
  <c r="Q1057" i="1"/>
  <c r="Q1067" i="1"/>
  <c r="Q1077" i="1"/>
  <c r="Q1082" i="1"/>
  <c r="Q1087" i="1"/>
  <c r="Q1093" i="1"/>
  <c r="Q1098" i="1"/>
  <c r="Q1103" i="1"/>
  <c r="Q1109" i="1"/>
  <c r="Q1116" i="1"/>
  <c r="Q1120" i="1"/>
  <c r="Q1124" i="1"/>
  <c r="Q1128" i="1"/>
  <c r="Q1132" i="1"/>
  <c r="Q1136" i="1"/>
  <c r="Q1140" i="1"/>
  <c r="Q1144" i="1"/>
  <c r="Q1148" i="1"/>
  <c r="Q1152" i="1"/>
  <c r="Q1156" i="1"/>
  <c r="Q1160" i="1"/>
  <c r="B430" i="3" s="1"/>
  <c r="Q1164" i="1"/>
  <c r="Q1168" i="1"/>
  <c r="Q1172" i="1"/>
  <c r="Q1176" i="1"/>
  <c r="Q1184" i="1"/>
  <c r="Q1188" i="1"/>
  <c r="Q1192" i="1"/>
  <c r="Q1196" i="1"/>
  <c r="Q1201" i="1"/>
  <c r="Q1207" i="1"/>
  <c r="Q1212" i="1"/>
  <c r="Q1217" i="1"/>
  <c r="Q1221" i="1"/>
  <c r="Q1225" i="1"/>
  <c r="Q1229" i="1"/>
  <c r="Q1233" i="1"/>
  <c r="Q1237" i="1"/>
  <c r="Q1241" i="1"/>
  <c r="Q1245" i="1"/>
  <c r="Q1249" i="1"/>
  <c r="Q1253" i="1"/>
  <c r="B531" i="3" s="1"/>
  <c r="Q1257" i="1"/>
  <c r="B534" i="3" s="1"/>
  <c r="Q1261" i="1"/>
  <c r="B538" i="3" s="1"/>
  <c r="Q1265" i="1"/>
  <c r="B542" i="3" s="1"/>
  <c r="Q1269" i="1"/>
  <c r="B546" i="3" s="1"/>
  <c r="Q1273" i="1"/>
  <c r="B550" i="3" s="1"/>
  <c r="Q1277" i="1"/>
  <c r="B554" i="3" s="1"/>
  <c r="Q1281" i="1"/>
  <c r="B558" i="3" s="1"/>
  <c r="Q1285" i="1"/>
  <c r="B562" i="3" s="1"/>
  <c r="Q27" i="1"/>
  <c r="B27" i="3" s="1"/>
  <c r="Q31" i="1"/>
  <c r="B31" i="3" s="1"/>
  <c r="Q26" i="1"/>
  <c r="Q20" i="1"/>
  <c r="B15" i="3" s="1"/>
  <c r="Q25" i="1"/>
  <c r="B20" i="3" s="1"/>
  <c r="Q121" i="1"/>
  <c r="B109" i="3" s="1"/>
  <c r="Q190" i="1"/>
  <c r="Q254" i="1"/>
  <c r="Q318" i="1"/>
  <c r="B297" i="3" s="1"/>
  <c r="Q431" i="1"/>
  <c r="B387" i="3" s="1"/>
  <c r="Q464" i="1"/>
  <c r="Q530" i="1"/>
  <c r="Q588" i="1"/>
  <c r="Q611" i="1"/>
  <c r="Q653" i="1"/>
  <c r="Q686" i="1"/>
  <c r="Q718" i="1"/>
  <c r="Q750" i="1"/>
  <c r="Q784" i="1"/>
  <c r="Q816" i="1"/>
  <c r="Q848" i="1"/>
  <c r="Q880" i="1"/>
  <c r="Q912" i="1"/>
  <c r="Q944" i="1"/>
  <c r="Q976" i="1"/>
  <c r="Q1009" i="1"/>
  <c r="Q1030" i="1"/>
  <c r="Q1062" i="1"/>
  <c r="Q1079" i="1"/>
  <c r="Q1090" i="1"/>
  <c r="Q1101" i="1"/>
  <c r="Q1111" i="1"/>
  <c r="Q1122" i="1"/>
  <c r="Q1134" i="1"/>
  <c r="Q1146" i="1"/>
  <c r="Q1150" i="1"/>
  <c r="Q1158" i="1"/>
  <c r="Q1170" i="1"/>
  <c r="Q1178" i="1"/>
  <c r="Q1186" i="1"/>
  <c r="Q1194" i="1"/>
  <c r="Q1205" i="1"/>
  <c r="Q1214" i="1"/>
  <c r="Q1223" i="1"/>
  <c r="Q1231" i="1"/>
  <c r="Q1239" i="1"/>
  <c r="Q1247" i="1"/>
  <c r="Q1255" i="1"/>
  <c r="B533" i="3" s="1"/>
  <c r="Q1263" i="1"/>
  <c r="B540" i="3" s="1"/>
  <c r="Q1267" i="1"/>
  <c r="B544" i="3" s="1"/>
  <c r="Q1275" i="1"/>
  <c r="B552" i="3" s="1"/>
  <c r="Q1283" i="1"/>
  <c r="B560" i="3" s="1"/>
  <c r="Q29" i="1"/>
  <c r="B29" i="3" s="1"/>
  <c r="Q33" i="1"/>
  <c r="B33" i="3" s="1"/>
  <c r="Q23" i="1"/>
  <c r="B18" i="3" s="1"/>
  <c r="Q141" i="1"/>
  <c r="B127" i="3" s="1"/>
  <c r="Q271" i="1"/>
  <c r="B238" i="3" s="1"/>
  <c r="Q402" i="1"/>
  <c r="B257" i="3" s="1"/>
  <c r="Q473" i="1"/>
  <c r="Q539" i="1"/>
  <c r="Q595" i="1"/>
  <c r="Q639" i="1"/>
  <c r="Q675" i="1"/>
  <c r="Q707" i="1"/>
  <c r="Q739" i="1"/>
  <c r="Q773" i="1"/>
  <c r="Q789" i="1"/>
  <c r="Q821" i="1"/>
  <c r="Q853" i="1"/>
  <c r="Q885" i="1"/>
  <c r="Q917" i="1"/>
  <c r="Q949" i="1"/>
  <c r="Q981" i="1"/>
  <c r="Q1013" i="1"/>
  <c r="Q1034" i="1"/>
  <c r="Q1055" i="1"/>
  <c r="Q1075" i="1"/>
  <c r="Q1081" i="1"/>
  <c r="Q1091" i="1"/>
  <c r="Q1102" i="1"/>
  <c r="Q36" i="1"/>
  <c r="B35" i="3" s="1"/>
  <c r="Q106" i="1"/>
  <c r="B95" i="3" s="1"/>
  <c r="Q175" i="1"/>
  <c r="B151" i="3" s="1"/>
  <c r="Q239" i="1"/>
  <c r="B205" i="3" s="1"/>
  <c r="Q303" i="1"/>
  <c r="B282" i="3" s="1"/>
  <c r="Q373" i="1"/>
  <c r="B342" i="3" s="1"/>
  <c r="Q424" i="1"/>
  <c r="B378" i="3" s="1"/>
  <c r="Q457" i="1"/>
  <c r="Q489" i="1"/>
  <c r="Q522" i="1"/>
  <c r="Q556" i="1"/>
  <c r="Q584" i="1"/>
  <c r="Q607" i="1"/>
  <c r="Q628" i="1"/>
  <c r="Q649" i="1"/>
  <c r="Q667" i="1"/>
  <c r="Q683" i="1"/>
  <c r="Q699" i="1"/>
  <c r="Q715" i="1"/>
  <c r="Q731" i="1"/>
  <c r="Q747" i="1"/>
  <c r="Q765" i="1"/>
  <c r="Q781" i="1"/>
  <c r="Q797" i="1"/>
  <c r="Q813" i="1"/>
  <c r="Q829" i="1"/>
  <c r="Q845" i="1"/>
  <c r="Q861" i="1"/>
  <c r="Q877" i="1"/>
  <c r="Q893" i="1"/>
  <c r="Q909" i="1"/>
  <c r="Q925" i="1"/>
  <c r="Q941" i="1"/>
  <c r="Q957" i="1"/>
  <c r="Q973" i="1"/>
  <c r="Q989" i="1"/>
  <c r="B425" i="3" s="1"/>
  <c r="Q1007" i="1"/>
  <c r="Q1018" i="1"/>
  <c r="Q1029" i="1"/>
  <c r="Q1039" i="1"/>
  <c r="Q1050" i="1"/>
  <c r="Q1061" i="1"/>
  <c r="Q1071" i="1"/>
  <c r="Q1078" i="1"/>
  <c r="Q1083" i="1"/>
  <c r="Q1089" i="1"/>
  <c r="Q1094" i="1"/>
  <c r="Q1099" i="1"/>
  <c r="Q1105" i="1"/>
  <c r="Q1110" i="1"/>
  <c r="Q1117" i="1"/>
  <c r="Q1121" i="1"/>
  <c r="Q1125" i="1"/>
  <c r="Q1129" i="1"/>
  <c r="Q1133" i="1"/>
  <c r="Q1137" i="1"/>
  <c r="Q1141" i="1"/>
  <c r="Q1145" i="1"/>
  <c r="Q1149" i="1"/>
  <c r="Q1153" i="1"/>
  <c r="Q1157" i="1"/>
  <c r="Q1161" i="1"/>
  <c r="Q1165" i="1"/>
  <c r="Q1169" i="1"/>
  <c r="Q1173" i="1"/>
  <c r="Q1177" i="1"/>
  <c r="Q1185" i="1"/>
  <c r="Q1189" i="1"/>
  <c r="Q1193" i="1"/>
  <c r="Q1197" i="1"/>
  <c r="Q1204" i="1"/>
  <c r="Q1209" i="1"/>
  <c r="Q1213" i="1"/>
  <c r="Q1218" i="1"/>
  <c r="Q1222" i="1"/>
  <c r="Q1226" i="1"/>
  <c r="Q1230" i="1"/>
  <c r="Q1234" i="1"/>
  <c r="Q1238" i="1"/>
  <c r="Q1242" i="1"/>
  <c r="Q1246" i="1"/>
  <c r="Q1250" i="1"/>
  <c r="Q1254" i="1"/>
  <c r="Q1258" i="1"/>
  <c r="B535" i="3" s="1"/>
  <c r="Q1262" i="1"/>
  <c r="B539" i="3" s="1"/>
  <c r="Q1266" i="1"/>
  <c r="B543" i="3" s="1"/>
  <c r="Q1270" i="1"/>
  <c r="B547" i="3" s="1"/>
  <c r="Q1274" i="1"/>
  <c r="B551" i="3" s="1"/>
  <c r="Q1278" i="1"/>
  <c r="B555" i="3" s="1"/>
  <c r="Q1282" i="1"/>
  <c r="B559" i="3" s="1"/>
  <c r="Q1286" i="1"/>
  <c r="B563" i="3" s="1"/>
  <c r="Q28" i="1"/>
  <c r="B28" i="3" s="1"/>
  <c r="Q32" i="1"/>
  <c r="B32" i="3" s="1"/>
  <c r="Q16" i="1"/>
  <c r="B9" i="3" s="1"/>
  <c r="Q22" i="1"/>
  <c r="B17" i="3" s="1"/>
  <c r="Q56" i="1"/>
  <c r="B48" i="3" s="1"/>
  <c r="Q391" i="1"/>
  <c r="B355" i="3" s="1"/>
  <c r="Q496" i="1"/>
  <c r="Q563" i="1"/>
  <c r="Q632" i="1"/>
  <c r="Q670" i="1"/>
  <c r="Q702" i="1"/>
  <c r="Q734" i="1"/>
  <c r="Q768" i="1"/>
  <c r="Q800" i="1"/>
  <c r="Q832" i="1"/>
  <c r="Q864" i="1"/>
  <c r="Q896" i="1"/>
  <c r="Q928" i="1"/>
  <c r="Q960" i="1"/>
  <c r="Q994" i="1"/>
  <c r="Q1019" i="1"/>
  <c r="Q1041" i="1"/>
  <c r="Q1051" i="1"/>
  <c r="Q1073" i="1"/>
  <c r="Q1085" i="1"/>
  <c r="Q1095" i="1"/>
  <c r="Q1106" i="1"/>
  <c r="Q1118" i="1"/>
  <c r="Q1126" i="1"/>
  <c r="Q1130" i="1"/>
  <c r="Q1138" i="1"/>
  <c r="Q1142" i="1"/>
  <c r="Q1154" i="1"/>
  <c r="Q1162" i="1"/>
  <c r="B431" i="3" s="1"/>
  <c r="Q1166" i="1"/>
  <c r="Q1174" i="1"/>
  <c r="Q1190" i="1"/>
  <c r="Q1198" i="1"/>
  <c r="Q1210" i="1"/>
  <c r="Q1219" i="1"/>
  <c r="Q1227" i="1"/>
  <c r="Q1235" i="1"/>
  <c r="Q1243" i="1"/>
  <c r="Q1251" i="1"/>
  <c r="Q1259" i="1"/>
  <c r="B536" i="3" s="1"/>
  <c r="Q1271" i="1"/>
  <c r="B548" i="3" s="1"/>
  <c r="Q1279" i="1"/>
  <c r="B556" i="3" s="1"/>
  <c r="Q1287" i="1"/>
  <c r="B564" i="3" s="1"/>
  <c r="Q18" i="1"/>
  <c r="B13" i="3" s="1"/>
  <c r="Q73" i="1"/>
  <c r="B64" i="3" s="1"/>
  <c r="Q207" i="1"/>
  <c r="B181" i="3" s="1"/>
  <c r="Q337" i="1"/>
  <c r="B312" i="3" s="1"/>
  <c r="Q440" i="1"/>
  <c r="Q506" i="1"/>
  <c r="Q572" i="1"/>
  <c r="Q617" i="1"/>
  <c r="Q658" i="1"/>
  <c r="Q691" i="1"/>
  <c r="Q723" i="1"/>
  <c r="Q757" i="1"/>
  <c r="Q805" i="1"/>
  <c r="Q837" i="1"/>
  <c r="Q869" i="1"/>
  <c r="Q901" i="1"/>
  <c r="Q933" i="1"/>
  <c r="Q965" i="1"/>
  <c r="Q1002" i="1"/>
  <c r="Q1023" i="1"/>
  <c r="Q1045" i="1"/>
  <c r="Q1066" i="1"/>
  <c r="Q1086" i="1"/>
  <c r="Q1097" i="1"/>
  <c r="Q1107" i="1"/>
  <c r="Q19" i="1"/>
  <c r="B14" i="3" s="1"/>
  <c r="Q1272" i="1"/>
  <c r="B549" i="3" s="1"/>
  <c r="Q24" i="1"/>
  <c r="B19" i="3" s="1"/>
  <c r="Q1123" i="1"/>
  <c r="Q1139" i="1"/>
  <c r="Q1155" i="1"/>
  <c r="Q1171" i="1"/>
  <c r="Q1191" i="1"/>
  <c r="Q1211" i="1"/>
  <c r="Q1228" i="1"/>
  <c r="Q1244" i="1"/>
  <c r="Q1260" i="1"/>
  <c r="B537" i="3" s="1"/>
  <c r="Q1276" i="1"/>
  <c r="B553" i="3" s="1"/>
  <c r="Q30" i="1"/>
  <c r="B30" i="3" s="1"/>
  <c r="Q1127" i="1"/>
  <c r="Q1143" i="1"/>
  <c r="Q1159" i="1"/>
  <c r="Q1175" i="1"/>
  <c r="Q1195" i="1"/>
  <c r="Q1216" i="1"/>
  <c r="Q1232" i="1"/>
  <c r="Q1248" i="1"/>
  <c r="Q1264" i="1"/>
  <c r="B541" i="3" s="1"/>
  <c r="Q1280" i="1"/>
  <c r="B557" i="3" s="1"/>
  <c r="Q34" i="1"/>
  <c r="B34" i="3" s="1"/>
  <c r="Q1113" i="1"/>
  <c r="Q1131" i="1"/>
  <c r="Q1147" i="1"/>
  <c r="Q1163" i="1"/>
  <c r="Q1183" i="1"/>
  <c r="Q1199" i="1"/>
  <c r="Q1220" i="1"/>
  <c r="Q1236" i="1"/>
  <c r="Q1252" i="1"/>
  <c r="Q1268" i="1"/>
  <c r="B545" i="3" s="1"/>
  <c r="Q1284" i="1"/>
  <c r="B561" i="3" s="1"/>
  <c r="Q1119" i="1"/>
  <c r="Q1135" i="1"/>
  <c r="Q1151" i="1"/>
  <c r="Q1167" i="1"/>
  <c r="Q1187" i="1"/>
  <c r="Q1206" i="1"/>
  <c r="Q1224" i="1"/>
  <c r="Q1240" i="1"/>
  <c r="Q1256" i="1"/>
  <c r="Q1288" i="1"/>
  <c r="B565" i="3" s="1"/>
  <c r="Q15" i="1"/>
  <c r="B8" i="3" s="1"/>
  <c r="AF8" i="3" l="1"/>
  <c r="AH8" i="3"/>
  <c r="AG428" i="3"/>
  <c r="AH387" i="3"/>
  <c r="AG430" i="3"/>
  <c r="AI8" i="3"/>
  <c r="AG8" i="3"/>
  <c r="AI387" i="3"/>
  <c r="AI431" i="3"/>
  <c r="AI429" i="3"/>
  <c r="AH428" i="3"/>
  <c r="AG416" i="3"/>
  <c r="AI390" i="3"/>
  <c r="AH431" i="3"/>
  <c r="AH416" i="3"/>
  <c r="AH390" i="3"/>
  <c r="AI428" i="3"/>
  <c r="AG425" i="3"/>
  <c r="AH430" i="3"/>
  <c r="AG387" i="3"/>
  <c r="AI416" i="3"/>
  <c r="AI430" i="3"/>
  <c r="AH425" i="3"/>
  <c r="AG429" i="3"/>
  <c r="AI425" i="3"/>
  <c r="AG390" i="3"/>
  <c r="AH429" i="3"/>
  <c r="AG431" i="3"/>
  <c r="AD428" i="3"/>
  <c r="AD387" i="3"/>
  <c r="AE390" i="3"/>
  <c r="AE416" i="3"/>
  <c r="AE428" i="3"/>
  <c r="AD416" i="3"/>
  <c r="AD430" i="3"/>
  <c r="AE387" i="3"/>
  <c r="AD390" i="3"/>
  <c r="AE431" i="3"/>
  <c r="AE430" i="3"/>
  <c r="AD425" i="3"/>
  <c r="AE425" i="3"/>
  <c r="AD429" i="3"/>
  <c r="AE429" i="3"/>
  <c r="AD431" i="3"/>
  <c r="AF430" i="3"/>
  <c r="AF428" i="3"/>
  <c r="AF429" i="3"/>
  <c r="AF431" i="3"/>
  <c r="AF425" i="3"/>
  <c r="F956" i="1"/>
  <c r="F957" i="1"/>
  <c r="F958" i="1"/>
  <c r="F959" i="1"/>
  <c r="F960" i="1"/>
  <c r="F961" i="1"/>
  <c r="F962" i="1"/>
  <c r="K960" i="1"/>
  <c r="K958" i="1"/>
  <c r="D449" i="3"/>
  <c r="D421" i="3"/>
  <c r="D422" i="3"/>
  <c r="D423" i="3"/>
  <c r="O449" i="3" l="1"/>
  <c r="W449" i="3"/>
  <c r="X449" i="3"/>
  <c r="P449" i="3"/>
  <c r="Q449" i="3"/>
  <c r="R449" i="3"/>
  <c r="Y449" i="3"/>
  <c r="Z449" i="3"/>
  <c r="L449" i="3"/>
  <c r="K449" i="3"/>
  <c r="AA449" i="3"/>
  <c r="I449" i="3"/>
  <c r="J449" i="3"/>
  <c r="AB449" i="3"/>
  <c r="U449" i="3"/>
  <c r="V449" i="3"/>
  <c r="S449" i="3"/>
  <c r="AC449" i="3"/>
  <c r="N449" i="3"/>
  <c r="T449" i="3"/>
  <c r="M449" i="3"/>
  <c r="B449" i="3"/>
  <c r="B422" i="3"/>
  <c r="J422" i="3"/>
  <c r="R422" i="3"/>
  <c r="Z422" i="3"/>
  <c r="K422" i="3"/>
  <c r="S422" i="3"/>
  <c r="AA422" i="3"/>
  <c r="L422" i="3"/>
  <c r="T422" i="3"/>
  <c r="AB422" i="3"/>
  <c r="P422" i="3"/>
  <c r="Q422" i="3"/>
  <c r="M422" i="3"/>
  <c r="U422" i="3"/>
  <c r="AC422" i="3"/>
  <c r="Y422" i="3"/>
  <c r="N422" i="3"/>
  <c r="V422" i="3"/>
  <c r="O422" i="3"/>
  <c r="W422" i="3"/>
  <c r="X422" i="3"/>
  <c r="I422" i="3"/>
  <c r="B421" i="3"/>
  <c r="O421" i="3"/>
  <c r="W421" i="3"/>
  <c r="P421" i="3"/>
  <c r="X421" i="3"/>
  <c r="I421" i="3"/>
  <c r="Q421" i="3"/>
  <c r="Y421" i="3"/>
  <c r="J421" i="3"/>
  <c r="R421" i="3"/>
  <c r="Z421" i="3"/>
  <c r="AC421" i="3"/>
  <c r="N421" i="3"/>
  <c r="K421" i="3"/>
  <c r="S421" i="3"/>
  <c r="AA421" i="3"/>
  <c r="U421" i="3"/>
  <c r="V421" i="3"/>
  <c r="L421" i="3"/>
  <c r="T421" i="3"/>
  <c r="AB421" i="3"/>
  <c r="M421" i="3"/>
  <c r="B423" i="3"/>
  <c r="M423" i="3"/>
  <c r="U423" i="3"/>
  <c r="AC423" i="3"/>
  <c r="N423" i="3"/>
  <c r="V423" i="3"/>
  <c r="O423" i="3"/>
  <c r="W423" i="3"/>
  <c r="AB423" i="3"/>
  <c r="P423" i="3"/>
  <c r="X423" i="3"/>
  <c r="S423" i="3"/>
  <c r="I423" i="3"/>
  <c r="Q423" i="3"/>
  <c r="Y423" i="3"/>
  <c r="K423" i="3"/>
  <c r="AA423" i="3"/>
  <c r="T423" i="3"/>
  <c r="J423" i="3"/>
  <c r="R423" i="3"/>
  <c r="Z423" i="3"/>
  <c r="L423" i="3"/>
  <c r="CO219" i="3"/>
  <c r="CW219" i="3" s="1"/>
  <c r="CO351" i="3"/>
  <c r="CW351" i="3" s="1"/>
  <c r="CO11" i="3"/>
  <c r="CW11" i="3" s="1"/>
  <c r="CO25" i="3"/>
  <c r="CW25" i="3" s="1"/>
  <c r="K957" i="1"/>
  <c r="H957" i="1"/>
  <c r="I957" i="1" s="1"/>
  <c r="H958" i="1"/>
  <c r="I958" i="1" s="1"/>
  <c r="G959" i="1"/>
  <c r="K959" i="1" s="1"/>
  <c r="G961" i="1"/>
  <c r="K961" i="1" s="1"/>
  <c r="G962" i="1"/>
  <c r="K962" i="1" s="1"/>
  <c r="G956" i="1"/>
  <c r="H956" i="1" s="1"/>
  <c r="I956" i="1" s="1"/>
  <c r="H567" i="3"/>
  <c r="AN421" i="3" l="1"/>
  <c r="AN449" i="3"/>
  <c r="AO422" i="3"/>
  <c r="AO423" i="3"/>
  <c r="AO449" i="3"/>
  <c r="AM449" i="3"/>
  <c r="AN422" i="3"/>
  <c r="AN423" i="3"/>
  <c r="AM421" i="3"/>
  <c r="AM422" i="3"/>
  <c r="AM423" i="3"/>
  <c r="AO421" i="3"/>
  <c r="AK423" i="3"/>
  <c r="AJ421" i="3"/>
  <c r="AL422" i="3"/>
  <c r="AJ422" i="3"/>
  <c r="AJ423" i="3"/>
  <c r="AJ449" i="3"/>
  <c r="AL421" i="3"/>
  <c r="AL449" i="3"/>
  <c r="AK422" i="3"/>
  <c r="AK421" i="3"/>
  <c r="AK449" i="3"/>
  <c r="AL423" i="3"/>
  <c r="AG423" i="3"/>
  <c r="AG421" i="3"/>
  <c r="AI449" i="3"/>
  <c r="AI422" i="3"/>
  <c r="AH423" i="3"/>
  <c r="AG449" i="3"/>
  <c r="AG422" i="3"/>
  <c r="AH449" i="3"/>
  <c r="AH422" i="3"/>
  <c r="AH421" i="3"/>
  <c r="AI421" i="3"/>
  <c r="AI423" i="3"/>
  <c r="AE421" i="3"/>
  <c r="AD422" i="3"/>
  <c r="AE449" i="3"/>
  <c r="AD423" i="3"/>
  <c r="AE423" i="3"/>
  <c r="AD449" i="3"/>
  <c r="AD421" i="3"/>
  <c r="AE422" i="3"/>
  <c r="K956" i="1"/>
  <c r="AF416" i="3"/>
  <c r="H962" i="1"/>
  <c r="I962" i="1" s="1"/>
  <c r="H959" i="1"/>
  <c r="I959" i="1" s="1"/>
  <c r="H961" i="1"/>
  <c r="I961" i="1" s="1"/>
  <c r="H960" i="1"/>
  <c r="I960" i="1" s="1"/>
  <c r="AF387" i="3"/>
  <c r="AF390" i="3"/>
  <c r="F375" i="1" l="1"/>
  <c r="G375" i="1" s="1"/>
  <c r="K375" i="1" s="1"/>
  <c r="F376" i="1"/>
  <c r="G376" i="1" s="1"/>
  <c r="F377" i="1"/>
  <c r="G377" i="1" s="1"/>
  <c r="F378" i="1"/>
  <c r="G378" i="1" s="1"/>
  <c r="F379" i="1"/>
  <c r="G379" i="1" s="1"/>
  <c r="K379" i="1" s="1"/>
  <c r="F380" i="1"/>
  <c r="G380" i="1" s="1"/>
  <c r="F381" i="1"/>
  <c r="G381" i="1" s="1"/>
  <c r="K381" i="1" s="1"/>
  <c r="F382" i="1"/>
  <c r="G382" i="1" s="1"/>
  <c r="F383" i="1"/>
  <c r="G383" i="1" s="1"/>
  <c r="K383" i="1" s="1"/>
  <c r="F385" i="1"/>
  <c r="G385" i="1" s="1"/>
  <c r="F386" i="1"/>
  <c r="G386" i="1" s="1"/>
  <c r="F387" i="1"/>
  <c r="G387" i="1" s="1"/>
  <c r="F388" i="1"/>
  <c r="G388" i="1" s="1"/>
  <c r="K388" i="1" s="1"/>
  <c r="F389" i="1"/>
  <c r="G389" i="1" s="1"/>
  <c r="F390" i="1"/>
  <c r="G390" i="1" s="1"/>
  <c r="K390" i="1" s="1"/>
  <c r="F391" i="1"/>
  <c r="G391" i="1" s="1"/>
  <c r="F392" i="1"/>
  <c r="G392" i="1" s="1"/>
  <c r="K392" i="1" s="1"/>
  <c r="F393" i="1"/>
  <c r="G393" i="1" s="1"/>
  <c r="F394" i="1"/>
  <c r="G394" i="1" s="1"/>
  <c r="F395" i="1"/>
  <c r="G395" i="1" s="1"/>
  <c r="F396" i="1"/>
  <c r="G396" i="1" s="1"/>
  <c r="K396" i="1" s="1"/>
  <c r="F397" i="1"/>
  <c r="G397" i="1" s="1"/>
  <c r="F398" i="1"/>
  <c r="G398" i="1" s="1"/>
  <c r="K398" i="1" s="1"/>
  <c r="F399" i="1"/>
  <c r="G399" i="1" s="1"/>
  <c r="F400" i="1"/>
  <c r="G400" i="1" s="1"/>
  <c r="K400" i="1" s="1"/>
  <c r="F401" i="1"/>
  <c r="G401" i="1" s="1"/>
  <c r="F402" i="1"/>
  <c r="G402" i="1" s="1"/>
  <c r="F403" i="1"/>
  <c r="G403" i="1" s="1"/>
  <c r="F404" i="1"/>
  <c r="G404" i="1" s="1"/>
  <c r="K404" i="1" s="1"/>
  <c r="F405" i="1"/>
  <c r="G405" i="1" s="1"/>
  <c r="F406" i="1"/>
  <c r="G406" i="1" s="1"/>
  <c r="K406" i="1" s="1"/>
  <c r="F407" i="1"/>
  <c r="G407" i="1" s="1"/>
  <c r="F408" i="1"/>
  <c r="G408" i="1" s="1"/>
  <c r="K408" i="1" s="1"/>
  <c r="F409" i="1"/>
  <c r="G409" i="1" s="1"/>
  <c r="F410" i="1"/>
  <c r="G410" i="1" s="1"/>
  <c r="F411" i="1"/>
  <c r="G411" i="1" s="1"/>
  <c r="F412" i="1"/>
  <c r="G412" i="1" s="1"/>
  <c r="K412" i="1" s="1"/>
  <c r="F413" i="1"/>
  <c r="G413" i="1" s="1"/>
  <c r="F414" i="1"/>
  <c r="G414" i="1" s="1"/>
  <c r="K414" i="1" s="1"/>
  <c r="F415" i="1"/>
  <c r="G415" i="1" s="1"/>
  <c r="F416" i="1"/>
  <c r="G416" i="1" s="1"/>
  <c r="K416" i="1" s="1"/>
  <c r="F417" i="1"/>
  <c r="G417" i="1" s="1"/>
  <c r="F418" i="1"/>
  <c r="G418" i="1" s="1"/>
  <c r="F419" i="1"/>
  <c r="G419" i="1" s="1"/>
  <c r="F420" i="1"/>
  <c r="G420" i="1" s="1"/>
  <c r="K420" i="1" s="1"/>
  <c r="F421" i="1"/>
  <c r="G421" i="1" s="1"/>
  <c r="F422" i="1"/>
  <c r="G422" i="1" s="1"/>
  <c r="K422" i="1" s="1"/>
  <c r="F423" i="1"/>
  <c r="G423" i="1" s="1"/>
  <c r="F424" i="1"/>
  <c r="G424" i="1" s="1"/>
  <c r="K424" i="1" s="1"/>
  <c r="F425" i="1"/>
  <c r="G425" i="1" s="1"/>
  <c r="F426" i="1"/>
  <c r="G426" i="1" s="1"/>
  <c r="F427" i="1"/>
  <c r="G427" i="1" s="1"/>
  <c r="F428" i="1"/>
  <c r="G428" i="1" s="1"/>
  <c r="K428" i="1" s="1"/>
  <c r="F429" i="1"/>
  <c r="G429" i="1" s="1"/>
  <c r="F430" i="1"/>
  <c r="G430" i="1" s="1"/>
  <c r="K430" i="1" s="1"/>
  <c r="F431" i="1"/>
  <c r="G431" i="1" s="1"/>
  <c r="F432" i="1"/>
  <c r="G432" i="1" s="1"/>
  <c r="K432" i="1" s="1"/>
  <c r="F433" i="1"/>
  <c r="G433" i="1" s="1"/>
  <c r="F434" i="1"/>
  <c r="G434" i="1" s="1"/>
  <c r="F435" i="1"/>
  <c r="G435" i="1" s="1"/>
  <c r="F436" i="1"/>
  <c r="G436" i="1" s="1"/>
  <c r="K436" i="1" s="1"/>
  <c r="F437" i="1"/>
  <c r="G437" i="1" s="1"/>
  <c r="F438" i="1"/>
  <c r="G438" i="1" s="1"/>
  <c r="K438" i="1" s="1"/>
  <c r="F439" i="1"/>
  <c r="G439" i="1" s="1"/>
  <c r="F440" i="1"/>
  <c r="G440" i="1" s="1"/>
  <c r="K440" i="1" s="1"/>
  <c r="F441" i="1"/>
  <c r="G441" i="1" s="1"/>
  <c r="F442" i="1"/>
  <c r="G442" i="1" s="1"/>
  <c r="F443" i="1"/>
  <c r="G443" i="1" s="1"/>
  <c r="F444" i="1"/>
  <c r="G444" i="1" s="1"/>
  <c r="K444" i="1" s="1"/>
  <c r="F445" i="1"/>
  <c r="G445" i="1" s="1"/>
  <c r="F446" i="1"/>
  <c r="G446" i="1" s="1"/>
  <c r="K446" i="1" s="1"/>
  <c r="F447" i="1"/>
  <c r="G447" i="1" s="1"/>
  <c r="F448" i="1"/>
  <c r="G448" i="1" s="1"/>
  <c r="K448" i="1" s="1"/>
  <c r="F449" i="1"/>
  <c r="G449" i="1" s="1"/>
  <c r="F450" i="1"/>
  <c r="G450" i="1" s="1"/>
  <c r="F451" i="1"/>
  <c r="G451" i="1" s="1"/>
  <c r="F452" i="1"/>
  <c r="G452" i="1" s="1"/>
  <c r="K452" i="1" s="1"/>
  <c r="F453" i="1"/>
  <c r="G453" i="1" s="1"/>
  <c r="F454" i="1"/>
  <c r="G454" i="1" s="1"/>
  <c r="K454" i="1" s="1"/>
  <c r="F455" i="1"/>
  <c r="G455" i="1" s="1"/>
  <c r="F456" i="1"/>
  <c r="G456" i="1" s="1"/>
  <c r="K456" i="1" s="1"/>
  <c r="F457" i="1"/>
  <c r="G457" i="1" s="1"/>
  <c r="F458" i="1"/>
  <c r="G458" i="1" s="1"/>
  <c r="F459" i="1"/>
  <c r="G459" i="1" s="1"/>
  <c r="F462" i="1"/>
  <c r="G462" i="1" s="1"/>
  <c r="K462" i="1" s="1"/>
  <c r="F463" i="1"/>
  <c r="G463" i="1" s="1"/>
  <c r="F464" i="1"/>
  <c r="G464" i="1" s="1"/>
  <c r="K464" i="1" s="1"/>
  <c r="F465" i="1"/>
  <c r="G465" i="1" s="1"/>
  <c r="F466" i="1"/>
  <c r="G466" i="1" s="1"/>
  <c r="K466" i="1" s="1"/>
  <c r="F467" i="1"/>
  <c r="G467" i="1" s="1"/>
  <c r="F468" i="1"/>
  <c r="G468" i="1" s="1"/>
  <c r="F469" i="1"/>
  <c r="G469" i="1" s="1"/>
  <c r="F470" i="1"/>
  <c r="G470" i="1" s="1"/>
  <c r="K470" i="1" s="1"/>
  <c r="F471" i="1"/>
  <c r="G471" i="1" s="1"/>
  <c r="F472" i="1"/>
  <c r="G472" i="1" s="1"/>
  <c r="K472" i="1" s="1"/>
  <c r="F473" i="1"/>
  <c r="G473" i="1" s="1"/>
  <c r="F474" i="1"/>
  <c r="G474" i="1" s="1"/>
  <c r="K474" i="1" s="1"/>
  <c r="F475" i="1"/>
  <c r="G475" i="1" s="1"/>
  <c r="F476" i="1"/>
  <c r="G476" i="1" s="1"/>
  <c r="F477" i="1"/>
  <c r="G477" i="1" s="1"/>
  <c r="F478" i="1"/>
  <c r="G478" i="1" s="1"/>
  <c r="K478" i="1" s="1"/>
  <c r="F479" i="1"/>
  <c r="G479" i="1" s="1"/>
  <c r="F480" i="1"/>
  <c r="G480" i="1" s="1"/>
  <c r="K480" i="1" s="1"/>
  <c r="F481" i="1"/>
  <c r="G481" i="1" s="1"/>
  <c r="F482" i="1"/>
  <c r="G482" i="1" s="1"/>
  <c r="K482" i="1" s="1"/>
  <c r="F483" i="1"/>
  <c r="G483" i="1" s="1"/>
  <c r="F484" i="1"/>
  <c r="G484" i="1" s="1"/>
  <c r="F485" i="1"/>
  <c r="G485" i="1" s="1"/>
  <c r="F486" i="1"/>
  <c r="G486" i="1" s="1"/>
  <c r="K486" i="1" s="1"/>
  <c r="F487" i="1"/>
  <c r="G487" i="1" s="1"/>
  <c r="F488" i="1"/>
  <c r="G488" i="1" s="1"/>
  <c r="K488" i="1" s="1"/>
  <c r="F489" i="1"/>
  <c r="G489" i="1" s="1"/>
  <c r="F490" i="1"/>
  <c r="G490" i="1" s="1"/>
  <c r="K490" i="1" s="1"/>
  <c r="F491" i="1"/>
  <c r="G491" i="1" s="1"/>
  <c r="F492" i="1"/>
  <c r="G492" i="1" s="1"/>
  <c r="F493" i="1"/>
  <c r="G493" i="1" s="1"/>
  <c r="F494" i="1"/>
  <c r="G494" i="1" s="1"/>
  <c r="K494" i="1" s="1"/>
  <c r="F495" i="1"/>
  <c r="G495" i="1" s="1"/>
  <c r="F496" i="1"/>
  <c r="G496" i="1" s="1"/>
  <c r="K496" i="1" s="1"/>
  <c r="F497" i="1"/>
  <c r="G497" i="1" s="1"/>
  <c r="F498" i="1"/>
  <c r="G498" i="1" s="1"/>
  <c r="K498" i="1" s="1"/>
  <c r="F499" i="1"/>
  <c r="G499" i="1" s="1"/>
  <c r="F500" i="1"/>
  <c r="G500" i="1" s="1"/>
  <c r="F501" i="1"/>
  <c r="G501" i="1" s="1"/>
  <c r="F502" i="1"/>
  <c r="G502" i="1" s="1"/>
  <c r="K502" i="1" s="1"/>
  <c r="F503" i="1"/>
  <c r="G503" i="1" s="1"/>
  <c r="F504" i="1"/>
  <c r="G504" i="1" s="1"/>
  <c r="K504" i="1" s="1"/>
  <c r="F505" i="1"/>
  <c r="G505" i="1" s="1"/>
  <c r="F506" i="1"/>
  <c r="G506" i="1" s="1"/>
  <c r="K506" i="1" s="1"/>
  <c r="F507" i="1"/>
  <c r="G507" i="1" s="1"/>
  <c r="F508" i="1"/>
  <c r="G508" i="1" s="1"/>
  <c r="F509" i="1"/>
  <c r="G509" i="1" s="1"/>
  <c r="F510" i="1"/>
  <c r="G510" i="1" s="1"/>
  <c r="K510" i="1" s="1"/>
  <c r="F511" i="1"/>
  <c r="G511" i="1" s="1"/>
  <c r="F512" i="1"/>
  <c r="G512" i="1" s="1"/>
  <c r="K512" i="1" s="1"/>
  <c r="F513" i="1"/>
  <c r="G513" i="1" s="1"/>
  <c r="F514" i="1"/>
  <c r="G514" i="1" s="1"/>
  <c r="K514" i="1" s="1"/>
  <c r="F515" i="1"/>
  <c r="G515" i="1" s="1"/>
  <c r="F516" i="1"/>
  <c r="G516" i="1" s="1"/>
  <c r="F517" i="1"/>
  <c r="G517" i="1" s="1"/>
  <c r="F518" i="1"/>
  <c r="G518" i="1" s="1"/>
  <c r="K518" i="1" s="1"/>
  <c r="F519" i="1"/>
  <c r="G519" i="1" s="1"/>
  <c r="F520" i="1"/>
  <c r="G520" i="1" s="1"/>
  <c r="K520" i="1" s="1"/>
  <c r="F521" i="1"/>
  <c r="G521" i="1" s="1"/>
  <c r="F522" i="1"/>
  <c r="G522" i="1" s="1"/>
  <c r="K522" i="1" s="1"/>
  <c r="F523" i="1"/>
  <c r="G523" i="1" s="1"/>
  <c r="F524" i="1"/>
  <c r="G524" i="1" s="1"/>
  <c r="F525" i="1"/>
  <c r="G525" i="1" s="1"/>
  <c r="F526" i="1"/>
  <c r="G526" i="1" s="1"/>
  <c r="K526" i="1" s="1"/>
  <c r="F527" i="1"/>
  <c r="G527" i="1" s="1"/>
  <c r="F528" i="1"/>
  <c r="G528" i="1" s="1"/>
  <c r="K528" i="1" s="1"/>
  <c r="F529" i="1"/>
  <c r="G529" i="1" s="1"/>
  <c r="F530" i="1"/>
  <c r="G530" i="1" s="1"/>
  <c r="K530" i="1" s="1"/>
  <c r="F531" i="1"/>
  <c r="G531" i="1" s="1"/>
  <c r="F532" i="1"/>
  <c r="G532" i="1" s="1"/>
  <c r="F533" i="1"/>
  <c r="G533" i="1" s="1"/>
  <c r="F534" i="1"/>
  <c r="G534" i="1" s="1"/>
  <c r="K534" i="1" s="1"/>
  <c r="F535" i="1"/>
  <c r="G535" i="1" s="1"/>
  <c r="F536" i="1"/>
  <c r="G536" i="1" s="1"/>
  <c r="K536" i="1" s="1"/>
  <c r="F537" i="1"/>
  <c r="G537" i="1" s="1"/>
  <c r="F538" i="1"/>
  <c r="G538" i="1" s="1"/>
  <c r="K538" i="1" s="1"/>
  <c r="F539" i="1"/>
  <c r="G539" i="1" s="1"/>
  <c r="F540" i="1"/>
  <c r="G540" i="1" s="1"/>
  <c r="F541" i="1"/>
  <c r="G541" i="1" s="1"/>
  <c r="F542" i="1"/>
  <c r="G542" i="1" s="1"/>
  <c r="K542" i="1" s="1"/>
  <c r="F543" i="1"/>
  <c r="G543" i="1" s="1"/>
  <c r="F544" i="1"/>
  <c r="G544" i="1" s="1"/>
  <c r="K544" i="1" s="1"/>
  <c r="F545" i="1"/>
  <c r="G545" i="1" s="1"/>
  <c r="F546" i="1"/>
  <c r="G546" i="1" s="1"/>
  <c r="K546" i="1" s="1"/>
  <c r="F547" i="1"/>
  <c r="G547" i="1" s="1"/>
  <c r="F548" i="1"/>
  <c r="G548" i="1" s="1"/>
  <c r="F549" i="1"/>
  <c r="G549" i="1" s="1"/>
  <c r="F550" i="1"/>
  <c r="G550" i="1" s="1"/>
  <c r="K550" i="1" s="1"/>
  <c r="F551" i="1"/>
  <c r="G551" i="1" s="1"/>
  <c r="F552" i="1"/>
  <c r="G552" i="1" s="1"/>
  <c r="K552" i="1" s="1"/>
  <c r="F553" i="1"/>
  <c r="G553" i="1" s="1"/>
  <c r="F554" i="1"/>
  <c r="G554" i="1" s="1"/>
  <c r="K554" i="1" s="1"/>
  <c r="F555" i="1"/>
  <c r="G555" i="1" s="1"/>
  <c r="F556" i="1"/>
  <c r="G556" i="1" s="1"/>
  <c r="F557" i="1"/>
  <c r="G557" i="1" s="1"/>
  <c r="F558" i="1"/>
  <c r="G558" i="1" s="1"/>
  <c r="K558" i="1" s="1"/>
  <c r="F559" i="1"/>
  <c r="G559" i="1" s="1"/>
  <c r="F560" i="1"/>
  <c r="G560" i="1" s="1"/>
  <c r="K560" i="1" s="1"/>
  <c r="F561" i="1"/>
  <c r="G561" i="1" s="1"/>
  <c r="F562" i="1"/>
  <c r="G562" i="1" s="1"/>
  <c r="K562" i="1" s="1"/>
  <c r="F563" i="1"/>
  <c r="G563" i="1" s="1"/>
  <c r="F564" i="1"/>
  <c r="G564" i="1" s="1"/>
  <c r="F565" i="1"/>
  <c r="G565" i="1" s="1"/>
  <c r="F566" i="1"/>
  <c r="G566" i="1" s="1"/>
  <c r="K566" i="1" s="1"/>
  <c r="F567" i="1"/>
  <c r="G567" i="1" s="1"/>
  <c r="F568" i="1"/>
  <c r="G568" i="1" s="1"/>
  <c r="K568" i="1" s="1"/>
  <c r="F569" i="1"/>
  <c r="G569" i="1" s="1"/>
  <c r="F570" i="1"/>
  <c r="G570" i="1" s="1"/>
  <c r="K570" i="1" s="1"/>
  <c r="F571" i="1"/>
  <c r="G571" i="1" s="1"/>
  <c r="F572" i="1"/>
  <c r="G572" i="1" s="1"/>
  <c r="F573" i="1"/>
  <c r="G573" i="1" s="1"/>
  <c r="F574" i="1"/>
  <c r="G574" i="1" s="1"/>
  <c r="K574" i="1" s="1"/>
  <c r="F575" i="1"/>
  <c r="G575" i="1" s="1"/>
  <c r="F576" i="1"/>
  <c r="G576" i="1" s="1"/>
  <c r="K576" i="1" s="1"/>
  <c r="F577" i="1"/>
  <c r="G577" i="1" s="1"/>
  <c r="F578" i="1"/>
  <c r="G578" i="1" s="1"/>
  <c r="K578" i="1" s="1"/>
  <c r="F579" i="1"/>
  <c r="G579" i="1" s="1"/>
  <c r="F580" i="1"/>
  <c r="G580" i="1" s="1"/>
  <c r="F581" i="1"/>
  <c r="G581" i="1" s="1"/>
  <c r="F582" i="1"/>
  <c r="G582" i="1" s="1"/>
  <c r="K582" i="1" s="1"/>
  <c r="F583" i="1"/>
  <c r="G583" i="1" s="1"/>
  <c r="F584" i="1"/>
  <c r="G584" i="1" s="1"/>
  <c r="K584" i="1" s="1"/>
  <c r="F585" i="1"/>
  <c r="G585" i="1" s="1"/>
  <c r="F586" i="1"/>
  <c r="G586" i="1" s="1"/>
  <c r="K586" i="1" s="1"/>
  <c r="F587" i="1"/>
  <c r="G587" i="1" s="1"/>
  <c r="F588" i="1"/>
  <c r="G588" i="1" s="1"/>
  <c r="F589" i="1"/>
  <c r="G589" i="1" s="1"/>
  <c r="F590" i="1"/>
  <c r="G590" i="1" s="1"/>
  <c r="K590" i="1" s="1"/>
  <c r="F591" i="1"/>
  <c r="G591" i="1" s="1"/>
  <c r="F592" i="1"/>
  <c r="G592" i="1" s="1"/>
  <c r="K592" i="1" s="1"/>
  <c r="F593" i="1"/>
  <c r="G593" i="1" s="1"/>
  <c r="F594" i="1"/>
  <c r="G594" i="1" s="1"/>
  <c r="K594" i="1" s="1"/>
  <c r="F595" i="1"/>
  <c r="G595" i="1" s="1"/>
  <c r="F596" i="1"/>
  <c r="G596" i="1" s="1"/>
  <c r="F597" i="1"/>
  <c r="G597" i="1" s="1"/>
  <c r="F598" i="1"/>
  <c r="G598" i="1" s="1"/>
  <c r="K598" i="1" s="1"/>
  <c r="F599" i="1"/>
  <c r="G599" i="1" s="1"/>
  <c r="F600" i="1"/>
  <c r="G600" i="1" s="1"/>
  <c r="K600" i="1" s="1"/>
  <c r="F601" i="1"/>
  <c r="G601" i="1" s="1"/>
  <c r="F602" i="1"/>
  <c r="G602" i="1" s="1"/>
  <c r="K602" i="1" s="1"/>
  <c r="F603" i="1"/>
  <c r="G603" i="1" s="1"/>
  <c r="F604" i="1"/>
  <c r="G604" i="1" s="1"/>
  <c r="F605" i="1"/>
  <c r="G605" i="1" s="1"/>
  <c r="F606" i="1"/>
  <c r="G606" i="1" s="1"/>
  <c r="K606" i="1" s="1"/>
  <c r="F607" i="1"/>
  <c r="G607" i="1" s="1"/>
  <c r="F608" i="1"/>
  <c r="G608" i="1" s="1"/>
  <c r="K608" i="1" s="1"/>
  <c r="F609" i="1"/>
  <c r="G609" i="1" s="1"/>
  <c r="F610" i="1"/>
  <c r="G610" i="1" s="1"/>
  <c r="K610" i="1" s="1"/>
  <c r="F611" i="1"/>
  <c r="G611" i="1" s="1"/>
  <c r="F612" i="1"/>
  <c r="G612" i="1" s="1"/>
  <c r="F613" i="1"/>
  <c r="G613" i="1" s="1"/>
  <c r="F614" i="1"/>
  <c r="G614" i="1" s="1"/>
  <c r="K614" i="1" s="1"/>
  <c r="F615" i="1"/>
  <c r="G615" i="1" s="1"/>
  <c r="F616" i="1"/>
  <c r="G616" i="1" s="1"/>
  <c r="K616" i="1" s="1"/>
  <c r="F617" i="1"/>
  <c r="G617" i="1" s="1"/>
  <c r="F618" i="1"/>
  <c r="G618" i="1" s="1"/>
  <c r="K618" i="1" s="1"/>
  <c r="F619" i="1"/>
  <c r="G619" i="1" s="1"/>
  <c r="F620" i="1"/>
  <c r="G620" i="1" s="1"/>
  <c r="F621" i="1"/>
  <c r="G621" i="1" s="1"/>
  <c r="F622" i="1"/>
  <c r="G622" i="1" s="1"/>
  <c r="K622" i="1" s="1"/>
  <c r="F623" i="1"/>
  <c r="G623" i="1" s="1"/>
  <c r="F624" i="1"/>
  <c r="G624" i="1" s="1"/>
  <c r="K624" i="1" s="1"/>
  <c r="F625" i="1"/>
  <c r="G625" i="1" s="1"/>
  <c r="F626" i="1"/>
  <c r="G626" i="1" s="1"/>
  <c r="K626" i="1" s="1"/>
  <c r="F627" i="1"/>
  <c r="G627" i="1" s="1"/>
  <c r="F628" i="1"/>
  <c r="G628" i="1" s="1"/>
  <c r="F629" i="1"/>
  <c r="G629" i="1" s="1"/>
  <c r="F630" i="1"/>
  <c r="G630" i="1" s="1"/>
  <c r="K630" i="1" s="1"/>
  <c r="F631" i="1"/>
  <c r="G631" i="1" s="1"/>
  <c r="F632" i="1"/>
  <c r="G632" i="1" s="1"/>
  <c r="K632" i="1" s="1"/>
  <c r="F633" i="1"/>
  <c r="G633" i="1" s="1"/>
  <c r="F634" i="1"/>
  <c r="G634" i="1" s="1"/>
  <c r="K634" i="1" s="1"/>
  <c r="F635" i="1"/>
  <c r="G635" i="1" s="1"/>
  <c r="F636" i="1"/>
  <c r="G636" i="1" s="1"/>
  <c r="F637" i="1"/>
  <c r="G637" i="1" s="1"/>
  <c r="F638" i="1"/>
  <c r="G638" i="1" s="1"/>
  <c r="K638" i="1" s="1"/>
  <c r="F639" i="1"/>
  <c r="G639" i="1" s="1"/>
  <c r="F640" i="1"/>
  <c r="G640" i="1" s="1"/>
  <c r="K640" i="1" s="1"/>
  <c r="F641" i="1"/>
  <c r="G641" i="1" s="1"/>
  <c r="F642" i="1"/>
  <c r="G642" i="1" s="1"/>
  <c r="K642" i="1" s="1"/>
  <c r="F643" i="1"/>
  <c r="G643" i="1" s="1"/>
  <c r="F644" i="1"/>
  <c r="G644" i="1" s="1"/>
  <c r="F645" i="1"/>
  <c r="G645" i="1" s="1"/>
  <c r="F646" i="1"/>
  <c r="G646" i="1" s="1"/>
  <c r="K646" i="1" s="1"/>
  <c r="F647" i="1"/>
  <c r="G647" i="1" s="1"/>
  <c r="F648" i="1"/>
  <c r="G648" i="1" s="1"/>
  <c r="K648" i="1" s="1"/>
  <c r="F649" i="1"/>
  <c r="G649" i="1" s="1"/>
  <c r="F650" i="1"/>
  <c r="G650" i="1" s="1"/>
  <c r="K650" i="1" s="1"/>
  <c r="F651" i="1"/>
  <c r="G651" i="1" s="1"/>
  <c r="F652" i="1"/>
  <c r="G652" i="1" s="1"/>
  <c r="F653" i="1"/>
  <c r="G653" i="1" s="1"/>
  <c r="F654" i="1"/>
  <c r="G654" i="1" s="1"/>
  <c r="K654" i="1" s="1"/>
  <c r="F655" i="1"/>
  <c r="G655" i="1" s="1"/>
  <c r="F656" i="1"/>
  <c r="G656" i="1" s="1"/>
  <c r="K656" i="1" s="1"/>
  <c r="F657" i="1"/>
  <c r="G657" i="1" s="1"/>
  <c r="F658" i="1"/>
  <c r="G658" i="1" s="1"/>
  <c r="K658" i="1" s="1"/>
  <c r="F659" i="1"/>
  <c r="G659" i="1" s="1"/>
  <c r="F660" i="1"/>
  <c r="G660" i="1" s="1"/>
  <c r="F661" i="1"/>
  <c r="G661" i="1" s="1"/>
  <c r="F662" i="1"/>
  <c r="G662" i="1" s="1"/>
  <c r="K662" i="1" s="1"/>
  <c r="F663" i="1"/>
  <c r="G663" i="1" s="1"/>
  <c r="F664" i="1"/>
  <c r="G664" i="1" s="1"/>
  <c r="K664" i="1" s="1"/>
  <c r="F665" i="1"/>
  <c r="G665" i="1" s="1"/>
  <c r="F666" i="1"/>
  <c r="G666" i="1" s="1"/>
  <c r="K666" i="1" s="1"/>
  <c r="F667" i="1"/>
  <c r="G667" i="1" s="1"/>
  <c r="F668" i="1"/>
  <c r="G668" i="1" s="1"/>
  <c r="F669" i="1"/>
  <c r="G669" i="1" s="1"/>
  <c r="F670" i="1"/>
  <c r="G670" i="1" s="1"/>
  <c r="K670" i="1" s="1"/>
  <c r="F671" i="1"/>
  <c r="G671" i="1" s="1"/>
  <c r="F672" i="1"/>
  <c r="G672" i="1" s="1"/>
  <c r="K672" i="1" s="1"/>
  <c r="F673" i="1"/>
  <c r="G673" i="1" s="1"/>
  <c r="F674" i="1"/>
  <c r="G674" i="1" s="1"/>
  <c r="K674" i="1" s="1"/>
  <c r="F675" i="1"/>
  <c r="G675" i="1" s="1"/>
  <c r="F676" i="1"/>
  <c r="G676" i="1" s="1"/>
  <c r="F677" i="1"/>
  <c r="G677" i="1" s="1"/>
  <c r="F678" i="1"/>
  <c r="G678" i="1" s="1"/>
  <c r="K678" i="1" s="1"/>
  <c r="F679" i="1"/>
  <c r="G679" i="1" s="1"/>
  <c r="F680" i="1"/>
  <c r="G680" i="1" s="1"/>
  <c r="K680" i="1" s="1"/>
  <c r="F681" i="1"/>
  <c r="G681" i="1" s="1"/>
  <c r="F682" i="1"/>
  <c r="G682" i="1" s="1"/>
  <c r="K682" i="1" s="1"/>
  <c r="F683" i="1"/>
  <c r="G683" i="1" s="1"/>
  <c r="F684" i="1"/>
  <c r="G684" i="1" s="1"/>
  <c r="F689" i="1"/>
  <c r="G689" i="1" s="1"/>
  <c r="F690" i="1"/>
  <c r="G690" i="1" s="1"/>
  <c r="K690" i="1" s="1"/>
  <c r="F691" i="1"/>
  <c r="G691" i="1" s="1"/>
  <c r="F696" i="1"/>
  <c r="G696" i="1" s="1"/>
  <c r="K696" i="1" s="1"/>
  <c r="F697" i="1"/>
  <c r="G697" i="1" s="1"/>
  <c r="F698" i="1"/>
  <c r="G698" i="1" s="1"/>
  <c r="K698" i="1" s="1"/>
  <c r="F699" i="1"/>
  <c r="G699" i="1" s="1"/>
  <c r="F700" i="1"/>
  <c r="G700" i="1" s="1"/>
  <c r="F701" i="1"/>
  <c r="G701" i="1" s="1"/>
  <c r="F702" i="1"/>
  <c r="G702" i="1" s="1"/>
  <c r="K702" i="1" s="1"/>
  <c r="F703" i="1"/>
  <c r="G703" i="1" s="1"/>
  <c r="F704" i="1"/>
  <c r="G704" i="1" s="1"/>
  <c r="K704" i="1" s="1"/>
  <c r="F705" i="1"/>
  <c r="G705" i="1" s="1"/>
  <c r="F706" i="1"/>
  <c r="G706" i="1" s="1"/>
  <c r="K706" i="1" s="1"/>
  <c r="F707" i="1"/>
  <c r="G707" i="1" s="1"/>
  <c r="F708" i="1"/>
  <c r="G708" i="1" s="1"/>
  <c r="F709" i="1"/>
  <c r="G709" i="1" s="1"/>
  <c r="F710" i="1"/>
  <c r="G710" i="1" s="1"/>
  <c r="K710" i="1" s="1"/>
  <c r="F711" i="1"/>
  <c r="G711" i="1" s="1"/>
  <c r="F712" i="1"/>
  <c r="G712" i="1" s="1"/>
  <c r="K712" i="1" s="1"/>
  <c r="F713" i="1"/>
  <c r="G713" i="1" s="1"/>
  <c r="F714" i="1"/>
  <c r="G714" i="1" s="1"/>
  <c r="K714" i="1" s="1"/>
  <c r="F715" i="1"/>
  <c r="G715" i="1" s="1"/>
  <c r="F716" i="1"/>
  <c r="G716" i="1" s="1"/>
  <c r="F717" i="1"/>
  <c r="G717" i="1" s="1"/>
  <c r="F718" i="1"/>
  <c r="G718" i="1" s="1"/>
  <c r="K718" i="1" s="1"/>
  <c r="F719" i="1"/>
  <c r="G719" i="1" s="1"/>
  <c r="F720" i="1"/>
  <c r="G720" i="1" s="1"/>
  <c r="K720" i="1" s="1"/>
  <c r="F721" i="1"/>
  <c r="G721" i="1" s="1"/>
  <c r="F722" i="1"/>
  <c r="G722" i="1" s="1"/>
  <c r="K722" i="1" s="1"/>
  <c r="F723" i="1"/>
  <c r="G723" i="1" s="1"/>
  <c r="F724" i="1"/>
  <c r="G724" i="1" s="1"/>
  <c r="F725" i="1"/>
  <c r="G725" i="1" s="1"/>
  <c r="F726" i="1"/>
  <c r="G726" i="1" s="1"/>
  <c r="K726" i="1" s="1"/>
  <c r="F727" i="1"/>
  <c r="G727" i="1" s="1"/>
  <c r="F728" i="1"/>
  <c r="G728" i="1" s="1"/>
  <c r="K728" i="1" s="1"/>
  <c r="F729" i="1"/>
  <c r="G729" i="1" s="1"/>
  <c r="F730" i="1"/>
  <c r="G730" i="1" s="1"/>
  <c r="K730" i="1" s="1"/>
  <c r="F731" i="1"/>
  <c r="G731" i="1" s="1"/>
  <c r="F732" i="1"/>
  <c r="G732" i="1" s="1"/>
  <c r="F733" i="1"/>
  <c r="G733" i="1" s="1"/>
  <c r="F734" i="1"/>
  <c r="G734" i="1" s="1"/>
  <c r="K734" i="1" s="1"/>
  <c r="F735" i="1"/>
  <c r="G735" i="1" s="1"/>
  <c r="F736" i="1"/>
  <c r="G736" i="1" s="1"/>
  <c r="K736" i="1" s="1"/>
  <c r="F737" i="1"/>
  <c r="G737" i="1" s="1"/>
  <c r="F738" i="1"/>
  <c r="G738" i="1" s="1"/>
  <c r="K738" i="1" s="1"/>
  <c r="F739" i="1"/>
  <c r="G739" i="1" s="1"/>
  <c r="F740" i="1"/>
  <c r="G740" i="1" s="1"/>
  <c r="F741" i="1"/>
  <c r="G741" i="1" s="1"/>
  <c r="F742" i="1"/>
  <c r="G742" i="1" s="1"/>
  <c r="K742" i="1" s="1"/>
  <c r="F743" i="1"/>
  <c r="G743" i="1" s="1"/>
  <c r="F744" i="1"/>
  <c r="G744" i="1" s="1"/>
  <c r="K744" i="1" s="1"/>
  <c r="F745" i="1"/>
  <c r="G745" i="1" s="1"/>
  <c r="F746" i="1"/>
  <c r="G746" i="1" s="1"/>
  <c r="K746" i="1" s="1"/>
  <c r="F747" i="1"/>
  <c r="G747" i="1" s="1"/>
  <c r="F748" i="1"/>
  <c r="G748" i="1" s="1"/>
  <c r="F749" i="1"/>
  <c r="G749" i="1" s="1"/>
  <c r="F750" i="1"/>
  <c r="G750" i="1" s="1"/>
  <c r="K750" i="1" s="1"/>
  <c r="F751" i="1"/>
  <c r="G751" i="1" s="1"/>
  <c r="F752" i="1"/>
  <c r="G752" i="1" s="1"/>
  <c r="K752" i="1" s="1"/>
  <c r="F753" i="1"/>
  <c r="G753" i="1" s="1"/>
  <c r="F754" i="1"/>
  <c r="G754" i="1" s="1"/>
  <c r="K754" i="1" s="1"/>
  <c r="F755" i="1"/>
  <c r="G755" i="1" s="1"/>
  <c r="F756" i="1"/>
  <c r="G756" i="1" s="1"/>
  <c r="F757" i="1"/>
  <c r="G757" i="1" s="1"/>
  <c r="F758" i="1"/>
  <c r="G758" i="1" s="1"/>
  <c r="K758" i="1" s="1"/>
  <c r="F759" i="1"/>
  <c r="G759" i="1" s="1"/>
  <c r="F760" i="1"/>
  <c r="G760" i="1" s="1"/>
  <c r="K760" i="1" s="1"/>
  <c r="F761" i="1"/>
  <c r="G761" i="1" s="1"/>
  <c r="F762" i="1"/>
  <c r="G762" i="1" s="1"/>
  <c r="K762" i="1" s="1"/>
  <c r="F763" i="1"/>
  <c r="G763" i="1" s="1"/>
  <c r="F764" i="1"/>
  <c r="G764" i="1" s="1"/>
  <c r="F765" i="1"/>
  <c r="G765" i="1" s="1"/>
  <c r="F766" i="1"/>
  <c r="G766" i="1" s="1"/>
  <c r="K766" i="1" s="1"/>
  <c r="F767" i="1"/>
  <c r="G767" i="1" s="1"/>
  <c r="F768" i="1"/>
  <c r="G768" i="1" s="1"/>
  <c r="K768" i="1" s="1"/>
  <c r="F769" i="1"/>
  <c r="G769" i="1" s="1"/>
  <c r="F770" i="1"/>
  <c r="G770" i="1" s="1"/>
  <c r="K770" i="1" s="1"/>
  <c r="F771" i="1"/>
  <c r="G771" i="1" s="1"/>
  <c r="F772" i="1"/>
  <c r="G772" i="1" s="1"/>
  <c r="F773" i="1"/>
  <c r="G773" i="1" s="1"/>
  <c r="F774" i="1"/>
  <c r="G774" i="1" s="1"/>
  <c r="K774" i="1" s="1"/>
  <c r="F775" i="1"/>
  <c r="G775" i="1" s="1"/>
  <c r="F776" i="1"/>
  <c r="G776" i="1" s="1"/>
  <c r="K776" i="1" s="1"/>
  <c r="F777" i="1"/>
  <c r="G777" i="1" s="1"/>
  <c r="F778" i="1"/>
  <c r="G778" i="1" s="1"/>
  <c r="K778" i="1" s="1"/>
  <c r="F779" i="1"/>
  <c r="G779" i="1" s="1"/>
  <c r="F780" i="1"/>
  <c r="G780" i="1" s="1"/>
  <c r="F781" i="1"/>
  <c r="G781" i="1" s="1"/>
  <c r="F782" i="1"/>
  <c r="G782" i="1" s="1"/>
  <c r="K782" i="1" s="1"/>
  <c r="F783" i="1"/>
  <c r="G783" i="1" s="1"/>
  <c r="F784" i="1"/>
  <c r="G784" i="1" s="1"/>
  <c r="K784" i="1" s="1"/>
  <c r="F785" i="1"/>
  <c r="G785" i="1" s="1"/>
  <c r="F786" i="1"/>
  <c r="G786" i="1" s="1"/>
  <c r="K786" i="1" s="1"/>
  <c r="F787" i="1"/>
  <c r="G787" i="1" s="1"/>
  <c r="F788" i="1"/>
  <c r="G788" i="1" s="1"/>
  <c r="F789" i="1"/>
  <c r="G789" i="1" s="1"/>
  <c r="F790" i="1"/>
  <c r="G790" i="1" s="1"/>
  <c r="K790" i="1" s="1"/>
  <c r="F791" i="1"/>
  <c r="G791" i="1" s="1"/>
  <c r="F792" i="1"/>
  <c r="G792" i="1" s="1"/>
  <c r="K792" i="1" s="1"/>
  <c r="F793" i="1"/>
  <c r="G793" i="1" s="1"/>
  <c r="F794" i="1"/>
  <c r="G794" i="1" s="1"/>
  <c r="K794" i="1" s="1"/>
  <c r="F795" i="1"/>
  <c r="G795" i="1" s="1"/>
  <c r="F796" i="1"/>
  <c r="G796" i="1" s="1"/>
  <c r="F797" i="1"/>
  <c r="G797" i="1" s="1"/>
  <c r="F798" i="1"/>
  <c r="G798" i="1" s="1"/>
  <c r="K798" i="1" s="1"/>
  <c r="F799" i="1"/>
  <c r="G799" i="1" s="1"/>
  <c r="F800" i="1"/>
  <c r="G800" i="1" s="1"/>
  <c r="K800" i="1" s="1"/>
  <c r="F801" i="1"/>
  <c r="G801" i="1" s="1"/>
  <c r="F804" i="1"/>
  <c r="G804" i="1" s="1"/>
  <c r="K804" i="1" s="1"/>
  <c r="F805" i="1"/>
  <c r="G805" i="1" s="1"/>
  <c r="F806" i="1"/>
  <c r="G806" i="1" s="1"/>
  <c r="F807" i="1"/>
  <c r="G807" i="1" s="1"/>
  <c r="F808" i="1"/>
  <c r="G808" i="1" s="1"/>
  <c r="K808" i="1" s="1"/>
  <c r="F809" i="1"/>
  <c r="G809" i="1" s="1"/>
  <c r="F810" i="1"/>
  <c r="G810" i="1" s="1"/>
  <c r="K810" i="1" s="1"/>
  <c r="F811" i="1"/>
  <c r="G811" i="1" s="1"/>
  <c r="F812" i="1"/>
  <c r="G812" i="1" s="1"/>
  <c r="K812" i="1" s="1"/>
  <c r="F813" i="1"/>
  <c r="G813" i="1" s="1"/>
  <c r="F814" i="1"/>
  <c r="G814" i="1" s="1"/>
  <c r="F815" i="1"/>
  <c r="G815" i="1" s="1"/>
  <c r="F816" i="1"/>
  <c r="G816" i="1" s="1"/>
  <c r="K816" i="1" s="1"/>
  <c r="F817" i="1"/>
  <c r="G817" i="1" s="1"/>
  <c r="F818" i="1"/>
  <c r="G818" i="1" s="1"/>
  <c r="K818" i="1" s="1"/>
  <c r="F819" i="1"/>
  <c r="G819" i="1" s="1"/>
  <c r="F820" i="1"/>
  <c r="G820" i="1" s="1"/>
  <c r="K820" i="1" s="1"/>
  <c r="F821" i="1"/>
  <c r="G821" i="1" s="1"/>
  <c r="F822" i="1"/>
  <c r="G822" i="1" s="1"/>
  <c r="K822" i="1" s="1"/>
  <c r="F823" i="1"/>
  <c r="G823" i="1" s="1"/>
  <c r="F824" i="1"/>
  <c r="G824" i="1" s="1"/>
  <c r="K824" i="1" s="1"/>
  <c r="F825" i="1"/>
  <c r="G825" i="1" s="1"/>
  <c r="F826" i="1"/>
  <c r="G826" i="1" s="1"/>
  <c r="K826" i="1" s="1"/>
  <c r="F827" i="1"/>
  <c r="G827" i="1" s="1"/>
  <c r="F828" i="1"/>
  <c r="G828" i="1" s="1"/>
  <c r="K828" i="1" s="1"/>
  <c r="F829" i="1"/>
  <c r="G829" i="1" s="1"/>
  <c r="F830" i="1"/>
  <c r="G830" i="1" s="1"/>
  <c r="F831" i="1"/>
  <c r="G831" i="1" s="1"/>
  <c r="F832" i="1"/>
  <c r="G832" i="1" s="1"/>
  <c r="K832" i="1" s="1"/>
  <c r="F833" i="1"/>
  <c r="G833" i="1" s="1"/>
  <c r="F834" i="1"/>
  <c r="G834" i="1" s="1"/>
  <c r="K834" i="1" s="1"/>
  <c r="F835" i="1"/>
  <c r="G835" i="1" s="1"/>
  <c r="F836" i="1"/>
  <c r="G836" i="1" s="1"/>
  <c r="K836" i="1" s="1"/>
  <c r="F837" i="1"/>
  <c r="G837" i="1" s="1"/>
  <c r="F838" i="1"/>
  <c r="G838" i="1" s="1"/>
  <c r="K838" i="1" s="1"/>
  <c r="F839" i="1"/>
  <c r="G839" i="1" s="1"/>
  <c r="F840" i="1"/>
  <c r="G840" i="1" s="1"/>
  <c r="K840" i="1" s="1"/>
  <c r="F841" i="1"/>
  <c r="G841" i="1" s="1"/>
  <c r="F842" i="1"/>
  <c r="G842" i="1" s="1"/>
  <c r="K842" i="1" s="1"/>
  <c r="F843" i="1"/>
  <c r="G843" i="1" s="1"/>
  <c r="F844" i="1"/>
  <c r="G844" i="1" s="1"/>
  <c r="K844" i="1" s="1"/>
  <c r="F845" i="1"/>
  <c r="G845" i="1" s="1"/>
  <c r="F846" i="1"/>
  <c r="G846" i="1" s="1"/>
  <c r="F847" i="1"/>
  <c r="G847" i="1" s="1"/>
  <c r="F848" i="1"/>
  <c r="G848" i="1" s="1"/>
  <c r="K848" i="1" s="1"/>
  <c r="F849" i="1"/>
  <c r="G849" i="1" s="1"/>
  <c r="F850" i="1"/>
  <c r="G850" i="1" s="1"/>
  <c r="K850" i="1" s="1"/>
  <c r="F851" i="1"/>
  <c r="G851" i="1" s="1"/>
  <c r="F852" i="1"/>
  <c r="G852" i="1" s="1"/>
  <c r="K852" i="1" s="1"/>
  <c r="F853" i="1"/>
  <c r="G853" i="1" s="1"/>
  <c r="F854" i="1"/>
  <c r="G854" i="1" s="1"/>
  <c r="K854" i="1" s="1"/>
  <c r="F855" i="1"/>
  <c r="G855" i="1" s="1"/>
  <c r="K856" i="1"/>
  <c r="F861" i="1"/>
  <c r="G861" i="1" s="1"/>
  <c r="F862" i="1"/>
  <c r="G862" i="1" s="1"/>
  <c r="K862" i="1" s="1"/>
  <c r="F863" i="1"/>
  <c r="G863" i="1" s="1"/>
  <c r="F864" i="1"/>
  <c r="G864" i="1" s="1"/>
  <c r="K864" i="1" s="1"/>
  <c r="F865" i="1"/>
  <c r="G865" i="1" s="1"/>
  <c r="F866" i="1"/>
  <c r="G866" i="1" s="1"/>
  <c r="F867" i="1"/>
  <c r="G867" i="1" s="1"/>
  <c r="F868" i="1"/>
  <c r="G868" i="1" s="1"/>
  <c r="K868" i="1" s="1"/>
  <c r="F869" i="1"/>
  <c r="G869" i="1" s="1"/>
  <c r="F870" i="1"/>
  <c r="G870" i="1" s="1"/>
  <c r="K870" i="1" s="1"/>
  <c r="F871" i="1"/>
  <c r="G871" i="1" s="1"/>
  <c r="F872" i="1"/>
  <c r="G872" i="1" s="1"/>
  <c r="K872" i="1" s="1"/>
  <c r="F873" i="1"/>
  <c r="G873" i="1" s="1"/>
  <c r="F874" i="1"/>
  <c r="G874" i="1" s="1"/>
  <c r="K874" i="1" s="1"/>
  <c r="F875" i="1"/>
  <c r="G875" i="1" s="1"/>
  <c r="F877" i="1"/>
  <c r="G877" i="1" s="1"/>
  <c r="K877" i="1" s="1"/>
  <c r="F880" i="1"/>
  <c r="G880" i="1" s="1"/>
  <c r="F881" i="1"/>
  <c r="G881" i="1" s="1"/>
  <c r="K881" i="1" s="1"/>
  <c r="F882" i="1"/>
  <c r="G882" i="1" s="1"/>
  <c r="F883" i="1"/>
  <c r="G883" i="1" s="1"/>
  <c r="K883" i="1" s="1"/>
  <c r="F885" i="1"/>
  <c r="G885" i="1" s="1"/>
  <c r="F886" i="1"/>
  <c r="G886" i="1" s="1"/>
  <c r="F887" i="1"/>
  <c r="G887" i="1" s="1"/>
  <c r="F888" i="1"/>
  <c r="G888" i="1" s="1"/>
  <c r="K888" i="1" s="1"/>
  <c r="F889" i="1"/>
  <c r="G889" i="1" s="1"/>
  <c r="F891" i="1"/>
  <c r="G891" i="1" s="1"/>
  <c r="K891" i="1" s="1"/>
  <c r="F892" i="1"/>
  <c r="G892" i="1" s="1"/>
  <c r="F893" i="1"/>
  <c r="G893" i="1" s="1"/>
  <c r="K893" i="1" s="1"/>
  <c r="F894" i="1"/>
  <c r="G894" i="1" s="1"/>
  <c r="F895" i="1"/>
  <c r="G895" i="1" s="1"/>
  <c r="K895" i="1" s="1"/>
  <c r="F896" i="1"/>
  <c r="G896" i="1" s="1"/>
  <c r="F897" i="1"/>
  <c r="G897" i="1" s="1"/>
  <c r="K897" i="1" s="1"/>
  <c r="F898" i="1"/>
  <c r="G898" i="1" s="1"/>
  <c r="F899" i="1"/>
  <c r="G899" i="1" s="1"/>
  <c r="K899" i="1" s="1"/>
  <c r="F900" i="1"/>
  <c r="G900" i="1" s="1"/>
  <c r="F901" i="1"/>
  <c r="G901" i="1" s="1"/>
  <c r="K901" i="1" s="1"/>
  <c r="F902" i="1"/>
  <c r="G902" i="1" s="1"/>
  <c r="F903" i="1"/>
  <c r="G903" i="1" s="1"/>
  <c r="F904" i="1"/>
  <c r="G904" i="1" s="1"/>
  <c r="F905" i="1"/>
  <c r="G905" i="1" s="1"/>
  <c r="K905" i="1" s="1"/>
  <c r="F906" i="1"/>
  <c r="G906" i="1" s="1"/>
  <c r="F907" i="1"/>
  <c r="G907" i="1" s="1"/>
  <c r="K907" i="1" s="1"/>
  <c r="F908" i="1"/>
  <c r="G908" i="1" s="1"/>
  <c r="F909" i="1"/>
  <c r="G909" i="1" s="1"/>
  <c r="K909" i="1" s="1"/>
  <c r="F910" i="1"/>
  <c r="G910" i="1" s="1"/>
  <c r="F911" i="1"/>
  <c r="G911" i="1" s="1"/>
  <c r="K911" i="1" s="1"/>
  <c r="F912" i="1"/>
  <c r="G912" i="1" s="1"/>
  <c r="F913" i="1"/>
  <c r="G913" i="1" s="1"/>
  <c r="K913" i="1" s="1"/>
  <c r="F914" i="1"/>
  <c r="G914" i="1" s="1"/>
  <c r="F915" i="1"/>
  <c r="G915" i="1" s="1"/>
  <c r="K915" i="1" s="1"/>
  <c r="F916" i="1"/>
  <c r="G916" i="1" s="1"/>
  <c r="F917" i="1"/>
  <c r="G917" i="1" s="1"/>
  <c r="K917" i="1" s="1"/>
  <c r="F918" i="1"/>
  <c r="G918" i="1" s="1"/>
  <c r="F919" i="1"/>
  <c r="G919" i="1" s="1"/>
  <c r="F920" i="1"/>
  <c r="G920" i="1" s="1"/>
  <c r="F921" i="1"/>
  <c r="G921" i="1" s="1"/>
  <c r="K921" i="1" s="1"/>
  <c r="F922" i="1"/>
  <c r="G922" i="1" s="1"/>
  <c r="F923" i="1"/>
  <c r="G923" i="1" s="1"/>
  <c r="K923" i="1" s="1"/>
  <c r="F924" i="1"/>
  <c r="G924" i="1" s="1"/>
  <c r="F925" i="1"/>
  <c r="G925" i="1" s="1"/>
  <c r="K925" i="1" s="1"/>
  <c r="F926" i="1"/>
  <c r="G926" i="1" s="1"/>
  <c r="F927" i="1"/>
  <c r="G927" i="1" s="1"/>
  <c r="K927" i="1" s="1"/>
  <c r="F928" i="1"/>
  <c r="G928" i="1" s="1"/>
  <c r="F929" i="1"/>
  <c r="G929" i="1" s="1"/>
  <c r="K929" i="1" s="1"/>
  <c r="F930" i="1"/>
  <c r="G930" i="1" s="1"/>
  <c r="F931" i="1"/>
  <c r="G931" i="1" s="1"/>
  <c r="K931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K939" i="1" s="1"/>
  <c r="F940" i="1"/>
  <c r="G940" i="1" s="1"/>
  <c r="F941" i="1"/>
  <c r="G941" i="1" s="1"/>
  <c r="F942" i="1"/>
  <c r="G942" i="1" s="1"/>
  <c r="F943" i="1"/>
  <c r="G943" i="1" s="1"/>
  <c r="K943" i="1" s="1"/>
  <c r="F944" i="1"/>
  <c r="G944" i="1" s="1"/>
  <c r="F945" i="1"/>
  <c r="G945" i="1" s="1"/>
  <c r="F946" i="1"/>
  <c r="G946" i="1" s="1"/>
  <c r="F947" i="1"/>
  <c r="G947" i="1" s="1"/>
  <c r="K947" i="1" s="1"/>
  <c r="F948" i="1"/>
  <c r="G948" i="1" s="1"/>
  <c r="F949" i="1"/>
  <c r="G949" i="1" s="1"/>
  <c r="F950" i="1"/>
  <c r="G950" i="1" s="1"/>
  <c r="F951" i="1"/>
  <c r="G951" i="1" s="1"/>
  <c r="F952" i="1"/>
  <c r="G952" i="1" s="1"/>
  <c r="F953" i="1"/>
  <c r="G953" i="1" s="1"/>
  <c r="F954" i="1"/>
  <c r="G954" i="1" s="1"/>
  <c r="F955" i="1"/>
  <c r="G955" i="1" s="1"/>
  <c r="K955" i="1" s="1"/>
  <c r="F6" i="1"/>
  <c r="G6" i="1" s="1"/>
  <c r="H6" i="1" s="1"/>
  <c r="F9" i="1"/>
  <c r="G9" i="1" s="1"/>
  <c r="F11" i="1"/>
  <c r="G11" i="1" s="1"/>
  <c r="F12" i="1"/>
  <c r="G12" i="1" s="1"/>
  <c r="K12" i="1" s="1"/>
  <c r="F13" i="1"/>
  <c r="G13" i="1" s="1"/>
  <c r="F14" i="1"/>
  <c r="G14" i="1" s="1"/>
  <c r="F15" i="1"/>
  <c r="G15" i="1" s="1"/>
  <c r="F16" i="1"/>
  <c r="G16" i="1" s="1"/>
  <c r="K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K22" i="1" s="1"/>
  <c r="F23" i="1"/>
  <c r="G23" i="1" s="1"/>
  <c r="F24" i="1"/>
  <c r="G24" i="1" s="1"/>
  <c r="K24" i="1" s="1"/>
  <c r="F25" i="1"/>
  <c r="G25" i="1" s="1"/>
  <c r="K25" i="1" s="1"/>
  <c r="F26" i="1"/>
  <c r="G26" i="1" s="1"/>
  <c r="F27" i="1"/>
  <c r="G27" i="1" s="1"/>
  <c r="F28" i="1"/>
  <c r="G28" i="1" s="1"/>
  <c r="K28" i="1" s="1"/>
  <c r="F30" i="1"/>
  <c r="G30" i="1" s="1"/>
  <c r="F31" i="1"/>
  <c r="G31" i="1" s="1"/>
  <c r="K31" i="1" s="1"/>
  <c r="F32" i="1"/>
  <c r="G32" i="1" s="1"/>
  <c r="F33" i="1"/>
  <c r="G33" i="1" s="1"/>
  <c r="K33" i="1" s="1"/>
  <c r="F34" i="1"/>
  <c r="G34" i="1" s="1"/>
  <c r="F35" i="1"/>
  <c r="G35" i="1" s="1"/>
  <c r="F36" i="1"/>
  <c r="G36" i="1" s="1"/>
  <c r="F38" i="1"/>
  <c r="G38" i="1" s="1"/>
  <c r="F42" i="1"/>
  <c r="G42" i="1" s="1"/>
  <c r="F43" i="1"/>
  <c r="G43" i="1" s="1"/>
  <c r="K43" i="1" s="1"/>
  <c r="F44" i="1"/>
  <c r="G44" i="1" s="1"/>
  <c r="F45" i="1"/>
  <c r="G45" i="1" s="1"/>
  <c r="K45" i="1" s="1"/>
  <c r="G46" i="1"/>
  <c r="F47" i="1"/>
  <c r="G47" i="1" s="1"/>
  <c r="F48" i="1"/>
  <c r="G48" i="1" s="1"/>
  <c r="F49" i="1"/>
  <c r="G49" i="1" s="1"/>
  <c r="K49" i="1" s="1"/>
  <c r="F50" i="1"/>
  <c r="G50" i="1" s="1"/>
  <c r="F51" i="1"/>
  <c r="G51" i="1" s="1"/>
  <c r="K51" i="1" s="1"/>
  <c r="F52" i="1"/>
  <c r="F53" i="1"/>
  <c r="G53" i="1" s="1"/>
  <c r="K53" i="1" s="1"/>
  <c r="F54" i="1"/>
  <c r="G54" i="1" s="1"/>
  <c r="F55" i="1"/>
  <c r="G55" i="1" s="1"/>
  <c r="F56" i="1"/>
  <c r="G56" i="1" s="1"/>
  <c r="F57" i="1"/>
  <c r="G57" i="1" s="1"/>
  <c r="K57" i="1" s="1"/>
  <c r="F58" i="1"/>
  <c r="G58" i="1" s="1"/>
  <c r="F59" i="1"/>
  <c r="G59" i="1" s="1"/>
  <c r="K59" i="1" s="1"/>
  <c r="F60" i="1"/>
  <c r="G60" i="1" s="1"/>
  <c r="F61" i="1"/>
  <c r="G61" i="1" s="1"/>
  <c r="K61" i="1" s="1"/>
  <c r="F62" i="1"/>
  <c r="G62" i="1" s="1"/>
  <c r="F63" i="1"/>
  <c r="G63" i="1" s="1"/>
  <c r="F64" i="1"/>
  <c r="G64" i="1" s="1"/>
  <c r="F65" i="1"/>
  <c r="G65" i="1" s="1"/>
  <c r="K65" i="1" s="1"/>
  <c r="F66" i="1"/>
  <c r="G66" i="1" s="1"/>
  <c r="F67" i="1"/>
  <c r="G67" i="1" s="1"/>
  <c r="K67" i="1" s="1"/>
  <c r="F68" i="1"/>
  <c r="G68" i="1" s="1"/>
  <c r="F69" i="1"/>
  <c r="G69" i="1" s="1"/>
  <c r="K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K75" i="1" s="1"/>
  <c r="F76" i="1"/>
  <c r="G76" i="1" s="1"/>
  <c r="F77" i="1"/>
  <c r="G77" i="1" s="1"/>
  <c r="K77" i="1" s="1"/>
  <c r="F78" i="1"/>
  <c r="G78" i="1" s="1"/>
  <c r="F79" i="1"/>
  <c r="G79" i="1" s="1"/>
  <c r="F80" i="1"/>
  <c r="G80" i="1" s="1"/>
  <c r="F81" i="1"/>
  <c r="G81" i="1" s="1"/>
  <c r="K81" i="1" s="1"/>
  <c r="F82" i="1"/>
  <c r="G82" i="1" s="1"/>
  <c r="F84" i="1"/>
  <c r="G84" i="1" s="1"/>
  <c r="K84" i="1" s="1"/>
  <c r="F85" i="1"/>
  <c r="G85" i="1" s="1"/>
  <c r="F86" i="1"/>
  <c r="G86" i="1" s="1"/>
  <c r="K86" i="1" s="1"/>
  <c r="F87" i="1"/>
  <c r="G87" i="1" s="1"/>
  <c r="F88" i="1"/>
  <c r="G88" i="1" s="1"/>
  <c r="F89" i="1"/>
  <c r="G89" i="1" s="1"/>
  <c r="F90" i="1"/>
  <c r="G90" i="1" s="1"/>
  <c r="K90" i="1" s="1"/>
  <c r="F91" i="1"/>
  <c r="G91" i="1" s="1"/>
  <c r="F92" i="1"/>
  <c r="G92" i="1" s="1"/>
  <c r="K92" i="1" s="1"/>
  <c r="F93" i="1"/>
  <c r="G93" i="1" s="1"/>
  <c r="F94" i="1"/>
  <c r="G94" i="1" s="1"/>
  <c r="K94" i="1" s="1"/>
  <c r="F95" i="1"/>
  <c r="G95" i="1" s="1"/>
  <c r="F96" i="1"/>
  <c r="G96" i="1" s="1"/>
  <c r="F97" i="1"/>
  <c r="G97" i="1" s="1"/>
  <c r="F98" i="1"/>
  <c r="G98" i="1" s="1"/>
  <c r="K98" i="1" s="1"/>
  <c r="F99" i="1"/>
  <c r="G99" i="1" s="1"/>
  <c r="F100" i="1"/>
  <c r="G100" i="1" s="1"/>
  <c r="K100" i="1" s="1"/>
  <c r="F101" i="1"/>
  <c r="G101" i="1" s="1"/>
  <c r="F102" i="1"/>
  <c r="G102" i="1" s="1"/>
  <c r="K102" i="1" s="1"/>
  <c r="F103" i="1"/>
  <c r="G103" i="1" s="1"/>
  <c r="F104" i="1"/>
  <c r="G104" i="1" s="1"/>
  <c r="F106" i="1"/>
  <c r="G106" i="1" s="1"/>
  <c r="F107" i="1"/>
  <c r="G107" i="1" s="1"/>
  <c r="F109" i="1"/>
  <c r="G109" i="1" s="1"/>
  <c r="F110" i="1"/>
  <c r="G110" i="1" s="1"/>
  <c r="K110" i="1" s="1"/>
  <c r="F111" i="1"/>
  <c r="G111" i="1" s="1"/>
  <c r="F112" i="1"/>
  <c r="G112" i="1" s="1"/>
  <c r="K112" i="1" s="1"/>
  <c r="F113" i="1"/>
  <c r="G113" i="1" s="1"/>
  <c r="F114" i="1"/>
  <c r="G114" i="1" s="1"/>
  <c r="F116" i="1"/>
  <c r="G116" i="1" s="1"/>
  <c r="F117" i="1"/>
  <c r="G117" i="1" s="1"/>
  <c r="K117" i="1" s="1"/>
  <c r="F118" i="1"/>
  <c r="G118" i="1" s="1"/>
  <c r="F119" i="1"/>
  <c r="G119" i="1" s="1"/>
  <c r="K119" i="1" s="1"/>
  <c r="F120" i="1"/>
  <c r="G120" i="1" s="1"/>
  <c r="F121" i="1"/>
  <c r="G121" i="1" s="1"/>
  <c r="K121" i="1" s="1"/>
  <c r="F122" i="1"/>
  <c r="G122" i="1" s="1"/>
  <c r="F123" i="1"/>
  <c r="G123" i="1" s="1"/>
  <c r="F124" i="1"/>
  <c r="G124" i="1" s="1"/>
  <c r="F125" i="1"/>
  <c r="G125" i="1" s="1"/>
  <c r="K125" i="1" s="1"/>
  <c r="F126" i="1"/>
  <c r="G126" i="1" s="1"/>
  <c r="F127" i="1"/>
  <c r="G127" i="1" s="1"/>
  <c r="K127" i="1" s="1"/>
  <c r="F128" i="1"/>
  <c r="G128" i="1" s="1"/>
  <c r="F129" i="1"/>
  <c r="G129" i="1" s="1"/>
  <c r="K129" i="1" s="1"/>
  <c r="F130" i="1"/>
  <c r="G130" i="1" s="1"/>
  <c r="F132" i="1"/>
  <c r="G132" i="1" s="1"/>
  <c r="F133" i="1"/>
  <c r="G133" i="1" s="1"/>
  <c r="F134" i="1"/>
  <c r="G134" i="1" s="1"/>
  <c r="K134" i="1" s="1"/>
  <c r="F135" i="1"/>
  <c r="G135" i="1" s="1"/>
  <c r="F136" i="1"/>
  <c r="G136" i="1" s="1"/>
  <c r="K136" i="1" s="1"/>
  <c r="F137" i="1"/>
  <c r="G137" i="1" s="1"/>
  <c r="F138" i="1"/>
  <c r="G138" i="1" s="1"/>
  <c r="K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K144" i="1" s="1"/>
  <c r="F146" i="1"/>
  <c r="G146" i="1" s="1"/>
  <c r="F147" i="1"/>
  <c r="G147" i="1" s="1"/>
  <c r="K147" i="1" s="1"/>
  <c r="F148" i="1"/>
  <c r="G148" i="1" s="1"/>
  <c r="F149" i="1"/>
  <c r="G149" i="1" s="1"/>
  <c r="F150" i="1"/>
  <c r="G150" i="1" s="1"/>
  <c r="F151" i="1"/>
  <c r="G151" i="1" s="1"/>
  <c r="K151" i="1" s="1"/>
  <c r="F152" i="1"/>
  <c r="G152" i="1" s="1"/>
  <c r="F153" i="1"/>
  <c r="G153" i="1" s="1"/>
  <c r="K153" i="1" s="1"/>
  <c r="F154" i="1"/>
  <c r="G154" i="1" s="1"/>
  <c r="F155" i="1"/>
  <c r="G155" i="1" s="1"/>
  <c r="K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K161" i="1" s="1"/>
  <c r="F162" i="1"/>
  <c r="G162" i="1" s="1"/>
  <c r="F163" i="1"/>
  <c r="G163" i="1" s="1"/>
  <c r="K163" i="1" s="1"/>
  <c r="F164" i="1"/>
  <c r="G164" i="1" s="1"/>
  <c r="F165" i="1"/>
  <c r="G165" i="1" s="1"/>
  <c r="F166" i="1"/>
  <c r="G166" i="1" s="1"/>
  <c r="F167" i="1"/>
  <c r="G167" i="1" s="1"/>
  <c r="K167" i="1" s="1"/>
  <c r="F168" i="1"/>
  <c r="G168" i="1" s="1"/>
  <c r="F169" i="1"/>
  <c r="G169" i="1" s="1"/>
  <c r="K169" i="1" s="1"/>
  <c r="F170" i="1"/>
  <c r="G170" i="1" s="1"/>
  <c r="F171" i="1"/>
  <c r="G171" i="1" s="1"/>
  <c r="K171" i="1" s="1"/>
  <c r="F172" i="1"/>
  <c r="G172" i="1" s="1"/>
  <c r="F173" i="1"/>
  <c r="G173" i="1" s="1"/>
  <c r="F174" i="1"/>
  <c r="G174" i="1" s="1"/>
  <c r="F175" i="1"/>
  <c r="G175" i="1" s="1"/>
  <c r="K175" i="1" s="1"/>
  <c r="F176" i="1"/>
  <c r="G176" i="1" s="1"/>
  <c r="F177" i="1"/>
  <c r="G177" i="1" s="1"/>
  <c r="F178" i="1"/>
  <c r="G178" i="1" s="1"/>
  <c r="F179" i="1"/>
  <c r="G179" i="1" s="1"/>
  <c r="K179" i="1" s="1"/>
  <c r="F180" i="1"/>
  <c r="G180" i="1" s="1"/>
  <c r="F181" i="1"/>
  <c r="G181" i="1" s="1"/>
  <c r="F182" i="1"/>
  <c r="G182" i="1" s="1"/>
  <c r="F183" i="1"/>
  <c r="G183" i="1" s="1"/>
  <c r="K183" i="1" s="1"/>
  <c r="F184" i="1"/>
  <c r="G184" i="1" s="1"/>
  <c r="K184" i="1" s="1"/>
  <c r="F185" i="1"/>
  <c r="G185" i="1" s="1"/>
  <c r="F186" i="1"/>
  <c r="G186" i="1" s="1"/>
  <c r="F187" i="1"/>
  <c r="G187" i="1" s="1"/>
  <c r="K187" i="1" s="1"/>
  <c r="F188" i="1"/>
  <c r="G188" i="1" s="1"/>
  <c r="F189" i="1"/>
  <c r="G189" i="1" s="1"/>
  <c r="F190" i="1"/>
  <c r="G190" i="1" s="1"/>
  <c r="F191" i="1"/>
  <c r="G191" i="1" s="1"/>
  <c r="K191" i="1" s="1"/>
  <c r="F192" i="1"/>
  <c r="G192" i="1" s="1"/>
  <c r="F193" i="1"/>
  <c r="G193" i="1" s="1"/>
  <c r="K193" i="1" s="1"/>
  <c r="F196" i="1"/>
  <c r="G196" i="1" s="1"/>
  <c r="F197" i="1"/>
  <c r="G197" i="1" s="1"/>
  <c r="K197" i="1" s="1"/>
  <c r="F198" i="1"/>
  <c r="G198" i="1" s="1"/>
  <c r="F199" i="1"/>
  <c r="G199" i="1" s="1"/>
  <c r="F200" i="1"/>
  <c r="G200" i="1" s="1"/>
  <c r="F201" i="1"/>
  <c r="G201" i="1" s="1"/>
  <c r="K201" i="1" s="1"/>
  <c r="F202" i="1"/>
  <c r="G202" i="1" s="1"/>
  <c r="F203" i="1"/>
  <c r="G203" i="1" s="1"/>
  <c r="K203" i="1" s="1"/>
  <c r="F204" i="1"/>
  <c r="G204" i="1" s="1"/>
  <c r="F205" i="1"/>
  <c r="G205" i="1" s="1"/>
  <c r="K205" i="1" s="1"/>
  <c r="F206" i="1"/>
  <c r="G206" i="1" s="1"/>
  <c r="F207" i="1"/>
  <c r="G207" i="1" s="1"/>
  <c r="F208" i="1"/>
  <c r="G208" i="1" s="1"/>
  <c r="F209" i="1"/>
  <c r="G209" i="1" s="1"/>
  <c r="K209" i="1" s="1"/>
  <c r="F210" i="1"/>
  <c r="G210" i="1" s="1"/>
  <c r="F211" i="1"/>
  <c r="G211" i="1" s="1"/>
  <c r="K211" i="1" s="1"/>
  <c r="F212" i="1"/>
  <c r="G212" i="1" s="1"/>
  <c r="F213" i="1"/>
  <c r="G213" i="1" s="1"/>
  <c r="K213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K221" i="1" s="1"/>
  <c r="F222" i="1"/>
  <c r="G222" i="1" s="1"/>
  <c r="F223" i="1"/>
  <c r="G223" i="1" s="1"/>
  <c r="K223" i="1" s="1"/>
  <c r="F224" i="1"/>
  <c r="G224" i="1" s="1"/>
  <c r="F225" i="1"/>
  <c r="G225" i="1" s="1"/>
  <c r="F226" i="1"/>
  <c r="G226" i="1" s="1"/>
  <c r="F227" i="1"/>
  <c r="G227" i="1" s="1"/>
  <c r="K227" i="1" s="1"/>
  <c r="F228" i="1"/>
  <c r="G228" i="1" s="1"/>
  <c r="F229" i="1"/>
  <c r="G229" i="1" s="1"/>
  <c r="K229" i="1" s="1"/>
  <c r="F230" i="1"/>
  <c r="G230" i="1" s="1"/>
  <c r="F231" i="1"/>
  <c r="G231" i="1" s="1"/>
  <c r="K231" i="1" s="1"/>
  <c r="F232" i="1"/>
  <c r="G232" i="1" s="1"/>
  <c r="F233" i="1"/>
  <c r="G233" i="1" s="1"/>
  <c r="F234" i="1"/>
  <c r="G234" i="1" s="1"/>
  <c r="F235" i="1"/>
  <c r="G235" i="1" s="1"/>
  <c r="K235" i="1" s="1"/>
  <c r="F236" i="1"/>
  <c r="G236" i="1" s="1"/>
  <c r="F237" i="1"/>
  <c r="G237" i="1" s="1"/>
  <c r="K237" i="1" s="1"/>
  <c r="F238" i="1"/>
  <c r="G238" i="1" s="1"/>
  <c r="F239" i="1"/>
  <c r="G239" i="1" s="1"/>
  <c r="K239" i="1" s="1"/>
  <c r="F240" i="1"/>
  <c r="G240" i="1" s="1"/>
  <c r="F242" i="1"/>
  <c r="G242" i="1" s="1"/>
  <c r="F243" i="1"/>
  <c r="G243" i="1" s="1"/>
  <c r="F244" i="1"/>
  <c r="G244" i="1" s="1"/>
  <c r="K244" i="1" s="1"/>
  <c r="F245" i="1"/>
  <c r="G245" i="1" s="1"/>
  <c r="F246" i="1"/>
  <c r="G246" i="1" s="1"/>
  <c r="F247" i="1"/>
  <c r="G247" i="1" s="1"/>
  <c r="F248" i="1"/>
  <c r="G248" i="1" s="1"/>
  <c r="K248" i="1" s="1"/>
  <c r="F249" i="1"/>
  <c r="G249" i="1" s="1"/>
  <c r="F250" i="1"/>
  <c r="G250" i="1" s="1"/>
  <c r="F251" i="1"/>
  <c r="G251" i="1" s="1"/>
  <c r="F252" i="1"/>
  <c r="G252" i="1" s="1"/>
  <c r="K252" i="1" s="1"/>
  <c r="F253" i="1"/>
  <c r="G253" i="1" s="1"/>
  <c r="F254" i="1"/>
  <c r="G254" i="1" s="1"/>
  <c r="F255" i="1"/>
  <c r="G255" i="1" s="1"/>
  <c r="F256" i="1"/>
  <c r="G256" i="1" s="1"/>
  <c r="K256" i="1" s="1"/>
  <c r="F257" i="1"/>
  <c r="G257" i="1" s="1"/>
  <c r="F258" i="1"/>
  <c r="G258" i="1" s="1"/>
  <c r="F259" i="1"/>
  <c r="G259" i="1" s="1"/>
  <c r="F260" i="1"/>
  <c r="G260" i="1" s="1"/>
  <c r="K260" i="1" s="1"/>
  <c r="F261" i="1"/>
  <c r="G261" i="1" s="1"/>
  <c r="F262" i="1"/>
  <c r="G262" i="1" s="1"/>
  <c r="K262" i="1" s="1"/>
  <c r="F263" i="1"/>
  <c r="G263" i="1" s="1"/>
  <c r="F264" i="1"/>
  <c r="G264" i="1" s="1"/>
  <c r="K264" i="1" s="1"/>
  <c r="F265" i="1"/>
  <c r="G265" i="1" s="1"/>
  <c r="F266" i="1"/>
  <c r="G266" i="1" s="1"/>
  <c r="F267" i="1"/>
  <c r="G267" i="1" s="1"/>
  <c r="F268" i="1"/>
  <c r="G268" i="1" s="1"/>
  <c r="K268" i="1" s="1"/>
  <c r="F269" i="1"/>
  <c r="G269" i="1" s="1"/>
  <c r="F270" i="1"/>
  <c r="G270" i="1" s="1"/>
  <c r="K270" i="1" s="1"/>
  <c r="F271" i="1"/>
  <c r="G271" i="1" s="1"/>
  <c r="F272" i="1"/>
  <c r="G272" i="1" s="1"/>
  <c r="K272" i="1" s="1"/>
  <c r="F273" i="1"/>
  <c r="G273" i="1" s="1"/>
  <c r="F274" i="1"/>
  <c r="G274" i="1" s="1"/>
  <c r="F276" i="1"/>
  <c r="G276" i="1" s="1"/>
  <c r="F279" i="1"/>
  <c r="G279" i="1" s="1"/>
  <c r="F280" i="1"/>
  <c r="G280" i="1" s="1"/>
  <c r="K280" i="1" s="1"/>
  <c r="F281" i="1"/>
  <c r="G281" i="1" s="1"/>
  <c r="F282" i="1"/>
  <c r="G282" i="1" s="1"/>
  <c r="K282" i="1" s="1"/>
  <c r="F283" i="1"/>
  <c r="G283" i="1" s="1"/>
  <c r="F284" i="1"/>
  <c r="G284" i="1" s="1"/>
  <c r="F285" i="1"/>
  <c r="G285" i="1" s="1"/>
  <c r="F286" i="1"/>
  <c r="G286" i="1" s="1"/>
  <c r="K286" i="1" s="1"/>
  <c r="F287" i="1"/>
  <c r="G287" i="1" s="1"/>
  <c r="F288" i="1"/>
  <c r="G288" i="1" s="1"/>
  <c r="K288" i="1" s="1"/>
  <c r="F289" i="1"/>
  <c r="G289" i="1" s="1"/>
  <c r="F290" i="1"/>
  <c r="G290" i="1" s="1"/>
  <c r="K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K296" i="1" s="1"/>
  <c r="F297" i="1"/>
  <c r="G297" i="1" s="1"/>
  <c r="F298" i="1"/>
  <c r="G298" i="1" s="1"/>
  <c r="K298" i="1" s="1"/>
  <c r="F299" i="1"/>
  <c r="G299" i="1" s="1"/>
  <c r="F300" i="1"/>
  <c r="G300" i="1" s="1"/>
  <c r="F301" i="1"/>
  <c r="G301" i="1" s="1"/>
  <c r="F304" i="1"/>
  <c r="G304" i="1" s="1"/>
  <c r="K304" i="1" s="1"/>
  <c r="F305" i="1"/>
  <c r="G305" i="1" s="1"/>
  <c r="F308" i="1"/>
  <c r="G308" i="1" s="1"/>
  <c r="K308" i="1" s="1"/>
  <c r="F310" i="1"/>
  <c r="G310" i="1" s="1"/>
  <c r="F311" i="1"/>
  <c r="G311" i="1" s="1"/>
  <c r="K311" i="1" s="1"/>
  <c r="F312" i="1"/>
  <c r="G312" i="1" s="1"/>
  <c r="F313" i="1"/>
  <c r="G313" i="1" s="1"/>
  <c r="F314" i="1"/>
  <c r="G314" i="1" s="1"/>
  <c r="F315" i="1"/>
  <c r="G315" i="1" s="1"/>
  <c r="K315" i="1" s="1"/>
  <c r="F316" i="1"/>
  <c r="G316" i="1" s="1"/>
  <c r="F317" i="1"/>
  <c r="G317" i="1" s="1"/>
  <c r="K317" i="1" s="1"/>
  <c r="F318" i="1"/>
  <c r="G318" i="1" s="1"/>
  <c r="F319" i="1"/>
  <c r="G319" i="1" s="1"/>
  <c r="K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 s="1"/>
  <c r="K325" i="1" s="1"/>
  <c r="F326" i="1"/>
  <c r="G326" i="1" s="1"/>
  <c r="F327" i="1"/>
  <c r="G327" i="1" s="1"/>
  <c r="K327" i="1" s="1"/>
  <c r="F328" i="1"/>
  <c r="G328" i="1" s="1"/>
  <c r="F329" i="1"/>
  <c r="G329" i="1" s="1"/>
  <c r="F330" i="1"/>
  <c r="G330" i="1" s="1"/>
  <c r="F331" i="1"/>
  <c r="G331" i="1" s="1"/>
  <c r="K331" i="1" s="1"/>
  <c r="F334" i="1"/>
  <c r="G334" i="1" s="1"/>
  <c r="F335" i="1"/>
  <c r="G335" i="1" s="1"/>
  <c r="K335" i="1" s="1"/>
  <c r="F336" i="1"/>
  <c r="G336" i="1" s="1"/>
  <c r="F338" i="1"/>
  <c r="G338" i="1" s="1"/>
  <c r="K338" i="1" s="1"/>
  <c r="F339" i="1"/>
  <c r="G339" i="1" s="1"/>
  <c r="F340" i="1"/>
  <c r="G340" i="1" s="1"/>
  <c r="F341" i="1"/>
  <c r="G341" i="1" s="1"/>
  <c r="F342" i="1"/>
  <c r="G342" i="1" s="1"/>
  <c r="K342" i="1" s="1"/>
  <c r="F343" i="1"/>
  <c r="G343" i="1" s="1"/>
  <c r="F344" i="1"/>
  <c r="G344" i="1" s="1"/>
  <c r="K344" i="1" s="1"/>
  <c r="F345" i="1"/>
  <c r="G345" i="1" s="1"/>
  <c r="F346" i="1"/>
  <c r="G346" i="1" s="1"/>
  <c r="K346" i="1" s="1"/>
  <c r="F347" i="1"/>
  <c r="G347" i="1" s="1"/>
  <c r="F348" i="1"/>
  <c r="G348" i="1" s="1"/>
  <c r="F349" i="1"/>
  <c r="G349" i="1" s="1"/>
  <c r="F350" i="1"/>
  <c r="G350" i="1" s="1"/>
  <c r="K350" i="1" s="1"/>
  <c r="F351" i="1"/>
  <c r="G351" i="1" s="1"/>
  <c r="F352" i="1"/>
  <c r="G352" i="1" s="1"/>
  <c r="K352" i="1" s="1"/>
  <c r="F359" i="1"/>
  <c r="G359" i="1" s="1"/>
  <c r="F360" i="1"/>
  <c r="G360" i="1" s="1"/>
  <c r="K360" i="1" s="1"/>
  <c r="F361" i="1"/>
  <c r="G361" i="1" s="1"/>
  <c r="F362" i="1"/>
  <c r="G362" i="1" s="1"/>
  <c r="F363" i="1"/>
  <c r="G363" i="1" s="1"/>
  <c r="F364" i="1"/>
  <c r="G364" i="1" s="1"/>
  <c r="K364" i="1" s="1"/>
  <c r="F365" i="1"/>
  <c r="G365" i="1" s="1"/>
  <c r="F366" i="1"/>
  <c r="G366" i="1" s="1"/>
  <c r="K366" i="1" s="1"/>
  <c r="F371" i="1"/>
  <c r="G371" i="1" s="1"/>
  <c r="F372" i="1"/>
  <c r="G372" i="1" s="1"/>
  <c r="F373" i="1"/>
  <c r="G373" i="1" s="1"/>
  <c r="F374" i="1"/>
  <c r="G374" i="1" s="1"/>
  <c r="F5" i="1"/>
  <c r="M17" i="1" s="1"/>
  <c r="CQ486" i="3"/>
  <c r="M11" i="1" l="1"/>
  <c r="N11" i="1" s="1"/>
  <c r="P11" i="1" s="1"/>
  <c r="M51" i="1"/>
  <c r="N51" i="1" s="1"/>
  <c r="P51" i="1" s="1"/>
  <c r="M1208" i="1"/>
  <c r="N1208" i="1" s="1"/>
  <c r="P1208" i="1" s="1"/>
  <c r="E493" i="3" s="1"/>
  <c r="M1202" i="1"/>
  <c r="N1202" i="1" s="1"/>
  <c r="P1202" i="1" s="1"/>
  <c r="E487" i="3" s="1"/>
  <c r="M1203" i="1"/>
  <c r="N1203" i="1" s="1"/>
  <c r="P1203" i="1" s="1"/>
  <c r="E488" i="3" s="1"/>
  <c r="M1200" i="1"/>
  <c r="N1200" i="1" s="1"/>
  <c r="P1200" i="1" s="1"/>
  <c r="E485" i="3" s="1"/>
  <c r="M998" i="1"/>
  <c r="N998" i="1" s="1"/>
  <c r="P998" i="1" s="1"/>
  <c r="E436" i="3" s="1"/>
  <c r="M990" i="1"/>
  <c r="N990" i="1" s="1"/>
  <c r="M991" i="1"/>
  <c r="N991" i="1" s="1"/>
  <c r="M1115" i="1"/>
  <c r="N1115" i="1" s="1"/>
  <c r="P1115" i="1" s="1"/>
  <c r="E418" i="3" s="1"/>
  <c r="M754" i="1"/>
  <c r="N754" i="1" s="1"/>
  <c r="P754" i="1" s="1"/>
  <c r="M755" i="1"/>
  <c r="N755" i="1" s="1"/>
  <c r="P755" i="1" s="1"/>
  <c r="M660" i="1"/>
  <c r="N660" i="1" s="1"/>
  <c r="P660" i="1" s="1"/>
  <c r="M596" i="1"/>
  <c r="N596" i="1" s="1"/>
  <c r="P596" i="1" s="1"/>
  <c r="M540" i="1"/>
  <c r="N540" i="1" s="1"/>
  <c r="P540" i="1" s="1"/>
  <c r="M523" i="1"/>
  <c r="N523" i="1" s="1"/>
  <c r="P523" i="1" s="1"/>
  <c r="M499" i="1"/>
  <c r="N499" i="1" s="1"/>
  <c r="P499" i="1" s="1"/>
  <c r="M1294" i="1"/>
  <c r="N1294" i="1" s="1"/>
  <c r="P1294" i="1" s="1"/>
  <c r="E225" i="3" s="1"/>
  <c r="CZ225" i="3" s="1"/>
  <c r="M407" i="1"/>
  <c r="N407" i="1" s="1"/>
  <c r="P407" i="1" s="1"/>
  <c r="E262" i="3" s="1"/>
  <c r="CZ262" i="3" s="1"/>
  <c r="M405" i="1"/>
  <c r="N405" i="1" s="1"/>
  <c r="P405" i="1" s="1"/>
  <c r="E260" i="3" s="1"/>
  <c r="CZ260" i="3" s="1"/>
  <c r="M122" i="1"/>
  <c r="N122" i="1" s="1"/>
  <c r="P122" i="1" s="1"/>
  <c r="E110" i="3" s="1"/>
  <c r="CZ110" i="3" s="1"/>
  <c r="M354" i="1"/>
  <c r="N354" i="1" s="1"/>
  <c r="O354" i="1"/>
  <c r="P354" i="1" s="1"/>
  <c r="E327" i="3" s="1"/>
  <c r="CZ327" i="3" s="1"/>
  <c r="M348" i="1"/>
  <c r="N348" i="1" s="1"/>
  <c r="P348" i="1" s="1"/>
  <c r="E323" i="3" s="1"/>
  <c r="CZ323" i="3" s="1"/>
  <c r="M347" i="1"/>
  <c r="N347" i="1" s="1"/>
  <c r="P347" i="1" s="1"/>
  <c r="E322" i="3" s="1"/>
  <c r="CZ322" i="3" s="1"/>
  <c r="M322" i="1"/>
  <c r="N322" i="1" s="1"/>
  <c r="P322" i="1" s="1"/>
  <c r="E252" i="3" s="1"/>
  <c r="CZ252" i="3" s="1"/>
  <c r="M320" i="1"/>
  <c r="N320" i="1" s="1"/>
  <c r="P320" i="1" s="1"/>
  <c r="E250" i="3" s="1"/>
  <c r="CZ250" i="3" s="1"/>
  <c r="M99" i="1"/>
  <c r="N99" i="1" s="1"/>
  <c r="P99" i="1" s="1"/>
  <c r="E88" i="3" s="1"/>
  <c r="CZ88" i="3" s="1"/>
  <c r="M52" i="1"/>
  <c r="N52" i="1" s="1"/>
  <c r="P52" i="1" s="1"/>
  <c r="E24" i="3" s="1"/>
  <c r="G52" i="1"/>
  <c r="M1246" i="1"/>
  <c r="N1246" i="1" s="1"/>
  <c r="P1246" i="1" s="1"/>
  <c r="M1289" i="1"/>
  <c r="N1289" i="1" s="1"/>
  <c r="P1289" i="1" s="1"/>
  <c r="E188" i="3" s="1"/>
  <c r="CZ188" i="3" s="1"/>
  <c r="M12" i="1"/>
  <c r="N12" i="1" s="1"/>
  <c r="P12" i="1" s="1"/>
  <c r="M20" i="1"/>
  <c r="N20" i="1" s="1"/>
  <c r="M36" i="1"/>
  <c r="M44" i="1"/>
  <c r="N44" i="1" s="1"/>
  <c r="M54" i="1"/>
  <c r="N54" i="1" s="1"/>
  <c r="P54" i="1" s="1"/>
  <c r="M62" i="1"/>
  <c r="N62" i="1" s="1"/>
  <c r="M111" i="1"/>
  <c r="N111" i="1" s="1"/>
  <c r="P111" i="1" s="1"/>
  <c r="M119" i="1"/>
  <c r="N119" i="1" s="1"/>
  <c r="M136" i="1"/>
  <c r="N136" i="1" s="1"/>
  <c r="P136" i="1" s="1"/>
  <c r="M144" i="1"/>
  <c r="N144" i="1" s="1"/>
  <c r="M152" i="1"/>
  <c r="N152" i="1" s="1"/>
  <c r="P152" i="1" s="1"/>
  <c r="M240" i="1"/>
  <c r="N240" i="1" s="1"/>
  <c r="P240" i="1" s="1"/>
  <c r="M256" i="1"/>
  <c r="N256" i="1" s="1"/>
  <c r="M264" i="1"/>
  <c r="N264" i="1" s="1"/>
  <c r="M272" i="1"/>
  <c r="N272" i="1" s="1"/>
  <c r="M280" i="1"/>
  <c r="N280" i="1" s="1"/>
  <c r="M288" i="1"/>
  <c r="N288" i="1" s="1"/>
  <c r="M296" i="1"/>
  <c r="N296" i="1" s="1"/>
  <c r="M357" i="1"/>
  <c r="N357" i="1" s="1"/>
  <c r="M365" i="1"/>
  <c r="N365" i="1" s="1"/>
  <c r="M389" i="1"/>
  <c r="N389" i="1" s="1"/>
  <c r="M397" i="1"/>
  <c r="N397" i="1" s="1"/>
  <c r="M406" i="1"/>
  <c r="N406" i="1" s="1"/>
  <c r="P406" i="1" s="1"/>
  <c r="M415" i="1"/>
  <c r="N415" i="1" s="1"/>
  <c r="P415" i="1" s="1"/>
  <c r="M423" i="1"/>
  <c r="N423" i="1" s="1"/>
  <c r="M431" i="1"/>
  <c r="N431" i="1" s="1"/>
  <c r="M439" i="1"/>
  <c r="N439" i="1" s="1"/>
  <c r="P439" i="1" s="1"/>
  <c r="M447" i="1"/>
  <c r="N447" i="1" s="1"/>
  <c r="P447" i="1" s="1"/>
  <c r="M455" i="1"/>
  <c r="M471" i="1"/>
  <c r="N471" i="1" s="1"/>
  <c r="P471" i="1" s="1"/>
  <c r="M479" i="1"/>
  <c r="N479" i="1" s="1"/>
  <c r="P479" i="1" s="1"/>
  <c r="M487" i="1"/>
  <c r="M495" i="1"/>
  <c r="N495" i="1" s="1"/>
  <c r="P495" i="1" s="1"/>
  <c r="M504" i="1"/>
  <c r="N504" i="1" s="1"/>
  <c r="P504" i="1" s="1"/>
  <c r="M512" i="1"/>
  <c r="M520" i="1"/>
  <c r="M529" i="1"/>
  <c r="N529" i="1" s="1"/>
  <c r="P529" i="1" s="1"/>
  <c r="M537" i="1"/>
  <c r="N537" i="1" s="1"/>
  <c r="P537" i="1" s="1"/>
  <c r="M546" i="1"/>
  <c r="N546" i="1" s="1"/>
  <c r="P546" i="1" s="1"/>
  <c r="M554" i="1"/>
  <c r="N554" i="1" s="1"/>
  <c r="P554" i="1" s="1"/>
  <c r="M562" i="1"/>
  <c r="N562" i="1" s="1"/>
  <c r="P562" i="1" s="1"/>
  <c r="M570" i="1"/>
  <c r="N570" i="1" s="1"/>
  <c r="P570" i="1" s="1"/>
  <c r="M578" i="1"/>
  <c r="N578" i="1" s="1"/>
  <c r="P578" i="1" s="1"/>
  <c r="M586" i="1"/>
  <c r="N586" i="1" s="1"/>
  <c r="P586" i="1" s="1"/>
  <c r="M594" i="1"/>
  <c r="N594" i="1" s="1"/>
  <c r="P594" i="1" s="1"/>
  <c r="M603" i="1"/>
  <c r="N603" i="1" s="1"/>
  <c r="P603" i="1" s="1"/>
  <c r="M611" i="1"/>
  <c r="N611" i="1" s="1"/>
  <c r="P611" i="1" s="1"/>
  <c r="M619" i="1"/>
  <c r="N619" i="1" s="1"/>
  <c r="P619" i="1" s="1"/>
  <c r="M627" i="1"/>
  <c r="N627" i="1" s="1"/>
  <c r="P627" i="1" s="1"/>
  <c r="M635" i="1"/>
  <c r="N635" i="1" s="1"/>
  <c r="P635" i="1" s="1"/>
  <c r="M643" i="1"/>
  <c r="N643" i="1" s="1"/>
  <c r="P643" i="1" s="1"/>
  <c r="M651" i="1"/>
  <c r="N651" i="1" s="1"/>
  <c r="P651" i="1" s="1"/>
  <c r="M659" i="1"/>
  <c r="M668" i="1"/>
  <c r="N668" i="1" s="1"/>
  <c r="P668" i="1" s="1"/>
  <c r="M676" i="1"/>
  <c r="N676" i="1" s="1"/>
  <c r="P676" i="1" s="1"/>
  <c r="M684" i="1"/>
  <c r="N684" i="1" s="1"/>
  <c r="P684" i="1" s="1"/>
  <c r="M692" i="1"/>
  <c r="N692" i="1" s="1"/>
  <c r="P692" i="1" s="1"/>
  <c r="M700" i="1"/>
  <c r="N700" i="1" s="1"/>
  <c r="P700" i="1" s="1"/>
  <c r="M708" i="1"/>
  <c r="N708" i="1" s="1"/>
  <c r="P708" i="1" s="1"/>
  <c r="M716" i="1"/>
  <c r="N716" i="1" s="1"/>
  <c r="P716" i="1" s="1"/>
  <c r="M724" i="1"/>
  <c r="N724" i="1" s="1"/>
  <c r="P724" i="1" s="1"/>
  <c r="M732" i="1"/>
  <c r="N732" i="1" s="1"/>
  <c r="P732" i="1" s="1"/>
  <c r="M740" i="1"/>
  <c r="N740" i="1" s="1"/>
  <c r="P740" i="1" s="1"/>
  <c r="M748" i="1"/>
  <c r="N748" i="1" s="1"/>
  <c r="P748" i="1" s="1"/>
  <c r="M758" i="1"/>
  <c r="N758" i="1" s="1"/>
  <c r="M958" i="1"/>
  <c r="N958" i="1" s="1"/>
  <c r="P958" i="1" s="1"/>
  <c r="M966" i="1"/>
  <c r="N966" i="1" s="1"/>
  <c r="P966" i="1" s="1"/>
  <c r="M974" i="1"/>
  <c r="N974" i="1" s="1"/>
  <c r="P974" i="1" s="1"/>
  <c r="M982" i="1"/>
  <c r="N982" i="1" s="1"/>
  <c r="P982" i="1" s="1"/>
  <c r="M1001" i="1"/>
  <c r="N1001" i="1" s="1"/>
  <c r="P1001" i="1" s="1"/>
  <c r="M1009" i="1"/>
  <c r="M1017" i="1"/>
  <c r="N1017" i="1" s="1"/>
  <c r="P1017" i="1" s="1"/>
  <c r="M1025" i="1"/>
  <c r="N1025" i="1" s="1"/>
  <c r="P1025" i="1" s="1"/>
  <c r="M1033" i="1"/>
  <c r="N1033" i="1" s="1"/>
  <c r="P1033" i="1" s="1"/>
  <c r="M1041" i="1"/>
  <c r="N1041" i="1" s="1"/>
  <c r="P1041" i="1" s="1"/>
  <c r="M1049" i="1"/>
  <c r="N1049" i="1" s="1"/>
  <c r="P1049" i="1" s="1"/>
  <c r="M1057" i="1"/>
  <c r="N1057" i="1" s="1"/>
  <c r="P1057" i="1" s="1"/>
  <c r="M1065" i="1"/>
  <c r="N1065" i="1" s="1"/>
  <c r="P1065" i="1" s="1"/>
  <c r="M1073" i="1"/>
  <c r="M1081" i="1"/>
  <c r="N1081" i="1" s="1"/>
  <c r="P1081" i="1" s="1"/>
  <c r="M1089" i="1"/>
  <c r="N1089" i="1" s="1"/>
  <c r="P1089" i="1" s="1"/>
  <c r="M1097" i="1"/>
  <c r="N1097" i="1" s="1"/>
  <c r="P1097" i="1" s="1"/>
  <c r="M1105" i="1"/>
  <c r="N1105" i="1" s="1"/>
  <c r="P1105" i="1" s="1"/>
  <c r="M1162" i="1"/>
  <c r="N1162" i="1" s="1"/>
  <c r="M1178" i="1"/>
  <c r="N1178" i="1" s="1"/>
  <c r="M1186" i="1"/>
  <c r="N1186" i="1" s="1"/>
  <c r="M1194" i="1"/>
  <c r="N1194" i="1" s="1"/>
  <c r="M1205" i="1"/>
  <c r="N1205" i="1" s="1"/>
  <c r="M1222" i="1"/>
  <c r="N1222" i="1" s="1"/>
  <c r="P1222" i="1" s="1"/>
  <c r="M1247" i="1"/>
  <c r="N1247" i="1" s="1"/>
  <c r="P1247" i="1" s="1"/>
  <c r="M1255" i="1"/>
  <c r="N1255" i="1" s="1"/>
  <c r="M6" i="1"/>
  <c r="M13" i="1"/>
  <c r="N13" i="1" s="1"/>
  <c r="P13" i="1" s="1"/>
  <c r="M21" i="1"/>
  <c r="M71" i="1"/>
  <c r="N71" i="1" s="1"/>
  <c r="M129" i="1"/>
  <c r="N129" i="1" s="1"/>
  <c r="M137" i="1"/>
  <c r="N137" i="1" s="1"/>
  <c r="M153" i="1"/>
  <c r="N153" i="1" s="1"/>
  <c r="P153" i="1" s="1"/>
  <c r="M161" i="1"/>
  <c r="N161" i="1" s="1"/>
  <c r="M193" i="1"/>
  <c r="N193" i="1" s="1"/>
  <c r="M201" i="1"/>
  <c r="N201" i="1" s="1"/>
  <c r="M209" i="1"/>
  <c r="N209" i="1" s="1"/>
  <c r="P209" i="1" s="1"/>
  <c r="M217" i="1"/>
  <c r="N217" i="1" s="1"/>
  <c r="P217" i="1" s="1"/>
  <c r="M233" i="1"/>
  <c r="N233" i="1" s="1"/>
  <c r="P233" i="1" s="1"/>
  <c r="M241" i="1"/>
  <c r="N241" i="1" s="1"/>
  <c r="P241" i="1" s="1"/>
  <c r="M257" i="1"/>
  <c r="N257" i="1" s="1"/>
  <c r="P257" i="1" s="1"/>
  <c r="M305" i="1"/>
  <c r="N305" i="1" s="1"/>
  <c r="M313" i="1"/>
  <c r="N313" i="1" s="1"/>
  <c r="M331" i="1"/>
  <c r="N331" i="1" s="1"/>
  <c r="M349" i="1"/>
  <c r="M366" i="1"/>
  <c r="N366" i="1" s="1"/>
  <c r="P366" i="1" s="1"/>
  <c r="M374" i="1"/>
  <c r="N374" i="1" s="1"/>
  <c r="M382" i="1"/>
  <c r="N382" i="1" s="1"/>
  <c r="M408" i="1"/>
  <c r="N408" i="1" s="1"/>
  <c r="P408" i="1" s="1"/>
  <c r="M424" i="1"/>
  <c r="N424" i="1" s="1"/>
  <c r="M440" i="1"/>
  <c r="N440" i="1" s="1"/>
  <c r="P440" i="1" s="1"/>
  <c r="M464" i="1"/>
  <c r="M472" i="1"/>
  <c r="N472" i="1" s="1"/>
  <c r="P472" i="1" s="1"/>
  <c r="M480" i="1"/>
  <c r="M488" i="1"/>
  <c r="N488" i="1" s="1"/>
  <c r="P488" i="1" s="1"/>
  <c r="M496" i="1"/>
  <c r="N496" i="1" s="1"/>
  <c r="P496" i="1" s="1"/>
  <c r="M505" i="1"/>
  <c r="N505" i="1" s="1"/>
  <c r="P505" i="1" s="1"/>
  <c r="M513" i="1"/>
  <c r="N513" i="1" s="1"/>
  <c r="P513" i="1" s="1"/>
  <c r="M521" i="1"/>
  <c r="N521" i="1" s="1"/>
  <c r="P521" i="1" s="1"/>
  <c r="M530" i="1"/>
  <c r="N530" i="1" s="1"/>
  <c r="P530" i="1" s="1"/>
  <c r="M538" i="1"/>
  <c r="N538" i="1" s="1"/>
  <c r="P538" i="1" s="1"/>
  <c r="M547" i="1"/>
  <c r="M555" i="1"/>
  <c r="N555" i="1" s="1"/>
  <c r="P555" i="1" s="1"/>
  <c r="M563" i="1"/>
  <c r="N563" i="1" s="1"/>
  <c r="P563" i="1" s="1"/>
  <c r="M571" i="1"/>
  <c r="N571" i="1" s="1"/>
  <c r="P571" i="1" s="1"/>
  <c r="M579" i="1"/>
  <c r="N579" i="1" s="1"/>
  <c r="P579" i="1" s="1"/>
  <c r="M587" i="1"/>
  <c r="N587" i="1" s="1"/>
  <c r="P587" i="1" s="1"/>
  <c r="M595" i="1"/>
  <c r="N595" i="1" s="1"/>
  <c r="P595" i="1" s="1"/>
  <c r="M604" i="1"/>
  <c r="N604" i="1" s="1"/>
  <c r="P604" i="1" s="1"/>
  <c r="M612" i="1"/>
  <c r="N612" i="1" s="1"/>
  <c r="P612" i="1" s="1"/>
  <c r="M620" i="1"/>
  <c r="N620" i="1" s="1"/>
  <c r="P620" i="1" s="1"/>
  <c r="M628" i="1"/>
  <c r="N628" i="1" s="1"/>
  <c r="P628" i="1" s="1"/>
  <c r="M636" i="1"/>
  <c r="N636" i="1" s="1"/>
  <c r="P636" i="1" s="1"/>
  <c r="M644" i="1"/>
  <c r="N644" i="1" s="1"/>
  <c r="P644" i="1" s="1"/>
  <c r="M652" i="1"/>
  <c r="N652" i="1" s="1"/>
  <c r="P652" i="1" s="1"/>
  <c r="M661" i="1"/>
  <c r="N661" i="1" s="1"/>
  <c r="P661" i="1" s="1"/>
  <c r="M669" i="1"/>
  <c r="N669" i="1" s="1"/>
  <c r="P669" i="1" s="1"/>
  <c r="M677" i="1"/>
  <c r="N677" i="1" s="1"/>
  <c r="P677" i="1" s="1"/>
  <c r="M685" i="1"/>
  <c r="N685" i="1" s="1"/>
  <c r="P685" i="1" s="1"/>
  <c r="M693" i="1"/>
  <c r="N693" i="1" s="1"/>
  <c r="M823" i="1"/>
  <c r="N823" i="1" s="1"/>
  <c r="M831" i="1"/>
  <c r="N831" i="1" s="1"/>
  <c r="P831" i="1" s="1"/>
  <c r="M839" i="1"/>
  <c r="N839" i="1" s="1"/>
  <c r="P839" i="1" s="1"/>
  <c r="M847" i="1"/>
  <c r="N847" i="1" s="1"/>
  <c r="P847" i="1" s="1"/>
  <c r="M855" i="1"/>
  <c r="N855" i="1" s="1"/>
  <c r="P855" i="1" s="1"/>
  <c r="M863" i="1"/>
  <c r="N863" i="1" s="1"/>
  <c r="P863" i="1" s="1"/>
  <c r="M871" i="1"/>
  <c r="N871" i="1" s="1"/>
  <c r="P871" i="1" s="1"/>
  <c r="M879" i="1"/>
  <c r="N879" i="1" s="1"/>
  <c r="P879" i="1" s="1"/>
  <c r="M887" i="1"/>
  <c r="N887" i="1" s="1"/>
  <c r="P887" i="1" s="1"/>
  <c r="M895" i="1"/>
  <c r="N895" i="1" s="1"/>
  <c r="P895" i="1" s="1"/>
  <c r="M903" i="1"/>
  <c r="N903" i="1" s="1"/>
  <c r="P903" i="1" s="1"/>
  <c r="M911" i="1"/>
  <c r="N911" i="1" s="1"/>
  <c r="P911" i="1" s="1"/>
  <c r="M919" i="1"/>
  <c r="N919" i="1" s="1"/>
  <c r="P919" i="1" s="1"/>
  <c r="M927" i="1"/>
  <c r="M935" i="1"/>
  <c r="N935" i="1" s="1"/>
  <c r="P935" i="1" s="1"/>
  <c r="M943" i="1"/>
  <c r="N943" i="1" s="1"/>
  <c r="P943" i="1" s="1"/>
  <c r="M951" i="1"/>
  <c r="N951" i="1" s="1"/>
  <c r="P951" i="1" s="1"/>
  <c r="M993" i="1"/>
  <c r="N993" i="1" s="1"/>
  <c r="M1002" i="1"/>
  <c r="N1002" i="1" s="1"/>
  <c r="M1010" i="1"/>
  <c r="N1010" i="1" s="1"/>
  <c r="M1114" i="1"/>
  <c r="N1114" i="1" s="1"/>
  <c r="P1114" i="1" s="1"/>
  <c r="E417" i="3" s="1"/>
  <c r="M1123" i="1"/>
  <c r="M1131" i="1"/>
  <c r="N1131" i="1" s="1"/>
  <c r="P1131" i="1" s="1"/>
  <c r="M1139" i="1"/>
  <c r="N1139" i="1" s="1"/>
  <c r="P1139" i="1" s="1"/>
  <c r="M1147" i="1"/>
  <c r="N1147" i="1" s="1"/>
  <c r="P1147" i="1" s="1"/>
  <c r="M1155" i="1"/>
  <c r="N1155" i="1" s="1"/>
  <c r="P1155" i="1" s="1"/>
  <c r="M1163" i="1"/>
  <c r="N1163" i="1" s="1"/>
  <c r="P1163" i="1" s="1"/>
  <c r="M1171" i="1"/>
  <c r="N1171" i="1" s="1"/>
  <c r="M1179" i="1"/>
  <c r="N1179" i="1" s="1"/>
  <c r="P1179" i="1" s="1"/>
  <c r="E466" i="3" s="1"/>
  <c r="CQ466" i="3" s="1"/>
  <c r="M1215" i="1"/>
  <c r="M1239" i="1"/>
  <c r="N1239" i="1" s="1"/>
  <c r="M1248" i="1"/>
  <c r="N1248" i="1" s="1"/>
  <c r="M1256" i="1"/>
  <c r="N1256" i="1" s="1"/>
  <c r="P1256" i="1" s="1"/>
  <c r="M1264" i="1"/>
  <c r="N1264" i="1" s="1"/>
  <c r="M1272" i="1"/>
  <c r="N1272" i="1" s="1"/>
  <c r="M1280" i="1"/>
  <c r="M1288" i="1"/>
  <c r="N1288" i="1" s="1"/>
  <c r="M1180" i="1"/>
  <c r="M1196" i="1"/>
  <c r="N1196" i="1" s="1"/>
  <c r="P1196" i="1" s="1"/>
  <c r="M1216" i="1"/>
  <c r="N1216" i="1" s="1"/>
  <c r="M1224" i="1"/>
  <c r="N1224" i="1" s="1"/>
  <c r="M5" i="1"/>
  <c r="N5" i="1" s="1"/>
  <c r="P5" i="1" s="1"/>
  <c r="M1258" i="1"/>
  <c r="N1258" i="1" s="1"/>
  <c r="M1290" i="1"/>
  <c r="N1290" i="1" s="1"/>
  <c r="P1290" i="1" s="1"/>
  <c r="E189" i="3" s="1"/>
  <c r="CZ189" i="3" s="1"/>
  <c r="M7" i="1"/>
  <c r="N7" i="1" s="1"/>
  <c r="P7" i="1" s="1"/>
  <c r="M14" i="1"/>
  <c r="M56" i="1"/>
  <c r="N56" i="1" s="1"/>
  <c r="M64" i="1"/>
  <c r="N64" i="1" s="1"/>
  <c r="M146" i="1"/>
  <c r="N146" i="1" s="1"/>
  <c r="M154" i="1"/>
  <c r="N154" i="1" s="1"/>
  <c r="M210" i="1"/>
  <c r="N210" i="1" s="1"/>
  <c r="M218" i="1"/>
  <c r="N218" i="1" s="1"/>
  <c r="P218" i="1" s="1"/>
  <c r="M226" i="1"/>
  <c r="N226" i="1" s="1"/>
  <c r="M242" i="1"/>
  <c r="N242" i="1" s="1"/>
  <c r="M250" i="1"/>
  <c r="N250" i="1" s="1"/>
  <c r="P250" i="1" s="1"/>
  <c r="M258" i="1"/>
  <c r="N258" i="1" s="1"/>
  <c r="M266" i="1"/>
  <c r="N266" i="1" s="1"/>
  <c r="M274" i="1"/>
  <c r="N274" i="1" s="1"/>
  <c r="M282" i="1"/>
  <c r="N282" i="1" s="1"/>
  <c r="P282" i="1" s="1"/>
  <c r="M383" i="1"/>
  <c r="M409" i="1"/>
  <c r="N409" i="1" s="1"/>
  <c r="P409" i="1" s="1"/>
  <c r="M441" i="1"/>
  <c r="N441" i="1" s="1"/>
  <c r="P441" i="1" s="1"/>
  <c r="M449" i="1"/>
  <c r="N449" i="1" s="1"/>
  <c r="M457" i="1"/>
  <c r="N457" i="1" s="1"/>
  <c r="P457" i="1" s="1"/>
  <c r="M465" i="1"/>
  <c r="N465" i="1" s="1"/>
  <c r="P465" i="1" s="1"/>
  <c r="M473" i="1"/>
  <c r="N473" i="1" s="1"/>
  <c r="P473" i="1" s="1"/>
  <c r="M481" i="1"/>
  <c r="N481" i="1" s="1"/>
  <c r="P481" i="1" s="1"/>
  <c r="M489" i="1"/>
  <c r="N489" i="1" s="1"/>
  <c r="P489" i="1" s="1"/>
  <c r="M497" i="1"/>
  <c r="N497" i="1" s="1"/>
  <c r="P497" i="1" s="1"/>
  <c r="M506" i="1"/>
  <c r="N506" i="1" s="1"/>
  <c r="P506" i="1" s="1"/>
  <c r="M514" i="1"/>
  <c r="N514" i="1" s="1"/>
  <c r="P514" i="1" s="1"/>
  <c r="M522" i="1"/>
  <c r="N522" i="1" s="1"/>
  <c r="P522" i="1" s="1"/>
  <c r="M531" i="1"/>
  <c r="N531" i="1" s="1"/>
  <c r="P531" i="1" s="1"/>
  <c r="M539" i="1"/>
  <c r="N539" i="1" s="1"/>
  <c r="P539" i="1" s="1"/>
  <c r="M548" i="1"/>
  <c r="N548" i="1" s="1"/>
  <c r="P548" i="1" s="1"/>
  <c r="M556" i="1"/>
  <c r="M564" i="1"/>
  <c r="N564" i="1" s="1"/>
  <c r="P564" i="1" s="1"/>
  <c r="M572" i="1"/>
  <c r="N572" i="1" s="1"/>
  <c r="P572" i="1" s="1"/>
  <c r="M580" i="1"/>
  <c r="N580" i="1" s="1"/>
  <c r="P580" i="1" s="1"/>
  <c r="M588" i="1"/>
  <c r="N588" i="1" s="1"/>
  <c r="P588" i="1" s="1"/>
  <c r="M597" i="1"/>
  <c r="N597" i="1" s="1"/>
  <c r="P597" i="1" s="1"/>
  <c r="M605" i="1"/>
  <c r="N605" i="1" s="1"/>
  <c r="P605" i="1" s="1"/>
  <c r="M613" i="1"/>
  <c r="N613" i="1" s="1"/>
  <c r="P613" i="1" s="1"/>
  <c r="M621" i="1"/>
  <c r="N621" i="1" s="1"/>
  <c r="P621" i="1" s="1"/>
  <c r="M629" i="1"/>
  <c r="N629" i="1" s="1"/>
  <c r="P629" i="1" s="1"/>
  <c r="M637" i="1"/>
  <c r="N637" i="1" s="1"/>
  <c r="P637" i="1" s="1"/>
  <c r="M645" i="1"/>
  <c r="N645" i="1" s="1"/>
  <c r="P645" i="1" s="1"/>
  <c r="M653" i="1"/>
  <c r="N653" i="1" s="1"/>
  <c r="P653" i="1" s="1"/>
  <c r="M662" i="1"/>
  <c r="N662" i="1" s="1"/>
  <c r="P662" i="1" s="1"/>
  <c r="M670" i="1"/>
  <c r="N670" i="1" s="1"/>
  <c r="P670" i="1" s="1"/>
  <c r="M678" i="1"/>
  <c r="N678" i="1" s="1"/>
  <c r="P678" i="1" s="1"/>
  <c r="M686" i="1"/>
  <c r="N686" i="1" s="1"/>
  <c r="P686" i="1" s="1"/>
  <c r="M694" i="1"/>
  <c r="N694" i="1" s="1"/>
  <c r="P694" i="1" s="1"/>
  <c r="M702" i="1"/>
  <c r="N702" i="1" s="1"/>
  <c r="P702" i="1" s="1"/>
  <c r="M710" i="1"/>
  <c r="N710" i="1" s="1"/>
  <c r="P710" i="1" s="1"/>
  <c r="M718" i="1"/>
  <c r="N718" i="1" s="1"/>
  <c r="P718" i="1" s="1"/>
  <c r="M726" i="1"/>
  <c r="N726" i="1" s="1"/>
  <c r="P726" i="1" s="1"/>
  <c r="M734" i="1"/>
  <c r="N734" i="1" s="1"/>
  <c r="P734" i="1" s="1"/>
  <c r="M742" i="1"/>
  <c r="N742" i="1" s="1"/>
  <c r="P742" i="1" s="1"/>
  <c r="M750" i="1"/>
  <c r="N750" i="1" s="1"/>
  <c r="P750" i="1" s="1"/>
  <c r="M760" i="1"/>
  <c r="N760" i="1" s="1"/>
  <c r="P760" i="1" s="1"/>
  <c r="M768" i="1"/>
  <c r="N768" i="1" s="1"/>
  <c r="P768" i="1" s="1"/>
  <c r="M776" i="1"/>
  <c r="N776" i="1" s="1"/>
  <c r="P776" i="1" s="1"/>
  <c r="M784" i="1"/>
  <c r="N784" i="1" s="1"/>
  <c r="P784" i="1" s="1"/>
  <c r="M792" i="1"/>
  <c r="N792" i="1" s="1"/>
  <c r="P792" i="1" s="1"/>
  <c r="M800" i="1"/>
  <c r="N800" i="1" s="1"/>
  <c r="P800" i="1" s="1"/>
  <c r="M808" i="1"/>
  <c r="N808" i="1" s="1"/>
  <c r="P808" i="1" s="1"/>
  <c r="M816" i="1"/>
  <c r="N816" i="1" s="1"/>
  <c r="M960" i="1"/>
  <c r="N960" i="1" s="1"/>
  <c r="P960" i="1" s="1"/>
  <c r="M968" i="1"/>
  <c r="N968" i="1" s="1"/>
  <c r="P968" i="1" s="1"/>
  <c r="M976" i="1"/>
  <c r="N976" i="1" s="1"/>
  <c r="P976" i="1" s="1"/>
  <c r="M984" i="1"/>
  <c r="N984" i="1" s="1"/>
  <c r="P984" i="1" s="1"/>
  <c r="M1011" i="1"/>
  <c r="N1011" i="1" s="1"/>
  <c r="P1011" i="1" s="1"/>
  <c r="M1116" i="1"/>
  <c r="N1116" i="1" s="1"/>
  <c r="M1164" i="1"/>
  <c r="N1164" i="1" s="1"/>
  <c r="P1164" i="1" s="1"/>
  <c r="M1172" i="1"/>
  <c r="N1172" i="1" s="1"/>
  <c r="M1207" i="1"/>
  <c r="N1207" i="1" s="1"/>
  <c r="M1232" i="1"/>
  <c r="N1232" i="1" s="1"/>
  <c r="E12" i="3"/>
  <c r="CZ12" i="3" s="1"/>
  <c r="M26" i="1"/>
  <c r="N26" i="1" s="1"/>
  <c r="P26" i="1" s="1"/>
  <c r="M34" i="1"/>
  <c r="N34" i="1" s="1"/>
  <c r="M42" i="1"/>
  <c r="N42" i="1" s="1"/>
  <c r="M50" i="1"/>
  <c r="N50" i="1" s="1"/>
  <c r="P50" i="1" s="1"/>
  <c r="E23" i="3" s="1"/>
  <c r="CQ23" i="3" s="1"/>
  <c r="M117" i="1"/>
  <c r="N117" i="1" s="1"/>
  <c r="M190" i="1"/>
  <c r="N190" i="1" s="1"/>
  <c r="P190" i="1" s="1"/>
  <c r="M238" i="1"/>
  <c r="N238" i="1" s="1"/>
  <c r="M395" i="1"/>
  <c r="N395" i="1" s="1"/>
  <c r="M413" i="1"/>
  <c r="N413" i="1" s="1"/>
  <c r="M437" i="1"/>
  <c r="N437" i="1" s="1"/>
  <c r="M485" i="1"/>
  <c r="N485" i="1" s="1"/>
  <c r="P485" i="1" s="1"/>
  <c r="M510" i="1"/>
  <c r="N510" i="1" s="1"/>
  <c r="P510" i="1" s="1"/>
  <c r="M535" i="1"/>
  <c r="N535" i="1" s="1"/>
  <c r="P535" i="1" s="1"/>
  <c r="M560" i="1"/>
  <c r="N560" i="1" s="1"/>
  <c r="P560" i="1" s="1"/>
  <c r="M584" i="1"/>
  <c r="N584" i="1" s="1"/>
  <c r="P584" i="1" s="1"/>
  <c r="M601" i="1"/>
  <c r="N601" i="1" s="1"/>
  <c r="P601" i="1" s="1"/>
  <c r="M617" i="1"/>
  <c r="N617" i="1" s="1"/>
  <c r="P617" i="1" s="1"/>
  <c r="M641" i="1"/>
  <c r="N641" i="1" s="1"/>
  <c r="P641" i="1" s="1"/>
  <c r="M666" i="1"/>
  <c r="N666" i="1" s="1"/>
  <c r="P666" i="1" s="1"/>
  <c r="M690" i="1"/>
  <c r="N690" i="1" s="1"/>
  <c r="P690" i="1" s="1"/>
  <c r="M714" i="1"/>
  <c r="N714" i="1" s="1"/>
  <c r="P714" i="1" s="1"/>
  <c r="M738" i="1"/>
  <c r="N738" i="1" s="1"/>
  <c r="P738" i="1" s="1"/>
  <c r="M764" i="1"/>
  <c r="N764" i="1" s="1"/>
  <c r="P764" i="1" s="1"/>
  <c r="M788" i="1"/>
  <c r="N788" i="1" s="1"/>
  <c r="P788" i="1" s="1"/>
  <c r="M812" i="1"/>
  <c r="N812" i="1" s="1"/>
  <c r="P812" i="1" s="1"/>
  <c r="M956" i="1"/>
  <c r="N956" i="1" s="1"/>
  <c r="P956" i="1" s="1"/>
  <c r="M980" i="1"/>
  <c r="N980" i="1" s="1"/>
  <c r="P980" i="1" s="1"/>
  <c r="M999" i="1"/>
  <c r="N999" i="1" s="1"/>
  <c r="P999" i="1" s="1"/>
  <c r="M1023" i="1"/>
  <c r="N1023" i="1" s="1"/>
  <c r="P1023" i="1" s="1"/>
  <c r="M1047" i="1"/>
  <c r="N1047" i="1" s="1"/>
  <c r="P1047" i="1" s="1"/>
  <c r="M1079" i="1"/>
  <c r="N1079" i="1" s="1"/>
  <c r="P1079" i="1" s="1"/>
  <c r="M1103" i="1"/>
  <c r="N1103" i="1" s="1"/>
  <c r="P1103" i="1" s="1"/>
  <c r="M1176" i="1"/>
  <c r="N1176" i="1" s="1"/>
  <c r="M1201" i="1"/>
  <c r="N1201" i="1" s="1"/>
  <c r="M1228" i="1"/>
  <c r="N1228" i="1" s="1"/>
  <c r="M8" i="1"/>
  <c r="N8" i="1" s="1"/>
  <c r="P8" i="1" s="1"/>
  <c r="M39" i="1"/>
  <c r="M73" i="1"/>
  <c r="N73" i="1" s="1"/>
  <c r="M81" i="1"/>
  <c r="N81" i="1" s="1"/>
  <c r="M97" i="1"/>
  <c r="N97" i="1" s="1"/>
  <c r="M106" i="1"/>
  <c r="N106" i="1" s="1"/>
  <c r="M139" i="1"/>
  <c r="N139" i="1" s="1"/>
  <c r="P139" i="1" s="1"/>
  <c r="M147" i="1"/>
  <c r="N147" i="1" s="1"/>
  <c r="P147" i="1" s="1"/>
  <c r="M155" i="1"/>
  <c r="N155" i="1" s="1"/>
  <c r="P155" i="1" s="1"/>
  <c r="M163" i="1"/>
  <c r="N163" i="1" s="1"/>
  <c r="P163" i="1" s="1"/>
  <c r="M171" i="1"/>
  <c r="N171" i="1" s="1"/>
  <c r="M179" i="1"/>
  <c r="N179" i="1" s="1"/>
  <c r="M211" i="1"/>
  <c r="N211" i="1" s="1"/>
  <c r="P211" i="1" s="1"/>
  <c r="M219" i="1"/>
  <c r="N219" i="1" s="1"/>
  <c r="P219" i="1" s="1"/>
  <c r="M243" i="1"/>
  <c r="N243" i="1" s="1"/>
  <c r="M251" i="1"/>
  <c r="N251" i="1" s="1"/>
  <c r="M283" i="1"/>
  <c r="N283" i="1" s="1"/>
  <c r="M307" i="1"/>
  <c r="N307" i="1" s="1"/>
  <c r="M315" i="1"/>
  <c r="N315" i="1" s="1"/>
  <c r="M325" i="1"/>
  <c r="N325" i="1" s="1"/>
  <c r="M333" i="1"/>
  <c r="M341" i="1"/>
  <c r="N341" i="1" s="1"/>
  <c r="M351" i="1"/>
  <c r="N351" i="1" s="1"/>
  <c r="M360" i="1"/>
  <c r="N360" i="1" s="1"/>
  <c r="P360" i="1" s="1"/>
  <c r="M368" i="1"/>
  <c r="N368" i="1" s="1"/>
  <c r="M376" i="1"/>
  <c r="N376" i="1" s="1"/>
  <c r="M384" i="1"/>
  <c r="N384" i="1" s="1"/>
  <c r="P384" i="1" s="1"/>
  <c r="M418" i="1"/>
  <c r="N418" i="1" s="1"/>
  <c r="M458" i="1"/>
  <c r="N458" i="1" s="1"/>
  <c r="P458" i="1" s="1"/>
  <c r="M466" i="1"/>
  <c r="N466" i="1" s="1"/>
  <c r="P466" i="1" s="1"/>
  <c r="M474" i="1"/>
  <c r="N474" i="1" s="1"/>
  <c r="P474" i="1" s="1"/>
  <c r="M482" i="1"/>
  <c r="N482" i="1" s="1"/>
  <c r="P482" i="1" s="1"/>
  <c r="M490" i="1"/>
  <c r="M498" i="1"/>
  <c r="N498" i="1" s="1"/>
  <c r="P498" i="1" s="1"/>
  <c r="M507" i="1"/>
  <c r="N507" i="1" s="1"/>
  <c r="P507" i="1" s="1"/>
  <c r="M515" i="1"/>
  <c r="N515" i="1" s="1"/>
  <c r="P515" i="1" s="1"/>
  <c r="M524" i="1"/>
  <c r="N524" i="1" s="1"/>
  <c r="P524" i="1" s="1"/>
  <c r="M532" i="1"/>
  <c r="N532" i="1" s="1"/>
  <c r="P532" i="1" s="1"/>
  <c r="M541" i="1"/>
  <c r="N541" i="1" s="1"/>
  <c r="P541" i="1" s="1"/>
  <c r="M549" i="1"/>
  <c r="N549" i="1" s="1"/>
  <c r="P549" i="1" s="1"/>
  <c r="M557" i="1"/>
  <c r="N557" i="1" s="1"/>
  <c r="P557" i="1" s="1"/>
  <c r="M565" i="1"/>
  <c r="N565" i="1" s="1"/>
  <c r="P565" i="1" s="1"/>
  <c r="M573" i="1"/>
  <c r="N573" i="1" s="1"/>
  <c r="P573" i="1" s="1"/>
  <c r="M581" i="1"/>
  <c r="N581" i="1" s="1"/>
  <c r="P581" i="1" s="1"/>
  <c r="M589" i="1"/>
  <c r="N589" i="1" s="1"/>
  <c r="P589" i="1" s="1"/>
  <c r="M598" i="1"/>
  <c r="N598" i="1" s="1"/>
  <c r="P598" i="1" s="1"/>
  <c r="M606" i="1"/>
  <c r="N606" i="1" s="1"/>
  <c r="P606" i="1" s="1"/>
  <c r="M614" i="1"/>
  <c r="N614" i="1" s="1"/>
  <c r="P614" i="1" s="1"/>
  <c r="M622" i="1"/>
  <c r="N622" i="1" s="1"/>
  <c r="P622" i="1" s="1"/>
  <c r="M630" i="1"/>
  <c r="N630" i="1" s="1"/>
  <c r="P630" i="1" s="1"/>
  <c r="M638" i="1"/>
  <c r="N638" i="1" s="1"/>
  <c r="P638" i="1" s="1"/>
  <c r="M646" i="1"/>
  <c r="N646" i="1" s="1"/>
  <c r="P646" i="1" s="1"/>
  <c r="M654" i="1"/>
  <c r="N654" i="1" s="1"/>
  <c r="P654" i="1" s="1"/>
  <c r="M663" i="1"/>
  <c r="N663" i="1" s="1"/>
  <c r="P663" i="1" s="1"/>
  <c r="M671" i="1"/>
  <c r="N671" i="1" s="1"/>
  <c r="P671" i="1" s="1"/>
  <c r="M679" i="1"/>
  <c r="N679" i="1" s="1"/>
  <c r="P679" i="1" s="1"/>
  <c r="M687" i="1"/>
  <c r="N687" i="1" s="1"/>
  <c r="P687" i="1" s="1"/>
  <c r="M761" i="1"/>
  <c r="N761" i="1" s="1"/>
  <c r="M817" i="1"/>
  <c r="N817" i="1" s="1"/>
  <c r="P817" i="1" s="1"/>
  <c r="M953" i="1"/>
  <c r="N953" i="1" s="1"/>
  <c r="M995" i="1"/>
  <c r="N995" i="1" s="1"/>
  <c r="M1004" i="1"/>
  <c r="N1004" i="1" s="1"/>
  <c r="M1012" i="1"/>
  <c r="N1012" i="1" s="1"/>
  <c r="P1012" i="1" s="1"/>
  <c r="M1117" i="1"/>
  <c r="N1117" i="1" s="1"/>
  <c r="P1117" i="1" s="1"/>
  <c r="M1125" i="1"/>
  <c r="N1125" i="1" s="1"/>
  <c r="P1125" i="1" s="1"/>
  <c r="M1133" i="1"/>
  <c r="N1133" i="1" s="1"/>
  <c r="P1133" i="1" s="1"/>
  <c r="M1141" i="1"/>
  <c r="N1141" i="1" s="1"/>
  <c r="P1141" i="1" s="1"/>
  <c r="M1149" i="1"/>
  <c r="N1149" i="1" s="1"/>
  <c r="P1149" i="1" s="1"/>
  <c r="M1157" i="1"/>
  <c r="N1157" i="1" s="1"/>
  <c r="P1157" i="1" s="1"/>
  <c r="M1181" i="1"/>
  <c r="N1181" i="1" s="1"/>
  <c r="P1181" i="1" s="1"/>
  <c r="E468" i="3" s="1"/>
  <c r="CQ468" i="3" s="1"/>
  <c r="M1197" i="1"/>
  <c r="N1197" i="1" s="1"/>
  <c r="P1197" i="1" s="1"/>
  <c r="M1241" i="1"/>
  <c r="N1241" i="1" s="1"/>
  <c r="P1241" i="1" s="1"/>
  <c r="M68" i="1"/>
  <c r="N68" i="1" s="1"/>
  <c r="P68" i="1" s="1"/>
  <c r="M158" i="1"/>
  <c r="N158" i="1" s="1"/>
  <c r="M254" i="1"/>
  <c r="N254" i="1" s="1"/>
  <c r="P254" i="1" s="1"/>
  <c r="M278" i="1"/>
  <c r="N278" i="1" s="1"/>
  <c r="M363" i="1"/>
  <c r="N363" i="1" s="1"/>
  <c r="M421" i="1"/>
  <c r="N421" i="1" s="1"/>
  <c r="M469" i="1"/>
  <c r="N469" i="1" s="1"/>
  <c r="P469" i="1" s="1"/>
  <c r="M493" i="1"/>
  <c r="N493" i="1" s="1"/>
  <c r="P493" i="1" s="1"/>
  <c r="M518" i="1"/>
  <c r="N518" i="1" s="1"/>
  <c r="P518" i="1" s="1"/>
  <c r="M544" i="1"/>
  <c r="N544" i="1" s="1"/>
  <c r="P544" i="1" s="1"/>
  <c r="M568" i="1"/>
  <c r="N568" i="1" s="1"/>
  <c r="P568" i="1" s="1"/>
  <c r="M592" i="1"/>
  <c r="N592" i="1" s="1"/>
  <c r="P592" i="1" s="1"/>
  <c r="M625" i="1"/>
  <c r="N625" i="1" s="1"/>
  <c r="P625" i="1" s="1"/>
  <c r="M649" i="1"/>
  <c r="N649" i="1" s="1"/>
  <c r="P649" i="1" s="1"/>
  <c r="M674" i="1"/>
  <c r="N674" i="1" s="1"/>
  <c r="P674" i="1" s="1"/>
  <c r="M698" i="1"/>
  <c r="N698" i="1" s="1"/>
  <c r="P698" i="1" s="1"/>
  <c r="M730" i="1"/>
  <c r="N730" i="1" s="1"/>
  <c r="P730" i="1" s="1"/>
  <c r="M756" i="1"/>
  <c r="M780" i="1"/>
  <c r="N780" i="1" s="1"/>
  <c r="P780" i="1" s="1"/>
  <c r="M804" i="1"/>
  <c r="N804" i="1" s="1"/>
  <c r="P804" i="1" s="1"/>
  <c r="M972" i="1"/>
  <c r="N972" i="1" s="1"/>
  <c r="P972" i="1" s="1"/>
  <c r="M1031" i="1"/>
  <c r="N1031" i="1" s="1"/>
  <c r="P1031" i="1" s="1"/>
  <c r="M1063" i="1"/>
  <c r="N1063" i="1" s="1"/>
  <c r="P1063" i="1" s="1"/>
  <c r="M1087" i="1"/>
  <c r="N1087" i="1" s="1"/>
  <c r="P1087" i="1" s="1"/>
  <c r="M1111" i="1"/>
  <c r="N1111" i="1" s="1"/>
  <c r="P1111" i="1" s="1"/>
  <c r="M1160" i="1"/>
  <c r="N1160" i="1" s="1"/>
  <c r="M1184" i="1"/>
  <c r="N1184" i="1" s="1"/>
  <c r="M1212" i="1"/>
  <c r="N1212" i="1" s="1"/>
  <c r="P1212" i="1" s="1"/>
  <c r="M1236" i="1"/>
  <c r="N1236" i="1" s="1"/>
  <c r="M9" i="1"/>
  <c r="N9" i="1" s="1"/>
  <c r="P9" i="1" s="1"/>
  <c r="M32" i="1"/>
  <c r="N32" i="1" s="1"/>
  <c r="M40" i="1"/>
  <c r="N40" i="1" s="1"/>
  <c r="P40" i="1" s="1"/>
  <c r="E39" i="3" s="1"/>
  <c r="CQ39" i="3" s="1"/>
  <c r="M48" i="1"/>
  <c r="N48" i="1" s="1"/>
  <c r="P48" i="1" s="1"/>
  <c r="E46" i="3" s="1"/>
  <c r="CQ46" i="3" s="1"/>
  <c r="M58" i="1"/>
  <c r="N58" i="1" s="1"/>
  <c r="M66" i="1"/>
  <c r="N66" i="1" s="1"/>
  <c r="M74" i="1"/>
  <c r="N74" i="1" s="1"/>
  <c r="P74" i="1" s="1"/>
  <c r="M115" i="1"/>
  <c r="N115" i="1" s="1"/>
  <c r="M132" i="1"/>
  <c r="N132" i="1" s="1"/>
  <c r="P132" i="1" s="1"/>
  <c r="E120" i="3" s="1"/>
  <c r="CZ120" i="3" s="1"/>
  <c r="M140" i="1"/>
  <c r="N140" i="1" s="1"/>
  <c r="M148" i="1"/>
  <c r="N148" i="1" s="1"/>
  <c r="P148" i="1" s="1"/>
  <c r="M164" i="1"/>
  <c r="N164" i="1" s="1"/>
  <c r="P164" i="1" s="1"/>
  <c r="M172" i="1"/>
  <c r="N172" i="1" s="1"/>
  <c r="P172" i="1" s="1"/>
  <c r="E149" i="3" s="1"/>
  <c r="CZ149" i="3" s="1"/>
  <c r="M228" i="1"/>
  <c r="N228" i="1" s="1"/>
  <c r="P228" i="1" s="1"/>
  <c r="M236" i="1"/>
  <c r="N236" i="1" s="1"/>
  <c r="M244" i="1"/>
  <c r="N244" i="1" s="1"/>
  <c r="P244" i="1" s="1"/>
  <c r="M292" i="1"/>
  <c r="N292" i="1" s="1"/>
  <c r="M300" i="1"/>
  <c r="N300" i="1" s="1"/>
  <c r="P300" i="1" s="1"/>
  <c r="M352" i="1"/>
  <c r="N352" i="1" s="1"/>
  <c r="M361" i="1"/>
  <c r="N361" i="1" s="1"/>
  <c r="P361" i="1" s="1"/>
  <c r="M393" i="1"/>
  <c r="N393" i="1" s="1"/>
  <c r="M401" i="1"/>
  <c r="N401" i="1" s="1"/>
  <c r="M411" i="1"/>
  <c r="N411" i="1" s="1"/>
  <c r="P411" i="1" s="1"/>
  <c r="M435" i="1"/>
  <c r="N435" i="1" s="1"/>
  <c r="M443" i="1"/>
  <c r="N443" i="1" s="1"/>
  <c r="M451" i="1"/>
  <c r="N451" i="1" s="1"/>
  <c r="M467" i="1"/>
  <c r="N467" i="1" s="1"/>
  <c r="P467" i="1" s="1"/>
  <c r="M475" i="1"/>
  <c r="N475" i="1" s="1"/>
  <c r="P475" i="1" s="1"/>
  <c r="M483" i="1"/>
  <c r="N483" i="1" s="1"/>
  <c r="P483" i="1" s="1"/>
  <c r="M491" i="1"/>
  <c r="N491" i="1" s="1"/>
  <c r="P491" i="1" s="1"/>
  <c r="M500" i="1"/>
  <c r="N500" i="1" s="1"/>
  <c r="P500" i="1" s="1"/>
  <c r="M508" i="1"/>
  <c r="N508" i="1" s="1"/>
  <c r="P508" i="1" s="1"/>
  <c r="M516" i="1"/>
  <c r="N516" i="1" s="1"/>
  <c r="P516" i="1" s="1"/>
  <c r="M525" i="1"/>
  <c r="N525" i="1" s="1"/>
  <c r="P525" i="1" s="1"/>
  <c r="M533" i="1"/>
  <c r="N533" i="1" s="1"/>
  <c r="P533" i="1" s="1"/>
  <c r="M542" i="1"/>
  <c r="N542" i="1" s="1"/>
  <c r="P542" i="1" s="1"/>
  <c r="M550" i="1"/>
  <c r="N550" i="1" s="1"/>
  <c r="P550" i="1" s="1"/>
  <c r="M558" i="1"/>
  <c r="N558" i="1" s="1"/>
  <c r="P558" i="1" s="1"/>
  <c r="M566" i="1"/>
  <c r="N566" i="1" s="1"/>
  <c r="P566" i="1" s="1"/>
  <c r="M574" i="1"/>
  <c r="N574" i="1" s="1"/>
  <c r="P574" i="1" s="1"/>
  <c r="M582" i="1"/>
  <c r="N582" i="1" s="1"/>
  <c r="P582" i="1" s="1"/>
  <c r="M590" i="1"/>
  <c r="N590" i="1" s="1"/>
  <c r="P590" i="1" s="1"/>
  <c r="M599" i="1"/>
  <c r="N599" i="1" s="1"/>
  <c r="P599" i="1" s="1"/>
  <c r="M607" i="1"/>
  <c r="N607" i="1" s="1"/>
  <c r="P607" i="1" s="1"/>
  <c r="M615" i="1"/>
  <c r="N615" i="1" s="1"/>
  <c r="P615" i="1" s="1"/>
  <c r="M623" i="1"/>
  <c r="N623" i="1" s="1"/>
  <c r="P623" i="1" s="1"/>
  <c r="M631" i="1"/>
  <c r="N631" i="1" s="1"/>
  <c r="P631" i="1" s="1"/>
  <c r="M639" i="1"/>
  <c r="N639" i="1" s="1"/>
  <c r="P639" i="1" s="1"/>
  <c r="M647" i="1"/>
  <c r="N647" i="1" s="1"/>
  <c r="P647" i="1" s="1"/>
  <c r="M655" i="1"/>
  <c r="N655" i="1" s="1"/>
  <c r="P655" i="1" s="1"/>
  <c r="M664" i="1"/>
  <c r="N664" i="1" s="1"/>
  <c r="P664" i="1" s="1"/>
  <c r="M672" i="1"/>
  <c r="N672" i="1" s="1"/>
  <c r="P672" i="1" s="1"/>
  <c r="M680" i="1"/>
  <c r="N680" i="1" s="1"/>
  <c r="P680" i="1" s="1"/>
  <c r="M688" i="1"/>
  <c r="N688" i="1" s="1"/>
  <c r="P688" i="1" s="1"/>
  <c r="M770" i="1"/>
  <c r="N770" i="1" s="1"/>
  <c r="P770" i="1" s="1"/>
  <c r="M778" i="1"/>
  <c r="N778" i="1" s="1"/>
  <c r="P778" i="1" s="1"/>
  <c r="M786" i="1"/>
  <c r="N786" i="1" s="1"/>
  <c r="P786" i="1" s="1"/>
  <c r="M794" i="1"/>
  <c r="N794" i="1" s="1"/>
  <c r="P794" i="1" s="1"/>
  <c r="M802" i="1"/>
  <c r="N802" i="1" s="1"/>
  <c r="P802" i="1" s="1"/>
  <c r="M810" i="1"/>
  <c r="N810" i="1" s="1"/>
  <c r="P810" i="1" s="1"/>
  <c r="M826" i="1"/>
  <c r="N826" i="1" s="1"/>
  <c r="M986" i="1"/>
  <c r="N986" i="1" s="1"/>
  <c r="P986" i="1" s="1"/>
  <c r="M1005" i="1"/>
  <c r="N1005" i="1" s="1"/>
  <c r="P1005" i="1" s="1"/>
  <c r="M1021" i="1"/>
  <c r="N1021" i="1" s="1"/>
  <c r="P1021" i="1" s="1"/>
  <c r="M1029" i="1"/>
  <c r="N1029" i="1" s="1"/>
  <c r="P1029" i="1" s="1"/>
  <c r="M1037" i="1"/>
  <c r="N1037" i="1" s="1"/>
  <c r="P1037" i="1" s="1"/>
  <c r="M1045" i="1"/>
  <c r="N1045" i="1" s="1"/>
  <c r="P1045" i="1" s="1"/>
  <c r="M1053" i="1"/>
  <c r="N1053" i="1" s="1"/>
  <c r="P1053" i="1" s="1"/>
  <c r="M1061" i="1"/>
  <c r="N1061" i="1" s="1"/>
  <c r="P1061" i="1" s="1"/>
  <c r="M1069" i="1"/>
  <c r="N1069" i="1" s="1"/>
  <c r="P1069" i="1" s="1"/>
  <c r="M1077" i="1"/>
  <c r="N1077" i="1" s="1"/>
  <c r="P1077" i="1" s="1"/>
  <c r="M1085" i="1"/>
  <c r="N1085" i="1" s="1"/>
  <c r="P1085" i="1" s="1"/>
  <c r="M1093" i="1"/>
  <c r="N1093" i="1" s="1"/>
  <c r="P1093" i="1" s="1"/>
  <c r="M1101" i="1"/>
  <c r="N1101" i="1" s="1"/>
  <c r="P1101" i="1" s="1"/>
  <c r="M1109" i="1"/>
  <c r="N1109" i="1" s="1"/>
  <c r="P1109" i="1" s="1"/>
  <c r="M1158" i="1"/>
  <c r="N1158" i="1" s="1"/>
  <c r="P1158" i="1" s="1"/>
  <c r="M1166" i="1"/>
  <c r="N1166" i="1" s="1"/>
  <c r="P1166" i="1" s="1"/>
  <c r="M1174" i="1"/>
  <c r="N1174" i="1" s="1"/>
  <c r="M1182" i="1"/>
  <c r="N1182" i="1" s="1"/>
  <c r="P1182" i="1" s="1"/>
  <c r="E469" i="3" s="1"/>
  <c r="CQ469" i="3" s="1"/>
  <c r="M1190" i="1"/>
  <c r="N1190" i="1" s="1"/>
  <c r="M1198" i="1"/>
  <c r="N1198" i="1" s="1"/>
  <c r="M1218" i="1"/>
  <c r="N1218" i="1" s="1"/>
  <c r="P1218" i="1" s="1"/>
  <c r="M1226" i="1"/>
  <c r="N1226" i="1" s="1"/>
  <c r="M1234" i="1"/>
  <c r="N1234" i="1" s="1"/>
  <c r="M1242" i="1"/>
  <c r="M1292" i="1"/>
  <c r="N1292" i="1" s="1"/>
  <c r="P1292" i="1" s="1"/>
  <c r="E224" i="3" s="1"/>
  <c r="CZ224" i="3" s="1"/>
  <c r="M10" i="1"/>
  <c r="N10" i="1" s="1"/>
  <c r="P10" i="1" s="1"/>
  <c r="N17" i="1"/>
  <c r="P17" i="1" s="1"/>
  <c r="E10" i="3" s="1"/>
  <c r="CQ10" i="3" s="1"/>
  <c r="M25" i="1"/>
  <c r="N25" i="1" s="1"/>
  <c r="M75" i="1"/>
  <c r="N75" i="1" s="1"/>
  <c r="P75" i="1" s="1"/>
  <c r="M83" i="1"/>
  <c r="N83" i="1" s="1"/>
  <c r="M91" i="1"/>
  <c r="N91" i="1" s="1"/>
  <c r="M100" i="1"/>
  <c r="N100" i="1" s="1"/>
  <c r="M108" i="1"/>
  <c r="N108" i="1" s="1"/>
  <c r="M125" i="1"/>
  <c r="N125" i="1" s="1"/>
  <c r="P125" i="1" s="1"/>
  <c r="E113" i="3" s="1"/>
  <c r="CZ113" i="3" s="1"/>
  <c r="M165" i="1"/>
  <c r="N165" i="1" s="1"/>
  <c r="M181" i="1"/>
  <c r="N181" i="1" s="1"/>
  <c r="M189" i="1"/>
  <c r="N189" i="1" s="1"/>
  <c r="M197" i="1"/>
  <c r="N197" i="1" s="1"/>
  <c r="M205" i="1"/>
  <c r="N205" i="1" s="1"/>
  <c r="M229" i="1"/>
  <c r="N229" i="1" s="1"/>
  <c r="M245" i="1"/>
  <c r="N245" i="1" s="1"/>
  <c r="P245" i="1" s="1"/>
  <c r="M253" i="1"/>
  <c r="N253" i="1" s="1"/>
  <c r="M285" i="1"/>
  <c r="N285" i="1" s="1"/>
  <c r="P285" i="1" s="1"/>
  <c r="M301" i="1"/>
  <c r="N301" i="1" s="1"/>
  <c r="M309" i="1"/>
  <c r="N309" i="1" s="1"/>
  <c r="M317" i="1"/>
  <c r="N317" i="1" s="1"/>
  <c r="M327" i="1"/>
  <c r="N327" i="1" s="1"/>
  <c r="M335" i="1"/>
  <c r="N335" i="1" s="1"/>
  <c r="M343" i="1"/>
  <c r="N343" i="1" s="1"/>
  <c r="M353" i="1"/>
  <c r="N353" i="1" s="1"/>
  <c r="M386" i="1"/>
  <c r="N386" i="1" s="1"/>
  <c r="M412" i="1"/>
  <c r="N412" i="1" s="1"/>
  <c r="P412" i="1" s="1"/>
  <c r="M420" i="1"/>
  <c r="N420" i="1" s="1"/>
  <c r="M444" i="1"/>
  <c r="N444" i="1" s="1"/>
  <c r="P444" i="1" s="1"/>
  <c r="E397" i="3" s="1"/>
  <c r="M460" i="1"/>
  <c r="N460" i="1" s="1"/>
  <c r="M468" i="1"/>
  <c r="N468" i="1" s="1"/>
  <c r="P468" i="1" s="1"/>
  <c r="M476" i="1"/>
  <c r="N476" i="1" s="1"/>
  <c r="P476" i="1" s="1"/>
  <c r="M484" i="1"/>
  <c r="N484" i="1" s="1"/>
  <c r="P484" i="1" s="1"/>
  <c r="M492" i="1"/>
  <c r="N492" i="1" s="1"/>
  <c r="P492" i="1" s="1"/>
  <c r="M501" i="1"/>
  <c r="N501" i="1" s="1"/>
  <c r="P501" i="1" s="1"/>
  <c r="M509" i="1"/>
  <c r="N509" i="1" s="1"/>
  <c r="P509" i="1" s="1"/>
  <c r="M517" i="1"/>
  <c r="N517" i="1" s="1"/>
  <c r="P517" i="1" s="1"/>
  <c r="M526" i="1"/>
  <c r="N526" i="1" s="1"/>
  <c r="P526" i="1" s="1"/>
  <c r="M534" i="1"/>
  <c r="N534" i="1" s="1"/>
  <c r="P534" i="1" s="1"/>
  <c r="M543" i="1"/>
  <c r="N543" i="1" s="1"/>
  <c r="P543" i="1" s="1"/>
  <c r="M551" i="1"/>
  <c r="N551" i="1" s="1"/>
  <c r="P551" i="1" s="1"/>
  <c r="M559" i="1"/>
  <c r="N559" i="1" s="1"/>
  <c r="P559" i="1" s="1"/>
  <c r="M567" i="1"/>
  <c r="N567" i="1" s="1"/>
  <c r="P567" i="1" s="1"/>
  <c r="M575" i="1"/>
  <c r="N575" i="1" s="1"/>
  <c r="P575" i="1" s="1"/>
  <c r="M583" i="1"/>
  <c r="N583" i="1" s="1"/>
  <c r="P583" i="1" s="1"/>
  <c r="M591" i="1"/>
  <c r="N591" i="1" s="1"/>
  <c r="P591" i="1" s="1"/>
  <c r="M600" i="1"/>
  <c r="N600" i="1" s="1"/>
  <c r="P600" i="1" s="1"/>
  <c r="M608" i="1"/>
  <c r="N608" i="1" s="1"/>
  <c r="P608" i="1" s="1"/>
  <c r="M616" i="1"/>
  <c r="N616" i="1" s="1"/>
  <c r="P616" i="1" s="1"/>
  <c r="M624" i="1"/>
  <c r="N624" i="1" s="1"/>
  <c r="P624" i="1" s="1"/>
  <c r="M632" i="1"/>
  <c r="N632" i="1" s="1"/>
  <c r="P632" i="1" s="1"/>
  <c r="M640" i="1"/>
  <c r="N640" i="1" s="1"/>
  <c r="P640" i="1" s="1"/>
  <c r="M648" i="1"/>
  <c r="N648" i="1" s="1"/>
  <c r="P648" i="1" s="1"/>
  <c r="M656" i="1"/>
  <c r="N656" i="1" s="1"/>
  <c r="P656" i="1" s="1"/>
  <c r="M665" i="1"/>
  <c r="N665" i="1" s="1"/>
  <c r="P665" i="1" s="1"/>
  <c r="M673" i="1"/>
  <c r="N673" i="1" s="1"/>
  <c r="P673" i="1" s="1"/>
  <c r="M681" i="1"/>
  <c r="N681" i="1" s="1"/>
  <c r="P681" i="1" s="1"/>
  <c r="M689" i="1"/>
  <c r="N689" i="1" s="1"/>
  <c r="P689" i="1" s="1"/>
  <c r="M763" i="1"/>
  <c r="N763" i="1" s="1"/>
  <c r="M819" i="1"/>
  <c r="N819" i="1" s="1"/>
  <c r="P819" i="1" s="1"/>
  <c r="M827" i="1"/>
  <c r="N827" i="1" s="1"/>
  <c r="P827" i="1" s="1"/>
  <c r="M835" i="1"/>
  <c r="N835" i="1" s="1"/>
  <c r="P835" i="1" s="1"/>
  <c r="M843" i="1"/>
  <c r="N843" i="1" s="1"/>
  <c r="P843" i="1" s="1"/>
  <c r="M851" i="1"/>
  <c r="N851" i="1" s="1"/>
  <c r="P851" i="1" s="1"/>
  <c r="M859" i="1"/>
  <c r="N859" i="1" s="1"/>
  <c r="P859" i="1" s="1"/>
  <c r="M867" i="1"/>
  <c r="N867" i="1" s="1"/>
  <c r="P867" i="1" s="1"/>
  <c r="M875" i="1"/>
  <c r="N875" i="1" s="1"/>
  <c r="P875" i="1" s="1"/>
  <c r="M883" i="1"/>
  <c r="N883" i="1" s="1"/>
  <c r="P883" i="1" s="1"/>
  <c r="M891" i="1"/>
  <c r="N891" i="1" s="1"/>
  <c r="P891" i="1" s="1"/>
  <c r="M899" i="1"/>
  <c r="N899" i="1" s="1"/>
  <c r="P899" i="1" s="1"/>
  <c r="M907" i="1"/>
  <c r="N907" i="1" s="1"/>
  <c r="P907" i="1" s="1"/>
  <c r="M915" i="1"/>
  <c r="N915" i="1" s="1"/>
  <c r="P915" i="1" s="1"/>
  <c r="M923" i="1"/>
  <c r="N923" i="1" s="1"/>
  <c r="P923" i="1" s="1"/>
  <c r="M931" i="1"/>
  <c r="N931" i="1" s="1"/>
  <c r="P931" i="1" s="1"/>
  <c r="M939" i="1"/>
  <c r="N939" i="1" s="1"/>
  <c r="P939" i="1" s="1"/>
  <c r="M947" i="1"/>
  <c r="N947" i="1" s="1"/>
  <c r="P947" i="1" s="1"/>
  <c r="M987" i="1"/>
  <c r="N987" i="1" s="1"/>
  <c r="P987" i="1" s="1"/>
  <c r="M997" i="1"/>
  <c r="N997" i="1" s="1"/>
  <c r="P997" i="1" s="1"/>
  <c r="M1014" i="1"/>
  <c r="N1014" i="1" s="1"/>
  <c r="M1135" i="1"/>
  <c r="N1135" i="1" s="1"/>
  <c r="P1135" i="1" s="1"/>
  <c r="M1151" i="1"/>
  <c r="N1151" i="1" s="1"/>
  <c r="P1151" i="1" s="1"/>
  <c r="M1159" i="1"/>
  <c r="N1159" i="1" s="1"/>
  <c r="M1219" i="1"/>
  <c r="N1219" i="1" s="1"/>
  <c r="M1252" i="1"/>
  <c r="N1252" i="1" s="1"/>
  <c r="M1260" i="1"/>
  <c r="N1260" i="1" s="1"/>
  <c r="M1276" i="1"/>
  <c r="N1276" i="1" s="1"/>
  <c r="M134" i="1"/>
  <c r="N134" i="1" s="1"/>
  <c r="M150" i="1"/>
  <c r="N150" i="1" s="1"/>
  <c r="M174" i="1"/>
  <c r="N174" i="1" s="1"/>
  <c r="P174" i="1" s="1"/>
  <c r="M222" i="1"/>
  <c r="N222" i="1" s="1"/>
  <c r="M246" i="1"/>
  <c r="N246" i="1" s="1"/>
  <c r="M270" i="1"/>
  <c r="N270" i="1" s="1"/>
  <c r="M379" i="1"/>
  <c r="N379" i="1" s="1"/>
  <c r="P379" i="1" s="1"/>
  <c r="M403" i="1"/>
  <c r="N403" i="1" s="1"/>
  <c r="M429" i="1"/>
  <c r="N429" i="1" s="1"/>
  <c r="P429" i="1" s="1"/>
  <c r="M453" i="1"/>
  <c r="N453" i="1" s="1"/>
  <c r="M477" i="1"/>
  <c r="N477" i="1" s="1"/>
  <c r="P477" i="1" s="1"/>
  <c r="M502" i="1"/>
  <c r="N502" i="1" s="1"/>
  <c r="P502" i="1" s="1"/>
  <c r="M527" i="1"/>
  <c r="N527" i="1" s="1"/>
  <c r="P527" i="1" s="1"/>
  <c r="M552" i="1"/>
  <c r="N552" i="1" s="1"/>
  <c r="P552" i="1" s="1"/>
  <c r="M576" i="1"/>
  <c r="N576" i="1" s="1"/>
  <c r="P576" i="1" s="1"/>
  <c r="M609" i="1"/>
  <c r="N609" i="1" s="1"/>
  <c r="P609" i="1" s="1"/>
  <c r="M633" i="1"/>
  <c r="N633" i="1" s="1"/>
  <c r="P633" i="1" s="1"/>
  <c r="M657" i="1"/>
  <c r="N657" i="1" s="1"/>
  <c r="P657" i="1" s="1"/>
  <c r="M682" i="1"/>
  <c r="N682" i="1" s="1"/>
  <c r="P682" i="1" s="1"/>
  <c r="M706" i="1"/>
  <c r="N706" i="1" s="1"/>
  <c r="P706" i="1" s="1"/>
  <c r="M722" i="1"/>
  <c r="N722" i="1" s="1"/>
  <c r="P722" i="1" s="1"/>
  <c r="M746" i="1"/>
  <c r="N746" i="1" s="1"/>
  <c r="P746" i="1" s="1"/>
  <c r="M772" i="1"/>
  <c r="N772" i="1" s="1"/>
  <c r="P772" i="1" s="1"/>
  <c r="M796" i="1"/>
  <c r="N796" i="1" s="1"/>
  <c r="P796" i="1" s="1"/>
  <c r="M964" i="1"/>
  <c r="N964" i="1" s="1"/>
  <c r="P964" i="1" s="1"/>
  <c r="M1039" i="1"/>
  <c r="N1039" i="1" s="1"/>
  <c r="P1039" i="1" s="1"/>
  <c r="M1055" i="1"/>
  <c r="N1055" i="1" s="1"/>
  <c r="P1055" i="1" s="1"/>
  <c r="M1071" i="1"/>
  <c r="N1071" i="1" s="1"/>
  <c r="P1071" i="1" s="1"/>
  <c r="M1095" i="1"/>
  <c r="N1095" i="1" s="1"/>
  <c r="P1095" i="1" s="1"/>
  <c r="M1192" i="1"/>
  <c r="N1192" i="1" s="1"/>
  <c r="M1244" i="1"/>
  <c r="N1244" i="1" s="1"/>
  <c r="M1293" i="1"/>
  <c r="N1293" i="1" s="1"/>
  <c r="P1293" i="1" s="1"/>
  <c r="E26" i="3"/>
  <c r="CZ26" i="3" s="1"/>
  <c r="M35" i="1"/>
  <c r="N35" i="1" s="1"/>
  <c r="P35" i="1" s="1"/>
  <c r="M53" i="1"/>
  <c r="N53" i="1" s="1"/>
  <c r="P53" i="1" s="1"/>
  <c r="M77" i="1"/>
  <c r="N77" i="1" s="1"/>
  <c r="M85" i="1"/>
  <c r="N85" i="1" s="1"/>
  <c r="M93" i="1"/>
  <c r="N93" i="1" s="1"/>
  <c r="M102" i="1"/>
  <c r="N102" i="1" s="1"/>
  <c r="M110" i="1"/>
  <c r="N110" i="1" s="1"/>
  <c r="M127" i="1"/>
  <c r="N127" i="1" s="1"/>
  <c r="M159" i="1"/>
  <c r="N159" i="1" s="1"/>
  <c r="P159" i="1" s="1"/>
  <c r="M175" i="1"/>
  <c r="N175" i="1" s="1"/>
  <c r="M183" i="1"/>
  <c r="N183" i="1" s="1"/>
  <c r="M191" i="1"/>
  <c r="N191" i="1" s="1"/>
  <c r="P191" i="1" s="1"/>
  <c r="M199" i="1"/>
  <c r="N199" i="1" s="1"/>
  <c r="M215" i="1"/>
  <c r="N215" i="1" s="1"/>
  <c r="M231" i="1"/>
  <c r="N231" i="1" s="1"/>
  <c r="M356" i="1"/>
  <c r="N356" i="1" s="1"/>
  <c r="M380" i="1"/>
  <c r="N380" i="1" s="1"/>
  <c r="P380" i="1" s="1"/>
  <c r="M388" i="1"/>
  <c r="N388" i="1" s="1"/>
  <c r="P388" i="1" s="1"/>
  <c r="E223" i="3" s="1"/>
  <c r="M404" i="1"/>
  <c r="N404" i="1" s="1"/>
  <c r="P404" i="1" s="1"/>
  <c r="M422" i="1"/>
  <c r="N422" i="1" s="1"/>
  <c r="M430" i="1"/>
  <c r="N430" i="1" s="1"/>
  <c r="P430" i="1" s="1"/>
  <c r="M438" i="1"/>
  <c r="N438" i="1" s="1"/>
  <c r="P438" i="1" s="1"/>
  <c r="M462" i="1"/>
  <c r="N462" i="1" s="1"/>
  <c r="M470" i="1"/>
  <c r="N470" i="1" s="1"/>
  <c r="P470" i="1" s="1"/>
  <c r="M478" i="1"/>
  <c r="N478" i="1" s="1"/>
  <c r="P478" i="1" s="1"/>
  <c r="M486" i="1"/>
  <c r="N486" i="1" s="1"/>
  <c r="P486" i="1" s="1"/>
  <c r="M494" i="1"/>
  <c r="N494" i="1" s="1"/>
  <c r="P494" i="1" s="1"/>
  <c r="M503" i="1"/>
  <c r="N503" i="1" s="1"/>
  <c r="P503" i="1" s="1"/>
  <c r="M511" i="1"/>
  <c r="N511" i="1" s="1"/>
  <c r="P511" i="1" s="1"/>
  <c r="M519" i="1"/>
  <c r="N519" i="1" s="1"/>
  <c r="P519" i="1" s="1"/>
  <c r="M528" i="1"/>
  <c r="N528" i="1" s="1"/>
  <c r="P528" i="1" s="1"/>
  <c r="M536" i="1"/>
  <c r="N536" i="1" s="1"/>
  <c r="P536" i="1" s="1"/>
  <c r="M545" i="1"/>
  <c r="N545" i="1" s="1"/>
  <c r="P545" i="1" s="1"/>
  <c r="M553" i="1"/>
  <c r="N553" i="1" s="1"/>
  <c r="P553" i="1" s="1"/>
  <c r="M561" i="1"/>
  <c r="N561" i="1" s="1"/>
  <c r="P561" i="1" s="1"/>
  <c r="M569" i="1"/>
  <c r="N569" i="1" s="1"/>
  <c r="P569" i="1" s="1"/>
  <c r="M577" i="1"/>
  <c r="N577" i="1" s="1"/>
  <c r="P577" i="1" s="1"/>
  <c r="M585" i="1"/>
  <c r="N585" i="1" s="1"/>
  <c r="P585" i="1" s="1"/>
  <c r="M593" i="1"/>
  <c r="N593" i="1" s="1"/>
  <c r="P593" i="1" s="1"/>
  <c r="M602" i="1"/>
  <c r="N602" i="1" s="1"/>
  <c r="P602" i="1" s="1"/>
  <c r="M610" i="1"/>
  <c r="N610" i="1" s="1"/>
  <c r="P610" i="1" s="1"/>
  <c r="M618" i="1"/>
  <c r="N618" i="1" s="1"/>
  <c r="P618" i="1" s="1"/>
  <c r="M626" i="1"/>
  <c r="N626" i="1" s="1"/>
  <c r="P626" i="1" s="1"/>
  <c r="M634" i="1"/>
  <c r="N634" i="1" s="1"/>
  <c r="P634" i="1" s="1"/>
  <c r="M642" i="1"/>
  <c r="N642" i="1" s="1"/>
  <c r="P642" i="1" s="1"/>
  <c r="M650" i="1"/>
  <c r="N650" i="1" s="1"/>
  <c r="P650" i="1" s="1"/>
  <c r="M658" i="1"/>
  <c r="N658" i="1" s="1"/>
  <c r="P658" i="1" s="1"/>
  <c r="M667" i="1"/>
  <c r="N667" i="1" s="1"/>
  <c r="P667" i="1" s="1"/>
  <c r="M675" i="1"/>
  <c r="N675" i="1" s="1"/>
  <c r="P675" i="1" s="1"/>
  <c r="M683" i="1"/>
  <c r="N683" i="1" s="1"/>
  <c r="P683" i="1" s="1"/>
  <c r="M691" i="1"/>
  <c r="N691" i="1" s="1"/>
  <c r="P691" i="1" s="1"/>
  <c r="M757" i="1"/>
  <c r="N757" i="1" s="1"/>
  <c r="P757" i="1" s="1"/>
  <c r="M821" i="1"/>
  <c r="N821" i="1" s="1"/>
  <c r="P821" i="1" s="1"/>
  <c r="M829" i="1"/>
  <c r="N829" i="1" s="1"/>
  <c r="P829" i="1" s="1"/>
  <c r="M837" i="1"/>
  <c r="N837" i="1" s="1"/>
  <c r="P837" i="1" s="1"/>
  <c r="M845" i="1"/>
  <c r="N845" i="1" s="1"/>
  <c r="P845" i="1" s="1"/>
  <c r="M853" i="1"/>
  <c r="N853" i="1" s="1"/>
  <c r="P853" i="1" s="1"/>
  <c r="M861" i="1"/>
  <c r="N861" i="1" s="1"/>
  <c r="P861" i="1" s="1"/>
  <c r="M869" i="1"/>
  <c r="N869" i="1" s="1"/>
  <c r="P869" i="1" s="1"/>
  <c r="M877" i="1"/>
  <c r="N877" i="1" s="1"/>
  <c r="P877" i="1" s="1"/>
  <c r="M885" i="1"/>
  <c r="N885" i="1" s="1"/>
  <c r="P885" i="1" s="1"/>
  <c r="M893" i="1"/>
  <c r="N893" i="1" s="1"/>
  <c r="P893" i="1" s="1"/>
  <c r="M901" i="1"/>
  <c r="N901" i="1" s="1"/>
  <c r="P901" i="1" s="1"/>
  <c r="M909" i="1"/>
  <c r="N909" i="1" s="1"/>
  <c r="P909" i="1" s="1"/>
  <c r="M917" i="1"/>
  <c r="N917" i="1" s="1"/>
  <c r="P917" i="1" s="1"/>
  <c r="M925" i="1"/>
  <c r="N925" i="1" s="1"/>
  <c r="P925" i="1" s="1"/>
  <c r="M933" i="1"/>
  <c r="N933" i="1" s="1"/>
  <c r="P933" i="1" s="1"/>
  <c r="M941" i="1"/>
  <c r="N941" i="1" s="1"/>
  <c r="P941" i="1" s="1"/>
  <c r="M949" i="1"/>
  <c r="N949" i="1" s="1"/>
  <c r="P949" i="1" s="1"/>
  <c r="M989" i="1"/>
  <c r="N989" i="1" s="1"/>
  <c r="M1000" i="1"/>
  <c r="N1000" i="1" s="1"/>
  <c r="P1000" i="1" s="1"/>
  <c r="M1016" i="1"/>
  <c r="N1016" i="1" s="1"/>
  <c r="M1112" i="1"/>
  <c r="N1112" i="1" s="1"/>
  <c r="P1112" i="1" s="1"/>
  <c r="M1121" i="1"/>
  <c r="N1121" i="1" s="1"/>
  <c r="P1121" i="1" s="1"/>
  <c r="M1129" i="1"/>
  <c r="N1129" i="1" s="1"/>
  <c r="P1129" i="1" s="1"/>
  <c r="M1137" i="1"/>
  <c r="N1137" i="1" s="1"/>
  <c r="P1137" i="1" s="1"/>
  <c r="M1145" i="1"/>
  <c r="N1145" i="1" s="1"/>
  <c r="P1145" i="1" s="1"/>
  <c r="M1153" i="1"/>
  <c r="N1153" i="1" s="1"/>
  <c r="P1153" i="1" s="1"/>
  <c r="M1161" i="1"/>
  <c r="N1161" i="1" s="1"/>
  <c r="P1161" i="1" s="1"/>
  <c r="M1169" i="1"/>
  <c r="N1169" i="1" s="1"/>
  <c r="M1213" i="1"/>
  <c r="N1213" i="1" s="1"/>
  <c r="M1221" i="1"/>
  <c r="N1221" i="1" s="1"/>
  <c r="M1237" i="1"/>
  <c r="N1237" i="1" s="1"/>
  <c r="P1237" i="1" s="1"/>
  <c r="M1254" i="1"/>
  <c r="N1254" i="1" s="1"/>
  <c r="P1254" i="1" s="1"/>
  <c r="M1262" i="1"/>
  <c r="N1262" i="1" s="1"/>
  <c r="M1291" i="1"/>
  <c r="N1291" i="1" s="1"/>
  <c r="P1291" i="1" s="1"/>
  <c r="E265" i="3" s="1"/>
  <c r="CZ265" i="3" s="1"/>
  <c r="G5" i="1"/>
  <c r="K5" i="1" s="1"/>
  <c r="M15" i="1" s="1"/>
  <c r="CQ470" i="3"/>
  <c r="N21" i="1"/>
  <c r="P21" i="1" s="1"/>
  <c r="E16" i="3" s="1"/>
  <c r="CQ16" i="3" s="1"/>
  <c r="N1215" i="1"/>
  <c r="P1215" i="1" s="1"/>
  <c r="E499" i="3" s="1"/>
  <c r="CQ499" i="3" s="1"/>
  <c r="N1180" i="1"/>
  <c r="P1180" i="1" s="1"/>
  <c r="E467" i="3" s="1"/>
  <c r="CQ467" i="3" s="1"/>
  <c r="O352" i="1"/>
  <c r="P352" i="1" s="1"/>
  <c r="O351" i="1"/>
  <c r="P351" i="1" s="1"/>
  <c r="E253" i="3" s="1"/>
  <c r="CZ253" i="3" s="1"/>
  <c r="N383" i="1"/>
  <c r="P383" i="1" s="1"/>
  <c r="H854" i="1"/>
  <c r="I854" i="1" s="1"/>
  <c r="H632" i="1"/>
  <c r="I632" i="1" s="1"/>
  <c r="H568" i="1"/>
  <c r="I568" i="1" s="1"/>
  <c r="N14" i="1"/>
  <c r="P14" i="1" s="1"/>
  <c r="N333" i="1"/>
  <c r="N39" i="1"/>
  <c r="N464" i="1"/>
  <c r="N480" i="1"/>
  <c r="P480" i="1" s="1"/>
  <c r="N547" i="1"/>
  <c r="P547" i="1" s="1"/>
  <c r="N349" i="1"/>
  <c r="N455" i="1"/>
  <c r="P455" i="1" s="1"/>
  <c r="N487" i="1"/>
  <c r="P487" i="1" s="1"/>
  <c r="N520" i="1"/>
  <c r="P520" i="1" s="1"/>
  <c r="N756" i="1"/>
  <c r="P756" i="1" s="1"/>
  <c r="N1242" i="1"/>
  <c r="N556" i="1"/>
  <c r="P556" i="1" s="1"/>
  <c r="N6" i="1"/>
  <c r="P6" i="1" s="1"/>
  <c r="N490" i="1"/>
  <c r="P490" i="1" s="1"/>
  <c r="N512" i="1"/>
  <c r="P512" i="1" s="1"/>
  <c r="N659" i="1"/>
  <c r="P659" i="1" s="1"/>
  <c r="N927" i="1"/>
  <c r="P927" i="1" s="1"/>
  <c r="N1009" i="1"/>
  <c r="P1009" i="1" s="1"/>
  <c r="N1280" i="1"/>
  <c r="O353" i="1"/>
  <c r="P353" i="1" s="1"/>
  <c r="O356" i="1"/>
  <c r="P356" i="1" s="1"/>
  <c r="N1073" i="1"/>
  <c r="P1073" i="1" s="1"/>
  <c r="N1123" i="1"/>
  <c r="P1123" i="1" s="1"/>
  <c r="H768" i="1"/>
  <c r="I768" i="1" s="1"/>
  <c r="H504" i="1"/>
  <c r="I504" i="1" s="1"/>
  <c r="H704" i="1"/>
  <c r="I704" i="1" s="1"/>
  <c r="H438" i="1"/>
  <c r="I438" i="1" s="1"/>
  <c r="K372" i="1"/>
  <c r="M426" i="1" s="1"/>
  <c r="H372" i="1"/>
  <c r="I372" i="1" s="1"/>
  <c r="K294" i="1"/>
  <c r="M339" i="1" s="1"/>
  <c r="H294" i="1"/>
  <c r="I294" i="1" s="1"/>
  <c r="K159" i="1"/>
  <c r="M187" i="1" s="1"/>
  <c r="H159" i="1"/>
  <c r="I159" i="1" s="1"/>
  <c r="K20" i="1"/>
  <c r="M30" i="1" s="1"/>
  <c r="H20" i="1"/>
  <c r="I20" i="1" s="1"/>
  <c r="K323" i="1"/>
  <c r="M372" i="1" s="1"/>
  <c r="H323" i="1"/>
  <c r="I323" i="1" s="1"/>
  <c r="M323" i="1"/>
  <c r="K219" i="1"/>
  <c r="M262" i="1" s="1"/>
  <c r="H219" i="1"/>
  <c r="I219" i="1" s="1"/>
  <c r="K142" i="1"/>
  <c r="M169" i="1" s="1"/>
  <c r="H142" i="1"/>
  <c r="I142" i="1" s="1"/>
  <c r="K107" i="1"/>
  <c r="M124" i="1" s="1"/>
  <c r="H107" i="1"/>
  <c r="I107" i="1" s="1"/>
  <c r="K73" i="1"/>
  <c r="M89" i="1" s="1"/>
  <c r="H73" i="1"/>
  <c r="I73" i="1" s="1"/>
  <c r="K38" i="1"/>
  <c r="M49" i="1" s="1"/>
  <c r="H38" i="1"/>
  <c r="I38" i="1" s="1"/>
  <c r="K254" i="1"/>
  <c r="M298" i="1" s="1"/>
  <c r="H254" i="1"/>
  <c r="I254" i="1" s="1"/>
  <c r="K246" i="1"/>
  <c r="M290" i="1" s="1"/>
  <c r="H246" i="1"/>
  <c r="I246" i="1" s="1"/>
  <c r="K185" i="1"/>
  <c r="M220" i="1" s="1"/>
  <c r="H185" i="1"/>
  <c r="I185" i="1" s="1"/>
  <c r="K177" i="1"/>
  <c r="M207" i="1" s="1"/>
  <c r="H177" i="1"/>
  <c r="I177" i="1" s="1"/>
  <c r="K14" i="1"/>
  <c r="M23" i="1" s="1"/>
  <c r="H14" i="1"/>
  <c r="I14" i="1" s="1"/>
  <c r="H736" i="1"/>
  <c r="I736" i="1" s="1"/>
  <c r="H600" i="1"/>
  <c r="I600" i="1" s="1"/>
  <c r="H472" i="1"/>
  <c r="I472" i="1" s="1"/>
  <c r="H342" i="1"/>
  <c r="I342" i="1" s="1"/>
  <c r="H235" i="1"/>
  <c r="I235" i="1" s="1"/>
  <c r="H800" i="1"/>
  <c r="I800" i="1" s="1"/>
  <c r="H664" i="1"/>
  <c r="I664" i="1" s="1"/>
  <c r="H536" i="1"/>
  <c r="I536" i="1" s="1"/>
  <c r="H406" i="1"/>
  <c r="I406" i="1" s="1"/>
  <c r="H197" i="1"/>
  <c r="I197" i="1" s="1"/>
  <c r="H121" i="1"/>
  <c r="I121" i="1" s="1"/>
  <c r="H86" i="1"/>
  <c r="I86" i="1" s="1"/>
  <c r="H53" i="1"/>
  <c r="I53" i="1" s="1"/>
  <c r="H927" i="1"/>
  <c r="I927" i="1" s="1"/>
  <c r="H366" i="1"/>
  <c r="I366" i="1" s="1"/>
  <c r="H338" i="1"/>
  <c r="I338" i="1" s="1"/>
  <c r="H315" i="1"/>
  <c r="I315" i="1" s="1"/>
  <c r="H288" i="1"/>
  <c r="I288" i="1" s="1"/>
  <c r="H268" i="1"/>
  <c r="I268" i="1" s="1"/>
  <c r="H252" i="1"/>
  <c r="I252" i="1" s="1"/>
  <c r="H231" i="1"/>
  <c r="I231" i="1" s="1"/>
  <c r="H211" i="1"/>
  <c r="I211" i="1" s="1"/>
  <c r="H191" i="1"/>
  <c r="I191" i="1" s="1"/>
  <c r="H175" i="1"/>
  <c r="I175" i="1" s="1"/>
  <c r="H153" i="1"/>
  <c r="I153" i="1" s="1"/>
  <c r="H134" i="1"/>
  <c r="I134" i="1" s="1"/>
  <c r="H119" i="1"/>
  <c r="I119" i="1" s="1"/>
  <c r="H98" i="1"/>
  <c r="I98" i="1" s="1"/>
  <c r="H84" i="1"/>
  <c r="I84" i="1" s="1"/>
  <c r="H65" i="1"/>
  <c r="I65" i="1" s="1"/>
  <c r="H51" i="1"/>
  <c r="I51" i="1" s="1"/>
  <c r="H28" i="1"/>
  <c r="I28" i="1" s="1"/>
  <c r="H16" i="1"/>
  <c r="I16" i="1" s="1"/>
  <c r="H911" i="1"/>
  <c r="I911" i="1" s="1"/>
  <c r="H838" i="1"/>
  <c r="I838" i="1" s="1"/>
  <c r="H792" i="1"/>
  <c r="I792" i="1" s="1"/>
  <c r="H760" i="1"/>
  <c r="I760" i="1" s="1"/>
  <c r="H728" i="1"/>
  <c r="I728" i="1" s="1"/>
  <c r="H696" i="1"/>
  <c r="I696" i="1" s="1"/>
  <c r="H656" i="1"/>
  <c r="I656" i="1" s="1"/>
  <c r="H624" i="1"/>
  <c r="I624" i="1" s="1"/>
  <c r="H592" i="1"/>
  <c r="I592" i="1" s="1"/>
  <c r="H560" i="1"/>
  <c r="I560" i="1" s="1"/>
  <c r="H528" i="1"/>
  <c r="I528" i="1" s="1"/>
  <c r="H496" i="1"/>
  <c r="I496" i="1" s="1"/>
  <c r="H464" i="1"/>
  <c r="I464" i="1" s="1"/>
  <c r="H430" i="1"/>
  <c r="I430" i="1" s="1"/>
  <c r="H398" i="1"/>
  <c r="I398" i="1" s="1"/>
  <c r="H364" i="1"/>
  <c r="I364" i="1" s="1"/>
  <c r="H331" i="1"/>
  <c r="I331" i="1" s="1"/>
  <c r="H304" i="1"/>
  <c r="I304" i="1" s="1"/>
  <c r="H286" i="1"/>
  <c r="I286" i="1" s="1"/>
  <c r="H264" i="1"/>
  <c r="I264" i="1" s="1"/>
  <c r="H227" i="1"/>
  <c r="I227" i="1" s="1"/>
  <c r="H209" i="1"/>
  <c r="I209" i="1" s="1"/>
  <c r="H167" i="1"/>
  <c r="I167" i="1" s="1"/>
  <c r="H151" i="1"/>
  <c r="I151" i="1" s="1"/>
  <c r="H129" i="1"/>
  <c r="I129" i="1" s="1"/>
  <c r="H117" i="1"/>
  <c r="I117" i="1" s="1"/>
  <c r="H94" i="1"/>
  <c r="I94" i="1" s="1"/>
  <c r="H81" i="1"/>
  <c r="I81" i="1" s="1"/>
  <c r="H61" i="1"/>
  <c r="I61" i="1" s="1"/>
  <c r="H49" i="1"/>
  <c r="I49" i="1" s="1"/>
  <c r="H24" i="1"/>
  <c r="I24" i="1" s="1"/>
  <c r="K919" i="1"/>
  <c r="M1250" i="1" s="1"/>
  <c r="H919" i="1"/>
  <c r="I919" i="1" s="1"/>
  <c r="K951" i="1"/>
  <c r="M1284" i="1" s="1"/>
  <c r="H951" i="1"/>
  <c r="I951" i="1" s="1"/>
  <c r="K935" i="1"/>
  <c r="M1268" i="1" s="1"/>
  <c r="H935" i="1"/>
  <c r="I935" i="1" s="1"/>
  <c r="K903" i="1"/>
  <c r="M1230" i="1" s="1"/>
  <c r="H903" i="1"/>
  <c r="I903" i="1" s="1"/>
  <c r="K886" i="1"/>
  <c r="M1210" i="1" s="1"/>
  <c r="H886" i="1"/>
  <c r="I886" i="1" s="1"/>
  <c r="K866" i="1"/>
  <c r="M1188" i="1" s="1"/>
  <c r="H866" i="1"/>
  <c r="I866" i="1" s="1"/>
  <c r="K846" i="1"/>
  <c r="M1167" i="1" s="1"/>
  <c r="H846" i="1"/>
  <c r="I846" i="1" s="1"/>
  <c r="K830" i="1"/>
  <c r="M1143" i="1" s="1"/>
  <c r="H830" i="1"/>
  <c r="I830" i="1" s="1"/>
  <c r="K814" i="1"/>
  <c r="M1127" i="1" s="1"/>
  <c r="H814" i="1"/>
  <c r="I814" i="1" s="1"/>
  <c r="K806" i="1"/>
  <c r="M1119" i="1" s="1"/>
  <c r="H806" i="1"/>
  <c r="I806" i="1" s="1"/>
  <c r="K796" i="1"/>
  <c r="M1107" i="1" s="1"/>
  <c r="H796" i="1"/>
  <c r="I796" i="1" s="1"/>
  <c r="K788" i="1"/>
  <c r="M1099" i="1" s="1"/>
  <c r="H788" i="1"/>
  <c r="I788" i="1" s="1"/>
  <c r="K780" i="1"/>
  <c r="M1091" i="1" s="1"/>
  <c r="H780" i="1"/>
  <c r="I780" i="1" s="1"/>
  <c r="K772" i="1"/>
  <c r="M1083" i="1" s="1"/>
  <c r="H772" i="1"/>
  <c r="I772" i="1" s="1"/>
  <c r="K764" i="1"/>
  <c r="M1075" i="1" s="1"/>
  <c r="H764" i="1"/>
  <c r="I764" i="1" s="1"/>
  <c r="K756" i="1"/>
  <c r="M1067" i="1" s="1"/>
  <c r="H756" i="1"/>
  <c r="I756" i="1" s="1"/>
  <c r="K748" i="1"/>
  <c r="M1059" i="1" s="1"/>
  <c r="H748" i="1"/>
  <c r="I748" i="1" s="1"/>
  <c r="K740" i="1"/>
  <c r="M1051" i="1" s="1"/>
  <c r="H740" i="1"/>
  <c r="I740" i="1" s="1"/>
  <c r="K732" i="1"/>
  <c r="M1043" i="1" s="1"/>
  <c r="H732" i="1"/>
  <c r="I732" i="1" s="1"/>
  <c r="K724" i="1"/>
  <c r="M1035" i="1" s="1"/>
  <c r="H724" i="1"/>
  <c r="I724" i="1" s="1"/>
  <c r="K716" i="1"/>
  <c r="M1027" i="1" s="1"/>
  <c r="H716" i="1"/>
  <c r="I716" i="1" s="1"/>
  <c r="K708" i="1"/>
  <c r="M1019" i="1" s="1"/>
  <c r="H708" i="1"/>
  <c r="I708" i="1" s="1"/>
  <c r="K700" i="1"/>
  <c r="M1007" i="1" s="1"/>
  <c r="H700" i="1"/>
  <c r="I700" i="1" s="1"/>
  <c r="K684" i="1"/>
  <c r="M988" i="1" s="1"/>
  <c r="H684" i="1"/>
  <c r="I684" i="1" s="1"/>
  <c r="K676" i="1"/>
  <c r="M978" i="1" s="1"/>
  <c r="H676" i="1"/>
  <c r="I676" i="1" s="1"/>
  <c r="K668" i="1"/>
  <c r="M970" i="1" s="1"/>
  <c r="H668" i="1"/>
  <c r="I668" i="1" s="1"/>
  <c r="K660" i="1"/>
  <c r="M962" i="1" s="1"/>
  <c r="H660" i="1"/>
  <c r="I660" i="1" s="1"/>
  <c r="K652" i="1"/>
  <c r="M954" i="1" s="1"/>
  <c r="H652" i="1"/>
  <c r="I652" i="1" s="1"/>
  <c r="K644" i="1"/>
  <c r="M945" i="1" s="1"/>
  <c r="H644" i="1"/>
  <c r="I644" i="1" s="1"/>
  <c r="K636" i="1"/>
  <c r="M937" i="1" s="1"/>
  <c r="H636" i="1"/>
  <c r="I636" i="1" s="1"/>
  <c r="K628" i="1"/>
  <c r="M929" i="1" s="1"/>
  <c r="H628" i="1"/>
  <c r="I628" i="1" s="1"/>
  <c r="K620" i="1"/>
  <c r="M921" i="1" s="1"/>
  <c r="H620" i="1"/>
  <c r="I620" i="1" s="1"/>
  <c r="K612" i="1"/>
  <c r="M913" i="1" s="1"/>
  <c r="H612" i="1"/>
  <c r="I612" i="1" s="1"/>
  <c r="K604" i="1"/>
  <c r="M905" i="1" s="1"/>
  <c r="H604" i="1"/>
  <c r="I604" i="1" s="1"/>
  <c r="K596" i="1"/>
  <c r="M897" i="1" s="1"/>
  <c r="H596" i="1"/>
  <c r="I596" i="1" s="1"/>
  <c r="K588" i="1"/>
  <c r="M889" i="1" s="1"/>
  <c r="H588" i="1"/>
  <c r="I588" i="1" s="1"/>
  <c r="K580" i="1"/>
  <c r="M881" i="1" s="1"/>
  <c r="H580" i="1"/>
  <c r="I580" i="1" s="1"/>
  <c r="K572" i="1"/>
  <c r="M873" i="1" s="1"/>
  <c r="H572" i="1"/>
  <c r="I572" i="1" s="1"/>
  <c r="K564" i="1"/>
  <c r="M865" i="1" s="1"/>
  <c r="H564" i="1"/>
  <c r="I564" i="1" s="1"/>
  <c r="K556" i="1"/>
  <c r="M857" i="1" s="1"/>
  <c r="H556" i="1"/>
  <c r="I556" i="1" s="1"/>
  <c r="K548" i="1"/>
  <c r="M849" i="1" s="1"/>
  <c r="H548" i="1"/>
  <c r="I548" i="1" s="1"/>
  <c r="K540" i="1"/>
  <c r="M841" i="1" s="1"/>
  <c r="H540" i="1"/>
  <c r="I540" i="1" s="1"/>
  <c r="K532" i="1"/>
  <c r="M833" i="1" s="1"/>
  <c r="H532" i="1"/>
  <c r="I532" i="1" s="1"/>
  <c r="K524" i="1"/>
  <c r="M824" i="1" s="1"/>
  <c r="H524" i="1"/>
  <c r="I524" i="1" s="1"/>
  <c r="K516" i="1"/>
  <c r="M814" i="1" s="1"/>
  <c r="H516" i="1"/>
  <c r="I516" i="1" s="1"/>
  <c r="K508" i="1"/>
  <c r="M806" i="1" s="1"/>
  <c r="H508" i="1"/>
  <c r="I508" i="1" s="1"/>
  <c r="K500" i="1"/>
  <c r="M798" i="1" s="1"/>
  <c r="H500" i="1"/>
  <c r="I500" i="1" s="1"/>
  <c r="K492" i="1"/>
  <c r="M790" i="1" s="1"/>
  <c r="H492" i="1"/>
  <c r="I492" i="1" s="1"/>
  <c r="K484" i="1"/>
  <c r="M782" i="1" s="1"/>
  <c r="H484" i="1"/>
  <c r="I484" i="1" s="1"/>
  <c r="K476" i="1"/>
  <c r="M774" i="1" s="1"/>
  <c r="H476" i="1"/>
  <c r="I476" i="1" s="1"/>
  <c r="K468" i="1"/>
  <c r="M766" i="1" s="1"/>
  <c r="H468" i="1"/>
  <c r="I468" i="1" s="1"/>
  <c r="K458" i="1"/>
  <c r="M752" i="1" s="1"/>
  <c r="H458" i="1"/>
  <c r="I458" i="1" s="1"/>
  <c r="K450" i="1"/>
  <c r="M744" i="1" s="1"/>
  <c r="H450" i="1"/>
  <c r="I450" i="1" s="1"/>
  <c r="K442" i="1"/>
  <c r="M736" i="1" s="1"/>
  <c r="H442" i="1"/>
  <c r="I442" i="1" s="1"/>
  <c r="K434" i="1"/>
  <c r="M728" i="1" s="1"/>
  <c r="H434" i="1"/>
  <c r="I434" i="1" s="1"/>
  <c r="K426" i="1"/>
  <c r="M720" i="1" s="1"/>
  <c r="H426" i="1"/>
  <c r="I426" i="1" s="1"/>
  <c r="K418" i="1"/>
  <c r="M712" i="1" s="1"/>
  <c r="H418" i="1"/>
  <c r="I418" i="1" s="1"/>
  <c r="K410" i="1"/>
  <c r="M704" i="1" s="1"/>
  <c r="H410" i="1"/>
  <c r="I410" i="1" s="1"/>
  <c r="K402" i="1"/>
  <c r="M696" i="1" s="1"/>
  <c r="H402" i="1"/>
  <c r="I402" i="1" s="1"/>
  <c r="K394" i="1"/>
  <c r="M456" i="1" s="1"/>
  <c r="H394" i="1"/>
  <c r="I394" i="1" s="1"/>
  <c r="K386" i="1"/>
  <c r="M446" i="1" s="1"/>
  <c r="H386" i="1"/>
  <c r="I386" i="1" s="1"/>
  <c r="K377" i="1"/>
  <c r="M433" i="1" s="1"/>
  <c r="H377" i="1"/>
  <c r="I377" i="1" s="1"/>
  <c r="H895" i="1"/>
  <c r="I895" i="1" s="1"/>
  <c r="H822" i="1"/>
  <c r="I822" i="1" s="1"/>
  <c r="H784" i="1"/>
  <c r="I784" i="1" s="1"/>
  <c r="H752" i="1"/>
  <c r="I752" i="1" s="1"/>
  <c r="H720" i="1"/>
  <c r="I720" i="1" s="1"/>
  <c r="H680" i="1"/>
  <c r="I680" i="1" s="1"/>
  <c r="H648" i="1"/>
  <c r="I648" i="1" s="1"/>
  <c r="H616" i="1"/>
  <c r="I616" i="1" s="1"/>
  <c r="H584" i="1"/>
  <c r="I584" i="1" s="1"/>
  <c r="H552" i="1"/>
  <c r="I552" i="1" s="1"/>
  <c r="H520" i="1"/>
  <c r="I520" i="1" s="1"/>
  <c r="H488" i="1"/>
  <c r="I488" i="1" s="1"/>
  <c r="H454" i="1"/>
  <c r="I454" i="1" s="1"/>
  <c r="H422" i="1"/>
  <c r="I422" i="1" s="1"/>
  <c r="H390" i="1"/>
  <c r="I390" i="1" s="1"/>
  <c r="H350" i="1"/>
  <c r="I350" i="1" s="1"/>
  <c r="H325" i="1"/>
  <c r="I325" i="1" s="1"/>
  <c r="H298" i="1"/>
  <c r="I298" i="1" s="1"/>
  <c r="H280" i="1"/>
  <c r="I280" i="1" s="1"/>
  <c r="H260" i="1"/>
  <c r="I260" i="1" s="1"/>
  <c r="H244" i="1"/>
  <c r="I244" i="1" s="1"/>
  <c r="H221" i="1"/>
  <c r="I221" i="1" s="1"/>
  <c r="H201" i="1"/>
  <c r="I201" i="1" s="1"/>
  <c r="H183" i="1"/>
  <c r="I183" i="1" s="1"/>
  <c r="H163" i="1"/>
  <c r="I163" i="1" s="1"/>
  <c r="H144" i="1"/>
  <c r="I144" i="1" s="1"/>
  <c r="H125" i="1"/>
  <c r="I125" i="1" s="1"/>
  <c r="H110" i="1"/>
  <c r="I110" i="1" s="1"/>
  <c r="H90" i="1"/>
  <c r="I90" i="1" s="1"/>
  <c r="H75" i="1"/>
  <c r="I75" i="1" s="1"/>
  <c r="H57" i="1"/>
  <c r="I57" i="1" s="1"/>
  <c r="H43" i="1"/>
  <c r="I43" i="1" s="1"/>
  <c r="H22" i="1"/>
  <c r="I22" i="1" s="1"/>
  <c r="H12" i="1"/>
  <c r="I12" i="1" s="1"/>
  <c r="H943" i="1"/>
  <c r="I943" i="1" s="1"/>
  <c r="H874" i="1"/>
  <c r="I874" i="1" s="1"/>
  <c r="H810" i="1"/>
  <c r="I810" i="1" s="1"/>
  <c r="H776" i="1"/>
  <c r="I776" i="1" s="1"/>
  <c r="H744" i="1"/>
  <c r="I744" i="1" s="1"/>
  <c r="H712" i="1"/>
  <c r="I712" i="1" s="1"/>
  <c r="H672" i="1"/>
  <c r="I672" i="1" s="1"/>
  <c r="H640" i="1"/>
  <c r="I640" i="1" s="1"/>
  <c r="H608" i="1"/>
  <c r="I608" i="1" s="1"/>
  <c r="H576" i="1"/>
  <c r="I576" i="1" s="1"/>
  <c r="H544" i="1"/>
  <c r="I544" i="1" s="1"/>
  <c r="H512" i="1"/>
  <c r="I512" i="1" s="1"/>
  <c r="H480" i="1"/>
  <c r="I480" i="1" s="1"/>
  <c r="H446" i="1"/>
  <c r="I446" i="1" s="1"/>
  <c r="H414" i="1"/>
  <c r="I414" i="1" s="1"/>
  <c r="H381" i="1"/>
  <c r="I381" i="1" s="1"/>
  <c r="K329" i="1"/>
  <c r="M378" i="1" s="1"/>
  <c r="H329" i="1"/>
  <c r="I329" i="1" s="1"/>
  <c r="K292" i="1"/>
  <c r="M337" i="1" s="1"/>
  <c r="H292" i="1"/>
  <c r="I292" i="1" s="1"/>
  <c r="K258" i="1"/>
  <c r="M303" i="1" s="1"/>
  <c r="H258" i="1"/>
  <c r="I258" i="1" s="1"/>
  <c r="K217" i="1"/>
  <c r="M260" i="1" s="1"/>
  <c r="H217" i="1"/>
  <c r="I217" i="1" s="1"/>
  <c r="K181" i="1"/>
  <c r="M213" i="1" s="1"/>
  <c r="H181" i="1"/>
  <c r="I181" i="1" s="1"/>
  <c r="K149" i="1"/>
  <c r="M177" i="1" s="1"/>
  <c r="H149" i="1"/>
  <c r="I149" i="1" s="1"/>
  <c r="K114" i="1"/>
  <c r="M131" i="1" s="1"/>
  <c r="H114" i="1"/>
  <c r="I114" i="1" s="1"/>
  <c r="K71" i="1"/>
  <c r="M87" i="1" s="1"/>
  <c r="H71" i="1"/>
  <c r="I71" i="1" s="1"/>
  <c r="K35" i="1"/>
  <c r="M46" i="1" s="1"/>
  <c r="H35" i="1"/>
  <c r="I35" i="1" s="1"/>
  <c r="K953" i="1"/>
  <c r="M1286" i="1" s="1"/>
  <c r="H953" i="1"/>
  <c r="I953" i="1" s="1"/>
  <c r="K937" i="1"/>
  <c r="M1270" i="1" s="1"/>
  <c r="H937" i="1"/>
  <c r="I937" i="1" s="1"/>
  <c r="K365" i="1"/>
  <c r="M419" i="1" s="1"/>
  <c r="H365" i="1"/>
  <c r="I365" i="1" s="1"/>
  <c r="K339" i="1"/>
  <c r="M390" i="1" s="1"/>
  <c r="H339" i="1"/>
  <c r="I339" i="1" s="1"/>
  <c r="K320" i="1"/>
  <c r="M369" i="1" s="1"/>
  <c r="H320" i="1"/>
  <c r="I320" i="1" s="1"/>
  <c r="K299" i="1"/>
  <c r="M344" i="1" s="1"/>
  <c r="H299" i="1"/>
  <c r="I299" i="1" s="1"/>
  <c r="K283" i="1"/>
  <c r="M328" i="1" s="1"/>
  <c r="H283" i="1"/>
  <c r="I283" i="1" s="1"/>
  <c r="K261" i="1"/>
  <c r="M306" i="1" s="1"/>
  <c r="H261" i="1"/>
  <c r="I261" i="1" s="1"/>
  <c r="K245" i="1"/>
  <c r="M289" i="1" s="1"/>
  <c r="H245" i="1"/>
  <c r="I245" i="1" s="1"/>
  <c r="K228" i="1"/>
  <c r="M271" i="1" s="1"/>
  <c r="H228" i="1"/>
  <c r="I228" i="1" s="1"/>
  <c r="K210" i="1"/>
  <c r="M252" i="1" s="1"/>
  <c r="H210" i="1"/>
  <c r="I210" i="1" s="1"/>
  <c r="K188" i="1"/>
  <c r="M223" i="1" s="1"/>
  <c r="H188" i="1"/>
  <c r="I188" i="1" s="1"/>
  <c r="K172" i="1"/>
  <c r="M202" i="1" s="1"/>
  <c r="H172" i="1"/>
  <c r="I172" i="1" s="1"/>
  <c r="K156" i="1"/>
  <c r="M184" i="1" s="1"/>
  <c r="H156" i="1"/>
  <c r="I156" i="1" s="1"/>
  <c r="K139" i="1"/>
  <c r="M166" i="1" s="1"/>
  <c r="H139" i="1"/>
  <c r="I139" i="1" s="1"/>
  <c r="K118" i="1"/>
  <c r="M135" i="1" s="1"/>
  <c r="H118" i="1"/>
  <c r="I118" i="1" s="1"/>
  <c r="K99" i="1"/>
  <c r="M116" i="1" s="1"/>
  <c r="H99" i="1"/>
  <c r="I99" i="1" s="1"/>
  <c r="K82" i="1"/>
  <c r="M98" i="1" s="1"/>
  <c r="H82" i="1"/>
  <c r="I82" i="1" s="1"/>
  <c r="K66" i="1"/>
  <c r="M82" i="1" s="1"/>
  <c r="H66" i="1"/>
  <c r="I66" i="1" s="1"/>
  <c r="K50" i="1"/>
  <c r="M63" i="1" s="1"/>
  <c r="H50" i="1"/>
  <c r="I50" i="1" s="1"/>
  <c r="H25" i="1"/>
  <c r="I25" i="1" s="1"/>
  <c r="K6" i="1"/>
  <c r="M16" i="1" s="1"/>
  <c r="I6" i="1"/>
  <c r="K374" i="1"/>
  <c r="M428" i="1" s="1"/>
  <c r="H374" i="1"/>
  <c r="I374" i="1" s="1"/>
  <c r="H352" i="1"/>
  <c r="I352" i="1" s="1"/>
  <c r="H327" i="1"/>
  <c r="I327" i="1" s="1"/>
  <c r="H317" i="1"/>
  <c r="I317" i="1" s="1"/>
  <c r="H290" i="1"/>
  <c r="I290" i="1" s="1"/>
  <c r="H256" i="1"/>
  <c r="I256" i="1" s="1"/>
  <c r="H223" i="1"/>
  <c r="I223" i="1" s="1"/>
  <c r="H187" i="1"/>
  <c r="I187" i="1" s="1"/>
  <c r="H155" i="1"/>
  <c r="I155" i="1" s="1"/>
  <c r="K950" i="1"/>
  <c r="M1283" i="1" s="1"/>
  <c r="H950" i="1"/>
  <c r="I950" i="1" s="1"/>
  <c r="K942" i="1"/>
  <c r="M1275" i="1" s="1"/>
  <c r="H942" i="1"/>
  <c r="I942" i="1" s="1"/>
  <c r="K934" i="1"/>
  <c r="M1267" i="1" s="1"/>
  <c r="H934" i="1"/>
  <c r="I934" i="1" s="1"/>
  <c r="K926" i="1"/>
  <c r="M1259" i="1" s="1"/>
  <c r="H926" i="1"/>
  <c r="I926" i="1" s="1"/>
  <c r="K918" i="1"/>
  <c r="M1249" i="1" s="1"/>
  <c r="H918" i="1"/>
  <c r="I918" i="1" s="1"/>
  <c r="K910" i="1"/>
  <c r="M1238" i="1" s="1"/>
  <c r="H910" i="1"/>
  <c r="I910" i="1" s="1"/>
  <c r="K902" i="1"/>
  <c r="M1229" i="1" s="1"/>
  <c r="H902" i="1"/>
  <c r="I902" i="1" s="1"/>
  <c r="K894" i="1"/>
  <c r="M1220" i="1" s="1"/>
  <c r="H894" i="1"/>
  <c r="I894" i="1" s="1"/>
  <c r="K885" i="1"/>
  <c r="M1209" i="1" s="1"/>
  <c r="H885" i="1"/>
  <c r="I885" i="1" s="1"/>
  <c r="K873" i="1"/>
  <c r="M1195" i="1" s="1"/>
  <c r="H873" i="1"/>
  <c r="I873" i="1" s="1"/>
  <c r="K865" i="1"/>
  <c r="M1187" i="1" s="1"/>
  <c r="H865" i="1"/>
  <c r="I865" i="1" s="1"/>
  <c r="K853" i="1"/>
  <c r="M1175" i="1" s="1"/>
  <c r="H853" i="1"/>
  <c r="I853" i="1" s="1"/>
  <c r="K845" i="1"/>
  <c r="M1165" i="1" s="1"/>
  <c r="H845" i="1"/>
  <c r="I845" i="1" s="1"/>
  <c r="K837" i="1"/>
  <c r="M1150" i="1" s="1"/>
  <c r="H837" i="1"/>
  <c r="I837" i="1" s="1"/>
  <c r="K362" i="1"/>
  <c r="M416" i="1" s="1"/>
  <c r="H362" i="1"/>
  <c r="I362" i="1" s="1"/>
  <c r="K313" i="1"/>
  <c r="M359" i="1" s="1"/>
  <c r="H313" i="1"/>
  <c r="I313" i="1" s="1"/>
  <c r="K274" i="1"/>
  <c r="M319" i="1" s="1"/>
  <c r="H274" i="1"/>
  <c r="I274" i="1" s="1"/>
  <c r="K242" i="1"/>
  <c r="M286" i="1" s="1"/>
  <c r="H242" i="1"/>
  <c r="I242" i="1" s="1"/>
  <c r="K207" i="1"/>
  <c r="M248" i="1" s="1"/>
  <c r="H207" i="1"/>
  <c r="I207" i="1" s="1"/>
  <c r="K165" i="1"/>
  <c r="M195" i="1" s="1"/>
  <c r="H165" i="1"/>
  <c r="I165" i="1" s="1"/>
  <c r="K132" i="1"/>
  <c r="M156" i="1" s="1"/>
  <c r="H132" i="1"/>
  <c r="I132" i="1" s="1"/>
  <c r="K96" i="1"/>
  <c r="M113" i="1" s="1"/>
  <c r="H96" i="1"/>
  <c r="I96" i="1" s="1"/>
  <c r="K63" i="1"/>
  <c r="M79" i="1" s="1"/>
  <c r="H63" i="1"/>
  <c r="I63" i="1" s="1"/>
  <c r="K26" i="1"/>
  <c r="M37" i="1" s="1"/>
  <c r="H26" i="1"/>
  <c r="I26" i="1" s="1"/>
  <c r="K945" i="1"/>
  <c r="M1278" i="1" s="1"/>
  <c r="H945" i="1"/>
  <c r="I945" i="1" s="1"/>
  <c r="K373" i="1"/>
  <c r="M427" i="1" s="1"/>
  <c r="H373" i="1"/>
  <c r="I373" i="1" s="1"/>
  <c r="K351" i="1"/>
  <c r="M402" i="1" s="1"/>
  <c r="H351" i="1"/>
  <c r="I351" i="1" s="1"/>
  <c r="K334" i="1"/>
  <c r="M385" i="1" s="1"/>
  <c r="H334" i="1"/>
  <c r="I334" i="1" s="1"/>
  <c r="K316" i="1"/>
  <c r="M364" i="1" s="1"/>
  <c r="H316" i="1"/>
  <c r="I316" i="1" s="1"/>
  <c r="K291" i="1"/>
  <c r="M336" i="1" s="1"/>
  <c r="H291" i="1"/>
  <c r="I291" i="1" s="1"/>
  <c r="K273" i="1"/>
  <c r="M318" i="1" s="1"/>
  <c r="H273" i="1"/>
  <c r="I273" i="1" s="1"/>
  <c r="K257" i="1"/>
  <c r="M302" i="1" s="1"/>
  <c r="H257" i="1"/>
  <c r="I257" i="1" s="1"/>
  <c r="K240" i="1"/>
  <c r="M284" i="1" s="1"/>
  <c r="H240" i="1"/>
  <c r="I240" i="1" s="1"/>
  <c r="K220" i="1"/>
  <c r="M263" i="1" s="1"/>
  <c r="H220" i="1"/>
  <c r="I220" i="1" s="1"/>
  <c r="K202" i="1"/>
  <c r="M237" i="1" s="1"/>
  <c r="H202" i="1"/>
  <c r="I202" i="1" s="1"/>
  <c r="M216" i="1"/>
  <c r="H184" i="1"/>
  <c r="I184" i="1" s="1"/>
  <c r="K168" i="1"/>
  <c r="M198" i="1" s="1"/>
  <c r="H168" i="1"/>
  <c r="I168" i="1" s="1"/>
  <c r="K148" i="1"/>
  <c r="M176" i="1" s="1"/>
  <c r="H148" i="1"/>
  <c r="I148" i="1" s="1"/>
  <c r="K130" i="1"/>
  <c r="M151" i="1" s="1"/>
  <c r="H130" i="1"/>
  <c r="I130" i="1" s="1"/>
  <c r="K113" i="1"/>
  <c r="M130" i="1" s="1"/>
  <c r="H113" i="1"/>
  <c r="I113" i="1" s="1"/>
  <c r="K95" i="1"/>
  <c r="M112" i="1" s="1"/>
  <c r="H95" i="1"/>
  <c r="I95" i="1" s="1"/>
  <c r="K74" i="1"/>
  <c r="M90" i="1" s="1"/>
  <c r="H74" i="1"/>
  <c r="I74" i="1" s="1"/>
  <c r="K58" i="1"/>
  <c r="M72" i="1" s="1"/>
  <c r="H58" i="1"/>
  <c r="I58" i="1" s="1"/>
  <c r="K42" i="1"/>
  <c r="M55" i="1" s="1"/>
  <c r="H42" i="1"/>
  <c r="I42" i="1" s="1"/>
  <c r="K21" i="1"/>
  <c r="M31" i="1" s="1"/>
  <c r="H21" i="1"/>
  <c r="I21" i="1" s="1"/>
  <c r="H346" i="1"/>
  <c r="I346" i="1" s="1"/>
  <c r="H335" i="1"/>
  <c r="I335" i="1" s="1"/>
  <c r="H311" i="1"/>
  <c r="I311" i="1" s="1"/>
  <c r="H296" i="1"/>
  <c r="I296" i="1" s="1"/>
  <c r="H272" i="1"/>
  <c r="I272" i="1" s="1"/>
  <c r="H262" i="1"/>
  <c r="I262" i="1" s="1"/>
  <c r="H239" i="1"/>
  <c r="I239" i="1" s="1"/>
  <c r="H229" i="1"/>
  <c r="I229" i="1" s="1"/>
  <c r="H205" i="1"/>
  <c r="I205" i="1" s="1"/>
  <c r="H193" i="1"/>
  <c r="I193" i="1" s="1"/>
  <c r="H171" i="1"/>
  <c r="I171" i="1" s="1"/>
  <c r="H161" i="1"/>
  <c r="I161" i="1" s="1"/>
  <c r="H138" i="1"/>
  <c r="I138" i="1" s="1"/>
  <c r="H127" i="1"/>
  <c r="I127" i="1" s="1"/>
  <c r="H102" i="1"/>
  <c r="I102" i="1" s="1"/>
  <c r="H92" i="1"/>
  <c r="I92" i="1" s="1"/>
  <c r="H69" i="1"/>
  <c r="I69" i="1" s="1"/>
  <c r="H59" i="1"/>
  <c r="I59" i="1" s="1"/>
  <c r="H33" i="1"/>
  <c r="I33" i="1" s="1"/>
  <c r="K348" i="1"/>
  <c r="M399" i="1" s="1"/>
  <c r="H348" i="1"/>
  <c r="I348" i="1" s="1"/>
  <c r="K340" i="1"/>
  <c r="M391" i="1" s="1"/>
  <c r="H340" i="1"/>
  <c r="I340" i="1" s="1"/>
  <c r="K321" i="1"/>
  <c r="M370" i="1" s="1"/>
  <c r="H321" i="1"/>
  <c r="I321" i="1" s="1"/>
  <c r="K300" i="1"/>
  <c r="M345" i="1" s="1"/>
  <c r="H300" i="1"/>
  <c r="I300" i="1" s="1"/>
  <c r="K284" i="1"/>
  <c r="M329" i="1" s="1"/>
  <c r="H284" i="1"/>
  <c r="I284" i="1" s="1"/>
  <c r="K266" i="1"/>
  <c r="M311" i="1" s="1"/>
  <c r="H266" i="1"/>
  <c r="I266" i="1" s="1"/>
  <c r="K250" i="1"/>
  <c r="M294" i="1" s="1"/>
  <c r="H250" i="1"/>
  <c r="I250" i="1" s="1"/>
  <c r="K233" i="1"/>
  <c r="M276" i="1" s="1"/>
  <c r="H233" i="1"/>
  <c r="I233" i="1" s="1"/>
  <c r="K225" i="1"/>
  <c r="M268" i="1" s="1"/>
  <c r="H225" i="1"/>
  <c r="I225" i="1" s="1"/>
  <c r="K199" i="1"/>
  <c r="M234" i="1" s="1"/>
  <c r="H199" i="1"/>
  <c r="I199" i="1" s="1"/>
  <c r="K189" i="1"/>
  <c r="M224" i="1" s="1"/>
  <c r="H189" i="1"/>
  <c r="I189" i="1" s="1"/>
  <c r="K173" i="1"/>
  <c r="M203" i="1" s="1"/>
  <c r="H173" i="1"/>
  <c r="I173" i="1" s="1"/>
  <c r="K157" i="1"/>
  <c r="M185" i="1" s="1"/>
  <c r="H157" i="1"/>
  <c r="I157" i="1" s="1"/>
  <c r="K140" i="1"/>
  <c r="M167" i="1" s="1"/>
  <c r="H140" i="1"/>
  <c r="I140" i="1" s="1"/>
  <c r="K123" i="1"/>
  <c r="M142" i="1" s="1"/>
  <c r="H123" i="1"/>
  <c r="I123" i="1" s="1"/>
  <c r="K104" i="1"/>
  <c r="M121" i="1" s="1"/>
  <c r="H104" i="1"/>
  <c r="I104" i="1" s="1"/>
  <c r="K88" i="1"/>
  <c r="M104" i="1" s="1"/>
  <c r="H88" i="1"/>
  <c r="I88" i="1" s="1"/>
  <c r="K79" i="1"/>
  <c r="M95" i="1" s="1"/>
  <c r="H79" i="1"/>
  <c r="I79" i="1" s="1"/>
  <c r="K55" i="1"/>
  <c r="M69" i="1" s="1"/>
  <c r="H55" i="1"/>
  <c r="I55" i="1" s="1"/>
  <c r="K47" i="1"/>
  <c r="M60" i="1" s="1"/>
  <c r="H47" i="1"/>
  <c r="I47" i="1" s="1"/>
  <c r="K18" i="1"/>
  <c r="M28" i="1" s="1"/>
  <c r="H18" i="1"/>
  <c r="I18" i="1" s="1"/>
  <c r="K9" i="1"/>
  <c r="M18" i="1" s="1"/>
  <c r="H9" i="1"/>
  <c r="I9" i="1" s="1"/>
  <c r="K949" i="1"/>
  <c r="M1282" i="1" s="1"/>
  <c r="H949" i="1"/>
  <c r="I949" i="1" s="1"/>
  <c r="K941" i="1"/>
  <c r="M1274" i="1" s="1"/>
  <c r="H941" i="1"/>
  <c r="I941" i="1" s="1"/>
  <c r="K933" i="1"/>
  <c r="M1266" i="1" s="1"/>
  <c r="H933" i="1"/>
  <c r="I933" i="1" s="1"/>
  <c r="K361" i="1"/>
  <c r="M414" i="1" s="1"/>
  <c r="H361" i="1"/>
  <c r="I361" i="1" s="1"/>
  <c r="K347" i="1"/>
  <c r="M398" i="1" s="1"/>
  <c r="H347" i="1"/>
  <c r="I347" i="1" s="1"/>
  <c r="K343" i="1"/>
  <c r="M394" i="1" s="1"/>
  <c r="H343" i="1"/>
  <c r="I343" i="1" s="1"/>
  <c r="K328" i="1"/>
  <c r="M377" i="1" s="1"/>
  <c r="H328" i="1"/>
  <c r="I328" i="1" s="1"/>
  <c r="K324" i="1"/>
  <c r="M373" i="1" s="1"/>
  <c r="H324" i="1"/>
  <c r="I324" i="1" s="1"/>
  <c r="K312" i="1"/>
  <c r="M358" i="1" s="1"/>
  <c r="H312" i="1"/>
  <c r="I312" i="1" s="1"/>
  <c r="K305" i="1"/>
  <c r="M350" i="1" s="1"/>
  <c r="H305" i="1"/>
  <c r="I305" i="1" s="1"/>
  <c r="K295" i="1"/>
  <c r="M340" i="1" s="1"/>
  <c r="H295" i="1"/>
  <c r="I295" i="1" s="1"/>
  <c r="K287" i="1"/>
  <c r="M332" i="1" s="1"/>
  <c r="H287" i="1"/>
  <c r="I287" i="1" s="1"/>
  <c r="K279" i="1"/>
  <c r="M324" i="1" s="1"/>
  <c r="H279" i="1"/>
  <c r="I279" i="1" s="1"/>
  <c r="K269" i="1"/>
  <c r="M314" i="1" s="1"/>
  <c r="H269" i="1"/>
  <c r="I269" i="1" s="1"/>
  <c r="K265" i="1"/>
  <c r="M310" i="1" s="1"/>
  <c r="H265" i="1"/>
  <c r="I265" i="1" s="1"/>
  <c r="K253" i="1"/>
  <c r="M297" i="1" s="1"/>
  <c r="H253" i="1"/>
  <c r="I253" i="1" s="1"/>
  <c r="K249" i="1"/>
  <c r="M293" i="1" s="1"/>
  <c r="H249" i="1"/>
  <c r="I249" i="1" s="1"/>
  <c r="K236" i="1"/>
  <c r="M279" i="1" s="1"/>
  <c r="H236" i="1"/>
  <c r="I236" i="1" s="1"/>
  <c r="K232" i="1"/>
  <c r="M275" i="1" s="1"/>
  <c r="H232" i="1"/>
  <c r="I232" i="1" s="1"/>
  <c r="K224" i="1"/>
  <c r="M267" i="1" s="1"/>
  <c r="H224" i="1"/>
  <c r="I224" i="1" s="1"/>
  <c r="K216" i="1"/>
  <c r="M259" i="1" s="1"/>
  <c r="H216" i="1"/>
  <c r="I216" i="1" s="1"/>
  <c r="K206" i="1"/>
  <c r="M247" i="1" s="1"/>
  <c r="H206" i="1"/>
  <c r="I206" i="1" s="1"/>
  <c r="K198" i="1"/>
  <c r="M232" i="1" s="1"/>
  <c r="H198" i="1"/>
  <c r="I198" i="1" s="1"/>
  <c r="K192" i="1"/>
  <c r="M227" i="1" s="1"/>
  <c r="H192" i="1"/>
  <c r="I192" i="1" s="1"/>
  <c r="K180" i="1"/>
  <c r="M212" i="1" s="1"/>
  <c r="H180" i="1"/>
  <c r="I180" i="1" s="1"/>
  <c r="K176" i="1"/>
  <c r="M206" i="1" s="1"/>
  <c r="H176" i="1"/>
  <c r="I176" i="1" s="1"/>
  <c r="K164" i="1"/>
  <c r="M194" i="1" s="1"/>
  <c r="H164" i="1"/>
  <c r="I164" i="1" s="1"/>
  <c r="K160" i="1"/>
  <c r="M188" i="1" s="1"/>
  <c r="H160" i="1"/>
  <c r="I160" i="1" s="1"/>
  <c r="K152" i="1"/>
  <c r="M180" i="1" s="1"/>
  <c r="H152" i="1"/>
  <c r="I152" i="1" s="1"/>
  <c r="K143" i="1"/>
  <c r="M170" i="1" s="1"/>
  <c r="H143" i="1"/>
  <c r="I143" i="1" s="1"/>
  <c r="K135" i="1"/>
  <c r="M160" i="1" s="1"/>
  <c r="H135" i="1"/>
  <c r="I135" i="1" s="1"/>
  <c r="K126" i="1"/>
  <c r="M145" i="1" s="1"/>
  <c r="H126" i="1"/>
  <c r="I126" i="1" s="1"/>
  <c r="K122" i="1"/>
  <c r="M141" i="1" s="1"/>
  <c r="H122" i="1"/>
  <c r="I122" i="1" s="1"/>
  <c r="K109" i="1"/>
  <c r="M126" i="1" s="1"/>
  <c r="H109" i="1"/>
  <c r="I109" i="1" s="1"/>
  <c r="K103" i="1"/>
  <c r="M120" i="1" s="1"/>
  <c r="H103" i="1"/>
  <c r="I103" i="1" s="1"/>
  <c r="K91" i="1"/>
  <c r="M107" i="1" s="1"/>
  <c r="H91" i="1"/>
  <c r="I91" i="1" s="1"/>
  <c r="K87" i="1"/>
  <c r="M103" i="1" s="1"/>
  <c r="H87" i="1"/>
  <c r="I87" i="1" s="1"/>
  <c r="K78" i="1"/>
  <c r="M94" i="1" s="1"/>
  <c r="H78" i="1"/>
  <c r="I78" i="1" s="1"/>
  <c r="K70" i="1"/>
  <c r="M86" i="1" s="1"/>
  <c r="H70" i="1"/>
  <c r="I70" i="1" s="1"/>
  <c r="K62" i="1"/>
  <c r="M78" i="1" s="1"/>
  <c r="H62" i="1"/>
  <c r="I62" i="1" s="1"/>
  <c r="K54" i="1"/>
  <c r="M67" i="1" s="1"/>
  <c r="H54" i="1"/>
  <c r="I54" i="1" s="1"/>
  <c r="K46" i="1"/>
  <c r="M59" i="1" s="1"/>
  <c r="H46" i="1"/>
  <c r="I46" i="1" s="1"/>
  <c r="K34" i="1"/>
  <c r="M45" i="1" s="1"/>
  <c r="H34" i="1"/>
  <c r="I34" i="1" s="1"/>
  <c r="K30" i="1"/>
  <c r="M41" i="1" s="1"/>
  <c r="H30" i="1"/>
  <c r="I30" i="1" s="1"/>
  <c r="K17" i="1"/>
  <c r="M27" i="1" s="1"/>
  <c r="H17" i="1"/>
  <c r="I17" i="1" s="1"/>
  <c r="K13" i="1"/>
  <c r="M22" i="1" s="1"/>
  <c r="H13" i="1"/>
  <c r="I13" i="1" s="1"/>
  <c r="H360" i="1"/>
  <c r="I360" i="1" s="1"/>
  <c r="H344" i="1"/>
  <c r="I344" i="1" s="1"/>
  <c r="H319" i="1"/>
  <c r="I319" i="1" s="1"/>
  <c r="H308" i="1"/>
  <c r="I308" i="1" s="1"/>
  <c r="H282" i="1"/>
  <c r="I282" i="1" s="1"/>
  <c r="H270" i="1"/>
  <c r="I270" i="1" s="1"/>
  <c r="H248" i="1"/>
  <c r="I248" i="1" s="1"/>
  <c r="H237" i="1"/>
  <c r="I237" i="1" s="1"/>
  <c r="H213" i="1"/>
  <c r="I213" i="1" s="1"/>
  <c r="H203" i="1"/>
  <c r="I203" i="1" s="1"/>
  <c r="H179" i="1"/>
  <c r="I179" i="1" s="1"/>
  <c r="H169" i="1"/>
  <c r="I169" i="1" s="1"/>
  <c r="H147" i="1"/>
  <c r="I147" i="1" s="1"/>
  <c r="H136" i="1"/>
  <c r="I136" i="1" s="1"/>
  <c r="H112" i="1"/>
  <c r="I112" i="1" s="1"/>
  <c r="H100" i="1"/>
  <c r="I100" i="1" s="1"/>
  <c r="H77" i="1"/>
  <c r="I77" i="1" s="1"/>
  <c r="H67" i="1"/>
  <c r="I67" i="1" s="1"/>
  <c r="H45" i="1"/>
  <c r="I45" i="1" s="1"/>
  <c r="H31" i="1"/>
  <c r="I31" i="1" s="1"/>
  <c r="K829" i="1"/>
  <c r="M1142" i="1" s="1"/>
  <c r="H829" i="1"/>
  <c r="I829" i="1" s="1"/>
  <c r="K821" i="1"/>
  <c r="M1134" i="1" s="1"/>
  <c r="H821" i="1"/>
  <c r="I821" i="1" s="1"/>
  <c r="K813" i="1"/>
  <c r="M1126" i="1" s="1"/>
  <c r="H813" i="1"/>
  <c r="I813" i="1" s="1"/>
  <c r="K805" i="1"/>
  <c r="M1118" i="1" s="1"/>
  <c r="H805" i="1"/>
  <c r="I805" i="1" s="1"/>
  <c r="K795" i="1"/>
  <c r="M1106" i="1" s="1"/>
  <c r="H795" i="1"/>
  <c r="I795" i="1" s="1"/>
  <c r="K787" i="1"/>
  <c r="M1098" i="1" s="1"/>
  <c r="H787" i="1"/>
  <c r="I787" i="1" s="1"/>
  <c r="K779" i="1"/>
  <c r="M1090" i="1" s="1"/>
  <c r="H779" i="1"/>
  <c r="I779" i="1" s="1"/>
  <c r="K771" i="1"/>
  <c r="M1082" i="1" s="1"/>
  <c r="H771" i="1"/>
  <c r="I771" i="1" s="1"/>
  <c r="K763" i="1"/>
  <c r="M1074" i="1" s="1"/>
  <c r="H763" i="1"/>
  <c r="I763" i="1" s="1"/>
  <c r="K755" i="1"/>
  <c r="M1066" i="1" s="1"/>
  <c r="H755" i="1"/>
  <c r="I755" i="1" s="1"/>
  <c r="K747" i="1"/>
  <c r="M1058" i="1" s="1"/>
  <c r="H747" i="1"/>
  <c r="I747" i="1" s="1"/>
  <c r="K739" i="1"/>
  <c r="M1050" i="1" s="1"/>
  <c r="H739" i="1"/>
  <c r="I739" i="1" s="1"/>
  <c r="K731" i="1"/>
  <c r="M1042" i="1" s="1"/>
  <c r="H731" i="1"/>
  <c r="I731" i="1" s="1"/>
  <c r="K723" i="1"/>
  <c r="M1034" i="1" s="1"/>
  <c r="H723" i="1"/>
  <c r="I723" i="1" s="1"/>
  <c r="K715" i="1"/>
  <c r="M1026" i="1" s="1"/>
  <c r="H715" i="1"/>
  <c r="I715" i="1" s="1"/>
  <c r="K707" i="1"/>
  <c r="M1018" i="1" s="1"/>
  <c r="H707" i="1"/>
  <c r="I707" i="1" s="1"/>
  <c r="K699" i="1"/>
  <c r="M1006" i="1" s="1"/>
  <c r="H699" i="1"/>
  <c r="I699" i="1" s="1"/>
  <c r="K683" i="1"/>
  <c r="M985" i="1" s="1"/>
  <c r="H683" i="1"/>
  <c r="I683" i="1" s="1"/>
  <c r="K675" i="1"/>
  <c r="M977" i="1" s="1"/>
  <c r="H675" i="1"/>
  <c r="I675" i="1" s="1"/>
  <c r="K667" i="1"/>
  <c r="M969" i="1" s="1"/>
  <c r="H667" i="1"/>
  <c r="I667" i="1" s="1"/>
  <c r="K659" i="1"/>
  <c r="M961" i="1" s="1"/>
  <c r="H659" i="1"/>
  <c r="I659" i="1" s="1"/>
  <c r="K651" i="1"/>
  <c r="M952" i="1" s="1"/>
  <c r="H651" i="1"/>
  <c r="I651" i="1" s="1"/>
  <c r="K643" i="1"/>
  <c r="M944" i="1" s="1"/>
  <c r="H643" i="1"/>
  <c r="I643" i="1" s="1"/>
  <c r="K635" i="1"/>
  <c r="M936" i="1" s="1"/>
  <c r="H635" i="1"/>
  <c r="I635" i="1" s="1"/>
  <c r="K627" i="1"/>
  <c r="M928" i="1" s="1"/>
  <c r="H627" i="1"/>
  <c r="I627" i="1" s="1"/>
  <c r="K619" i="1"/>
  <c r="M920" i="1" s="1"/>
  <c r="H619" i="1"/>
  <c r="I619" i="1" s="1"/>
  <c r="K611" i="1"/>
  <c r="M912" i="1" s="1"/>
  <c r="H611" i="1"/>
  <c r="I611" i="1" s="1"/>
  <c r="K603" i="1"/>
  <c r="M904" i="1" s="1"/>
  <c r="H603" i="1"/>
  <c r="I603" i="1" s="1"/>
  <c r="K595" i="1"/>
  <c r="M896" i="1" s="1"/>
  <c r="H595" i="1"/>
  <c r="I595" i="1" s="1"/>
  <c r="K587" i="1"/>
  <c r="M888" i="1" s="1"/>
  <c r="H587" i="1"/>
  <c r="I587" i="1" s="1"/>
  <c r="K579" i="1"/>
  <c r="M880" i="1" s="1"/>
  <c r="H579" i="1"/>
  <c r="I579" i="1" s="1"/>
  <c r="K571" i="1"/>
  <c r="M872" i="1" s="1"/>
  <c r="H571" i="1"/>
  <c r="I571" i="1" s="1"/>
  <c r="K563" i="1"/>
  <c r="M864" i="1" s="1"/>
  <c r="H563" i="1"/>
  <c r="I563" i="1" s="1"/>
  <c r="K555" i="1"/>
  <c r="M856" i="1" s="1"/>
  <c r="H555" i="1"/>
  <c r="I555" i="1" s="1"/>
  <c r="K547" i="1"/>
  <c r="M848" i="1" s="1"/>
  <c r="H547" i="1"/>
  <c r="I547" i="1" s="1"/>
  <c r="K539" i="1"/>
  <c r="M840" i="1" s="1"/>
  <c r="H539" i="1"/>
  <c r="I539" i="1" s="1"/>
  <c r="K531" i="1"/>
  <c r="M832" i="1" s="1"/>
  <c r="H531" i="1"/>
  <c r="I531" i="1" s="1"/>
  <c r="K523" i="1"/>
  <c r="M822" i="1" s="1"/>
  <c r="H523" i="1"/>
  <c r="I523" i="1" s="1"/>
  <c r="K515" i="1"/>
  <c r="M813" i="1" s="1"/>
  <c r="H515" i="1"/>
  <c r="I515" i="1" s="1"/>
  <c r="K507" i="1"/>
  <c r="M805" i="1" s="1"/>
  <c r="H507" i="1"/>
  <c r="I507" i="1" s="1"/>
  <c r="K499" i="1"/>
  <c r="M797" i="1" s="1"/>
  <c r="H499" i="1"/>
  <c r="I499" i="1" s="1"/>
  <c r="K491" i="1"/>
  <c r="M789" i="1" s="1"/>
  <c r="H491" i="1"/>
  <c r="I491" i="1" s="1"/>
  <c r="K483" i="1"/>
  <c r="M781" i="1" s="1"/>
  <c r="H483" i="1"/>
  <c r="I483" i="1" s="1"/>
  <c r="K475" i="1"/>
  <c r="M773" i="1" s="1"/>
  <c r="H475" i="1"/>
  <c r="I475" i="1" s="1"/>
  <c r="K467" i="1"/>
  <c r="M765" i="1" s="1"/>
  <c r="H467" i="1"/>
  <c r="I467" i="1" s="1"/>
  <c r="K457" i="1"/>
  <c r="M751" i="1" s="1"/>
  <c r="H457" i="1"/>
  <c r="I457" i="1" s="1"/>
  <c r="K449" i="1"/>
  <c r="M743" i="1" s="1"/>
  <c r="H449" i="1"/>
  <c r="I449" i="1" s="1"/>
  <c r="K441" i="1"/>
  <c r="M735" i="1" s="1"/>
  <c r="H441" i="1"/>
  <c r="I441" i="1" s="1"/>
  <c r="K433" i="1"/>
  <c r="M727" i="1" s="1"/>
  <c r="H433" i="1"/>
  <c r="I433" i="1" s="1"/>
  <c r="K425" i="1"/>
  <c r="M719" i="1" s="1"/>
  <c r="H425" i="1"/>
  <c r="I425" i="1" s="1"/>
  <c r="K417" i="1"/>
  <c r="M711" i="1" s="1"/>
  <c r="H417" i="1"/>
  <c r="I417" i="1" s="1"/>
  <c r="K409" i="1"/>
  <c r="M703" i="1" s="1"/>
  <c r="H409" i="1"/>
  <c r="I409" i="1" s="1"/>
  <c r="K401" i="1"/>
  <c r="M695" i="1" s="1"/>
  <c r="H401" i="1"/>
  <c r="I401" i="1" s="1"/>
  <c r="K393" i="1"/>
  <c r="M454" i="1" s="1"/>
  <c r="H393" i="1"/>
  <c r="I393" i="1" s="1"/>
  <c r="K385" i="1"/>
  <c r="M445" i="1" s="1"/>
  <c r="H385" i="1"/>
  <c r="I385" i="1" s="1"/>
  <c r="K376" i="1"/>
  <c r="M432" i="1" s="1"/>
  <c r="H376" i="1"/>
  <c r="I376" i="1" s="1"/>
  <c r="K948" i="1"/>
  <c r="M1281" i="1" s="1"/>
  <c r="H948" i="1"/>
  <c r="I948" i="1" s="1"/>
  <c r="K940" i="1"/>
  <c r="M1273" i="1" s="1"/>
  <c r="H940" i="1"/>
  <c r="I940" i="1" s="1"/>
  <c r="K932" i="1"/>
  <c r="M1265" i="1" s="1"/>
  <c r="H932" i="1"/>
  <c r="I932" i="1" s="1"/>
  <c r="K924" i="1"/>
  <c r="M1257" i="1" s="1"/>
  <c r="H924" i="1"/>
  <c r="I924" i="1" s="1"/>
  <c r="K916" i="1"/>
  <c r="M1245" i="1" s="1"/>
  <c r="H916" i="1"/>
  <c r="I916" i="1" s="1"/>
  <c r="K908" i="1"/>
  <c r="M1235" i="1" s="1"/>
  <c r="H908" i="1"/>
  <c r="I908" i="1" s="1"/>
  <c r="K900" i="1"/>
  <c r="M1227" i="1" s="1"/>
  <c r="H900" i="1"/>
  <c r="I900" i="1" s="1"/>
  <c r="K892" i="1"/>
  <c r="M1217" i="1" s="1"/>
  <c r="H892" i="1"/>
  <c r="I892" i="1" s="1"/>
  <c r="K882" i="1"/>
  <c r="M1206" i="1" s="1"/>
  <c r="H882" i="1"/>
  <c r="I882" i="1" s="1"/>
  <c r="K871" i="1"/>
  <c r="M1193" i="1" s="1"/>
  <c r="H871" i="1"/>
  <c r="I871" i="1" s="1"/>
  <c r="K863" i="1"/>
  <c r="M1185" i="1" s="1"/>
  <c r="H863" i="1"/>
  <c r="I863" i="1" s="1"/>
  <c r="K851" i="1"/>
  <c r="M1173" i="1" s="1"/>
  <c r="H851" i="1"/>
  <c r="I851" i="1" s="1"/>
  <c r="K843" i="1"/>
  <c r="M1156" i="1" s="1"/>
  <c r="H843" i="1"/>
  <c r="I843" i="1" s="1"/>
  <c r="K835" i="1"/>
  <c r="M1148" i="1" s="1"/>
  <c r="H835" i="1"/>
  <c r="I835" i="1" s="1"/>
  <c r="K827" i="1"/>
  <c r="M1140" i="1" s="1"/>
  <c r="H827" i="1"/>
  <c r="I827" i="1" s="1"/>
  <c r="K819" i="1"/>
  <c r="M1132" i="1" s="1"/>
  <c r="H819" i="1"/>
  <c r="I819" i="1" s="1"/>
  <c r="K811" i="1"/>
  <c r="M1124" i="1" s="1"/>
  <c r="H811" i="1"/>
  <c r="I811" i="1" s="1"/>
  <c r="K801" i="1"/>
  <c r="M1113" i="1" s="1"/>
  <c r="H801" i="1"/>
  <c r="I801" i="1" s="1"/>
  <c r="K793" i="1"/>
  <c r="M1104" i="1" s="1"/>
  <c r="H793" i="1"/>
  <c r="I793" i="1" s="1"/>
  <c r="K785" i="1"/>
  <c r="M1096" i="1" s="1"/>
  <c r="H785" i="1"/>
  <c r="I785" i="1" s="1"/>
  <c r="K777" i="1"/>
  <c r="M1088" i="1" s="1"/>
  <c r="H777" i="1"/>
  <c r="I777" i="1" s="1"/>
  <c r="K769" i="1"/>
  <c r="M1080" i="1" s="1"/>
  <c r="H769" i="1"/>
  <c r="I769" i="1" s="1"/>
  <c r="K761" i="1"/>
  <c r="M1072" i="1" s="1"/>
  <c r="H761" i="1"/>
  <c r="I761" i="1" s="1"/>
  <c r="K753" i="1"/>
  <c r="M1064" i="1" s="1"/>
  <c r="H753" i="1"/>
  <c r="I753" i="1" s="1"/>
  <c r="K745" i="1"/>
  <c r="M1056" i="1" s="1"/>
  <c r="H745" i="1"/>
  <c r="I745" i="1" s="1"/>
  <c r="K737" i="1"/>
  <c r="M1048" i="1" s="1"/>
  <c r="H737" i="1"/>
  <c r="I737" i="1" s="1"/>
  <c r="K729" i="1"/>
  <c r="M1040" i="1" s="1"/>
  <c r="H729" i="1"/>
  <c r="I729" i="1" s="1"/>
  <c r="K721" i="1"/>
  <c r="M1032" i="1" s="1"/>
  <c r="H721" i="1"/>
  <c r="I721" i="1" s="1"/>
  <c r="K713" i="1"/>
  <c r="M1024" i="1" s="1"/>
  <c r="H713" i="1"/>
  <c r="I713" i="1" s="1"/>
  <c r="K705" i="1"/>
  <c r="M1015" i="1" s="1"/>
  <c r="H705" i="1"/>
  <c r="I705" i="1" s="1"/>
  <c r="K697" i="1"/>
  <c r="M1003" i="1" s="1"/>
  <c r="H697" i="1"/>
  <c r="I697" i="1" s="1"/>
  <c r="K681" i="1"/>
  <c r="M983" i="1" s="1"/>
  <c r="H681" i="1"/>
  <c r="I681" i="1" s="1"/>
  <c r="K673" i="1"/>
  <c r="M975" i="1" s="1"/>
  <c r="H673" i="1"/>
  <c r="I673" i="1" s="1"/>
  <c r="K665" i="1"/>
  <c r="M967" i="1" s="1"/>
  <c r="H665" i="1"/>
  <c r="I665" i="1" s="1"/>
  <c r="K657" i="1"/>
  <c r="M959" i="1" s="1"/>
  <c r="H657" i="1"/>
  <c r="I657" i="1" s="1"/>
  <c r="K649" i="1"/>
  <c r="M950" i="1" s="1"/>
  <c r="H649" i="1"/>
  <c r="I649" i="1" s="1"/>
  <c r="K641" i="1"/>
  <c r="M942" i="1" s="1"/>
  <c r="H641" i="1"/>
  <c r="I641" i="1" s="1"/>
  <c r="K633" i="1"/>
  <c r="M934" i="1" s="1"/>
  <c r="H633" i="1"/>
  <c r="I633" i="1" s="1"/>
  <c r="K625" i="1"/>
  <c r="M926" i="1" s="1"/>
  <c r="H625" i="1"/>
  <c r="I625" i="1" s="1"/>
  <c r="K617" i="1"/>
  <c r="M918" i="1" s="1"/>
  <c r="H617" i="1"/>
  <c r="I617" i="1" s="1"/>
  <c r="K609" i="1"/>
  <c r="M910" i="1" s="1"/>
  <c r="H609" i="1"/>
  <c r="I609" i="1" s="1"/>
  <c r="K601" i="1"/>
  <c r="M902" i="1" s="1"/>
  <c r="H601" i="1"/>
  <c r="I601" i="1" s="1"/>
  <c r="K593" i="1"/>
  <c r="M894" i="1" s="1"/>
  <c r="H593" i="1"/>
  <c r="I593" i="1" s="1"/>
  <c r="K585" i="1"/>
  <c r="M886" i="1" s="1"/>
  <c r="H585" i="1"/>
  <c r="I585" i="1" s="1"/>
  <c r="K577" i="1"/>
  <c r="M878" i="1" s="1"/>
  <c r="H577" i="1"/>
  <c r="I577" i="1" s="1"/>
  <c r="K569" i="1"/>
  <c r="M870" i="1" s="1"/>
  <c r="H569" i="1"/>
  <c r="I569" i="1" s="1"/>
  <c r="K561" i="1"/>
  <c r="M862" i="1" s="1"/>
  <c r="H561" i="1"/>
  <c r="I561" i="1" s="1"/>
  <c r="K553" i="1"/>
  <c r="M854" i="1" s="1"/>
  <c r="H553" i="1"/>
  <c r="I553" i="1" s="1"/>
  <c r="K545" i="1"/>
  <c r="M846" i="1" s="1"/>
  <c r="H545" i="1"/>
  <c r="I545" i="1" s="1"/>
  <c r="K537" i="1"/>
  <c r="M838" i="1" s="1"/>
  <c r="H537" i="1"/>
  <c r="I537" i="1" s="1"/>
  <c r="K529" i="1"/>
  <c r="M830" i="1" s="1"/>
  <c r="H529" i="1"/>
  <c r="I529" i="1" s="1"/>
  <c r="K521" i="1"/>
  <c r="M820" i="1" s="1"/>
  <c r="H521" i="1"/>
  <c r="I521" i="1" s="1"/>
  <c r="K513" i="1"/>
  <c r="M811" i="1" s="1"/>
  <c r="H513" i="1"/>
  <c r="I513" i="1" s="1"/>
  <c r="K505" i="1"/>
  <c r="M803" i="1" s="1"/>
  <c r="H505" i="1"/>
  <c r="I505" i="1" s="1"/>
  <c r="K497" i="1"/>
  <c r="M795" i="1" s="1"/>
  <c r="H497" i="1"/>
  <c r="I497" i="1" s="1"/>
  <c r="K489" i="1"/>
  <c r="M787" i="1" s="1"/>
  <c r="H489" i="1"/>
  <c r="I489" i="1" s="1"/>
  <c r="K481" i="1"/>
  <c r="M779" i="1" s="1"/>
  <c r="H481" i="1"/>
  <c r="I481" i="1" s="1"/>
  <c r="K473" i="1"/>
  <c r="M771" i="1" s="1"/>
  <c r="H473" i="1"/>
  <c r="I473" i="1" s="1"/>
  <c r="K465" i="1"/>
  <c r="M762" i="1" s="1"/>
  <c r="H465" i="1"/>
  <c r="I465" i="1" s="1"/>
  <c r="K455" i="1"/>
  <c r="M749" i="1" s="1"/>
  <c r="H455" i="1"/>
  <c r="I455" i="1" s="1"/>
  <c r="K447" i="1"/>
  <c r="M741" i="1" s="1"/>
  <c r="H447" i="1"/>
  <c r="I447" i="1" s="1"/>
  <c r="K439" i="1"/>
  <c r="M733" i="1" s="1"/>
  <c r="H439" i="1"/>
  <c r="I439" i="1" s="1"/>
  <c r="K431" i="1"/>
  <c r="M725" i="1" s="1"/>
  <c r="H431" i="1"/>
  <c r="I431" i="1" s="1"/>
  <c r="K423" i="1"/>
  <c r="M717" i="1" s="1"/>
  <c r="H423" i="1"/>
  <c r="I423" i="1" s="1"/>
  <c r="K415" i="1"/>
  <c r="M709" i="1" s="1"/>
  <c r="H415" i="1"/>
  <c r="I415" i="1" s="1"/>
  <c r="K407" i="1"/>
  <c r="M701" i="1" s="1"/>
  <c r="H407" i="1"/>
  <c r="I407" i="1" s="1"/>
  <c r="K399" i="1"/>
  <c r="M463" i="1" s="1"/>
  <c r="H399" i="1"/>
  <c r="I399" i="1" s="1"/>
  <c r="K391" i="1"/>
  <c r="M452" i="1" s="1"/>
  <c r="H391" i="1"/>
  <c r="I391" i="1" s="1"/>
  <c r="K382" i="1"/>
  <c r="M442" i="1" s="1"/>
  <c r="H382" i="1"/>
  <c r="I382" i="1" s="1"/>
  <c r="H925" i="1"/>
  <c r="I925" i="1" s="1"/>
  <c r="H917" i="1"/>
  <c r="I917" i="1" s="1"/>
  <c r="H909" i="1"/>
  <c r="I909" i="1" s="1"/>
  <c r="H901" i="1"/>
  <c r="I901" i="1" s="1"/>
  <c r="H893" i="1"/>
  <c r="I893" i="1" s="1"/>
  <c r="H883" i="1"/>
  <c r="I883" i="1" s="1"/>
  <c r="H872" i="1"/>
  <c r="I872" i="1" s="1"/>
  <c r="H864" i="1"/>
  <c r="I864" i="1" s="1"/>
  <c r="H852" i="1"/>
  <c r="I852" i="1" s="1"/>
  <c r="H844" i="1"/>
  <c r="I844" i="1" s="1"/>
  <c r="H836" i="1"/>
  <c r="I836" i="1" s="1"/>
  <c r="H828" i="1"/>
  <c r="I828" i="1" s="1"/>
  <c r="H820" i="1"/>
  <c r="I820" i="1" s="1"/>
  <c r="H812" i="1"/>
  <c r="I812" i="1" s="1"/>
  <c r="H804" i="1"/>
  <c r="I804" i="1" s="1"/>
  <c r="H794" i="1"/>
  <c r="I794" i="1" s="1"/>
  <c r="H786" i="1"/>
  <c r="I786" i="1" s="1"/>
  <c r="H778" i="1"/>
  <c r="I778" i="1" s="1"/>
  <c r="H770" i="1"/>
  <c r="I770" i="1" s="1"/>
  <c r="H762" i="1"/>
  <c r="I762" i="1" s="1"/>
  <c r="H754" i="1"/>
  <c r="I754" i="1" s="1"/>
  <c r="H746" i="1"/>
  <c r="I746" i="1" s="1"/>
  <c r="H738" i="1"/>
  <c r="I738" i="1" s="1"/>
  <c r="H730" i="1"/>
  <c r="I730" i="1" s="1"/>
  <c r="H722" i="1"/>
  <c r="I722" i="1" s="1"/>
  <c r="H714" i="1"/>
  <c r="I714" i="1" s="1"/>
  <c r="H706" i="1"/>
  <c r="I706" i="1" s="1"/>
  <c r="H698" i="1"/>
  <c r="I698" i="1" s="1"/>
  <c r="H682" i="1"/>
  <c r="I682" i="1" s="1"/>
  <c r="H674" i="1"/>
  <c r="I674" i="1" s="1"/>
  <c r="H666" i="1"/>
  <c r="I666" i="1" s="1"/>
  <c r="H658" i="1"/>
  <c r="I658" i="1" s="1"/>
  <c r="H650" i="1"/>
  <c r="I650" i="1" s="1"/>
  <c r="H642" i="1"/>
  <c r="I642" i="1" s="1"/>
  <c r="H634" i="1"/>
  <c r="I634" i="1" s="1"/>
  <c r="H626" i="1"/>
  <c r="I626" i="1" s="1"/>
  <c r="H618" i="1"/>
  <c r="I618" i="1" s="1"/>
  <c r="H610" i="1"/>
  <c r="I610" i="1" s="1"/>
  <c r="H602" i="1"/>
  <c r="I602" i="1" s="1"/>
  <c r="H594" i="1"/>
  <c r="I594" i="1" s="1"/>
  <c r="H586" i="1"/>
  <c r="I586" i="1" s="1"/>
  <c r="H578" i="1"/>
  <c r="I578" i="1" s="1"/>
  <c r="H570" i="1"/>
  <c r="I570" i="1" s="1"/>
  <c r="H562" i="1"/>
  <c r="I562" i="1" s="1"/>
  <c r="H554" i="1"/>
  <c r="I554" i="1" s="1"/>
  <c r="H546" i="1"/>
  <c r="I546" i="1" s="1"/>
  <c r="H538" i="1"/>
  <c r="I538" i="1" s="1"/>
  <c r="H530" i="1"/>
  <c r="I530" i="1" s="1"/>
  <c r="H522" i="1"/>
  <c r="I522" i="1" s="1"/>
  <c r="H514" i="1"/>
  <c r="I514" i="1" s="1"/>
  <c r="H506" i="1"/>
  <c r="I506" i="1" s="1"/>
  <c r="H498" i="1"/>
  <c r="I498" i="1" s="1"/>
  <c r="H490" i="1"/>
  <c r="I490" i="1" s="1"/>
  <c r="H482" i="1"/>
  <c r="I482" i="1" s="1"/>
  <c r="H474" i="1"/>
  <c r="I474" i="1" s="1"/>
  <c r="H466" i="1"/>
  <c r="I466" i="1" s="1"/>
  <c r="H456" i="1"/>
  <c r="I456" i="1" s="1"/>
  <c r="H448" i="1"/>
  <c r="I448" i="1" s="1"/>
  <c r="H440" i="1"/>
  <c r="I440" i="1" s="1"/>
  <c r="H432" i="1"/>
  <c r="I432" i="1" s="1"/>
  <c r="H424" i="1"/>
  <c r="I424" i="1" s="1"/>
  <c r="H416" i="1"/>
  <c r="I416" i="1" s="1"/>
  <c r="H408" i="1"/>
  <c r="I408" i="1" s="1"/>
  <c r="H400" i="1"/>
  <c r="I400" i="1" s="1"/>
  <c r="H392" i="1"/>
  <c r="I392" i="1" s="1"/>
  <c r="H383" i="1"/>
  <c r="I383" i="1" s="1"/>
  <c r="H375" i="1"/>
  <c r="I375" i="1" s="1"/>
  <c r="K954" i="1"/>
  <c r="M1287" i="1" s="1"/>
  <c r="H954" i="1"/>
  <c r="I954" i="1" s="1"/>
  <c r="K946" i="1"/>
  <c r="M1279" i="1" s="1"/>
  <c r="H946" i="1"/>
  <c r="I946" i="1" s="1"/>
  <c r="K938" i="1"/>
  <c r="M1271" i="1" s="1"/>
  <c r="H938" i="1"/>
  <c r="I938" i="1" s="1"/>
  <c r="K930" i="1"/>
  <c r="M1263" i="1" s="1"/>
  <c r="H930" i="1"/>
  <c r="I930" i="1" s="1"/>
  <c r="K922" i="1"/>
  <c r="M1253" i="1" s="1"/>
  <c r="H922" i="1"/>
  <c r="I922" i="1" s="1"/>
  <c r="K914" i="1"/>
  <c r="M1243" i="1" s="1"/>
  <c r="H914" i="1"/>
  <c r="I914" i="1" s="1"/>
  <c r="K906" i="1"/>
  <c r="M1233" i="1" s="1"/>
  <c r="H906" i="1"/>
  <c r="I906" i="1" s="1"/>
  <c r="K898" i="1"/>
  <c r="M1225" i="1" s="1"/>
  <c r="H898" i="1"/>
  <c r="I898" i="1" s="1"/>
  <c r="K889" i="1"/>
  <c r="M1214" i="1" s="1"/>
  <c r="H889" i="1"/>
  <c r="I889" i="1" s="1"/>
  <c r="K880" i="1"/>
  <c r="M1204" i="1" s="1"/>
  <c r="H880" i="1"/>
  <c r="I880" i="1" s="1"/>
  <c r="K869" i="1"/>
  <c r="M1191" i="1" s="1"/>
  <c r="H869" i="1"/>
  <c r="I869" i="1" s="1"/>
  <c r="K861" i="1"/>
  <c r="M1183" i="1" s="1"/>
  <c r="H861" i="1"/>
  <c r="I861" i="1" s="1"/>
  <c r="K849" i="1"/>
  <c r="M1170" i="1" s="1"/>
  <c r="H849" i="1"/>
  <c r="I849" i="1" s="1"/>
  <c r="K841" i="1"/>
  <c r="M1154" i="1" s="1"/>
  <c r="H841" i="1"/>
  <c r="I841" i="1" s="1"/>
  <c r="K833" i="1"/>
  <c r="M1146" i="1" s="1"/>
  <c r="H833" i="1"/>
  <c r="I833" i="1" s="1"/>
  <c r="K825" i="1"/>
  <c r="M1138" i="1" s="1"/>
  <c r="H825" i="1"/>
  <c r="I825" i="1" s="1"/>
  <c r="K817" i="1"/>
  <c r="M1130" i="1" s="1"/>
  <c r="H817" i="1"/>
  <c r="I817" i="1" s="1"/>
  <c r="K809" i="1"/>
  <c r="M1122" i="1" s="1"/>
  <c r="H809" i="1"/>
  <c r="I809" i="1" s="1"/>
  <c r="K799" i="1"/>
  <c r="M1110" i="1" s="1"/>
  <c r="H799" i="1"/>
  <c r="I799" i="1" s="1"/>
  <c r="K791" i="1"/>
  <c r="M1102" i="1" s="1"/>
  <c r="H791" i="1"/>
  <c r="I791" i="1" s="1"/>
  <c r="K783" i="1"/>
  <c r="M1094" i="1" s="1"/>
  <c r="H783" i="1"/>
  <c r="I783" i="1" s="1"/>
  <c r="K775" i="1"/>
  <c r="M1086" i="1" s="1"/>
  <c r="H775" i="1"/>
  <c r="I775" i="1" s="1"/>
  <c r="K767" i="1"/>
  <c r="M1078" i="1" s="1"/>
  <c r="H767" i="1"/>
  <c r="I767" i="1" s="1"/>
  <c r="K759" i="1"/>
  <c r="M1070" i="1" s="1"/>
  <c r="H759" i="1"/>
  <c r="I759" i="1" s="1"/>
  <c r="K751" i="1"/>
  <c r="M1062" i="1" s="1"/>
  <c r="H751" i="1"/>
  <c r="I751" i="1" s="1"/>
  <c r="K743" i="1"/>
  <c r="M1054" i="1" s="1"/>
  <c r="H743" i="1"/>
  <c r="I743" i="1" s="1"/>
  <c r="K735" i="1"/>
  <c r="M1046" i="1" s="1"/>
  <c r="H735" i="1"/>
  <c r="I735" i="1" s="1"/>
  <c r="K727" i="1"/>
  <c r="M1038" i="1" s="1"/>
  <c r="H727" i="1"/>
  <c r="I727" i="1" s="1"/>
  <c r="K719" i="1"/>
  <c r="M1030" i="1" s="1"/>
  <c r="H719" i="1"/>
  <c r="I719" i="1" s="1"/>
  <c r="K711" i="1"/>
  <c r="M1022" i="1" s="1"/>
  <c r="H711" i="1"/>
  <c r="I711" i="1" s="1"/>
  <c r="K703" i="1"/>
  <c r="M1013" i="1" s="1"/>
  <c r="H703" i="1"/>
  <c r="I703" i="1" s="1"/>
  <c r="K691" i="1"/>
  <c r="M996" i="1" s="1"/>
  <c r="H691" i="1"/>
  <c r="I691" i="1" s="1"/>
  <c r="K679" i="1"/>
  <c r="M981" i="1" s="1"/>
  <c r="H679" i="1"/>
  <c r="I679" i="1" s="1"/>
  <c r="K671" i="1"/>
  <c r="M973" i="1" s="1"/>
  <c r="H671" i="1"/>
  <c r="I671" i="1" s="1"/>
  <c r="K663" i="1"/>
  <c r="M965" i="1" s="1"/>
  <c r="H663" i="1"/>
  <c r="I663" i="1" s="1"/>
  <c r="K655" i="1"/>
  <c r="M957" i="1" s="1"/>
  <c r="H655" i="1"/>
  <c r="I655" i="1" s="1"/>
  <c r="K647" i="1"/>
  <c r="M948" i="1" s="1"/>
  <c r="H647" i="1"/>
  <c r="I647" i="1" s="1"/>
  <c r="K639" i="1"/>
  <c r="M940" i="1" s="1"/>
  <c r="H639" i="1"/>
  <c r="I639" i="1" s="1"/>
  <c r="K631" i="1"/>
  <c r="M932" i="1" s="1"/>
  <c r="H631" i="1"/>
  <c r="I631" i="1" s="1"/>
  <c r="K623" i="1"/>
  <c r="M924" i="1" s="1"/>
  <c r="H623" i="1"/>
  <c r="I623" i="1" s="1"/>
  <c r="K615" i="1"/>
  <c r="M916" i="1" s="1"/>
  <c r="H615" i="1"/>
  <c r="I615" i="1" s="1"/>
  <c r="K607" i="1"/>
  <c r="M908" i="1" s="1"/>
  <c r="H607" i="1"/>
  <c r="I607" i="1" s="1"/>
  <c r="K599" i="1"/>
  <c r="M900" i="1" s="1"/>
  <c r="H599" i="1"/>
  <c r="I599" i="1" s="1"/>
  <c r="K591" i="1"/>
  <c r="M892" i="1" s="1"/>
  <c r="H591" i="1"/>
  <c r="I591" i="1" s="1"/>
  <c r="K583" i="1"/>
  <c r="M884" i="1" s="1"/>
  <c r="H583" i="1"/>
  <c r="I583" i="1" s="1"/>
  <c r="K575" i="1"/>
  <c r="M876" i="1" s="1"/>
  <c r="H575" i="1"/>
  <c r="I575" i="1" s="1"/>
  <c r="K567" i="1"/>
  <c r="M868" i="1" s="1"/>
  <c r="H567" i="1"/>
  <c r="I567" i="1" s="1"/>
  <c r="K559" i="1"/>
  <c r="M860" i="1" s="1"/>
  <c r="H559" i="1"/>
  <c r="I559" i="1" s="1"/>
  <c r="K551" i="1"/>
  <c r="M852" i="1" s="1"/>
  <c r="H551" i="1"/>
  <c r="I551" i="1" s="1"/>
  <c r="K543" i="1"/>
  <c r="M844" i="1" s="1"/>
  <c r="H543" i="1"/>
  <c r="I543" i="1" s="1"/>
  <c r="K535" i="1"/>
  <c r="M836" i="1" s="1"/>
  <c r="H535" i="1"/>
  <c r="I535" i="1" s="1"/>
  <c r="K527" i="1"/>
  <c r="M828" i="1" s="1"/>
  <c r="H527" i="1"/>
  <c r="I527" i="1" s="1"/>
  <c r="K519" i="1"/>
  <c r="M818" i="1" s="1"/>
  <c r="H519" i="1"/>
  <c r="I519" i="1" s="1"/>
  <c r="K511" i="1"/>
  <c r="M809" i="1" s="1"/>
  <c r="H511" i="1"/>
  <c r="I511" i="1" s="1"/>
  <c r="K503" i="1"/>
  <c r="M801" i="1" s="1"/>
  <c r="H503" i="1"/>
  <c r="I503" i="1" s="1"/>
  <c r="K495" i="1"/>
  <c r="M793" i="1" s="1"/>
  <c r="H495" i="1"/>
  <c r="I495" i="1" s="1"/>
  <c r="K487" i="1"/>
  <c r="M785" i="1" s="1"/>
  <c r="H487" i="1"/>
  <c r="I487" i="1" s="1"/>
  <c r="K479" i="1"/>
  <c r="M777" i="1" s="1"/>
  <c r="H479" i="1"/>
  <c r="I479" i="1" s="1"/>
  <c r="K471" i="1"/>
  <c r="M769" i="1" s="1"/>
  <c r="H471" i="1"/>
  <c r="I471" i="1" s="1"/>
  <c r="K463" i="1"/>
  <c r="M759" i="1" s="1"/>
  <c r="H463" i="1"/>
  <c r="I463" i="1" s="1"/>
  <c r="K453" i="1"/>
  <c r="M747" i="1" s="1"/>
  <c r="H453" i="1"/>
  <c r="I453" i="1" s="1"/>
  <c r="K445" i="1"/>
  <c r="M739" i="1" s="1"/>
  <c r="H445" i="1"/>
  <c r="I445" i="1" s="1"/>
  <c r="K437" i="1"/>
  <c r="M731" i="1" s="1"/>
  <c r="H437" i="1"/>
  <c r="I437" i="1" s="1"/>
  <c r="K429" i="1"/>
  <c r="M723" i="1" s="1"/>
  <c r="H429" i="1"/>
  <c r="I429" i="1" s="1"/>
  <c r="K421" i="1"/>
  <c r="M715" i="1" s="1"/>
  <c r="H421" i="1"/>
  <c r="I421" i="1" s="1"/>
  <c r="K413" i="1"/>
  <c r="M707" i="1" s="1"/>
  <c r="H413" i="1"/>
  <c r="I413" i="1" s="1"/>
  <c r="K405" i="1"/>
  <c r="M699" i="1" s="1"/>
  <c r="H405" i="1"/>
  <c r="I405" i="1" s="1"/>
  <c r="K397" i="1"/>
  <c r="M461" i="1" s="1"/>
  <c r="H397" i="1"/>
  <c r="I397" i="1" s="1"/>
  <c r="K389" i="1"/>
  <c r="M450" i="1" s="1"/>
  <c r="H389" i="1"/>
  <c r="I389" i="1" s="1"/>
  <c r="K380" i="1"/>
  <c r="M436" i="1" s="1"/>
  <c r="H380" i="1"/>
  <c r="I380" i="1" s="1"/>
  <c r="H955" i="1"/>
  <c r="I955" i="1" s="1"/>
  <c r="H947" i="1"/>
  <c r="I947" i="1" s="1"/>
  <c r="H939" i="1"/>
  <c r="I939" i="1" s="1"/>
  <c r="H931" i="1"/>
  <c r="I931" i="1" s="1"/>
  <c r="H923" i="1"/>
  <c r="I923" i="1" s="1"/>
  <c r="H915" i="1"/>
  <c r="I915" i="1" s="1"/>
  <c r="H907" i="1"/>
  <c r="I907" i="1" s="1"/>
  <c r="H899" i="1"/>
  <c r="I899" i="1" s="1"/>
  <c r="H891" i="1"/>
  <c r="I891" i="1" s="1"/>
  <c r="H881" i="1"/>
  <c r="I881" i="1" s="1"/>
  <c r="H870" i="1"/>
  <c r="I870" i="1" s="1"/>
  <c r="H862" i="1"/>
  <c r="I862" i="1" s="1"/>
  <c r="H850" i="1"/>
  <c r="I850" i="1" s="1"/>
  <c r="H842" i="1"/>
  <c r="I842" i="1" s="1"/>
  <c r="H834" i="1"/>
  <c r="I834" i="1" s="1"/>
  <c r="H826" i="1"/>
  <c r="I826" i="1" s="1"/>
  <c r="H818" i="1"/>
  <c r="I818" i="1" s="1"/>
  <c r="K371" i="1"/>
  <c r="M425" i="1" s="1"/>
  <c r="H371" i="1"/>
  <c r="I371" i="1" s="1"/>
  <c r="K363" i="1"/>
  <c r="M417" i="1" s="1"/>
  <c r="H363" i="1"/>
  <c r="I363" i="1" s="1"/>
  <c r="K359" i="1"/>
  <c r="M410" i="1" s="1"/>
  <c r="H359" i="1"/>
  <c r="I359" i="1" s="1"/>
  <c r="K349" i="1"/>
  <c r="M400" i="1" s="1"/>
  <c r="H349" i="1"/>
  <c r="I349" i="1" s="1"/>
  <c r="K345" i="1"/>
  <c r="M396" i="1" s="1"/>
  <c r="H345" i="1"/>
  <c r="I345" i="1" s="1"/>
  <c r="K341" i="1"/>
  <c r="M392" i="1" s="1"/>
  <c r="H341" i="1"/>
  <c r="I341" i="1" s="1"/>
  <c r="K336" i="1"/>
  <c r="M387" i="1" s="1"/>
  <c r="H336" i="1"/>
  <c r="I336" i="1" s="1"/>
  <c r="K330" i="1"/>
  <c r="M381" i="1" s="1"/>
  <c r="H330" i="1"/>
  <c r="I330" i="1" s="1"/>
  <c r="K326" i="1"/>
  <c r="M375" i="1" s="1"/>
  <c r="H326" i="1"/>
  <c r="I326" i="1" s="1"/>
  <c r="K322" i="1"/>
  <c r="M371" i="1" s="1"/>
  <c r="H322" i="1"/>
  <c r="I322" i="1" s="1"/>
  <c r="K318" i="1"/>
  <c r="M367" i="1" s="1"/>
  <c r="H318" i="1"/>
  <c r="I318" i="1" s="1"/>
  <c r="K314" i="1"/>
  <c r="M362" i="1" s="1"/>
  <c r="H314" i="1"/>
  <c r="I314" i="1" s="1"/>
  <c r="K310" i="1"/>
  <c r="M355" i="1" s="1"/>
  <c r="H310" i="1"/>
  <c r="I310" i="1" s="1"/>
  <c r="K301" i="1"/>
  <c r="M346" i="1" s="1"/>
  <c r="H301" i="1"/>
  <c r="I301" i="1" s="1"/>
  <c r="K297" i="1"/>
  <c r="M342" i="1" s="1"/>
  <c r="H297" i="1"/>
  <c r="I297" i="1" s="1"/>
  <c r="K293" i="1"/>
  <c r="M338" i="1" s="1"/>
  <c r="H293" i="1"/>
  <c r="I293" i="1" s="1"/>
  <c r="K289" i="1"/>
  <c r="M334" i="1" s="1"/>
  <c r="H289" i="1"/>
  <c r="I289" i="1" s="1"/>
  <c r="K285" i="1"/>
  <c r="M330" i="1" s="1"/>
  <c r="H285" i="1"/>
  <c r="I285" i="1" s="1"/>
  <c r="K281" i="1"/>
  <c r="M326" i="1" s="1"/>
  <c r="H281" i="1"/>
  <c r="I281" i="1" s="1"/>
  <c r="K276" i="1"/>
  <c r="M321" i="1" s="1"/>
  <c r="H276" i="1"/>
  <c r="I276" i="1" s="1"/>
  <c r="K271" i="1"/>
  <c r="M316" i="1" s="1"/>
  <c r="H271" i="1"/>
  <c r="I271" i="1" s="1"/>
  <c r="K267" i="1"/>
  <c r="M312" i="1" s="1"/>
  <c r="H267" i="1"/>
  <c r="I267" i="1" s="1"/>
  <c r="K263" i="1"/>
  <c r="M308" i="1" s="1"/>
  <c r="H263" i="1"/>
  <c r="I263" i="1" s="1"/>
  <c r="K259" i="1"/>
  <c r="M304" i="1" s="1"/>
  <c r="H259" i="1"/>
  <c r="I259" i="1" s="1"/>
  <c r="K255" i="1"/>
  <c r="M299" i="1" s="1"/>
  <c r="H255" i="1"/>
  <c r="I255" i="1" s="1"/>
  <c r="K251" i="1"/>
  <c r="M295" i="1" s="1"/>
  <c r="H251" i="1"/>
  <c r="I251" i="1" s="1"/>
  <c r="K247" i="1"/>
  <c r="M291" i="1" s="1"/>
  <c r="H247" i="1"/>
  <c r="I247" i="1" s="1"/>
  <c r="K243" i="1"/>
  <c r="M287" i="1" s="1"/>
  <c r="H243" i="1"/>
  <c r="I243" i="1" s="1"/>
  <c r="K238" i="1"/>
  <c r="M281" i="1" s="1"/>
  <c r="H238" i="1"/>
  <c r="I238" i="1" s="1"/>
  <c r="K234" i="1"/>
  <c r="M277" i="1" s="1"/>
  <c r="H234" i="1"/>
  <c r="I234" i="1" s="1"/>
  <c r="K230" i="1"/>
  <c r="M273" i="1" s="1"/>
  <c r="H230" i="1"/>
  <c r="I230" i="1" s="1"/>
  <c r="K226" i="1"/>
  <c r="M269" i="1" s="1"/>
  <c r="H226" i="1"/>
  <c r="I226" i="1" s="1"/>
  <c r="K222" i="1"/>
  <c r="M265" i="1" s="1"/>
  <c r="H222" i="1"/>
  <c r="I222" i="1" s="1"/>
  <c r="K218" i="1"/>
  <c r="M261" i="1" s="1"/>
  <c r="H218" i="1"/>
  <c r="I218" i="1" s="1"/>
  <c r="K212" i="1"/>
  <c r="M255" i="1" s="1"/>
  <c r="H212" i="1"/>
  <c r="I212" i="1" s="1"/>
  <c r="K208" i="1"/>
  <c r="M249" i="1" s="1"/>
  <c r="H208" i="1"/>
  <c r="I208" i="1" s="1"/>
  <c r="K204" i="1"/>
  <c r="M239" i="1" s="1"/>
  <c r="H204" i="1"/>
  <c r="I204" i="1" s="1"/>
  <c r="K200" i="1"/>
  <c r="M235" i="1" s="1"/>
  <c r="H200" i="1"/>
  <c r="I200" i="1" s="1"/>
  <c r="K196" i="1"/>
  <c r="M230" i="1" s="1"/>
  <c r="H196" i="1"/>
  <c r="I196" i="1" s="1"/>
  <c r="K190" i="1"/>
  <c r="M225" i="1" s="1"/>
  <c r="H190" i="1"/>
  <c r="I190" i="1" s="1"/>
  <c r="K186" i="1"/>
  <c r="M221" i="1" s="1"/>
  <c r="H186" i="1"/>
  <c r="I186" i="1" s="1"/>
  <c r="K182" i="1"/>
  <c r="M214" i="1" s="1"/>
  <c r="H182" i="1"/>
  <c r="I182" i="1" s="1"/>
  <c r="K178" i="1"/>
  <c r="M208" i="1" s="1"/>
  <c r="H178" i="1"/>
  <c r="I178" i="1" s="1"/>
  <c r="K174" i="1"/>
  <c r="M204" i="1" s="1"/>
  <c r="H174" i="1"/>
  <c r="I174" i="1" s="1"/>
  <c r="K170" i="1"/>
  <c r="M200" i="1" s="1"/>
  <c r="H170" i="1"/>
  <c r="I170" i="1" s="1"/>
  <c r="K166" i="1"/>
  <c r="M196" i="1" s="1"/>
  <c r="H166" i="1"/>
  <c r="I166" i="1" s="1"/>
  <c r="K162" i="1"/>
  <c r="M192" i="1" s="1"/>
  <c r="H162" i="1"/>
  <c r="I162" i="1" s="1"/>
  <c r="K158" i="1"/>
  <c r="M186" i="1" s="1"/>
  <c r="H158" i="1"/>
  <c r="I158" i="1" s="1"/>
  <c r="K154" i="1"/>
  <c r="M182" i="1" s="1"/>
  <c r="H154" i="1"/>
  <c r="I154" i="1" s="1"/>
  <c r="K150" i="1"/>
  <c r="M178" i="1" s="1"/>
  <c r="H150" i="1"/>
  <c r="I150" i="1" s="1"/>
  <c r="K146" i="1"/>
  <c r="M173" i="1" s="1"/>
  <c r="H146" i="1"/>
  <c r="I146" i="1" s="1"/>
  <c r="K141" i="1"/>
  <c r="M168" i="1" s="1"/>
  <c r="H141" i="1"/>
  <c r="I141" i="1" s="1"/>
  <c r="K137" i="1"/>
  <c r="M162" i="1" s="1"/>
  <c r="H137" i="1"/>
  <c r="I137" i="1" s="1"/>
  <c r="K133" i="1"/>
  <c r="M157" i="1" s="1"/>
  <c r="H133" i="1"/>
  <c r="I133" i="1" s="1"/>
  <c r="K128" i="1"/>
  <c r="M149" i="1" s="1"/>
  <c r="H128" i="1"/>
  <c r="I128" i="1" s="1"/>
  <c r="K124" i="1"/>
  <c r="M143" i="1" s="1"/>
  <c r="H124" i="1"/>
  <c r="I124" i="1" s="1"/>
  <c r="K120" i="1"/>
  <c r="M138" i="1" s="1"/>
  <c r="H120" i="1"/>
  <c r="I120" i="1" s="1"/>
  <c r="K116" i="1"/>
  <c r="M133" i="1" s="1"/>
  <c r="H116" i="1"/>
  <c r="I116" i="1" s="1"/>
  <c r="K111" i="1"/>
  <c r="M128" i="1" s="1"/>
  <c r="H111" i="1"/>
  <c r="I111" i="1" s="1"/>
  <c r="K106" i="1"/>
  <c r="M123" i="1" s="1"/>
  <c r="H106" i="1"/>
  <c r="I106" i="1" s="1"/>
  <c r="K101" i="1"/>
  <c r="M118" i="1" s="1"/>
  <c r="H101" i="1"/>
  <c r="I101" i="1" s="1"/>
  <c r="K97" i="1"/>
  <c r="M114" i="1" s="1"/>
  <c r="H97" i="1"/>
  <c r="I97" i="1" s="1"/>
  <c r="K93" i="1"/>
  <c r="M109" i="1" s="1"/>
  <c r="H93" i="1"/>
  <c r="I93" i="1" s="1"/>
  <c r="K89" i="1"/>
  <c r="M105" i="1" s="1"/>
  <c r="H89" i="1"/>
  <c r="I89" i="1" s="1"/>
  <c r="K85" i="1"/>
  <c r="M101" i="1" s="1"/>
  <c r="H85" i="1"/>
  <c r="I85" i="1" s="1"/>
  <c r="K80" i="1"/>
  <c r="M96" i="1" s="1"/>
  <c r="H80" i="1"/>
  <c r="I80" i="1" s="1"/>
  <c r="K76" i="1"/>
  <c r="M92" i="1" s="1"/>
  <c r="H76" i="1"/>
  <c r="I76" i="1" s="1"/>
  <c r="K72" i="1"/>
  <c r="M88" i="1" s="1"/>
  <c r="H72" i="1"/>
  <c r="I72" i="1" s="1"/>
  <c r="K68" i="1"/>
  <c r="M84" i="1" s="1"/>
  <c r="H68" i="1"/>
  <c r="I68" i="1" s="1"/>
  <c r="K64" i="1"/>
  <c r="M80" i="1" s="1"/>
  <c r="H64" i="1"/>
  <c r="I64" i="1" s="1"/>
  <c r="K60" i="1"/>
  <c r="M76" i="1" s="1"/>
  <c r="H60" i="1"/>
  <c r="I60" i="1" s="1"/>
  <c r="K56" i="1"/>
  <c r="M70" i="1" s="1"/>
  <c r="H56" i="1"/>
  <c r="I56" i="1" s="1"/>
  <c r="K52" i="1"/>
  <c r="M65" i="1" s="1"/>
  <c r="H52" i="1"/>
  <c r="I52" i="1" s="1"/>
  <c r="K48" i="1"/>
  <c r="M61" i="1" s="1"/>
  <c r="H48" i="1"/>
  <c r="I48" i="1" s="1"/>
  <c r="K44" i="1"/>
  <c r="M57" i="1" s="1"/>
  <c r="H44" i="1"/>
  <c r="I44" i="1" s="1"/>
  <c r="K36" i="1"/>
  <c r="M47" i="1" s="1"/>
  <c r="H36" i="1"/>
  <c r="I36" i="1" s="1"/>
  <c r="K32" i="1"/>
  <c r="M43" i="1" s="1"/>
  <c r="H32" i="1"/>
  <c r="I32" i="1" s="1"/>
  <c r="K27" i="1"/>
  <c r="M38" i="1" s="1"/>
  <c r="H27" i="1"/>
  <c r="I27" i="1" s="1"/>
  <c r="K23" i="1"/>
  <c r="M33" i="1" s="1"/>
  <c r="H23" i="1"/>
  <c r="I23" i="1" s="1"/>
  <c r="K19" i="1"/>
  <c r="M29" i="1" s="1"/>
  <c r="H19" i="1"/>
  <c r="I19" i="1" s="1"/>
  <c r="K15" i="1"/>
  <c r="M24" i="1" s="1"/>
  <c r="H15" i="1"/>
  <c r="I15" i="1" s="1"/>
  <c r="K11" i="1"/>
  <c r="M19" i="1" s="1"/>
  <c r="H11" i="1"/>
  <c r="I11" i="1" s="1"/>
  <c r="K952" i="1"/>
  <c r="M1285" i="1" s="1"/>
  <c r="H952" i="1"/>
  <c r="I952" i="1" s="1"/>
  <c r="K944" i="1"/>
  <c r="M1277" i="1" s="1"/>
  <c r="H944" i="1"/>
  <c r="I944" i="1" s="1"/>
  <c r="K936" i="1"/>
  <c r="M1269" i="1" s="1"/>
  <c r="H936" i="1"/>
  <c r="I936" i="1" s="1"/>
  <c r="K928" i="1"/>
  <c r="M1261" i="1" s="1"/>
  <c r="H928" i="1"/>
  <c r="I928" i="1" s="1"/>
  <c r="K920" i="1"/>
  <c r="M1251" i="1" s="1"/>
  <c r="H920" i="1"/>
  <c r="I920" i="1" s="1"/>
  <c r="K912" i="1"/>
  <c r="M1240" i="1" s="1"/>
  <c r="H912" i="1"/>
  <c r="I912" i="1" s="1"/>
  <c r="K904" i="1"/>
  <c r="M1231" i="1" s="1"/>
  <c r="H904" i="1"/>
  <c r="I904" i="1" s="1"/>
  <c r="K896" i="1"/>
  <c r="M1223" i="1" s="1"/>
  <c r="H896" i="1"/>
  <c r="I896" i="1" s="1"/>
  <c r="K887" i="1"/>
  <c r="M1211" i="1" s="1"/>
  <c r="H887" i="1"/>
  <c r="I887" i="1" s="1"/>
  <c r="K875" i="1"/>
  <c r="M1199" i="1" s="1"/>
  <c r="H875" i="1"/>
  <c r="I875" i="1" s="1"/>
  <c r="K867" i="1"/>
  <c r="M1189" i="1" s="1"/>
  <c r="H867" i="1"/>
  <c r="I867" i="1" s="1"/>
  <c r="K855" i="1"/>
  <c r="M1177" i="1" s="1"/>
  <c r="H855" i="1"/>
  <c r="I855" i="1" s="1"/>
  <c r="K847" i="1"/>
  <c r="M1168" i="1" s="1"/>
  <c r="H847" i="1"/>
  <c r="I847" i="1" s="1"/>
  <c r="K839" i="1"/>
  <c r="M1152" i="1" s="1"/>
  <c r="H839" i="1"/>
  <c r="I839" i="1" s="1"/>
  <c r="K831" i="1"/>
  <c r="M1144" i="1" s="1"/>
  <c r="H831" i="1"/>
  <c r="I831" i="1" s="1"/>
  <c r="K823" i="1"/>
  <c r="M1136" i="1" s="1"/>
  <c r="H823" i="1"/>
  <c r="I823" i="1" s="1"/>
  <c r="K815" i="1"/>
  <c r="M1128" i="1" s="1"/>
  <c r="H815" i="1"/>
  <c r="I815" i="1" s="1"/>
  <c r="K807" i="1"/>
  <c r="M1120" i="1" s="1"/>
  <c r="H807" i="1"/>
  <c r="I807" i="1" s="1"/>
  <c r="K797" i="1"/>
  <c r="M1108" i="1" s="1"/>
  <c r="H797" i="1"/>
  <c r="I797" i="1" s="1"/>
  <c r="K789" i="1"/>
  <c r="M1100" i="1" s="1"/>
  <c r="H789" i="1"/>
  <c r="I789" i="1" s="1"/>
  <c r="K781" i="1"/>
  <c r="M1092" i="1" s="1"/>
  <c r="H781" i="1"/>
  <c r="I781" i="1" s="1"/>
  <c r="K773" i="1"/>
  <c r="M1084" i="1" s="1"/>
  <c r="H773" i="1"/>
  <c r="I773" i="1" s="1"/>
  <c r="K765" i="1"/>
  <c r="M1076" i="1" s="1"/>
  <c r="H765" i="1"/>
  <c r="I765" i="1" s="1"/>
  <c r="K757" i="1"/>
  <c r="M1068" i="1" s="1"/>
  <c r="H757" i="1"/>
  <c r="I757" i="1" s="1"/>
  <c r="K749" i="1"/>
  <c r="M1060" i="1" s="1"/>
  <c r="H749" i="1"/>
  <c r="I749" i="1" s="1"/>
  <c r="K741" i="1"/>
  <c r="M1052" i="1" s="1"/>
  <c r="H741" i="1"/>
  <c r="I741" i="1" s="1"/>
  <c r="K733" i="1"/>
  <c r="M1044" i="1" s="1"/>
  <c r="H733" i="1"/>
  <c r="I733" i="1" s="1"/>
  <c r="K725" i="1"/>
  <c r="M1036" i="1" s="1"/>
  <c r="H725" i="1"/>
  <c r="I725" i="1" s="1"/>
  <c r="K717" i="1"/>
  <c r="M1028" i="1" s="1"/>
  <c r="H717" i="1"/>
  <c r="I717" i="1" s="1"/>
  <c r="K709" i="1"/>
  <c r="M1020" i="1" s="1"/>
  <c r="H709" i="1"/>
  <c r="I709" i="1" s="1"/>
  <c r="K701" i="1"/>
  <c r="M1008" i="1" s="1"/>
  <c r="H701" i="1"/>
  <c r="I701" i="1" s="1"/>
  <c r="K689" i="1"/>
  <c r="M994" i="1" s="1"/>
  <c r="H689" i="1"/>
  <c r="I689" i="1" s="1"/>
  <c r="K677" i="1"/>
  <c r="M979" i="1" s="1"/>
  <c r="H677" i="1"/>
  <c r="I677" i="1" s="1"/>
  <c r="K669" i="1"/>
  <c r="M971" i="1" s="1"/>
  <c r="H669" i="1"/>
  <c r="I669" i="1" s="1"/>
  <c r="K661" i="1"/>
  <c r="M963" i="1" s="1"/>
  <c r="H661" i="1"/>
  <c r="I661" i="1" s="1"/>
  <c r="K653" i="1"/>
  <c r="M955" i="1" s="1"/>
  <c r="H653" i="1"/>
  <c r="I653" i="1" s="1"/>
  <c r="K645" i="1"/>
  <c r="M946" i="1" s="1"/>
  <c r="H645" i="1"/>
  <c r="I645" i="1" s="1"/>
  <c r="K637" i="1"/>
  <c r="M938" i="1" s="1"/>
  <c r="H637" i="1"/>
  <c r="I637" i="1" s="1"/>
  <c r="K629" i="1"/>
  <c r="M930" i="1" s="1"/>
  <c r="H629" i="1"/>
  <c r="I629" i="1" s="1"/>
  <c r="K621" i="1"/>
  <c r="M922" i="1" s="1"/>
  <c r="H621" i="1"/>
  <c r="I621" i="1" s="1"/>
  <c r="K613" i="1"/>
  <c r="M914" i="1" s="1"/>
  <c r="H613" i="1"/>
  <c r="I613" i="1" s="1"/>
  <c r="K605" i="1"/>
  <c r="M906" i="1" s="1"/>
  <c r="H605" i="1"/>
  <c r="I605" i="1" s="1"/>
  <c r="K597" i="1"/>
  <c r="M898" i="1" s="1"/>
  <c r="H597" i="1"/>
  <c r="I597" i="1" s="1"/>
  <c r="K589" i="1"/>
  <c r="M890" i="1" s="1"/>
  <c r="H589" i="1"/>
  <c r="I589" i="1" s="1"/>
  <c r="K581" i="1"/>
  <c r="M882" i="1" s="1"/>
  <c r="H581" i="1"/>
  <c r="I581" i="1" s="1"/>
  <c r="K573" i="1"/>
  <c r="M874" i="1" s="1"/>
  <c r="H573" i="1"/>
  <c r="I573" i="1" s="1"/>
  <c r="K565" i="1"/>
  <c r="M866" i="1" s="1"/>
  <c r="H565" i="1"/>
  <c r="I565" i="1" s="1"/>
  <c r="K557" i="1"/>
  <c r="M858" i="1" s="1"/>
  <c r="H557" i="1"/>
  <c r="I557" i="1" s="1"/>
  <c r="K549" i="1"/>
  <c r="M850" i="1" s="1"/>
  <c r="H549" i="1"/>
  <c r="I549" i="1" s="1"/>
  <c r="K541" i="1"/>
  <c r="M842" i="1" s="1"/>
  <c r="H541" i="1"/>
  <c r="I541" i="1" s="1"/>
  <c r="K533" i="1"/>
  <c r="M834" i="1" s="1"/>
  <c r="H533" i="1"/>
  <c r="I533" i="1" s="1"/>
  <c r="K525" i="1"/>
  <c r="M825" i="1" s="1"/>
  <c r="H525" i="1"/>
  <c r="I525" i="1" s="1"/>
  <c r="K517" i="1"/>
  <c r="M815" i="1" s="1"/>
  <c r="H517" i="1"/>
  <c r="I517" i="1" s="1"/>
  <c r="K509" i="1"/>
  <c r="M807" i="1" s="1"/>
  <c r="H509" i="1"/>
  <c r="I509" i="1" s="1"/>
  <c r="K501" i="1"/>
  <c r="M799" i="1" s="1"/>
  <c r="H501" i="1"/>
  <c r="I501" i="1" s="1"/>
  <c r="K493" i="1"/>
  <c r="M791" i="1" s="1"/>
  <c r="H493" i="1"/>
  <c r="I493" i="1" s="1"/>
  <c r="K485" i="1"/>
  <c r="M783" i="1" s="1"/>
  <c r="H485" i="1"/>
  <c r="I485" i="1" s="1"/>
  <c r="K477" i="1"/>
  <c r="M775" i="1" s="1"/>
  <c r="H477" i="1"/>
  <c r="I477" i="1" s="1"/>
  <c r="K469" i="1"/>
  <c r="M767" i="1" s="1"/>
  <c r="H469" i="1"/>
  <c r="I469" i="1" s="1"/>
  <c r="K459" i="1"/>
  <c r="M753" i="1" s="1"/>
  <c r="H459" i="1"/>
  <c r="I459" i="1" s="1"/>
  <c r="K451" i="1"/>
  <c r="M745" i="1" s="1"/>
  <c r="H451" i="1"/>
  <c r="I451" i="1" s="1"/>
  <c r="K443" i="1"/>
  <c r="M737" i="1" s="1"/>
  <c r="H443" i="1"/>
  <c r="I443" i="1" s="1"/>
  <c r="K435" i="1"/>
  <c r="M729" i="1" s="1"/>
  <c r="H435" i="1"/>
  <c r="I435" i="1" s="1"/>
  <c r="K427" i="1"/>
  <c r="M721" i="1" s="1"/>
  <c r="H427" i="1"/>
  <c r="I427" i="1" s="1"/>
  <c r="K419" i="1"/>
  <c r="M713" i="1" s="1"/>
  <c r="H419" i="1"/>
  <c r="I419" i="1" s="1"/>
  <c r="K411" i="1"/>
  <c r="M705" i="1" s="1"/>
  <c r="H411" i="1"/>
  <c r="I411" i="1" s="1"/>
  <c r="K403" i="1"/>
  <c r="M697" i="1" s="1"/>
  <c r="H403" i="1"/>
  <c r="I403" i="1" s="1"/>
  <c r="K395" i="1"/>
  <c r="M459" i="1" s="1"/>
  <c r="H395" i="1"/>
  <c r="I395" i="1" s="1"/>
  <c r="K387" i="1"/>
  <c r="M448" i="1" s="1"/>
  <c r="H387" i="1"/>
  <c r="I387" i="1" s="1"/>
  <c r="K378" i="1"/>
  <c r="M434" i="1" s="1"/>
  <c r="H378" i="1"/>
  <c r="I378" i="1" s="1"/>
  <c r="H929" i="1"/>
  <c r="I929" i="1" s="1"/>
  <c r="H921" i="1"/>
  <c r="I921" i="1" s="1"/>
  <c r="H913" i="1"/>
  <c r="I913" i="1" s="1"/>
  <c r="H905" i="1"/>
  <c r="I905" i="1" s="1"/>
  <c r="H897" i="1"/>
  <c r="I897" i="1" s="1"/>
  <c r="H888" i="1"/>
  <c r="I888" i="1" s="1"/>
  <c r="H877" i="1"/>
  <c r="I877" i="1" s="1"/>
  <c r="H868" i="1"/>
  <c r="I868" i="1" s="1"/>
  <c r="H856" i="1"/>
  <c r="I856" i="1" s="1"/>
  <c r="H848" i="1"/>
  <c r="I848" i="1" s="1"/>
  <c r="H840" i="1"/>
  <c r="I840" i="1" s="1"/>
  <c r="H832" i="1"/>
  <c r="I832" i="1" s="1"/>
  <c r="H824" i="1"/>
  <c r="I824" i="1" s="1"/>
  <c r="H816" i="1"/>
  <c r="I816" i="1" s="1"/>
  <c r="H808" i="1"/>
  <c r="I808" i="1" s="1"/>
  <c r="H798" i="1"/>
  <c r="I798" i="1" s="1"/>
  <c r="H790" i="1"/>
  <c r="I790" i="1" s="1"/>
  <c r="H782" i="1"/>
  <c r="I782" i="1" s="1"/>
  <c r="H774" i="1"/>
  <c r="I774" i="1" s="1"/>
  <c r="H766" i="1"/>
  <c r="I766" i="1" s="1"/>
  <c r="H758" i="1"/>
  <c r="I758" i="1" s="1"/>
  <c r="H750" i="1"/>
  <c r="I750" i="1" s="1"/>
  <c r="H742" i="1"/>
  <c r="I742" i="1" s="1"/>
  <c r="H734" i="1"/>
  <c r="I734" i="1" s="1"/>
  <c r="H726" i="1"/>
  <c r="I726" i="1" s="1"/>
  <c r="H718" i="1"/>
  <c r="I718" i="1" s="1"/>
  <c r="H710" i="1"/>
  <c r="I710" i="1" s="1"/>
  <c r="H702" i="1"/>
  <c r="I702" i="1" s="1"/>
  <c r="H690" i="1"/>
  <c r="I690" i="1" s="1"/>
  <c r="H678" i="1"/>
  <c r="I678" i="1" s="1"/>
  <c r="H670" i="1"/>
  <c r="I670" i="1" s="1"/>
  <c r="H662" i="1"/>
  <c r="I662" i="1" s="1"/>
  <c r="H654" i="1"/>
  <c r="I654" i="1" s="1"/>
  <c r="H646" i="1"/>
  <c r="I646" i="1" s="1"/>
  <c r="H638" i="1"/>
  <c r="I638" i="1" s="1"/>
  <c r="H630" i="1"/>
  <c r="I630" i="1" s="1"/>
  <c r="H622" i="1"/>
  <c r="I622" i="1" s="1"/>
  <c r="H614" i="1"/>
  <c r="I614" i="1" s="1"/>
  <c r="H606" i="1"/>
  <c r="I606" i="1" s="1"/>
  <c r="H598" i="1"/>
  <c r="I598" i="1" s="1"/>
  <c r="H590" i="1"/>
  <c r="I590" i="1" s="1"/>
  <c r="H582" i="1"/>
  <c r="I582" i="1" s="1"/>
  <c r="H574" i="1"/>
  <c r="I574" i="1" s="1"/>
  <c r="H566" i="1"/>
  <c r="I566" i="1" s="1"/>
  <c r="H558" i="1"/>
  <c r="I558" i="1" s="1"/>
  <c r="H550" i="1"/>
  <c r="I550" i="1" s="1"/>
  <c r="H542" i="1"/>
  <c r="I542" i="1" s="1"/>
  <c r="H534" i="1"/>
  <c r="I534" i="1" s="1"/>
  <c r="H526" i="1"/>
  <c r="I526" i="1" s="1"/>
  <c r="H518" i="1"/>
  <c r="I518" i="1" s="1"/>
  <c r="H510" i="1"/>
  <c r="I510" i="1" s="1"/>
  <c r="H502" i="1"/>
  <c r="I502" i="1" s="1"/>
  <c r="H494" i="1"/>
  <c r="I494" i="1" s="1"/>
  <c r="H486" i="1"/>
  <c r="I486" i="1" s="1"/>
  <c r="H478" i="1"/>
  <c r="I478" i="1" s="1"/>
  <c r="H470" i="1"/>
  <c r="I470" i="1" s="1"/>
  <c r="H462" i="1"/>
  <c r="I462" i="1" s="1"/>
  <c r="H452" i="1"/>
  <c r="I452" i="1" s="1"/>
  <c r="H444" i="1"/>
  <c r="I444" i="1" s="1"/>
  <c r="H436" i="1"/>
  <c r="I436" i="1" s="1"/>
  <c r="H428" i="1"/>
  <c r="I428" i="1" s="1"/>
  <c r="H420" i="1"/>
  <c r="I420" i="1" s="1"/>
  <c r="H412" i="1"/>
  <c r="I412" i="1" s="1"/>
  <c r="H404" i="1"/>
  <c r="I404" i="1" s="1"/>
  <c r="H396" i="1"/>
  <c r="I396" i="1" s="1"/>
  <c r="H388" i="1"/>
  <c r="I388" i="1" s="1"/>
  <c r="H379" i="1"/>
  <c r="I379" i="1" s="1"/>
  <c r="E642" i="3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09" i="3"/>
  <c r="H569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8" i="3"/>
  <c r="D497" i="3"/>
  <c r="D496" i="3"/>
  <c r="D495" i="3"/>
  <c r="D494" i="3"/>
  <c r="D492" i="3"/>
  <c r="D491" i="3"/>
  <c r="D490" i="3"/>
  <c r="D489" i="3"/>
  <c r="D486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8" i="3"/>
  <c r="D447" i="3"/>
  <c r="D446" i="3"/>
  <c r="D445" i="3"/>
  <c r="D444" i="3"/>
  <c r="D443" i="3"/>
  <c r="D442" i="3"/>
  <c r="D441" i="3"/>
  <c r="D440" i="3"/>
  <c r="D439" i="3"/>
  <c r="D435" i="3"/>
  <c r="D434" i="3"/>
  <c r="D433" i="3"/>
  <c r="D432" i="3"/>
  <c r="D424" i="3"/>
  <c r="D419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6" i="3"/>
  <c r="D395" i="3"/>
  <c r="D394" i="3"/>
  <c r="D393" i="3"/>
  <c r="D392" i="3"/>
  <c r="D391" i="3"/>
  <c r="D388" i="3"/>
  <c r="T5" i="3"/>
  <c r="T605" i="3" s="1"/>
  <c r="S5" i="3"/>
  <c r="S605" i="3" s="1"/>
  <c r="R5" i="3"/>
  <c r="R605" i="3" s="1"/>
  <c r="CZ223" i="3" l="1"/>
  <c r="CQ223" i="3"/>
  <c r="CU485" i="3"/>
  <c r="CQ485" i="3"/>
  <c r="CU499" i="3"/>
  <c r="CZ499" i="3"/>
  <c r="CS499" i="3" s="1"/>
  <c r="CZ469" i="3"/>
  <c r="CS469" i="3" s="1"/>
  <c r="CU469" i="3"/>
  <c r="CZ436" i="3"/>
  <c r="CQ436" i="3" s="1"/>
  <c r="CS436" i="3" s="1"/>
  <c r="CU436" i="3"/>
  <c r="CK436" i="3"/>
  <c r="CU466" i="3"/>
  <c r="CZ466" i="3"/>
  <c r="CS466" i="3" s="1"/>
  <c r="CK493" i="3"/>
  <c r="CU468" i="3"/>
  <c r="CZ468" i="3"/>
  <c r="CS468" i="3" s="1"/>
  <c r="CU467" i="3"/>
  <c r="CZ467" i="3"/>
  <c r="CS467" i="3" s="1"/>
  <c r="CI10" i="3"/>
  <c r="CU10" i="3"/>
  <c r="CZ10" i="3"/>
  <c r="CU16" i="3"/>
  <c r="CZ16" i="3"/>
  <c r="CZ24" i="3"/>
  <c r="CU24" i="3"/>
  <c r="CZ46" i="3"/>
  <c r="CU46" i="3"/>
  <c r="CZ23" i="3"/>
  <c r="CS23" i="3" s="1"/>
  <c r="CU23" i="3"/>
  <c r="CZ39" i="3"/>
  <c r="CS39" i="3" s="1"/>
  <c r="CU39" i="3"/>
  <c r="CQ110" i="3"/>
  <c r="CS110" i="3" s="1"/>
  <c r="AS493" i="3"/>
  <c r="CU493" i="3"/>
  <c r="AW493" i="3"/>
  <c r="BI493" i="3"/>
  <c r="BA493" i="3"/>
  <c r="BY493" i="3"/>
  <c r="BM493" i="3"/>
  <c r="CM493" i="3"/>
  <c r="CZ493" i="3"/>
  <c r="CQ493" i="3" s="1"/>
  <c r="CS493" i="3" s="1"/>
  <c r="BQ493" i="3"/>
  <c r="BU493" i="3"/>
  <c r="CC493" i="3"/>
  <c r="BE493" i="3"/>
  <c r="CG493" i="3"/>
  <c r="BK12" i="3"/>
  <c r="CA12" i="3"/>
  <c r="BO12" i="3"/>
  <c r="AY12" i="3"/>
  <c r="CE12" i="3"/>
  <c r="BS12" i="3"/>
  <c r="BC12" i="3"/>
  <c r="AQ12" i="3"/>
  <c r="CU12" i="3"/>
  <c r="AU12" i="3"/>
  <c r="CI12" i="3"/>
  <c r="BW12" i="3"/>
  <c r="BG12" i="3"/>
  <c r="CM12" i="3"/>
  <c r="CQ26" i="3"/>
  <c r="CS26" i="3" s="1"/>
  <c r="BO26" i="3"/>
  <c r="AY26" i="3"/>
  <c r="CE26" i="3"/>
  <c r="AQ26" i="3"/>
  <c r="BS26" i="3"/>
  <c r="BC26" i="3"/>
  <c r="CI26" i="3"/>
  <c r="BW26" i="3"/>
  <c r="CM26" i="3"/>
  <c r="BK26" i="3"/>
  <c r="BG26" i="3"/>
  <c r="CU26" i="3"/>
  <c r="AU26" i="3"/>
  <c r="CA26" i="3"/>
  <c r="CZ485" i="3"/>
  <c r="CG485" i="3"/>
  <c r="BY485" i="3"/>
  <c r="BA485" i="3"/>
  <c r="AS485" i="3"/>
  <c r="BU485" i="3"/>
  <c r="BE485" i="3"/>
  <c r="BQ485" i="3"/>
  <c r="CC485" i="3"/>
  <c r="BM485" i="3"/>
  <c r="AW485" i="3"/>
  <c r="CM485" i="3"/>
  <c r="BI485" i="3"/>
  <c r="CK485" i="3"/>
  <c r="AW488" i="3"/>
  <c r="BI488" i="3"/>
  <c r="CU488" i="3"/>
  <c r="CK488" i="3"/>
  <c r="BA488" i="3"/>
  <c r="BY488" i="3"/>
  <c r="BE488" i="3"/>
  <c r="AS488" i="3"/>
  <c r="BU488" i="3"/>
  <c r="CG488" i="3"/>
  <c r="BQ488" i="3"/>
  <c r="BM488" i="3"/>
  <c r="CC488" i="3"/>
  <c r="CM488" i="3"/>
  <c r="CZ488" i="3"/>
  <c r="CS488" i="3" s="1"/>
  <c r="CU487" i="3"/>
  <c r="BM487" i="3"/>
  <c r="BY487" i="3"/>
  <c r="CM487" i="3"/>
  <c r="CG487" i="3"/>
  <c r="BA487" i="3"/>
  <c r="BU487" i="3"/>
  <c r="AS487" i="3"/>
  <c r="BI487" i="3"/>
  <c r="BQ487" i="3"/>
  <c r="CK487" i="3"/>
  <c r="CZ487" i="3"/>
  <c r="CS487" i="3" s="1"/>
  <c r="BE487" i="3"/>
  <c r="CC487" i="3"/>
  <c r="AW487" i="3"/>
  <c r="AS436" i="3"/>
  <c r="CG436" i="3"/>
  <c r="BQ436" i="3"/>
  <c r="BM436" i="3"/>
  <c r="BY436" i="3"/>
  <c r="BA436" i="3"/>
  <c r="BU436" i="3"/>
  <c r="CC436" i="3"/>
  <c r="CM436" i="3"/>
  <c r="AW436" i="3"/>
  <c r="BI436" i="3"/>
  <c r="BE436" i="3"/>
  <c r="M992" i="1"/>
  <c r="N992" i="1" s="1"/>
  <c r="CZ418" i="3"/>
  <c r="CM418" i="3"/>
  <c r="AW418" i="3"/>
  <c r="BM418" i="3"/>
  <c r="CC418" i="3"/>
  <c r="BQ418" i="3"/>
  <c r="BA418" i="3"/>
  <c r="CG418" i="3"/>
  <c r="BU418" i="3"/>
  <c r="BE418" i="3"/>
  <c r="AS418" i="3"/>
  <c r="CK418" i="3"/>
  <c r="BY418" i="3"/>
  <c r="BI418" i="3"/>
  <c r="CU418" i="3"/>
  <c r="CQ225" i="3"/>
  <c r="CE225" i="3"/>
  <c r="AQ225" i="3"/>
  <c r="BG225" i="3"/>
  <c r="BW225" i="3"/>
  <c r="CM225" i="3"/>
  <c r="AU225" i="3"/>
  <c r="BO225" i="3"/>
  <c r="BK225" i="3"/>
  <c r="CA225" i="3"/>
  <c r="CI225" i="3"/>
  <c r="BS225" i="3"/>
  <c r="BC225" i="3"/>
  <c r="AY225" i="3"/>
  <c r="CU225" i="3"/>
  <c r="BK260" i="3"/>
  <c r="CA260" i="3"/>
  <c r="BO260" i="3"/>
  <c r="AY260" i="3"/>
  <c r="CE260" i="3"/>
  <c r="BW260" i="3"/>
  <c r="BS260" i="3"/>
  <c r="BC260" i="3"/>
  <c r="AQ260" i="3"/>
  <c r="CI260" i="3"/>
  <c r="BG260" i="3"/>
  <c r="CU260" i="3"/>
  <c r="CM260" i="3"/>
  <c r="AU260" i="3"/>
  <c r="CQ262" i="3"/>
  <c r="BO262" i="3"/>
  <c r="CE262" i="3"/>
  <c r="BS262" i="3"/>
  <c r="BG262" i="3"/>
  <c r="AU262" i="3"/>
  <c r="BC262" i="3"/>
  <c r="AQ262" i="3"/>
  <c r="CI262" i="3"/>
  <c r="BW262" i="3"/>
  <c r="CM262" i="3"/>
  <c r="CA262" i="3"/>
  <c r="BK262" i="3"/>
  <c r="AY262" i="3"/>
  <c r="CU262" i="3"/>
  <c r="AY110" i="3"/>
  <c r="BK110" i="3"/>
  <c r="CE110" i="3"/>
  <c r="CA110" i="3"/>
  <c r="BC110" i="3"/>
  <c r="CM110" i="3"/>
  <c r="BO110" i="3"/>
  <c r="AU110" i="3"/>
  <c r="BG110" i="3"/>
  <c r="CI110" i="3"/>
  <c r="AQ110" i="3"/>
  <c r="CU110" i="3"/>
  <c r="BS110" i="3"/>
  <c r="BW110" i="3"/>
  <c r="CQ327" i="3"/>
  <c r="BO327" i="3"/>
  <c r="AY327" i="3"/>
  <c r="CE327" i="3"/>
  <c r="BS327" i="3"/>
  <c r="BC327" i="3"/>
  <c r="AQ327" i="3"/>
  <c r="CU327" i="3"/>
  <c r="CI327" i="3"/>
  <c r="BW327" i="3"/>
  <c r="BG327" i="3"/>
  <c r="CM327" i="3"/>
  <c r="AU327" i="3"/>
  <c r="BK327" i="3"/>
  <c r="CA327" i="3"/>
  <c r="CE322" i="3"/>
  <c r="CM322" i="3"/>
  <c r="CQ322" i="3"/>
  <c r="AU322" i="3"/>
  <c r="BG322" i="3"/>
  <c r="BO322" i="3"/>
  <c r="BS322" i="3"/>
  <c r="BW322" i="3"/>
  <c r="AY322" i="3"/>
  <c r="BC322" i="3"/>
  <c r="CA322" i="3"/>
  <c r="CI322" i="3"/>
  <c r="BK322" i="3"/>
  <c r="AQ322" i="3"/>
  <c r="CU322" i="3"/>
  <c r="AQ323" i="3"/>
  <c r="CE323" i="3"/>
  <c r="BC323" i="3"/>
  <c r="BO323" i="3"/>
  <c r="BW323" i="3"/>
  <c r="BG323" i="3"/>
  <c r="CI323" i="3"/>
  <c r="CM323" i="3"/>
  <c r="AU323" i="3"/>
  <c r="BK323" i="3"/>
  <c r="BS323" i="3"/>
  <c r="AY323" i="3"/>
  <c r="CA323" i="3"/>
  <c r="CU323" i="3"/>
  <c r="CQ250" i="3"/>
  <c r="CE250" i="3"/>
  <c r="BW250" i="3"/>
  <c r="BS250" i="3"/>
  <c r="BO250" i="3"/>
  <c r="BK250" i="3"/>
  <c r="CI250" i="3"/>
  <c r="AU250" i="3"/>
  <c r="BG250" i="3"/>
  <c r="CU250" i="3"/>
  <c r="AY250" i="3"/>
  <c r="AQ250" i="3"/>
  <c r="CM250" i="3"/>
  <c r="BC250" i="3"/>
  <c r="CA250" i="3"/>
  <c r="CQ252" i="3"/>
  <c r="BC252" i="3"/>
  <c r="AY252" i="3"/>
  <c r="BO252" i="3"/>
  <c r="BG252" i="3"/>
  <c r="AQ252" i="3"/>
  <c r="BW252" i="3"/>
  <c r="CA252" i="3"/>
  <c r="CI252" i="3"/>
  <c r="BK252" i="3"/>
  <c r="CM252" i="3"/>
  <c r="CU252" i="3"/>
  <c r="BS252" i="3"/>
  <c r="CE252" i="3"/>
  <c r="AU252" i="3"/>
  <c r="BC253" i="3"/>
  <c r="CI253" i="3"/>
  <c r="BG253" i="3"/>
  <c r="CM253" i="3"/>
  <c r="BO253" i="3"/>
  <c r="BS253" i="3"/>
  <c r="BK253" i="3"/>
  <c r="CQ253" i="3"/>
  <c r="AQ253" i="3"/>
  <c r="BW253" i="3"/>
  <c r="AU253" i="3"/>
  <c r="CA253" i="3"/>
  <c r="CE253" i="3"/>
  <c r="AY253" i="3"/>
  <c r="CU253" i="3"/>
  <c r="CQ88" i="3"/>
  <c r="CS88" i="3" s="1"/>
  <c r="CI88" i="3"/>
  <c r="BW88" i="3"/>
  <c r="AU88" i="3"/>
  <c r="CA88" i="3"/>
  <c r="BS88" i="3"/>
  <c r="BC88" i="3"/>
  <c r="BO88" i="3"/>
  <c r="CU88" i="3"/>
  <c r="CO88" i="3" s="1"/>
  <c r="BG88" i="3"/>
  <c r="BK88" i="3"/>
  <c r="AQ88" i="3"/>
  <c r="CE88" i="3"/>
  <c r="CM88" i="3"/>
  <c r="AY88" i="3"/>
  <c r="P403" i="3"/>
  <c r="Z403" i="3"/>
  <c r="K403" i="3"/>
  <c r="X403" i="3"/>
  <c r="I403" i="3"/>
  <c r="S403" i="3"/>
  <c r="Q403" i="3"/>
  <c r="AA403" i="3"/>
  <c r="O403" i="3"/>
  <c r="Y403" i="3"/>
  <c r="W403" i="3"/>
  <c r="M403" i="3"/>
  <c r="U403" i="3"/>
  <c r="N403" i="3"/>
  <c r="J403" i="3"/>
  <c r="AC403" i="3"/>
  <c r="V403" i="3"/>
  <c r="R403" i="3"/>
  <c r="AB403" i="3"/>
  <c r="T403" i="3"/>
  <c r="L403" i="3"/>
  <c r="B403" i="3"/>
  <c r="P433" i="3"/>
  <c r="X433" i="3"/>
  <c r="I433" i="3"/>
  <c r="J433" i="3"/>
  <c r="Q433" i="3"/>
  <c r="U433" i="3"/>
  <c r="AC433" i="3"/>
  <c r="R433" i="3"/>
  <c r="L433" i="3"/>
  <c r="Z433" i="3"/>
  <c r="T433" i="3"/>
  <c r="AB433" i="3"/>
  <c r="K433" i="3"/>
  <c r="S433" i="3"/>
  <c r="Y433" i="3"/>
  <c r="AA433" i="3"/>
  <c r="M433" i="3"/>
  <c r="N433" i="3"/>
  <c r="W433" i="3"/>
  <c r="V433" i="3"/>
  <c r="O433" i="3"/>
  <c r="B433" i="3"/>
  <c r="B453" i="3"/>
  <c r="K453" i="3"/>
  <c r="S453" i="3"/>
  <c r="W453" i="3"/>
  <c r="Y453" i="3"/>
  <c r="M453" i="3"/>
  <c r="N453" i="3"/>
  <c r="V453" i="3"/>
  <c r="P453" i="3"/>
  <c r="AA453" i="3"/>
  <c r="L453" i="3"/>
  <c r="O453" i="3"/>
  <c r="I453" i="3"/>
  <c r="AC453" i="3"/>
  <c r="Q453" i="3"/>
  <c r="X453" i="3"/>
  <c r="Z453" i="3"/>
  <c r="AB453" i="3"/>
  <c r="J453" i="3"/>
  <c r="T453" i="3"/>
  <c r="R453" i="3"/>
  <c r="U453" i="3"/>
  <c r="S461" i="3"/>
  <c r="AA461" i="3"/>
  <c r="P461" i="3"/>
  <c r="Q461" i="3"/>
  <c r="R461" i="3"/>
  <c r="L461" i="3"/>
  <c r="AC461" i="3"/>
  <c r="Z461" i="3"/>
  <c r="K461" i="3"/>
  <c r="T461" i="3"/>
  <c r="W461" i="3"/>
  <c r="X461" i="3"/>
  <c r="J461" i="3"/>
  <c r="AB461" i="3"/>
  <c r="N461" i="3"/>
  <c r="I461" i="3"/>
  <c r="V461" i="3"/>
  <c r="M461" i="3"/>
  <c r="U461" i="3"/>
  <c r="Y461" i="3"/>
  <c r="O461" i="3"/>
  <c r="B461" i="3"/>
  <c r="X481" i="3"/>
  <c r="R481" i="3"/>
  <c r="I481" i="3"/>
  <c r="Q481" i="3"/>
  <c r="T481" i="3"/>
  <c r="Y481" i="3"/>
  <c r="J481" i="3"/>
  <c r="AB481" i="3"/>
  <c r="AA481" i="3"/>
  <c r="M481" i="3"/>
  <c r="P481" i="3"/>
  <c r="U481" i="3"/>
  <c r="Z481" i="3"/>
  <c r="V481" i="3"/>
  <c r="K481" i="3"/>
  <c r="S481" i="3"/>
  <c r="L481" i="3"/>
  <c r="O481" i="3"/>
  <c r="AC481" i="3"/>
  <c r="W481" i="3"/>
  <c r="N481" i="3"/>
  <c r="B481" i="3"/>
  <c r="Q502" i="3"/>
  <c r="T502" i="3"/>
  <c r="K502" i="3"/>
  <c r="S502" i="3"/>
  <c r="U502" i="3"/>
  <c r="AB502" i="3"/>
  <c r="O502" i="3"/>
  <c r="AA502" i="3"/>
  <c r="W502" i="3"/>
  <c r="N502" i="3"/>
  <c r="J502" i="3"/>
  <c r="V502" i="3"/>
  <c r="R502" i="3"/>
  <c r="I502" i="3"/>
  <c r="Z502" i="3"/>
  <c r="M502" i="3"/>
  <c r="Y502" i="3"/>
  <c r="L502" i="3"/>
  <c r="AC502" i="3"/>
  <c r="P502" i="3"/>
  <c r="X502" i="3"/>
  <c r="B502" i="3"/>
  <c r="K388" i="3"/>
  <c r="AC388" i="3"/>
  <c r="S388" i="3"/>
  <c r="L388" i="3"/>
  <c r="AA388" i="3"/>
  <c r="T388" i="3"/>
  <c r="P388" i="3"/>
  <c r="AB388" i="3"/>
  <c r="N388" i="3"/>
  <c r="X388" i="3"/>
  <c r="I388" i="3"/>
  <c r="V388" i="3"/>
  <c r="Q388" i="3"/>
  <c r="O388" i="3"/>
  <c r="Y388" i="3"/>
  <c r="M388" i="3"/>
  <c r="W388" i="3"/>
  <c r="Z388" i="3"/>
  <c r="U388" i="3"/>
  <c r="J388" i="3"/>
  <c r="R388" i="3"/>
  <c r="B388" i="3"/>
  <c r="K399" i="3"/>
  <c r="U399" i="3"/>
  <c r="S399" i="3"/>
  <c r="AC399" i="3"/>
  <c r="I399" i="3"/>
  <c r="AA399" i="3"/>
  <c r="Q399" i="3"/>
  <c r="J399" i="3"/>
  <c r="P399" i="3"/>
  <c r="X399" i="3"/>
  <c r="Y399" i="3"/>
  <c r="R399" i="3"/>
  <c r="N399" i="3"/>
  <c r="Z399" i="3"/>
  <c r="L399" i="3"/>
  <c r="V399" i="3"/>
  <c r="T399" i="3"/>
  <c r="O399" i="3"/>
  <c r="AB399" i="3"/>
  <c r="M399" i="3"/>
  <c r="W399" i="3"/>
  <c r="B399" i="3"/>
  <c r="Q407" i="3"/>
  <c r="J407" i="3"/>
  <c r="Y407" i="3"/>
  <c r="R407" i="3"/>
  <c r="N407" i="3"/>
  <c r="Z407" i="3"/>
  <c r="L407" i="3"/>
  <c r="V407" i="3"/>
  <c r="T407" i="3"/>
  <c r="O407" i="3"/>
  <c r="AB407" i="3"/>
  <c r="M407" i="3"/>
  <c r="W407" i="3"/>
  <c r="K407" i="3"/>
  <c r="U407" i="3"/>
  <c r="S407" i="3"/>
  <c r="AC407" i="3"/>
  <c r="I407" i="3"/>
  <c r="AA407" i="3"/>
  <c r="P407" i="3"/>
  <c r="X407" i="3"/>
  <c r="B407" i="3"/>
  <c r="T415" i="3"/>
  <c r="O415" i="3"/>
  <c r="AB415" i="3"/>
  <c r="M415" i="3"/>
  <c r="W415" i="3"/>
  <c r="K415" i="3"/>
  <c r="U415" i="3"/>
  <c r="S415" i="3"/>
  <c r="AC415" i="3"/>
  <c r="I415" i="3"/>
  <c r="AA415" i="3"/>
  <c r="Q415" i="3"/>
  <c r="J415" i="3"/>
  <c r="Y415" i="3"/>
  <c r="R415" i="3"/>
  <c r="N415" i="3"/>
  <c r="Z415" i="3"/>
  <c r="L415" i="3"/>
  <c r="V415" i="3"/>
  <c r="X415" i="3"/>
  <c r="P415" i="3"/>
  <c r="B415" i="3"/>
  <c r="L440" i="3"/>
  <c r="T440" i="3"/>
  <c r="AB440" i="3"/>
  <c r="U440" i="3"/>
  <c r="O440" i="3"/>
  <c r="W440" i="3"/>
  <c r="I440" i="3"/>
  <c r="N440" i="3"/>
  <c r="M440" i="3"/>
  <c r="V440" i="3"/>
  <c r="AC440" i="3"/>
  <c r="X440" i="3"/>
  <c r="J440" i="3"/>
  <c r="AA440" i="3"/>
  <c r="Z440" i="3"/>
  <c r="P440" i="3"/>
  <c r="Q440" i="3"/>
  <c r="S440" i="3"/>
  <c r="Y440" i="3"/>
  <c r="R440" i="3"/>
  <c r="K440" i="3"/>
  <c r="B440" i="3"/>
  <c r="L448" i="3"/>
  <c r="T448" i="3"/>
  <c r="AB448" i="3"/>
  <c r="M448" i="3"/>
  <c r="N448" i="3"/>
  <c r="U448" i="3"/>
  <c r="Y448" i="3"/>
  <c r="AA448" i="3"/>
  <c r="P448" i="3"/>
  <c r="X448" i="3"/>
  <c r="O448" i="3"/>
  <c r="V448" i="3"/>
  <c r="W448" i="3"/>
  <c r="I448" i="3"/>
  <c r="AC448" i="3"/>
  <c r="Q448" i="3"/>
  <c r="S448" i="3"/>
  <c r="J448" i="3"/>
  <c r="Z448" i="3"/>
  <c r="R448" i="3"/>
  <c r="K448" i="3"/>
  <c r="B448" i="3"/>
  <c r="P457" i="3"/>
  <c r="J457" i="3"/>
  <c r="R457" i="3"/>
  <c r="Z457" i="3"/>
  <c r="M457" i="3"/>
  <c r="O457" i="3"/>
  <c r="W457" i="3"/>
  <c r="U457" i="3"/>
  <c r="Y457" i="3"/>
  <c r="AA457" i="3"/>
  <c r="AB457" i="3"/>
  <c r="S457" i="3"/>
  <c r="Q457" i="3"/>
  <c r="V457" i="3"/>
  <c r="AC457" i="3"/>
  <c r="T457" i="3"/>
  <c r="K457" i="3"/>
  <c r="N457" i="3"/>
  <c r="L457" i="3"/>
  <c r="I457" i="3"/>
  <c r="X457" i="3"/>
  <c r="B457" i="3"/>
  <c r="T465" i="3"/>
  <c r="N465" i="3"/>
  <c r="O465" i="3"/>
  <c r="P465" i="3"/>
  <c r="W465" i="3"/>
  <c r="X465" i="3"/>
  <c r="AB465" i="3"/>
  <c r="U465" i="3"/>
  <c r="I465" i="3"/>
  <c r="Z465" i="3"/>
  <c r="AC465" i="3"/>
  <c r="V465" i="3"/>
  <c r="Q465" i="3"/>
  <c r="M465" i="3"/>
  <c r="J465" i="3"/>
  <c r="S465" i="3"/>
  <c r="L465" i="3"/>
  <c r="R465" i="3"/>
  <c r="Y465" i="3"/>
  <c r="K465" i="3"/>
  <c r="AA465" i="3"/>
  <c r="B465" i="3"/>
  <c r="U477" i="3"/>
  <c r="AC477" i="3"/>
  <c r="N477" i="3"/>
  <c r="J477" i="3"/>
  <c r="V477" i="3"/>
  <c r="T477" i="3"/>
  <c r="P477" i="3"/>
  <c r="AB477" i="3"/>
  <c r="M477" i="3"/>
  <c r="X477" i="3"/>
  <c r="L477" i="3"/>
  <c r="Z477" i="3"/>
  <c r="O477" i="3"/>
  <c r="W477" i="3"/>
  <c r="Q477" i="3"/>
  <c r="AA477" i="3"/>
  <c r="Y477" i="3"/>
  <c r="K477" i="3"/>
  <c r="I477" i="3"/>
  <c r="R477" i="3"/>
  <c r="S477" i="3"/>
  <c r="B477" i="3"/>
  <c r="AC486" i="3"/>
  <c r="W486" i="3"/>
  <c r="T486" i="3"/>
  <c r="AB486" i="3"/>
  <c r="Q486" i="3"/>
  <c r="M486" i="3"/>
  <c r="V486" i="3"/>
  <c r="O486" i="3"/>
  <c r="L486" i="3"/>
  <c r="S486" i="3"/>
  <c r="U486" i="3"/>
  <c r="P486" i="3"/>
  <c r="J486" i="3"/>
  <c r="N486" i="3"/>
  <c r="X486" i="3"/>
  <c r="AA486" i="3"/>
  <c r="I486" i="3"/>
  <c r="Y486" i="3"/>
  <c r="Z486" i="3"/>
  <c r="K486" i="3"/>
  <c r="R486" i="3"/>
  <c r="B486" i="3"/>
  <c r="M497" i="3"/>
  <c r="U497" i="3"/>
  <c r="O497" i="3"/>
  <c r="Q497" i="3"/>
  <c r="N497" i="3"/>
  <c r="R497" i="3"/>
  <c r="P497" i="3"/>
  <c r="AA497" i="3"/>
  <c r="X497" i="3"/>
  <c r="T497" i="3"/>
  <c r="J497" i="3"/>
  <c r="Z497" i="3"/>
  <c r="L497" i="3"/>
  <c r="AC497" i="3"/>
  <c r="W497" i="3"/>
  <c r="AB497" i="3"/>
  <c r="V497" i="3"/>
  <c r="I497" i="3"/>
  <c r="K497" i="3"/>
  <c r="Y497" i="3"/>
  <c r="S497" i="3"/>
  <c r="B497" i="3"/>
  <c r="N506" i="3"/>
  <c r="P506" i="3"/>
  <c r="M506" i="3"/>
  <c r="X506" i="3"/>
  <c r="O506" i="3"/>
  <c r="W506" i="3"/>
  <c r="U506" i="3"/>
  <c r="K506" i="3"/>
  <c r="AC506" i="3"/>
  <c r="V506" i="3"/>
  <c r="S506" i="3"/>
  <c r="I506" i="3"/>
  <c r="J506" i="3"/>
  <c r="AA506" i="3"/>
  <c r="Q506" i="3"/>
  <c r="R506" i="3"/>
  <c r="T506" i="3"/>
  <c r="L506" i="3"/>
  <c r="Y506" i="3"/>
  <c r="Z506" i="3"/>
  <c r="AB506" i="3"/>
  <c r="B506" i="3"/>
  <c r="U514" i="3"/>
  <c r="X514" i="3"/>
  <c r="AC514" i="3"/>
  <c r="O514" i="3"/>
  <c r="W514" i="3"/>
  <c r="Y514" i="3"/>
  <c r="N514" i="3"/>
  <c r="K514" i="3"/>
  <c r="V514" i="3"/>
  <c r="S514" i="3"/>
  <c r="J514" i="3"/>
  <c r="AA514" i="3"/>
  <c r="L514" i="3"/>
  <c r="P514" i="3"/>
  <c r="R514" i="3"/>
  <c r="M514" i="3"/>
  <c r="Z514" i="3"/>
  <c r="I514" i="3"/>
  <c r="Q514" i="3"/>
  <c r="T514" i="3"/>
  <c r="AB514" i="3"/>
  <c r="B514" i="3"/>
  <c r="Y522" i="3"/>
  <c r="P522" i="3"/>
  <c r="X522" i="3"/>
  <c r="N522" i="3"/>
  <c r="R522" i="3"/>
  <c r="AB522" i="3"/>
  <c r="I522" i="3"/>
  <c r="K522" i="3"/>
  <c r="M522" i="3"/>
  <c r="Q522" i="3"/>
  <c r="S522" i="3"/>
  <c r="Z522" i="3"/>
  <c r="J522" i="3"/>
  <c r="V522" i="3"/>
  <c r="L522" i="3"/>
  <c r="U522" i="3"/>
  <c r="O522" i="3"/>
  <c r="AC522" i="3"/>
  <c r="AA522" i="3"/>
  <c r="T522" i="3"/>
  <c r="W522" i="3"/>
  <c r="B522" i="3"/>
  <c r="T530" i="3"/>
  <c r="K530" i="3"/>
  <c r="AB530" i="3"/>
  <c r="S530" i="3"/>
  <c r="AA530" i="3"/>
  <c r="M530" i="3"/>
  <c r="U530" i="3"/>
  <c r="AC530" i="3"/>
  <c r="V530" i="3"/>
  <c r="X530" i="3"/>
  <c r="L530" i="3"/>
  <c r="Z530" i="3"/>
  <c r="O530" i="3"/>
  <c r="J530" i="3"/>
  <c r="W530" i="3"/>
  <c r="I530" i="3"/>
  <c r="R530" i="3"/>
  <c r="Q530" i="3"/>
  <c r="Y530" i="3"/>
  <c r="N530" i="3"/>
  <c r="P530" i="3"/>
  <c r="B530" i="3"/>
  <c r="Z391" i="3"/>
  <c r="L391" i="3"/>
  <c r="V391" i="3"/>
  <c r="T391" i="3"/>
  <c r="O391" i="3"/>
  <c r="AB391" i="3"/>
  <c r="M391" i="3"/>
  <c r="W391" i="3"/>
  <c r="K391" i="3"/>
  <c r="U391" i="3"/>
  <c r="S391" i="3"/>
  <c r="AC391" i="3"/>
  <c r="I391" i="3"/>
  <c r="AA391" i="3"/>
  <c r="Q391" i="3"/>
  <c r="J391" i="3"/>
  <c r="Y391" i="3"/>
  <c r="R391" i="3"/>
  <c r="N391" i="3"/>
  <c r="P391" i="3"/>
  <c r="X391" i="3"/>
  <c r="B391" i="3"/>
  <c r="AC400" i="3"/>
  <c r="O400" i="3"/>
  <c r="Y400" i="3"/>
  <c r="J400" i="3"/>
  <c r="W400" i="3"/>
  <c r="R400" i="3"/>
  <c r="P400" i="3"/>
  <c r="Z400" i="3"/>
  <c r="N400" i="3"/>
  <c r="X400" i="3"/>
  <c r="V400" i="3"/>
  <c r="L400" i="3"/>
  <c r="T400" i="3"/>
  <c r="M400" i="3"/>
  <c r="I400" i="3"/>
  <c r="AB400" i="3"/>
  <c r="U400" i="3"/>
  <c r="Q400" i="3"/>
  <c r="AA400" i="3"/>
  <c r="S400" i="3"/>
  <c r="K400" i="3"/>
  <c r="B400" i="3"/>
  <c r="N408" i="3"/>
  <c r="X408" i="3"/>
  <c r="V408" i="3"/>
  <c r="L408" i="3"/>
  <c r="T408" i="3"/>
  <c r="M408" i="3"/>
  <c r="I408" i="3"/>
  <c r="AB408" i="3"/>
  <c r="U408" i="3"/>
  <c r="Q408" i="3"/>
  <c r="K408" i="3"/>
  <c r="AC408" i="3"/>
  <c r="O408" i="3"/>
  <c r="Y408" i="3"/>
  <c r="J408" i="3"/>
  <c r="W408" i="3"/>
  <c r="R408" i="3"/>
  <c r="S408" i="3"/>
  <c r="AA408" i="3"/>
  <c r="P408" i="3"/>
  <c r="Z408" i="3"/>
  <c r="B408" i="3"/>
  <c r="U419" i="3"/>
  <c r="P419" i="3"/>
  <c r="AB419" i="3"/>
  <c r="AC419" i="3"/>
  <c r="N419" i="3"/>
  <c r="X419" i="3"/>
  <c r="I419" i="3"/>
  <c r="L419" i="3"/>
  <c r="V419" i="3"/>
  <c r="J419" i="3"/>
  <c r="R419" i="3"/>
  <c r="K419" i="3"/>
  <c r="Z419" i="3"/>
  <c r="O419" i="3"/>
  <c r="M419" i="3"/>
  <c r="W419" i="3"/>
  <c r="S419" i="3"/>
  <c r="Q419" i="3"/>
  <c r="T419" i="3"/>
  <c r="Y419" i="3"/>
  <c r="AA419" i="3"/>
  <c r="B419" i="3"/>
  <c r="X441" i="3"/>
  <c r="O441" i="3"/>
  <c r="W441" i="3"/>
  <c r="S441" i="3"/>
  <c r="AA441" i="3"/>
  <c r="U441" i="3"/>
  <c r="J441" i="3"/>
  <c r="R441" i="3"/>
  <c r="Z441" i="3"/>
  <c r="L441" i="3"/>
  <c r="I441" i="3"/>
  <c r="P441" i="3"/>
  <c r="Q441" i="3"/>
  <c r="AB441" i="3"/>
  <c r="Y441" i="3"/>
  <c r="K441" i="3"/>
  <c r="T441" i="3"/>
  <c r="AC441" i="3"/>
  <c r="V441" i="3"/>
  <c r="M441" i="3"/>
  <c r="N441" i="3"/>
  <c r="B441" i="3"/>
  <c r="AA450" i="3"/>
  <c r="J450" i="3"/>
  <c r="R450" i="3"/>
  <c r="V450" i="3"/>
  <c r="K450" i="3"/>
  <c r="X450" i="3"/>
  <c r="S450" i="3"/>
  <c r="L450" i="3"/>
  <c r="M450" i="3"/>
  <c r="T450" i="3"/>
  <c r="U450" i="3"/>
  <c r="Z450" i="3"/>
  <c r="AB450" i="3"/>
  <c r="AC450" i="3"/>
  <c r="O450" i="3"/>
  <c r="N450" i="3"/>
  <c r="W450" i="3"/>
  <c r="Y450" i="3"/>
  <c r="P450" i="3"/>
  <c r="I450" i="3"/>
  <c r="Q450" i="3"/>
  <c r="B450" i="3"/>
  <c r="M458" i="3"/>
  <c r="Y458" i="3"/>
  <c r="I458" i="3"/>
  <c r="R458" i="3"/>
  <c r="Z458" i="3"/>
  <c r="W458" i="3"/>
  <c r="X458" i="3"/>
  <c r="J458" i="3"/>
  <c r="AB458" i="3"/>
  <c r="V458" i="3"/>
  <c r="Q458" i="3"/>
  <c r="S458" i="3"/>
  <c r="O458" i="3"/>
  <c r="AC458" i="3"/>
  <c r="T458" i="3"/>
  <c r="N458" i="3"/>
  <c r="K458" i="3"/>
  <c r="P458" i="3"/>
  <c r="L458" i="3"/>
  <c r="U458" i="3"/>
  <c r="AA458" i="3"/>
  <c r="B458" i="3"/>
  <c r="X470" i="3"/>
  <c r="R470" i="3"/>
  <c r="P470" i="3"/>
  <c r="I470" i="3"/>
  <c r="Q470" i="3"/>
  <c r="L470" i="3"/>
  <c r="AC470" i="3"/>
  <c r="Y470" i="3"/>
  <c r="W470" i="3"/>
  <c r="M470" i="3"/>
  <c r="S470" i="3"/>
  <c r="AA470" i="3"/>
  <c r="J470" i="3"/>
  <c r="AB470" i="3"/>
  <c r="V470" i="3"/>
  <c r="K470" i="3"/>
  <c r="Z470" i="3"/>
  <c r="U470" i="3"/>
  <c r="O470" i="3"/>
  <c r="N470" i="3"/>
  <c r="T470" i="3"/>
  <c r="B470" i="3"/>
  <c r="W478" i="3"/>
  <c r="Q478" i="3"/>
  <c r="O478" i="3"/>
  <c r="S478" i="3"/>
  <c r="P478" i="3"/>
  <c r="AA478" i="3"/>
  <c r="Y478" i="3"/>
  <c r="R478" i="3"/>
  <c r="L478" i="3"/>
  <c r="AC478" i="3"/>
  <c r="Z478" i="3"/>
  <c r="T478" i="3"/>
  <c r="N478" i="3"/>
  <c r="I478" i="3"/>
  <c r="K478" i="3"/>
  <c r="U478" i="3"/>
  <c r="J478" i="3"/>
  <c r="X478" i="3"/>
  <c r="AB478" i="3"/>
  <c r="M478" i="3"/>
  <c r="V478" i="3"/>
  <c r="B478" i="3"/>
  <c r="R489" i="3"/>
  <c r="Z489" i="3"/>
  <c r="O489" i="3"/>
  <c r="P489" i="3"/>
  <c r="Q489" i="3"/>
  <c r="S489" i="3"/>
  <c r="Y489" i="3"/>
  <c r="J489" i="3"/>
  <c r="AA489" i="3"/>
  <c r="L489" i="3"/>
  <c r="X489" i="3"/>
  <c r="AB489" i="3"/>
  <c r="W489" i="3"/>
  <c r="K489" i="3"/>
  <c r="V489" i="3"/>
  <c r="N489" i="3"/>
  <c r="AC489" i="3"/>
  <c r="T489" i="3"/>
  <c r="I489" i="3"/>
  <c r="M489" i="3"/>
  <c r="U489" i="3"/>
  <c r="B489" i="3"/>
  <c r="P498" i="3"/>
  <c r="X498" i="3"/>
  <c r="S498" i="3"/>
  <c r="J498" i="3"/>
  <c r="R498" i="3"/>
  <c r="T498" i="3"/>
  <c r="Q498" i="3"/>
  <c r="L498" i="3"/>
  <c r="Y498" i="3"/>
  <c r="AB498" i="3"/>
  <c r="N498" i="3"/>
  <c r="K498" i="3"/>
  <c r="V498" i="3"/>
  <c r="AA498" i="3"/>
  <c r="M498" i="3"/>
  <c r="Z498" i="3"/>
  <c r="U498" i="3"/>
  <c r="AC498" i="3"/>
  <c r="O498" i="3"/>
  <c r="W498" i="3"/>
  <c r="I498" i="3"/>
  <c r="B498" i="3"/>
  <c r="P507" i="3"/>
  <c r="X507" i="3"/>
  <c r="R507" i="3"/>
  <c r="T507" i="3"/>
  <c r="I507" i="3"/>
  <c r="Q507" i="3"/>
  <c r="AA507" i="3"/>
  <c r="L507" i="3"/>
  <c r="M507" i="3"/>
  <c r="AB507" i="3"/>
  <c r="U507" i="3"/>
  <c r="J507" i="3"/>
  <c r="AC507" i="3"/>
  <c r="Z507" i="3"/>
  <c r="W507" i="3"/>
  <c r="Y507" i="3"/>
  <c r="K507" i="3"/>
  <c r="N507" i="3"/>
  <c r="O507" i="3"/>
  <c r="V507" i="3"/>
  <c r="S507" i="3"/>
  <c r="B507" i="3"/>
  <c r="Q515" i="3"/>
  <c r="S515" i="3"/>
  <c r="P515" i="3"/>
  <c r="AA515" i="3"/>
  <c r="Z515" i="3"/>
  <c r="T515" i="3"/>
  <c r="AB515" i="3"/>
  <c r="I515" i="3"/>
  <c r="Y515" i="3"/>
  <c r="N515" i="3"/>
  <c r="K515" i="3"/>
  <c r="V515" i="3"/>
  <c r="X515" i="3"/>
  <c r="M515" i="3"/>
  <c r="J515" i="3"/>
  <c r="U515" i="3"/>
  <c r="R515" i="3"/>
  <c r="AC515" i="3"/>
  <c r="W515" i="3"/>
  <c r="O515" i="3"/>
  <c r="L515" i="3"/>
  <c r="B515" i="3"/>
  <c r="V523" i="3"/>
  <c r="P523" i="3"/>
  <c r="X523" i="3"/>
  <c r="O523" i="3"/>
  <c r="W523" i="3"/>
  <c r="N523" i="3"/>
  <c r="Y523" i="3"/>
  <c r="J523" i="3"/>
  <c r="R523" i="3"/>
  <c r="AC523" i="3"/>
  <c r="Z523" i="3"/>
  <c r="L523" i="3"/>
  <c r="T523" i="3"/>
  <c r="U523" i="3"/>
  <c r="K523" i="3"/>
  <c r="AB523" i="3"/>
  <c r="S523" i="3"/>
  <c r="M523" i="3"/>
  <c r="I523" i="3"/>
  <c r="AA523" i="3"/>
  <c r="Q523" i="3"/>
  <c r="B523" i="3"/>
  <c r="L392" i="3"/>
  <c r="T392" i="3"/>
  <c r="M392" i="3"/>
  <c r="I392" i="3"/>
  <c r="AB392" i="3"/>
  <c r="U392" i="3"/>
  <c r="Q392" i="3"/>
  <c r="AC392" i="3"/>
  <c r="O392" i="3"/>
  <c r="Y392" i="3"/>
  <c r="J392" i="3"/>
  <c r="W392" i="3"/>
  <c r="R392" i="3"/>
  <c r="P392" i="3"/>
  <c r="Z392" i="3"/>
  <c r="N392" i="3"/>
  <c r="X392" i="3"/>
  <c r="V392" i="3"/>
  <c r="AA392" i="3"/>
  <c r="K392" i="3"/>
  <c r="S392" i="3"/>
  <c r="B392" i="3"/>
  <c r="M451" i="3"/>
  <c r="U451" i="3"/>
  <c r="AC451" i="3"/>
  <c r="N451" i="3"/>
  <c r="V451" i="3"/>
  <c r="Z451" i="3"/>
  <c r="I451" i="3"/>
  <c r="Q451" i="3"/>
  <c r="Y451" i="3"/>
  <c r="O451" i="3"/>
  <c r="P451" i="3"/>
  <c r="W451" i="3"/>
  <c r="X451" i="3"/>
  <c r="J451" i="3"/>
  <c r="R451" i="3"/>
  <c r="S451" i="3"/>
  <c r="AA451" i="3"/>
  <c r="AB451" i="3"/>
  <c r="T451" i="3"/>
  <c r="K451" i="3"/>
  <c r="L451" i="3"/>
  <c r="B451" i="3"/>
  <c r="L500" i="3"/>
  <c r="P500" i="3"/>
  <c r="S500" i="3"/>
  <c r="AB500" i="3"/>
  <c r="N500" i="3"/>
  <c r="AA500" i="3"/>
  <c r="V500" i="3"/>
  <c r="AC500" i="3"/>
  <c r="T500" i="3"/>
  <c r="O500" i="3"/>
  <c r="W500" i="3"/>
  <c r="I500" i="3"/>
  <c r="Q500" i="3"/>
  <c r="K500" i="3"/>
  <c r="Y500" i="3"/>
  <c r="M500" i="3"/>
  <c r="J500" i="3"/>
  <c r="Z500" i="3"/>
  <c r="X500" i="3"/>
  <c r="U500" i="3"/>
  <c r="R500" i="3"/>
  <c r="B500" i="3"/>
  <c r="O401" i="3"/>
  <c r="W401" i="3"/>
  <c r="P401" i="3"/>
  <c r="L401" i="3"/>
  <c r="X401" i="3"/>
  <c r="J401" i="3"/>
  <c r="T401" i="3"/>
  <c r="R401" i="3"/>
  <c r="AB401" i="3"/>
  <c r="M401" i="3"/>
  <c r="Z401" i="3"/>
  <c r="K401" i="3"/>
  <c r="U401" i="3"/>
  <c r="I401" i="3"/>
  <c r="S401" i="3"/>
  <c r="AC401" i="3"/>
  <c r="Q401" i="3"/>
  <c r="AA401" i="3"/>
  <c r="Y401" i="3"/>
  <c r="N401" i="3"/>
  <c r="V401" i="3"/>
  <c r="B401" i="3"/>
  <c r="R409" i="3"/>
  <c r="AB409" i="3"/>
  <c r="M409" i="3"/>
  <c r="Z409" i="3"/>
  <c r="K409" i="3"/>
  <c r="U409" i="3"/>
  <c r="I409" i="3"/>
  <c r="S409" i="3"/>
  <c r="AC409" i="3"/>
  <c r="Q409" i="3"/>
  <c r="AA409" i="3"/>
  <c r="Y409" i="3"/>
  <c r="O409" i="3"/>
  <c r="W409" i="3"/>
  <c r="P409" i="3"/>
  <c r="L409" i="3"/>
  <c r="X409" i="3"/>
  <c r="J409" i="3"/>
  <c r="T409" i="3"/>
  <c r="N409" i="3"/>
  <c r="V409" i="3"/>
  <c r="B409" i="3"/>
  <c r="U424" i="3"/>
  <c r="J424" i="3"/>
  <c r="R424" i="3"/>
  <c r="AC424" i="3"/>
  <c r="P424" i="3"/>
  <c r="Z424" i="3"/>
  <c r="K424" i="3"/>
  <c r="L424" i="3"/>
  <c r="N424" i="3"/>
  <c r="X424" i="3"/>
  <c r="I424" i="3"/>
  <c r="S424" i="3"/>
  <c r="Q424" i="3"/>
  <c r="AA424" i="3"/>
  <c r="Y424" i="3"/>
  <c r="M424" i="3"/>
  <c r="T424" i="3"/>
  <c r="O424" i="3"/>
  <c r="V424" i="3"/>
  <c r="W424" i="3"/>
  <c r="AB424" i="3"/>
  <c r="B424" i="3"/>
  <c r="J442" i="3"/>
  <c r="R442" i="3"/>
  <c r="Z442" i="3"/>
  <c r="K442" i="3"/>
  <c r="L442" i="3"/>
  <c r="S442" i="3"/>
  <c r="T442" i="3"/>
  <c r="W442" i="3"/>
  <c r="AB442" i="3"/>
  <c r="N442" i="3"/>
  <c r="V442" i="3"/>
  <c r="M442" i="3"/>
  <c r="U442" i="3"/>
  <c r="AA442" i="3"/>
  <c r="AC442" i="3"/>
  <c r="O442" i="3"/>
  <c r="X442" i="3"/>
  <c r="Q442" i="3"/>
  <c r="P442" i="3"/>
  <c r="Y442" i="3"/>
  <c r="I442" i="3"/>
  <c r="B442" i="3"/>
  <c r="R459" i="3"/>
  <c r="L459" i="3"/>
  <c r="S459" i="3"/>
  <c r="AA459" i="3"/>
  <c r="T459" i="3"/>
  <c r="N459" i="3"/>
  <c r="AB459" i="3"/>
  <c r="V459" i="3"/>
  <c r="Z459" i="3"/>
  <c r="X459" i="3"/>
  <c r="K459" i="3"/>
  <c r="O459" i="3"/>
  <c r="J459" i="3"/>
  <c r="Q459" i="3"/>
  <c r="W459" i="3"/>
  <c r="I459" i="3"/>
  <c r="M459" i="3"/>
  <c r="Y459" i="3"/>
  <c r="U459" i="3"/>
  <c r="AC459" i="3"/>
  <c r="P459" i="3"/>
  <c r="B459" i="3"/>
  <c r="R471" i="3"/>
  <c r="Z471" i="3"/>
  <c r="K471" i="3"/>
  <c r="Y471" i="3"/>
  <c r="S471" i="3"/>
  <c r="T471" i="3"/>
  <c r="U471" i="3"/>
  <c r="N471" i="3"/>
  <c r="J471" i="3"/>
  <c r="AC471" i="3"/>
  <c r="V471" i="3"/>
  <c r="O471" i="3"/>
  <c r="AA471" i="3"/>
  <c r="L471" i="3"/>
  <c r="M471" i="3"/>
  <c r="W471" i="3"/>
  <c r="I471" i="3"/>
  <c r="AB471" i="3"/>
  <c r="P471" i="3"/>
  <c r="Q471" i="3"/>
  <c r="X471" i="3"/>
  <c r="B471" i="3"/>
  <c r="AA479" i="3"/>
  <c r="U479" i="3"/>
  <c r="M479" i="3"/>
  <c r="J479" i="3"/>
  <c r="AC479" i="3"/>
  <c r="O479" i="3"/>
  <c r="R479" i="3"/>
  <c r="K479" i="3"/>
  <c r="T479" i="3"/>
  <c r="AB479" i="3"/>
  <c r="P479" i="3"/>
  <c r="Y479" i="3"/>
  <c r="Z479" i="3"/>
  <c r="L479" i="3"/>
  <c r="I479" i="3"/>
  <c r="N479" i="3"/>
  <c r="X479" i="3"/>
  <c r="W479" i="3"/>
  <c r="Q479" i="3"/>
  <c r="S479" i="3"/>
  <c r="V479" i="3"/>
  <c r="B479" i="3"/>
  <c r="Z490" i="3"/>
  <c r="T490" i="3"/>
  <c r="L490" i="3"/>
  <c r="AB490" i="3"/>
  <c r="V490" i="3"/>
  <c r="M490" i="3"/>
  <c r="J490" i="3"/>
  <c r="K490" i="3"/>
  <c r="O490" i="3"/>
  <c r="S490" i="3"/>
  <c r="W490" i="3"/>
  <c r="U490" i="3"/>
  <c r="Q490" i="3"/>
  <c r="AC490" i="3"/>
  <c r="X490" i="3"/>
  <c r="AA490" i="3"/>
  <c r="R490" i="3"/>
  <c r="N490" i="3"/>
  <c r="Y490" i="3"/>
  <c r="I490" i="3"/>
  <c r="P490" i="3"/>
  <c r="B490" i="3"/>
  <c r="S508" i="3"/>
  <c r="V508" i="3"/>
  <c r="M508" i="3"/>
  <c r="U508" i="3"/>
  <c r="W508" i="3"/>
  <c r="AB508" i="3"/>
  <c r="I508" i="3"/>
  <c r="N508" i="3"/>
  <c r="Q508" i="3"/>
  <c r="O508" i="3"/>
  <c r="Y508" i="3"/>
  <c r="P508" i="3"/>
  <c r="AC508" i="3"/>
  <c r="X508" i="3"/>
  <c r="K508" i="3"/>
  <c r="AA508" i="3"/>
  <c r="L508" i="3"/>
  <c r="T508" i="3"/>
  <c r="Z508" i="3"/>
  <c r="J508" i="3"/>
  <c r="R508" i="3"/>
  <c r="B508" i="3"/>
  <c r="U516" i="3"/>
  <c r="W516" i="3"/>
  <c r="L516" i="3"/>
  <c r="T516" i="3"/>
  <c r="AA516" i="3"/>
  <c r="P516" i="3"/>
  <c r="M516" i="3"/>
  <c r="X516" i="3"/>
  <c r="R516" i="3"/>
  <c r="AC516" i="3"/>
  <c r="O516" i="3"/>
  <c r="AB516" i="3"/>
  <c r="N516" i="3"/>
  <c r="I516" i="3"/>
  <c r="K516" i="3"/>
  <c r="V516" i="3"/>
  <c r="Q516" i="3"/>
  <c r="J516" i="3"/>
  <c r="S516" i="3"/>
  <c r="Y516" i="3"/>
  <c r="Z516" i="3"/>
  <c r="B516" i="3"/>
  <c r="R524" i="3"/>
  <c r="I524" i="3"/>
  <c r="Z524" i="3"/>
  <c r="Q524" i="3"/>
  <c r="Y524" i="3"/>
  <c r="K524" i="3"/>
  <c r="S524" i="3"/>
  <c r="AA524" i="3"/>
  <c r="V524" i="3"/>
  <c r="X524" i="3"/>
  <c r="L524" i="3"/>
  <c r="T524" i="3"/>
  <c r="P524" i="3"/>
  <c r="AB524" i="3"/>
  <c r="M524" i="3"/>
  <c r="U524" i="3"/>
  <c r="AC524" i="3"/>
  <c r="O524" i="3"/>
  <c r="W524" i="3"/>
  <c r="J524" i="3"/>
  <c r="N524" i="3"/>
  <c r="B524" i="3"/>
  <c r="I393" i="3"/>
  <c r="S393" i="3"/>
  <c r="AC393" i="3"/>
  <c r="Q393" i="3"/>
  <c r="AA393" i="3"/>
  <c r="N393" i="3"/>
  <c r="V393" i="3"/>
  <c r="Y393" i="3"/>
  <c r="O393" i="3"/>
  <c r="W393" i="3"/>
  <c r="P393" i="3"/>
  <c r="L393" i="3"/>
  <c r="X393" i="3"/>
  <c r="J393" i="3"/>
  <c r="T393" i="3"/>
  <c r="R393" i="3"/>
  <c r="AB393" i="3"/>
  <c r="M393" i="3"/>
  <c r="Z393" i="3"/>
  <c r="K393" i="3"/>
  <c r="U393" i="3"/>
  <c r="B393" i="3"/>
  <c r="L402" i="3"/>
  <c r="V402" i="3"/>
  <c r="T402" i="3"/>
  <c r="J402" i="3"/>
  <c r="AB402" i="3"/>
  <c r="I402" i="3"/>
  <c r="R402" i="3"/>
  <c r="K402" i="3"/>
  <c r="Z402" i="3"/>
  <c r="S402" i="3"/>
  <c r="O402" i="3"/>
  <c r="Q402" i="3"/>
  <c r="AA402" i="3"/>
  <c r="M402" i="3"/>
  <c r="W402" i="3"/>
  <c r="U402" i="3"/>
  <c r="P402" i="3"/>
  <c r="AC402" i="3"/>
  <c r="N402" i="3"/>
  <c r="X402" i="3"/>
  <c r="Y402" i="3"/>
  <c r="B402" i="3"/>
  <c r="R410" i="3"/>
  <c r="K410" i="3"/>
  <c r="Z410" i="3"/>
  <c r="S410" i="3"/>
  <c r="O410" i="3"/>
  <c r="AA410" i="3"/>
  <c r="M410" i="3"/>
  <c r="W410" i="3"/>
  <c r="U410" i="3"/>
  <c r="P410" i="3"/>
  <c r="AC410" i="3"/>
  <c r="N410" i="3"/>
  <c r="X410" i="3"/>
  <c r="L410" i="3"/>
  <c r="V410" i="3"/>
  <c r="T410" i="3"/>
  <c r="J410" i="3"/>
  <c r="AB410" i="3"/>
  <c r="I410" i="3"/>
  <c r="Q410" i="3"/>
  <c r="Y410" i="3"/>
  <c r="B410" i="3"/>
  <c r="AC432" i="3"/>
  <c r="V432" i="3"/>
  <c r="M432" i="3"/>
  <c r="U432" i="3"/>
  <c r="O432" i="3"/>
  <c r="Q432" i="3"/>
  <c r="W432" i="3"/>
  <c r="Y432" i="3"/>
  <c r="S432" i="3"/>
  <c r="P432" i="3"/>
  <c r="X432" i="3"/>
  <c r="J432" i="3"/>
  <c r="N432" i="3"/>
  <c r="Z432" i="3"/>
  <c r="I432" i="3"/>
  <c r="AA432" i="3"/>
  <c r="R432" i="3"/>
  <c r="L432" i="3"/>
  <c r="K432" i="3"/>
  <c r="T432" i="3"/>
  <c r="AB432" i="3"/>
  <c r="B432" i="3"/>
  <c r="M443" i="3"/>
  <c r="U443" i="3"/>
  <c r="AC443" i="3"/>
  <c r="V443" i="3"/>
  <c r="N443" i="3"/>
  <c r="P443" i="3"/>
  <c r="X443" i="3"/>
  <c r="J443" i="3"/>
  <c r="O443" i="3"/>
  <c r="W443" i="3"/>
  <c r="I443" i="3"/>
  <c r="Y443" i="3"/>
  <c r="R443" i="3"/>
  <c r="K443" i="3"/>
  <c r="Z443" i="3"/>
  <c r="S443" i="3"/>
  <c r="L443" i="3"/>
  <c r="Q443" i="3"/>
  <c r="T443" i="3"/>
  <c r="AA443" i="3"/>
  <c r="AB443" i="3"/>
  <c r="B443" i="3"/>
  <c r="P452" i="3"/>
  <c r="X452" i="3"/>
  <c r="Y452" i="3"/>
  <c r="R452" i="3"/>
  <c r="S452" i="3"/>
  <c r="Z452" i="3"/>
  <c r="AA452" i="3"/>
  <c r="M452" i="3"/>
  <c r="I452" i="3"/>
  <c r="Q452" i="3"/>
  <c r="L452" i="3"/>
  <c r="AB452" i="3"/>
  <c r="J452" i="3"/>
  <c r="K452" i="3"/>
  <c r="W452" i="3"/>
  <c r="T452" i="3"/>
  <c r="U452" i="3"/>
  <c r="N452" i="3"/>
  <c r="V452" i="3"/>
  <c r="O452" i="3"/>
  <c r="AC452" i="3"/>
  <c r="B452" i="3"/>
  <c r="V460" i="3"/>
  <c r="P460" i="3"/>
  <c r="U460" i="3"/>
  <c r="AC460" i="3"/>
  <c r="J460" i="3"/>
  <c r="AA460" i="3"/>
  <c r="N460" i="3"/>
  <c r="W460" i="3"/>
  <c r="X460" i="3"/>
  <c r="M460" i="3"/>
  <c r="K460" i="3"/>
  <c r="Q460" i="3"/>
  <c r="L460" i="3"/>
  <c r="O460" i="3"/>
  <c r="Y460" i="3"/>
  <c r="S460" i="3"/>
  <c r="T460" i="3"/>
  <c r="Z460" i="3"/>
  <c r="I460" i="3"/>
  <c r="R460" i="3"/>
  <c r="AB460" i="3"/>
  <c r="B460" i="3"/>
  <c r="U472" i="3"/>
  <c r="O472" i="3"/>
  <c r="P472" i="3"/>
  <c r="X472" i="3"/>
  <c r="Q472" i="3"/>
  <c r="M472" i="3"/>
  <c r="Y472" i="3"/>
  <c r="N472" i="3"/>
  <c r="W472" i="3"/>
  <c r="J472" i="3"/>
  <c r="AA472" i="3"/>
  <c r="R472" i="3"/>
  <c r="S472" i="3"/>
  <c r="AB472" i="3"/>
  <c r="V472" i="3"/>
  <c r="I472" i="3"/>
  <c r="Z472" i="3"/>
  <c r="T472" i="3"/>
  <c r="AC472" i="3"/>
  <c r="K472" i="3"/>
  <c r="L472" i="3"/>
  <c r="B472" i="3"/>
  <c r="O480" i="3"/>
  <c r="W480" i="3"/>
  <c r="K480" i="3"/>
  <c r="P480" i="3"/>
  <c r="M480" i="3"/>
  <c r="AC480" i="3"/>
  <c r="N480" i="3"/>
  <c r="Q480" i="3"/>
  <c r="V480" i="3"/>
  <c r="Y480" i="3"/>
  <c r="Z480" i="3"/>
  <c r="U480" i="3"/>
  <c r="AB480" i="3"/>
  <c r="I480" i="3"/>
  <c r="R480" i="3"/>
  <c r="AA480" i="3"/>
  <c r="L480" i="3"/>
  <c r="X480" i="3"/>
  <c r="J480" i="3"/>
  <c r="T480" i="3"/>
  <c r="S480" i="3"/>
  <c r="B480" i="3"/>
  <c r="M491" i="3"/>
  <c r="I491" i="3"/>
  <c r="Q491" i="3"/>
  <c r="J491" i="3"/>
  <c r="O491" i="3"/>
  <c r="R491" i="3"/>
  <c r="Y491" i="3"/>
  <c r="S491" i="3"/>
  <c r="K491" i="3"/>
  <c r="P491" i="3"/>
  <c r="AA491" i="3"/>
  <c r="T491" i="3"/>
  <c r="X491" i="3"/>
  <c r="AB491" i="3"/>
  <c r="Z491" i="3"/>
  <c r="V491" i="3"/>
  <c r="N491" i="3"/>
  <c r="L491" i="3"/>
  <c r="U491" i="3"/>
  <c r="W491" i="3"/>
  <c r="AC491" i="3"/>
  <c r="B491" i="3"/>
  <c r="N501" i="3"/>
  <c r="V501" i="3"/>
  <c r="P501" i="3"/>
  <c r="R501" i="3"/>
  <c r="O501" i="3"/>
  <c r="K501" i="3"/>
  <c r="AB501" i="3"/>
  <c r="X501" i="3"/>
  <c r="S501" i="3"/>
  <c r="AA501" i="3"/>
  <c r="U501" i="3"/>
  <c r="W501" i="3"/>
  <c r="I501" i="3"/>
  <c r="J501" i="3"/>
  <c r="M501" i="3"/>
  <c r="Q501" i="3"/>
  <c r="Z501" i="3"/>
  <c r="Y501" i="3"/>
  <c r="L501" i="3"/>
  <c r="AC501" i="3"/>
  <c r="T501" i="3"/>
  <c r="B501" i="3"/>
  <c r="N509" i="3"/>
  <c r="O509" i="3"/>
  <c r="Q509" i="3"/>
  <c r="Y509" i="3"/>
  <c r="W509" i="3"/>
  <c r="I509" i="3"/>
  <c r="J509" i="3"/>
  <c r="L509" i="3"/>
  <c r="R509" i="3"/>
  <c r="T509" i="3"/>
  <c r="P509" i="3"/>
  <c r="Z509" i="3"/>
  <c r="K509" i="3"/>
  <c r="AB509" i="3"/>
  <c r="X509" i="3"/>
  <c r="S509" i="3"/>
  <c r="V509" i="3"/>
  <c r="U509" i="3"/>
  <c r="M509" i="3"/>
  <c r="AC509" i="3"/>
  <c r="AA509" i="3"/>
  <c r="B509" i="3"/>
  <c r="N517" i="3"/>
  <c r="Y517" i="3"/>
  <c r="P517" i="3"/>
  <c r="X517" i="3"/>
  <c r="Z517" i="3"/>
  <c r="Q517" i="3"/>
  <c r="L517" i="3"/>
  <c r="V517" i="3"/>
  <c r="T517" i="3"/>
  <c r="K517" i="3"/>
  <c r="AB517" i="3"/>
  <c r="J517" i="3"/>
  <c r="S517" i="3"/>
  <c r="M517" i="3"/>
  <c r="R517" i="3"/>
  <c r="AA517" i="3"/>
  <c r="O517" i="3"/>
  <c r="W517" i="3"/>
  <c r="U517" i="3"/>
  <c r="AC517" i="3"/>
  <c r="I517" i="3"/>
  <c r="B517" i="3"/>
  <c r="M525" i="3"/>
  <c r="U525" i="3"/>
  <c r="W525" i="3"/>
  <c r="L525" i="3"/>
  <c r="AC525" i="3"/>
  <c r="T525" i="3"/>
  <c r="AB525" i="3"/>
  <c r="N525" i="3"/>
  <c r="R525" i="3"/>
  <c r="AA525" i="3"/>
  <c r="I525" i="3"/>
  <c r="Z525" i="3"/>
  <c r="Q525" i="3"/>
  <c r="S525" i="3"/>
  <c r="Y525" i="3"/>
  <c r="O525" i="3"/>
  <c r="K525" i="3"/>
  <c r="V525" i="3"/>
  <c r="P525" i="3"/>
  <c r="X525" i="3"/>
  <c r="J525" i="3"/>
  <c r="B525" i="3"/>
  <c r="AA394" i="3"/>
  <c r="M394" i="3"/>
  <c r="W394" i="3"/>
  <c r="U394" i="3"/>
  <c r="P394" i="3"/>
  <c r="AC394" i="3"/>
  <c r="N394" i="3"/>
  <c r="X394" i="3"/>
  <c r="L394" i="3"/>
  <c r="V394" i="3"/>
  <c r="T394" i="3"/>
  <c r="J394" i="3"/>
  <c r="AB394" i="3"/>
  <c r="R394" i="3"/>
  <c r="K394" i="3"/>
  <c r="Z394" i="3"/>
  <c r="S394" i="3"/>
  <c r="O394" i="3"/>
  <c r="Q394" i="3"/>
  <c r="I394" i="3"/>
  <c r="Y394" i="3"/>
  <c r="B394" i="3"/>
  <c r="O411" i="3"/>
  <c r="Y411" i="3"/>
  <c r="W411" i="3"/>
  <c r="M411" i="3"/>
  <c r="U411" i="3"/>
  <c r="N411" i="3"/>
  <c r="J411" i="3"/>
  <c r="AC411" i="3"/>
  <c r="V411" i="3"/>
  <c r="R411" i="3"/>
  <c r="P411" i="3"/>
  <c r="Z411" i="3"/>
  <c r="K411" i="3"/>
  <c r="L411" i="3"/>
  <c r="X411" i="3"/>
  <c r="I411" i="3"/>
  <c r="S411" i="3"/>
  <c r="Q411" i="3"/>
  <c r="AA411" i="3"/>
  <c r="AB411" i="3"/>
  <c r="T411" i="3"/>
  <c r="B411" i="3"/>
  <c r="Y444" i="3"/>
  <c r="P444" i="3"/>
  <c r="X444" i="3"/>
  <c r="T444" i="3"/>
  <c r="I444" i="3"/>
  <c r="AB444" i="3"/>
  <c r="V444" i="3"/>
  <c r="Q444" i="3"/>
  <c r="K444" i="3"/>
  <c r="S444" i="3"/>
  <c r="J444" i="3"/>
  <c r="AA444" i="3"/>
  <c r="M444" i="3"/>
  <c r="R444" i="3"/>
  <c r="Z444" i="3"/>
  <c r="AC444" i="3"/>
  <c r="L444" i="3"/>
  <c r="O444" i="3"/>
  <c r="N444" i="3"/>
  <c r="W444" i="3"/>
  <c r="U444" i="3"/>
  <c r="B444" i="3"/>
  <c r="Y473" i="3"/>
  <c r="S473" i="3"/>
  <c r="R473" i="3"/>
  <c r="Z473" i="3"/>
  <c r="M473" i="3"/>
  <c r="K473" i="3"/>
  <c r="P473" i="3"/>
  <c r="I473" i="3"/>
  <c r="Q473" i="3"/>
  <c r="J473" i="3"/>
  <c r="N473" i="3"/>
  <c r="L473" i="3"/>
  <c r="U473" i="3"/>
  <c r="O473" i="3"/>
  <c r="AB473" i="3"/>
  <c r="V473" i="3"/>
  <c r="AC473" i="3"/>
  <c r="W473" i="3"/>
  <c r="T473" i="3"/>
  <c r="AA473" i="3"/>
  <c r="X473" i="3"/>
  <c r="B473" i="3"/>
  <c r="Q492" i="3"/>
  <c r="J492" i="3"/>
  <c r="N492" i="3"/>
  <c r="Z492" i="3"/>
  <c r="L492" i="3"/>
  <c r="T492" i="3"/>
  <c r="Y492" i="3"/>
  <c r="R492" i="3"/>
  <c r="AC492" i="3"/>
  <c r="AB492" i="3"/>
  <c r="V492" i="3"/>
  <c r="K492" i="3"/>
  <c r="O492" i="3"/>
  <c r="S492" i="3"/>
  <c r="W492" i="3"/>
  <c r="AA492" i="3"/>
  <c r="M492" i="3"/>
  <c r="I492" i="3"/>
  <c r="X492" i="3"/>
  <c r="U492" i="3"/>
  <c r="P492" i="3"/>
  <c r="B492" i="3"/>
  <c r="W526" i="3"/>
  <c r="Q526" i="3"/>
  <c r="Y526" i="3"/>
  <c r="P526" i="3"/>
  <c r="X526" i="3"/>
  <c r="K526" i="3"/>
  <c r="O526" i="3"/>
  <c r="S526" i="3"/>
  <c r="AA526" i="3"/>
  <c r="M526" i="3"/>
  <c r="U526" i="3"/>
  <c r="L526" i="3"/>
  <c r="AC526" i="3"/>
  <c r="V526" i="3"/>
  <c r="J526" i="3"/>
  <c r="T526" i="3"/>
  <c r="R526" i="3"/>
  <c r="AB526" i="3"/>
  <c r="N526" i="3"/>
  <c r="I526" i="3"/>
  <c r="Z526" i="3"/>
  <c r="B526" i="3"/>
  <c r="Q510" i="3"/>
  <c r="Y510" i="3"/>
  <c r="S510" i="3"/>
  <c r="U510" i="3"/>
  <c r="I510" i="3"/>
  <c r="J510" i="3"/>
  <c r="R510" i="3"/>
  <c r="AA510" i="3"/>
  <c r="N510" i="3"/>
  <c r="V510" i="3"/>
  <c r="Z510" i="3"/>
  <c r="L510" i="3"/>
  <c r="T510" i="3"/>
  <c r="AB510" i="3"/>
  <c r="X510" i="3"/>
  <c r="M510" i="3"/>
  <c r="O510" i="3"/>
  <c r="W510" i="3"/>
  <c r="AC510" i="3"/>
  <c r="K510" i="3"/>
  <c r="P510" i="3"/>
  <c r="B510" i="3"/>
  <c r="M395" i="3"/>
  <c r="AB395" i="3"/>
  <c r="U395" i="3"/>
  <c r="N395" i="3"/>
  <c r="J395" i="3"/>
  <c r="AC395" i="3"/>
  <c r="V395" i="3"/>
  <c r="R395" i="3"/>
  <c r="P395" i="3"/>
  <c r="Z395" i="3"/>
  <c r="K395" i="3"/>
  <c r="X395" i="3"/>
  <c r="I395" i="3"/>
  <c r="S395" i="3"/>
  <c r="Q395" i="3"/>
  <c r="AA395" i="3"/>
  <c r="O395" i="3"/>
  <c r="Y395" i="3"/>
  <c r="W395" i="3"/>
  <c r="L395" i="3"/>
  <c r="T395" i="3"/>
  <c r="B395" i="3"/>
  <c r="K434" i="3"/>
  <c r="S434" i="3"/>
  <c r="AA434" i="3"/>
  <c r="T434" i="3"/>
  <c r="L434" i="3"/>
  <c r="N434" i="3"/>
  <c r="AB434" i="3"/>
  <c r="V434" i="3"/>
  <c r="J434" i="3"/>
  <c r="M434" i="3"/>
  <c r="U434" i="3"/>
  <c r="AC434" i="3"/>
  <c r="W434" i="3"/>
  <c r="Z434" i="3"/>
  <c r="X434" i="3"/>
  <c r="Q434" i="3"/>
  <c r="Y434" i="3"/>
  <c r="R434" i="3"/>
  <c r="P434" i="3"/>
  <c r="O434" i="3"/>
  <c r="I434" i="3"/>
  <c r="B434" i="3"/>
  <c r="J454" i="3"/>
  <c r="R454" i="3"/>
  <c r="Z454" i="3"/>
  <c r="I454" i="3"/>
  <c r="Q454" i="3"/>
  <c r="Y454" i="3"/>
  <c r="K454" i="3"/>
  <c r="S454" i="3"/>
  <c r="X454" i="3"/>
  <c r="L454" i="3"/>
  <c r="M454" i="3"/>
  <c r="AB454" i="3"/>
  <c r="W454" i="3"/>
  <c r="N454" i="3"/>
  <c r="T454" i="3"/>
  <c r="AA454" i="3"/>
  <c r="AC454" i="3"/>
  <c r="P454" i="3"/>
  <c r="O454" i="3"/>
  <c r="U454" i="3"/>
  <c r="V454" i="3"/>
  <c r="B454" i="3"/>
  <c r="S462" i="3"/>
  <c r="M462" i="3"/>
  <c r="AB462" i="3"/>
  <c r="U462" i="3"/>
  <c r="AC462" i="3"/>
  <c r="O462" i="3"/>
  <c r="N462" i="3"/>
  <c r="W462" i="3"/>
  <c r="K462" i="3"/>
  <c r="L462" i="3"/>
  <c r="Y462" i="3"/>
  <c r="T462" i="3"/>
  <c r="P462" i="3"/>
  <c r="V462" i="3"/>
  <c r="X462" i="3"/>
  <c r="AA462" i="3"/>
  <c r="I462" i="3"/>
  <c r="Q462" i="3"/>
  <c r="Z462" i="3"/>
  <c r="R462" i="3"/>
  <c r="J462" i="3"/>
  <c r="B462" i="3"/>
  <c r="AA474" i="3"/>
  <c r="L474" i="3"/>
  <c r="T474" i="3"/>
  <c r="I474" i="3"/>
  <c r="AB474" i="3"/>
  <c r="M474" i="3"/>
  <c r="AC474" i="3"/>
  <c r="K474" i="3"/>
  <c r="O474" i="3"/>
  <c r="S474" i="3"/>
  <c r="W474" i="3"/>
  <c r="U474" i="3"/>
  <c r="V474" i="3"/>
  <c r="Q474" i="3"/>
  <c r="Y474" i="3"/>
  <c r="P474" i="3"/>
  <c r="J474" i="3"/>
  <c r="X474" i="3"/>
  <c r="Z474" i="3"/>
  <c r="N474" i="3"/>
  <c r="R474" i="3"/>
  <c r="B474" i="3"/>
  <c r="AB482" i="3"/>
  <c r="V482" i="3"/>
  <c r="K482" i="3"/>
  <c r="S482" i="3"/>
  <c r="P482" i="3"/>
  <c r="AA482" i="3"/>
  <c r="T482" i="3"/>
  <c r="M482" i="3"/>
  <c r="AC482" i="3"/>
  <c r="N482" i="3"/>
  <c r="L482" i="3"/>
  <c r="W482" i="3"/>
  <c r="X482" i="3"/>
  <c r="Y482" i="3"/>
  <c r="O482" i="3"/>
  <c r="Z482" i="3"/>
  <c r="R482" i="3"/>
  <c r="U482" i="3"/>
  <c r="I482" i="3"/>
  <c r="J482" i="3"/>
  <c r="Q482" i="3"/>
  <c r="B482" i="3"/>
  <c r="L494" i="3"/>
  <c r="T494" i="3"/>
  <c r="N494" i="3"/>
  <c r="P494" i="3"/>
  <c r="AB494" i="3"/>
  <c r="M494" i="3"/>
  <c r="Q494" i="3"/>
  <c r="Z494" i="3"/>
  <c r="S494" i="3"/>
  <c r="U494" i="3"/>
  <c r="X494" i="3"/>
  <c r="AC494" i="3"/>
  <c r="K494" i="3"/>
  <c r="O494" i="3"/>
  <c r="W494" i="3"/>
  <c r="I494" i="3"/>
  <c r="AA494" i="3"/>
  <c r="Y494" i="3"/>
  <c r="J494" i="3"/>
  <c r="V494" i="3"/>
  <c r="R494" i="3"/>
  <c r="B494" i="3"/>
  <c r="AB503" i="3"/>
  <c r="M503" i="3"/>
  <c r="AC503" i="3"/>
  <c r="O503" i="3"/>
  <c r="W503" i="3"/>
  <c r="L503" i="3"/>
  <c r="P503" i="3"/>
  <c r="T503" i="3"/>
  <c r="X503" i="3"/>
  <c r="N503" i="3"/>
  <c r="J503" i="3"/>
  <c r="V503" i="3"/>
  <c r="R503" i="3"/>
  <c r="I503" i="3"/>
  <c r="Z503" i="3"/>
  <c r="Q503" i="3"/>
  <c r="S503" i="3"/>
  <c r="AA503" i="3"/>
  <c r="K503" i="3"/>
  <c r="Y503" i="3"/>
  <c r="U503" i="3"/>
  <c r="B503" i="3"/>
  <c r="T511" i="3"/>
  <c r="W511" i="3"/>
  <c r="N511" i="3"/>
  <c r="L511" i="3"/>
  <c r="V511" i="3"/>
  <c r="X511" i="3"/>
  <c r="AB511" i="3"/>
  <c r="P511" i="3"/>
  <c r="J511" i="3"/>
  <c r="R511" i="3"/>
  <c r="K511" i="3"/>
  <c r="I511" i="3"/>
  <c r="Z511" i="3"/>
  <c r="M511" i="3"/>
  <c r="Q511" i="3"/>
  <c r="U511" i="3"/>
  <c r="Y511" i="3"/>
  <c r="AC511" i="3"/>
  <c r="O511" i="3"/>
  <c r="S511" i="3"/>
  <c r="AA511" i="3"/>
  <c r="B511" i="3"/>
  <c r="V519" i="3"/>
  <c r="X519" i="3"/>
  <c r="M519" i="3"/>
  <c r="U519" i="3"/>
  <c r="P519" i="3"/>
  <c r="Q519" i="3"/>
  <c r="AA519" i="3"/>
  <c r="AC519" i="3"/>
  <c r="Y519" i="3"/>
  <c r="S519" i="3"/>
  <c r="L519" i="3"/>
  <c r="O519" i="3"/>
  <c r="T519" i="3"/>
  <c r="W519" i="3"/>
  <c r="AB519" i="3"/>
  <c r="J519" i="3"/>
  <c r="N519" i="3"/>
  <c r="R519" i="3"/>
  <c r="K519" i="3"/>
  <c r="I519" i="3"/>
  <c r="Z519" i="3"/>
  <c r="B519" i="3"/>
  <c r="S527" i="3"/>
  <c r="J527" i="3"/>
  <c r="AA527" i="3"/>
  <c r="R527" i="3"/>
  <c r="Z527" i="3"/>
  <c r="L527" i="3"/>
  <c r="T527" i="3"/>
  <c r="AB527" i="3"/>
  <c r="K527" i="3"/>
  <c r="M527" i="3"/>
  <c r="W527" i="3"/>
  <c r="U527" i="3"/>
  <c r="Y527" i="3"/>
  <c r="AC527" i="3"/>
  <c r="I527" i="3"/>
  <c r="N527" i="3"/>
  <c r="Q527" i="3"/>
  <c r="V527" i="3"/>
  <c r="P527" i="3"/>
  <c r="X527" i="3"/>
  <c r="O527" i="3"/>
  <c r="B527" i="3"/>
  <c r="P404" i="3"/>
  <c r="I404" i="3"/>
  <c r="X404" i="3"/>
  <c r="Q404" i="3"/>
  <c r="M404" i="3"/>
  <c r="Y404" i="3"/>
  <c r="K404" i="3"/>
  <c r="U404" i="3"/>
  <c r="S404" i="3"/>
  <c r="AC404" i="3"/>
  <c r="N404" i="3"/>
  <c r="AA404" i="3"/>
  <c r="L404" i="3"/>
  <c r="V404" i="3"/>
  <c r="J404" i="3"/>
  <c r="T404" i="3"/>
  <c r="R404" i="3"/>
  <c r="AB404" i="3"/>
  <c r="Z404" i="3"/>
  <c r="W404" i="3"/>
  <c r="O404" i="3"/>
  <c r="B404" i="3"/>
  <c r="S413" i="3"/>
  <c r="L413" i="3"/>
  <c r="AA413" i="3"/>
  <c r="T413" i="3"/>
  <c r="P413" i="3"/>
  <c r="AB413" i="3"/>
  <c r="N413" i="3"/>
  <c r="X413" i="3"/>
  <c r="I413" i="3"/>
  <c r="V413" i="3"/>
  <c r="Q413" i="3"/>
  <c r="O413" i="3"/>
  <c r="Y413" i="3"/>
  <c r="M413" i="3"/>
  <c r="W413" i="3"/>
  <c r="U413" i="3"/>
  <c r="K413" i="3"/>
  <c r="AC413" i="3"/>
  <c r="R413" i="3"/>
  <c r="J413" i="3"/>
  <c r="Z413" i="3"/>
  <c r="B413" i="3"/>
  <c r="T455" i="3"/>
  <c r="AB455" i="3"/>
  <c r="Y455" i="3"/>
  <c r="Q455" i="3"/>
  <c r="M455" i="3"/>
  <c r="L455" i="3"/>
  <c r="P455" i="3"/>
  <c r="Z455" i="3"/>
  <c r="S455" i="3"/>
  <c r="AA455" i="3"/>
  <c r="W455" i="3"/>
  <c r="N455" i="3"/>
  <c r="I455" i="3"/>
  <c r="U455" i="3"/>
  <c r="O455" i="3"/>
  <c r="K455" i="3"/>
  <c r="R455" i="3"/>
  <c r="J455" i="3"/>
  <c r="AC455" i="3"/>
  <c r="V455" i="3"/>
  <c r="X455" i="3"/>
  <c r="B455" i="3"/>
  <c r="V475" i="3"/>
  <c r="P475" i="3"/>
  <c r="Y475" i="3"/>
  <c r="N475" i="3"/>
  <c r="R475" i="3"/>
  <c r="Z475" i="3"/>
  <c r="W475" i="3"/>
  <c r="I475" i="3"/>
  <c r="K475" i="3"/>
  <c r="AB475" i="3"/>
  <c r="Q475" i="3"/>
  <c r="S475" i="3"/>
  <c r="X475" i="3"/>
  <c r="O475" i="3"/>
  <c r="L475" i="3"/>
  <c r="M475" i="3"/>
  <c r="T475" i="3"/>
  <c r="AA475" i="3"/>
  <c r="AC475" i="3"/>
  <c r="J475" i="3"/>
  <c r="U475" i="3"/>
  <c r="B475" i="3"/>
  <c r="O504" i="3"/>
  <c r="W504" i="3"/>
  <c r="Q504" i="3"/>
  <c r="S504" i="3"/>
  <c r="P504" i="3"/>
  <c r="X504" i="3"/>
  <c r="L504" i="3"/>
  <c r="AC504" i="3"/>
  <c r="J504" i="3"/>
  <c r="T504" i="3"/>
  <c r="R504" i="3"/>
  <c r="K504" i="3"/>
  <c r="AB504" i="3"/>
  <c r="Z504" i="3"/>
  <c r="AA504" i="3"/>
  <c r="V504" i="3"/>
  <c r="I504" i="3"/>
  <c r="N504" i="3"/>
  <c r="Y504" i="3"/>
  <c r="M504" i="3"/>
  <c r="U504" i="3"/>
  <c r="B504" i="3"/>
  <c r="N528" i="3"/>
  <c r="V528" i="3"/>
  <c r="X528" i="3"/>
  <c r="M528" i="3"/>
  <c r="U528" i="3"/>
  <c r="AC528" i="3"/>
  <c r="O528" i="3"/>
  <c r="W528" i="3"/>
  <c r="S528" i="3"/>
  <c r="J528" i="3"/>
  <c r="AA528" i="3"/>
  <c r="AB528" i="3"/>
  <c r="R528" i="3"/>
  <c r="P528" i="3"/>
  <c r="Z528" i="3"/>
  <c r="T528" i="3"/>
  <c r="I528" i="3"/>
  <c r="Q528" i="3"/>
  <c r="L528" i="3"/>
  <c r="Y528" i="3"/>
  <c r="K528" i="3"/>
  <c r="B528" i="3"/>
  <c r="R518" i="3"/>
  <c r="I518" i="3"/>
  <c r="Q518" i="3"/>
  <c r="AB518" i="3"/>
  <c r="Z518" i="3"/>
  <c r="L518" i="3"/>
  <c r="Y518" i="3"/>
  <c r="T518" i="3"/>
  <c r="K518" i="3"/>
  <c r="O518" i="3"/>
  <c r="S518" i="3"/>
  <c r="W518" i="3"/>
  <c r="AA518" i="3"/>
  <c r="M518" i="3"/>
  <c r="N518" i="3"/>
  <c r="U518" i="3"/>
  <c r="V518" i="3"/>
  <c r="AC518" i="3"/>
  <c r="J518" i="3"/>
  <c r="X518" i="3"/>
  <c r="P518" i="3"/>
  <c r="B518" i="3"/>
  <c r="S412" i="3"/>
  <c r="AC412" i="3"/>
  <c r="N412" i="3"/>
  <c r="AA412" i="3"/>
  <c r="L412" i="3"/>
  <c r="V412" i="3"/>
  <c r="J412" i="3"/>
  <c r="T412" i="3"/>
  <c r="R412" i="3"/>
  <c r="AB412" i="3"/>
  <c r="Z412" i="3"/>
  <c r="P412" i="3"/>
  <c r="I412" i="3"/>
  <c r="X412" i="3"/>
  <c r="Q412" i="3"/>
  <c r="M412" i="3"/>
  <c r="Y412" i="3"/>
  <c r="K412" i="3"/>
  <c r="U412" i="3"/>
  <c r="O412" i="3"/>
  <c r="W412" i="3"/>
  <c r="B412" i="3"/>
  <c r="K445" i="3"/>
  <c r="S445" i="3"/>
  <c r="AA445" i="3"/>
  <c r="L445" i="3"/>
  <c r="M445" i="3"/>
  <c r="T445" i="3"/>
  <c r="AC445" i="3"/>
  <c r="X445" i="3"/>
  <c r="O445" i="3"/>
  <c r="AB445" i="3"/>
  <c r="W445" i="3"/>
  <c r="N445" i="3"/>
  <c r="V445" i="3"/>
  <c r="U445" i="3"/>
  <c r="P445" i="3"/>
  <c r="R445" i="3"/>
  <c r="Z445" i="3"/>
  <c r="Q445" i="3"/>
  <c r="Y445" i="3"/>
  <c r="I445" i="3"/>
  <c r="J445" i="3"/>
  <c r="B445" i="3"/>
  <c r="J396" i="3"/>
  <c r="T396" i="3"/>
  <c r="R396" i="3"/>
  <c r="AB396" i="3"/>
  <c r="Z396" i="3"/>
  <c r="O396" i="3"/>
  <c r="W396" i="3"/>
  <c r="P396" i="3"/>
  <c r="I396" i="3"/>
  <c r="X396" i="3"/>
  <c r="Q396" i="3"/>
  <c r="M396" i="3"/>
  <c r="Y396" i="3"/>
  <c r="K396" i="3"/>
  <c r="U396" i="3"/>
  <c r="S396" i="3"/>
  <c r="AC396" i="3"/>
  <c r="N396" i="3"/>
  <c r="AA396" i="3"/>
  <c r="L396" i="3"/>
  <c r="V396" i="3"/>
  <c r="B396" i="3"/>
  <c r="M405" i="3"/>
  <c r="W405" i="3"/>
  <c r="U405" i="3"/>
  <c r="K405" i="3"/>
  <c r="AC405" i="3"/>
  <c r="S405" i="3"/>
  <c r="L405" i="3"/>
  <c r="J405" i="3"/>
  <c r="AA405" i="3"/>
  <c r="T405" i="3"/>
  <c r="P405" i="3"/>
  <c r="AB405" i="3"/>
  <c r="N405" i="3"/>
  <c r="X405" i="3"/>
  <c r="I405" i="3"/>
  <c r="R405" i="3"/>
  <c r="V405" i="3"/>
  <c r="Q405" i="3"/>
  <c r="O405" i="3"/>
  <c r="Y405" i="3"/>
  <c r="Z405" i="3"/>
  <c r="B405" i="3"/>
  <c r="W435" i="3"/>
  <c r="N435" i="3"/>
  <c r="V435" i="3"/>
  <c r="X435" i="3"/>
  <c r="R435" i="3"/>
  <c r="Z435" i="3"/>
  <c r="T435" i="3"/>
  <c r="O435" i="3"/>
  <c r="I435" i="3"/>
  <c r="Q435" i="3"/>
  <c r="Y435" i="3"/>
  <c r="K435" i="3"/>
  <c r="AA435" i="3"/>
  <c r="P435" i="3"/>
  <c r="J435" i="3"/>
  <c r="L435" i="3"/>
  <c r="AB435" i="3"/>
  <c r="M435" i="3"/>
  <c r="S435" i="3"/>
  <c r="U435" i="3"/>
  <c r="AC435" i="3"/>
  <c r="B435" i="3"/>
  <c r="N446" i="3"/>
  <c r="V446" i="3"/>
  <c r="W446" i="3"/>
  <c r="Q446" i="3"/>
  <c r="P446" i="3"/>
  <c r="Y446" i="3"/>
  <c r="K446" i="3"/>
  <c r="U446" i="3"/>
  <c r="X446" i="3"/>
  <c r="O446" i="3"/>
  <c r="J446" i="3"/>
  <c r="Z446" i="3"/>
  <c r="I446" i="3"/>
  <c r="R446" i="3"/>
  <c r="L446" i="3"/>
  <c r="T446" i="3"/>
  <c r="AB446" i="3"/>
  <c r="S446" i="3"/>
  <c r="AC446" i="3"/>
  <c r="M446" i="3"/>
  <c r="AA446" i="3"/>
  <c r="B446" i="3"/>
  <c r="W463" i="3"/>
  <c r="Q463" i="3"/>
  <c r="O463" i="3"/>
  <c r="K463" i="3"/>
  <c r="AB463" i="3"/>
  <c r="P463" i="3"/>
  <c r="N463" i="3"/>
  <c r="V463" i="3"/>
  <c r="L463" i="3"/>
  <c r="I463" i="3"/>
  <c r="Y463" i="3"/>
  <c r="AA463" i="3"/>
  <c r="X463" i="3"/>
  <c r="J463" i="3"/>
  <c r="Z463" i="3"/>
  <c r="AC463" i="3"/>
  <c r="R463" i="3"/>
  <c r="U463" i="3"/>
  <c r="T463" i="3"/>
  <c r="S463" i="3"/>
  <c r="M463" i="3"/>
  <c r="B463" i="3"/>
  <c r="X483" i="3"/>
  <c r="I483" i="3"/>
  <c r="Q483" i="3"/>
  <c r="Y483" i="3"/>
  <c r="V483" i="3"/>
  <c r="W483" i="3"/>
  <c r="R483" i="3"/>
  <c r="AC483" i="3"/>
  <c r="P483" i="3"/>
  <c r="Z483" i="3"/>
  <c r="O483" i="3"/>
  <c r="J483" i="3"/>
  <c r="N483" i="3"/>
  <c r="K483" i="3"/>
  <c r="AA483" i="3"/>
  <c r="AB483" i="3"/>
  <c r="S483" i="3"/>
  <c r="M483" i="3"/>
  <c r="L483" i="3"/>
  <c r="T483" i="3"/>
  <c r="U483" i="3"/>
  <c r="B483" i="3"/>
  <c r="O495" i="3"/>
  <c r="R495" i="3"/>
  <c r="I495" i="3"/>
  <c r="W495" i="3"/>
  <c r="Q495" i="3"/>
  <c r="S495" i="3"/>
  <c r="Y495" i="3"/>
  <c r="AB495" i="3"/>
  <c r="M495" i="3"/>
  <c r="K495" i="3"/>
  <c r="U495" i="3"/>
  <c r="P495" i="3"/>
  <c r="AA495" i="3"/>
  <c r="AC495" i="3"/>
  <c r="X495" i="3"/>
  <c r="J495" i="3"/>
  <c r="Z495" i="3"/>
  <c r="L495" i="3"/>
  <c r="T495" i="3"/>
  <c r="N495" i="3"/>
  <c r="V495" i="3"/>
  <c r="B495" i="3"/>
  <c r="P512" i="3"/>
  <c r="R512" i="3"/>
  <c r="Z512" i="3"/>
  <c r="O512" i="3"/>
  <c r="I512" i="3"/>
  <c r="K512" i="3"/>
  <c r="W512" i="3"/>
  <c r="Q512" i="3"/>
  <c r="S512" i="3"/>
  <c r="Y512" i="3"/>
  <c r="AA512" i="3"/>
  <c r="M512" i="3"/>
  <c r="U512" i="3"/>
  <c r="L512" i="3"/>
  <c r="AC512" i="3"/>
  <c r="X512" i="3"/>
  <c r="T512" i="3"/>
  <c r="AB512" i="3"/>
  <c r="V512" i="3"/>
  <c r="N512" i="3"/>
  <c r="J512" i="3"/>
  <c r="B512" i="3"/>
  <c r="O520" i="3"/>
  <c r="Z520" i="3"/>
  <c r="Q520" i="3"/>
  <c r="AA520" i="3"/>
  <c r="M520" i="3"/>
  <c r="K520" i="3"/>
  <c r="U520" i="3"/>
  <c r="P520" i="3"/>
  <c r="S520" i="3"/>
  <c r="L520" i="3"/>
  <c r="AC520" i="3"/>
  <c r="T520" i="3"/>
  <c r="N520" i="3"/>
  <c r="J520" i="3"/>
  <c r="R520" i="3"/>
  <c r="X520" i="3"/>
  <c r="I520" i="3"/>
  <c r="V520" i="3"/>
  <c r="W520" i="3"/>
  <c r="Y520" i="3"/>
  <c r="AB520" i="3"/>
  <c r="B520" i="3"/>
  <c r="N398" i="3"/>
  <c r="V398" i="3"/>
  <c r="O398" i="3"/>
  <c r="K398" i="3"/>
  <c r="AC398" i="3"/>
  <c r="W398" i="3"/>
  <c r="I398" i="3"/>
  <c r="S398" i="3"/>
  <c r="Q398" i="3"/>
  <c r="AA398" i="3"/>
  <c r="L398" i="3"/>
  <c r="Y398" i="3"/>
  <c r="J398" i="3"/>
  <c r="T398" i="3"/>
  <c r="R398" i="3"/>
  <c r="AB398" i="3"/>
  <c r="P398" i="3"/>
  <c r="Z398" i="3"/>
  <c r="X398" i="3"/>
  <c r="U398" i="3"/>
  <c r="M398" i="3"/>
  <c r="B398" i="3"/>
  <c r="Q406" i="3"/>
  <c r="AA406" i="3"/>
  <c r="L406" i="3"/>
  <c r="Y406" i="3"/>
  <c r="J406" i="3"/>
  <c r="T406" i="3"/>
  <c r="R406" i="3"/>
  <c r="AB406" i="3"/>
  <c r="P406" i="3"/>
  <c r="Z406" i="3"/>
  <c r="X406" i="3"/>
  <c r="N406" i="3"/>
  <c r="V406" i="3"/>
  <c r="O406" i="3"/>
  <c r="K406" i="3"/>
  <c r="W406" i="3"/>
  <c r="I406" i="3"/>
  <c r="S406" i="3"/>
  <c r="M406" i="3"/>
  <c r="AC406" i="3"/>
  <c r="U406" i="3"/>
  <c r="B406" i="3"/>
  <c r="P414" i="3"/>
  <c r="Z414" i="3"/>
  <c r="U414" i="3"/>
  <c r="X414" i="3"/>
  <c r="N414" i="3"/>
  <c r="V414" i="3"/>
  <c r="O414" i="3"/>
  <c r="K414" i="3"/>
  <c r="W414" i="3"/>
  <c r="I414" i="3"/>
  <c r="S414" i="3"/>
  <c r="Q414" i="3"/>
  <c r="AA414" i="3"/>
  <c r="L414" i="3"/>
  <c r="Y414" i="3"/>
  <c r="J414" i="3"/>
  <c r="T414" i="3"/>
  <c r="M414" i="3"/>
  <c r="R414" i="3"/>
  <c r="AB414" i="3"/>
  <c r="AC414" i="3"/>
  <c r="B414" i="3"/>
  <c r="I439" i="3"/>
  <c r="Q439" i="3"/>
  <c r="Y439" i="3"/>
  <c r="J439" i="3"/>
  <c r="K439" i="3"/>
  <c r="R439" i="3"/>
  <c r="V439" i="3"/>
  <c r="S439" i="3"/>
  <c r="P439" i="3"/>
  <c r="AA439" i="3"/>
  <c r="M439" i="3"/>
  <c r="Z439" i="3"/>
  <c r="U439" i="3"/>
  <c r="AC439" i="3"/>
  <c r="L439" i="3"/>
  <c r="T439" i="3"/>
  <c r="AB439" i="3"/>
  <c r="N439" i="3"/>
  <c r="O439" i="3"/>
  <c r="W439" i="3"/>
  <c r="X439" i="3"/>
  <c r="B439" i="3"/>
  <c r="Z447" i="3"/>
  <c r="I447" i="3"/>
  <c r="Q447" i="3"/>
  <c r="Y447" i="3"/>
  <c r="U447" i="3"/>
  <c r="AC447" i="3"/>
  <c r="W447" i="3"/>
  <c r="L447" i="3"/>
  <c r="K447" i="3"/>
  <c r="T447" i="3"/>
  <c r="S447" i="3"/>
  <c r="AB447" i="3"/>
  <c r="N447" i="3"/>
  <c r="J447" i="3"/>
  <c r="AA447" i="3"/>
  <c r="R447" i="3"/>
  <c r="M447" i="3"/>
  <c r="P447" i="3"/>
  <c r="V447" i="3"/>
  <c r="X447" i="3"/>
  <c r="O447" i="3"/>
  <c r="B447" i="3"/>
  <c r="Z456" i="3"/>
  <c r="AC456" i="3"/>
  <c r="O456" i="3"/>
  <c r="W456" i="3"/>
  <c r="R456" i="3"/>
  <c r="Y456" i="3"/>
  <c r="U456" i="3"/>
  <c r="P456" i="3"/>
  <c r="I456" i="3"/>
  <c r="AB456" i="3"/>
  <c r="S456" i="3"/>
  <c r="L456" i="3"/>
  <c r="J456" i="3"/>
  <c r="N456" i="3"/>
  <c r="V456" i="3"/>
  <c r="Q456" i="3"/>
  <c r="AA456" i="3"/>
  <c r="T456" i="3"/>
  <c r="M456" i="3"/>
  <c r="X456" i="3"/>
  <c r="K456" i="3"/>
  <c r="B456" i="3"/>
  <c r="I464" i="3"/>
  <c r="AB464" i="3"/>
  <c r="Q464" i="3"/>
  <c r="Y464" i="3"/>
  <c r="J464" i="3"/>
  <c r="Z464" i="3"/>
  <c r="K464" i="3"/>
  <c r="AA464" i="3"/>
  <c r="L464" i="3"/>
  <c r="M464" i="3"/>
  <c r="T464" i="3"/>
  <c r="U464" i="3"/>
  <c r="R464" i="3"/>
  <c r="O464" i="3"/>
  <c r="X464" i="3"/>
  <c r="N464" i="3"/>
  <c r="AC464" i="3"/>
  <c r="P464" i="3"/>
  <c r="S464" i="3"/>
  <c r="W464" i="3"/>
  <c r="V464" i="3"/>
  <c r="B464" i="3"/>
  <c r="Z476" i="3"/>
  <c r="T476" i="3"/>
  <c r="AA476" i="3"/>
  <c r="L476" i="3"/>
  <c r="N476" i="3"/>
  <c r="I476" i="3"/>
  <c r="AB476" i="3"/>
  <c r="Y476" i="3"/>
  <c r="R476" i="3"/>
  <c r="K476" i="3"/>
  <c r="S476" i="3"/>
  <c r="O476" i="3"/>
  <c r="Q476" i="3"/>
  <c r="U476" i="3"/>
  <c r="V476" i="3"/>
  <c r="AC476" i="3"/>
  <c r="W476" i="3"/>
  <c r="X476" i="3"/>
  <c r="J476" i="3"/>
  <c r="M476" i="3"/>
  <c r="P476" i="3"/>
  <c r="B476" i="3"/>
  <c r="Y484" i="3"/>
  <c r="S484" i="3"/>
  <c r="R484" i="3"/>
  <c r="Z484" i="3"/>
  <c r="K484" i="3"/>
  <c r="U484" i="3"/>
  <c r="AA484" i="3"/>
  <c r="AC484" i="3"/>
  <c r="Q484" i="3"/>
  <c r="N484" i="3"/>
  <c r="J484" i="3"/>
  <c r="V484" i="3"/>
  <c r="T484" i="3"/>
  <c r="P484" i="3"/>
  <c r="X484" i="3"/>
  <c r="AB484" i="3"/>
  <c r="M484" i="3"/>
  <c r="O484" i="3"/>
  <c r="I484" i="3"/>
  <c r="L484" i="3"/>
  <c r="W484" i="3"/>
  <c r="B484" i="3"/>
  <c r="K496" i="3"/>
  <c r="O496" i="3"/>
  <c r="AA496" i="3"/>
  <c r="M496" i="3"/>
  <c r="U496" i="3"/>
  <c r="J496" i="3"/>
  <c r="L496" i="3"/>
  <c r="W496" i="3"/>
  <c r="R496" i="3"/>
  <c r="T496" i="3"/>
  <c r="Z496" i="3"/>
  <c r="AB496" i="3"/>
  <c r="N496" i="3"/>
  <c r="P496" i="3"/>
  <c r="S496" i="3"/>
  <c r="V496" i="3"/>
  <c r="X496" i="3"/>
  <c r="I496" i="3"/>
  <c r="AC496" i="3"/>
  <c r="Q496" i="3"/>
  <c r="Y496" i="3"/>
  <c r="B496" i="3"/>
  <c r="R505" i="3"/>
  <c r="U505" i="3"/>
  <c r="Z505" i="3"/>
  <c r="L505" i="3"/>
  <c r="T505" i="3"/>
  <c r="V505" i="3"/>
  <c r="K505" i="3"/>
  <c r="P505" i="3"/>
  <c r="J505" i="3"/>
  <c r="S505" i="3"/>
  <c r="X505" i="3"/>
  <c r="AA505" i="3"/>
  <c r="O505" i="3"/>
  <c r="Q505" i="3"/>
  <c r="M505" i="3"/>
  <c r="N505" i="3"/>
  <c r="W505" i="3"/>
  <c r="AC505" i="3"/>
  <c r="I505" i="3"/>
  <c r="AB505" i="3"/>
  <c r="Y505" i="3"/>
  <c r="B505" i="3"/>
  <c r="Z513" i="3"/>
  <c r="R513" i="3"/>
  <c r="T513" i="3"/>
  <c r="V513" i="3"/>
  <c r="K513" i="3"/>
  <c r="S513" i="3"/>
  <c r="M513" i="3"/>
  <c r="O513" i="3"/>
  <c r="Q513" i="3"/>
  <c r="U513" i="3"/>
  <c r="W513" i="3"/>
  <c r="AC513" i="3"/>
  <c r="J513" i="3"/>
  <c r="L513" i="3"/>
  <c r="N513" i="3"/>
  <c r="AB513" i="3"/>
  <c r="P513" i="3"/>
  <c r="Y513" i="3"/>
  <c r="AA513" i="3"/>
  <c r="I513" i="3"/>
  <c r="X513" i="3"/>
  <c r="B513" i="3"/>
  <c r="AC521" i="3"/>
  <c r="U521" i="3"/>
  <c r="J521" i="3"/>
  <c r="W521" i="3"/>
  <c r="N521" i="3"/>
  <c r="P521" i="3"/>
  <c r="I521" i="3"/>
  <c r="V521" i="3"/>
  <c r="X521" i="3"/>
  <c r="T521" i="3"/>
  <c r="K521" i="3"/>
  <c r="Y521" i="3"/>
  <c r="M521" i="3"/>
  <c r="Q521" i="3"/>
  <c r="AB521" i="3"/>
  <c r="L521" i="3"/>
  <c r="S521" i="3"/>
  <c r="Z521" i="3"/>
  <c r="O521" i="3"/>
  <c r="AA521" i="3"/>
  <c r="R521" i="3"/>
  <c r="B521" i="3"/>
  <c r="X529" i="3"/>
  <c r="R529" i="3"/>
  <c r="Z529" i="3"/>
  <c r="I529" i="3"/>
  <c r="Q529" i="3"/>
  <c r="Y529" i="3"/>
  <c r="L529" i="3"/>
  <c r="J529" i="3"/>
  <c r="T529" i="3"/>
  <c r="P529" i="3"/>
  <c r="AB529" i="3"/>
  <c r="N529" i="3"/>
  <c r="V529" i="3"/>
  <c r="K529" i="3"/>
  <c r="M529" i="3"/>
  <c r="S529" i="3"/>
  <c r="U529" i="3"/>
  <c r="W529" i="3"/>
  <c r="AA529" i="3"/>
  <c r="AC529" i="3"/>
  <c r="O529" i="3"/>
  <c r="B529" i="3"/>
  <c r="BK24" i="3"/>
  <c r="BO24" i="3"/>
  <c r="CE24" i="3"/>
  <c r="BC24" i="3"/>
  <c r="CI24" i="3"/>
  <c r="BS24" i="3"/>
  <c r="BW24" i="3"/>
  <c r="BG24" i="3"/>
  <c r="CM24" i="3"/>
  <c r="AQ24" i="3"/>
  <c r="AY24" i="3"/>
  <c r="AU24" i="3"/>
  <c r="CA24" i="3"/>
  <c r="CQ24" i="3"/>
  <c r="CS24" i="3" s="1"/>
  <c r="CQ149" i="3"/>
  <c r="CS149" i="3" s="1"/>
  <c r="CU149" i="3"/>
  <c r="CM149" i="3"/>
  <c r="CI149" i="3"/>
  <c r="CE149" i="3"/>
  <c r="CA149" i="3"/>
  <c r="BW149" i="3"/>
  <c r="BS149" i="3"/>
  <c r="BO149" i="3"/>
  <c r="BG149" i="3"/>
  <c r="BK149" i="3"/>
  <c r="AU149" i="3"/>
  <c r="AQ149" i="3"/>
  <c r="BC149" i="3"/>
  <c r="AY149" i="3"/>
  <c r="CQ189" i="3"/>
  <c r="CS189" i="3" s="1"/>
  <c r="CU189" i="3"/>
  <c r="CM189" i="3"/>
  <c r="CI189" i="3"/>
  <c r="CE189" i="3"/>
  <c r="BW189" i="3"/>
  <c r="CA189" i="3"/>
  <c r="BS189" i="3"/>
  <c r="BO189" i="3"/>
  <c r="BG189" i="3"/>
  <c r="AY189" i="3"/>
  <c r="BK189" i="3"/>
  <c r="BC189" i="3"/>
  <c r="AU189" i="3"/>
  <c r="AQ189" i="3"/>
  <c r="CZ397" i="3"/>
  <c r="CQ397" i="3" s="1"/>
  <c r="CU397" i="3"/>
  <c r="CM397" i="3"/>
  <c r="CG397" i="3"/>
  <c r="CK397" i="3"/>
  <c r="CC397" i="3"/>
  <c r="BY397" i="3"/>
  <c r="BU397" i="3"/>
  <c r="BE397" i="3"/>
  <c r="BI397" i="3"/>
  <c r="BM397" i="3"/>
  <c r="BQ397" i="3"/>
  <c r="BA397" i="3"/>
  <c r="AW397" i="3"/>
  <c r="AS397" i="3"/>
  <c r="CQ224" i="3"/>
  <c r="CU224" i="3"/>
  <c r="CM224" i="3"/>
  <c r="CA224" i="3"/>
  <c r="CE224" i="3"/>
  <c r="CI224" i="3"/>
  <c r="BW224" i="3"/>
  <c r="BO224" i="3"/>
  <c r="BS224" i="3"/>
  <c r="BG224" i="3"/>
  <c r="BK224" i="3"/>
  <c r="AY224" i="3"/>
  <c r="AU224" i="3"/>
  <c r="BC224" i="3"/>
  <c r="AQ224" i="3"/>
  <c r="CM469" i="3"/>
  <c r="CK469" i="3"/>
  <c r="CG469" i="3"/>
  <c r="CC469" i="3"/>
  <c r="BY469" i="3"/>
  <c r="BU469" i="3"/>
  <c r="BQ469" i="3"/>
  <c r="BI469" i="3"/>
  <c r="BM469" i="3"/>
  <c r="BE469" i="3"/>
  <c r="AW469" i="3"/>
  <c r="BA469" i="3"/>
  <c r="AS469" i="3"/>
  <c r="CK468" i="3"/>
  <c r="CG468" i="3"/>
  <c r="CM468" i="3"/>
  <c r="CC468" i="3"/>
  <c r="BY468" i="3"/>
  <c r="BU468" i="3"/>
  <c r="BQ468" i="3"/>
  <c r="BI468" i="3"/>
  <c r="BM468" i="3"/>
  <c r="BE468" i="3"/>
  <c r="AW468" i="3"/>
  <c r="BA468" i="3"/>
  <c r="AS468" i="3"/>
  <c r="CM16" i="3"/>
  <c r="CE16" i="3"/>
  <c r="CI16" i="3"/>
  <c r="CA16" i="3"/>
  <c r="BW16" i="3"/>
  <c r="BS16" i="3"/>
  <c r="BO16" i="3"/>
  <c r="BK16" i="3"/>
  <c r="BG16" i="3"/>
  <c r="AY16" i="3"/>
  <c r="BC16" i="3"/>
  <c r="AU16" i="3"/>
  <c r="AQ16" i="3"/>
  <c r="CM467" i="3"/>
  <c r="CK467" i="3"/>
  <c r="CG467" i="3"/>
  <c r="CC467" i="3"/>
  <c r="BY467" i="3"/>
  <c r="BU467" i="3"/>
  <c r="BQ467" i="3"/>
  <c r="BI467" i="3"/>
  <c r="BM467" i="3"/>
  <c r="BE467" i="3"/>
  <c r="AW467" i="3"/>
  <c r="BA467" i="3"/>
  <c r="AS467" i="3"/>
  <c r="CM39" i="3"/>
  <c r="CI39" i="3"/>
  <c r="CE39" i="3"/>
  <c r="CA39" i="3"/>
  <c r="BW39" i="3"/>
  <c r="BS39" i="3"/>
  <c r="BO39" i="3"/>
  <c r="BG39" i="3"/>
  <c r="BK39" i="3"/>
  <c r="AU39" i="3"/>
  <c r="AY39" i="3"/>
  <c r="BC39" i="3"/>
  <c r="AQ39" i="3"/>
  <c r="CM23" i="3"/>
  <c r="CE23" i="3"/>
  <c r="CI23" i="3"/>
  <c r="BW23" i="3"/>
  <c r="CA23" i="3"/>
  <c r="BS23" i="3"/>
  <c r="BO23" i="3"/>
  <c r="BK23" i="3"/>
  <c r="AY23" i="3"/>
  <c r="BC23" i="3"/>
  <c r="AU23" i="3"/>
  <c r="BG23" i="3"/>
  <c r="AQ23" i="3"/>
  <c r="CM466" i="3"/>
  <c r="CG466" i="3"/>
  <c r="CK466" i="3"/>
  <c r="CC466" i="3"/>
  <c r="BY466" i="3"/>
  <c r="BU466" i="3"/>
  <c r="BI466" i="3"/>
  <c r="BM466" i="3"/>
  <c r="BQ466" i="3"/>
  <c r="BE466" i="3"/>
  <c r="AW466" i="3"/>
  <c r="BA466" i="3"/>
  <c r="AS466" i="3"/>
  <c r="CM46" i="3"/>
  <c r="CI46" i="3"/>
  <c r="CE46" i="3"/>
  <c r="CA46" i="3"/>
  <c r="BO46" i="3"/>
  <c r="BW46" i="3"/>
  <c r="BS46" i="3"/>
  <c r="BG46" i="3"/>
  <c r="BK46" i="3"/>
  <c r="BC46" i="3"/>
  <c r="AU46" i="3"/>
  <c r="AY46" i="3"/>
  <c r="AQ46" i="3"/>
  <c r="CM499" i="3"/>
  <c r="CK499" i="3"/>
  <c r="CG499" i="3"/>
  <c r="CC499" i="3"/>
  <c r="BY499" i="3"/>
  <c r="BU499" i="3"/>
  <c r="BQ499" i="3"/>
  <c r="BE499" i="3"/>
  <c r="BI499" i="3"/>
  <c r="AW499" i="3"/>
  <c r="BA499" i="3"/>
  <c r="BM499" i="3"/>
  <c r="AS499" i="3"/>
  <c r="CQ265" i="3"/>
  <c r="CU265" i="3"/>
  <c r="CA265" i="3"/>
  <c r="CI265" i="3"/>
  <c r="CE265" i="3"/>
  <c r="CM265" i="3"/>
  <c r="BW265" i="3"/>
  <c r="BS265" i="3"/>
  <c r="BO265" i="3"/>
  <c r="BK265" i="3"/>
  <c r="BC265" i="3"/>
  <c r="BG265" i="3"/>
  <c r="AY265" i="3"/>
  <c r="AU265" i="3"/>
  <c r="AQ265" i="3"/>
  <c r="CQ120" i="3"/>
  <c r="CS120" i="3" s="1"/>
  <c r="CU120" i="3"/>
  <c r="CM120" i="3"/>
  <c r="CI120" i="3"/>
  <c r="CA120" i="3"/>
  <c r="CE120" i="3"/>
  <c r="BO120" i="3"/>
  <c r="BW120" i="3"/>
  <c r="BG120" i="3"/>
  <c r="BK120" i="3"/>
  <c r="BS120" i="3"/>
  <c r="BC120" i="3"/>
  <c r="AU120" i="3"/>
  <c r="AY120" i="3"/>
  <c r="AQ120" i="3"/>
  <c r="CS223" i="3"/>
  <c r="CU223" i="3"/>
  <c r="CM223" i="3"/>
  <c r="CI223" i="3"/>
  <c r="CE223" i="3"/>
  <c r="CA223" i="3"/>
  <c r="BW223" i="3"/>
  <c r="BS223" i="3"/>
  <c r="BO223" i="3"/>
  <c r="BG223" i="3"/>
  <c r="BK223" i="3"/>
  <c r="AY223" i="3"/>
  <c r="AU223" i="3"/>
  <c r="BC223" i="3"/>
  <c r="AQ223" i="3"/>
  <c r="CQ188" i="3"/>
  <c r="CS188" i="3" s="1"/>
  <c r="CU188" i="3"/>
  <c r="CM188" i="3"/>
  <c r="CI188" i="3"/>
  <c r="CA188" i="3"/>
  <c r="BW188" i="3"/>
  <c r="CE188" i="3"/>
  <c r="BS188" i="3"/>
  <c r="BO188" i="3"/>
  <c r="BK188" i="3"/>
  <c r="AY188" i="3"/>
  <c r="BC188" i="3"/>
  <c r="AU188" i="3"/>
  <c r="BG188" i="3"/>
  <c r="AQ188" i="3"/>
  <c r="CU417" i="3"/>
  <c r="CM417" i="3"/>
  <c r="CZ417" i="3"/>
  <c r="CQ417" i="3" s="1"/>
  <c r="CG417" i="3"/>
  <c r="CK417" i="3"/>
  <c r="CC417" i="3"/>
  <c r="BU417" i="3"/>
  <c r="BQ417" i="3"/>
  <c r="BY417" i="3"/>
  <c r="BM417" i="3"/>
  <c r="BE417" i="3"/>
  <c r="AW417" i="3"/>
  <c r="BA417" i="3"/>
  <c r="BI417" i="3"/>
  <c r="AS417" i="3"/>
  <c r="CQ113" i="3"/>
  <c r="CS113" i="3" s="1"/>
  <c r="CU113" i="3"/>
  <c r="CM113" i="3"/>
  <c r="CI113" i="3"/>
  <c r="CA113" i="3"/>
  <c r="CE113" i="3"/>
  <c r="BW113" i="3"/>
  <c r="BS113" i="3"/>
  <c r="BG113" i="3"/>
  <c r="BK113" i="3"/>
  <c r="BO113" i="3"/>
  <c r="AY113" i="3"/>
  <c r="BC113" i="3"/>
  <c r="AU113" i="3"/>
  <c r="AQ113" i="3"/>
  <c r="CM10" i="3"/>
  <c r="CE10" i="3"/>
  <c r="CA10" i="3"/>
  <c r="BS10" i="3"/>
  <c r="BO10" i="3"/>
  <c r="BW10" i="3"/>
  <c r="BG10" i="3"/>
  <c r="BK10" i="3"/>
  <c r="BC10" i="3"/>
  <c r="AU10" i="3"/>
  <c r="AY10" i="3"/>
  <c r="AQ10" i="3"/>
  <c r="N720" i="1"/>
  <c r="P720" i="1" s="1"/>
  <c r="N857" i="1"/>
  <c r="P857" i="1" s="1"/>
  <c r="N988" i="1"/>
  <c r="P988" i="1" s="1"/>
  <c r="E424" i="3" s="1"/>
  <c r="N30" i="1"/>
  <c r="P30" i="1" s="1"/>
  <c r="E30" i="3" s="1"/>
  <c r="CZ30" i="3" s="1"/>
  <c r="N434" i="1"/>
  <c r="P434" i="1" s="1"/>
  <c r="E391" i="3" s="1"/>
  <c r="N705" i="1"/>
  <c r="P705" i="1" s="1"/>
  <c r="N737" i="1"/>
  <c r="P737" i="1" s="1"/>
  <c r="N775" i="1"/>
  <c r="P775" i="1" s="1"/>
  <c r="N807" i="1"/>
  <c r="P807" i="1" s="1"/>
  <c r="N842" i="1"/>
  <c r="P842" i="1" s="1"/>
  <c r="N874" i="1"/>
  <c r="P874" i="1" s="1"/>
  <c r="N906" i="1"/>
  <c r="P906" i="1" s="1"/>
  <c r="N938" i="1"/>
  <c r="P938" i="1" s="1"/>
  <c r="N971" i="1"/>
  <c r="P971" i="1" s="1"/>
  <c r="N1020" i="1"/>
  <c r="P1020" i="1" s="1"/>
  <c r="N1052" i="1"/>
  <c r="P1052" i="1" s="1"/>
  <c r="N1084" i="1"/>
  <c r="P1084" i="1" s="1"/>
  <c r="N1120" i="1"/>
  <c r="P1120" i="1" s="1"/>
  <c r="N1152" i="1"/>
  <c r="P1152" i="1" s="1"/>
  <c r="N1199" i="1"/>
  <c r="P1199" i="1" s="1"/>
  <c r="E484" i="3" s="1"/>
  <c r="CQ484" i="3" s="1"/>
  <c r="N1240" i="1"/>
  <c r="P1240" i="1" s="1"/>
  <c r="E521" i="3" s="1"/>
  <c r="N1277" i="1"/>
  <c r="P1277" i="1" s="1"/>
  <c r="E554" i="3" s="1"/>
  <c r="N29" i="1"/>
  <c r="P29" i="1" s="1"/>
  <c r="E29" i="3" s="1"/>
  <c r="CZ29" i="3" s="1"/>
  <c r="N47" i="1"/>
  <c r="P47" i="1" s="1"/>
  <c r="E45" i="3" s="1"/>
  <c r="N70" i="1"/>
  <c r="P70" i="1" s="1"/>
  <c r="E61" i="3" s="1"/>
  <c r="CZ61" i="3" s="1"/>
  <c r="N88" i="1"/>
  <c r="P88" i="1" s="1"/>
  <c r="E77" i="3" s="1"/>
  <c r="CZ77" i="3" s="1"/>
  <c r="N105" i="1"/>
  <c r="P105" i="1" s="1"/>
  <c r="E94" i="3" s="1"/>
  <c r="CZ94" i="3" s="1"/>
  <c r="N123" i="1"/>
  <c r="P123" i="1" s="1"/>
  <c r="E111" i="3" s="1"/>
  <c r="CZ111" i="3" s="1"/>
  <c r="N143" i="1"/>
  <c r="P143" i="1" s="1"/>
  <c r="E129" i="3" s="1"/>
  <c r="CZ129" i="3" s="1"/>
  <c r="N168" i="1"/>
  <c r="P168" i="1" s="1"/>
  <c r="E145" i="3" s="1"/>
  <c r="CZ145" i="3" s="1"/>
  <c r="N186" i="1"/>
  <c r="P186" i="1" s="1"/>
  <c r="E162" i="3" s="1"/>
  <c r="CZ162" i="3" s="1"/>
  <c r="N204" i="1"/>
  <c r="P204" i="1" s="1"/>
  <c r="E178" i="3" s="1"/>
  <c r="CZ178" i="3" s="1"/>
  <c r="N225" i="1"/>
  <c r="P225" i="1" s="1"/>
  <c r="E195" i="3" s="1"/>
  <c r="CZ195" i="3" s="1"/>
  <c r="N249" i="1"/>
  <c r="P249" i="1" s="1"/>
  <c r="E215" i="3" s="1"/>
  <c r="CZ215" i="3" s="1"/>
  <c r="N269" i="1"/>
  <c r="P269" i="1" s="1"/>
  <c r="E236" i="3" s="1"/>
  <c r="CZ236" i="3" s="1"/>
  <c r="N287" i="1"/>
  <c r="P287" i="1" s="1"/>
  <c r="E267" i="3" s="1"/>
  <c r="CZ267" i="3" s="1"/>
  <c r="N304" i="1"/>
  <c r="P304" i="1" s="1"/>
  <c r="E283" i="3" s="1"/>
  <c r="CZ283" i="3" s="1"/>
  <c r="N321" i="1"/>
  <c r="P321" i="1" s="1"/>
  <c r="E251" i="3" s="1"/>
  <c r="CZ251" i="3" s="1"/>
  <c r="N338" i="1"/>
  <c r="P338" i="1" s="1"/>
  <c r="E313" i="3" s="1"/>
  <c r="CZ313" i="3" s="1"/>
  <c r="N362" i="1"/>
  <c r="P362" i="1" s="1"/>
  <c r="E332" i="3" s="1"/>
  <c r="CZ332" i="3" s="1"/>
  <c r="N381" i="1"/>
  <c r="P381" i="1" s="1"/>
  <c r="E348" i="3" s="1"/>
  <c r="CZ348" i="3" s="1"/>
  <c r="N400" i="1"/>
  <c r="P400" i="1" s="1"/>
  <c r="E364" i="3" s="1"/>
  <c r="CZ364" i="3" s="1"/>
  <c r="N425" i="1"/>
  <c r="P425" i="1" s="1"/>
  <c r="E379" i="3" s="1"/>
  <c r="CZ379" i="3" s="1"/>
  <c r="N701" i="1"/>
  <c r="P701" i="1" s="1"/>
  <c r="N733" i="1"/>
  <c r="P733" i="1" s="1"/>
  <c r="N771" i="1"/>
  <c r="P771" i="1" s="1"/>
  <c r="N803" i="1"/>
  <c r="P803" i="1" s="1"/>
  <c r="N838" i="1"/>
  <c r="P838" i="1" s="1"/>
  <c r="N870" i="1"/>
  <c r="P870" i="1" s="1"/>
  <c r="N902" i="1"/>
  <c r="P902" i="1" s="1"/>
  <c r="N934" i="1"/>
  <c r="P934" i="1" s="1"/>
  <c r="N967" i="1"/>
  <c r="P967" i="1" s="1"/>
  <c r="N1015" i="1"/>
  <c r="P1015" i="1" s="1"/>
  <c r="E448" i="3" s="1"/>
  <c r="N1048" i="1"/>
  <c r="P1048" i="1" s="1"/>
  <c r="N1080" i="1"/>
  <c r="P1080" i="1" s="1"/>
  <c r="N1113" i="1"/>
  <c r="P1113" i="1" s="1"/>
  <c r="E450" i="3" s="1"/>
  <c r="N1148" i="1"/>
  <c r="P1148" i="1" s="1"/>
  <c r="N1193" i="1"/>
  <c r="P1193" i="1" s="1"/>
  <c r="E480" i="3" s="1"/>
  <c r="N1235" i="1"/>
  <c r="P1235" i="1" s="1"/>
  <c r="E517" i="3" s="1"/>
  <c r="N1273" i="1"/>
  <c r="P1273" i="1" s="1"/>
  <c r="E550" i="3" s="1"/>
  <c r="N454" i="1"/>
  <c r="P454" i="1" s="1"/>
  <c r="E406" i="3" s="1"/>
  <c r="N719" i="1"/>
  <c r="P719" i="1" s="1"/>
  <c r="N751" i="1"/>
  <c r="P751" i="1" s="1"/>
  <c r="N789" i="1"/>
  <c r="P789" i="1" s="1"/>
  <c r="N822" i="1"/>
  <c r="P822" i="1" s="1"/>
  <c r="N856" i="1"/>
  <c r="P856" i="1" s="1"/>
  <c r="N888" i="1"/>
  <c r="P888" i="1" s="1"/>
  <c r="N920" i="1"/>
  <c r="P920" i="1" s="1"/>
  <c r="N952" i="1"/>
  <c r="P952" i="1" s="1"/>
  <c r="N985" i="1"/>
  <c r="P985" i="1" s="1"/>
  <c r="N1034" i="1"/>
  <c r="P1034" i="1" s="1"/>
  <c r="N1066" i="1"/>
  <c r="P1066" i="1" s="1"/>
  <c r="N1098" i="1"/>
  <c r="P1098" i="1" s="1"/>
  <c r="N1134" i="1"/>
  <c r="P1134" i="1" s="1"/>
  <c r="N22" i="1"/>
  <c r="P22" i="1" s="1"/>
  <c r="E17" i="3" s="1"/>
  <c r="N59" i="1"/>
  <c r="P59" i="1" s="1"/>
  <c r="E51" i="3" s="1"/>
  <c r="CZ51" i="3" s="1"/>
  <c r="N94" i="1"/>
  <c r="P94" i="1" s="1"/>
  <c r="E83" i="3" s="1"/>
  <c r="CZ83" i="3" s="1"/>
  <c r="N126" i="1"/>
  <c r="P126" i="1" s="1"/>
  <c r="E114" i="3" s="1"/>
  <c r="CZ114" i="3" s="1"/>
  <c r="N170" i="1"/>
  <c r="P170" i="1" s="1"/>
  <c r="E147" i="3" s="1"/>
  <c r="CZ147" i="3" s="1"/>
  <c r="N206" i="1"/>
  <c r="P206" i="1" s="1"/>
  <c r="E180" i="3" s="1"/>
  <c r="CZ180" i="3" s="1"/>
  <c r="N247" i="1"/>
  <c r="P247" i="1" s="1"/>
  <c r="E213" i="3" s="1"/>
  <c r="CZ213" i="3" s="1"/>
  <c r="N279" i="1"/>
  <c r="P279" i="1" s="1"/>
  <c r="E246" i="3" s="1"/>
  <c r="CZ246" i="3" s="1"/>
  <c r="N314" i="1"/>
  <c r="P314" i="1" s="1"/>
  <c r="E293" i="3" s="1"/>
  <c r="CZ293" i="3" s="1"/>
  <c r="N350" i="1"/>
  <c r="P350" i="1" s="1"/>
  <c r="E325" i="3" s="1"/>
  <c r="CZ325" i="3" s="1"/>
  <c r="N394" i="1"/>
  <c r="P394" i="1" s="1"/>
  <c r="E358" i="3" s="1"/>
  <c r="CZ358" i="3" s="1"/>
  <c r="N72" i="1"/>
  <c r="P72" i="1" s="1"/>
  <c r="E63" i="3" s="1"/>
  <c r="CZ63" i="3" s="1"/>
  <c r="N151" i="1"/>
  <c r="P151" i="1" s="1"/>
  <c r="E135" i="3" s="1"/>
  <c r="CZ135" i="3" s="1"/>
  <c r="N237" i="1"/>
  <c r="P237" i="1" s="1"/>
  <c r="E203" i="3" s="1"/>
  <c r="CZ203" i="3" s="1"/>
  <c r="N318" i="1"/>
  <c r="P318" i="1" s="1"/>
  <c r="E297" i="3" s="1"/>
  <c r="CZ297" i="3" s="1"/>
  <c r="N402" i="1"/>
  <c r="P402" i="1" s="1"/>
  <c r="E257" i="3" s="1"/>
  <c r="CZ257" i="3" s="1"/>
  <c r="N79" i="1"/>
  <c r="P79" i="1" s="1"/>
  <c r="E68" i="3" s="1"/>
  <c r="CZ68" i="3" s="1"/>
  <c r="N248" i="1"/>
  <c r="P248" i="1" s="1"/>
  <c r="E214" i="3" s="1"/>
  <c r="CZ214" i="3" s="1"/>
  <c r="N416" i="1"/>
  <c r="P416" i="1" s="1"/>
  <c r="E370" i="3" s="1"/>
  <c r="CZ370" i="3" s="1"/>
  <c r="N1187" i="1"/>
  <c r="P1187" i="1" s="1"/>
  <c r="E474" i="3" s="1"/>
  <c r="N1229" i="1"/>
  <c r="P1229" i="1" s="1"/>
  <c r="E511" i="3" s="1"/>
  <c r="N1267" i="1"/>
  <c r="P1267" i="1" s="1"/>
  <c r="E544" i="3" s="1"/>
  <c r="N16" i="1"/>
  <c r="P16" i="1" s="1"/>
  <c r="E9" i="3" s="1"/>
  <c r="CZ9" i="3" s="1"/>
  <c r="N98" i="1"/>
  <c r="P98" i="1" s="1"/>
  <c r="E87" i="3" s="1"/>
  <c r="CZ87" i="3" s="1"/>
  <c r="N184" i="1"/>
  <c r="P184" i="1" s="1"/>
  <c r="E160" i="3" s="1"/>
  <c r="CZ160" i="3" s="1"/>
  <c r="N271" i="1"/>
  <c r="P271" i="1" s="1"/>
  <c r="E238" i="3" s="1"/>
  <c r="CZ238" i="3" s="1"/>
  <c r="N344" i="1"/>
  <c r="P344" i="1" s="1"/>
  <c r="E319" i="3" s="1"/>
  <c r="CZ319" i="3" s="1"/>
  <c r="N1270" i="1"/>
  <c r="P1270" i="1" s="1"/>
  <c r="E547" i="3" s="1"/>
  <c r="N131" i="1"/>
  <c r="P131" i="1" s="1"/>
  <c r="E119" i="3" s="1"/>
  <c r="CZ119" i="3" s="1"/>
  <c r="N303" i="1"/>
  <c r="P303" i="1" s="1"/>
  <c r="E282" i="3" s="1"/>
  <c r="CZ282" i="3" s="1"/>
  <c r="N450" i="1"/>
  <c r="P450" i="1" s="1"/>
  <c r="E402" i="3" s="1"/>
  <c r="N785" i="1"/>
  <c r="P785" i="1" s="1"/>
  <c r="N852" i="1"/>
  <c r="P852" i="1" s="1"/>
  <c r="N948" i="1"/>
  <c r="P948" i="1" s="1"/>
  <c r="N1094" i="1"/>
  <c r="P1094" i="1" s="1"/>
  <c r="N1214" i="1"/>
  <c r="P1214" i="1" s="1"/>
  <c r="E498" i="3" s="1"/>
  <c r="N456" i="1"/>
  <c r="P456" i="1" s="1"/>
  <c r="E407" i="3" s="1"/>
  <c r="N790" i="1"/>
  <c r="P790" i="1" s="1"/>
  <c r="N889" i="1"/>
  <c r="P889" i="1" s="1"/>
  <c r="N954" i="1"/>
  <c r="P954" i="1" s="1"/>
  <c r="N1067" i="1"/>
  <c r="P1067" i="1" s="1"/>
  <c r="N1143" i="1"/>
  <c r="P1143" i="1" s="1"/>
  <c r="N1230" i="1"/>
  <c r="P1230" i="1" s="1"/>
  <c r="E512" i="3" s="1"/>
  <c r="N23" i="1"/>
  <c r="P23" i="1" s="1"/>
  <c r="E18" i="3" s="1"/>
  <c r="N298" i="1"/>
  <c r="P298" i="1" s="1"/>
  <c r="E278" i="3" s="1"/>
  <c r="CZ278" i="3" s="1"/>
  <c r="N169" i="1"/>
  <c r="P169" i="1" s="1"/>
  <c r="E146" i="3" s="1"/>
  <c r="CZ146" i="3" s="1"/>
  <c r="N699" i="1"/>
  <c r="P699" i="1" s="1"/>
  <c r="N731" i="1"/>
  <c r="P731" i="1" s="1"/>
  <c r="N769" i="1"/>
  <c r="P769" i="1" s="1"/>
  <c r="N801" i="1"/>
  <c r="P801" i="1" s="1"/>
  <c r="N836" i="1"/>
  <c r="P836" i="1" s="1"/>
  <c r="N868" i="1"/>
  <c r="P868" i="1" s="1"/>
  <c r="N900" i="1"/>
  <c r="P900" i="1" s="1"/>
  <c r="N932" i="1"/>
  <c r="P932" i="1" s="1"/>
  <c r="N965" i="1"/>
  <c r="P965" i="1" s="1"/>
  <c r="N1013" i="1"/>
  <c r="P1013" i="1" s="1"/>
  <c r="E446" i="3" s="1"/>
  <c r="N1046" i="1"/>
  <c r="P1046" i="1" s="1"/>
  <c r="N1078" i="1"/>
  <c r="P1078" i="1" s="1"/>
  <c r="N1110" i="1"/>
  <c r="P1110" i="1" s="1"/>
  <c r="N1146" i="1"/>
  <c r="P1146" i="1" s="1"/>
  <c r="N1191" i="1"/>
  <c r="P1191" i="1" s="1"/>
  <c r="E478" i="3" s="1"/>
  <c r="N1233" i="1"/>
  <c r="P1233" i="1" s="1"/>
  <c r="E515" i="3" s="1"/>
  <c r="N1271" i="1"/>
  <c r="P1271" i="1" s="1"/>
  <c r="E548" i="3" s="1"/>
  <c r="N1274" i="1"/>
  <c r="P1274" i="1" s="1"/>
  <c r="E551" i="3" s="1"/>
  <c r="N60" i="1"/>
  <c r="P60" i="1" s="1"/>
  <c r="E52" i="3" s="1"/>
  <c r="CZ52" i="3" s="1"/>
  <c r="N121" i="1"/>
  <c r="P121" i="1" s="1"/>
  <c r="E109" i="3" s="1"/>
  <c r="CZ109" i="3" s="1"/>
  <c r="N203" i="1"/>
  <c r="P203" i="1" s="1"/>
  <c r="E177" i="3" s="1"/>
  <c r="CZ177" i="3" s="1"/>
  <c r="N276" i="1"/>
  <c r="P276" i="1" s="1"/>
  <c r="E243" i="3" s="1"/>
  <c r="CZ243" i="3" s="1"/>
  <c r="N345" i="1"/>
  <c r="P345" i="1" s="1"/>
  <c r="E320" i="3" s="1"/>
  <c r="CZ320" i="3" s="1"/>
  <c r="N433" i="1"/>
  <c r="P433" i="1" s="1"/>
  <c r="E390" i="3" s="1"/>
  <c r="N704" i="1"/>
  <c r="P704" i="1" s="1"/>
  <c r="N736" i="1"/>
  <c r="P736" i="1" s="1"/>
  <c r="N774" i="1"/>
  <c r="P774" i="1" s="1"/>
  <c r="N806" i="1"/>
  <c r="P806" i="1" s="1"/>
  <c r="N841" i="1"/>
  <c r="P841" i="1" s="1"/>
  <c r="N873" i="1"/>
  <c r="P873" i="1" s="1"/>
  <c r="N905" i="1"/>
  <c r="P905" i="1" s="1"/>
  <c r="N937" i="1"/>
  <c r="P937" i="1" s="1"/>
  <c r="N970" i="1"/>
  <c r="P970" i="1" s="1"/>
  <c r="N1019" i="1"/>
  <c r="P1019" i="1" s="1"/>
  <c r="N1051" i="1"/>
  <c r="P1051" i="1" s="1"/>
  <c r="N1083" i="1"/>
  <c r="P1083" i="1" s="1"/>
  <c r="N1119" i="1"/>
  <c r="P1119" i="1" s="1"/>
  <c r="N1188" i="1"/>
  <c r="P1188" i="1" s="1"/>
  <c r="E475" i="3" s="1"/>
  <c r="N1284" i="1"/>
  <c r="P1284" i="1" s="1"/>
  <c r="E561" i="3" s="1"/>
  <c r="N220" i="1"/>
  <c r="P220" i="1" s="1"/>
  <c r="E190" i="3" s="1"/>
  <c r="CZ190" i="3" s="1"/>
  <c r="N89" i="1"/>
  <c r="P89" i="1" s="1"/>
  <c r="E78" i="3" s="1"/>
  <c r="CZ78" i="3" s="1"/>
  <c r="N323" i="1"/>
  <c r="P323" i="1" s="1"/>
  <c r="E298" i="3" s="1"/>
  <c r="CZ298" i="3" s="1"/>
  <c r="N339" i="1"/>
  <c r="P339" i="1" s="1"/>
  <c r="E314" i="3" s="1"/>
  <c r="CZ314" i="3" s="1"/>
  <c r="N1062" i="1"/>
  <c r="P1062" i="1" s="1"/>
  <c r="N461" i="1"/>
  <c r="P461" i="1" s="1"/>
  <c r="E410" i="3" s="1"/>
  <c r="N723" i="1"/>
  <c r="P723" i="1" s="1"/>
  <c r="N759" i="1"/>
  <c r="P759" i="1" s="1"/>
  <c r="E416" i="3" s="1"/>
  <c r="N793" i="1"/>
  <c r="P793" i="1" s="1"/>
  <c r="N828" i="1"/>
  <c r="P828" i="1" s="1"/>
  <c r="N892" i="1"/>
  <c r="P892" i="1" s="1"/>
  <c r="N924" i="1"/>
  <c r="P924" i="1" s="1"/>
  <c r="N957" i="1"/>
  <c r="P957" i="1" s="1"/>
  <c r="N996" i="1"/>
  <c r="P996" i="1" s="1"/>
  <c r="E434" i="3" s="1"/>
  <c r="N1038" i="1"/>
  <c r="P1038" i="1" s="1"/>
  <c r="N1070" i="1"/>
  <c r="P1070" i="1" s="1"/>
  <c r="N1102" i="1"/>
  <c r="P1102" i="1" s="1"/>
  <c r="N1138" i="1"/>
  <c r="P1138" i="1" s="1"/>
  <c r="N1183" i="1"/>
  <c r="P1183" i="1" s="1"/>
  <c r="E470" i="3" s="1"/>
  <c r="N1225" i="1"/>
  <c r="P1225" i="1" s="1"/>
  <c r="E507" i="3" s="1"/>
  <c r="N1263" i="1"/>
  <c r="P1263" i="1" s="1"/>
  <c r="E540" i="3" s="1"/>
  <c r="N448" i="1"/>
  <c r="P448" i="1" s="1"/>
  <c r="E400" i="3" s="1"/>
  <c r="N713" i="1"/>
  <c r="P713" i="1" s="1"/>
  <c r="N745" i="1"/>
  <c r="P745" i="1" s="1"/>
  <c r="N783" i="1"/>
  <c r="P783" i="1" s="1"/>
  <c r="N815" i="1"/>
  <c r="P815" i="1" s="1"/>
  <c r="N850" i="1"/>
  <c r="P850" i="1" s="1"/>
  <c r="N882" i="1"/>
  <c r="P882" i="1" s="1"/>
  <c r="N914" i="1"/>
  <c r="P914" i="1" s="1"/>
  <c r="N946" i="1"/>
  <c r="P946" i="1" s="1"/>
  <c r="N979" i="1"/>
  <c r="P979" i="1" s="1"/>
  <c r="N1028" i="1"/>
  <c r="P1028" i="1" s="1"/>
  <c r="N1060" i="1"/>
  <c r="P1060" i="1" s="1"/>
  <c r="N1092" i="1"/>
  <c r="P1092" i="1" s="1"/>
  <c r="N1128" i="1"/>
  <c r="P1128" i="1" s="1"/>
  <c r="N1168" i="1"/>
  <c r="P1168" i="1" s="1"/>
  <c r="E455" i="3" s="1"/>
  <c r="N1211" i="1"/>
  <c r="P1211" i="1" s="1"/>
  <c r="E496" i="3" s="1"/>
  <c r="N1251" i="1"/>
  <c r="P1251" i="1" s="1"/>
  <c r="E529" i="3" s="1"/>
  <c r="N1285" i="1"/>
  <c r="P1285" i="1" s="1"/>
  <c r="E562" i="3" s="1"/>
  <c r="N33" i="1"/>
  <c r="P33" i="1" s="1"/>
  <c r="E33" i="3" s="1"/>
  <c r="CZ33" i="3" s="1"/>
  <c r="N57" i="1"/>
  <c r="P57" i="1" s="1"/>
  <c r="E49" i="3" s="1"/>
  <c r="CZ49" i="3" s="1"/>
  <c r="N76" i="1"/>
  <c r="P76" i="1" s="1"/>
  <c r="E65" i="3" s="1"/>
  <c r="CZ65" i="3" s="1"/>
  <c r="N92" i="1"/>
  <c r="P92" i="1" s="1"/>
  <c r="E81" i="3" s="1"/>
  <c r="CZ81" i="3" s="1"/>
  <c r="N109" i="1"/>
  <c r="P109" i="1" s="1"/>
  <c r="E98" i="3" s="1"/>
  <c r="CZ98" i="3" s="1"/>
  <c r="N128" i="1"/>
  <c r="P128" i="1" s="1"/>
  <c r="E116" i="3" s="1"/>
  <c r="CZ116" i="3" s="1"/>
  <c r="N149" i="1"/>
  <c r="P149" i="1" s="1"/>
  <c r="E133" i="3" s="1"/>
  <c r="CZ133" i="3" s="1"/>
  <c r="N173" i="1"/>
  <c r="P173" i="1" s="1"/>
  <c r="E150" i="3" s="1"/>
  <c r="CZ150" i="3" s="1"/>
  <c r="N192" i="1"/>
  <c r="P192" i="1" s="1"/>
  <c r="E166" i="3" s="1"/>
  <c r="CZ166" i="3" s="1"/>
  <c r="N208" i="1"/>
  <c r="P208" i="1" s="1"/>
  <c r="E182" i="3" s="1"/>
  <c r="CZ182" i="3" s="1"/>
  <c r="N230" i="1"/>
  <c r="P230" i="1" s="1"/>
  <c r="E198" i="3" s="1"/>
  <c r="CZ198" i="3" s="1"/>
  <c r="N255" i="1"/>
  <c r="P255" i="1" s="1"/>
  <c r="E220" i="3" s="1"/>
  <c r="CZ220" i="3" s="1"/>
  <c r="N273" i="1"/>
  <c r="P273" i="1" s="1"/>
  <c r="E240" i="3" s="1"/>
  <c r="CZ240" i="3" s="1"/>
  <c r="N291" i="1"/>
  <c r="P291" i="1" s="1"/>
  <c r="E271" i="3" s="1"/>
  <c r="CZ271" i="3" s="1"/>
  <c r="N308" i="1"/>
  <c r="P308" i="1" s="1"/>
  <c r="E287" i="3" s="1"/>
  <c r="CZ287" i="3" s="1"/>
  <c r="N326" i="1"/>
  <c r="P326" i="1" s="1"/>
  <c r="E301" i="3" s="1"/>
  <c r="CZ301" i="3" s="1"/>
  <c r="N342" i="1"/>
  <c r="P342" i="1" s="1"/>
  <c r="E317" i="3" s="1"/>
  <c r="CZ317" i="3" s="1"/>
  <c r="N367" i="1"/>
  <c r="P367" i="1" s="1"/>
  <c r="E336" i="3" s="1"/>
  <c r="CZ336" i="3" s="1"/>
  <c r="N387" i="1"/>
  <c r="P387" i="1" s="1"/>
  <c r="E222" i="3" s="1"/>
  <c r="CZ222" i="3" s="1"/>
  <c r="N442" i="1"/>
  <c r="P442" i="1" s="1"/>
  <c r="E395" i="3" s="1"/>
  <c r="N709" i="1"/>
  <c r="P709" i="1" s="1"/>
  <c r="N741" i="1"/>
  <c r="P741" i="1" s="1"/>
  <c r="N779" i="1"/>
  <c r="P779" i="1" s="1"/>
  <c r="N811" i="1"/>
  <c r="P811" i="1" s="1"/>
  <c r="N846" i="1"/>
  <c r="P846" i="1" s="1"/>
  <c r="N878" i="1"/>
  <c r="P878" i="1" s="1"/>
  <c r="N910" i="1"/>
  <c r="P910" i="1" s="1"/>
  <c r="N942" i="1"/>
  <c r="P942" i="1" s="1"/>
  <c r="N975" i="1"/>
  <c r="P975" i="1" s="1"/>
  <c r="N1024" i="1"/>
  <c r="P1024" i="1" s="1"/>
  <c r="N1056" i="1"/>
  <c r="P1056" i="1" s="1"/>
  <c r="N1088" i="1"/>
  <c r="P1088" i="1" s="1"/>
  <c r="N1124" i="1"/>
  <c r="P1124" i="1" s="1"/>
  <c r="N1156" i="1"/>
  <c r="P1156" i="1" s="1"/>
  <c r="N1206" i="1"/>
  <c r="P1206" i="1" s="1"/>
  <c r="E491" i="3" s="1"/>
  <c r="N1245" i="1"/>
  <c r="P1245" i="1" s="1"/>
  <c r="E525" i="3" s="1"/>
  <c r="N1281" i="1"/>
  <c r="P1281" i="1" s="1"/>
  <c r="E558" i="3" s="1"/>
  <c r="N695" i="1"/>
  <c r="P695" i="1" s="1"/>
  <c r="N727" i="1"/>
  <c r="P727" i="1" s="1"/>
  <c r="N765" i="1"/>
  <c r="P765" i="1" s="1"/>
  <c r="N797" i="1"/>
  <c r="P797" i="1" s="1"/>
  <c r="N832" i="1"/>
  <c r="P832" i="1" s="1"/>
  <c r="N864" i="1"/>
  <c r="P864" i="1" s="1"/>
  <c r="N896" i="1"/>
  <c r="P896" i="1" s="1"/>
  <c r="N928" i="1"/>
  <c r="P928" i="1" s="1"/>
  <c r="N961" i="1"/>
  <c r="P961" i="1" s="1"/>
  <c r="N1006" i="1"/>
  <c r="P1006" i="1" s="1"/>
  <c r="E442" i="3" s="1"/>
  <c r="N1042" i="1"/>
  <c r="P1042" i="1" s="1"/>
  <c r="N1074" i="1"/>
  <c r="P1074" i="1" s="1"/>
  <c r="N1106" i="1"/>
  <c r="P1106" i="1" s="1"/>
  <c r="N1142" i="1"/>
  <c r="P1142" i="1" s="1"/>
  <c r="N27" i="1"/>
  <c r="P27" i="1" s="1"/>
  <c r="E27" i="3" s="1"/>
  <c r="CZ27" i="3" s="1"/>
  <c r="N67" i="1"/>
  <c r="P67" i="1" s="1"/>
  <c r="E59" i="3" s="1"/>
  <c r="CZ59" i="3" s="1"/>
  <c r="N141" i="1"/>
  <c r="P141" i="1" s="1"/>
  <c r="E127" i="3" s="1"/>
  <c r="CZ127" i="3" s="1"/>
  <c r="N180" i="1"/>
  <c r="P180" i="1" s="1"/>
  <c r="E156" i="3" s="1"/>
  <c r="CZ156" i="3" s="1"/>
  <c r="N259" i="1"/>
  <c r="P259" i="1" s="1"/>
  <c r="E226" i="3" s="1"/>
  <c r="CZ226" i="3" s="1"/>
  <c r="N293" i="1"/>
  <c r="P293" i="1" s="1"/>
  <c r="E273" i="3" s="1"/>
  <c r="CZ273" i="3" s="1"/>
  <c r="N324" i="1"/>
  <c r="P324" i="1" s="1"/>
  <c r="E299" i="3" s="1"/>
  <c r="CZ299" i="3" s="1"/>
  <c r="N358" i="1"/>
  <c r="P358" i="1" s="1"/>
  <c r="E330" i="3" s="1"/>
  <c r="CZ330" i="3" s="1"/>
  <c r="N398" i="1"/>
  <c r="P398" i="1" s="1"/>
  <c r="E362" i="3" s="1"/>
  <c r="CZ362" i="3" s="1"/>
  <c r="N90" i="1"/>
  <c r="P90" i="1" s="1"/>
  <c r="E79" i="3" s="1"/>
  <c r="CZ79" i="3" s="1"/>
  <c r="N176" i="1"/>
  <c r="P176" i="1" s="1"/>
  <c r="E152" i="3" s="1"/>
  <c r="CZ152" i="3" s="1"/>
  <c r="N263" i="1"/>
  <c r="P263" i="1" s="1"/>
  <c r="E230" i="3" s="1"/>
  <c r="CZ230" i="3" s="1"/>
  <c r="N336" i="1"/>
  <c r="P336" i="1" s="1"/>
  <c r="E311" i="3" s="1"/>
  <c r="CZ311" i="3" s="1"/>
  <c r="N427" i="1"/>
  <c r="P427" i="1" s="1"/>
  <c r="E381" i="3" s="1"/>
  <c r="CZ381" i="3" s="1"/>
  <c r="N113" i="1"/>
  <c r="P113" i="1" s="1"/>
  <c r="E101" i="3" s="1"/>
  <c r="CZ101" i="3" s="1"/>
  <c r="N286" i="1"/>
  <c r="P286" i="1" s="1"/>
  <c r="E266" i="3" s="1"/>
  <c r="CZ266" i="3" s="1"/>
  <c r="N1150" i="1"/>
  <c r="P1150" i="1" s="1"/>
  <c r="N1195" i="1"/>
  <c r="P1195" i="1" s="1"/>
  <c r="E482" i="3" s="1"/>
  <c r="N1238" i="1"/>
  <c r="P1238" i="1" s="1"/>
  <c r="E519" i="3" s="1"/>
  <c r="N1275" i="1"/>
  <c r="P1275" i="1" s="1"/>
  <c r="E552" i="3" s="1"/>
  <c r="N36" i="1"/>
  <c r="P36" i="1" s="1"/>
  <c r="E35" i="3" s="1"/>
  <c r="CZ35" i="3" s="1"/>
  <c r="N116" i="1"/>
  <c r="P116" i="1" s="1"/>
  <c r="E104" i="3" s="1"/>
  <c r="CZ104" i="3" s="1"/>
  <c r="N202" i="1"/>
  <c r="P202" i="1" s="1"/>
  <c r="E176" i="3" s="1"/>
  <c r="CZ176" i="3" s="1"/>
  <c r="N289" i="1"/>
  <c r="P289" i="1" s="1"/>
  <c r="E269" i="3" s="1"/>
  <c r="CZ269" i="3" s="1"/>
  <c r="N369" i="1"/>
  <c r="P369" i="1" s="1"/>
  <c r="E338" i="3" s="1"/>
  <c r="CZ338" i="3" s="1"/>
  <c r="N1286" i="1"/>
  <c r="P1286" i="1" s="1"/>
  <c r="E563" i="3" s="1"/>
  <c r="N177" i="1"/>
  <c r="P177" i="1" s="1"/>
  <c r="E153" i="3" s="1"/>
  <c r="CZ153" i="3" s="1"/>
  <c r="N337" i="1"/>
  <c r="P337" i="1" s="1"/>
  <c r="E312" i="3" s="1"/>
  <c r="CZ312" i="3" s="1"/>
  <c r="N436" i="1"/>
  <c r="P436" i="1" s="1"/>
  <c r="E393" i="3" s="1"/>
  <c r="N707" i="1"/>
  <c r="P707" i="1" s="1"/>
  <c r="N739" i="1"/>
  <c r="P739" i="1" s="1"/>
  <c r="N777" i="1"/>
  <c r="P777" i="1" s="1"/>
  <c r="N809" i="1"/>
  <c r="P809" i="1" s="1"/>
  <c r="N844" i="1"/>
  <c r="P844" i="1" s="1"/>
  <c r="N876" i="1"/>
  <c r="P876" i="1" s="1"/>
  <c r="N908" i="1"/>
  <c r="P908" i="1" s="1"/>
  <c r="N940" i="1"/>
  <c r="P940" i="1" s="1"/>
  <c r="N973" i="1"/>
  <c r="P973" i="1" s="1"/>
  <c r="N1022" i="1"/>
  <c r="P1022" i="1" s="1"/>
  <c r="N1054" i="1"/>
  <c r="P1054" i="1" s="1"/>
  <c r="N1086" i="1"/>
  <c r="P1086" i="1" s="1"/>
  <c r="N1122" i="1"/>
  <c r="P1122" i="1" s="1"/>
  <c r="N1154" i="1"/>
  <c r="P1154" i="1" s="1"/>
  <c r="N1204" i="1"/>
  <c r="P1204" i="1" s="1"/>
  <c r="E489" i="3" s="1"/>
  <c r="N1243" i="1"/>
  <c r="P1243" i="1" s="1"/>
  <c r="E523" i="3" s="1"/>
  <c r="N1279" i="1"/>
  <c r="P1279" i="1" s="1"/>
  <c r="E556" i="3" s="1"/>
  <c r="N1282" i="1"/>
  <c r="P1282" i="1" s="1"/>
  <c r="E559" i="3" s="1"/>
  <c r="N69" i="1"/>
  <c r="P69" i="1" s="1"/>
  <c r="E60" i="3" s="1"/>
  <c r="CZ60" i="3" s="1"/>
  <c r="N142" i="1"/>
  <c r="P142" i="1" s="1"/>
  <c r="E128" i="3" s="1"/>
  <c r="CZ128" i="3" s="1"/>
  <c r="N224" i="1"/>
  <c r="P224" i="1" s="1"/>
  <c r="E194" i="3" s="1"/>
  <c r="CZ194" i="3" s="1"/>
  <c r="N294" i="1"/>
  <c r="P294" i="1" s="1"/>
  <c r="E274" i="3" s="1"/>
  <c r="CZ274" i="3" s="1"/>
  <c r="N370" i="1"/>
  <c r="P370" i="1" s="1"/>
  <c r="E339" i="3" s="1"/>
  <c r="CZ339" i="3" s="1"/>
  <c r="N446" i="1"/>
  <c r="P446" i="1" s="1"/>
  <c r="E399" i="3" s="1"/>
  <c r="N712" i="1"/>
  <c r="P712" i="1" s="1"/>
  <c r="N744" i="1"/>
  <c r="P744" i="1" s="1"/>
  <c r="N782" i="1"/>
  <c r="P782" i="1" s="1"/>
  <c r="N814" i="1"/>
  <c r="P814" i="1" s="1"/>
  <c r="N849" i="1"/>
  <c r="P849" i="1" s="1"/>
  <c r="N881" i="1"/>
  <c r="P881" i="1" s="1"/>
  <c r="N913" i="1"/>
  <c r="P913" i="1" s="1"/>
  <c r="N945" i="1"/>
  <c r="P945" i="1" s="1"/>
  <c r="N978" i="1"/>
  <c r="P978" i="1" s="1"/>
  <c r="N1027" i="1"/>
  <c r="P1027" i="1" s="1"/>
  <c r="N1059" i="1"/>
  <c r="P1059" i="1" s="1"/>
  <c r="N1091" i="1"/>
  <c r="P1091" i="1" s="1"/>
  <c r="N1127" i="1"/>
  <c r="P1127" i="1" s="1"/>
  <c r="N1210" i="1"/>
  <c r="P1210" i="1" s="1"/>
  <c r="E495" i="3" s="1"/>
  <c r="N1250" i="1"/>
  <c r="P1250" i="1" s="1"/>
  <c r="E528" i="3" s="1"/>
  <c r="N290" i="1"/>
  <c r="P290" i="1" s="1"/>
  <c r="E270" i="3" s="1"/>
  <c r="CZ270" i="3" s="1"/>
  <c r="N124" i="1"/>
  <c r="P124" i="1" s="1"/>
  <c r="E112" i="3" s="1"/>
  <c r="CZ112" i="3" s="1"/>
  <c r="N372" i="1"/>
  <c r="P372" i="1" s="1"/>
  <c r="E341" i="3" s="1"/>
  <c r="CZ341" i="3" s="1"/>
  <c r="N426" i="1"/>
  <c r="P426" i="1" s="1"/>
  <c r="E380" i="3" s="1"/>
  <c r="CZ380" i="3" s="1"/>
  <c r="N747" i="1"/>
  <c r="P747" i="1" s="1"/>
  <c r="N916" i="1"/>
  <c r="P916" i="1" s="1"/>
  <c r="N981" i="1"/>
  <c r="P981" i="1" s="1"/>
  <c r="N1130" i="1"/>
  <c r="P1130" i="1" s="1"/>
  <c r="N1253" i="1"/>
  <c r="P1253" i="1" s="1"/>
  <c r="E531" i="3" s="1"/>
  <c r="N1287" i="1"/>
  <c r="P1287" i="1" s="1"/>
  <c r="E564" i="3" s="1"/>
  <c r="N18" i="1"/>
  <c r="P18" i="1" s="1"/>
  <c r="E13" i="3" s="1"/>
  <c r="CZ13" i="3" s="1"/>
  <c r="N167" i="1"/>
  <c r="P167" i="1" s="1"/>
  <c r="E144" i="3" s="1"/>
  <c r="CZ144" i="3" s="1"/>
  <c r="N311" i="1"/>
  <c r="P311" i="1" s="1"/>
  <c r="E290" i="3" s="1"/>
  <c r="CZ290" i="3" s="1"/>
  <c r="N459" i="1"/>
  <c r="P459" i="1" s="1"/>
  <c r="E408" i="3" s="1"/>
  <c r="N721" i="1"/>
  <c r="P721" i="1" s="1"/>
  <c r="N753" i="1"/>
  <c r="P753" i="1" s="1"/>
  <c r="N791" i="1"/>
  <c r="P791" i="1" s="1"/>
  <c r="N825" i="1"/>
  <c r="P825" i="1" s="1"/>
  <c r="N858" i="1"/>
  <c r="P858" i="1" s="1"/>
  <c r="N890" i="1"/>
  <c r="P890" i="1" s="1"/>
  <c r="N922" i="1"/>
  <c r="P922" i="1" s="1"/>
  <c r="N955" i="1"/>
  <c r="P955" i="1" s="1"/>
  <c r="N994" i="1"/>
  <c r="P994" i="1" s="1"/>
  <c r="E432" i="3" s="1"/>
  <c r="N1036" i="1"/>
  <c r="P1036" i="1" s="1"/>
  <c r="N1068" i="1"/>
  <c r="P1068" i="1" s="1"/>
  <c r="N1100" i="1"/>
  <c r="P1100" i="1" s="1"/>
  <c r="N1136" i="1"/>
  <c r="P1136" i="1" s="1"/>
  <c r="N1177" i="1"/>
  <c r="P1177" i="1" s="1"/>
  <c r="E464" i="3" s="1"/>
  <c r="N1223" i="1"/>
  <c r="P1223" i="1" s="1"/>
  <c r="E505" i="3" s="1"/>
  <c r="N1261" i="1"/>
  <c r="P1261" i="1" s="1"/>
  <c r="E538" i="3" s="1"/>
  <c r="N19" i="1"/>
  <c r="P19" i="1" s="1"/>
  <c r="E14" i="3" s="1"/>
  <c r="CZ14" i="3" s="1"/>
  <c r="N38" i="1"/>
  <c r="P38" i="1" s="1"/>
  <c r="E37" i="3" s="1"/>
  <c r="CZ37" i="3" s="1"/>
  <c r="N61" i="1"/>
  <c r="P61" i="1" s="1"/>
  <c r="E53" i="3" s="1"/>
  <c r="CZ53" i="3" s="1"/>
  <c r="N80" i="1"/>
  <c r="P80" i="1" s="1"/>
  <c r="E69" i="3" s="1"/>
  <c r="CZ69" i="3" s="1"/>
  <c r="N96" i="1"/>
  <c r="P96" i="1" s="1"/>
  <c r="E85" i="3" s="1"/>
  <c r="CZ85" i="3" s="1"/>
  <c r="N114" i="1"/>
  <c r="P114" i="1" s="1"/>
  <c r="E102" i="3" s="1"/>
  <c r="CZ102" i="3" s="1"/>
  <c r="N133" i="1"/>
  <c r="P133" i="1" s="1"/>
  <c r="E121" i="3" s="1"/>
  <c r="CZ121" i="3" s="1"/>
  <c r="N157" i="1"/>
  <c r="P157" i="1" s="1"/>
  <c r="E137" i="3" s="1"/>
  <c r="CZ137" i="3" s="1"/>
  <c r="N178" i="1"/>
  <c r="P178" i="1" s="1"/>
  <c r="E154" i="3" s="1"/>
  <c r="CZ154" i="3" s="1"/>
  <c r="N196" i="1"/>
  <c r="P196" i="1" s="1"/>
  <c r="E170" i="3" s="1"/>
  <c r="CZ170" i="3" s="1"/>
  <c r="N214" i="1"/>
  <c r="P214" i="1" s="1"/>
  <c r="E186" i="3" s="1"/>
  <c r="CZ186" i="3" s="1"/>
  <c r="N235" i="1"/>
  <c r="P235" i="1" s="1"/>
  <c r="E201" i="3" s="1"/>
  <c r="CZ201" i="3" s="1"/>
  <c r="N261" i="1"/>
  <c r="P261" i="1" s="1"/>
  <c r="E228" i="3" s="1"/>
  <c r="CZ228" i="3" s="1"/>
  <c r="N277" i="1"/>
  <c r="P277" i="1" s="1"/>
  <c r="E244" i="3" s="1"/>
  <c r="CZ244" i="3" s="1"/>
  <c r="N295" i="1"/>
  <c r="P295" i="1" s="1"/>
  <c r="E275" i="3" s="1"/>
  <c r="CZ275" i="3" s="1"/>
  <c r="N312" i="1"/>
  <c r="P312" i="1" s="1"/>
  <c r="E291" i="3" s="1"/>
  <c r="CZ291" i="3" s="1"/>
  <c r="N330" i="1"/>
  <c r="P330" i="1" s="1"/>
  <c r="E305" i="3" s="1"/>
  <c r="CZ305" i="3" s="1"/>
  <c r="N346" i="1"/>
  <c r="P346" i="1" s="1"/>
  <c r="E321" i="3" s="1"/>
  <c r="CZ321" i="3" s="1"/>
  <c r="N371" i="1"/>
  <c r="P371" i="1" s="1"/>
  <c r="E340" i="3" s="1"/>
  <c r="CZ340" i="3" s="1"/>
  <c r="N392" i="1"/>
  <c r="P392" i="1" s="1"/>
  <c r="E356" i="3" s="1"/>
  <c r="CZ356" i="3" s="1"/>
  <c r="N417" i="1"/>
  <c r="P417" i="1" s="1"/>
  <c r="E371" i="3" s="1"/>
  <c r="CZ371" i="3" s="1"/>
  <c r="N452" i="1"/>
  <c r="P452" i="1" s="1"/>
  <c r="E404" i="3" s="1"/>
  <c r="N717" i="1"/>
  <c r="P717" i="1" s="1"/>
  <c r="N749" i="1"/>
  <c r="P749" i="1" s="1"/>
  <c r="N787" i="1"/>
  <c r="P787" i="1" s="1"/>
  <c r="N820" i="1"/>
  <c r="P820" i="1" s="1"/>
  <c r="N854" i="1"/>
  <c r="P854" i="1" s="1"/>
  <c r="N886" i="1"/>
  <c r="P886" i="1" s="1"/>
  <c r="N918" i="1"/>
  <c r="P918" i="1" s="1"/>
  <c r="N950" i="1"/>
  <c r="P950" i="1" s="1"/>
  <c r="N983" i="1"/>
  <c r="P983" i="1" s="1"/>
  <c r="N1032" i="1"/>
  <c r="P1032" i="1" s="1"/>
  <c r="N1064" i="1"/>
  <c r="P1064" i="1" s="1"/>
  <c r="N1096" i="1"/>
  <c r="P1096" i="1" s="1"/>
  <c r="N1132" i="1"/>
  <c r="P1132" i="1" s="1"/>
  <c r="N1173" i="1"/>
  <c r="P1173" i="1" s="1"/>
  <c r="E460" i="3" s="1"/>
  <c r="N1217" i="1"/>
  <c r="P1217" i="1" s="1"/>
  <c r="E501" i="3" s="1"/>
  <c r="N1257" i="1"/>
  <c r="P1257" i="1" s="1"/>
  <c r="E534" i="3" s="1"/>
  <c r="N432" i="1"/>
  <c r="P432" i="1" s="1"/>
  <c r="E388" i="3" s="1"/>
  <c r="N703" i="1"/>
  <c r="P703" i="1" s="1"/>
  <c r="N735" i="1"/>
  <c r="P735" i="1" s="1"/>
  <c r="N773" i="1"/>
  <c r="P773" i="1" s="1"/>
  <c r="N805" i="1"/>
  <c r="P805" i="1" s="1"/>
  <c r="N840" i="1"/>
  <c r="P840" i="1" s="1"/>
  <c r="N872" i="1"/>
  <c r="P872" i="1" s="1"/>
  <c r="N904" i="1"/>
  <c r="P904" i="1" s="1"/>
  <c r="N936" i="1"/>
  <c r="P936" i="1" s="1"/>
  <c r="N969" i="1"/>
  <c r="P969" i="1" s="1"/>
  <c r="N1018" i="1"/>
  <c r="P1018" i="1" s="1"/>
  <c r="N1050" i="1"/>
  <c r="P1050" i="1" s="1"/>
  <c r="N1082" i="1"/>
  <c r="P1082" i="1" s="1"/>
  <c r="N1118" i="1"/>
  <c r="P1118" i="1" s="1"/>
  <c r="N41" i="1"/>
  <c r="P41" i="1" s="1"/>
  <c r="E21" i="3" s="1"/>
  <c r="CZ21" i="3" s="1"/>
  <c r="N78" i="1"/>
  <c r="P78" i="1" s="1"/>
  <c r="E67" i="3" s="1"/>
  <c r="CZ67" i="3" s="1"/>
  <c r="N107" i="1"/>
  <c r="P107" i="1" s="1"/>
  <c r="E96" i="3" s="1"/>
  <c r="CZ96" i="3" s="1"/>
  <c r="N145" i="1"/>
  <c r="P145" i="1" s="1"/>
  <c r="E131" i="3" s="1"/>
  <c r="CZ131" i="3" s="1"/>
  <c r="N188" i="1"/>
  <c r="P188" i="1" s="1"/>
  <c r="E164" i="3" s="1"/>
  <c r="CZ164" i="3" s="1"/>
  <c r="N227" i="1"/>
  <c r="P227" i="1" s="1"/>
  <c r="E197" i="3" s="1"/>
  <c r="CZ197" i="3" s="1"/>
  <c r="N267" i="1"/>
  <c r="P267" i="1" s="1"/>
  <c r="E234" i="3" s="1"/>
  <c r="CZ234" i="3" s="1"/>
  <c r="N297" i="1"/>
  <c r="P297" i="1" s="1"/>
  <c r="E277" i="3" s="1"/>
  <c r="CZ277" i="3" s="1"/>
  <c r="N332" i="1"/>
  <c r="P332" i="1" s="1"/>
  <c r="E307" i="3" s="1"/>
  <c r="CZ307" i="3" s="1"/>
  <c r="N373" i="1"/>
  <c r="P373" i="1" s="1"/>
  <c r="E342" i="3" s="1"/>
  <c r="CZ342" i="3" s="1"/>
  <c r="N414" i="1"/>
  <c r="P414" i="1" s="1"/>
  <c r="E368" i="3" s="1"/>
  <c r="CZ368" i="3" s="1"/>
  <c r="N31" i="1"/>
  <c r="P31" i="1" s="1"/>
  <c r="E31" i="3" s="1"/>
  <c r="CZ31" i="3" s="1"/>
  <c r="N112" i="1"/>
  <c r="P112" i="1" s="1"/>
  <c r="E100" i="3" s="1"/>
  <c r="CZ100" i="3" s="1"/>
  <c r="N198" i="1"/>
  <c r="P198" i="1" s="1"/>
  <c r="E172" i="3" s="1"/>
  <c r="CZ172" i="3" s="1"/>
  <c r="N284" i="1"/>
  <c r="P284" i="1" s="1"/>
  <c r="E256" i="3" s="1"/>
  <c r="CZ256" i="3" s="1"/>
  <c r="N364" i="1"/>
  <c r="P364" i="1" s="1"/>
  <c r="E334" i="3" s="1"/>
  <c r="CZ334" i="3" s="1"/>
  <c r="N1278" i="1"/>
  <c r="P1278" i="1" s="1"/>
  <c r="E555" i="3" s="1"/>
  <c r="N156" i="1"/>
  <c r="P156" i="1" s="1"/>
  <c r="E136" i="3" s="1"/>
  <c r="CZ136" i="3" s="1"/>
  <c r="N319" i="1"/>
  <c r="P319" i="1" s="1"/>
  <c r="E249" i="3" s="1"/>
  <c r="CZ249" i="3" s="1"/>
  <c r="N1165" i="1"/>
  <c r="P1165" i="1" s="1"/>
  <c r="E452" i="3" s="1"/>
  <c r="N1209" i="1"/>
  <c r="P1209" i="1" s="1"/>
  <c r="E494" i="3" s="1"/>
  <c r="N1249" i="1"/>
  <c r="P1249" i="1" s="1"/>
  <c r="E527" i="3" s="1"/>
  <c r="N1283" i="1"/>
  <c r="P1283" i="1" s="1"/>
  <c r="E560" i="3" s="1"/>
  <c r="N63" i="1"/>
  <c r="P63" i="1" s="1"/>
  <c r="E55" i="3" s="1"/>
  <c r="CZ55" i="3" s="1"/>
  <c r="N135" i="1"/>
  <c r="P135" i="1" s="1"/>
  <c r="E123" i="3" s="1"/>
  <c r="CZ123" i="3" s="1"/>
  <c r="N223" i="1"/>
  <c r="P223" i="1" s="1"/>
  <c r="E193" i="3" s="1"/>
  <c r="CZ193" i="3" s="1"/>
  <c r="N306" i="1"/>
  <c r="P306" i="1" s="1"/>
  <c r="E285" i="3" s="1"/>
  <c r="CZ285" i="3" s="1"/>
  <c r="N390" i="1"/>
  <c r="P390" i="1" s="1"/>
  <c r="E354" i="3" s="1"/>
  <c r="CZ354" i="3" s="1"/>
  <c r="N46" i="1"/>
  <c r="P46" i="1" s="1"/>
  <c r="E44" i="3" s="1"/>
  <c r="N213" i="1"/>
  <c r="P213" i="1" s="1"/>
  <c r="E185" i="3" s="1"/>
  <c r="CZ185" i="3" s="1"/>
  <c r="N378" i="1"/>
  <c r="P378" i="1" s="1"/>
  <c r="E347" i="3" s="1"/>
  <c r="CZ347" i="3" s="1"/>
  <c r="N715" i="1"/>
  <c r="P715" i="1" s="1"/>
  <c r="N818" i="1"/>
  <c r="P818" i="1" s="1"/>
  <c r="N884" i="1"/>
  <c r="P884" i="1" s="1"/>
  <c r="N1030" i="1"/>
  <c r="P1030" i="1" s="1"/>
  <c r="N1170" i="1"/>
  <c r="P1170" i="1" s="1"/>
  <c r="E457" i="3" s="1"/>
  <c r="N95" i="1"/>
  <c r="P95" i="1" s="1"/>
  <c r="E84" i="3" s="1"/>
  <c r="CZ84" i="3" s="1"/>
  <c r="N234" i="1"/>
  <c r="P234" i="1" s="1"/>
  <c r="E200" i="3" s="1"/>
  <c r="CZ200" i="3" s="1"/>
  <c r="N391" i="1"/>
  <c r="P391" i="1" s="1"/>
  <c r="E355" i="3" s="1"/>
  <c r="CZ355" i="3" s="1"/>
  <c r="N697" i="1"/>
  <c r="P697" i="1" s="1"/>
  <c r="N729" i="1"/>
  <c r="P729" i="1" s="1"/>
  <c r="N767" i="1"/>
  <c r="P767" i="1" s="1"/>
  <c r="N799" i="1"/>
  <c r="P799" i="1" s="1"/>
  <c r="N834" i="1"/>
  <c r="P834" i="1" s="1"/>
  <c r="N866" i="1"/>
  <c r="P866" i="1" s="1"/>
  <c r="N898" i="1"/>
  <c r="P898" i="1" s="1"/>
  <c r="N930" i="1"/>
  <c r="P930" i="1" s="1"/>
  <c r="N963" i="1"/>
  <c r="P963" i="1" s="1"/>
  <c r="N1008" i="1"/>
  <c r="P1008" i="1" s="1"/>
  <c r="E444" i="3" s="1"/>
  <c r="N1044" i="1"/>
  <c r="P1044" i="1" s="1"/>
  <c r="N1076" i="1"/>
  <c r="P1076" i="1" s="1"/>
  <c r="N1108" i="1"/>
  <c r="P1108" i="1" s="1"/>
  <c r="N1144" i="1"/>
  <c r="P1144" i="1" s="1"/>
  <c r="N1189" i="1"/>
  <c r="P1189" i="1" s="1"/>
  <c r="E476" i="3" s="1"/>
  <c r="N1231" i="1"/>
  <c r="P1231" i="1" s="1"/>
  <c r="E513" i="3" s="1"/>
  <c r="N1269" i="1"/>
  <c r="P1269" i="1" s="1"/>
  <c r="E546" i="3" s="1"/>
  <c r="N24" i="1"/>
  <c r="P24" i="1" s="1"/>
  <c r="E19" i="3" s="1"/>
  <c r="CZ19" i="3" s="1"/>
  <c r="N43" i="1"/>
  <c r="P43" i="1" s="1"/>
  <c r="E41" i="3" s="1"/>
  <c r="N65" i="1"/>
  <c r="P65" i="1" s="1"/>
  <c r="E57" i="3" s="1"/>
  <c r="CZ57" i="3" s="1"/>
  <c r="N84" i="1"/>
  <c r="P84" i="1" s="1"/>
  <c r="E73" i="3" s="1"/>
  <c r="CZ73" i="3" s="1"/>
  <c r="N101" i="1"/>
  <c r="P101" i="1" s="1"/>
  <c r="E90" i="3" s="1"/>
  <c r="CZ90" i="3" s="1"/>
  <c r="N118" i="1"/>
  <c r="P118" i="1" s="1"/>
  <c r="E106" i="3" s="1"/>
  <c r="CZ106" i="3" s="1"/>
  <c r="N138" i="1"/>
  <c r="P138" i="1" s="1"/>
  <c r="E125" i="3" s="1"/>
  <c r="CZ125" i="3" s="1"/>
  <c r="N162" i="1"/>
  <c r="P162" i="1" s="1"/>
  <c r="E141" i="3" s="1"/>
  <c r="CZ141" i="3" s="1"/>
  <c r="N182" i="1"/>
  <c r="P182" i="1" s="1"/>
  <c r="E158" i="3" s="1"/>
  <c r="CZ158" i="3" s="1"/>
  <c r="N200" i="1"/>
  <c r="P200" i="1" s="1"/>
  <c r="E174" i="3" s="1"/>
  <c r="CZ174" i="3" s="1"/>
  <c r="N221" i="1"/>
  <c r="P221" i="1" s="1"/>
  <c r="E191" i="3" s="1"/>
  <c r="CZ191" i="3" s="1"/>
  <c r="N239" i="1"/>
  <c r="P239" i="1" s="1"/>
  <c r="E205" i="3" s="1"/>
  <c r="CZ205" i="3" s="1"/>
  <c r="N265" i="1"/>
  <c r="P265" i="1" s="1"/>
  <c r="E232" i="3" s="1"/>
  <c r="CZ232" i="3" s="1"/>
  <c r="N281" i="1"/>
  <c r="P281" i="1" s="1"/>
  <c r="E248" i="3" s="1"/>
  <c r="CZ248" i="3" s="1"/>
  <c r="N299" i="1"/>
  <c r="P299" i="1" s="1"/>
  <c r="E279" i="3" s="1"/>
  <c r="CZ279" i="3" s="1"/>
  <c r="N316" i="1"/>
  <c r="P316" i="1" s="1"/>
  <c r="E295" i="3" s="1"/>
  <c r="CZ295" i="3" s="1"/>
  <c r="N334" i="1"/>
  <c r="P334" i="1" s="1"/>
  <c r="E309" i="3" s="1"/>
  <c r="CZ309" i="3" s="1"/>
  <c r="O355" i="1"/>
  <c r="P355" i="1" s="1"/>
  <c r="E328" i="3" s="1"/>
  <c r="CZ328" i="3" s="1"/>
  <c r="N375" i="1"/>
  <c r="P375" i="1" s="1"/>
  <c r="E344" i="3" s="1"/>
  <c r="CZ344" i="3" s="1"/>
  <c r="N396" i="1"/>
  <c r="P396" i="1" s="1"/>
  <c r="E360" i="3" s="1"/>
  <c r="CZ360" i="3" s="1"/>
  <c r="N463" i="1"/>
  <c r="P463" i="1" s="1"/>
  <c r="E412" i="3" s="1"/>
  <c r="N725" i="1"/>
  <c r="P725" i="1" s="1"/>
  <c r="N762" i="1"/>
  <c r="P762" i="1" s="1"/>
  <c r="E420" i="3" s="1"/>
  <c r="N795" i="1"/>
  <c r="P795" i="1" s="1"/>
  <c r="N830" i="1"/>
  <c r="P830" i="1" s="1"/>
  <c r="N862" i="1"/>
  <c r="P862" i="1" s="1"/>
  <c r="N894" i="1"/>
  <c r="P894" i="1" s="1"/>
  <c r="N926" i="1"/>
  <c r="P926" i="1" s="1"/>
  <c r="N959" i="1"/>
  <c r="P959" i="1" s="1"/>
  <c r="N1003" i="1"/>
  <c r="P1003" i="1" s="1"/>
  <c r="E440" i="3" s="1"/>
  <c r="N1040" i="1"/>
  <c r="P1040" i="1" s="1"/>
  <c r="N1072" i="1"/>
  <c r="P1072" i="1" s="1"/>
  <c r="N1104" i="1"/>
  <c r="P1104" i="1" s="1"/>
  <c r="N1140" i="1"/>
  <c r="P1140" i="1" s="1"/>
  <c r="N1185" i="1"/>
  <c r="P1185" i="1" s="1"/>
  <c r="E472" i="3" s="1"/>
  <c r="N1227" i="1"/>
  <c r="P1227" i="1" s="1"/>
  <c r="E509" i="3" s="1"/>
  <c r="N1265" i="1"/>
  <c r="P1265" i="1" s="1"/>
  <c r="E542" i="3" s="1"/>
  <c r="N445" i="1"/>
  <c r="P445" i="1" s="1"/>
  <c r="E398" i="3" s="1"/>
  <c r="N711" i="1"/>
  <c r="P711" i="1" s="1"/>
  <c r="N743" i="1"/>
  <c r="P743" i="1" s="1"/>
  <c r="N781" i="1"/>
  <c r="P781" i="1" s="1"/>
  <c r="N813" i="1"/>
  <c r="P813" i="1" s="1"/>
  <c r="N848" i="1"/>
  <c r="P848" i="1" s="1"/>
  <c r="N880" i="1"/>
  <c r="P880" i="1" s="1"/>
  <c r="N912" i="1"/>
  <c r="P912" i="1" s="1"/>
  <c r="N944" i="1"/>
  <c r="P944" i="1" s="1"/>
  <c r="N977" i="1"/>
  <c r="P977" i="1" s="1"/>
  <c r="N1026" i="1"/>
  <c r="P1026" i="1" s="1"/>
  <c r="N1058" i="1"/>
  <c r="P1058" i="1" s="1"/>
  <c r="N1090" i="1"/>
  <c r="P1090" i="1" s="1"/>
  <c r="N1126" i="1"/>
  <c r="P1126" i="1" s="1"/>
  <c r="N86" i="1"/>
  <c r="P86" i="1" s="1"/>
  <c r="E75" i="3" s="1"/>
  <c r="CZ75" i="3" s="1"/>
  <c r="N120" i="1"/>
  <c r="P120" i="1" s="1"/>
  <c r="E108" i="3" s="1"/>
  <c r="CZ108" i="3" s="1"/>
  <c r="N160" i="1"/>
  <c r="P160" i="1" s="1"/>
  <c r="E139" i="3" s="1"/>
  <c r="CZ139" i="3" s="1"/>
  <c r="N194" i="1"/>
  <c r="P194" i="1" s="1"/>
  <c r="E168" i="3" s="1"/>
  <c r="CZ168" i="3" s="1"/>
  <c r="N232" i="1"/>
  <c r="P232" i="1" s="1"/>
  <c r="E207" i="3" s="1"/>
  <c r="N275" i="1"/>
  <c r="P275" i="1" s="1"/>
  <c r="E242" i="3" s="1"/>
  <c r="CZ242" i="3" s="1"/>
  <c r="N340" i="1"/>
  <c r="P340" i="1" s="1"/>
  <c r="E315" i="3" s="1"/>
  <c r="CZ315" i="3" s="1"/>
  <c r="N377" i="1"/>
  <c r="P377" i="1" s="1"/>
  <c r="E346" i="3" s="1"/>
  <c r="CZ346" i="3" s="1"/>
  <c r="N55" i="1"/>
  <c r="P55" i="1" s="1"/>
  <c r="E47" i="3" s="1"/>
  <c r="CZ47" i="3" s="1"/>
  <c r="N216" i="1"/>
  <c r="P216" i="1" s="1"/>
  <c r="E211" i="3" s="1"/>
  <c r="CZ211" i="3" s="1"/>
  <c r="N302" i="1"/>
  <c r="P302" i="1" s="1"/>
  <c r="E281" i="3" s="1"/>
  <c r="CZ281" i="3" s="1"/>
  <c r="N385" i="1"/>
  <c r="P385" i="1" s="1"/>
  <c r="E349" i="3" s="1"/>
  <c r="CZ349" i="3" s="1"/>
  <c r="N37" i="1"/>
  <c r="P37" i="1" s="1"/>
  <c r="E36" i="3" s="1"/>
  <c r="CZ36" i="3" s="1"/>
  <c r="N195" i="1"/>
  <c r="P195" i="1" s="1"/>
  <c r="E169" i="3" s="1"/>
  <c r="CZ169" i="3" s="1"/>
  <c r="N359" i="1"/>
  <c r="P359" i="1" s="1"/>
  <c r="E331" i="3" s="1"/>
  <c r="CZ331" i="3" s="1"/>
  <c r="N1175" i="1"/>
  <c r="P1175" i="1" s="1"/>
  <c r="E462" i="3" s="1"/>
  <c r="N1220" i="1"/>
  <c r="P1220" i="1" s="1"/>
  <c r="E503" i="3" s="1"/>
  <c r="N1259" i="1"/>
  <c r="P1259" i="1" s="1"/>
  <c r="E536" i="3" s="1"/>
  <c r="N428" i="1"/>
  <c r="P428" i="1" s="1"/>
  <c r="E382" i="3" s="1"/>
  <c r="CZ382" i="3" s="1"/>
  <c r="N82" i="1"/>
  <c r="P82" i="1" s="1"/>
  <c r="E71" i="3" s="1"/>
  <c r="CZ71" i="3" s="1"/>
  <c r="N252" i="1"/>
  <c r="P252" i="1" s="1"/>
  <c r="E217" i="3" s="1"/>
  <c r="CZ217" i="3" s="1"/>
  <c r="N419" i="1"/>
  <c r="P419" i="1" s="1"/>
  <c r="E373" i="3" s="1"/>
  <c r="CZ373" i="3" s="1"/>
  <c r="N87" i="1"/>
  <c r="P87" i="1" s="1"/>
  <c r="E76" i="3" s="1"/>
  <c r="CZ76" i="3" s="1"/>
  <c r="N260" i="1"/>
  <c r="P260" i="1" s="1"/>
  <c r="E227" i="3" s="1"/>
  <c r="CZ227" i="3" s="1"/>
  <c r="N752" i="1"/>
  <c r="P752" i="1" s="1"/>
  <c r="N824" i="1"/>
  <c r="P824" i="1" s="1"/>
  <c r="N921" i="1"/>
  <c r="P921" i="1" s="1"/>
  <c r="N1035" i="1"/>
  <c r="P1035" i="1" s="1"/>
  <c r="N1099" i="1"/>
  <c r="P1099" i="1" s="1"/>
  <c r="N860" i="1"/>
  <c r="P860" i="1" s="1"/>
  <c r="N1266" i="1"/>
  <c r="P1266" i="1" s="1"/>
  <c r="E543" i="3" s="1"/>
  <c r="N28" i="1"/>
  <c r="P28" i="1" s="1"/>
  <c r="E28" i="3" s="1"/>
  <c r="CZ28" i="3" s="1"/>
  <c r="N104" i="1"/>
  <c r="P104" i="1" s="1"/>
  <c r="E93" i="3" s="1"/>
  <c r="CZ93" i="3" s="1"/>
  <c r="N185" i="1"/>
  <c r="P185" i="1" s="1"/>
  <c r="E161" i="3" s="1"/>
  <c r="CZ161" i="3" s="1"/>
  <c r="N268" i="1"/>
  <c r="P268" i="1" s="1"/>
  <c r="E235" i="3" s="1"/>
  <c r="CZ235" i="3" s="1"/>
  <c r="N329" i="1"/>
  <c r="P329" i="1" s="1"/>
  <c r="E304" i="3" s="1"/>
  <c r="CZ304" i="3" s="1"/>
  <c r="N399" i="1"/>
  <c r="P399" i="1" s="1"/>
  <c r="E363" i="3" s="1"/>
  <c r="CZ363" i="3" s="1"/>
  <c r="N696" i="1"/>
  <c r="P696" i="1" s="1"/>
  <c r="N728" i="1"/>
  <c r="P728" i="1" s="1"/>
  <c r="N766" i="1"/>
  <c r="P766" i="1" s="1"/>
  <c r="N798" i="1"/>
  <c r="P798" i="1" s="1"/>
  <c r="N833" i="1"/>
  <c r="P833" i="1" s="1"/>
  <c r="N865" i="1"/>
  <c r="P865" i="1" s="1"/>
  <c r="N897" i="1"/>
  <c r="P897" i="1" s="1"/>
  <c r="N929" i="1"/>
  <c r="P929" i="1" s="1"/>
  <c r="N962" i="1"/>
  <c r="P962" i="1" s="1"/>
  <c r="N1007" i="1"/>
  <c r="P1007" i="1" s="1"/>
  <c r="E443" i="3" s="1"/>
  <c r="N1043" i="1"/>
  <c r="P1043" i="1" s="1"/>
  <c r="N1075" i="1"/>
  <c r="P1075" i="1" s="1"/>
  <c r="N1107" i="1"/>
  <c r="P1107" i="1" s="1"/>
  <c r="N1167" i="1"/>
  <c r="P1167" i="1" s="1"/>
  <c r="E454" i="3" s="1"/>
  <c r="N1268" i="1"/>
  <c r="P1268" i="1" s="1"/>
  <c r="E545" i="3" s="1"/>
  <c r="N207" i="1"/>
  <c r="P207" i="1" s="1"/>
  <c r="E181" i="3" s="1"/>
  <c r="CZ181" i="3" s="1"/>
  <c r="N49" i="1"/>
  <c r="P49" i="1" s="1"/>
  <c r="E22" i="3" s="1"/>
  <c r="CZ22" i="3" s="1"/>
  <c r="N262" i="1"/>
  <c r="P262" i="1" s="1"/>
  <c r="E229" i="3" s="1"/>
  <c r="CZ229" i="3" s="1"/>
  <c r="N187" i="1"/>
  <c r="P187" i="1" s="1"/>
  <c r="E163" i="3" s="1"/>
  <c r="CZ163" i="3" s="1"/>
  <c r="N410" i="1"/>
  <c r="P410" i="1" s="1"/>
  <c r="E366" i="3" s="1"/>
  <c r="N355" i="1"/>
  <c r="E210" i="3"/>
  <c r="CQ210" i="3" s="1"/>
  <c r="E209" i="3"/>
  <c r="CQ209" i="3" s="1"/>
  <c r="E259" i="3"/>
  <c r="CZ259" i="3" s="1"/>
  <c r="E264" i="3"/>
  <c r="CZ264" i="3" s="1"/>
  <c r="E254" i="3"/>
  <c r="CZ254" i="3" s="1"/>
  <c r="E263" i="3"/>
  <c r="CZ263" i="3" s="1"/>
  <c r="E352" i="3"/>
  <c r="CZ352" i="3" s="1"/>
  <c r="E261" i="3"/>
  <c r="CZ261" i="3" s="1"/>
  <c r="E437" i="3"/>
  <c r="CQ437" i="3" s="1"/>
  <c r="E438" i="3"/>
  <c r="E431" i="3"/>
  <c r="E425" i="3"/>
  <c r="E428" i="3"/>
  <c r="E430" i="3"/>
  <c r="E429" i="3"/>
  <c r="E610" i="3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532" i="3"/>
  <c r="E435" i="3"/>
  <c r="E389" i="3"/>
  <c r="E453" i="3"/>
  <c r="E459" i="3"/>
  <c r="P236" i="1"/>
  <c r="E202" i="3" s="1"/>
  <c r="CZ202" i="3" s="1"/>
  <c r="P1014" i="1"/>
  <c r="E447" i="3" s="1"/>
  <c r="P424" i="1"/>
  <c r="E378" i="3" s="1"/>
  <c r="CZ378" i="3" s="1"/>
  <c r="P1248" i="1"/>
  <c r="E526" i="3" s="1"/>
  <c r="P1236" i="1"/>
  <c r="E518" i="3" s="1"/>
  <c r="P1194" i="1"/>
  <c r="E481" i="3" s="1"/>
  <c r="P278" i="1"/>
  <c r="E245" i="3" s="1"/>
  <c r="CZ245" i="3" s="1"/>
  <c r="P42" i="1"/>
  <c r="E40" i="3" s="1"/>
  <c r="P453" i="1"/>
  <c r="E405" i="3" s="1"/>
  <c r="P1260" i="1"/>
  <c r="E537" i="3" s="1"/>
  <c r="P1190" i="1"/>
  <c r="E477" i="3" s="1"/>
  <c r="P1244" i="1"/>
  <c r="E524" i="3" s="1"/>
  <c r="P1116" i="1"/>
  <c r="E451" i="3" s="1"/>
  <c r="P1004" i="1"/>
  <c r="E441" i="3" s="1"/>
  <c r="P305" i="1"/>
  <c r="E284" i="3" s="1"/>
  <c r="CZ284" i="3" s="1"/>
  <c r="P270" i="1"/>
  <c r="E237" i="3" s="1"/>
  <c r="CZ237" i="3" s="1"/>
  <c r="P1288" i="1"/>
  <c r="E565" i="3" s="1"/>
  <c r="P1219" i="1"/>
  <c r="E502" i="3" s="1"/>
  <c r="P1178" i="1"/>
  <c r="E465" i="3" s="1"/>
  <c r="P1016" i="1"/>
  <c r="E449" i="3" s="1"/>
  <c r="P449" i="1"/>
  <c r="E401" i="3" s="1"/>
  <c r="P229" i="1"/>
  <c r="E206" i="3" s="1"/>
  <c r="P418" i="1"/>
  <c r="E372" i="3" s="1"/>
  <c r="CZ372" i="3" s="1"/>
  <c r="P146" i="1"/>
  <c r="E132" i="3" s="1"/>
  <c r="CZ132" i="3" s="1"/>
  <c r="P44" i="1"/>
  <c r="E42" i="3" s="1"/>
  <c r="P1226" i="1"/>
  <c r="E508" i="3" s="1"/>
  <c r="P422" i="1"/>
  <c r="E376" i="3" s="1"/>
  <c r="CZ376" i="3" s="1"/>
  <c r="P349" i="1"/>
  <c r="E324" i="3" s="1"/>
  <c r="CZ324" i="3" s="1"/>
  <c r="P181" i="1"/>
  <c r="E157" i="3" s="1"/>
  <c r="CZ157" i="3" s="1"/>
  <c r="P693" i="1"/>
  <c r="E414" i="3" s="1"/>
  <c r="P464" i="1"/>
  <c r="E413" i="3" s="1"/>
  <c r="P435" i="1"/>
  <c r="E392" i="3" s="1"/>
  <c r="P401" i="1"/>
  <c r="E365" i="3" s="1"/>
  <c r="CZ365" i="3" s="1"/>
  <c r="P382" i="1"/>
  <c r="E208" i="3" s="1"/>
  <c r="P335" i="1"/>
  <c r="E310" i="3" s="1"/>
  <c r="CZ310" i="3" s="1"/>
  <c r="P210" i="1"/>
  <c r="E183" i="3" s="1"/>
  <c r="CZ183" i="3" s="1"/>
  <c r="P134" i="1"/>
  <c r="E122" i="3" s="1"/>
  <c r="CZ122" i="3" s="1"/>
  <c r="P66" i="1"/>
  <c r="E58" i="3" s="1"/>
  <c r="CZ58" i="3" s="1"/>
  <c r="P365" i="1"/>
  <c r="E335" i="3" s="1"/>
  <c r="CZ335" i="3" s="1"/>
  <c r="P341" i="1"/>
  <c r="E316" i="3" s="1"/>
  <c r="CZ316" i="3" s="1"/>
  <c r="P307" i="1"/>
  <c r="E286" i="3" s="1"/>
  <c r="CZ286" i="3" s="1"/>
  <c r="P231" i="1"/>
  <c r="E199" i="3" s="1"/>
  <c r="CZ199" i="3" s="1"/>
  <c r="P199" i="1"/>
  <c r="E173" i="3" s="1"/>
  <c r="CZ173" i="3" s="1"/>
  <c r="P175" i="1"/>
  <c r="E151" i="3" s="1"/>
  <c r="CZ151" i="3" s="1"/>
  <c r="P110" i="1"/>
  <c r="E99" i="3" s="1"/>
  <c r="CZ99" i="3" s="1"/>
  <c r="P93" i="1"/>
  <c r="E82" i="3" s="1"/>
  <c r="CZ82" i="3" s="1"/>
  <c r="P73" i="1"/>
  <c r="E64" i="3" s="1"/>
  <c r="CZ64" i="3" s="1"/>
  <c r="P437" i="1"/>
  <c r="E394" i="3" s="1"/>
  <c r="P272" i="1"/>
  <c r="E239" i="3" s="1"/>
  <c r="CZ239" i="3" s="1"/>
  <c r="P201" i="1"/>
  <c r="E175" i="3" s="1"/>
  <c r="CZ175" i="3" s="1"/>
  <c r="P451" i="1"/>
  <c r="E403" i="3" s="1"/>
  <c r="P413" i="1"/>
  <c r="E367" i="3" s="1"/>
  <c r="P246" i="1"/>
  <c r="E212" i="3" s="1"/>
  <c r="CZ212" i="3" s="1"/>
  <c r="P197" i="1"/>
  <c r="E171" i="3" s="1"/>
  <c r="CZ171" i="3" s="1"/>
  <c r="P100" i="1"/>
  <c r="E89" i="3" s="1"/>
  <c r="CZ89" i="3" s="1"/>
  <c r="P1169" i="1"/>
  <c r="E456" i="3" s="1"/>
  <c r="P953" i="1"/>
  <c r="E423" i="3" s="1"/>
  <c r="P309" i="1"/>
  <c r="E288" i="3" s="1"/>
  <c r="CZ288" i="3" s="1"/>
  <c r="P238" i="1"/>
  <c r="E204" i="3" s="1"/>
  <c r="CZ204" i="3" s="1"/>
  <c r="P129" i="1"/>
  <c r="E117" i="3" s="1"/>
  <c r="CZ117" i="3" s="1"/>
  <c r="P20" i="1"/>
  <c r="E15" i="3" s="1"/>
  <c r="P460" i="1"/>
  <c r="E409" i="3" s="1"/>
  <c r="P431" i="1"/>
  <c r="E387" i="3" s="1"/>
  <c r="P397" i="1"/>
  <c r="E361" i="3" s="1"/>
  <c r="CZ361" i="3" s="1"/>
  <c r="P374" i="1"/>
  <c r="E343" i="3" s="1"/>
  <c r="CZ343" i="3" s="1"/>
  <c r="P317" i="1"/>
  <c r="E296" i="3" s="1"/>
  <c r="CZ296" i="3" s="1"/>
  <c r="P280" i="1"/>
  <c r="E247" i="3" s="1"/>
  <c r="CZ247" i="3" s="1"/>
  <c r="P253" i="1"/>
  <c r="E218" i="3" s="1"/>
  <c r="CZ218" i="3" s="1"/>
  <c r="P205" i="1"/>
  <c r="E179" i="3" s="1"/>
  <c r="CZ179" i="3" s="1"/>
  <c r="P150" i="1"/>
  <c r="E134" i="3" s="1"/>
  <c r="CZ134" i="3" s="1"/>
  <c r="P127" i="1"/>
  <c r="E115" i="3" s="1"/>
  <c r="CZ115" i="3" s="1"/>
  <c r="P39" i="1"/>
  <c r="E38" i="3" s="1"/>
  <c r="P333" i="1"/>
  <c r="E308" i="3" s="1"/>
  <c r="CZ308" i="3" s="1"/>
  <c r="P283" i="1"/>
  <c r="E255" i="3" s="1"/>
  <c r="CZ255" i="3" s="1"/>
  <c r="P158" i="1"/>
  <c r="E138" i="3" s="1"/>
  <c r="CZ138" i="3" s="1"/>
  <c r="P106" i="1"/>
  <c r="E95" i="3" s="1"/>
  <c r="CZ95" i="3" s="1"/>
  <c r="P85" i="1"/>
  <c r="E74" i="3" s="1"/>
  <c r="CZ74" i="3" s="1"/>
  <c r="P1228" i="1"/>
  <c r="E510" i="3" s="1"/>
  <c r="P1255" i="1"/>
  <c r="E533" i="3" s="1"/>
  <c r="P816" i="1"/>
  <c r="E422" i="3" s="1"/>
  <c r="P386" i="1"/>
  <c r="E350" i="3" s="1"/>
  <c r="CZ350" i="3" s="1"/>
  <c r="P256" i="1"/>
  <c r="E221" i="3" s="1"/>
  <c r="CZ221" i="3" s="1"/>
  <c r="P140" i="1"/>
  <c r="E126" i="3" s="1"/>
  <c r="CZ126" i="3" s="1"/>
  <c r="P1272" i="1"/>
  <c r="E549" i="3" s="1"/>
  <c r="P1010" i="1"/>
  <c r="E445" i="3" s="1"/>
  <c r="P1221" i="1"/>
  <c r="E504" i="3" s="1"/>
  <c r="P1171" i="1"/>
  <c r="E458" i="3" s="1"/>
  <c r="E326" i="3"/>
  <c r="CZ326" i="3" s="1"/>
  <c r="P25" i="1"/>
  <c r="E20" i="3" s="1"/>
  <c r="CZ20" i="3" s="1"/>
  <c r="P1239" i="1"/>
  <c r="E520" i="3" s="1"/>
  <c r="P1002" i="1"/>
  <c r="E439" i="3" s="1"/>
  <c r="P1280" i="1"/>
  <c r="E557" i="3" s="1"/>
  <c r="P1216" i="1"/>
  <c r="E500" i="3" s="1"/>
  <c r="P1174" i="1"/>
  <c r="E461" i="3" s="1"/>
  <c r="P403" i="1"/>
  <c r="E258" i="3" s="1"/>
  <c r="CZ258" i="3" s="1"/>
  <c r="P1176" i="1"/>
  <c r="E463" i="3" s="1"/>
  <c r="P420" i="1"/>
  <c r="E374" i="3" s="1"/>
  <c r="CZ374" i="3" s="1"/>
  <c r="P343" i="1"/>
  <c r="E318" i="3" s="1"/>
  <c r="CZ318" i="3" s="1"/>
  <c r="P108" i="1"/>
  <c r="E97" i="3" s="1"/>
  <c r="CZ97" i="3" s="1"/>
  <c r="P1198" i="1"/>
  <c r="E483" i="3" s="1"/>
  <c r="P363" i="1"/>
  <c r="E333" i="3" s="1"/>
  <c r="CZ333" i="3" s="1"/>
  <c r="P171" i="1"/>
  <c r="E148" i="3" s="1"/>
  <c r="CZ148" i="3" s="1"/>
  <c r="P327" i="1"/>
  <c r="E302" i="3" s="1"/>
  <c r="CZ302" i="3" s="1"/>
  <c r="P91" i="1"/>
  <c r="E80" i="3" s="1"/>
  <c r="CZ80" i="3" s="1"/>
  <c r="P1262" i="1"/>
  <c r="E539" i="3" s="1"/>
  <c r="P1242" i="1"/>
  <c r="E522" i="3" s="1"/>
  <c r="P395" i="1"/>
  <c r="E359" i="3" s="1"/>
  <c r="CZ359" i="3" s="1"/>
  <c r="P288" i="1"/>
  <c r="E268" i="3" s="1"/>
  <c r="CZ268" i="3" s="1"/>
  <c r="P165" i="1"/>
  <c r="E142" i="3" s="1"/>
  <c r="CZ142" i="3" s="1"/>
  <c r="P119" i="1"/>
  <c r="E107" i="3" s="1"/>
  <c r="CZ107" i="3" s="1"/>
  <c r="P62" i="1"/>
  <c r="E54" i="3" s="1"/>
  <c r="CZ54" i="3" s="1"/>
  <c r="P443" i="1"/>
  <c r="E396" i="3" s="1"/>
  <c r="P393" i="1"/>
  <c r="E357" i="3" s="1"/>
  <c r="CZ357" i="3" s="1"/>
  <c r="P301" i="1"/>
  <c r="E280" i="3" s="1"/>
  <c r="CZ280" i="3" s="1"/>
  <c r="P274" i="1"/>
  <c r="E241" i="3" s="1"/>
  <c r="CZ241" i="3" s="1"/>
  <c r="P189" i="1"/>
  <c r="E165" i="3" s="1"/>
  <c r="CZ165" i="3" s="1"/>
  <c r="P144" i="1"/>
  <c r="E130" i="3" s="1"/>
  <c r="CZ130" i="3" s="1"/>
  <c r="P115" i="1"/>
  <c r="E103" i="3" s="1"/>
  <c r="CZ103" i="3" s="1"/>
  <c r="P34" i="1"/>
  <c r="E34" i="3" s="1"/>
  <c r="CZ34" i="3" s="1"/>
  <c r="P357" i="1"/>
  <c r="E329" i="3" s="1"/>
  <c r="CZ329" i="3" s="1"/>
  <c r="P325" i="1"/>
  <c r="E300" i="3" s="1"/>
  <c r="CZ300" i="3" s="1"/>
  <c r="P251" i="1"/>
  <c r="E216" i="3" s="1"/>
  <c r="CZ216" i="3" s="1"/>
  <c r="P215" i="1"/>
  <c r="E187" i="3" s="1"/>
  <c r="CZ187" i="3" s="1"/>
  <c r="P183" i="1"/>
  <c r="E159" i="3" s="1"/>
  <c r="CZ159" i="3" s="1"/>
  <c r="P102" i="1"/>
  <c r="E91" i="3" s="1"/>
  <c r="CZ91" i="3" s="1"/>
  <c r="P81" i="1"/>
  <c r="E70" i="3" s="1"/>
  <c r="CZ70" i="3" s="1"/>
  <c r="P32" i="1"/>
  <c r="E32" i="3" s="1"/>
  <c r="CZ32" i="3" s="1"/>
  <c r="P1184" i="1"/>
  <c r="E471" i="3" s="1"/>
  <c r="P1186" i="1"/>
  <c r="E473" i="3" s="1"/>
  <c r="P58" i="1"/>
  <c r="E50" i="3" s="1"/>
  <c r="CZ50" i="3" s="1"/>
  <c r="P421" i="1"/>
  <c r="E375" i="3" s="1"/>
  <c r="CZ375" i="3" s="1"/>
  <c r="P423" i="1"/>
  <c r="E377" i="3" s="1"/>
  <c r="CZ377" i="3" s="1"/>
  <c r="P1276" i="1"/>
  <c r="E553" i="3" s="1"/>
  <c r="P1264" i="1"/>
  <c r="E541" i="3" s="1"/>
  <c r="P1205" i="1"/>
  <c r="E490" i="3" s="1"/>
  <c r="P117" i="1"/>
  <c r="E105" i="3" s="1"/>
  <c r="CZ105" i="3" s="1"/>
  <c r="P1201" i="1"/>
  <c r="E486" i="3" s="1"/>
  <c r="P758" i="1"/>
  <c r="E415" i="3" s="1"/>
  <c r="P193" i="1"/>
  <c r="E167" i="3" s="1"/>
  <c r="CZ167" i="3" s="1"/>
  <c r="P1232" i="1"/>
  <c r="E514" i="3" s="1"/>
  <c r="P222" i="1"/>
  <c r="E192" i="3" s="1"/>
  <c r="CZ192" i="3" s="1"/>
  <c r="P1252" i="1"/>
  <c r="E530" i="3" s="1"/>
  <c r="P1207" i="1"/>
  <c r="E492" i="3" s="1"/>
  <c r="P292" i="1"/>
  <c r="E272" i="3" s="1"/>
  <c r="CZ272" i="3" s="1"/>
  <c r="P368" i="1"/>
  <c r="E337" i="3" s="1"/>
  <c r="CZ337" i="3" s="1"/>
  <c r="P313" i="1"/>
  <c r="E292" i="3" s="1"/>
  <c r="CZ292" i="3" s="1"/>
  <c r="P64" i="1"/>
  <c r="E56" i="3" s="1"/>
  <c r="CZ56" i="3" s="1"/>
  <c r="P1224" i="1"/>
  <c r="E506" i="3" s="1"/>
  <c r="P1192" i="1"/>
  <c r="E479" i="3" s="1"/>
  <c r="P331" i="1"/>
  <c r="E306" i="3" s="1"/>
  <c r="CZ306" i="3" s="1"/>
  <c r="P462" i="1"/>
  <c r="E411" i="3" s="1"/>
  <c r="P56" i="1"/>
  <c r="E48" i="3" s="1"/>
  <c r="CZ48" i="3" s="1"/>
  <c r="P1258" i="1"/>
  <c r="E535" i="3" s="1"/>
  <c r="P1234" i="1"/>
  <c r="E516" i="3" s="1"/>
  <c r="P1213" i="1"/>
  <c r="E497" i="3" s="1"/>
  <c r="P995" i="1"/>
  <c r="E433" i="3" s="1"/>
  <c r="P761" i="1"/>
  <c r="E419" i="3" s="1"/>
  <c r="P376" i="1"/>
  <c r="E345" i="3" s="1"/>
  <c r="CZ345" i="3" s="1"/>
  <c r="P266" i="1"/>
  <c r="E233" i="3" s="1"/>
  <c r="CZ233" i="3" s="1"/>
  <c r="P83" i="1"/>
  <c r="E72" i="3" s="1"/>
  <c r="CZ72" i="3" s="1"/>
  <c r="P763" i="1"/>
  <c r="E421" i="3" s="1"/>
  <c r="P389" i="1"/>
  <c r="E353" i="3" s="1"/>
  <c r="CZ353" i="3" s="1"/>
  <c r="P296" i="1"/>
  <c r="E276" i="3" s="1"/>
  <c r="CZ276" i="3" s="1"/>
  <c r="P264" i="1"/>
  <c r="E231" i="3" s="1"/>
  <c r="CZ231" i="3" s="1"/>
  <c r="P226" i="1"/>
  <c r="E196" i="3" s="1"/>
  <c r="CZ196" i="3" s="1"/>
  <c r="P161" i="1"/>
  <c r="E140" i="3" s="1"/>
  <c r="CZ140" i="3" s="1"/>
  <c r="P71" i="1"/>
  <c r="E62" i="3" s="1"/>
  <c r="CZ62" i="3" s="1"/>
  <c r="P315" i="1"/>
  <c r="E294" i="3" s="1"/>
  <c r="CZ294" i="3" s="1"/>
  <c r="P179" i="1"/>
  <c r="E155" i="3" s="1"/>
  <c r="CZ155" i="3" s="1"/>
  <c r="P137" i="1"/>
  <c r="E124" i="3" s="1"/>
  <c r="CZ124" i="3" s="1"/>
  <c r="P97" i="1"/>
  <c r="E86" i="3" s="1"/>
  <c r="CZ86" i="3" s="1"/>
  <c r="P77" i="1"/>
  <c r="E66" i="3" s="1"/>
  <c r="CZ66" i="3" s="1"/>
  <c r="N328" i="1"/>
  <c r="N130" i="1"/>
  <c r="N103" i="1"/>
  <c r="N310" i="1"/>
  <c r="N212" i="1"/>
  <c r="N166" i="1"/>
  <c r="N45" i="1"/>
  <c r="N15" i="1"/>
  <c r="H5" i="1"/>
  <c r="I5" i="1" s="1"/>
  <c r="L384" i="3"/>
  <c r="P384" i="3"/>
  <c r="T384" i="3"/>
  <c r="I384" i="3"/>
  <c r="M384" i="3"/>
  <c r="Q384" i="3"/>
  <c r="J384" i="3"/>
  <c r="N384" i="3"/>
  <c r="R384" i="3"/>
  <c r="K384" i="3"/>
  <c r="O384" i="3"/>
  <c r="S384" i="3"/>
  <c r="CM438" i="3" l="1"/>
  <c r="CQ438" i="3"/>
  <c r="CO466" i="3"/>
  <c r="CW466" i="3" s="1"/>
  <c r="CS10" i="3"/>
  <c r="CO467" i="3"/>
  <c r="CW467" i="3" s="1"/>
  <c r="CK441" i="3"/>
  <c r="CZ441" i="3"/>
  <c r="CQ441" i="3" s="1"/>
  <c r="CS441" i="3" s="1"/>
  <c r="CO436" i="3"/>
  <c r="CW436" i="3" s="1"/>
  <c r="CZ475" i="3"/>
  <c r="CQ475" i="3" s="1"/>
  <c r="CS475" i="3" s="1"/>
  <c r="CU498" i="3"/>
  <c r="CZ474" i="3"/>
  <c r="CQ474" i="3" s="1"/>
  <c r="CS474" i="3" s="1"/>
  <c r="CZ438" i="3"/>
  <c r="CU438" i="3"/>
  <c r="CK438" i="3"/>
  <c r="CK440" i="3"/>
  <c r="CZ440" i="3"/>
  <c r="CQ440" i="3" s="1"/>
  <c r="CS440" i="3" s="1"/>
  <c r="CZ500" i="3"/>
  <c r="CQ500" i="3" s="1"/>
  <c r="CS500" i="3" s="1"/>
  <c r="CZ435" i="3"/>
  <c r="CQ435" i="3" s="1"/>
  <c r="CK435" i="3"/>
  <c r="CZ483" i="3"/>
  <c r="CQ483" i="3" s="1"/>
  <c r="CS483" i="3" s="1"/>
  <c r="CU483" i="3"/>
  <c r="CZ437" i="3"/>
  <c r="CS437" i="3" s="1"/>
  <c r="CU437" i="3"/>
  <c r="CK437" i="3"/>
  <c r="CU497" i="3"/>
  <c r="CZ439" i="3"/>
  <c r="CQ439" i="3" s="1"/>
  <c r="CS439" i="3" s="1"/>
  <c r="CK439" i="3"/>
  <c r="CZ465" i="3"/>
  <c r="CQ465" i="3" s="1"/>
  <c r="CS465" i="3" s="1"/>
  <c r="CU424" i="3"/>
  <c r="CO468" i="3"/>
  <c r="CW468" i="3" s="1"/>
  <c r="CO469" i="3"/>
  <c r="CW469" i="3" s="1"/>
  <c r="CZ473" i="3"/>
  <c r="CQ473" i="3" s="1"/>
  <c r="CS473" i="3" s="1"/>
  <c r="CQ418" i="3"/>
  <c r="CS418" i="3" s="1"/>
  <c r="AO424" i="3"/>
  <c r="CO493" i="3"/>
  <c r="CW493" i="3" s="1"/>
  <c r="CO499" i="3"/>
  <c r="CW499" i="3" s="1"/>
  <c r="CZ45" i="3"/>
  <c r="CQ45" i="3" s="1"/>
  <c r="CS45" i="3" s="1"/>
  <c r="CU45" i="3"/>
  <c r="CU42" i="3"/>
  <c r="CZ42" i="3"/>
  <c r="CQ42" i="3" s="1"/>
  <c r="CS42" i="3" s="1"/>
  <c r="CU206" i="3"/>
  <c r="CZ206" i="3"/>
  <c r="CU207" i="3"/>
  <c r="CZ207" i="3"/>
  <c r="CQ207" i="3" s="1"/>
  <c r="CS207" i="3" s="1"/>
  <c r="CZ15" i="3"/>
  <c r="CQ15" i="3" s="1"/>
  <c r="CS15" i="3" s="1"/>
  <c r="CU15" i="3"/>
  <c r="CZ209" i="3"/>
  <c r="CU209" i="3"/>
  <c r="CS16" i="3"/>
  <c r="CU18" i="3"/>
  <c r="CZ18" i="3"/>
  <c r="CQ18" i="3" s="1"/>
  <c r="CS18" i="3" s="1"/>
  <c r="CZ367" i="3"/>
  <c r="CQ367" i="3" s="1"/>
  <c r="CS367" i="3" s="1"/>
  <c r="CZ210" i="3"/>
  <c r="CS210" i="3" s="1"/>
  <c r="CU210" i="3"/>
  <c r="CU44" i="3"/>
  <c r="CZ44" i="3"/>
  <c r="CQ44" i="3" s="1"/>
  <c r="CS44" i="3" s="1"/>
  <c r="CZ208" i="3"/>
  <c r="CU208" i="3"/>
  <c r="CU366" i="3"/>
  <c r="CZ366" i="3"/>
  <c r="CQ366" i="3" s="1"/>
  <c r="CS366" i="3" s="1"/>
  <c r="CU17" i="3"/>
  <c r="CZ17" i="3"/>
  <c r="CZ38" i="3"/>
  <c r="CU38" i="3"/>
  <c r="CZ40" i="3"/>
  <c r="CU40" i="3"/>
  <c r="CZ41" i="3"/>
  <c r="CU41" i="3"/>
  <c r="CS485" i="3"/>
  <c r="AQ142" i="3"/>
  <c r="CM142" i="3"/>
  <c r="BK209" i="3"/>
  <c r="AQ209" i="3"/>
  <c r="CS46" i="3"/>
  <c r="CO46" i="3"/>
  <c r="CW46" i="3" s="1"/>
  <c r="CO110" i="3"/>
  <c r="CW110" i="3" s="1"/>
  <c r="CS262" i="3"/>
  <c r="CQ323" i="3"/>
  <c r="CS323" i="3" s="1"/>
  <c r="CQ260" i="3"/>
  <c r="CS260" i="3" s="1"/>
  <c r="CS327" i="3"/>
  <c r="CQ12" i="3"/>
  <c r="CS12" i="3" s="1"/>
  <c r="CO12" i="3"/>
  <c r="CW12" i="3" s="1"/>
  <c r="CO26" i="3"/>
  <c r="CW26" i="3" s="1"/>
  <c r="CO488" i="3"/>
  <c r="CW488" i="3" s="1"/>
  <c r="CO487" i="3"/>
  <c r="CW487" i="3" s="1"/>
  <c r="CO485" i="3"/>
  <c r="CW485" i="3" s="1"/>
  <c r="CO418" i="3"/>
  <c r="CW418" i="3" s="1"/>
  <c r="CO225" i="3"/>
  <c r="CW225" i="3" s="1"/>
  <c r="CO260" i="3"/>
  <c r="CW260" i="3" s="1"/>
  <c r="CO262" i="3"/>
  <c r="CW262" i="3" s="1"/>
  <c r="CO327" i="3"/>
  <c r="CW327" i="3" s="1"/>
  <c r="CO323" i="3"/>
  <c r="CW323" i="3" s="1"/>
  <c r="CS322" i="3"/>
  <c r="CO322" i="3"/>
  <c r="CW322" i="3" s="1"/>
  <c r="CO252" i="3"/>
  <c r="CW252" i="3" s="1"/>
  <c r="CO250" i="3"/>
  <c r="CW250" i="3" s="1"/>
  <c r="CO253" i="3"/>
  <c r="CW253" i="3" s="1"/>
  <c r="CW88" i="3"/>
  <c r="CO24" i="3"/>
  <c r="CW24" i="3" s="1"/>
  <c r="CM500" i="3"/>
  <c r="CK500" i="3"/>
  <c r="CG500" i="3"/>
  <c r="CC500" i="3"/>
  <c r="BY500" i="3"/>
  <c r="BU500" i="3"/>
  <c r="BQ500" i="3"/>
  <c r="BE500" i="3"/>
  <c r="BI500" i="3"/>
  <c r="BM500" i="3"/>
  <c r="AW500" i="3"/>
  <c r="BA500" i="3"/>
  <c r="AS500" i="3"/>
  <c r="CQ134" i="3"/>
  <c r="CS134" i="3" s="1"/>
  <c r="CM134" i="3"/>
  <c r="CU134" i="3"/>
  <c r="CE134" i="3"/>
  <c r="CI134" i="3"/>
  <c r="CA134" i="3"/>
  <c r="BS134" i="3"/>
  <c r="BO134" i="3"/>
  <c r="BW134" i="3"/>
  <c r="BG134" i="3"/>
  <c r="BK134" i="3"/>
  <c r="AU134" i="3"/>
  <c r="BC134" i="3"/>
  <c r="AY134" i="3"/>
  <c r="AQ134" i="3"/>
  <c r="CM82" i="3"/>
  <c r="CQ82" i="3"/>
  <c r="CS82" i="3" s="1"/>
  <c r="CU82" i="3"/>
  <c r="CI82" i="3"/>
  <c r="CE82" i="3"/>
  <c r="CA82" i="3"/>
  <c r="BW82" i="3"/>
  <c r="BS82" i="3"/>
  <c r="BO82" i="3"/>
  <c r="BK82" i="3"/>
  <c r="BG82" i="3"/>
  <c r="BC82" i="3"/>
  <c r="AU82" i="3"/>
  <c r="AY82" i="3"/>
  <c r="AQ82" i="3"/>
  <c r="CM206" i="3"/>
  <c r="CE206" i="3"/>
  <c r="CI206" i="3"/>
  <c r="CA206" i="3"/>
  <c r="BS206" i="3"/>
  <c r="BO206" i="3"/>
  <c r="BG206" i="3"/>
  <c r="BW206" i="3"/>
  <c r="BK206" i="3"/>
  <c r="BC206" i="3"/>
  <c r="AY206" i="3"/>
  <c r="AU206" i="3"/>
  <c r="AQ206" i="3"/>
  <c r="CU516" i="3"/>
  <c r="CM516" i="3"/>
  <c r="CK516" i="3"/>
  <c r="CG516" i="3"/>
  <c r="CC516" i="3"/>
  <c r="BY516" i="3"/>
  <c r="BU516" i="3"/>
  <c r="BQ516" i="3"/>
  <c r="BE516" i="3"/>
  <c r="BI516" i="3"/>
  <c r="BM516" i="3"/>
  <c r="AW516" i="3"/>
  <c r="BA516" i="3"/>
  <c r="AS516" i="3"/>
  <c r="CQ187" i="3"/>
  <c r="CS187" i="3" s="1"/>
  <c r="CU187" i="3"/>
  <c r="CM187" i="3"/>
  <c r="CI187" i="3"/>
  <c r="CE187" i="3"/>
  <c r="CA187" i="3"/>
  <c r="BW187" i="3"/>
  <c r="BS187" i="3"/>
  <c r="BO187" i="3"/>
  <c r="BK187" i="3"/>
  <c r="BG187" i="3"/>
  <c r="AQ187" i="3"/>
  <c r="AU187" i="3"/>
  <c r="BC187" i="3"/>
  <c r="AY187" i="3"/>
  <c r="CU367" i="3"/>
  <c r="CM367" i="3"/>
  <c r="CI367" i="3"/>
  <c r="CE367" i="3"/>
  <c r="CA367" i="3"/>
  <c r="BW367" i="3"/>
  <c r="BS367" i="3"/>
  <c r="BO367" i="3"/>
  <c r="BK367" i="3"/>
  <c r="BG367" i="3"/>
  <c r="AY367" i="3"/>
  <c r="AU367" i="3"/>
  <c r="BC367" i="3"/>
  <c r="AQ367" i="3"/>
  <c r="CQ183" i="3"/>
  <c r="CS183" i="3" s="1"/>
  <c r="CU183" i="3"/>
  <c r="CM183" i="3"/>
  <c r="CI183" i="3"/>
  <c r="CE183" i="3"/>
  <c r="CA183" i="3"/>
  <c r="BS183" i="3"/>
  <c r="BO183" i="3"/>
  <c r="BW183" i="3"/>
  <c r="BG183" i="3"/>
  <c r="BK183" i="3"/>
  <c r="AQ183" i="3"/>
  <c r="AU183" i="3"/>
  <c r="AY183" i="3"/>
  <c r="BC183" i="3"/>
  <c r="CQ324" i="3"/>
  <c r="CU324" i="3"/>
  <c r="CM324" i="3"/>
  <c r="CI324" i="3"/>
  <c r="CE324" i="3"/>
  <c r="BW324" i="3"/>
  <c r="CA324" i="3"/>
  <c r="BS324" i="3"/>
  <c r="BO324" i="3"/>
  <c r="BK324" i="3"/>
  <c r="BG324" i="3"/>
  <c r="BC324" i="3"/>
  <c r="AY324" i="3"/>
  <c r="AU324" i="3"/>
  <c r="AQ324" i="3"/>
  <c r="CQ62" i="3"/>
  <c r="CS62" i="3" s="1"/>
  <c r="CU62" i="3"/>
  <c r="CM62" i="3"/>
  <c r="CI62" i="3"/>
  <c r="CE62" i="3"/>
  <c r="CA62" i="3"/>
  <c r="BO62" i="3"/>
  <c r="BW62" i="3"/>
  <c r="BG62" i="3"/>
  <c r="BK62" i="3"/>
  <c r="BS62" i="3"/>
  <c r="BC62" i="3"/>
  <c r="AU62" i="3"/>
  <c r="AY62" i="3"/>
  <c r="AQ62" i="3"/>
  <c r="CQ233" i="3"/>
  <c r="CU233" i="3"/>
  <c r="CM233" i="3"/>
  <c r="CA233" i="3"/>
  <c r="CE233" i="3"/>
  <c r="CI233" i="3"/>
  <c r="BW233" i="3"/>
  <c r="BO233" i="3"/>
  <c r="BS233" i="3"/>
  <c r="BG233" i="3"/>
  <c r="BK233" i="3"/>
  <c r="AY233" i="3"/>
  <c r="AU233" i="3"/>
  <c r="BC233" i="3"/>
  <c r="AQ233" i="3"/>
  <c r="CZ411" i="3"/>
  <c r="CQ411" i="3" s="1"/>
  <c r="CU411" i="3"/>
  <c r="CK411" i="3"/>
  <c r="CG411" i="3"/>
  <c r="BY411" i="3"/>
  <c r="BU411" i="3"/>
  <c r="BQ411" i="3"/>
  <c r="CC411" i="3"/>
  <c r="BE411" i="3"/>
  <c r="BI411" i="3"/>
  <c r="BM411" i="3"/>
  <c r="AW411" i="3"/>
  <c r="BA411" i="3"/>
  <c r="AS411" i="3"/>
  <c r="CU490" i="3"/>
  <c r="CM490" i="3"/>
  <c r="CK490" i="3"/>
  <c r="CG490" i="3"/>
  <c r="CC490" i="3"/>
  <c r="BY490" i="3"/>
  <c r="BU490" i="3"/>
  <c r="BQ490" i="3"/>
  <c r="BE490" i="3"/>
  <c r="BI490" i="3"/>
  <c r="AW490" i="3"/>
  <c r="BA490" i="3"/>
  <c r="BM490" i="3"/>
  <c r="AS490" i="3"/>
  <c r="CZ396" i="3"/>
  <c r="CQ396" i="3" s="1"/>
  <c r="CU396" i="3"/>
  <c r="CK396" i="3"/>
  <c r="CG396" i="3"/>
  <c r="CC396" i="3"/>
  <c r="BY396" i="3"/>
  <c r="BQ396" i="3"/>
  <c r="BE396" i="3"/>
  <c r="BI396" i="3"/>
  <c r="BU396" i="3"/>
  <c r="BM396" i="3"/>
  <c r="AW396" i="3"/>
  <c r="BA396" i="3"/>
  <c r="AS396" i="3"/>
  <c r="CZ463" i="3"/>
  <c r="CQ463" i="3" s="1"/>
  <c r="CS463" i="3" s="1"/>
  <c r="CM463" i="3"/>
  <c r="CK463" i="3"/>
  <c r="CG463" i="3"/>
  <c r="CC463" i="3"/>
  <c r="BY463" i="3"/>
  <c r="BU463" i="3"/>
  <c r="BQ463" i="3"/>
  <c r="BE463" i="3"/>
  <c r="BI463" i="3"/>
  <c r="BM463" i="3"/>
  <c r="AW463" i="3"/>
  <c r="BA463" i="3"/>
  <c r="AS463" i="3"/>
  <c r="CQ326" i="3"/>
  <c r="CU326" i="3"/>
  <c r="CM326" i="3"/>
  <c r="CI326" i="3"/>
  <c r="CE326" i="3"/>
  <c r="CA326" i="3"/>
  <c r="BW326" i="3"/>
  <c r="BS326" i="3"/>
  <c r="BO326" i="3"/>
  <c r="BK326" i="3"/>
  <c r="BG326" i="3"/>
  <c r="BC326" i="3"/>
  <c r="AU326" i="3"/>
  <c r="AY326" i="3"/>
  <c r="AQ326" i="3"/>
  <c r="CZ422" i="3"/>
  <c r="CQ422" i="3" s="1"/>
  <c r="CU422" i="3"/>
  <c r="CM422" i="3"/>
  <c r="CG422" i="3"/>
  <c r="CC422" i="3"/>
  <c r="BY422" i="3"/>
  <c r="CK422" i="3"/>
  <c r="BQ422" i="3"/>
  <c r="BU422" i="3"/>
  <c r="BI422" i="3"/>
  <c r="BM422" i="3"/>
  <c r="BE422" i="3"/>
  <c r="AS422" i="3"/>
  <c r="AW422" i="3"/>
  <c r="CQ308" i="3"/>
  <c r="CU308" i="3"/>
  <c r="CM308" i="3"/>
  <c r="CI308" i="3"/>
  <c r="CE308" i="3"/>
  <c r="CA308" i="3"/>
  <c r="BW308" i="3"/>
  <c r="BS308" i="3"/>
  <c r="BO308" i="3"/>
  <c r="BK308" i="3"/>
  <c r="BG308" i="3"/>
  <c r="BC308" i="3"/>
  <c r="AU308" i="3"/>
  <c r="AY308" i="3"/>
  <c r="AQ308" i="3"/>
  <c r="CQ343" i="3"/>
  <c r="CU343" i="3"/>
  <c r="CM343" i="3"/>
  <c r="CI343" i="3"/>
  <c r="CE343" i="3"/>
  <c r="CA343" i="3"/>
  <c r="BW343" i="3"/>
  <c r="BS343" i="3"/>
  <c r="BO343" i="3"/>
  <c r="BK343" i="3"/>
  <c r="BG343" i="3"/>
  <c r="AU343" i="3"/>
  <c r="BC343" i="3"/>
  <c r="AY343" i="3"/>
  <c r="AQ343" i="3"/>
  <c r="CZ423" i="3"/>
  <c r="CQ423" i="3" s="1"/>
  <c r="CU423" i="3"/>
  <c r="CM423" i="3"/>
  <c r="CG423" i="3"/>
  <c r="CK423" i="3"/>
  <c r="CC423" i="3"/>
  <c r="BY423" i="3"/>
  <c r="BU423" i="3"/>
  <c r="BQ423" i="3"/>
  <c r="BI423" i="3"/>
  <c r="BM423" i="3"/>
  <c r="AS423" i="3"/>
  <c r="AW423" i="3"/>
  <c r="BE423" i="3"/>
  <c r="CQ239" i="3"/>
  <c r="CU239" i="3"/>
  <c r="CM239" i="3"/>
  <c r="CE239" i="3"/>
  <c r="CI239" i="3"/>
  <c r="CA239" i="3"/>
  <c r="BS239" i="3"/>
  <c r="BO239" i="3"/>
  <c r="BW239" i="3"/>
  <c r="BG239" i="3"/>
  <c r="BK239" i="3"/>
  <c r="AY239" i="3"/>
  <c r="AU239" i="3"/>
  <c r="BC239" i="3"/>
  <c r="AQ239" i="3"/>
  <c r="CQ286" i="3"/>
  <c r="CU286" i="3"/>
  <c r="CM286" i="3"/>
  <c r="CI286" i="3"/>
  <c r="CE286" i="3"/>
  <c r="CA286" i="3"/>
  <c r="BW286" i="3"/>
  <c r="BS286" i="3"/>
  <c r="BG286" i="3"/>
  <c r="BO286" i="3"/>
  <c r="BK286" i="3"/>
  <c r="BC286" i="3"/>
  <c r="AY286" i="3"/>
  <c r="AU286" i="3"/>
  <c r="AQ286" i="3"/>
  <c r="CQ365" i="3"/>
  <c r="CU365" i="3"/>
  <c r="CM365" i="3"/>
  <c r="CI365" i="3"/>
  <c r="CE365" i="3"/>
  <c r="BW365" i="3"/>
  <c r="CA365" i="3"/>
  <c r="BS365" i="3"/>
  <c r="BO365" i="3"/>
  <c r="BK365" i="3"/>
  <c r="BC365" i="3"/>
  <c r="BG365" i="3"/>
  <c r="AU365" i="3"/>
  <c r="AY365" i="3"/>
  <c r="AQ365" i="3"/>
  <c r="CM42" i="3"/>
  <c r="CI42" i="3"/>
  <c r="CE42" i="3"/>
  <c r="CA42" i="3"/>
  <c r="BW42" i="3"/>
  <c r="BS42" i="3"/>
  <c r="BO42" i="3"/>
  <c r="BK42" i="3"/>
  <c r="BG42" i="3"/>
  <c r="AY42" i="3"/>
  <c r="BC42" i="3"/>
  <c r="AU42" i="3"/>
  <c r="AQ42" i="3"/>
  <c r="CZ405" i="3"/>
  <c r="CQ405" i="3" s="1"/>
  <c r="CU405" i="3"/>
  <c r="CG405" i="3"/>
  <c r="CK405" i="3"/>
  <c r="CC405" i="3"/>
  <c r="BY405" i="3"/>
  <c r="BU405" i="3"/>
  <c r="BE405" i="3"/>
  <c r="BI405" i="3"/>
  <c r="BQ405" i="3"/>
  <c r="BM405" i="3"/>
  <c r="BA405" i="3"/>
  <c r="AW405" i="3"/>
  <c r="AS405" i="3"/>
  <c r="CQ202" i="3"/>
  <c r="CS202" i="3" s="1"/>
  <c r="CU202" i="3"/>
  <c r="CM202" i="3"/>
  <c r="CE202" i="3"/>
  <c r="CI202" i="3"/>
  <c r="BW202" i="3"/>
  <c r="CA202" i="3"/>
  <c r="BS202" i="3"/>
  <c r="BO202" i="3"/>
  <c r="BG202" i="3"/>
  <c r="BK202" i="3"/>
  <c r="AU202" i="3"/>
  <c r="AY202" i="3"/>
  <c r="BC202" i="3"/>
  <c r="AQ202" i="3"/>
  <c r="CZ431" i="3"/>
  <c r="CQ431" i="3" s="1"/>
  <c r="CU431" i="3"/>
  <c r="CM431" i="3"/>
  <c r="CK431" i="3"/>
  <c r="CG431" i="3"/>
  <c r="CC431" i="3"/>
  <c r="BY431" i="3"/>
  <c r="BU431" i="3"/>
  <c r="BQ431" i="3"/>
  <c r="BI431" i="3"/>
  <c r="BM431" i="3"/>
  <c r="AW431" i="3"/>
  <c r="BA431" i="3"/>
  <c r="BE431" i="3"/>
  <c r="AS431" i="3"/>
  <c r="CQ264" i="3"/>
  <c r="CU264" i="3"/>
  <c r="CM264" i="3"/>
  <c r="CI264" i="3"/>
  <c r="CE264" i="3"/>
  <c r="CA264" i="3"/>
  <c r="BW264" i="3"/>
  <c r="BS264" i="3"/>
  <c r="BO264" i="3"/>
  <c r="BK264" i="3"/>
  <c r="BC264" i="3"/>
  <c r="BG264" i="3"/>
  <c r="AU264" i="3"/>
  <c r="AY264" i="3"/>
  <c r="AQ264" i="3"/>
  <c r="CU22" i="3"/>
  <c r="CQ22" i="3"/>
  <c r="CS22" i="3" s="1"/>
  <c r="CM22" i="3"/>
  <c r="CI22" i="3"/>
  <c r="CA22" i="3"/>
  <c r="CE22" i="3"/>
  <c r="BW22" i="3"/>
  <c r="BS22" i="3"/>
  <c r="BO22" i="3"/>
  <c r="BG22" i="3"/>
  <c r="BK22" i="3"/>
  <c r="AY22" i="3"/>
  <c r="AU22" i="3"/>
  <c r="BC22" i="3"/>
  <c r="AQ22" i="3"/>
  <c r="CQ373" i="3"/>
  <c r="CU373" i="3"/>
  <c r="CM373" i="3"/>
  <c r="CI373" i="3"/>
  <c r="CE373" i="3"/>
  <c r="CA373" i="3"/>
  <c r="BW373" i="3"/>
  <c r="BS373" i="3"/>
  <c r="BO373" i="3"/>
  <c r="BK373" i="3"/>
  <c r="BG373" i="3"/>
  <c r="AQ373" i="3"/>
  <c r="AY373" i="3"/>
  <c r="AU373" i="3"/>
  <c r="BC373" i="3"/>
  <c r="CQ169" i="3"/>
  <c r="CS169" i="3" s="1"/>
  <c r="CU169" i="3"/>
  <c r="CM169" i="3"/>
  <c r="CI169" i="3"/>
  <c r="CE169" i="3"/>
  <c r="CA169" i="3"/>
  <c r="BW169" i="3"/>
  <c r="BS169" i="3"/>
  <c r="BO169" i="3"/>
  <c r="BG169" i="3"/>
  <c r="BK169" i="3"/>
  <c r="AQ169" i="3"/>
  <c r="AY169" i="3"/>
  <c r="AU169" i="3"/>
  <c r="BC169" i="3"/>
  <c r="CQ242" i="3"/>
  <c r="CU242" i="3"/>
  <c r="CM242" i="3"/>
  <c r="CI242" i="3"/>
  <c r="CA242" i="3"/>
  <c r="CE242" i="3"/>
  <c r="BW242" i="3"/>
  <c r="BS242" i="3"/>
  <c r="BG242" i="3"/>
  <c r="BK242" i="3"/>
  <c r="AY242" i="3"/>
  <c r="BC242" i="3"/>
  <c r="AU242" i="3"/>
  <c r="BO242" i="3"/>
  <c r="AQ242" i="3"/>
  <c r="CQ309" i="3"/>
  <c r="CU309" i="3"/>
  <c r="CM309" i="3"/>
  <c r="CE309" i="3"/>
  <c r="CI309" i="3"/>
  <c r="CA309" i="3"/>
  <c r="BW309" i="3"/>
  <c r="BO309" i="3"/>
  <c r="BK309" i="3"/>
  <c r="BS309" i="3"/>
  <c r="BG309" i="3"/>
  <c r="BC309" i="3"/>
  <c r="AY309" i="3"/>
  <c r="AU309" i="3"/>
  <c r="AQ309" i="3"/>
  <c r="CQ158" i="3"/>
  <c r="CS158" i="3" s="1"/>
  <c r="CM158" i="3"/>
  <c r="CU158" i="3"/>
  <c r="CE158" i="3"/>
  <c r="CI158" i="3"/>
  <c r="CA158" i="3"/>
  <c r="BS158" i="3"/>
  <c r="BO158" i="3"/>
  <c r="BW158" i="3"/>
  <c r="BG158" i="3"/>
  <c r="BK158" i="3"/>
  <c r="BC158" i="3"/>
  <c r="AQ158" i="3"/>
  <c r="AU158" i="3"/>
  <c r="AY158" i="3"/>
  <c r="CQ19" i="3"/>
  <c r="CS19" i="3" s="1"/>
  <c r="CU19" i="3"/>
  <c r="CM19" i="3"/>
  <c r="CE19" i="3"/>
  <c r="CI19" i="3"/>
  <c r="CA19" i="3"/>
  <c r="BS19" i="3"/>
  <c r="BO19" i="3"/>
  <c r="BW19" i="3"/>
  <c r="BG19" i="3"/>
  <c r="BK19" i="3"/>
  <c r="BC19" i="3"/>
  <c r="AU19" i="3"/>
  <c r="AY19" i="3"/>
  <c r="AQ19" i="3"/>
  <c r="CZ444" i="3"/>
  <c r="CQ444" i="3" s="1"/>
  <c r="CS444" i="3" s="1"/>
  <c r="CM444" i="3"/>
  <c r="CK444" i="3"/>
  <c r="CG444" i="3"/>
  <c r="CC444" i="3"/>
  <c r="BY444" i="3"/>
  <c r="BU444" i="3"/>
  <c r="BQ444" i="3"/>
  <c r="BI444" i="3"/>
  <c r="BM444" i="3"/>
  <c r="BE444" i="3"/>
  <c r="AW444" i="3"/>
  <c r="BA444" i="3"/>
  <c r="AS444" i="3"/>
  <c r="CQ123" i="3"/>
  <c r="CS123" i="3" s="1"/>
  <c r="CU123" i="3"/>
  <c r="CM123" i="3"/>
  <c r="CI123" i="3"/>
  <c r="CE123" i="3"/>
  <c r="BW123" i="3"/>
  <c r="BS123" i="3"/>
  <c r="BO123" i="3"/>
  <c r="BK123" i="3"/>
  <c r="CA123" i="3"/>
  <c r="BG123" i="3"/>
  <c r="AQ123" i="3"/>
  <c r="BC123" i="3"/>
  <c r="AY123" i="3"/>
  <c r="AU123" i="3"/>
  <c r="CQ307" i="3"/>
  <c r="CU307" i="3"/>
  <c r="CM307" i="3"/>
  <c r="CI307" i="3"/>
  <c r="CE307" i="3"/>
  <c r="CA307" i="3"/>
  <c r="BS307" i="3"/>
  <c r="BO307" i="3"/>
  <c r="BW307" i="3"/>
  <c r="BK307" i="3"/>
  <c r="BG307" i="3"/>
  <c r="AU307" i="3"/>
  <c r="BC307" i="3"/>
  <c r="AY307" i="3"/>
  <c r="AQ307" i="3"/>
  <c r="CQ21" i="3"/>
  <c r="CS21" i="3" s="1"/>
  <c r="CU21" i="3"/>
  <c r="CM21" i="3"/>
  <c r="CI21" i="3"/>
  <c r="CE21" i="3"/>
  <c r="CA21" i="3"/>
  <c r="BW21" i="3"/>
  <c r="BS21" i="3"/>
  <c r="BG21" i="3"/>
  <c r="BO21" i="3"/>
  <c r="BK21" i="3"/>
  <c r="BC21" i="3"/>
  <c r="AU21" i="3"/>
  <c r="AY21" i="3"/>
  <c r="AQ21" i="3"/>
  <c r="CZ501" i="3"/>
  <c r="CQ501" i="3" s="1"/>
  <c r="CS501" i="3" s="1"/>
  <c r="CM501" i="3"/>
  <c r="CK501" i="3"/>
  <c r="CG501" i="3"/>
  <c r="CC501" i="3"/>
  <c r="BY501" i="3"/>
  <c r="BQ501" i="3"/>
  <c r="BU501" i="3"/>
  <c r="BE501" i="3"/>
  <c r="BI501" i="3"/>
  <c r="BM501" i="3"/>
  <c r="BA501" i="3"/>
  <c r="AW501" i="3"/>
  <c r="AS501" i="3"/>
  <c r="CQ371" i="3"/>
  <c r="CU371" i="3"/>
  <c r="CI371" i="3"/>
  <c r="CE371" i="3"/>
  <c r="CM371" i="3"/>
  <c r="CA371" i="3"/>
  <c r="BW371" i="3"/>
  <c r="BK371" i="3"/>
  <c r="BS371" i="3"/>
  <c r="BO371" i="3"/>
  <c r="BG371" i="3"/>
  <c r="AQ371" i="3"/>
  <c r="AU371" i="3"/>
  <c r="BC371" i="3"/>
  <c r="AY371" i="3"/>
  <c r="CQ228" i="3"/>
  <c r="CU228" i="3"/>
  <c r="CM228" i="3"/>
  <c r="CI228" i="3"/>
  <c r="CE228" i="3"/>
  <c r="CA228" i="3"/>
  <c r="BW228" i="3"/>
  <c r="BS228" i="3"/>
  <c r="BO228" i="3"/>
  <c r="BK228" i="3"/>
  <c r="BC228" i="3"/>
  <c r="BG228" i="3"/>
  <c r="AU228" i="3"/>
  <c r="AY228" i="3"/>
  <c r="AQ228" i="3"/>
  <c r="CQ85" i="3"/>
  <c r="CS85" i="3" s="1"/>
  <c r="CU85" i="3"/>
  <c r="CM85" i="3"/>
  <c r="CI85" i="3"/>
  <c r="CE85" i="3"/>
  <c r="CA85" i="3"/>
  <c r="BS85" i="3"/>
  <c r="BO85" i="3"/>
  <c r="BW85" i="3"/>
  <c r="BG85" i="3"/>
  <c r="BK85" i="3"/>
  <c r="BC85" i="3"/>
  <c r="AY85" i="3"/>
  <c r="AQ85" i="3"/>
  <c r="AU85" i="3"/>
  <c r="CQ13" i="3"/>
  <c r="CS13" i="3" s="1"/>
  <c r="CM13" i="3"/>
  <c r="CU13" i="3"/>
  <c r="CI13" i="3"/>
  <c r="CA13" i="3"/>
  <c r="CE13" i="3"/>
  <c r="BW13" i="3"/>
  <c r="BS13" i="3"/>
  <c r="BG13" i="3"/>
  <c r="BO13" i="3"/>
  <c r="BK13" i="3"/>
  <c r="AU13" i="3"/>
  <c r="BC13" i="3"/>
  <c r="AY13" i="3"/>
  <c r="AQ13" i="3"/>
  <c r="CQ341" i="3"/>
  <c r="CU341" i="3"/>
  <c r="CM341" i="3"/>
  <c r="CI341" i="3"/>
  <c r="CA341" i="3"/>
  <c r="CE341" i="3"/>
  <c r="BW341" i="3"/>
  <c r="BS341" i="3"/>
  <c r="BO341" i="3"/>
  <c r="BK341" i="3"/>
  <c r="BC341" i="3"/>
  <c r="BG341" i="3"/>
  <c r="AY341" i="3"/>
  <c r="AU341" i="3"/>
  <c r="AQ341" i="3"/>
  <c r="CQ176" i="3"/>
  <c r="CS176" i="3" s="1"/>
  <c r="CU176" i="3"/>
  <c r="CM176" i="3"/>
  <c r="CE176" i="3"/>
  <c r="CI176" i="3"/>
  <c r="CA176" i="3"/>
  <c r="BO176" i="3"/>
  <c r="BW176" i="3"/>
  <c r="BS176" i="3"/>
  <c r="BG176" i="3"/>
  <c r="BK176" i="3"/>
  <c r="AY176" i="3"/>
  <c r="AQ176" i="3"/>
  <c r="AU176" i="3"/>
  <c r="BC176" i="3"/>
  <c r="CQ101" i="3"/>
  <c r="CS101" i="3" s="1"/>
  <c r="CM101" i="3"/>
  <c r="CE101" i="3"/>
  <c r="CI101" i="3"/>
  <c r="CU101" i="3"/>
  <c r="CA101" i="3"/>
  <c r="BS101" i="3"/>
  <c r="BO101" i="3"/>
  <c r="BW101" i="3"/>
  <c r="BG101" i="3"/>
  <c r="BK101" i="3"/>
  <c r="AU101" i="3"/>
  <c r="AQ101" i="3"/>
  <c r="BC101" i="3"/>
  <c r="AY101" i="3"/>
  <c r="CQ299" i="3"/>
  <c r="CM299" i="3"/>
  <c r="CU299" i="3"/>
  <c r="CI299" i="3"/>
  <c r="CE299" i="3"/>
  <c r="CA299" i="3"/>
  <c r="BS299" i="3"/>
  <c r="BO299" i="3"/>
  <c r="BW299" i="3"/>
  <c r="BK299" i="3"/>
  <c r="BG299" i="3"/>
  <c r="AY299" i="3"/>
  <c r="AU299" i="3"/>
  <c r="BC299" i="3"/>
  <c r="AQ299" i="3"/>
  <c r="CQ336" i="3"/>
  <c r="CU336" i="3"/>
  <c r="CM336" i="3"/>
  <c r="CE336" i="3"/>
  <c r="CA336" i="3"/>
  <c r="CI336" i="3"/>
  <c r="BW336" i="3"/>
  <c r="BO336" i="3"/>
  <c r="BK336" i="3"/>
  <c r="BG336" i="3"/>
  <c r="BS336" i="3"/>
  <c r="BC336" i="3"/>
  <c r="AU336" i="3"/>
  <c r="AY336" i="3"/>
  <c r="AQ336" i="3"/>
  <c r="CQ182" i="3"/>
  <c r="CS182" i="3" s="1"/>
  <c r="CU182" i="3"/>
  <c r="CM182" i="3"/>
  <c r="CE182" i="3"/>
  <c r="CI182" i="3"/>
  <c r="CA182" i="3"/>
  <c r="BS182" i="3"/>
  <c r="BO182" i="3"/>
  <c r="BG182" i="3"/>
  <c r="BW182" i="3"/>
  <c r="BK182" i="3"/>
  <c r="AQ182" i="3"/>
  <c r="BC182" i="3"/>
  <c r="AY182" i="3"/>
  <c r="AU182" i="3"/>
  <c r="CQ49" i="3"/>
  <c r="CS49" i="3" s="1"/>
  <c r="CM49" i="3"/>
  <c r="CU49" i="3"/>
  <c r="CE49" i="3"/>
  <c r="CI49" i="3"/>
  <c r="CA49" i="3"/>
  <c r="BW49" i="3"/>
  <c r="BS49" i="3"/>
  <c r="BO49" i="3"/>
  <c r="BK49" i="3"/>
  <c r="BG49" i="3"/>
  <c r="AY49" i="3"/>
  <c r="BC49" i="3"/>
  <c r="AU49" i="3"/>
  <c r="AQ49" i="3"/>
  <c r="CQ190" i="3"/>
  <c r="CS190" i="3" s="1"/>
  <c r="CM190" i="3"/>
  <c r="CU190" i="3"/>
  <c r="CE190" i="3"/>
  <c r="CA190" i="3"/>
  <c r="CI190" i="3"/>
  <c r="BW190" i="3"/>
  <c r="BS190" i="3"/>
  <c r="BO190" i="3"/>
  <c r="BG190" i="3"/>
  <c r="BK190" i="3"/>
  <c r="BC190" i="3"/>
  <c r="AY190" i="3"/>
  <c r="AU190" i="3"/>
  <c r="AQ190" i="3"/>
  <c r="CZ390" i="3"/>
  <c r="CQ390" i="3" s="1"/>
  <c r="CU390" i="3"/>
  <c r="CM390" i="3"/>
  <c r="CK390" i="3"/>
  <c r="CG390" i="3"/>
  <c r="BY390" i="3"/>
  <c r="CC390" i="3"/>
  <c r="BU390" i="3"/>
  <c r="BQ390" i="3"/>
  <c r="BE390" i="3"/>
  <c r="BI390" i="3"/>
  <c r="BM390" i="3"/>
  <c r="BA390" i="3"/>
  <c r="AW390" i="3"/>
  <c r="AS390" i="3"/>
  <c r="CU515" i="3"/>
  <c r="CM515" i="3"/>
  <c r="CK515" i="3"/>
  <c r="CG515" i="3"/>
  <c r="CC515" i="3"/>
  <c r="BY515" i="3"/>
  <c r="BU515" i="3"/>
  <c r="BQ515" i="3"/>
  <c r="BE515" i="3"/>
  <c r="BI515" i="3"/>
  <c r="AW515" i="3"/>
  <c r="BM515" i="3"/>
  <c r="BA515" i="3"/>
  <c r="AS515" i="3"/>
  <c r="CQ146" i="3"/>
  <c r="CS146" i="3" s="1"/>
  <c r="CU146" i="3"/>
  <c r="CM146" i="3"/>
  <c r="CE146" i="3"/>
  <c r="CI146" i="3"/>
  <c r="CA146" i="3"/>
  <c r="BW146" i="3"/>
  <c r="BS146" i="3"/>
  <c r="BO146" i="3"/>
  <c r="BG146" i="3"/>
  <c r="BK146" i="3"/>
  <c r="AU146" i="3"/>
  <c r="AQ146" i="3"/>
  <c r="AY146" i="3"/>
  <c r="BC146" i="3"/>
  <c r="CQ282" i="3"/>
  <c r="CU282" i="3"/>
  <c r="CM282" i="3"/>
  <c r="CI282" i="3"/>
  <c r="CE282" i="3"/>
  <c r="CA282" i="3"/>
  <c r="BW282" i="3"/>
  <c r="BS282" i="3"/>
  <c r="BO282" i="3"/>
  <c r="BG282" i="3"/>
  <c r="BC282" i="3"/>
  <c r="AY282" i="3"/>
  <c r="BK282" i="3"/>
  <c r="AU282" i="3"/>
  <c r="AQ282" i="3"/>
  <c r="CQ203" i="3"/>
  <c r="CS203" i="3" s="1"/>
  <c r="CU203" i="3"/>
  <c r="CM203" i="3"/>
  <c r="CI203" i="3"/>
  <c r="CE203" i="3"/>
  <c r="CA203" i="3"/>
  <c r="BW203" i="3"/>
  <c r="BS203" i="3"/>
  <c r="BO203" i="3"/>
  <c r="BK203" i="3"/>
  <c r="AY203" i="3"/>
  <c r="AU203" i="3"/>
  <c r="BG203" i="3"/>
  <c r="BC203" i="3"/>
  <c r="AQ203" i="3"/>
  <c r="CQ180" i="3"/>
  <c r="CS180" i="3" s="1"/>
  <c r="CU180" i="3"/>
  <c r="CM180" i="3"/>
  <c r="CA180" i="3"/>
  <c r="CI180" i="3"/>
  <c r="BW180" i="3"/>
  <c r="CE180" i="3"/>
  <c r="BS180" i="3"/>
  <c r="BO180" i="3"/>
  <c r="BK180" i="3"/>
  <c r="BG180" i="3"/>
  <c r="AY180" i="3"/>
  <c r="AU180" i="3"/>
  <c r="AQ180" i="3"/>
  <c r="BC180" i="3"/>
  <c r="CZ450" i="3"/>
  <c r="CQ450" i="3" s="1"/>
  <c r="CS450" i="3" s="1"/>
  <c r="CU450" i="3"/>
  <c r="CG450" i="3"/>
  <c r="CK450" i="3"/>
  <c r="CC450" i="3"/>
  <c r="BY450" i="3"/>
  <c r="BU450" i="3"/>
  <c r="BI450" i="3"/>
  <c r="BM450" i="3"/>
  <c r="BE450" i="3"/>
  <c r="BQ450" i="3"/>
  <c r="AW450" i="3"/>
  <c r="BA450" i="3"/>
  <c r="AS450" i="3"/>
  <c r="CQ332" i="3"/>
  <c r="CU332" i="3"/>
  <c r="CE332" i="3"/>
  <c r="CI332" i="3"/>
  <c r="CA332" i="3"/>
  <c r="CM332" i="3"/>
  <c r="BW332" i="3"/>
  <c r="BS332" i="3"/>
  <c r="BO332" i="3"/>
  <c r="BC332" i="3"/>
  <c r="BK332" i="3"/>
  <c r="BG332" i="3"/>
  <c r="AU332" i="3"/>
  <c r="AY332" i="3"/>
  <c r="AQ332" i="3"/>
  <c r="CQ178" i="3"/>
  <c r="CS178" i="3" s="1"/>
  <c r="CU178" i="3"/>
  <c r="CM178" i="3"/>
  <c r="CE178" i="3"/>
  <c r="CI178" i="3"/>
  <c r="CA178" i="3"/>
  <c r="BW178" i="3"/>
  <c r="BS178" i="3"/>
  <c r="BO178" i="3"/>
  <c r="BG178" i="3"/>
  <c r="BK178" i="3"/>
  <c r="BC178" i="3"/>
  <c r="AU178" i="3"/>
  <c r="AQ178" i="3"/>
  <c r="AY178" i="3"/>
  <c r="CM45" i="3"/>
  <c r="CE45" i="3"/>
  <c r="CI45" i="3"/>
  <c r="CA45" i="3"/>
  <c r="BS45" i="3"/>
  <c r="BO45" i="3"/>
  <c r="BW45" i="3"/>
  <c r="BG45" i="3"/>
  <c r="BK45" i="3"/>
  <c r="AY45" i="3"/>
  <c r="BC45" i="3"/>
  <c r="AU45" i="3"/>
  <c r="AQ45" i="3"/>
  <c r="CU445" i="3"/>
  <c r="CZ445" i="3"/>
  <c r="CQ445" i="3" s="1"/>
  <c r="CS445" i="3" s="1"/>
  <c r="CK445" i="3"/>
  <c r="CG445" i="3"/>
  <c r="BY445" i="3"/>
  <c r="BU445" i="3"/>
  <c r="BQ445" i="3"/>
  <c r="CC445" i="3"/>
  <c r="BI445" i="3"/>
  <c r="BM445" i="3"/>
  <c r="BE445" i="3"/>
  <c r="AW445" i="3"/>
  <c r="BA445" i="3"/>
  <c r="AS445" i="3"/>
  <c r="CQ171" i="3"/>
  <c r="CS171" i="3" s="1"/>
  <c r="CU171" i="3"/>
  <c r="CM171" i="3"/>
  <c r="CI171" i="3"/>
  <c r="CA171" i="3"/>
  <c r="CE171" i="3"/>
  <c r="BW171" i="3"/>
  <c r="BS171" i="3"/>
  <c r="BO171" i="3"/>
  <c r="BK171" i="3"/>
  <c r="BG171" i="3"/>
  <c r="AU171" i="3"/>
  <c r="BC171" i="3"/>
  <c r="AY171" i="3"/>
  <c r="AQ171" i="3"/>
  <c r="CM58" i="3"/>
  <c r="CQ58" i="3"/>
  <c r="CS58" i="3" s="1"/>
  <c r="CU58" i="3"/>
  <c r="CI58" i="3"/>
  <c r="CE58" i="3"/>
  <c r="CA58" i="3"/>
  <c r="BW58" i="3"/>
  <c r="BS58" i="3"/>
  <c r="BO58" i="3"/>
  <c r="BK58" i="3"/>
  <c r="AY58" i="3"/>
  <c r="BC58" i="3"/>
  <c r="BG58" i="3"/>
  <c r="AU58" i="3"/>
  <c r="AQ58" i="3"/>
  <c r="CQ235" i="3"/>
  <c r="CU235" i="3"/>
  <c r="CM235" i="3"/>
  <c r="CE235" i="3"/>
  <c r="CI235" i="3"/>
  <c r="CA235" i="3"/>
  <c r="BW235" i="3"/>
  <c r="BS235" i="3"/>
  <c r="BO235" i="3"/>
  <c r="BG235" i="3"/>
  <c r="BK235" i="3"/>
  <c r="BC235" i="3"/>
  <c r="AY235" i="3"/>
  <c r="AU235" i="3"/>
  <c r="AQ235" i="3"/>
  <c r="CQ353" i="3"/>
  <c r="CU353" i="3"/>
  <c r="CM353" i="3"/>
  <c r="CI353" i="3"/>
  <c r="CE353" i="3"/>
  <c r="CA353" i="3"/>
  <c r="BW353" i="3"/>
  <c r="BK353" i="3"/>
  <c r="BS353" i="3"/>
  <c r="BG353" i="3"/>
  <c r="BO353" i="3"/>
  <c r="BC353" i="3"/>
  <c r="AU353" i="3"/>
  <c r="AY353" i="3"/>
  <c r="AQ353" i="3"/>
  <c r="CQ359" i="3"/>
  <c r="CU359" i="3"/>
  <c r="CM359" i="3"/>
  <c r="CI359" i="3"/>
  <c r="CE359" i="3"/>
  <c r="CA359" i="3"/>
  <c r="BW359" i="3"/>
  <c r="BS359" i="3"/>
  <c r="BO359" i="3"/>
  <c r="BK359" i="3"/>
  <c r="BG359" i="3"/>
  <c r="BC359" i="3"/>
  <c r="AY359" i="3"/>
  <c r="AU359" i="3"/>
  <c r="AQ359" i="3"/>
  <c r="CQ95" i="3"/>
  <c r="CS95" i="3" s="1"/>
  <c r="CU95" i="3"/>
  <c r="CM95" i="3"/>
  <c r="CE95" i="3"/>
  <c r="CI95" i="3"/>
  <c r="CA95" i="3"/>
  <c r="BO95" i="3"/>
  <c r="BW95" i="3"/>
  <c r="BS95" i="3"/>
  <c r="BG95" i="3"/>
  <c r="BK95" i="3"/>
  <c r="AU95" i="3"/>
  <c r="AQ95" i="3"/>
  <c r="BC95" i="3"/>
  <c r="AY95" i="3"/>
  <c r="CQ151" i="3"/>
  <c r="CS151" i="3" s="1"/>
  <c r="CU151" i="3"/>
  <c r="CM151" i="3"/>
  <c r="CI151" i="3"/>
  <c r="CE151" i="3"/>
  <c r="CA151" i="3"/>
  <c r="BS151" i="3"/>
  <c r="BO151" i="3"/>
  <c r="BW151" i="3"/>
  <c r="BG151" i="3"/>
  <c r="BK151" i="3"/>
  <c r="AQ151" i="3"/>
  <c r="AU151" i="3"/>
  <c r="BC151" i="3"/>
  <c r="AY151" i="3"/>
  <c r="CZ430" i="3"/>
  <c r="CQ430" i="3" s="1"/>
  <c r="CU430" i="3"/>
  <c r="CM430" i="3"/>
  <c r="CK430" i="3"/>
  <c r="CG430" i="3"/>
  <c r="CC430" i="3"/>
  <c r="BY430" i="3"/>
  <c r="BU430" i="3"/>
  <c r="BQ430" i="3"/>
  <c r="BE430" i="3"/>
  <c r="BI430" i="3"/>
  <c r="BA430" i="3"/>
  <c r="BM430" i="3"/>
  <c r="AW430" i="3"/>
  <c r="AS430" i="3"/>
  <c r="CZ492" i="3"/>
  <c r="CQ492" i="3" s="1"/>
  <c r="CS492" i="3" s="1"/>
  <c r="CM492" i="3"/>
  <c r="CK492" i="3"/>
  <c r="CG492" i="3"/>
  <c r="CC492" i="3"/>
  <c r="BY492" i="3"/>
  <c r="BQ492" i="3"/>
  <c r="BE492" i="3"/>
  <c r="BU492" i="3"/>
  <c r="BI492" i="3"/>
  <c r="BM492" i="3"/>
  <c r="BA492" i="3"/>
  <c r="AW492" i="3"/>
  <c r="AS492" i="3"/>
  <c r="CU471" i="3"/>
  <c r="CM471" i="3"/>
  <c r="CK471" i="3"/>
  <c r="CG471" i="3"/>
  <c r="CC471" i="3"/>
  <c r="BY471" i="3"/>
  <c r="BU471" i="3"/>
  <c r="BQ471" i="3"/>
  <c r="BE471" i="3"/>
  <c r="BI471" i="3"/>
  <c r="AW471" i="3"/>
  <c r="BA471" i="3"/>
  <c r="BM471" i="3"/>
  <c r="AS471" i="3"/>
  <c r="CQ329" i="3"/>
  <c r="CU329" i="3"/>
  <c r="CM329" i="3"/>
  <c r="CI329" i="3"/>
  <c r="CE329" i="3"/>
  <c r="CA329" i="3"/>
  <c r="BW329" i="3"/>
  <c r="BK329" i="3"/>
  <c r="BS329" i="3"/>
  <c r="BG329" i="3"/>
  <c r="BC329" i="3"/>
  <c r="BO329" i="3"/>
  <c r="AY329" i="3"/>
  <c r="AU329" i="3"/>
  <c r="AQ329" i="3"/>
  <c r="CQ80" i="3"/>
  <c r="CS80" i="3" s="1"/>
  <c r="CU80" i="3"/>
  <c r="CE80" i="3"/>
  <c r="CM80" i="3"/>
  <c r="CI80" i="3"/>
  <c r="CA80" i="3"/>
  <c r="BW80" i="3"/>
  <c r="BS80" i="3"/>
  <c r="BO80" i="3"/>
  <c r="BG80" i="3"/>
  <c r="BK80" i="3"/>
  <c r="AY80" i="3"/>
  <c r="BC80" i="3"/>
  <c r="AQ80" i="3"/>
  <c r="AU80" i="3"/>
  <c r="CQ140" i="3"/>
  <c r="CS140" i="3" s="1"/>
  <c r="CU140" i="3"/>
  <c r="CE140" i="3"/>
  <c r="CM140" i="3"/>
  <c r="CI140" i="3"/>
  <c r="CA140" i="3"/>
  <c r="BW140" i="3"/>
  <c r="BS140" i="3"/>
  <c r="BO140" i="3"/>
  <c r="BK140" i="3"/>
  <c r="BG140" i="3"/>
  <c r="AY140" i="3"/>
  <c r="AU140" i="3"/>
  <c r="BC140" i="3"/>
  <c r="AQ140" i="3"/>
  <c r="CQ345" i="3"/>
  <c r="CU345" i="3"/>
  <c r="CM345" i="3"/>
  <c r="CI345" i="3"/>
  <c r="CE345" i="3"/>
  <c r="CA345" i="3"/>
  <c r="BW345" i="3"/>
  <c r="BK345" i="3"/>
  <c r="BS345" i="3"/>
  <c r="BG345" i="3"/>
  <c r="BO345" i="3"/>
  <c r="BC345" i="3"/>
  <c r="AY345" i="3"/>
  <c r="AU345" i="3"/>
  <c r="AQ345" i="3"/>
  <c r="CQ306" i="3"/>
  <c r="CU306" i="3"/>
  <c r="CM306" i="3"/>
  <c r="CI306" i="3"/>
  <c r="BW306" i="3"/>
  <c r="CE306" i="3"/>
  <c r="BS306" i="3"/>
  <c r="BO306" i="3"/>
  <c r="CA306" i="3"/>
  <c r="BK306" i="3"/>
  <c r="BG306" i="3"/>
  <c r="BC306" i="3"/>
  <c r="AY306" i="3"/>
  <c r="AU306" i="3"/>
  <c r="AQ306" i="3"/>
  <c r="CM530" i="3"/>
  <c r="CZ530" i="3"/>
  <c r="CQ530" i="3" s="1"/>
  <c r="CS530" i="3" s="1"/>
  <c r="CG530" i="3"/>
  <c r="CK530" i="3"/>
  <c r="CC530" i="3"/>
  <c r="BU530" i="3"/>
  <c r="BQ530" i="3"/>
  <c r="BM530" i="3"/>
  <c r="BE530" i="3"/>
  <c r="BY530" i="3"/>
  <c r="BI530" i="3"/>
  <c r="AW530" i="3"/>
  <c r="BA530" i="3"/>
  <c r="AS530" i="3"/>
  <c r="CU32" i="3"/>
  <c r="CQ32" i="3"/>
  <c r="CS32" i="3" s="1"/>
  <c r="CM32" i="3"/>
  <c r="CE32" i="3"/>
  <c r="CI32" i="3"/>
  <c r="CA32" i="3"/>
  <c r="BW32" i="3"/>
  <c r="BS32" i="3"/>
  <c r="BO32" i="3"/>
  <c r="BG32" i="3"/>
  <c r="BK32" i="3"/>
  <c r="AY32" i="3"/>
  <c r="AU32" i="3"/>
  <c r="BC32" i="3"/>
  <c r="AQ32" i="3"/>
  <c r="CM34" i="3"/>
  <c r="CU34" i="3"/>
  <c r="CQ34" i="3"/>
  <c r="CS34" i="3" s="1"/>
  <c r="CE34" i="3"/>
  <c r="CA34" i="3"/>
  <c r="BW34" i="3"/>
  <c r="BS34" i="3"/>
  <c r="BO34" i="3"/>
  <c r="BK34" i="3"/>
  <c r="CI34" i="3"/>
  <c r="AY34" i="3"/>
  <c r="BG34" i="3"/>
  <c r="BC34" i="3"/>
  <c r="AU34" i="3"/>
  <c r="AQ34" i="3"/>
  <c r="CQ54" i="3"/>
  <c r="CS54" i="3" s="1"/>
  <c r="CU54" i="3"/>
  <c r="CM54" i="3"/>
  <c r="CI54" i="3"/>
  <c r="CA54" i="3"/>
  <c r="CE54" i="3"/>
  <c r="BO54" i="3"/>
  <c r="BW54" i="3"/>
  <c r="BG54" i="3"/>
  <c r="BK54" i="3"/>
  <c r="BS54" i="3"/>
  <c r="BC54" i="3"/>
  <c r="AU54" i="3"/>
  <c r="AY54" i="3"/>
  <c r="AQ54" i="3"/>
  <c r="CQ302" i="3"/>
  <c r="CU302" i="3"/>
  <c r="CM302" i="3"/>
  <c r="CI302" i="3"/>
  <c r="CA302" i="3"/>
  <c r="BW302" i="3"/>
  <c r="CE302" i="3"/>
  <c r="BK302" i="3"/>
  <c r="BS302" i="3"/>
  <c r="BO302" i="3"/>
  <c r="BG302" i="3"/>
  <c r="BC302" i="3"/>
  <c r="AY302" i="3"/>
  <c r="AU302" i="3"/>
  <c r="AQ302" i="3"/>
  <c r="CQ258" i="3"/>
  <c r="CU258" i="3"/>
  <c r="CM258" i="3"/>
  <c r="CI258" i="3"/>
  <c r="CE258" i="3"/>
  <c r="CA258" i="3"/>
  <c r="BW258" i="3"/>
  <c r="BS258" i="3"/>
  <c r="BO258" i="3"/>
  <c r="BG258" i="3"/>
  <c r="BK258" i="3"/>
  <c r="BC258" i="3"/>
  <c r="AU258" i="3"/>
  <c r="AY258" i="3"/>
  <c r="AQ258" i="3"/>
  <c r="CZ458" i="3"/>
  <c r="CQ458" i="3" s="1"/>
  <c r="CS458" i="3" s="1"/>
  <c r="CM458" i="3"/>
  <c r="CG458" i="3"/>
  <c r="CK458" i="3"/>
  <c r="CC458" i="3"/>
  <c r="BY458" i="3"/>
  <c r="BU458" i="3"/>
  <c r="BI458" i="3"/>
  <c r="BM458" i="3"/>
  <c r="BQ458" i="3"/>
  <c r="BE458" i="3"/>
  <c r="AW458" i="3"/>
  <c r="BA458" i="3"/>
  <c r="AS458" i="3"/>
  <c r="CZ533" i="3"/>
  <c r="CQ533" i="3" s="1"/>
  <c r="CS533" i="3" s="1"/>
  <c r="CK533" i="3"/>
  <c r="CG533" i="3"/>
  <c r="CM533" i="3"/>
  <c r="CC533" i="3"/>
  <c r="BY533" i="3"/>
  <c r="BQ533" i="3"/>
  <c r="BE533" i="3"/>
  <c r="BI533" i="3"/>
  <c r="BU533" i="3"/>
  <c r="BM533" i="3"/>
  <c r="BA533" i="3"/>
  <c r="AW533" i="3"/>
  <c r="AS533" i="3"/>
  <c r="CQ38" i="3"/>
  <c r="CS38" i="3" s="1"/>
  <c r="CM38" i="3"/>
  <c r="CI38" i="3"/>
  <c r="CA38" i="3"/>
  <c r="CE38" i="3"/>
  <c r="BO38" i="3"/>
  <c r="BW38" i="3"/>
  <c r="BS38" i="3"/>
  <c r="BG38" i="3"/>
  <c r="BK38" i="3"/>
  <c r="BC38" i="3"/>
  <c r="AU38" i="3"/>
  <c r="AY38" i="3"/>
  <c r="AQ38" i="3"/>
  <c r="CQ361" i="3"/>
  <c r="CU361" i="3"/>
  <c r="CM361" i="3"/>
  <c r="CI361" i="3"/>
  <c r="CE361" i="3"/>
  <c r="BW361" i="3"/>
  <c r="CA361" i="3"/>
  <c r="BK361" i="3"/>
  <c r="BS361" i="3"/>
  <c r="BO361" i="3"/>
  <c r="BG361" i="3"/>
  <c r="BC361" i="3"/>
  <c r="AU361" i="3"/>
  <c r="AY361" i="3"/>
  <c r="AQ361" i="3"/>
  <c r="CZ456" i="3"/>
  <c r="CQ456" i="3" s="1"/>
  <c r="CS456" i="3" s="1"/>
  <c r="CM456" i="3"/>
  <c r="CK456" i="3"/>
  <c r="CG456" i="3"/>
  <c r="CC456" i="3"/>
  <c r="BY456" i="3"/>
  <c r="BU456" i="3"/>
  <c r="BQ456" i="3"/>
  <c r="BE456" i="3"/>
  <c r="BI456" i="3"/>
  <c r="BM456" i="3"/>
  <c r="BA456" i="3"/>
  <c r="AW456" i="3"/>
  <c r="AS456" i="3"/>
  <c r="CZ394" i="3"/>
  <c r="CQ394" i="3" s="1"/>
  <c r="CM394" i="3"/>
  <c r="CK394" i="3"/>
  <c r="CG394" i="3"/>
  <c r="CC394" i="3"/>
  <c r="BY394" i="3"/>
  <c r="BU394" i="3"/>
  <c r="BQ394" i="3"/>
  <c r="BE394" i="3"/>
  <c r="BI394" i="3"/>
  <c r="BM394" i="3"/>
  <c r="AW394" i="3"/>
  <c r="BA394" i="3"/>
  <c r="AS394" i="3"/>
  <c r="CQ316" i="3"/>
  <c r="CU316" i="3"/>
  <c r="CM316" i="3"/>
  <c r="CI316" i="3"/>
  <c r="CE316" i="3"/>
  <c r="CA316" i="3"/>
  <c r="BW316" i="3"/>
  <c r="BS316" i="3"/>
  <c r="BO316" i="3"/>
  <c r="BK316" i="3"/>
  <c r="BG316" i="3"/>
  <c r="BC316" i="3"/>
  <c r="AU316" i="3"/>
  <c r="AY316" i="3"/>
  <c r="AQ316" i="3"/>
  <c r="CZ392" i="3"/>
  <c r="CQ392" i="3" s="1"/>
  <c r="CM392" i="3"/>
  <c r="CK392" i="3"/>
  <c r="CG392" i="3"/>
  <c r="CC392" i="3"/>
  <c r="BY392" i="3"/>
  <c r="BU392" i="3"/>
  <c r="BQ392" i="3"/>
  <c r="BI392" i="3"/>
  <c r="BM392" i="3"/>
  <c r="BE392" i="3"/>
  <c r="AW392" i="3"/>
  <c r="BA392" i="3"/>
  <c r="AS392" i="3"/>
  <c r="CQ132" i="3"/>
  <c r="CS132" i="3" s="1"/>
  <c r="CU132" i="3"/>
  <c r="CM132" i="3"/>
  <c r="CI132" i="3"/>
  <c r="CE132" i="3"/>
  <c r="CA132" i="3"/>
  <c r="BW132" i="3"/>
  <c r="BS132" i="3"/>
  <c r="BO132" i="3"/>
  <c r="BK132" i="3"/>
  <c r="BG132" i="3"/>
  <c r="AQ132" i="3"/>
  <c r="AY132" i="3"/>
  <c r="BC132" i="3"/>
  <c r="AU132" i="3"/>
  <c r="CQ237" i="3"/>
  <c r="CU237" i="3"/>
  <c r="CM237" i="3"/>
  <c r="CE237" i="3"/>
  <c r="CA237" i="3"/>
  <c r="CI237" i="3"/>
  <c r="BW237" i="3"/>
  <c r="BS237" i="3"/>
  <c r="BO237" i="3"/>
  <c r="BK237" i="3"/>
  <c r="BG237" i="3"/>
  <c r="AY237" i="3"/>
  <c r="AU237" i="3"/>
  <c r="BC237" i="3"/>
  <c r="AQ237" i="3"/>
  <c r="CQ40" i="3"/>
  <c r="CS40" i="3" s="1"/>
  <c r="CM40" i="3"/>
  <c r="CI40" i="3"/>
  <c r="CA40" i="3"/>
  <c r="CE40" i="3"/>
  <c r="BW40" i="3"/>
  <c r="BS40" i="3"/>
  <c r="BO40" i="3"/>
  <c r="BG40" i="3"/>
  <c r="BK40" i="3"/>
  <c r="AY40" i="3"/>
  <c r="AU40" i="3"/>
  <c r="BC40" i="3"/>
  <c r="AQ40" i="3"/>
  <c r="CZ459" i="3"/>
  <c r="CQ459" i="3" s="1"/>
  <c r="CS459" i="3" s="1"/>
  <c r="CM459" i="3"/>
  <c r="CK459" i="3"/>
  <c r="CG459" i="3"/>
  <c r="BY459" i="3"/>
  <c r="CC459" i="3"/>
  <c r="BU459" i="3"/>
  <c r="BQ459" i="3"/>
  <c r="BI459" i="3"/>
  <c r="BM459" i="3"/>
  <c r="BE459" i="3"/>
  <c r="AW459" i="3"/>
  <c r="BA459" i="3"/>
  <c r="AS459" i="3"/>
  <c r="CQ259" i="3"/>
  <c r="CU259" i="3"/>
  <c r="CM259" i="3"/>
  <c r="CE259" i="3"/>
  <c r="CA259" i="3"/>
  <c r="CI259" i="3"/>
  <c r="BW259" i="3"/>
  <c r="BO259" i="3"/>
  <c r="BG259" i="3"/>
  <c r="BK259" i="3"/>
  <c r="BC259" i="3"/>
  <c r="BS259" i="3"/>
  <c r="AY259" i="3"/>
  <c r="AU259" i="3"/>
  <c r="AQ259" i="3"/>
  <c r="CQ181" i="3"/>
  <c r="CS181" i="3" s="1"/>
  <c r="CU181" i="3"/>
  <c r="CM181" i="3"/>
  <c r="CI181" i="3"/>
  <c r="CA181" i="3"/>
  <c r="CE181" i="3"/>
  <c r="BW181" i="3"/>
  <c r="BS181" i="3"/>
  <c r="BO181" i="3"/>
  <c r="BG181" i="3"/>
  <c r="BK181" i="3"/>
  <c r="BC181" i="3"/>
  <c r="AQ181" i="3"/>
  <c r="AU181" i="3"/>
  <c r="AY181" i="3"/>
  <c r="CQ363" i="3"/>
  <c r="CU363" i="3"/>
  <c r="CM363" i="3"/>
  <c r="CI363" i="3"/>
  <c r="CA363" i="3"/>
  <c r="BW363" i="3"/>
  <c r="CE363" i="3"/>
  <c r="BK363" i="3"/>
  <c r="BS363" i="3"/>
  <c r="BO363" i="3"/>
  <c r="BC363" i="3"/>
  <c r="AY363" i="3"/>
  <c r="AU363" i="3"/>
  <c r="BG363" i="3"/>
  <c r="AQ363" i="3"/>
  <c r="CQ217" i="3"/>
  <c r="CS217" i="3" s="1"/>
  <c r="CU217" i="3"/>
  <c r="CM217" i="3"/>
  <c r="CI217" i="3"/>
  <c r="CA217" i="3"/>
  <c r="CE217" i="3"/>
  <c r="BW217" i="3"/>
  <c r="BS217" i="3"/>
  <c r="BG217" i="3"/>
  <c r="BO217" i="3"/>
  <c r="BK217" i="3"/>
  <c r="AY217" i="3"/>
  <c r="BC217" i="3"/>
  <c r="AU217" i="3"/>
  <c r="AQ217" i="3"/>
  <c r="CQ36" i="3"/>
  <c r="CS36" i="3" s="1"/>
  <c r="CM36" i="3"/>
  <c r="CU36" i="3"/>
  <c r="CE36" i="3"/>
  <c r="CA36" i="3"/>
  <c r="CI36" i="3"/>
  <c r="BS36" i="3"/>
  <c r="BO36" i="3"/>
  <c r="BW36" i="3"/>
  <c r="BG36" i="3"/>
  <c r="BK36" i="3"/>
  <c r="AY36" i="3"/>
  <c r="AU36" i="3"/>
  <c r="BC36" i="3"/>
  <c r="AQ36" i="3"/>
  <c r="CM207" i="3"/>
  <c r="CI207" i="3"/>
  <c r="CE207" i="3"/>
  <c r="CA207" i="3"/>
  <c r="BW207" i="3"/>
  <c r="BS207" i="3"/>
  <c r="BO207" i="3"/>
  <c r="BG207" i="3"/>
  <c r="BK207" i="3"/>
  <c r="BC207" i="3"/>
  <c r="AY207" i="3"/>
  <c r="AU207" i="3"/>
  <c r="AQ207" i="3"/>
  <c r="CQ295" i="3"/>
  <c r="CU295" i="3"/>
  <c r="CM295" i="3"/>
  <c r="CI295" i="3"/>
  <c r="CE295" i="3"/>
  <c r="CA295" i="3"/>
  <c r="BW295" i="3"/>
  <c r="BS295" i="3"/>
  <c r="BO295" i="3"/>
  <c r="BG295" i="3"/>
  <c r="BK295" i="3"/>
  <c r="BC295" i="3"/>
  <c r="AU295" i="3"/>
  <c r="AY295" i="3"/>
  <c r="AQ295" i="3"/>
  <c r="CQ141" i="3"/>
  <c r="CS141" i="3" s="1"/>
  <c r="CU141" i="3"/>
  <c r="CM141" i="3"/>
  <c r="CI141" i="3"/>
  <c r="CE141" i="3"/>
  <c r="CA141" i="3"/>
  <c r="BW141" i="3"/>
  <c r="BS141" i="3"/>
  <c r="BO141" i="3"/>
  <c r="BG141" i="3"/>
  <c r="BK141" i="3"/>
  <c r="AY141" i="3"/>
  <c r="BC141" i="3"/>
  <c r="AU141" i="3"/>
  <c r="AQ141" i="3"/>
  <c r="CQ55" i="3"/>
  <c r="CS55" i="3" s="1"/>
  <c r="CU55" i="3"/>
  <c r="CM55" i="3"/>
  <c r="CI55" i="3"/>
  <c r="CE55" i="3"/>
  <c r="CA55" i="3"/>
  <c r="BW55" i="3"/>
  <c r="BS55" i="3"/>
  <c r="BG55" i="3"/>
  <c r="BK55" i="3"/>
  <c r="BO55" i="3"/>
  <c r="AU55" i="3"/>
  <c r="AY55" i="3"/>
  <c r="BC55" i="3"/>
  <c r="AQ55" i="3"/>
  <c r="CQ334" i="3"/>
  <c r="CM334" i="3"/>
  <c r="CU334" i="3"/>
  <c r="CI334" i="3"/>
  <c r="CE334" i="3"/>
  <c r="CA334" i="3"/>
  <c r="BW334" i="3"/>
  <c r="BS334" i="3"/>
  <c r="BO334" i="3"/>
  <c r="BK334" i="3"/>
  <c r="BG334" i="3"/>
  <c r="AY334" i="3"/>
  <c r="BC334" i="3"/>
  <c r="AU334" i="3"/>
  <c r="AQ334" i="3"/>
  <c r="CQ277" i="3"/>
  <c r="CU277" i="3"/>
  <c r="CM277" i="3"/>
  <c r="CE277" i="3"/>
  <c r="CI277" i="3"/>
  <c r="CA277" i="3"/>
  <c r="BW277" i="3"/>
  <c r="BO277" i="3"/>
  <c r="BG277" i="3"/>
  <c r="BS277" i="3"/>
  <c r="BK277" i="3"/>
  <c r="BC277" i="3"/>
  <c r="AY277" i="3"/>
  <c r="AU277" i="3"/>
  <c r="AQ277" i="3"/>
  <c r="CZ460" i="3"/>
  <c r="CQ460" i="3" s="1"/>
  <c r="CS460" i="3" s="1"/>
  <c r="CK460" i="3"/>
  <c r="CM460" i="3"/>
  <c r="CG460" i="3"/>
  <c r="CC460" i="3"/>
  <c r="BY460" i="3"/>
  <c r="BU460" i="3"/>
  <c r="BQ460" i="3"/>
  <c r="BI460" i="3"/>
  <c r="BM460" i="3"/>
  <c r="BE460" i="3"/>
  <c r="AW460" i="3"/>
  <c r="BA460" i="3"/>
  <c r="AS460" i="3"/>
  <c r="CU356" i="3"/>
  <c r="CQ356" i="3"/>
  <c r="CE356" i="3"/>
  <c r="CM356" i="3"/>
  <c r="CI356" i="3"/>
  <c r="CA356" i="3"/>
  <c r="BW356" i="3"/>
  <c r="BS356" i="3"/>
  <c r="BO356" i="3"/>
  <c r="BK356" i="3"/>
  <c r="BC356" i="3"/>
  <c r="BG356" i="3"/>
  <c r="AY356" i="3"/>
  <c r="AU356" i="3"/>
  <c r="AQ356" i="3"/>
  <c r="CQ201" i="3"/>
  <c r="CS201" i="3" s="1"/>
  <c r="CU201" i="3"/>
  <c r="CM201" i="3"/>
  <c r="CI201" i="3"/>
  <c r="CE201" i="3"/>
  <c r="CA201" i="3"/>
  <c r="BW201" i="3"/>
  <c r="BS201" i="3"/>
  <c r="BG201" i="3"/>
  <c r="BK201" i="3"/>
  <c r="BO201" i="3"/>
  <c r="AU201" i="3"/>
  <c r="AY201" i="3"/>
  <c r="BC201" i="3"/>
  <c r="AQ201" i="3"/>
  <c r="CQ69" i="3"/>
  <c r="CS69" i="3" s="1"/>
  <c r="CU69" i="3"/>
  <c r="CM69" i="3"/>
  <c r="CE69" i="3"/>
  <c r="CI69" i="3"/>
  <c r="CA69" i="3"/>
  <c r="BS69" i="3"/>
  <c r="BO69" i="3"/>
  <c r="BW69" i="3"/>
  <c r="BG69" i="3"/>
  <c r="BK69" i="3"/>
  <c r="BC69" i="3"/>
  <c r="AQ69" i="3"/>
  <c r="AY69" i="3"/>
  <c r="AU69" i="3"/>
  <c r="CQ112" i="3"/>
  <c r="CS112" i="3" s="1"/>
  <c r="CU112" i="3"/>
  <c r="CM112" i="3"/>
  <c r="CE112" i="3"/>
  <c r="CI112" i="3"/>
  <c r="CA112" i="3"/>
  <c r="BO112" i="3"/>
  <c r="BW112" i="3"/>
  <c r="BS112" i="3"/>
  <c r="BG112" i="3"/>
  <c r="BK112" i="3"/>
  <c r="BC112" i="3"/>
  <c r="AU112" i="3"/>
  <c r="AQ112" i="3"/>
  <c r="AY112" i="3"/>
  <c r="CQ104" i="3"/>
  <c r="CS104" i="3" s="1"/>
  <c r="CU104" i="3"/>
  <c r="CM104" i="3"/>
  <c r="CI104" i="3"/>
  <c r="CE104" i="3"/>
  <c r="CA104" i="3"/>
  <c r="BW104" i="3"/>
  <c r="BS104" i="3"/>
  <c r="BO104" i="3"/>
  <c r="BG104" i="3"/>
  <c r="BK104" i="3"/>
  <c r="AU104" i="3"/>
  <c r="AY104" i="3"/>
  <c r="BC104" i="3"/>
  <c r="AQ104" i="3"/>
  <c r="CQ381" i="3"/>
  <c r="CU381" i="3"/>
  <c r="CM381" i="3"/>
  <c r="CI381" i="3"/>
  <c r="CE381" i="3"/>
  <c r="CA381" i="3"/>
  <c r="BW381" i="3"/>
  <c r="BS381" i="3"/>
  <c r="BO381" i="3"/>
  <c r="BK381" i="3"/>
  <c r="BG381" i="3"/>
  <c r="BC381" i="3"/>
  <c r="AY381" i="3"/>
  <c r="AU381" i="3"/>
  <c r="AQ381" i="3"/>
  <c r="CQ273" i="3"/>
  <c r="CU273" i="3"/>
  <c r="CM273" i="3"/>
  <c r="CE273" i="3"/>
  <c r="CA273" i="3"/>
  <c r="CI273" i="3"/>
  <c r="BW273" i="3"/>
  <c r="BS273" i="3"/>
  <c r="BO273" i="3"/>
  <c r="BK273" i="3"/>
  <c r="BC273" i="3"/>
  <c r="BG273" i="3"/>
  <c r="AY273" i="3"/>
  <c r="AU273" i="3"/>
  <c r="AQ273" i="3"/>
  <c r="CQ317" i="3"/>
  <c r="CU317" i="3"/>
  <c r="CM317" i="3"/>
  <c r="CE317" i="3"/>
  <c r="CA317" i="3"/>
  <c r="CI317" i="3"/>
  <c r="BW317" i="3"/>
  <c r="BO317" i="3"/>
  <c r="BK317" i="3"/>
  <c r="BG317" i="3"/>
  <c r="BC317" i="3"/>
  <c r="AY317" i="3"/>
  <c r="AU317" i="3"/>
  <c r="BS317" i="3"/>
  <c r="AQ317" i="3"/>
  <c r="CQ166" i="3"/>
  <c r="CS166" i="3" s="1"/>
  <c r="CM166" i="3"/>
  <c r="CE166" i="3"/>
  <c r="CI166" i="3"/>
  <c r="CA166" i="3"/>
  <c r="CU166" i="3"/>
  <c r="BS166" i="3"/>
  <c r="BO166" i="3"/>
  <c r="BW166" i="3"/>
  <c r="BG166" i="3"/>
  <c r="BK166" i="3"/>
  <c r="AQ166" i="3"/>
  <c r="BC166" i="3"/>
  <c r="AY166" i="3"/>
  <c r="AU166" i="3"/>
  <c r="CQ33" i="3"/>
  <c r="CS33" i="3" s="1"/>
  <c r="CM33" i="3"/>
  <c r="CU33" i="3"/>
  <c r="CE33" i="3"/>
  <c r="CI33" i="3"/>
  <c r="CA33" i="3"/>
  <c r="BW33" i="3"/>
  <c r="BS33" i="3"/>
  <c r="BO33" i="3"/>
  <c r="BK33" i="3"/>
  <c r="AY33" i="3"/>
  <c r="BG33" i="3"/>
  <c r="BC33" i="3"/>
  <c r="AU33" i="3"/>
  <c r="AQ33" i="3"/>
  <c r="CU416" i="3"/>
  <c r="CZ416" i="3"/>
  <c r="CQ416" i="3" s="1"/>
  <c r="CM416" i="3"/>
  <c r="CK416" i="3"/>
  <c r="CC416" i="3"/>
  <c r="CG416" i="3"/>
  <c r="BY416" i="3"/>
  <c r="BU416" i="3"/>
  <c r="BQ416" i="3"/>
  <c r="BI416" i="3"/>
  <c r="BM416" i="3"/>
  <c r="BE416" i="3"/>
  <c r="AW416" i="3"/>
  <c r="BA416" i="3"/>
  <c r="AS416" i="3"/>
  <c r="CQ320" i="3"/>
  <c r="CU320" i="3"/>
  <c r="CM320" i="3"/>
  <c r="CI320" i="3"/>
  <c r="CA320" i="3"/>
  <c r="CE320" i="3"/>
  <c r="BW320" i="3"/>
  <c r="BK320" i="3"/>
  <c r="BS320" i="3"/>
  <c r="BO320" i="3"/>
  <c r="BC320" i="3"/>
  <c r="BG320" i="3"/>
  <c r="AU320" i="3"/>
  <c r="AY320" i="3"/>
  <c r="AQ320" i="3"/>
  <c r="CM478" i="3"/>
  <c r="CZ478" i="3"/>
  <c r="CQ478" i="3" s="1"/>
  <c r="CS478" i="3" s="1"/>
  <c r="CG478" i="3"/>
  <c r="CK478" i="3"/>
  <c r="CC478" i="3"/>
  <c r="BU478" i="3"/>
  <c r="BQ478" i="3"/>
  <c r="BY478" i="3"/>
  <c r="BM478" i="3"/>
  <c r="BE478" i="3"/>
  <c r="BI478" i="3"/>
  <c r="AW478" i="3"/>
  <c r="BA478" i="3"/>
  <c r="AS478" i="3"/>
  <c r="CQ278" i="3"/>
  <c r="CU278" i="3"/>
  <c r="CM278" i="3"/>
  <c r="CI278" i="3"/>
  <c r="CA278" i="3"/>
  <c r="CE278" i="3"/>
  <c r="BW278" i="3"/>
  <c r="BS278" i="3"/>
  <c r="BG278" i="3"/>
  <c r="BO278" i="3"/>
  <c r="BK278" i="3"/>
  <c r="BC278" i="3"/>
  <c r="AY278" i="3"/>
  <c r="AU278" i="3"/>
  <c r="AQ278" i="3"/>
  <c r="CU407" i="3"/>
  <c r="CZ407" i="3"/>
  <c r="CQ407" i="3" s="1"/>
  <c r="CK407" i="3"/>
  <c r="CG407" i="3"/>
  <c r="CC407" i="3"/>
  <c r="BY407" i="3"/>
  <c r="BU407" i="3"/>
  <c r="BQ407" i="3"/>
  <c r="BI407" i="3"/>
  <c r="BM407" i="3"/>
  <c r="BE407" i="3"/>
  <c r="AW407" i="3"/>
  <c r="BA407" i="3"/>
  <c r="AS407" i="3"/>
  <c r="CQ119" i="3"/>
  <c r="CS119" i="3" s="1"/>
  <c r="CU119" i="3"/>
  <c r="CM119" i="3"/>
  <c r="CI119" i="3"/>
  <c r="CE119" i="3"/>
  <c r="CA119" i="3"/>
  <c r="BS119" i="3"/>
  <c r="BO119" i="3"/>
  <c r="BW119" i="3"/>
  <c r="BG119" i="3"/>
  <c r="BK119" i="3"/>
  <c r="AU119" i="3"/>
  <c r="AQ119" i="3"/>
  <c r="BC119" i="3"/>
  <c r="AY119" i="3"/>
  <c r="CU511" i="3"/>
  <c r="CM511" i="3"/>
  <c r="CK511" i="3"/>
  <c r="CG511" i="3"/>
  <c r="CC511" i="3"/>
  <c r="BY511" i="3"/>
  <c r="BU511" i="3"/>
  <c r="BQ511" i="3"/>
  <c r="BI511" i="3"/>
  <c r="BM511" i="3"/>
  <c r="AW511" i="3"/>
  <c r="BE511" i="3"/>
  <c r="BA511" i="3"/>
  <c r="AS511" i="3"/>
  <c r="CQ135" i="3"/>
  <c r="CS135" i="3" s="1"/>
  <c r="CU135" i="3"/>
  <c r="CM135" i="3"/>
  <c r="CI135" i="3"/>
  <c r="CE135" i="3"/>
  <c r="CA135" i="3"/>
  <c r="BS135" i="3"/>
  <c r="BO135" i="3"/>
  <c r="BW135" i="3"/>
  <c r="BG135" i="3"/>
  <c r="BK135" i="3"/>
  <c r="AY135" i="3"/>
  <c r="AU135" i="3"/>
  <c r="AQ135" i="3"/>
  <c r="BC135" i="3"/>
  <c r="CQ147" i="3"/>
  <c r="CS147" i="3" s="1"/>
  <c r="CU147" i="3"/>
  <c r="CM147" i="3"/>
  <c r="CI147" i="3"/>
  <c r="CE147" i="3"/>
  <c r="BW147" i="3"/>
  <c r="CA147" i="3"/>
  <c r="BS147" i="3"/>
  <c r="BO147" i="3"/>
  <c r="BK147" i="3"/>
  <c r="BG147" i="3"/>
  <c r="AQ147" i="3"/>
  <c r="BC147" i="3"/>
  <c r="AU147" i="3"/>
  <c r="AY147" i="3"/>
  <c r="CQ313" i="3"/>
  <c r="CU313" i="3"/>
  <c r="CE313" i="3"/>
  <c r="CM313" i="3"/>
  <c r="CA313" i="3"/>
  <c r="CI313" i="3"/>
  <c r="BW313" i="3"/>
  <c r="BS313" i="3"/>
  <c r="BO313" i="3"/>
  <c r="BC313" i="3"/>
  <c r="BK313" i="3"/>
  <c r="BG313" i="3"/>
  <c r="AY313" i="3"/>
  <c r="AU313" i="3"/>
  <c r="AQ313" i="3"/>
  <c r="CQ162" i="3"/>
  <c r="CS162" i="3" s="1"/>
  <c r="CU162" i="3"/>
  <c r="CM162" i="3"/>
  <c r="CE162" i="3"/>
  <c r="CI162" i="3"/>
  <c r="CA162" i="3"/>
  <c r="BW162" i="3"/>
  <c r="BS162" i="3"/>
  <c r="BO162" i="3"/>
  <c r="BG162" i="3"/>
  <c r="BK162" i="3"/>
  <c r="AY162" i="3"/>
  <c r="AQ162" i="3"/>
  <c r="BC162" i="3"/>
  <c r="AU162" i="3"/>
  <c r="CQ29" i="3"/>
  <c r="CS29" i="3" s="1"/>
  <c r="CU29" i="3"/>
  <c r="CM29" i="3"/>
  <c r="CE29" i="3"/>
  <c r="CI29" i="3"/>
  <c r="CA29" i="3"/>
  <c r="BS29" i="3"/>
  <c r="BO29" i="3"/>
  <c r="BW29" i="3"/>
  <c r="BG29" i="3"/>
  <c r="BK29" i="3"/>
  <c r="BC29" i="3"/>
  <c r="AU29" i="3"/>
  <c r="AY29" i="3"/>
  <c r="AQ29" i="3"/>
  <c r="CM66" i="3"/>
  <c r="CQ66" i="3"/>
  <c r="CS66" i="3" s="1"/>
  <c r="CU66" i="3"/>
  <c r="CI66" i="3"/>
  <c r="CE66" i="3"/>
  <c r="CA66" i="3"/>
  <c r="BW66" i="3"/>
  <c r="BS66" i="3"/>
  <c r="BO66" i="3"/>
  <c r="BK66" i="3"/>
  <c r="BG66" i="3"/>
  <c r="AU66" i="3"/>
  <c r="AY66" i="3"/>
  <c r="BC66" i="3"/>
  <c r="AQ66" i="3"/>
  <c r="CQ377" i="3"/>
  <c r="CU377" i="3"/>
  <c r="CI377" i="3"/>
  <c r="CM377" i="3"/>
  <c r="CE377" i="3"/>
  <c r="CA377" i="3"/>
  <c r="BW377" i="3"/>
  <c r="BK377" i="3"/>
  <c r="BS377" i="3"/>
  <c r="BG377" i="3"/>
  <c r="BC377" i="3"/>
  <c r="AY377" i="3"/>
  <c r="AU377" i="3"/>
  <c r="BO377" i="3"/>
  <c r="AQ377" i="3"/>
  <c r="CZ389" i="3"/>
  <c r="CQ389" i="3" s="1"/>
  <c r="CU389" i="3"/>
  <c r="CM389" i="3"/>
  <c r="CG389" i="3"/>
  <c r="CK389" i="3"/>
  <c r="CC389" i="3"/>
  <c r="BY389" i="3"/>
  <c r="BU389" i="3"/>
  <c r="BE389" i="3"/>
  <c r="BI389" i="3"/>
  <c r="BM389" i="3"/>
  <c r="BQ389" i="3"/>
  <c r="BA389" i="3"/>
  <c r="AW389" i="3"/>
  <c r="AS389" i="3"/>
  <c r="CQ382" i="3"/>
  <c r="CM382" i="3"/>
  <c r="CU382" i="3"/>
  <c r="CI382" i="3"/>
  <c r="CE382" i="3"/>
  <c r="CA382" i="3"/>
  <c r="BW382" i="3"/>
  <c r="BS382" i="3"/>
  <c r="BO382" i="3"/>
  <c r="BK382" i="3"/>
  <c r="BG382" i="3"/>
  <c r="BC382" i="3"/>
  <c r="AY382" i="3"/>
  <c r="AU382" i="3"/>
  <c r="AQ382" i="3"/>
  <c r="CQ124" i="3"/>
  <c r="CS124" i="3" s="1"/>
  <c r="CU124" i="3"/>
  <c r="CM124" i="3"/>
  <c r="CI124" i="3"/>
  <c r="CE124" i="3"/>
  <c r="CA124" i="3"/>
  <c r="BW124" i="3"/>
  <c r="BS124" i="3"/>
  <c r="BO124" i="3"/>
  <c r="BK124" i="3"/>
  <c r="BG124" i="3"/>
  <c r="AU124" i="3"/>
  <c r="BC124" i="3"/>
  <c r="AQ124" i="3"/>
  <c r="AY124" i="3"/>
  <c r="CQ375" i="3"/>
  <c r="CU375" i="3"/>
  <c r="CM375" i="3"/>
  <c r="CI375" i="3"/>
  <c r="CE375" i="3"/>
  <c r="CA375" i="3"/>
  <c r="BW375" i="3"/>
  <c r="BS375" i="3"/>
  <c r="BO375" i="3"/>
  <c r="BK375" i="3"/>
  <c r="BG375" i="3"/>
  <c r="BC375" i="3"/>
  <c r="AU375" i="3"/>
  <c r="AY375" i="3"/>
  <c r="AQ375" i="3"/>
  <c r="CQ218" i="3"/>
  <c r="CS218" i="3" s="1"/>
  <c r="CU218" i="3"/>
  <c r="CM218" i="3"/>
  <c r="CE218" i="3"/>
  <c r="CI218" i="3"/>
  <c r="BW218" i="3"/>
  <c r="CA218" i="3"/>
  <c r="BS218" i="3"/>
  <c r="BO218" i="3"/>
  <c r="BG218" i="3"/>
  <c r="BK218" i="3"/>
  <c r="BC218" i="3"/>
  <c r="AU218" i="3"/>
  <c r="AY218" i="3"/>
  <c r="AQ218" i="3"/>
  <c r="CZ524" i="3"/>
  <c r="CQ524" i="3" s="1"/>
  <c r="CS524" i="3" s="1"/>
  <c r="CM524" i="3"/>
  <c r="CK524" i="3"/>
  <c r="CG524" i="3"/>
  <c r="CC524" i="3"/>
  <c r="BY524" i="3"/>
  <c r="BU524" i="3"/>
  <c r="BQ524" i="3"/>
  <c r="BE524" i="3"/>
  <c r="BI524" i="3"/>
  <c r="BM524" i="3"/>
  <c r="AW524" i="3"/>
  <c r="BA524" i="3"/>
  <c r="AS524" i="3"/>
  <c r="CQ352" i="3"/>
  <c r="CU352" i="3"/>
  <c r="CM352" i="3"/>
  <c r="CE352" i="3"/>
  <c r="CA352" i="3"/>
  <c r="BW352" i="3"/>
  <c r="CI352" i="3"/>
  <c r="BO352" i="3"/>
  <c r="BK352" i="3"/>
  <c r="BG352" i="3"/>
  <c r="BS352" i="3"/>
  <c r="BC352" i="3"/>
  <c r="AY352" i="3"/>
  <c r="AU352" i="3"/>
  <c r="AQ352" i="3"/>
  <c r="CQ196" i="3"/>
  <c r="CS196" i="3" s="1"/>
  <c r="CU196" i="3"/>
  <c r="CE196" i="3"/>
  <c r="CA196" i="3"/>
  <c r="CM196" i="3"/>
  <c r="BW196" i="3"/>
  <c r="CI196" i="3"/>
  <c r="BS196" i="3"/>
  <c r="BO196" i="3"/>
  <c r="BK196" i="3"/>
  <c r="AY196" i="3"/>
  <c r="BC196" i="3"/>
  <c r="AU196" i="3"/>
  <c r="BG196" i="3"/>
  <c r="AQ196" i="3"/>
  <c r="CZ419" i="3"/>
  <c r="CQ419" i="3" s="1"/>
  <c r="CM419" i="3"/>
  <c r="CK419" i="3"/>
  <c r="CG419" i="3"/>
  <c r="CC419" i="3"/>
  <c r="BY419" i="3"/>
  <c r="BU419" i="3"/>
  <c r="BQ419" i="3"/>
  <c r="BE419" i="3"/>
  <c r="BI419" i="3"/>
  <c r="AW419" i="3"/>
  <c r="BA419" i="3"/>
  <c r="BM419" i="3"/>
  <c r="AS419" i="3"/>
  <c r="CZ479" i="3"/>
  <c r="CQ479" i="3" s="1"/>
  <c r="CS479" i="3" s="1"/>
  <c r="CM479" i="3"/>
  <c r="CK479" i="3"/>
  <c r="CG479" i="3"/>
  <c r="CC479" i="3"/>
  <c r="BY479" i="3"/>
  <c r="BU479" i="3"/>
  <c r="BQ479" i="3"/>
  <c r="BE479" i="3"/>
  <c r="BI479" i="3"/>
  <c r="AW479" i="3"/>
  <c r="BA479" i="3"/>
  <c r="BM479" i="3"/>
  <c r="AS479" i="3"/>
  <c r="CQ192" i="3"/>
  <c r="CS192" i="3" s="1"/>
  <c r="CU192" i="3"/>
  <c r="CM192" i="3"/>
  <c r="CI192" i="3"/>
  <c r="CE192" i="3"/>
  <c r="CA192" i="3"/>
  <c r="BW192" i="3"/>
  <c r="BO192" i="3"/>
  <c r="BG192" i="3"/>
  <c r="BK192" i="3"/>
  <c r="BS192" i="3"/>
  <c r="AU192" i="3"/>
  <c r="AY192" i="3"/>
  <c r="BC192" i="3"/>
  <c r="AQ192" i="3"/>
  <c r="CQ70" i="3"/>
  <c r="CS70" i="3" s="1"/>
  <c r="CU70" i="3"/>
  <c r="CM70" i="3"/>
  <c r="CI70" i="3"/>
  <c r="CE70" i="3"/>
  <c r="CA70" i="3"/>
  <c r="BO70" i="3"/>
  <c r="BW70" i="3"/>
  <c r="BG70" i="3"/>
  <c r="BK70" i="3"/>
  <c r="BS70" i="3"/>
  <c r="AY70" i="3"/>
  <c r="AQ70" i="3"/>
  <c r="AU70" i="3"/>
  <c r="BC70" i="3"/>
  <c r="CQ103" i="3"/>
  <c r="CS103" i="3" s="1"/>
  <c r="CU103" i="3"/>
  <c r="CM103" i="3"/>
  <c r="CE103" i="3"/>
  <c r="CI103" i="3"/>
  <c r="CA103" i="3"/>
  <c r="BO103" i="3"/>
  <c r="BW103" i="3"/>
  <c r="BS103" i="3"/>
  <c r="BG103" i="3"/>
  <c r="BK103" i="3"/>
  <c r="AY103" i="3"/>
  <c r="AQ103" i="3"/>
  <c r="AU103" i="3"/>
  <c r="BC103" i="3"/>
  <c r="CQ107" i="3"/>
  <c r="CS107" i="3" s="1"/>
  <c r="CM107" i="3"/>
  <c r="CU107" i="3"/>
  <c r="CE107" i="3"/>
  <c r="CI107" i="3"/>
  <c r="CA107" i="3"/>
  <c r="BW107" i="3"/>
  <c r="BS107" i="3"/>
  <c r="BO107" i="3"/>
  <c r="BK107" i="3"/>
  <c r="BG107" i="3"/>
  <c r="AU107" i="3"/>
  <c r="BC107" i="3"/>
  <c r="AQ107" i="3"/>
  <c r="AY107" i="3"/>
  <c r="CQ148" i="3"/>
  <c r="CS148" i="3" s="1"/>
  <c r="CU148" i="3"/>
  <c r="CM148" i="3"/>
  <c r="CI148" i="3"/>
  <c r="CE148" i="3"/>
  <c r="CA148" i="3"/>
  <c r="BW148" i="3"/>
  <c r="BS148" i="3"/>
  <c r="BO148" i="3"/>
  <c r="BK148" i="3"/>
  <c r="BG148" i="3"/>
  <c r="AU148" i="3"/>
  <c r="AY148" i="3"/>
  <c r="BC148" i="3"/>
  <c r="AQ148" i="3"/>
  <c r="CZ461" i="3"/>
  <c r="CQ461" i="3" s="1"/>
  <c r="CS461" i="3" s="1"/>
  <c r="CM461" i="3"/>
  <c r="CK461" i="3"/>
  <c r="CG461" i="3"/>
  <c r="CC461" i="3"/>
  <c r="BY461" i="3"/>
  <c r="BU461" i="3"/>
  <c r="BQ461" i="3"/>
  <c r="BI461" i="3"/>
  <c r="BM461" i="3"/>
  <c r="BE461" i="3"/>
  <c r="AW461" i="3"/>
  <c r="BA461" i="3"/>
  <c r="AS461" i="3"/>
  <c r="CZ504" i="3"/>
  <c r="CQ504" i="3" s="1"/>
  <c r="CS504" i="3" s="1"/>
  <c r="CM504" i="3"/>
  <c r="CK504" i="3"/>
  <c r="CG504" i="3"/>
  <c r="CC504" i="3"/>
  <c r="BY504" i="3"/>
  <c r="BU504" i="3"/>
  <c r="BQ504" i="3"/>
  <c r="BI504" i="3"/>
  <c r="BM504" i="3"/>
  <c r="BE504" i="3"/>
  <c r="AW504" i="3"/>
  <c r="BA504" i="3"/>
  <c r="AS504" i="3"/>
  <c r="CU510" i="3"/>
  <c r="CM510" i="3"/>
  <c r="CG510" i="3"/>
  <c r="CC510" i="3"/>
  <c r="BY510" i="3"/>
  <c r="CK510" i="3"/>
  <c r="BU510" i="3"/>
  <c r="BQ510" i="3"/>
  <c r="BE510" i="3"/>
  <c r="BI510" i="3"/>
  <c r="BM510" i="3"/>
  <c r="BA510" i="3"/>
  <c r="AW510" i="3"/>
  <c r="AS510" i="3"/>
  <c r="CQ115" i="3"/>
  <c r="CS115" i="3" s="1"/>
  <c r="CU115" i="3"/>
  <c r="CM115" i="3"/>
  <c r="CI115" i="3"/>
  <c r="CE115" i="3"/>
  <c r="CA115" i="3"/>
  <c r="BW115" i="3"/>
  <c r="BS115" i="3"/>
  <c r="BO115" i="3"/>
  <c r="BK115" i="3"/>
  <c r="BG115" i="3"/>
  <c r="AY115" i="3"/>
  <c r="AQ115" i="3"/>
  <c r="BC115" i="3"/>
  <c r="AU115" i="3"/>
  <c r="CZ387" i="3"/>
  <c r="CQ387" i="3" s="1"/>
  <c r="CU387" i="3"/>
  <c r="CM387" i="3"/>
  <c r="CC387" i="3"/>
  <c r="CK387" i="3"/>
  <c r="CG387" i="3"/>
  <c r="BY387" i="3"/>
  <c r="BU387" i="3"/>
  <c r="BQ387" i="3"/>
  <c r="BM387" i="3"/>
  <c r="BE387" i="3"/>
  <c r="BI387" i="3"/>
  <c r="BA387" i="3"/>
  <c r="CQ89" i="3"/>
  <c r="CS89" i="3" s="1"/>
  <c r="CU89" i="3"/>
  <c r="CM89" i="3"/>
  <c r="CE89" i="3"/>
  <c r="CI89" i="3"/>
  <c r="CA89" i="3"/>
  <c r="BW89" i="3"/>
  <c r="BS89" i="3"/>
  <c r="BO89" i="3"/>
  <c r="BG89" i="3"/>
  <c r="BK89" i="3"/>
  <c r="AU89" i="3"/>
  <c r="AQ89" i="3"/>
  <c r="BC89" i="3"/>
  <c r="AY89" i="3"/>
  <c r="CQ64" i="3"/>
  <c r="CS64" i="3" s="1"/>
  <c r="CU64" i="3"/>
  <c r="CM64" i="3"/>
  <c r="CE64" i="3"/>
  <c r="CA64" i="3"/>
  <c r="CI64" i="3"/>
  <c r="BW64" i="3"/>
  <c r="BS64" i="3"/>
  <c r="BO64" i="3"/>
  <c r="BG64" i="3"/>
  <c r="BK64" i="3"/>
  <c r="AY64" i="3"/>
  <c r="AU64" i="3"/>
  <c r="BC64" i="3"/>
  <c r="AQ64" i="3"/>
  <c r="CQ335" i="3"/>
  <c r="CU335" i="3"/>
  <c r="CM335" i="3"/>
  <c r="CI335" i="3"/>
  <c r="CE335" i="3"/>
  <c r="CA335" i="3"/>
  <c r="BW335" i="3"/>
  <c r="BS335" i="3"/>
  <c r="BO335" i="3"/>
  <c r="BK335" i="3"/>
  <c r="BG335" i="3"/>
  <c r="AY335" i="3"/>
  <c r="BC335" i="3"/>
  <c r="AU335" i="3"/>
  <c r="AQ335" i="3"/>
  <c r="CZ413" i="3"/>
  <c r="CQ413" i="3" s="1"/>
  <c r="CU413" i="3"/>
  <c r="CG413" i="3"/>
  <c r="CK413" i="3"/>
  <c r="CC413" i="3"/>
  <c r="BY413" i="3"/>
  <c r="BU413" i="3"/>
  <c r="BE413" i="3"/>
  <c r="BQ413" i="3"/>
  <c r="BI413" i="3"/>
  <c r="BM413" i="3"/>
  <c r="BA413" i="3"/>
  <c r="AW413" i="3"/>
  <c r="AS413" i="3"/>
  <c r="CQ372" i="3"/>
  <c r="CU372" i="3"/>
  <c r="CE372" i="3"/>
  <c r="CM372" i="3"/>
  <c r="CI372" i="3"/>
  <c r="BW372" i="3"/>
  <c r="CA372" i="3"/>
  <c r="BS372" i="3"/>
  <c r="BO372" i="3"/>
  <c r="BK372" i="3"/>
  <c r="BG372" i="3"/>
  <c r="BC372" i="3"/>
  <c r="AY372" i="3"/>
  <c r="AQ372" i="3"/>
  <c r="AU372" i="3"/>
  <c r="CQ284" i="3"/>
  <c r="CU284" i="3"/>
  <c r="CM284" i="3"/>
  <c r="CI284" i="3"/>
  <c r="CE284" i="3"/>
  <c r="BW284" i="3"/>
  <c r="BS284" i="3"/>
  <c r="BO284" i="3"/>
  <c r="CA284" i="3"/>
  <c r="BG284" i="3"/>
  <c r="BK284" i="3"/>
  <c r="BC284" i="3"/>
  <c r="AU284" i="3"/>
  <c r="AY284" i="3"/>
  <c r="AQ284" i="3"/>
  <c r="CQ245" i="3"/>
  <c r="CU245" i="3"/>
  <c r="CM245" i="3"/>
  <c r="CA245" i="3"/>
  <c r="CI245" i="3"/>
  <c r="CE245" i="3"/>
  <c r="BW245" i="3"/>
  <c r="BS245" i="3"/>
  <c r="BO245" i="3"/>
  <c r="BK245" i="3"/>
  <c r="BC245" i="3"/>
  <c r="BG245" i="3"/>
  <c r="AY245" i="3"/>
  <c r="AU245" i="3"/>
  <c r="AQ245" i="3"/>
  <c r="CU453" i="3"/>
  <c r="CZ453" i="3"/>
  <c r="CQ453" i="3" s="1"/>
  <c r="CS453" i="3" s="1"/>
  <c r="CM453" i="3"/>
  <c r="CK453" i="3"/>
  <c r="CG453" i="3"/>
  <c r="CC453" i="3"/>
  <c r="BY453" i="3"/>
  <c r="BU453" i="3"/>
  <c r="BQ453" i="3"/>
  <c r="BI453" i="3"/>
  <c r="BM453" i="3"/>
  <c r="BE453" i="3"/>
  <c r="AW453" i="3"/>
  <c r="BA453" i="3"/>
  <c r="AS453" i="3"/>
  <c r="CG438" i="3"/>
  <c r="CC438" i="3"/>
  <c r="BY438" i="3"/>
  <c r="BU438" i="3"/>
  <c r="BQ438" i="3"/>
  <c r="BM438" i="3"/>
  <c r="BE438" i="3"/>
  <c r="BA438" i="3"/>
  <c r="AW438" i="3"/>
  <c r="BI438" i="3"/>
  <c r="AS438" i="3"/>
  <c r="CM209" i="3"/>
  <c r="CI209" i="3"/>
  <c r="CE209" i="3"/>
  <c r="CA209" i="3"/>
  <c r="BW209" i="3"/>
  <c r="BS209" i="3"/>
  <c r="BG209" i="3"/>
  <c r="BO209" i="3"/>
  <c r="BC209" i="3"/>
  <c r="AU209" i="3"/>
  <c r="AY209" i="3"/>
  <c r="CQ304" i="3"/>
  <c r="CU304" i="3"/>
  <c r="CM304" i="3"/>
  <c r="CI304" i="3"/>
  <c r="CE304" i="3"/>
  <c r="CA304" i="3"/>
  <c r="BW304" i="3"/>
  <c r="BK304" i="3"/>
  <c r="BS304" i="3"/>
  <c r="BO304" i="3"/>
  <c r="BC304" i="3"/>
  <c r="AU304" i="3"/>
  <c r="BG304" i="3"/>
  <c r="AY304" i="3"/>
  <c r="AQ304" i="3"/>
  <c r="CQ71" i="3"/>
  <c r="CS71" i="3" s="1"/>
  <c r="CU71" i="3"/>
  <c r="CM71" i="3"/>
  <c r="CI71" i="3"/>
  <c r="CE71" i="3"/>
  <c r="CA71" i="3"/>
  <c r="BW71" i="3"/>
  <c r="BS71" i="3"/>
  <c r="BG71" i="3"/>
  <c r="BK71" i="3"/>
  <c r="BO71" i="3"/>
  <c r="BC71" i="3"/>
  <c r="AU71" i="3"/>
  <c r="AY71" i="3"/>
  <c r="AQ71" i="3"/>
  <c r="CQ349" i="3"/>
  <c r="CU349" i="3"/>
  <c r="CM349" i="3"/>
  <c r="CI349" i="3"/>
  <c r="CE349" i="3"/>
  <c r="CA349" i="3"/>
  <c r="BW349" i="3"/>
  <c r="BS349" i="3"/>
  <c r="BO349" i="3"/>
  <c r="BK349" i="3"/>
  <c r="BC349" i="3"/>
  <c r="BG349" i="3"/>
  <c r="AU349" i="3"/>
  <c r="AY349" i="3"/>
  <c r="AQ349" i="3"/>
  <c r="CQ168" i="3"/>
  <c r="CS168" i="3" s="1"/>
  <c r="CU168" i="3"/>
  <c r="CM168" i="3"/>
  <c r="CI168" i="3"/>
  <c r="CE168" i="3"/>
  <c r="CA168" i="3"/>
  <c r="BO168" i="3"/>
  <c r="BW168" i="3"/>
  <c r="BS168" i="3"/>
  <c r="BG168" i="3"/>
  <c r="BK168" i="3"/>
  <c r="AQ168" i="3"/>
  <c r="AU168" i="3"/>
  <c r="AY168" i="3"/>
  <c r="BC168" i="3"/>
  <c r="CQ279" i="3"/>
  <c r="CU279" i="3"/>
  <c r="CM279" i="3"/>
  <c r="CE279" i="3"/>
  <c r="CI279" i="3"/>
  <c r="CA279" i="3"/>
  <c r="BW279" i="3"/>
  <c r="BS279" i="3"/>
  <c r="BO279" i="3"/>
  <c r="BG279" i="3"/>
  <c r="BK279" i="3"/>
  <c r="BC279" i="3"/>
  <c r="AY279" i="3"/>
  <c r="AU279" i="3"/>
  <c r="AQ279" i="3"/>
  <c r="CQ125" i="3"/>
  <c r="CS125" i="3" s="1"/>
  <c r="CU125" i="3"/>
  <c r="CM125" i="3"/>
  <c r="CI125" i="3"/>
  <c r="CE125" i="3"/>
  <c r="CA125" i="3"/>
  <c r="BW125" i="3"/>
  <c r="BS125" i="3"/>
  <c r="BO125" i="3"/>
  <c r="BG125" i="3"/>
  <c r="BK125" i="3"/>
  <c r="AU125" i="3"/>
  <c r="AY125" i="3"/>
  <c r="AQ125" i="3"/>
  <c r="BC125" i="3"/>
  <c r="CU513" i="3"/>
  <c r="CM513" i="3"/>
  <c r="CK513" i="3"/>
  <c r="CG513" i="3"/>
  <c r="BY513" i="3"/>
  <c r="CC513" i="3"/>
  <c r="BU513" i="3"/>
  <c r="BQ513" i="3"/>
  <c r="BI513" i="3"/>
  <c r="BM513" i="3"/>
  <c r="BE513" i="3"/>
  <c r="AW513" i="3"/>
  <c r="BA513" i="3"/>
  <c r="AS513" i="3"/>
  <c r="CQ355" i="3"/>
  <c r="CU355" i="3"/>
  <c r="CM355" i="3"/>
  <c r="CI355" i="3"/>
  <c r="CA355" i="3"/>
  <c r="CE355" i="3"/>
  <c r="BW355" i="3"/>
  <c r="BK355" i="3"/>
  <c r="BS355" i="3"/>
  <c r="BO355" i="3"/>
  <c r="BC355" i="3"/>
  <c r="BG355" i="3"/>
  <c r="AY355" i="3"/>
  <c r="AU355" i="3"/>
  <c r="AQ355" i="3"/>
  <c r="CQ347" i="3"/>
  <c r="CU347" i="3"/>
  <c r="CM347" i="3"/>
  <c r="CI347" i="3"/>
  <c r="CA347" i="3"/>
  <c r="CE347" i="3"/>
  <c r="BW347" i="3"/>
  <c r="BK347" i="3"/>
  <c r="BS347" i="3"/>
  <c r="BO347" i="3"/>
  <c r="BC347" i="3"/>
  <c r="BG347" i="3"/>
  <c r="AY347" i="3"/>
  <c r="AU347" i="3"/>
  <c r="AQ347" i="3"/>
  <c r="CQ256" i="3"/>
  <c r="CU256" i="3"/>
  <c r="CM256" i="3"/>
  <c r="CI256" i="3"/>
  <c r="CE256" i="3"/>
  <c r="BW256" i="3"/>
  <c r="CA256" i="3"/>
  <c r="BS256" i="3"/>
  <c r="BO256" i="3"/>
  <c r="BG256" i="3"/>
  <c r="BK256" i="3"/>
  <c r="BC256" i="3"/>
  <c r="AY256" i="3"/>
  <c r="AU256" i="3"/>
  <c r="AQ256" i="3"/>
  <c r="CQ234" i="3"/>
  <c r="CU234" i="3"/>
  <c r="CM234" i="3"/>
  <c r="CI234" i="3"/>
  <c r="CE234" i="3"/>
  <c r="CA234" i="3"/>
  <c r="BW234" i="3"/>
  <c r="BS234" i="3"/>
  <c r="BO234" i="3"/>
  <c r="BG234" i="3"/>
  <c r="BK234" i="3"/>
  <c r="AY234" i="3"/>
  <c r="BC234" i="3"/>
  <c r="AU234" i="3"/>
  <c r="AQ234" i="3"/>
  <c r="CQ340" i="3"/>
  <c r="CU340" i="3"/>
  <c r="CE340" i="3"/>
  <c r="CM340" i="3"/>
  <c r="CI340" i="3"/>
  <c r="BW340" i="3"/>
  <c r="CA340" i="3"/>
  <c r="BS340" i="3"/>
  <c r="BO340" i="3"/>
  <c r="BC340" i="3"/>
  <c r="BK340" i="3"/>
  <c r="BG340" i="3"/>
  <c r="AU340" i="3"/>
  <c r="AY340" i="3"/>
  <c r="AQ340" i="3"/>
  <c r="CQ186" i="3"/>
  <c r="CS186" i="3" s="1"/>
  <c r="CU186" i="3"/>
  <c r="CM186" i="3"/>
  <c r="CE186" i="3"/>
  <c r="CI186" i="3"/>
  <c r="CA186" i="3"/>
  <c r="BW186" i="3"/>
  <c r="BS186" i="3"/>
  <c r="BO186" i="3"/>
  <c r="BG186" i="3"/>
  <c r="BK186" i="3"/>
  <c r="AU186" i="3"/>
  <c r="AY186" i="3"/>
  <c r="BC186" i="3"/>
  <c r="AQ186" i="3"/>
  <c r="CQ53" i="3"/>
  <c r="CS53" i="3" s="1"/>
  <c r="CU53" i="3"/>
  <c r="CM53" i="3"/>
  <c r="CE53" i="3"/>
  <c r="CI53" i="3"/>
  <c r="CA53" i="3"/>
  <c r="BS53" i="3"/>
  <c r="BO53" i="3"/>
  <c r="BW53" i="3"/>
  <c r="BG53" i="3"/>
  <c r="BK53" i="3"/>
  <c r="BC53" i="3"/>
  <c r="AU53" i="3"/>
  <c r="AY53" i="3"/>
  <c r="AQ53" i="3"/>
  <c r="CZ531" i="3"/>
  <c r="CQ531" i="3" s="1"/>
  <c r="CS531" i="3" s="1"/>
  <c r="CM531" i="3"/>
  <c r="CK531" i="3"/>
  <c r="CG531" i="3"/>
  <c r="CC531" i="3"/>
  <c r="BY531" i="3"/>
  <c r="BU531" i="3"/>
  <c r="BQ531" i="3"/>
  <c r="BE531" i="3"/>
  <c r="BI531" i="3"/>
  <c r="BM531" i="3"/>
  <c r="AW531" i="3"/>
  <c r="BA531" i="3"/>
  <c r="AS531" i="3"/>
  <c r="CQ270" i="3"/>
  <c r="CU270" i="3"/>
  <c r="CM270" i="3"/>
  <c r="CI270" i="3"/>
  <c r="CE270" i="3"/>
  <c r="CA270" i="3"/>
  <c r="BW270" i="3"/>
  <c r="BS270" i="3"/>
  <c r="BG270" i="3"/>
  <c r="BK270" i="3"/>
  <c r="BC270" i="3"/>
  <c r="BO270" i="3"/>
  <c r="AY270" i="3"/>
  <c r="AU270" i="3"/>
  <c r="AQ270" i="3"/>
  <c r="CU399" i="3"/>
  <c r="CZ399" i="3"/>
  <c r="CQ399" i="3" s="1"/>
  <c r="CK399" i="3"/>
  <c r="CG399" i="3"/>
  <c r="CC399" i="3"/>
  <c r="BY399" i="3"/>
  <c r="BU399" i="3"/>
  <c r="BQ399" i="3"/>
  <c r="BI399" i="3"/>
  <c r="BM399" i="3"/>
  <c r="BE399" i="3"/>
  <c r="AW399" i="3"/>
  <c r="BA399" i="3"/>
  <c r="AS399" i="3"/>
  <c r="CZ523" i="3"/>
  <c r="CQ523" i="3" s="1"/>
  <c r="CS523" i="3" s="1"/>
  <c r="CM523" i="3"/>
  <c r="CK523" i="3"/>
  <c r="CG523" i="3"/>
  <c r="CC523" i="3"/>
  <c r="BY523" i="3"/>
  <c r="BU523" i="3"/>
  <c r="BQ523" i="3"/>
  <c r="BE523" i="3"/>
  <c r="BI523" i="3"/>
  <c r="BM523" i="3"/>
  <c r="AW523" i="3"/>
  <c r="BA523" i="3"/>
  <c r="AS523" i="3"/>
  <c r="CM393" i="3"/>
  <c r="CZ393" i="3"/>
  <c r="CQ393" i="3" s="1"/>
  <c r="CG393" i="3"/>
  <c r="CK393" i="3"/>
  <c r="CC393" i="3"/>
  <c r="BU393" i="3"/>
  <c r="BQ393" i="3"/>
  <c r="BY393" i="3"/>
  <c r="BM393" i="3"/>
  <c r="BE393" i="3"/>
  <c r="BI393" i="3"/>
  <c r="AW393" i="3"/>
  <c r="BA393" i="3"/>
  <c r="AS393" i="3"/>
  <c r="CQ35" i="3"/>
  <c r="CS35" i="3" s="1"/>
  <c r="CM35" i="3"/>
  <c r="CU35" i="3"/>
  <c r="CI35" i="3"/>
  <c r="CE35" i="3"/>
  <c r="CA35" i="3"/>
  <c r="BW35" i="3"/>
  <c r="BS35" i="3"/>
  <c r="BO35" i="3"/>
  <c r="BG35" i="3"/>
  <c r="AU35" i="3"/>
  <c r="AY35" i="3"/>
  <c r="BC35" i="3"/>
  <c r="BK35" i="3"/>
  <c r="AQ35" i="3"/>
  <c r="CQ311" i="3"/>
  <c r="CU311" i="3"/>
  <c r="CM311" i="3"/>
  <c r="CI311" i="3"/>
  <c r="CE311" i="3"/>
  <c r="BW311" i="3"/>
  <c r="CA311" i="3"/>
  <c r="BK311" i="3"/>
  <c r="BS311" i="3"/>
  <c r="BO311" i="3"/>
  <c r="BG311" i="3"/>
  <c r="BC311" i="3"/>
  <c r="AU311" i="3"/>
  <c r="AY311" i="3"/>
  <c r="AQ311" i="3"/>
  <c r="CQ226" i="3"/>
  <c r="CU226" i="3"/>
  <c r="CM226" i="3"/>
  <c r="CI226" i="3"/>
  <c r="CA226" i="3"/>
  <c r="CE226" i="3"/>
  <c r="BW226" i="3"/>
  <c r="BS226" i="3"/>
  <c r="BO226" i="3"/>
  <c r="BG226" i="3"/>
  <c r="BK226" i="3"/>
  <c r="AY226" i="3"/>
  <c r="BC226" i="3"/>
  <c r="AU226" i="3"/>
  <c r="AQ226" i="3"/>
  <c r="CQ301" i="3"/>
  <c r="CU301" i="3"/>
  <c r="CM301" i="3"/>
  <c r="CE301" i="3"/>
  <c r="CI301" i="3"/>
  <c r="CA301" i="3"/>
  <c r="BW301" i="3"/>
  <c r="BO301" i="3"/>
  <c r="BK301" i="3"/>
  <c r="BS301" i="3"/>
  <c r="BG301" i="3"/>
  <c r="BC301" i="3"/>
  <c r="AY301" i="3"/>
  <c r="AU301" i="3"/>
  <c r="AQ301" i="3"/>
  <c r="CQ150" i="3"/>
  <c r="CS150" i="3" s="1"/>
  <c r="CM150" i="3"/>
  <c r="CU150" i="3"/>
  <c r="CE150" i="3"/>
  <c r="CI150" i="3"/>
  <c r="CA150" i="3"/>
  <c r="BS150" i="3"/>
  <c r="BO150" i="3"/>
  <c r="BW150" i="3"/>
  <c r="BG150" i="3"/>
  <c r="BK150" i="3"/>
  <c r="AQ150" i="3"/>
  <c r="AY150" i="3"/>
  <c r="AU150" i="3"/>
  <c r="BC150" i="3"/>
  <c r="CM475" i="3"/>
  <c r="CK475" i="3"/>
  <c r="CG475" i="3"/>
  <c r="CC475" i="3"/>
  <c r="BY475" i="3"/>
  <c r="BU475" i="3"/>
  <c r="BQ475" i="3"/>
  <c r="BI475" i="3"/>
  <c r="BM475" i="3"/>
  <c r="BE475" i="3"/>
  <c r="AW475" i="3"/>
  <c r="BA475" i="3"/>
  <c r="AS475" i="3"/>
  <c r="CQ243" i="3"/>
  <c r="CU243" i="3"/>
  <c r="CM243" i="3"/>
  <c r="CE243" i="3"/>
  <c r="CI243" i="3"/>
  <c r="BW243" i="3"/>
  <c r="CA243" i="3"/>
  <c r="BS243" i="3"/>
  <c r="BO243" i="3"/>
  <c r="BG243" i="3"/>
  <c r="BK243" i="3"/>
  <c r="BC243" i="3"/>
  <c r="AU243" i="3"/>
  <c r="AY243" i="3"/>
  <c r="AQ243" i="3"/>
  <c r="CM18" i="3"/>
  <c r="CE18" i="3"/>
  <c r="CA18" i="3"/>
  <c r="CI18" i="3"/>
  <c r="BS18" i="3"/>
  <c r="BO18" i="3"/>
  <c r="BW18" i="3"/>
  <c r="BG18" i="3"/>
  <c r="BK18" i="3"/>
  <c r="AY18" i="3"/>
  <c r="AU18" i="3"/>
  <c r="BC18" i="3"/>
  <c r="AQ18" i="3"/>
  <c r="CM498" i="3"/>
  <c r="CG498" i="3"/>
  <c r="CK498" i="3"/>
  <c r="CC498" i="3"/>
  <c r="BU498" i="3"/>
  <c r="BY498" i="3"/>
  <c r="BQ498" i="3"/>
  <c r="BM498" i="3"/>
  <c r="BE498" i="3"/>
  <c r="AW498" i="3"/>
  <c r="BA498" i="3"/>
  <c r="BI498" i="3"/>
  <c r="AS498" i="3"/>
  <c r="CM474" i="3"/>
  <c r="CG474" i="3"/>
  <c r="CK474" i="3"/>
  <c r="CC474" i="3"/>
  <c r="BY474" i="3"/>
  <c r="BU474" i="3"/>
  <c r="BI474" i="3"/>
  <c r="BQ474" i="3"/>
  <c r="BM474" i="3"/>
  <c r="BE474" i="3"/>
  <c r="AW474" i="3"/>
  <c r="BA474" i="3"/>
  <c r="AS474" i="3"/>
  <c r="CQ63" i="3"/>
  <c r="CS63" i="3" s="1"/>
  <c r="CU63" i="3"/>
  <c r="CM63" i="3"/>
  <c r="CI63" i="3"/>
  <c r="CA63" i="3"/>
  <c r="CE63" i="3"/>
  <c r="BW63" i="3"/>
  <c r="BS63" i="3"/>
  <c r="BG63" i="3"/>
  <c r="BK63" i="3"/>
  <c r="BO63" i="3"/>
  <c r="BC63" i="3"/>
  <c r="AU63" i="3"/>
  <c r="AY63" i="3"/>
  <c r="AQ63" i="3"/>
  <c r="CQ114" i="3"/>
  <c r="CS114" i="3" s="1"/>
  <c r="CU114" i="3"/>
  <c r="CM114" i="3"/>
  <c r="CE114" i="3"/>
  <c r="CI114" i="3"/>
  <c r="CA114" i="3"/>
  <c r="BW114" i="3"/>
  <c r="BS114" i="3"/>
  <c r="BO114" i="3"/>
  <c r="BG114" i="3"/>
  <c r="BK114" i="3"/>
  <c r="AY114" i="3"/>
  <c r="BC114" i="3"/>
  <c r="AQ114" i="3"/>
  <c r="AU114" i="3"/>
  <c r="CQ251" i="3"/>
  <c r="CU251" i="3"/>
  <c r="CM251" i="3"/>
  <c r="CI251" i="3"/>
  <c r="CA251" i="3"/>
  <c r="CE251" i="3"/>
  <c r="BW251" i="3"/>
  <c r="BS251" i="3"/>
  <c r="BG251" i="3"/>
  <c r="BK251" i="3"/>
  <c r="BC251" i="3"/>
  <c r="BO251" i="3"/>
  <c r="AY251" i="3"/>
  <c r="AU251" i="3"/>
  <c r="AQ251" i="3"/>
  <c r="CQ145" i="3"/>
  <c r="CS145" i="3" s="1"/>
  <c r="CU145" i="3"/>
  <c r="CM145" i="3"/>
  <c r="CI145" i="3"/>
  <c r="CA145" i="3"/>
  <c r="CE145" i="3"/>
  <c r="BW145" i="3"/>
  <c r="BS145" i="3"/>
  <c r="BG145" i="3"/>
  <c r="BO145" i="3"/>
  <c r="BK145" i="3"/>
  <c r="AU145" i="3"/>
  <c r="AY145" i="3"/>
  <c r="AQ145" i="3"/>
  <c r="BC145" i="3"/>
  <c r="CU514" i="3"/>
  <c r="CM514" i="3"/>
  <c r="CG514" i="3"/>
  <c r="CC514" i="3"/>
  <c r="CK514" i="3"/>
  <c r="BY514" i="3"/>
  <c r="BU514" i="3"/>
  <c r="BQ514" i="3"/>
  <c r="BM514" i="3"/>
  <c r="BE514" i="3"/>
  <c r="AW514" i="3"/>
  <c r="BA514" i="3"/>
  <c r="BI514" i="3"/>
  <c r="AS514" i="3"/>
  <c r="CM91" i="3"/>
  <c r="CU91" i="3"/>
  <c r="CQ91" i="3"/>
  <c r="CS91" i="3" s="1"/>
  <c r="CI91" i="3"/>
  <c r="CE91" i="3"/>
  <c r="CA91" i="3"/>
  <c r="BW91" i="3"/>
  <c r="BS91" i="3"/>
  <c r="BO91" i="3"/>
  <c r="BK91" i="3"/>
  <c r="BG91" i="3"/>
  <c r="BC91" i="3"/>
  <c r="AU91" i="3"/>
  <c r="AY91" i="3"/>
  <c r="AQ91" i="3"/>
  <c r="CU409" i="3"/>
  <c r="CZ409" i="3"/>
  <c r="CQ409" i="3" s="1"/>
  <c r="CG409" i="3"/>
  <c r="CC409" i="3"/>
  <c r="CK409" i="3"/>
  <c r="BU409" i="3"/>
  <c r="BQ409" i="3"/>
  <c r="BY409" i="3"/>
  <c r="BM409" i="3"/>
  <c r="BE409" i="3"/>
  <c r="BI409" i="3"/>
  <c r="AW409" i="3"/>
  <c r="BA409" i="3"/>
  <c r="AS409" i="3"/>
  <c r="CM437" i="3"/>
  <c r="CG437" i="3"/>
  <c r="CC437" i="3"/>
  <c r="BY437" i="3"/>
  <c r="BU437" i="3"/>
  <c r="BQ437" i="3"/>
  <c r="BI437" i="3"/>
  <c r="BM437" i="3"/>
  <c r="BE437" i="3"/>
  <c r="AW437" i="3"/>
  <c r="BA437" i="3"/>
  <c r="AS437" i="3"/>
  <c r="CQ139" i="3"/>
  <c r="CS139" i="3" s="1"/>
  <c r="CU139" i="3"/>
  <c r="CM139" i="3"/>
  <c r="CI139" i="3"/>
  <c r="CE139" i="3"/>
  <c r="BW139" i="3"/>
  <c r="BS139" i="3"/>
  <c r="CA139" i="3"/>
  <c r="BO139" i="3"/>
  <c r="BK139" i="3"/>
  <c r="BG139" i="3"/>
  <c r="AU139" i="3"/>
  <c r="BC139" i="3"/>
  <c r="AY139" i="3"/>
  <c r="AQ139" i="3"/>
  <c r="CZ398" i="3"/>
  <c r="CQ398" i="3" s="1"/>
  <c r="CU398" i="3"/>
  <c r="CK398" i="3"/>
  <c r="CG398" i="3"/>
  <c r="CC398" i="3"/>
  <c r="BY398" i="3"/>
  <c r="BU398" i="3"/>
  <c r="BQ398" i="3"/>
  <c r="BE398" i="3"/>
  <c r="BI398" i="3"/>
  <c r="BM398" i="3"/>
  <c r="BA398" i="3"/>
  <c r="AW398" i="3"/>
  <c r="AS398" i="3"/>
  <c r="CM440" i="3"/>
  <c r="CG440" i="3"/>
  <c r="CC440" i="3"/>
  <c r="BY440" i="3"/>
  <c r="BU440" i="3"/>
  <c r="BQ440" i="3"/>
  <c r="BI440" i="3"/>
  <c r="BM440" i="3"/>
  <c r="AW440" i="3"/>
  <c r="BE440" i="3"/>
  <c r="BA440" i="3"/>
  <c r="AS440" i="3"/>
  <c r="CQ248" i="3"/>
  <c r="CU248" i="3"/>
  <c r="CM248" i="3"/>
  <c r="CI248" i="3"/>
  <c r="CE248" i="3"/>
  <c r="CA248" i="3"/>
  <c r="BW248" i="3"/>
  <c r="BS248" i="3"/>
  <c r="BO248" i="3"/>
  <c r="BG248" i="3"/>
  <c r="BK248" i="3"/>
  <c r="BC248" i="3"/>
  <c r="AU248" i="3"/>
  <c r="AY248" i="3"/>
  <c r="AQ248" i="3"/>
  <c r="CQ106" i="3"/>
  <c r="CS106" i="3" s="1"/>
  <c r="CU106" i="3"/>
  <c r="CM106" i="3"/>
  <c r="CI106" i="3"/>
  <c r="CE106" i="3"/>
  <c r="CA106" i="3"/>
  <c r="BW106" i="3"/>
  <c r="BS106" i="3"/>
  <c r="BO106" i="3"/>
  <c r="BK106" i="3"/>
  <c r="BG106" i="3"/>
  <c r="AQ106" i="3"/>
  <c r="AU106" i="3"/>
  <c r="AY106" i="3"/>
  <c r="BC106" i="3"/>
  <c r="CZ476" i="3"/>
  <c r="CQ476" i="3" s="1"/>
  <c r="CS476" i="3" s="1"/>
  <c r="CK476" i="3"/>
  <c r="CG476" i="3"/>
  <c r="CM476" i="3"/>
  <c r="CC476" i="3"/>
  <c r="BY476" i="3"/>
  <c r="BU476" i="3"/>
  <c r="BQ476" i="3"/>
  <c r="BI476" i="3"/>
  <c r="BM476" i="3"/>
  <c r="BE476" i="3"/>
  <c r="AW476" i="3"/>
  <c r="BA476" i="3"/>
  <c r="AS476" i="3"/>
  <c r="CQ200" i="3"/>
  <c r="CS200" i="3" s="1"/>
  <c r="CU200" i="3"/>
  <c r="CM200" i="3"/>
  <c r="CI200" i="3"/>
  <c r="CE200" i="3"/>
  <c r="CA200" i="3"/>
  <c r="BW200" i="3"/>
  <c r="BO200" i="3"/>
  <c r="BG200" i="3"/>
  <c r="BK200" i="3"/>
  <c r="BS200" i="3"/>
  <c r="BC200" i="3"/>
  <c r="AU200" i="3"/>
  <c r="AY200" i="3"/>
  <c r="AQ200" i="3"/>
  <c r="CQ185" i="3"/>
  <c r="CS185" i="3" s="1"/>
  <c r="CU185" i="3"/>
  <c r="CM185" i="3"/>
  <c r="CI185" i="3"/>
  <c r="CE185" i="3"/>
  <c r="CA185" i="3"/>
  <c r="BW185" i="3"/>
  <c r="BS185" i="3"/>
  <c r="BG185" i="3"/>
  <c r="BK185" i="3"/>
  <c r="BO185" i="3"/>
  <c r="BC185" i="3"/>
  <c r="AU185" i="3"/>
  <c r="AY185" i="3"/>
  <c r="AQ185" i="3"/>
  <c r="CZ527" i="3"/>
  <c r="CQ527" i="3" s="1"/>
  <c r="CS527" i="3" s="1"/>
  <c r="CM527" i="3"/>
  <c r="CK527" i="3"/>
  <c r="CG527" i="3"/>
  <c r="CC527" i="3"/>
  <c r="BY527" i="3"/>
  <c r="BU527" i="3"/>
  <c r="BQ527" i="3"/>
  <c r="BI527" i="3"/>
  <c r="BM527" i="3"/>
  <c r="BE527" i="3"/>
  <c r="AW527" i="3"/>
  <c r="BA527" i="3"/>
  <c r="AS527" i="3"/>
  <c r="CQ172" i="3"/>
  <c r="CS172" i="3" s="1"/>
  <c r="CU172" i="3"/>
  <c r="CM172" i="3"/>
  <c r="CE172" i="3"/>
  <c r="CA172" i="3"/>
  <c r="CI172" i="3"/>
  <c r="BW172" i="3"/>
  <c r="BS172" i="3"/>
  <c r="BO172" i="3"/>
  <c r="BK172" i="3"/>
  <c r="BG172" i="3"/>
  <c r="AQ172" i="3"/>
  <c r="BC172" i="3"/>
  <c r="AU172" i="3"/>
  <c r="AY172" i="3"/>
  <c r="CQ197" i="3"/>
  <c r="CS197" i="3" s="1"/>
  <c r="CU197" i="3"/>
  <c r="CM197" i="3"/>
  <c r="CI197" i="3"/>
  <c r="CE197" i="3"/>
  <c r="BW197" i="3"/>
  <c r="CA197" i="3"/>
  <c r="BS197" i="3"/>
  <c r="BO197" i="3"/>
  <c r="BG197" i="3"/>
  <c r="BK197" i="3"/>
  <c r="AY197" i="3"/>
  <c r="BC197" i="3"/>
  <c r="AU197" i="3"/>
  <c r="AQ197" i="3"/>
  <c r="CQ321" i="3"/>
  <c r="CU321" i="3"/>
  <c r="CE321" i="3"/>
  <c r="CM321" i="3"/>
  <c r="CA321" i="3"/>
  <c r="BW321" i="3"/>
  <c r="CI321" i="3"/>
  <c r="BS321" i="3"/>
  <c r="BO321" i="3"/>
  <c r="BC321" i="3"/>
  <c r="BK321" i="3"/>
  <c r="BG321" i="3"/>
  <c r="AY321" i="3"/>
  <c r="AU321" i="3"/>
  <c r="AQ321" i="3"/>
  <c r="CQ170" i="3"/>
  <c r="CS170" i="3" s="1"/>
  <c r="CU170" i="3"/>
  <c r="CM170" i="3"/>
  <c r="CE170" i="3"/>
  <c r="CI170" i="3"/>
  <c r="CA170" i="3"/>
  <c r="BW170" i="3"/>
  <c r="BS170" i="3"/>
  <c r="BO170" i="3"/>
  <c r="BG170" i="3"/>
  <c r="BK170" i="3"/>
  <c r="BC170" i="3"/>
  <c r="AY170" i="3"/>
  <c r="AU170" i="3"/>
  <c r="AQ170" i="3"/>
  <c r="CQ37" i="3"/>
  <c r="CS37" i="3" s="1"/>
  <c r="CU37" i="3"/>
  <c r="CM37" i="3"/>
  <c r="CE37" i="3"/>
  <c r="CI37" i="3"/>
  <c r="CA37" i="3"/>
  <c r="BS37" i="3"/>
  <c r="BO37" i="3"/>
  <c r="BW37" i="3"/>
  <c r="BG37" i="3"/>
  <c r="BK37" i="3"/>
  <c r="BC37" i="3"/>
  <c r="AU37" i="3"/>
  <c r="AY37" i="3"/>
  <c r="AQ37" i="3"/>
  <c r="CZ528" i="3"/>
  <c r="CQ528" i="3" s="1"/>
  <c r="CS528" i="3" s="1"/>
  <c r="CK528" i="3"/>
  <c r="CG528" i="3"/>
  <c r="CM528" i="3"/>
  <c r="CC528" i="3"/>
  <c r="BY528" i="3"/>
  <c r="BU528" i="3"/>
  <c r="BQ528" i="3"/>
  <c r="BI528" i="3"/>
  <c r="BM528" i="3"/>
  <c r="BE528" i="3"/>
  <c r="AW528" i="3"/>
  <c r="BA528" i="3"/>
  <c r="AS528" i="3"/>
  <c r="CQ339" i="3"/>
  <c r="CU339" i="3"/>
  <c r="CM339" i="3"/>
  <c r="CI339" i="3"/>
  <c r="CA339" i="3"/>
  <c r="CE339" i="3"/>
  <c r="BW339" i="3"/>
  <c r="BK339" i="3"/>
  <c r="BS339" i="3"/>
  <c r="BO339" i="3"/>
  <c r="BC339" i="3"/>
  <c r="BG339" i="3"/>
  <c r="AU339" i="3"/>
  <c r="AY339" i="3"/>
  <c r="AQ339" i="3"/>
  <c r="CM489" i="3"/>
  <c r="CZ489" i="3"/>
  <c r="CQ489" i="3" s="1"/>
  <c r="CS489" i="3" s="1"/>
  <c r="CG489" i="3"/>
  <c r="CK489" i="3"/>
  <c r="CC489" i="3"/>
  <c r="BU489" i="3"/>
  <c r="BQ489" i="3"/>
  <c r="BY489" i="3"/>
  <c r="BM489" i="3"/>
  <c r="BE489" i="3"/>
  <c r="AW489" i="3"/>
  <c r="BA489" i="3"/>
  <c r="BI489" i="3"/>
  <c r="AS489" i="3"/>
  <c r="CQ312" i="3"/>
  <c r="CU312" i="3"/>
  <c r="CM312" i="3"/>
  <c r="CI312" i="3"/>
  <c r="CA312" i="3"/>
  <c r="CE312" i="3"/>
  <c r="BW312" i="3"/>
  <c r="BK312" i="3"/>
  <c r="BS312" i="3"/>
  <c r="BO312" i="3"/>
  <c r="BC312" i="3"/>
  <c r="AU312" i="3"/>
  <c r="BG312" i="3"/>
  <c r="AY312" i="3"/>
  <c r="AQ312" i="3"/>
  <c r="CQ230" i="3"/>
  <c r="CU230" i="3"/>
  <c r="CM230" i="3"/>
  <c r="CI230" i="3"/>
  <c r="CE230" i="3"/>
  <c r="BW230" i="3"/>
  <c r="CA230" i="3"/>
  <c r="BS230" i="3"/>
  <c r="BO230" i="3"/>
  <c r="BG230" i="3"/>
  <c r="BK230" i="3"/>
  <c r="AY230" i="3"/>
  <c r="BC230" i="3"/>
  <c r="AU230" i="3"/>
  <c r="AQ230" i="3"/>
  <c r="CU156" i="3"/>
  <c r="CQ156" i="3"/>
  <c r="CS156" i="3" s="1"/>
  <c r="CM156" i="3"/>
  <c r="CI156" i="3"/>
  <c r="CE156" i="3"/>
  <c r="CA156" i="3"/>
  <c r="BW156" i="3"/>
  <c r="BS156" i="3"/>
  <c r="BO156" i="3"/>
  <c r="BK156" i="3"/>
  <c r="BG156" i="3"/>
  <c r="BC156" i="3"/>
  <c r="AQ156" i="3"/>
  <c r="AU156" i="3"/>
  <c r="AY156" i="3"/>
  <c r="CZ442" i="3"/>
  <c r="CQ442" i="3" s="1"/>
  <c r="CS442" i="3" s="1"/>
  <c r="CM442" i="3"/>
  <c r="CG442" i="3"/>
  <c r="CK442" i="3"/>
  <c r="CC442" i="3"/>
  <c r="BY442" i="3"/>
  <c r="BU442" i="3"/>
  <c r="BQ442" i="3"/>
  <c r="BI442" i="3"/>
  <c r="BM442" i="3"/>
  <c r="BE442" i="3"/>
  <c r="AW442" i="3"/>
  <c r="BA442" i="3"/>
  <c r="AS442" i="3"/>
  <c r="CQ287" i="3"/>
  <c r="CU287" i="3"/>
  <c r="CM287" i="3"/>
  <c r="CI287" i="3"/>
  <c r="CE287" i="3"/>
  <c r="BW287" i="3"/>
  <c r="CA287" i="3"/>
  <c r="BS287" i="3"/>
  <c r="BO287" i="3"/>
  <c r="BG287" i="3"/>
  <c r="BK287" i="3"/>
  <c r="BC287" i="3"/>
  <c r="AY287" i="3"/>
  <c r="AU287" i="3"/>
  <c r="AQ287" i="3"/>
  <c r="CQ133" i="3"/>
  <c r="CS133" i="3" s="1"/>
  <c r="CU133" i="3"/>
  <c r="CM133" i="3"/>
  <c r="CI133" i="3"/>
  <c r="CE133" i="3"/>
  <c r="CA133" i="3"/>
  <c r="BW133" i="3"/>
  <c r="BS133" i="3"/>
  <c r="BO133" i="3"/>
  <c r="BG133" i="3"/>
  <c r="BK133" i="3"/>
  <c r="AQ133" i="3"/>
  <c r="BC133" i="3"/>
  <c r="AY133" i="3"/>
  <c r="AU133" i="3"/>
  <c r="CZ529" i="3"/>
  <c r="CQ529" i="3" s="1"/>
  <c r="CS529" i="3" s="1"/>
  <c r="CM529" i="3"/>
  <c r="CK529" i="3"/>
  <c r="CG529" i="3"/>
  <c r="CC529" i="3"/>
  <c r="BY529" i="3"/>
  <c r="BU529" i="3"/>
  <c r="BQ529" i="3"/>
  <c r="BI529" i="3"/>
  <c r="BM529" i="3"/>
  <c r="BE529" i="3"/>
  <c r="AW529" i="3"/>
  <c r="BA529" i="3"/>
  <c r="AS529" i="3"/>
  <c r="CU400" i="3"/>
  <c r="CZ400" i="3"/>
  <c r="CQ400" i="3" s="1"/>
  <c r="CK400" i="3"/>
  <c r="CG400" i="3"/>
  <c r="CC400" i="3"/>
  <c r="BY400" i="3"/>
  <c r="BU400" i="3"/>
  <c r="BQ400" i="3"/>
  <c r="BI400" i="3"/>
  <c r="BM400" i="3"/>
  <c r="BE400" i="3"/>
  <c r="AW400" i="3"/>
  <c r="BA400" i="3"/>
  <c r="AS400" i="3"/>
  <c r="CZ434" i="3"/>
  <c r="CQ434" i="3" s="1"/>
  <c r="CM434" i="3"/>
  <c r="CK434" i="3"/>
  <c r="CG434" i="3"/>
  <c r="CC434" i="3"/>
  <c r="BY434" i="3"/>
  <c r="BU434" i="3"/>
  <c r="BQ434" i="3"/>
  <c r="BI434" i="3"/>
  <c r="BM434" i="3"/>
  <c r="BE434" i="3"/>
  <c r="AW434" i="3"/>
  <c r="BA434" i="3"/>
  <c r="AS434" i="3"/>
  <c r="CZ410" i="3"/>
  <c r="CQ410" i="3" s="1"/>
  <c r="CU410" i="3"/>
  <c r="CK410" i="3"/>
  <c r="CG410" i="3"/>
  <c r="CC410" i="3"/>
  <c r="BY410" i="3"/>
  <c r="BU410" i="3"/>
  <c r="BQ410" i="3"/>
  <c r="BE410" i="3"/>
  <c r="BI410" i="3"/>
  <c r="AW410" i="3"/>
  <c r="BA410" i="3"/>
  <c r="BM410" i="3"/>
  <c r="AS410" i="3"/>
  <c r="CQ177" i="3"/>
  <c r="CS177" i="3" s="1"/>
  <c r="CU177" i="3"/>
  <c r="CM177" i="3"/>
  <c r="CI177" i="3"/>
  <c r="CE177" i="3"/>
  <c r="CA177" i="3"/>
  <c r="BW177" i="3"/>
  <c r="BS177" i="3"/>
  <c r="BG177" i="3"/>
  <c r="BK177" i="3"/>
  <c r="BO177" i="3"/>
  <c r="AU177" i="3"/>
  <c r="AY177" i="3"/>
  <c r="AQ177" i="3"/>
  <c r="BC177" i="3"/>
  <c r="CU512" i="3"/>
  <c r="CM512" i="3"/>
  <c r="CK512" i="3"/>
  <c r="CG512" i="3"/>
  <c r="CC512" i="3"/>
  <c r="BY512" i="3"/>
  <c r="BU512" i="3"/>
  <c r="BQ512" i="3"/>
  <c r="BI512" i="3"/>
  <c r="BM512" i="3"/>
  <c r="BE512" i="3"/>
  <c r="AW512" i="3"/>
  <c r="BA512" i="3"/>
  <c r="AS512" i="3"/>
  <c r="CQ319" i="3"/>
  <c r="CU319" i="3"/>
  <c r="CM319" i="3"/>
  <c r="CI319" i="3"/>
  <c r="CE319" i="3"/>
  <c r="CA319" i="3"/>
  <c r="BW319" i="3"/>
  <c r="BK319" i="3"/>
  <c r="BS319" i="3"/>
  <c r="BO319" i="3"/>
  <c r="BG319" i="3"/>
  <c r="BC319" i="3"/>
  <c r="AY319" i="3"/>
  <c r="AU319" i="3"/>
  <c r="AQ319" i="3"/>
  <c r="CQ370" i="3"/>
  <c r="CU370" i="3"/>
  <c r="CM370" i="3"/>
  <c r="CI370" i="3"/>
  <c r="CE370" i="3"/>
  <c r="CA370" i="3"/>
  <c r="BW370" i="3"/>
  <c r="BK370" i="3"/>
  <c r="BS370" i="3"/>
  <c r="BO370" i="3"/>
  <c r="BG370" i="3"/>
  <c r="AY370" i="3"/>
  <c r="BC370" i="3"/>
  <c r="AU370" i="3"/>
  <c r="AQ370" i="3"/>
  <c r="CQ358" i="3"/>
  <c r="CM358" i="3"/>
  <c r="CU358" i="3"/>
  <c r="CI358" i="3"/>
  <c r="CE358" i="3"/>
  <c r="CA358" i="3"/>
  <c r="BS358" i="3"/>
  <c r="BO358" i="3"/>
  <c r="BW358" i="3"/>
  <c r="BK358" i="3"/>
  <c r="BC358" i="3"/>
  <c r="BG358" i="3"/>
  <c r="AY358" i="3"/>
  <c r="AU358" i="3"/>
  <c r="AQ358" i="3"/>
  <c r="CQ83" i="3"/>
  <c r="CS83" i="3" s="1"/>
  <c r="CU83" i="3"/>
  <c r="CM83" i="3"/>
  <c r="CI83" i="3"/>
  <c r="CE83" i="3"/>
  <c r="CA83" i="3"/>
  <c r="BW83" i="3"/>
  <c r="BS83" i="3"/>
  <c r="BO83" i="3"/>
  <c r="BG83" i="3"/>
  <c r="BK83" i="3"/>
  <c r="AQ83" i="3"/>
  <c r="BC83" i="3"/>
  <c r="AU83" i="3"/>
  <c r="AY83" i="3"/>
  <c r="CZ406" i="3"/>
  <c r="CQ406" i="3" s="1"/>
  <c r="CU406" i="3"/>
  <c r="CK406" i="3"/>
  <c r="CG406" i="3"/>
  <c r="CC406" i="3"/>
  <c r="BY406" i="3"/>
  <c r="BU406" i="3"/>
  <c r="BQ406" i="3"/>
  <c r="BE406" i="3"/>
  <c r="BI406" i="3"/>
  <c r="BM406" i="3"/>
  <c r="BA406" i="3"/>
  <c r="AW406" i="3"/>
  <c r="AS406" i="3"/>
  <c r="CU448" i="3"/>
  <c r="CM448" i="3"/>
  <c r="CK448" i="3"/>
  <c r="CG448" i="3"/>
  <c r="BY448" i="3"/>
  <c r="CC448" i="3"/>
  <c r="BU448" i="3"/>
  <c r="BQ448" i="3"/>
  <c r="BI448" i="3"/>
  <c r="BM448" i="3"/>
  <c r="BE448" i="3"/>
  <c r="AW448" i="3"/>
  <c r="BA448" i="3"/>
  <c r="AS448" i="3"/>
  <c r="CQ283" i="3"/>
  <c r="CM283" i="3"/>
  <c r="CU283" i="3"/>
  <c r="CE283" i="3"/>
  <c r="CI283" i="3"/>
  <c r="CA283" i="3"/>
  <c r="BS283" i="3"/>
  <c r="BO283" i="3"/>
  <c r="BW283" i="3"/>
  <c r="BG283" i="3"/>
  <c r="BK283" i="3"/>
  <c r="BC283" i="3"/>
  <c r="AY283" i="3"/>
  <c r="AU283" i="3"/>
  <c r="AQ283" i="3"/>
  <c r="CQ129" i="3"/>
  <c r="CS129" i="3" s="1"/>
  <c r="CU129" i="3"/>
  <c r="CM129" i="3"/>
  <c r="CI129" i="3"/>
  <c r="CE129" i="3"/>
  <c r="CA129" i="3"/>
  <c r="BW129" i="3"/>
  <c r="BS129" i="3"/>
  <c r="BG129" i="3"/>
  <c r="BK129" i="3"/>
  <c r="BO129" i="3"/>
  <c r="AQ129" i="3"/>
  <c r="BC129" i="3"/>
  <c r="AY129" i="3"/>
  <c r="AU129" i="3"/>
  <c r="CZ521" i="3"/>
  <c r="CQ521" i="3" s="1"/>
  <c r="CS521" i="3" s="1"/>
  <c r="CM521" i="3"/>
  <c r="CK521" i="3"/>
  <c r="CG521" i="3"/>
  <c r="CC521" i="3"/>
  <c r="BY521" i="3"/>
  <c r="BU521" i="3"/>
  <c r="BQ521" i="3"/>
  <c r="BI521" i="3"/>
  <c r="BM521" i="3"/>
  <c r="BE521" i="3"/>
  <c r="AW521" i="3"/>
  <c r="BA521" i="3"/>
  <c r="AS521" i="3"/>
  <c r="CZ391" i="3"/>
  <c r="CQ391" i="3" s="1"/>
  <c r="CK391" i="3"/>
  <c r="CM391" i="3"/>
  <c r="CG391" i="3"/>
  <c r="CC391" i="3"/>
  <c r="BY391" i="3"/>
  <c r="BU391" i="3"/>
  <c r="BQ391" i="3"/>
  <c r="BI391" i="3"/>
  <c r="BM391" i="3"/>
  <c r="BE391" i="3"/>
  <c r="AW391" i="3"/>
  <c r="BA391" i="3"/>
  <c r="AS391" i="3"/>
  <c r="CZ433" i="3"/>
  <c r="CQ433" i="3" s="1"/>
  <c r="CM433" i="3"/>
  <c r="CG433" i="3"/>
  <c r="CK433" i="3"/>
  <c r="CC433" i="3"/>
  <c r="BY433" i="3"/>
  <c r="BU433" i="3"/>
  <c r="BQ433" i="3"/>
  <c r="BI433" i="3"/>
  <c r="BM433" i="3"/>
  <c r="BE433" i="3"/>
  <c r="AW433" i="3"/>
  <c r="BA433" i="3"/>
  <c r="AS433" i="3"/>
  <c r="CQ142" i="3"/>
  <c r="CS142" i="3" s="1"/>
  <c r="CU142" i="3"/>
  <c r="CE142" i="3"/>
  <c r="CI142" i="3"/>
  <c r="CA142" i="3"/>
  <c r="BS142" i="3"/>
  <c r="BO142" i="3"/>
  <c r="BW142" i="3"/>
  <c r="BG142" i="3"/>
  <c r="BK142" i="3"/>
  <c r="AY142" i="3"/>
  <c r="AU142" i="3"/>
  <c r="BC142" i="3"/>
  <c r="CM441" i="3"/>
  <c r="CG441" i="3"/>
  <c r="CC441" i="3"/>
  <c r="BY441" i="3"/>
  <c r="BQ441" i="3"/>
  <c r="BU441" i="3"/>
  <c r="BI441" i="3"/>
  <c r="BM441" i="3"/>
  <c r="BE441" i="3"/>
  <c r="AW441" i="3"/>
  <c r="BA441" i="3"/>
  <c r="AS441" i="3"/>
  <c r="CQ281" i="3"/>
  <c r="CU281" i="3"/>
  <c r="CM281" i="3"/>
  <c r="CA281" i="3"/>
  <c r="CI281" i="3"/>
  <c r="CE281" i="3"/>
  <c r="BW281" i="3"/>
  <c r="BS281" i="3"/>
  <c r="BO281" i="3"/>
  <c r="BK281" i="3"/>
  <c r="BC281" i="3"/>
  <c r="BG281" i="3"/>
  <c r="AY281" i="3"/>
  <c r="AU281" i="3"/>
  <c r="AQ281" i="3"/>
  <c r="CQ86" i="3"/>
  <c r="CS86" i="3" s="1"/>
  <c r="CU86" i="3"/>
  <c r="CM86" i="3"/>
  <c r="CI86" i="3"/>
  <c r="CA86" i="3"/>
  <c r="CE86" i="3"/>
  <c r="BO86" i="3"/>
  <c r="BW86" i="3"/>
  <c r="BG86" i="3"/>
  <c r="BS86" i="3"/>
  <c r="BK86" i="3"/>
  <c r="BC86" i="3"/>
  <c r="AQ86" i="3"/>
  <c r="AY86" i="3"/>
  <c r="AU86" i="3"/>
  <c r="CQ276" i="3"/>
  <c r="CU276" i="3"/>
  <c r="CM276" i="3"/>
  <c r="CI276" i="3"/>
  <c r="CE276" i="3"/>
  <c r="CA276" i="3"/>
  <c r="BW276" i="3"/>
  <c r="BS276" i="3"/>
  <c r="BO276" i="3"/>
  <c r="BG276" i="3"/>
  <c r="BK276" i="3"/>
  <c r="BC276" i="3"/>
  <c r="AU276" i="3"/>
  <c r="AY276" i="3"/>
  <c r="AQ276" i="3"/>
  <c r="CM497" i="3"/>
  <c r="CK497" i="3"/>
  <c r="CG497" i="3"/>
  <c r="CC497" i="3"/>
  <c r="BY497" i="3"/>
  <c r="BU497" i="3"/>
  <c r="BQ497" i="3"/>
  <c r="BI497" i="3"/>
  <c r="BM497" i="3"/>
  <c r="BE497" i="3"/>
  <c r="AW497" i="3"/>
  <c r="BA497" i="3"/>
  <c r="AS497" i="3"/>
  <c r="CQ56" i="3"/>
  <c r="CS56" i="3" s="1"/>
  <c r="CU56" i="3"/>
  <c r="CM56" i="3"/>
  <c r="CI56" i="3"/>
  <c r="CE56" i="3"/>
  <c r="CA56" i="3"/>
  <c r="BW56" i="3"/>
  <c r="BS56" i="3"/>
  <c r="BO56" i="3"/>
  <c r="BG56" i="3"/>
  <c r="BK56" i="3"/>
  <c r="AY56" i="3"/>
  <c r="AU56" i="3"/>
  <c r="BC56" i="3"/>
  <c r="AQ56" i="3"/>
  <c r="CQ167" i="3"/>
  <c r="CS167" i="3" s="1"/>
  <c r="CU167" i="3"/>
  <c r="CM167" i="3"/>
  <c r="CI167" i="3"/>
  <c r="CE167" i="3"/>
  <c r="CA167" i="3"/>
  <c r="BS167" i="3"/>
  <c r="BO167" i="3"/>
  <c r="BW167" i="3"/>
  <c r="BG167" i="3"/>
  <c r="BK167" i="3"/>
  <c r="AQ167" i="3"/>
  <c r="AY167" i="3"/>
  <c r="AU167" i="3"/>
  <c r="BC167" i="3"/>
  <c r="CQ59" i="3"/>
  <c r="CS59" i="3" s="1"/>
  <c r="CU59" i="3"/>
  <c r="CM59" i="3"/>
  <c r="CI59" i="3"/>
  <c r="CE59" i="3"/>
  <c r="CA59" i="3"/>
  <c r="BW59" i="3"/>
  <c r="BS59" i="3"/>
  <c r="BO59" i="3"/>
  <c r="BG59" i="3"/>
  <c r="BK59" i="3"/>
  <c r="AY59" i="3"/>
  <c r="AU59" i="3"/>
  <c r="BC59" i="3"/>
  <c r="AQ59" i="3"/>
  <c r="CQ159" i="3"/>
  <c r="CS159" i="3" s="1"/>
  <c r="CU159" i="3"/>
  <c r="CM159" i="3"/>
  <c r="CI159" i="3"/>
  <c r="CE159" i="3"/>
  <c r="CA159" i="3"/>
  <c r="BS159" i="3"/>
  <c r="BO159" i="3"/>
  <c r="BW159" i="3"/>
  <c r="BG159" i="3"/>
  <c r="BK159" i="3"/>
  <c r="AQ159" i="3"/>
  <c r="AU159" i="3"/>
  <c r="BC159" i="3"/>
  <c r="AY159" i="3"/>
  <c r="CQ165" i="3"/>
  <c r="CS165" i="3" s="1"/>
  <c r="CU165" i="3"/>
  <c r="CM165" i="3"/>
  <c r="CI165" i="3"/>
  <c r="CE165" i="3"/>
  <c r="CA165" i="3"/>
  <c r="BW165" i="3"/>
  <c r="BS165" i="3"/>
  <c r="BO165" i="3"/>
  <c r="BG165" i="3"/>
  <c r="BK165" i="3"/>
  <c r="BC165" i="3"/>
  <c r="AQ165" i="3"/>
  <c r="AY165" i="3"/>
  <c r="AU165" i="3"/>
  <c r="CQ268" i="3"/>
  <c r="CU268" i="3"/>
  <c r="CM268" i="3"/>
  <c r="CI268" i="3"/>
  <c r="CE268" i="3"/>
  <c r="CA268" i="3"/>
  <c r="BW268" i="3"/>
  <c r="BS268" i="3"/>
  <c r="BO268" i="3"/>
  <c r="BG268" i="3"/>
  <c r="BK268" i="3"/>
  <c r="BC268" i="3"/>
  <c r="AU268" i="3"/>
  <c r="AY268" i="3"/>
  <c r="AQ268" i="3"/>
  <c r="CM483" i="3"/>
  <c r="CM74" i="3"/>
  <c r="CQ74" i="3"/>
  <c r="CS74" i="3" s="1"/>
  <c r="CU74" i="3"/>
  <c r="CE74" i="3"/>
  <c r="CI74" i="3"/>
  <c r="CA74" i="3"/>
  <c r="BW74" i="3"/>
  <c r="BS74" i="3"/>
  <c r="BO74" i="3"/>
  <c r="BK74" i="3"/>
  <c r="BG74" i="3"/>
  <c r="AU74" i="3"/>
  <c r="BC74" i="3"/>
  <c r="AY74" i="3"/>
  <c r="AQ74" i="3"/>
  <c r="CQ179" i="3"/>
  <c r="CS179" i="3" s="1"/>
  <c r="CU179" i="3"/>
  <c r="CM179" i="3"/>
  <c r="CI179" i="3"/>
  <c r="CE179" i="3"/>
  <c r="CA179" i="3"/>
  <c r="BW179" i="3"/>
  <c r="BS179" i="3"/>
  <c r="BO179" i="3"/>
  <c r="BK179" i="3"/>
  <c r="BG179" i="3"/>
  <c r="BC179" i="3"/>
  <c r="AY179" i="3"/>
  <c r="AQ179" i="3"/>
  <c r="AU179" i="3"/>
  <c r="CM15" i="3"/>
  <c r="CE15" i="3"/>
  <c r="CI15" i="3"/>
  <c r="BW15" i="3"/>
  <c r="CA15" i="3"/>
  <c r="BS15" i="3"/>
  <c r="BO15" i="3"/>
  <c r="BK15" i="3"/>
  <c r="BG15" i="3"/>
  <c r="AY15" i="3"/>
  <c r="BC15" i="3"/>
  <c r="AU15" i="3"/>
  <c r="AQ15" i="3"/>
  <c r="CQ212" i="3"/>
  <c r="CS212" i="3" s="1"/>
  <c r="CU212" i="3"/>
  <c r="CM212" i="3"/>
  <c r="CI212" i="3"/>
  <c r="CA212" i="3"/>
  <c r="CE212" i="3"/>
  <c r="BW212" i="3"/>
  <c r="BS212" i="3"/>
  <c r="BO212" i="3"/>
  <c r="BK212" i="3"/>
  <c r="BG212" i="3"/>
  <c r="AU212" i="3"/>
  <c r="AY212" i="3"/>
  <c r="BC212" i="3"/>
  <c r="AQ212" i="3"/>
  <c r="CM99" i="3"/>
  <c r="CU99" i="3"/>
  <c r="CQ99" i="3"/>
  <c r="CS99" i="3" s="1"/>
  <c r="CI99" i="3"/>
  <c r="CE99" i="3"/>
  <c r="CA99" i="3"/>
  <c r="BW99" i="3"/>
  <c r="BS99" i="3"/>
  <c r="BO99" i="3"/>
  <c r="BK99" i="3"/>
  <c r="AY99" i="3"/>
  <c r="BG99" i="3"/>
  <c r="BC99" i="3"/>
  <c r="AU99" i="3"/>
  <c r="AQ99" i="3"/>
  <c r="CQ122" i="3"/>
  <c r="CS122" i="3" s="1"/>
  <c r="CU122" i="3"/>
  <c r="CM122" i="3"/>
  <c r="CE122" i="3"/>
  <c r="CA122" i="3"/>
  <c r="CI122" i="3"/>
  <c r="BW122" i="3"/>
  <c r="BS122" i="3"/>
  <c r="BO122" i="3"/>
  <c r="BG122" i="3"/>
  <c r="BK122" i="3"/>
  <c r="AQ122" i="3"/>
  <c r="BC122" i="3"/>
  <c r="AU122" i="3"/>
  <c r="AY122" i="3"/>
  <c r="CQ157" i="3"/>
  <c r="CS157" i="3" s="1"/>
  <c r="CU157" i="3"/>
  <c r="CM157" i="3"/>
  <c r="CI157" i="3"/>
  <c r="CE157" i="3"/>
  <c r="CA157" i="3"/>
  <c r="BW157" i="3"/>
  <c r="BS157" i="3"/>
  <c r="BO157" i="3"/>
  <c r="BG157" i="3"/>
  <c r="BK157" i="3"/>
  <c r="AU157" i="3"/>
  <c r="AQ157" i="3"/>
  <c r="BC157" i="3"/>
  <c r="AY157" i="3"/>
  <c r="CU401" i="3"/>
  <c r="CZ401" i="3"/>
  <c r="CQ401" i="3" s="1"/>
  <c r="CG401" i="3"/>
  <c r="CK401" i="3"/>
  <c r="CC401" i="3"/>
  <c r="BU401" i="3"/>
  <c r="BQ401" i="3"/>
  <c r="BY401" i="3"/>
  <c r="BM401" i="3"/>
  <c r="BE401" i="3"/>
  <c r="BI401" i="3"/>
  <c r="AW401" i="3"/>
  <c r="BA401" i="3"/>
  <c r="AS401" i="3"/>
  <c r="CZ451" i="3"/>
  <c r="CQ451" i="3" s="1"/>
  <c r="CS451" i="3" s="1"/>
  <c r="CU451" i="3"/>
  <c r="CM451" i="3"/>
  <c r="CU518" i="3"/>
  <c r="CM518" i="3"/>
  <c r="CG518" i="3"/>
  <c r="CK518" i="3"/>
  <c r="CC518" i="3"/>
  <c r="BY518" i="3"/>
  <c r="BU518" i="3"/>
  <c r="BE518" i="3"/>
  <c r="BI518" i="3"/>
  <c r="BM518" i="3"/>
  <c r="BQ518" i="3"/>
  <c r="BA518" i="3"/>
  <c r="AW518" i="3"/>
  <c r="AS518" i="3"/>
  <c r="CM435" i="3"/>
  <c r="CG435" i="3"/>
  <c r="CC435" i="3"/>
  <c r="BY435" i="3"/>
  <c r="BU435" i="3"/>
  <c r="BQ435" i="3"/>
  <c r="BI435" i="3"/>
  <c r="BM435" i="3"/>
  <c r="BE435" i="3"/>
  <c r="AW435" i="3"/>
  <c r="BA435" i="3"/>
  <c r="AS435" i="3"/>
  <c r="CU429" i="3"/>
  <c r="CM429" i="3"/>
  <c r="CZ429" i="3"/>
  <c r="CQ429" i="3" s="1"/>
  <c r="CG429" i="3"/>
  <c r="CK429" i="3"/>
  <c r="CC429" i="3"/>
  <c r="BU429" i="3"/>
  <c r="BY429" i="3"/>
  <c r="BQ429" i="3"/>
  <c r="BM429" i="3"/>
  <c r="BE429" i="3"/>
  <c r="BA429" i="3"/>
  <c r="BI429" i="3"/>
  <c r="AW429" i="3"/>
  <c r="AS429" i="3"/>
  <c r="CQ261" i="3"/>
  <c r="CU261" i="3"/>
  <c r="CM261" i="3"/>
  <c r="CI261" i="3"/>
  <c r="CA261" i="3"/>
  <c r="CE261" i="3"/>
  <c r="BW261" i="3"/>
  <c r="BS261" i="3"/>
  <c r="BG261" i="3"/>
  <c r="BK261" i="3"/>
  <c r="BC261" i="3"/>
  <c r="BO261" i="3"/>
  <c r="AY261" i="3"/>
  <c r="AU261" i="3"/>
  <c r="AQ261" i="3"/>
  <c r="CQ161" i="3"/>
  <c r="CS161" i="3" s="1"/>
  <c r="CU161" i="3"/>
  <c r="CM161" i="3"/>
  <c r="CI161" i="3"/>
  <c r="CE161" i="3"/>
  <c r="CA161" i="3"/>
  <c r="BW161" i="3"/>
  <c r="BS161" i="3"/>
  <c r="BO161" i="3"/>
  <c r="BG161" i="3"/>
  <c r="BK161" i="3"/>
  <c r="BC161" i="3"/>
  <c r="AY161" i="3"/>
  <c r="AQ161" i="3"/>
  <c r="AU161" i="3"/>
  <c r="CU536" i="3"/>
  <c r="CZ536" i="3"/>
  <c r="CQ536" i="3" s="1"/>
  <c r="CS536" i="3" s="1"/>
  <c r="CK536" i="3"/>
  <c r="CG536" i="3"/>
  <c r="CC536" i="3"/>
  <c r="BY536" i="3"/>
  <c r="BU536" i="3"/>
  <c r="BQ536" i="3"/>
  <c r="BI536" i="3"/>
  <c r="BM536" i="3"/>
  <c r="BE536" i="3"/>
  <c r="AW536" i="3"/>
  <c r="BA536" i="3"/>
  <c r="AS536" i="3"/>
  <c r="CQ211" i="3"/>
  <c r="CS211" i="3" s="1"/>
  <c r="CU211" i="3"/>
  <c r="CM211" i="3"/>
  <c r="CI211" i="3"/>
  <c r="CA211" i="3"/>
  <c r="CE211" i="3"/>
  <c r="BW211" i="3"/>
  <c r="BS211" i="3"/>
  <c r="BO211" i="3"/>
  <c r="BK211" i="3"/>
  <c r="BG211" i="3"/>
  <c r="AY211" i="3"/>
  <c r="AQ211" i="3"/>
  <c r="AU211" i="3"/>
  <c r="BC211" i="3"/>
  <c r="CQ108" i="3"/>
  <c r="CS108" i="3" s="1"/>
  <c r="CU108" i="3"/>
  <c r="CM108" i="3"/>
  <c r="CI108" i="3"/>
  <c r="CE108" i="3"/>
  <c r="CA108" i="3"/>
  <c r="BW108" i="3"/>
  <c r="BS108" i="3"/>
  <c r="BO108" i="3"/>
  <c r="BG108" i="3"/>
  <c r="BK108" i="3"/>
  <c r="AU108" i="3"/>
  <c r="AQ108" i="3"/>
  <c r="BC108" i="3"/>
  <c r="AY108" i="3"/>
  <c r="CZ412" i="3"/>
  <c r="CQ412" i="3" s="1"/>
  <c r="CU412" i="3"/>
  <c r="CK412" i="3"/>
  <c r="CG412" i="3"/>
  <c r="CC412" i="3"/>
  <c r="BY412" i="3"/>
  <c r="BQ412" i="3"/>
  <c r="BE412" i="3"/>
  <c r="BU412" i="3"/>
  <c r="BI412" i="3"/>
  <c r="BM412" i="3"/>
  <c r="AW412" i="3"/>
  <c r="BA412" i="3"/>
  <c r="AS412" i="3"/>
  <c r="CQ232" i="3"/>
  <c r="CU232" i="3"/>
  <c r="CM232" i="3"/>
  <c r="CI232" i="3"/>
  <c r="CA232" i="3"/>
  <c r="CE232" i="3"/>
  <c r="BW232" i="3"/>
  <c r="BS232" i="3"/>
  <c r="BO232" i="3"/>
  <c r="BG232" i="3"/>
  <c r="BK232" i="3"/>
  <c r="AU232" i="3"/>
  <c r="AY232" i="3"/>
  <c r="BC232" i="3"/>
  <c r="AQ232" i="3"/>
  <c r="CQ90" i="3"/>
  <c r="CS90" i="3" s="1"/>
  <c r="CU90" i="3"/>
  <c r="CM90" i="3"/>
  <c r="CI90" i="3"/>
  <c r="CE90" i="3"/>
  <c r="BW90" i="3"/>
  <c r="CA90" i="3"/>
  <c r="BS90" i="3"/>
  <c r="BO90" i="3"/>
  <c r="BK90" i="3"/>
  <c r="BG90" i="3"/>
  <c r="AY90" i="3"/>
  <c r="AU90" i="3"/>
  <c r="AQ90" i="3"/>
  <c r="BC90" i="3"/>
  <c r="CQ84" i="3"/>
  <c r="CS84" i="3" s="1"/>
  <c r="CM84" i="3"/>
  <c r="CU84" i="3"/>
  <c r="CE84" i="3"/>
  <c r="CI84" i="3"/>
  <c r="CA84" i="3"/>
  <c r="BS84" i="3"/>
  <c r="BO84" i="3"/>
  <c r="BW84" i="3"/>
  <c r="BG84" i="3"/>
  <c r="BK84" i="3"/>
  <c r="BC84" i="3"/>
  <c r="AY84" i="3"/>
  <c r="AQ84" i="3"/>
  <c r="AU84" i="3"/>
  <c r="CM44" i="3"/>
  <c r="CI44" i="3"/>
  <c r="CE44" i="3"/>
  <c r="CA44" i="3"/>
  <c r="BS44" i="3"/>
  <c r="BO44" i="3"/>
  <c r="BG44" i="3"/>
  <c r="BK44" i="3"/>
  <c r="AY44" i="3"/>
  <c r="AU44" i="3"/>
  <c r="BC44" i="3"/>
  <c r="BW44" i="3"/>
  <c r="AQ44" i="3"/>
  <c r="CZ494" i="3"/>
  <c r="CQ494" i="3" s="1"/>
  <c r="CS494" i="3" s="1"/>
  <c r="CM494" i="3"/>
  <c r="CG494" i="3"/>
  <c r="CK494" i="3"/>
  <c r="CC494" i="3"/>
  <c r="BY494" i="3"/>
  <c r="BU494" i="3"/>
  <c r="BE494" i="3"/>
  <c r="BQ494" i="3"/>
  <c r="BI494" i="3"/>
  <c r="BM494" i="3"/>
  <c r="BA494" i="3"/>
  <c r="AW494" i="3"/>
  <c r="AS494" i="3"/>
  <c r="CQ100" i="3"/>
  <c r="CS100" i="3" s="1"/>
  <c r="CU100" i="3"/>
  <c r="CM100" i="3"/>
  <c r="CI100" i="3"/>
  <c r="CE100" i="3"/>
  <c r="CA100" i="3"/>
  <c r="BW100" i="3"/>
  <c r="BS100" i="3"/>
  <c r="BO100" i="3"/>
  <c r="BG100" i="3"/>
  <c r="BK100" i="3"/>
  <c r="AY100" i="3"/>
  <c r="AU100" i="3"/>
  <c r="AQ100" i="3"/>
  <c r="BC100" i="3"/>
  <c r="CU164" i="3"/>
  <c r="CQ164" i="3"/>
  <c r="CS164" i="3" s="1"/>
  <c r="CM164" i="3"/>
  <c r="CA164" i="3"/>
  <c r="CE164" i="3"/>
  <c r="CI164" i="3"/>
  <c r="BW164" i="3"/>
  <c r="BS164" i="3"/>
  <c r="BO164" i="3"/>
  <c r="BK164" i="3"/>
  <c r="BG164" i="3"/>
  <c r="AQ164" i="3"/>
  <c r="AY164" i="3"/>
  <c r="BC164" i="3"/>
  <c r="AU164" i="3"/>
  <c r="CQ305" i="3"/>
  <c r="CU305" i="3"/>
  <c r="CE305" i="3"/>
  <c r="CM305" i="3"/>
  <c r="CA305" i="3"/>
  <c r="CI305" i="3"/>
  <c r="BW305" i="3"/>
  <c r="BS305" i="3"/>
  <c r="BO305" i="3"/>
  <c r="BC305" i="3"/>
  <c r="BK305" i="3"/>
  <c r="BG305" i="3"/>
  <c r="AY305" i="3"/>
  <c r="AU305" i="3"/>
  <c r="AQ305" i="3"/>
  <c r="CQ154" i="3"/>
  <c r="CS154" i="3" s="1"/>
  <c r="CU154" i="3"/>
  <c r="CM154" i="3"/>
  <c r="CE154" i="3"/>
  <c r="CA154" i="3"/>
  <c r="CI154" i="3"/>
  <c r="BW154" i="3"/>
  <c r="BS154" i="3"/>
  <c r="BO154" i="3"/>
  <c r="BG154" i="3"/>
  <c r="BK154" i="3"/>
  <c r="AY154" i="3"/>
  <c r="BC154" i="3"/>
  <c r="AQ154" i="3"/>
  <c r="AU154" i="3"/>
  <c r="CU14" i="3"/>
  <c r="CQ14" i="3"/>
  <c r="CS14" i="3" s="1"/>
  <c r="CM14" i="3"/>
  <c r="CE14" i="3"/>
  <c r="CA14" i="3"/>
  <c r="CI14" i="3"/>
  <c r="BW14" i="3"/>
  <c r="BS14" i="3"/>
  <c r="BO14" i="3"/>
  <c r="BG14" i="3"/>
  <c r="BK14" i="3"/>
  <c r="AY14" i="3"/>
  <c r="AU14" i="3"/>
  <c r="BC14" i="3"/>
  <c r="AQ14" i="3"/>
  <c r="CZ432" i="3"/>
  <c r="CQ432" i="3" s="1"/>
  <c r="CM432" i="3"/>
  <c r="CK432" i="3"/>
  <c r="CG432" i="3"/>
  <c r="CC432" i="3"/>
  <c r="BY432" i="3"/>
  <c r="BQ432" i="3"/>
  <c r="BU432" i="3"/>
  <c r="BI432" i="3"/>
  <c r="BM432" i="3"/>
  <c r="BE432" i="3"/>
  <c r="AW432" i="3"/>
  <c r="BA432" i="3"/>
  <c r="AS432" i="3"/>
  <c r="CZ495" i="3"/>
  <c r="CQ495" i="3" s="1"/>
  <c r="CS495" i="3" s="1"/>
  <c r="CM495" i="3"/>
  <c r="CK495" i="3"/>
  <c r="CG495" i="3"/>
  <c r="CC495" i="3"/>
  <c r="BY495" i="3"/>
  <c r="BU495" i="3"/>
  <c r="BQ495" i="3"/>
  <c r="BI495" i="3"/>
  <c r="BM495" i="3"/>
  <c r="BE495" i="3"/>
  <c r="AW495" i="3"/>
  <c r="BA495" i="3"/>
  <c r="AS495" i="3"/>
  <c r="CQ274" i="3"/>
  <c r="CU274" i="3"/>
  <c r="CM274" i="3"/>
  <c r="CI274" i="3"/>
  <c r="CE274" i="3"/>
  <c r="BW274" i="3"/>
  <c r="CA274" i="3"/>
  <c r="BS274" i="3"/>
  <c r="BO274" i="3"/>
  <c r="BG274" i="3"/>
  <c r="BK274" i="3"/>
  <c r="BC274" i="3"/>
  <c r="AY274" i="3"/>
  <c r="AU274" i="3"/>
  <c r="AQ274" i="3"/>
  <c r="CQ153" i="3"/>
  <c r="CS153" i="3" s="1"/>
  <c r="CU153" i="3"/>
  <c r="CM153" i="3"/>
  <c r="CI153" i="3"/>
  <c r="CE153" i="3"/>
  <c r="CA153" i="3"/>
  <c r="BW153" i="3"/>
  <c r="BS153" i="3"/>
  <c r="BG153" i="3"/>
  <c r="BO153" i="3"/>
  <c r="BK153" i="3"/>
  <c r="AY153" i="3"/>
  <c r="BC153" i="3"/>
  <c r="AU153" i="3"/>
  <c r="AQ153" i="3"/>
  <c r="CZ519" i="3"/>
  <c r="CQ519" i="3" s="1"/>
  <c r="CS519" i="3" s="1"/>
  <c r="CM519" i="3"/>
  <c r="CK519" i="3"/>
  <c r="CG519" i="3"/>
  <c r="BY519" i="3"/>
  <c r="CC519" i="3"/>
  <c r="BU519" i="3"/>
  <c r="BQ519" i="3"/>
  <c r="BI519" i="3"/>
  <c r="BM519" i="3"/>
  <c r="BE519" i="3"/>
  <c r="AW519" i="3"/>
  <c r="BA519" i="3"/>
  <c r="AS519" i="3"/>
  <c r="CQ152" i="3"/>
  <c r="CS152" i="3" s="1"/>
  <c r="CU152" i="3"/>
  <c r="CM152" i="3"/>
  <c r="CI152" i="3"/>
  <c r="CE152" i="3"/>
  <c r="CA152" i="3"/>
  <c r="BO152" i="3"/>
  <c r="BW152" i="3"/>
  <c r="BG152" i="3"/>
  <c r="BS152" i="3"/>
  <c r="BK152" i="3"/>
  <c r="AY152" i="3"/>
  <c r="BC152" i="3"/>
  <c r="AU152" i="3"/>
  <c r="AQ152" i="3"/>
  <c r="CQ127" i="3"/>
  <c r="CS127" i="3" s="1"/>
  <c r="CU127" i="3"/>
  <c r="CM127" i="3"/>
  <c r="CI127" i="3"/>
  <c r="CE127" i="3"/>
  <c r="CA127" i="3"/>
  <c r="BS127" i="3"/>
  <c r="BO127" i="3"/>
  <c r="BW127" i="3"/>
  <c r="BG127" i="3"/>
  <c r="BK127" i="3"/>
  <c r="AU127" i="3"/>
  <c r="AQ127" i="3"/>
  <c r="AY127" i="3"/>
  <c r="BC127" i="3"/>
  <c r="CQ271" i="3"/>
  <c r="CU271" i="3"/>
  <c r="CM271" i="3"/>
  <c r="CE271" i="3"/>
  <c r="CI271" i="3"/>
  <c r="BW271" i="3"/>
  <c r="CA271" i="3"/>
  <c r="BS271" i="3"/>
  <c r="BO271" i="3"/>
  <c r="BG271" i="3"/>
  <c r="BK271" i="3"/>
  <c r="BC271" i="3"/>
  <c r="AU271" i="3"/>
  <c r="AY271" i="3"/>
  <c r="AQ271" i="3"/>
  <c r="CQ116" i="3"/>
  <c r="CS116" i="3" s="1"/>
  <c r="CM116" i="3"/>
  <c r="CU116" i="3"/>
  <c r="CI116" i="3"/>
  <c r="CE116" i="3"/>
  <c r="CA116" i="3"/>
  <c r="BW116" i="3"/>
  <c r="BS116" i="3"/>
  <c r="BO116" i="3"/>
  <c r="BK116" i="3"/>
  <c r="BG116" i="3"/>
  <c r="AU116" i="3"/>
  <c r="BC116" i="3"/>
  <c r="AY116" i="3"/>
  <c r="AQ116" i="3"/>
  <c r="CZ496" i="3"/>
  <c r="CQ496" i="3" s="1"/>
  <c r="CS496" i="3" s="1"/>
  <c r="CM496" i="3"/>
  <c r="CK496" i="3"/>
  <c r="CG496" i="3"/>
  <c r="CC496" i="3"/>
  <c r="BY496" i="3"/>
  <c r="BU496" i="3"/>
  <c r="BQ496" i="3"/>
  <c r="BI496" i="3"/>
  <c r="BM496" i="3"/>
  <c r="BE496" i="3"/>
  <c r="AW496" i="3"/>
  <c r="BA496" i="3"/>
  <c r="AS496" i="3"/>
  <c r="CQ109" i="3"/>
  <c r="CS109" i="3" s="1"/>
  <c r="CM109" i="3"/>
  <c r="CU109" i="3"/>
  <c r="CE109" i="3"/>
  <c r="CI109" i="3"/>
  <c r="CA109" i="3"/>
  <c r="BS109" i="3"/>
  <c r="BO109" i="3"/>
  <c r="BG109" i="3"/>
  <c r="BK109" i="3"/>
  <c r="BW109" i="3"/>
  <c r="AQ109" i="3"/>
  <c r="BC109" i="3"/>
  <c r="AY109" i="3"/>
  <c r="AU109" i="3"/>
  <c r="CQ238" i="3"/>
  <c r="CU238" i="3"/>
  <c r="CM238" i="3"/>
  <c r="CI238" i="3"/>
  <c r="CE238" i="3"/>
  <c r="BW238" i="3"/>
  <c r="BS238" i="3"/>
  <c r="BO238" i="3"/>
  <c r="CA238" i="3"/>
  <c r="BG238" i="3"/>
  <c r="BK238" i="3"/>
  <c r="AY238" i="3"/>
  <c r="BC238" i="3"/>
  <c r="AU238" i="3"/>
  <c r="AQ238" i="3"/>
  <c r="CQ214" i="3"/>
  <c r="CS214" i="3" s="1"/>
  <c r="CM214" i="3"/>
  <c r="CU214" i="3"/>
  <c r="CE214" i="3"/>
  <c r="CI214" i="3"/>
  <c r="CA214" i="3"/>
  <c r="BS214" i="3"/>
  <c r="BO214" i="3"/>
  <c r="BW214" i="3"/>
  <c r="BG214" i="3"/>
  <c r="BK214" i="3"/>
  <c r="AU214" i="3"/>
  <c r="AY214" i="3"/>
  <c r="BC214" i="3"/>
  <c r="AQ214" i="3"/>
  <c r="CQ325" i="3"/>
  <c r="CM325" i="3"/>
  <c r="CU325" i="3"/>
  <c r="CI325" i="3"/>
  <c r="CE325" i="3"/>
  <c r="CA325" i="3"/>
  <c r="BW325" i="3"/>
  <c r="BS325" i="3"/>
  <c r="BO325" i="3"/>
  <c r="BK325" i="3"/>
  <c r="BG325" i="3"/>
  <c r="AY325" i="3"/>
  <c r="AU325" i="3"/>
  <c r="BC325" i="3"/>
  <c r="AQ325" i="3"/>
  <c r="CQ51" i="3"/>
  <c r="CS51" i="3" s="1"/>
  <c r="CM51" i="3"/>
  <c r="CU51" i="3"/>
  <c r="CI51" i="3"/>
  <c r="CE51" i="3"/>
  <c r="CA51" i="3"/>
  <c r="BW51" i="3"/>
  <c r="BS51" i="3"/>
  <c r="BO51" i="3"/>
  <c r="BG51" i="3"/>
  <c r="AY51" i="3"/>
  <c r="BK51" i="3"/>
  <c r="BC51" i="3"/>
  <c r="AU51" i="3"/>
  <c r="AQ51" i="3"/>
  <c r="CQ267" i="3"/>
  <c r="CM267" i="3"/>
  <c r="CU267" i="3"/>
  <c r="CE267" i="3"/>
  <c r="CI267" i="3"/>
  <c r="CA267" i="3"/>
  <c r="BW267" i="3"/>
  <c r="BS267" i="3"/>
  <c r="BO267" i="3"/>
  <c r="BG267" i="3"/>
  <c r="BK267" i="3"/>
  <c r="AU267" i="3"/>
  <c r="AY267" i="3"/>
  <c r="BC267" i="3"/>
  <c r="AQ267" i="3"/>
  <c r="CQ111" i="3"/>
  <c r="CS111" i="3" s="1"/>
  <c r="CU111" i="3"/>
  <c r="CM111" i="3"/>
  <c r="CI111" i="3"/>
  <c r="CA111" i="3"/>
  <c r="BS111" i="3"/>
  <c r="BO111" i="3"/>
  <c r="CE111" i="3"/>
  <c r="BW111" i="3"/>
  <c r="BG111" i="3"/>
  <c r="BK111" i="3"/>
  <c r="BC111" i="3"/>
  <c r="AU111" i="3"/>
  <c r="AQ111" i="3"/>
  <c r="AY111" i="3"/>
  <c r="CK484" i="3"/>
  <c r="CG484" i="3"/>
  <c r="CC484" i="3"/>
  <c r="CM484" i="3"/>
  <c r="BY484" i="3"/>
  <c r="BU484" i="3"/>
  <c r="BQ484" i="3"/>
  <c r="BI484" i="3"/>
  <c r="BM484" i="3"/>
  <c r="BE484" i="3"/>
  <c r="AW484" i="3"/>
  <c r="BA484" i="3"/>
  <c r="AS484" i="3"/>
  <c r="CQ30" i="3"/>
  <c r="CS30" i="3" s="1"/>
  <c r="CU30" i="3"/>
  <c r="CM30" i="3"/>
  <c r="CI30" i="3"/>
  <c r="CE30" i="3"/>
  <c r="CA30" i="3"/>
  <c r="BO30" i="3"/>
  <c r="BW30" i="3"/>
  <c r="BS30" i="3"/>
  <c r="BG30" i="3"/>
  <c r="BK30" i="3"/>
  <c r="BC30" i="3"/>
  <c r="AU30" i="3"/>
  <c r="AY30" i="3"/>
  <c r="AQ30" i="3"/>
  <c r="CU506" i="3"/>
  <c r="CM506" i="3"/>
  <c r="CG506" i="3"/>
  <c r="CK506" i="3"/>
  <c r="BY506" i="3"/>
  <c r="BU506" i="3"/>
  <c r="CC506" i="3"/>
  <c r="BQ506" i="3"/>
  <c r="BM506" i="3"/>
  <c r="BE506" i="3"/>
  <c r="AW506" i="3"/>
  <c r="BA506" i="3"/>
  <c r="BI506" i="3"/>
  <c r="AS506" i="3"/>
  <c r="CQ130" i="3"/>
  <c r="CS130" i="3" s="1"/>
  <c r="CU130" i="3"/>
  <c r="CM130" i="3"/>
  <c r="CE130" i="3"/>
  <c r="CA130" i="3"/>
  <c r="CI130" i="3"/>
  <c r="BW130" i="3"/>
  <c r="BS130" i="3"/>
  <c r="BO130" i="3"/>
  <c r="BG130" i="3"/>
  <c r="BK130" i="3"/>
  <c r="AY130" i="3"/>
  <c r="AQ130" i="3"/>
  <c r="BC130" i="3"/>
  <c r="AU130" i="3"/>
  <c r="CZ414" i="3"/>
  <c r="CQ414" i="3" s="1"/>
  <c r="CU414" i="3"/>
  <c r="CK414" i="3"/>
  <c r="CG414" i="3"/>
  <c r="BY414" i="3"/>
  <c r="CC414" i="3"/>
  <c r="BU414" i="3"/>
  <c r="BQ414" i="3"/>
  <c r="BE414" i="3"/>
  <c r="BI414" i="3"/>
  <c r="BM414" i="3"/>
  <c r="BA414" i="3"/>
  <c r="AW414" i="3"/>
  <c r="AS414" i="3"/>
  <c r="CQ292" i="3"/>
  <c r="CU292" i="3"/>
  <c r="CM292" i="3"/>
  <c r="CI292" i="3"/>
  <c r="CA292" i="3"/>
  <c r="CE292" i="3"/>
  <c r="BW292" i="3"/>
  <c r="BS292" i="3"/>
  <c r="BO292" i="3"/>
  <c r="BG292" i="3"/>
  <c r="BK292" i="3"/>
  <c r="BC292" i="3"/>
  <c r="AU292" i="3"/>
  <c r="AY292" i="3"/>
  <c r="AQ292" i="3"/>
  <c r="CQ241" i="3"/>
  <c r="CU241" i="3"/>
  <c r="CM241" i="3"/>
  <c r="CE241" i="3"/>
  <c r="CA241" i="3"/>
  <c r="CI241" i="3"/>
  <c r="BW241" i="3"/>
  <c r="BO241" i="3"/>
  <c r="BS241" i="3"/>
  <c r="BG241" i="3"/>
  <c r="BK241" i="3"/>
  <c r="AY241" i="3"/>
  <c r="AU241" i="3"/>
  <c r="BC241" i="3"/>
  <c r="AQ241" i="3"/>
  <c r="CQ126" i="3"/>
  <c r="CS126" i="3" s="1"/>
  <c r="CM126" i="3"/>
  <c r="CU126" i="3"/>
  <c r="CE126" i="3"/>
  <c r="CI126" i="3"/>
  <c r="CA126" i="3"/>
  <c r="BS126" i="3"/>
  <c r="BO126" i="3"/>
  <c r="BG126" i="3"/>
  <c r="BW126" i="3"/>
  <c r="BK126" i="3"/>
  <c r="BC126" i="3"/>
  <c r="AQ126" i="3"/>
  <c r="AU126" i="3"/>
  <c r="AY126" i="3"/>
  <c r="CZ449" i="3"/>
  <c r="CQ449" i="3" s="1"/>
  <c r="CS449" i="3" s="1"/>
  <c r="CU449" i="3"/>
  <c r="CM449" i="3"/>
  <c r="CK449" i="3"/>
  <c r="CG449" i="3"/>
  <c r="CC449" i="3"/>
  <c r="BY449" i="3"/>
  <c r="BQ449" i="3"/>
  <c r="BI449" i="3"/>
  <c r="BM449" i="3"/>
  <c r="BU449" i="3"/>
  <c r="AS449" i="3"/>
  <c r="BE449" i="3"/>
  <c r="AW449" i="3"/>
  <c r="CM366" i="3"/>
  <c r="CI366" i="3"/>
  <c r="CE366" i="3"/>
  <c r="CA366" i="3"/>
  <c r="BS366" i="3"/>
  <c r="BO366" i="3"/>
  <c r="BW366" i="3"/>
  <c r="BK366" i="3"/>
  <c r="BC366" i="3"/>
  <c r="BG366" i="3"/>
  <c r="AY366" i="3"/>
  <c r="AU366" i="3"/>
  <c r="AQ366" i="3"/>
  <c r="CZ503" i="3"/>
  <c r="CQ503" i="3" s="1"/>
  <c r="CS503" i="3" s="1"/>
  <c r="CM503" i="3"/>
  <c r="CK503" i="3"/>
  <c r="CG503" i="3"/>
  <c r="CC503" i="3"/>
  <c r="BY503" i="3"/>
  <c r="BU503" i="3"/>
  <c r="BQ503" i="3"/>
  <c r="BI503" i="3"/>
  <c r="BM503" i="3"/>
  <c r="BE503" i="3"/>
  <c r="AW503" i="3"/>
  <c r="BA503" i="3"/>
  <c r="AS503" i="3"/>
  <c r="CQ47" i="3"/>
  <c r="CS47" i="3" s="1"/>
  <c r="CU47" i="3"/>
  <c r="CM47" i="3"/>
  <c r="CI47" i="3"/>
  <c r="CE47" i="3"/>
  <c r="CA47" i="3"/>
  <c r="BW47" i="3"/>
  <c r="BS47" i="3"/>
  <c r="BG47" i="3"/>
  <c r="BK47" i="3"/>
  <c r="BO47" i="3"/>
  <c r="AU47" i="3"/>
  <c r="BC47" i="3"/>
  <c r="AY47" i="3"/>
  <c r="AQ47" i="3"/>
  <c r="CQ75" i="3"/>
  <c r="CS75" i="3" s="1"/>
  <c r="CU75" i="3"/>
  <c r="CM75" i="3"/>
  <c r="CI75" i="3"/>
  <c r="CA75" i="3"/>
  <c r="BW75" i="3"/>
  <c r="BS75" i="3"/>
  <c r="BO75" i="3"/>
  <c r="CE75" i="3"/>
  <c r="BG75" i="3"/>
  <c r="BK75" i="3"/>
  <c r="AU75" i="3"/>
  <c r="BC75" i="3"/>
  <c r="AY75" i="3"/>
  <c r="AQ75" i="3"/>
  <c r="CU509" i="3"/>
  <c r="CM509" i="3"/>
  <c r="CK509" i="3"/>
  <c r="CG509" i="3"/>
  <c r="CC509" i="3"/>
  <c r="BY509" i="3"/>
  <c r="BQ509" i="3"/>
  <c r="BU509" i="3"/>
  <c r="BE509" i="3"/>
  <c r="BI509" i="3"/>
  <c r="BM509" i="3"/>
  <c r="BA509" i="3"/>
  <c r="AW509" i="3"/>
  <c r="AS509" i="3"/>
  <c r="CQ360" i="3"/>
  <c r="CU360" i="3"/>
  <c r="CM360" i="3"/>
  <c r="CE360" i="3"/>
  <c r="CI360" i="3"/>
  <c r="CA360" i="3"/>
  <c r="BW360" i="3"/>
  <c r="BO360" i="3"/>
  <c r="BK360" i="3"/>
  <c r="BS360" i="3"/>
  <c r="BG360" i="3"/>
  <c r="AU360" i="3"/>
  <c r="AY360" i="3"/>
  <c r="BC360" i="3"/>
  <c r="AQ360" i="3"/>
  <c r="CQ205" i="3"/>
  <c r="CS205" i="3" s="1"/>
  <c r="CU205" i="3"/>
  <c r="CM205" i="3"/>
  <c r="CI205" i="3"/>
  <c r="BW205" i="3"/>
  <c r="CE205" i="3"/>
  <c r="CA205" i="3"/>
  <c r="BS205" i="3"/>
  <c r="BO205" i="3"/>
  <c r="BG205" i="3"/>
  <c r="AY205" i="3"/>
  <c r="BC205" i="3"/>
  <c r="BK205" i="3"/>
  <c r="AU205" i="3"/>
  <c r="AQ205" i="3"/>
  <c r="CQ73" i="3"/>
  <c r="CS73" i="3" s="1"/>
  <c r="CU73" i="3"/>
  <c r="CM73" i="3"/>
  <c r="CI73" i="3"/>
  <c r="CE73" i="3"/>
  <c r="BW73" i="3"/>
  <c r="BS73" i="3"/>
  <c r="CA73" i="3"/>
  <c r="BO73" i="3"/>
  <c r="BK73" i="3"/>
  <c r="BG73" i="3"/>
  <c r="AQ73" i="3"/>
  <c r="AU73" i="3"/>
  <c r="AY73" i="3"/>
  <c r="BC73" i="3"/>
  <c r="CZ457" i="3"/>
  <c r="CQ457" i="3" s="1"/>
  <c r="CS457" i="3" s="1"/>
  <c r="CM457" i="3"/>
  <c r="CK457" i="3"/>
  <c r="CG457" i="3"/>
  <c r="CC457" i="3"/>
  <c r="BY457" i="3"/>
  <c r="BQ457" i="3"/>
  <c r="BE457" i="3"/>
  <c r="BI457" i="3"/>
  <c r="BM457" i="3"/>
  <c r="BU457" i="3"/>
  <c r="BA457" i="3"/>
  <c r="AW457" i="3"/>
  <c r="AS457" i="3"/>
  <c r="CQ354" i="3"/>
  <c r="CU354" i="3"/>
  <c r="CM354" i="3"/>
  <c r="CI354" i="3"/>
  <c r="CE354" i="3"/>
  <c r="CA354" i="3"/>
  <c r="BW354" i="3"/>
  <c r="BK354" i="3"/>
  <c r="BS354" i="3"/>
  <c r="BO354" i="3"/>
  <c r="BG354" i="3"/>
  <c r="BC354" i="3"/>
  <c r="AY354" i="3"/>
  <c r="AU354" i="3"/>
  <c r="AQ354" i="3"/>
  <c r="CU452" i="3"/>
  <c r="CZ452" i="3"/>
  <c r="CQ452" i="3" s="1"/>
  <c r="CS452" i="3" s="1"/>
  <c r="CK452" i="3"/>
  <c r="CG452" i="3"/>
  <c r="CC452" i="3"/>
  <c r="BY452" i="3"/>
  <c r="BU452" i="3"/>
  <c r="BQ452" i="3"/>
  <c r="BI452" i="3"/>
  <c r="BM452" i="3"/>
  <c r="BE452" i="3"/>
  <c r="AW452" i="3"/>
  <c r="BA452" i="3"/>
  <c r="AS452" i="3"/>
  <c r="CQ31" i="3"/>
  <c r="CS31" i="3" s="1"/>
  <c r="CU31" i="3"/>
  <c r="CM31" i="3"/>
  <c r="CI31" i="3"/>
  <c r="CE31" i="3"/>
  <c r="CA31" i="3"/>
  <c r="BW31" i="3"/>
  <c r="BS31" i="3"/>
  <c r="BO31" i="3"/>
  <c r="BG31" i="3"/>
  <c r="BK31" i="3"/>
  <c r="BC31" i="3"/>
  <c r="AU31" i="3"/>
  <c r="AY31" i="3"/>
  <c r="AQ31" i="3"/>
  <c r="CQ131" i="3"/>
  <c r="CS131" i="3" s="1"/>
  <c r="CU131" i="3"/>
  <c r="CM131" i="3"/>
  <c r="CI131" i="3"/>
  <c r="CE131" i="3"/>
  <c r="BW131" i="3"/>
  <c r="BS131" i="3"/>
  <c r="BO131" i="3"/>
  <c r="CA131" i="3"/>
  <c r="BK131" i="3"/>
  <c r="BG131" i="3"/>
  <c r="AY131" i="3"/>
  <c r="AQ131" i="3"/>
  <c r="BC131" i="3"/>
  <c r="AU131" i="3"/>
  <c r="CQ291" i="3"/>
  <c r="CM291" i="3"/>
  <c r="CU291" i="3"/>
  <c r="CI291" i="3"/>
  <c r="CE291" i="3"/>
  <c r="CA291" i="3"/>
  <c r="BS291" i="3"/>
  <c r="BO291" i="3"/>
  <c r="BW291" i="3"/>
  <c r="BG291" i="3"/>
  <c r="BK291" i="3"/>
  <c r="AU291" i="3"/>
  <c r="AY291" i="3"/>
  <c r="BC291" i="3"/>
  <c r="AQ291" i="3"/>
  <c r="CQ137" i="3"/>
  <c r="CS137" i="3" s="1"/>
  <c r="CU137" i="3"/>
  <c r="CM137" i="3"/>
  <c r="CI137" i="3"/>
  <c r="CE137" i="3"/>
  <c r="CA137" i="3"/>
  <c r="BW137" i="3"/>
  <c r="BS137" i="3"/>
  <c r="BG137" i="3"/>
  <c r="BK137" i="3"/>
  <c r="BO137" i="3"/>
  <c r="BC137" i="3"/>
  <c r="AU137" i="3"/>
  <c r="AY137" i="3"/>
  <c r="AQ137" i="3"/>
  <c r="CU408" i="3"/>
  <c r="CZ408" i="3"/>
  <c r="CQ408" i="3" s="1"/>
  <c r="CG408" i="3"/>
  <c r="CK408" i="3"/>
  <c r="CC408" i="3"/>
  <c r="BY408" i="3"/>
  <c r="BU408" i="3"/>
  <c r="BQ408" i="3"/>
  <c r="BI408" i="3"/>
  <c r="BM408" i="3"/>
  <c r="BE408" i="3"/>
  <c r="AW408" i="3"/>
  <c r="BA408" i="3"/>
  <c r="AS408" i="3"/>
  <c r="CQ194" i="3"/>
  <c r="CS194" i="3" s="1"/>
  <c r="CU194" i="3"/>
  <c r="CM194" i="3"/>
  <c r="CE194" i="3"/>
  <c r="CI194" i="3"/>
  <c r="BW194" i="3"/>
  <c r="CA194" i="3"/>
  <c r="BS194" i="3"/>
  <c r="BO194" i="3"/>
  <c r="BG194" i="3"/>
  <c r="BK194" i="3"/>
  <c r="AU194" i="3"/>
  <c r="AY194" i="3"/>
  <c r="BC194" i="3"/>
  <c r="AQ194" i="3"/>
  <c r="CZ482" i="3"/>
  <c r="CQ482" i="3" s="1"/>
  <c r="CS482" i="3" s="1"/>
  <c r="CM482" i="3"/>
  <c r="CG482" i="3"/>
  <c r="CK482" i="3"/>
  <c r="CC482" i="3"/>
  <c r="BY482" i="3"/>
  <c r="BU482" i="3"/>
  <c r="BQ482" i="3"/>
  <c r="BI482" i="3"/>
  <c r="BM482" i="3"/>
  <c r="BE482" i="3"/>
  <c r="AW482" i="3"/>
  <c r="BA482" i="3"/>
  <c r="AS482" i="3"/>
  <c r="CQ79" i="3"/>
  <c r="CS79" i="3" s="1"/>
  <c r="CU79" i="3"/>
  <c r="CM79" i="3"/>
  <c r="CI79" i="3"/>
  <c r="CE79" i="3"/>
  <c r="CA79" i="3"/>
  <c r="BW79" i="3"/>
  <c r="BS79" i="3"/>
  <c r="BG79" i="3"/>
  <c r="BO79" i="3"/>
  <c r="BK79" i="3"/>
  <c r="AU79" i="3"/>
  <c r="BC79" i="3"/>
  <c r="AY79" i="3"/>
  <c r="AQ79" i="3"/>
  <c r="CQ240" i="3"/>
  <c r="CU240" i="3"/>
  <c r="CM240" i="3"/>
  <c r="CI240" i="3"/>
  <c r="CE240" i="3"/>
  <c r="CA240" i="3"/>
  <c r="BW240" i="3"/>
  <c r="BS240" i="3"/>
  <c r="BO240" i="3"/>
  <c r="BG240" i="3"/>
  <c r="BK240" i="3"/>
  <c r="AU240" i="3"/>
  <c r="AY240" i="3"/>
  <c r="BC240" i="3"/>
  <c r="AQ240" i="3"/>
  <c r="CQ98" i="3"/>
  <c r="CS98" i="3" s="1"/>
  <c r="CU98" i="3"/>
  <c r="CM98" i="3"/>
  <c r="CI98" i="3"/>
  <c r="CE98" i="3"/>
  <c r="CA98" i="3"/>
  <c r="BW98" i="3"/>
  <c r="BS98" i="3"/>
  <c r="BO98" i="3"/>
  <c r="BK98" i="3"/>
  <c r="AY98" i="3"/>
  <c r="BG98" i="3"/>
  <c r="BC98" i="3"/>
  <c r="AU98" i="3"/>
  <c r="AQ98" i="3"/>
  <c r="CZ455" i="3"/>
  <c r="CQ455" i="3" s="1"/>
  <c r="CS455" i="3" s="1"/>
  <c r="CM455" i="3"/>
  <c r="CK455" i="3"/>
  <c r="CG455" i="3"/>
  <c r="CC455" i="3"/>
  <c r="BY455" i="3"/>
  <c r="BU455" i="3"/>
  <c r="BQ455" i="3"/>
  <c r="BE455" i="3"/>
  <c r="BI455" i="3"/>
  <c r="AW455" i="3"/>
  <c r="BM455" i="3"/>
  <c r="BA455" i="3"/>
  <c r="AS455" i="3"/>
  <c r="CU507" i="3"/>
  <c r="CM507" i="3"/>
  <c r="CK507" i="3"/>
  <c r="CG507" i="3"/>
  <c r="CC507" i="3"/>
  <c r="BY507" i="3"/>
  <c r="BU507" i="3"/>
  <c r="BQ507" i="3"/>
  <c r="BE507" i="3"/>
  <c r="BI507" i="3"/>
  <c r="AW507" i="3"/>
  <c r="BA507" i="3"/>
  <c r="BM507" i="3"/>
  <c r="AS507" i="3"/>
  <c r="CQ314" i="3"/>
  <c r="CU314" i="3"/>
  <c r="CM314" i="3"/>
  <c r="CI314" i="3"/>
  <c r="CE314" i="3"/>
  <c r="BW314" i="3"/>
  <c r="CA314" i="3"/>
  <c r="BS314" i="3"/>
  <c r="BO314" i="3"/>
  <c r="BK314" i="3"/>
  <c r="BG314" i="3"/>
  <c r="BC314" i="3"/>
  <c r="AY314" i="3"/>
  <c r="AU314" i="3"/>
  <c r="AQ314" i="3"/>
  <c r="CQ52" i="3"/>
  <c r="CS52" i="3" s="1"/>
  <c r="CM52" i="3"/>
  <c r="CU52" i="3"/>
  <c r="CE52" i="3"/>
  <c r="CA52" i="3"/>
  <c r="BS52" i="3"/>
  <c r="BO52" i="3"/>
  <c r="CI52" i="3"/>
  <c r="BG52" i="3"/>
  <c r="BW52" i="3"/>
  <c r="BK52" i="3"/>
  <c r="AY52" i="3"/>
  <c r="AU52" i="3"/>
  <c r="BC52" i="3"/>
  <c r="AQ52" i="3"/>
  <c r="CQ160" i="3"/>
  <c r="CS160" i="3" s="1"/>
  <c r="CU160" i="3"/>
  <c r="CM160" i="3"/>
  <c r="CI160" i="3"/>
  <c r="CE160" i="3"/>
  <c r="CA160" i="3"/>
  <c r="BO160" i="3"/>
  <c r="BW160" i="3"/>
  <c r="BS160" i="3"/>
  <c r="BG160" i="3"/>
  <c r="BK160" i="3"/>
  <c r="AY160" i="3"/>
  <c r="AU160" i="3"/>
  <c r="AQ160" i="3"/>
  <c r="BC160" i="3"/>
  <c r="CQ68" i="3"/>
  <c r="CS68" i="3" s="1"/>
  <c r="CM68" i="3"/>
  <c r="CU68" i="3"/>
  <c r="CE68" i="3"/>
  <c r="CI68" i="3"/>
  <c r="CA68" i="3"/>
  <c r="BS68" i="3"/>
  <c r="BO68" i="3"/>
  <c r="BW68" i="3"/>
  <c r="BG68" i="3"/>
  <c r="BK68" i="3"/>
  <c r="AU68" i="3"/>
  <c r="AQ68" i="3"/>
  <c r="AY68" i="3"/>
  <c r="BC68" i="3"/>
  <c r="CQ293" i="3"/>
  <c r="CU293" i="3"/>
  <c r="CM293" i="3"/>
  <c r="CE293" i="3"/>
  <c r="CI293" i="3"/>
  <c r="CA293" i="3"/>
  <c r="BW293" i="3"/>
  <c r="BO293" i="3"/>
  <c r="BS293" i="3"/>
  <c r="BG293" i="3"/>
  <c r="BK293" i="3"/>
  <c r="BC293" i="3"/>
  <c r="AY293" i="3"/>
  <c r="AU293" i="3"/>
  <c r="AQ293" i="3"/>
  <c r="CQ17" i="3"/>
  <c r="CS17" i="3" s="1"/>
  <c r="CM17" i="3"/>
  <c r="CI17" i="3"/>
  <c r="CE17" i="3"/>
  <c r="CA17" i="3"/>
  <c r="BW17" i="3"/>
  <c r="BS17" i="3"/>
  <c r="BO17" i="3"/>
  <c r="BG17" i="3"/>
  <c r="AY17" i="3"/>
  <c r="BC17" i="3"/>
  <c r="AU17" i="3"/>
  <c r="BK17" i="3"/>
  <c r="AQ17" i="3"/>
  <c r="CU517" i="3"/>
  <c r="CM517" i="3"/>
  <c r="CK517" i="3"/>
  <c r="CG517" i="3"/>
  <c r="CC517" i="3"/>
  <c r="BY517" i="3"/>
  <c r="BQ517" i="3"/>
  <c r="BE517" i="3"/>
  <c r="BI517" i="3"/>
  <c r="BM517" i="3"/>
  <c r="BU517" i="3"/>
  <c r="BA517" i="3"/>
  <c r="AW517" i="3"/>
  <c r="AS517" i="3"/>
  <c r="CQ379" i="3"/>
  <c r="CU379" i="3"/>
  <c r="CI379" i="3"/>
  <c r="CE379" i="3"/>
  <c r="CM379" i="3"/>
  <c r="CA379" i="3"/>
  <c r="BW379" i="3"/>
  <c r="BK379" i="3"/>
  <c r="BS379" i="3"/>
  <c r="BO379" i="3"/>
  <c r="BC379" i="3"/>
  <c r="BG379" i="3"/>
  <c r="AU379" i="3"/>
  <c r="AY379" i="3"/>
  <c r="AQ379" i="3"/>
  <c r="CQ236" i="3"/>
  <c r="CU236" i="3"/>
  <c r="CM236" i="3"/>
  <c r="CI236" i="3"/>
  <c r="CA236" i="3"/>
  <c r="CE236" i="3"/>
  <c r="BW236" i="3"/>
  <c r="BS236" i="3"/>
  <c r="BO236" i="3"/>
  <c r="BK236" i="3"/>
  <c r="BC236" i="3"/>
  <c r="AU236" i="3"/>
  <c r="BG236" i="3"/>
  <c r="AY236" i="3"/>
  <c r="AQ236" i="3"/>
  <c r="CQ94" i="3"/>
  <c r="CS94" i="3" s="1"/>
  <c r="CU94" i="3"/>
  <c r="CM94" i="3"/>
  <c r="CI94" i="3"/>
  <c r="CE94" i="3"/>
  <c r="CA94" i="3"/>
  <c r="BS94" i="3"/>
  <c r="BO94" i="3"/>
  <c r="BW94" i="3"/>
  <c r="BG94" i="3"/>
  <c r="BK94" i="3"/>
  <c r="AY94" i="3"/>
  <c r="AQ94" i="3"/>
  <c r="BC94" i="3"/>
  <c r="AU94" i="3"/>
  <c r="CZ424" i="3"/>
  <c r="CM424" i="3"/>
  <c r="CM538" i="3"/>
  <c r="CZ538" i="3"/>
  <c r="CQ538" i="3" s="1"/>
  <c r="CS538" i="3" s="1"/>
  <c r="CG538" i="3"/>
  <c r="CK538" i="3"/>
  <c r="CC538" i="3"/>
  <c r="BU538" i="3"/>
  <c r="BQ538" i="3"/>
  <c r="BY538" i="3"/>
  <c r="BM538" i="3"/>
  <c r="BE538" i="3"/>
  <c r="BI538" i="3"/>
  <c r="AW538" i="3"/>
  <c r="BA538" i="3"/>
  <c r="AS538" i="3"/>
  <c r="CU454" i="3"/>
  <c r="CM454" i="3"/>
  <c r="CG454" i="3"/>
  <c r="CK454" i="3"/>
  <c r="CC454" i="3"/>
  <c r="BY454" i="3"/>
  <c r="BU454" i="3"/>
  <c r="BQ454" i="3"/>
  <c r="BM454" i="3"/>
  <c r="BE454" i="3"/>
  <c r="AW454" i="3"/>
  <c r="BA454" i="3"/>
  <c r="BI454" i="3"/>
  <c r="AS454" i="3"/>
  <c r="CU415" i="3"/>
  <c r="CZ415" i="3"/>
  <c r="CQ415" i="3" s="1"/>
  <c r="CK415" i="3"/>
  <c r="CG415" i="3"/>
  <c r="CC415" i="3"/>
  <c r="BY415" i="3"/>
  <c r="BU415" i="3"/>
  <c r="BQ415" i="3"/>
  <c r="BI415" i="3"/>
  <c r="BM415" i="3"/>
  <c r="BE415" i="3"/>
  <c r="AW415" i="3"/>
  <c r="BA415" i="3"/>
  <c r="AS415" i="3"/>
  <c r="CQ97" i="3"/>
  <c r="CS97" i="3" s="1"/>
  <c r="CU97" i="3"/>
  <c r="CM97" i="3"/>
  <c r="CE97" i="3"/>
  <c r="CI97" i="3"/>
  <c r="CA97" i="3"/>
  <c r="BW97" i="3"/>
  <c r="BS97" i="3"/>
  <c r="BO97" i="3"/>
  <c r="BG97" i="3"/>
  <c r="BK97" i="3"/>
  <c r="BC97" i="3"/>
  <c r="AQ97" i="3"/>
  <c r="AU97" i="3"/>
  <c r="AY97" i="3"/>
  <c r="CZ532" i="3"/>
  <c r="CQ532" i="3" s="1"/>
  <c r="CS532" i="3" s="1"/>
  <c r="CU532" i="3"/>
  <c r="CM532" i="3"/>
  <c r="CK532" i="3"/>
  <c r="CG532" i="3"/>
  <c r="CC532" i="3"/>
  <c r="BY532" i="3"/>
  <c r="BU532" i="3"/>
  <c r="BQ532" i="3"/>
  <c r="BE532" i="3"/>
  <c r="BI532" i="3"/>
  <c r="BM532" i="3"/>
  <c r="AW532" i="3"/>
  <c r="BA532" i="3"/>
  <c r="AS532" i="3"/>
  <c r="CQ93" i="3"/>
  <c r="CS93" i="3" s="1"/>
  <c r="CM93" i="3"/>
  <c r="CU93" i="3"/>
  <c r="CE93" i="3"/>
  <c r="CI93" i="3"/>
  <c r="CA93" i="3"/>
  <c r="BS93" i="3"/>
  <c r="BO93" i="3"/>
  <c r="BW93" i="3"/>
  <c r="BG93" i="3"/>
  <c r="BK93" i="3"/>
  <c r="BC93" i="3"/>
  <c r="AY93" i="3"/>
  <c r="AU93" i="3"/>
  <c r="AQ93" i="3"/>
  <c r="CQ155" i="3"/>
  <c r="CS155" i="3" s="1"/>
  <c r="CU155" i="3"/>
  <c r="CM155" i="3"/>
  <c r="CI155" i="3"/>
  <c r="CE155" i="3"/>
  <c r="BW155" i="3"/>
  <c r="CA155" i="3"/>
  <c r="BS155" i="3"/>
  <c r="BO155" i="3"/>
  <c r="BK155" i="3"/>
  <c r="BG155" i="3"/>
  <c r="AQ155" i="3"/>
  <c r="BC155" i="3"/>
  <c r="AU155" i="3"/>
  <c r="AY155" i="3"/>
  <c r="CZ421" i="3"/>
  <c r="CQ421" i="3" s="1"/>
  <c r="CU421" i="3"/>
  <c r="CM421" i="3"/>
  <c r="CK421" i="3"/>
  <c r="CG421" i="3"/>
  <c r="CC421" i="3"/>
  <c r="BY421" i="3"/>
  <c r="BU421" i="3"/>
  <c r="BQ421" i="3"/>
  <c r="BI421" i="3"/>
  <c r="BM421" i="3"/>
  <c r="BE421" i="3"/>
  <c r="AW421" i="3"/>
  <c r="AS421" i="3"/>
  <c r="CQ337" i="3"/>
  <c r="CU337" i="3"/>
  <c r="CM337" i="3"/>
  <c r="CI337" i="3"/>
  <c r="CA337" i="3"/>
  <c r="CE337" i="3"/>
  <c r="BW337" i="3"/>
  <c r="BK337" i="3"/>
  <c r="BS337" i="3"/>
  <c r="BG337" i="3"/>
  <c r="BO337" i="3"/>
  <c r="BC337" i="3"/>
  <c r="AY337" i="3"/>
  <c r="AU337" i="3"/>
  <c r="AQ337" i="3"/>
  <c r="CU486" i="3"/>
  <c r="CM486" i="3"/>
  <c r="CK486" i="3"/>
  <c r="CG486" i="3"/>
  <c r="CC486" i="3"/>
  <c r="BY486" i="3"/>
  <c r="BU486" i="3"/>
  <c r="BQ486" i="3"/>
  <c r="BI486" i="3"/>
  <c r="BM486" i="3"/>
  <c r="BE486" i="3"/>
  <c r="AW486" i="3"/>
  <c r="BA486" i="3"/>
  <c r="AS486" i="3"/>
  <c r="CQ50" i="3"/>
  <c r="CS50" i="3" s="1"/>
  <c r="CM50" i="3"/>
  <c r="CU50" i="3"/>
  <c r="CI50" i="3"/>
  <c r="CE50" i="3"/>
  <c r="CA50" i="3"/>
  <c r="BW50" i="3"/>
  <c r="BS50" i="3"/>
  <c r="BO50" i="3"/>
  <c r="BK50" i="3"/>
  <c r="BG50" i="3"/>
  <c r="AY50" i="3"/>
  <c r="BC50" i="3"/>
  <c r="AU50" i="3"/>
  <c r="AQ50" i="3"/>
  <c r="CQ216" i="3"/>
  <c r="CS216" i="3" s="1"/>
  <c r="CU216" i="3"/>
  <c r="CM216" i="3"/>
  <c r="CI216" i="3"/>
  <c r="CA216" i="3"/>
  <c r="BW216" i="3"/>
  <c r="CE216" i="3"/>
  <c r="BO216" i="3"/>
  <c r="BG216" i="3"/>
  <c r="BS216" i="3"/>
  <c r="BK216" i="3"/>
  <c r="AY216" i="3"/>
  <c r="BC216" i="3"/>
  <c r="AU216" i="3"/>
  <c r="AQ216" i="3"/>
  <c r="CQ280" i="3"/>
  <c r="CU280" i="3"/>
  <c r="CM280" i="3"/>
  <c r="CI280" i="3"/>
  <c r="CA280" i="3"/>
  <c r="CE280" i="3"/>
  <c r="BW280" i="3"/>
  <c r="BS280" i="3"/>
  <c r="BO280" i="3"/>
  <c r="BK280" i="3"/>
  <c r="BC280" i="3"/>
  <c r="BG280" i="3"/>
  <c r="AU280" i="3"/>
  <c r="AY280" i="3"/>
  <c r="AQ280" i="3"/>
  <c r="CZ522" i="3"/>
  <c r="CQ522" i="3" s="1"/>
  <c r="CS522" i="3" s="1"/>
  <c r="CM522" i="3"/>
  <c r="CG522" i="3"/>
  <c r="CK522" i="3"/>
  <c r="CC522" i="3"/>
  <c r="BY522" i="3"/>
  <c r="BU522" i="3"/>
  <c r="BQ522" i="3"/>
  <c r="BM522" i="3"/>
  <c r="BE522" i="3"/>
  <c r="AW522" i="3"/>
  <c r="BI522" i="3"/>
  <c r="BA522" i="3"/>
  <c r="AS522" i="3"/>
  <c r="CQ318" i="3"/>
  <c r="CU318" i="3"/>
  <c r="CM318" i="3"/>
  <c r="CI318" i="3"/>
  <c r="CE318" i="3"/>
  <c r="CA318" i="3"/>
  <c r="BW318" i="3"/>
  <c r="BK318" i="3"/>
  <c r="BS318" i="3"/>
  <c r="BG318" i="3"/>
  <c r="BC318" i="3"/>
  <c r="BO318" i="3"/>
  <c r="AY318" i="3"/>
  <c r="AU318" i="3"/>
  <c r="AQ318" i="3"/>
  <c r="CZ520" i="3"/>
  <c r="CQ520" i="3" s="1"/>
  <c r="CS520" i="3" s="1"/>
  <c r="CM520" i="3"/>
  <c r="CK520" i="3"/>
  <c r="CG520" i="3"/>
  <c r="CC520" i="3"/>
  <c r="BY520" i="3"/>
  <c r="BU520" i="3"/>
  <c r="BQ520" i="3"/>
  <c r="BI520" i="3"/>
  <c r="BM520" i="3"/>
  <c r="BE520" i="3"/>
  <c r="AW520" i="3"/>
  <c r="BA520" i="3"/>
  <c r="AS520" i="3"/>
  <c r="CQ221" i="3"/>
  <c r="CS221" i="3" s="1"/>
  <c r="CU221" i="3"/>
  <c r="CM221" i="3"/>
  <c r="CI221" i="3"/>
  <c r="CE221" i="3"/>
  <c r="BW221" i="3"/>
  <c r="CA221" i="3"/>
  <c r="BS221" i="3"/>
  <c r="BO221" i="3"/>
  <c r="BG221" i="3"/>
  <c r="AU221" i="3"/>
  <c r="AY221" i="3"/>
  <c r="BK221" i="3"/>
  <c r="BC221" i="3"/>
  <c r="AQ221" i="3"/>
  <c r="CQ138" i="3"/>
  <c r="CS138" i="3" s="1"/>
  <c r="CU138" i="3"/>
  <c r="CM138" i="3"/>
  <c r="CE138" i="3"/>
  <c r="CI138" i="3"/>
  <c r="CA138" i="3"/>
  <c r="BW138" i="3"/>
  <c r="BS138" i="3"/>
  <c r="BO138" i="3"/>
  <c r="BG138" i="3"/>
  <c r="BK138" i="3"/>
  <c r="BC138" i="3"/>
  <c r="AU138" i="3"/>
  <c r="AY138" i="3"/>
  <c r="AQ138" i="3"/>
  <c r="CQ247" i="3"/>
  <c r="CU247" i="3"/>
  <c r="CM247" i="3"/>
  <c r="CE247" i="3"/>
  <c r="CI247" i="3"/>
  <c r="CA247" i="3"/>
  <c r="BS247" i="3"/>
  <c r="BW247" i="3"/>
  <c r="BO247" i="3"/>
  <c r="BG247" i="3"/>
  <c r="BK247" i="3"/>
  <c r="BC247" i="3"/>
  <c r="AY247" i="3"/>
  <c r="AU247" i="3"/>
  <c r="AQ247" i="3"/>
  <c r="CQ204" i="3"/>
  <c r="CS204" i="3" s="1"/>
  <c r="CU204" i="3"/>
  <c r="CE204" i="3"/>
  <c r="CI204" i="3"/>
  <c r="CA204" i="3"/>
  <c r="BW204" i="3"/>
  <c r="BS204" i="3"/>
  <c r="BO204" i="3"/>
  <c r="CM204" i="3"/>
  <c r="BK204" i="3"/>
  <c r="AY204" i="3"/>
  <c r="BG204" i="3"/>
  <c r="BC204" i="3"/>
  <c r="AU204" i="3"/>
  <c r="AQ204" i="3"/>
  <c r="CZ403" i="3"/>
  <c r="CQ403" i="3" s="1"/>
  <c r="CU403" i="3"/>
  <c r="CK403" i="3"/>
  <c r="CG403" i="3"/>
  <c r="CC403" i="3"/>
  <c r="BY403" i="3"/>
  <c r="BU403" i="3"/>
  <c r="BQ403" i="3"/>
  <c r="BE403" i="3"/>
  <c r="BI403" i="3"/>
  <c r="BM403" i="3"/>
  <c r="AW403" i="3"/>
  <c r="BA403" i="3"/>
  <c r="AS403" i="3"/>
  <c r="CQ173" i="3"/>
  <c r="CS173" i="3" s="1"/>
  <c r="CU173" i="3"/>
  <c r="CM173" i="3"/>
  <c r="CI173" i="3"/>
  <c r="CE173" i="3"/>
  <c r="BW173" i="3"/>
  <c r="CA173" i="3"/>
  <c r="BS173" i="3"/>
  <c r="BO173" i="3"/>
  <c r="BG173" i="3"/>
  <c r="BK173" i="3"/>
  <c r="AQ173" i="3"/>
  <c r="AU173" i="3"/>
  <c r="AY173" i="3"/>
  <c r="BC173" i="3"/>
  <c r="CQ310" i="3"/>
  <c r="CU310" i="3"/>
  <c r="CM310" i="3"/>
  <c r="CI310" i="3"/>
  <c r="CE310" i="3"/>
  <c r="CA310" i="3"/>
  <c r="BW310" i="3"/>
  <c r="BK310" i="3"/>
  <c r="BS310" i="3"/>
  <c r="BG310" i="3"/>
  <c r="BC310" i="3"/>
  <c r="AY310" i="3"/>
  <c r="AU310" i="3"/>
  <c r="BO310" i="3"/>
  <c r="AQ310" i="3"/>
  <c r="CQ376" i="3"/>
  <c r="CU376" i="3"/>
  <c r="CM376" i="3"/>
  <c r="CE376" i="3"/>
  <c r="CA376" i="3"/>
  <c r="CI376" i="3"/>
  <c r="BW376" i="3"/>
  <c r="BO376" i="3"/>
  <c r="BK376" i="3"/>
  <c r="BG376" i="3"/>
  <c r="BC376" i="3"/>
  <c r="AY376" i="3"/>
  <c r="AU376" i="3"/>
  <c r="BS376" i="3"/>
  <c r="AQ376" i="3"/>
  <c r="CM465" i="3"/>
  <c r="CK465" i="3"/>
  <c r="CG465" i="3"/>
  <c r="CC465" i="3"/>
  <c r="BY465" i="3"/>
  <c r="BQ465" i="3"/>
  <c r="BE465" i="3"/>
  <c r="BI465" i="3"/>
  <c r="BU465" i="3"/>
  <c r="BM465" i="3"/>
  <c r="BA465" i="3"/>
  <c r="AW465" i="3"/>
  <c r="AS465" i="3"/>
  <c r="CZ477" i="3"/>
  <c r="CQ477" i="3" s="1"/>
  <c r="CS477" i="3" s="1"/>
  <c r="CM477" i="3"/>
  <c r="CK477" i="3"/>
  <c r="CG477" i="3"/>
  <c r="BY477" i="3"/>
  <c r="CC477" i="3"/>
  <c r="BU477" i="3"/>
  <c r="BQ477" i="3"/>
  <c r="BI477" i="3"/>
  <c r="BM477" i="3"/>
  <c r="BE477" i="3"/>
  <c r="AW477" i="3"/>
  <c r="BA477" i="3"/>
  <c r="AS477" i="3"/>
  <c r="CQ378" i="3"/>
  <c r="CU378" i="3"/>
  <c r="CM378" i="3"/>
  <c r="CI378" i="3"/>
  <c r="CE378" i="3"/>
  <c r="CA378" i="3"/>
  <c r="BW378" i="3"/>
  <c r="BK378" i="3"/>
  <c r="BS378" i="3"/>
  <c r="BO378" i="3"/>
  <c r="BG378" i="3"/>
  <c r="BC378" i="3"/>
  <c r="AY378" i="3"/>
  <c r="AU378" i="3"/>
  <c r="AQ378" i="3"/>
  <c r="CU428" i="3"/>
  <c r="CZ428" i="3"/>
  <c r="CQ428" i="3" s="1"/>
  <c r="CM428" i="3"/>
  <c r="CK428" i="3"/>
  <c r="CG428" i="3"/>
  <c r="CC428" i="3"/>
  <c r="BY428" i="3"/>
  <c r="BU428" i="3"/>
  <c r="BQ428" i="3"/>
  <c r="BI428" i="3"/>
  <c r="BM428" i="3"/>
  <c r="BE428" i="3"/>
  <c r="AW428" i="3"/>
  <c r="BA428" i="3"/>
  <c r="AS428" i="3"/>
  <c r="CQ263" i="3"/>
  <c r="CU263" i="3"/>
  <c r="CM263" i="3"/>
  <c r="CE263" i="3"/>
  <c r="BW263" i="3"/>
  <c r="CI263" i="3"/>
  <c r="BS263" i="3"/>
  <c r="CA263" i="3"/>
  <c r="BO263" i="3"/>
  <c r="BG263" i="3"/>
  <c r="BK263" i="3"/>
  <c r="BC263" i="3"/>
  <c r="AU263" i="3"/>
  <c r="AY263" i="3"/>
  <c r="AQ263" i="3"/>
  <c r="CQ163" i="3"/>
  <c r="CS163" i="3" s="1"/>
  <c r="CU163" i="3"/>
  <c r="CM163" i="3"/>
  <c r="CI163" i="3"/>
  <c r="CE163" i="3"/>
  <c r="CA163" i="3"/>
  <c r="BW163" i="3"/>
  <c r="BS163" i="3"/>
  <c r="BO163" i="3"/>
  <c r="BK163" i="3"/>
  <c r="BG163" i="3"/>
  <c r="AU163" i="3"/>
  <c r="AY163" i="3"/>
  <c r="AQ163" i="3"/>
  <c r="BC163" i="3"/>
  <c r="CQ28" i="3"/>
  <c r="CS28" i="3" s="1"/>
  <c r="CU28" i="3"/>
  <c r="CM28" i="3"/>
  <c r="CI28" i="3"/>
  <c r="CE28" i="3"/>
  <c r="CA28" i="3"/>
  <c r="BS28" i="3"/>
  <c r="BO28" i="3"/>
  <c r="BW28" i="3"/>
  <c r="BG28" i="3"/>
  <c r="BK28" i="3"/>
  <c r="AY28" i="3"/>
  <c r="AU28" i="3"/>
  <c r="BC28" i="3"/>
  <c r="AQ28" i="3"/>
  <c r="CQ227" i="3"/>
  <c r="CU227" i="3"/>
  <c r="CM227" i="3"/>
  <c r="CE227" i="3"/>
  <c r="CI227" i="3"/>
  <c r="CA227" i="3"/>
  <c r="BW227" i="3"/>
  <c r="BS227" i="3"/>
  <c r="BO227" i="3"/>
  <c r="BG227" i="3"/>
  <c r="BK227" i="3"/>
  <c r="AY227" i="3"/>
  <c r="BC227" i="3"/>
  <c r="AU227" i="3"/>
  <c r="AQ227" i="3"/>
  <c r="CM462" i="3"/>
  <c r="CZ462" i="3"/>
  <c r="CQ462" i="3" s="1"/>
  <c r="CS462" i="3" s="1"/>
  <c r="CG462" i="3"/>
  <c r="CK462" i="3"/>
  <c r="CC462" i="3"/>
  <c r="BU462" i="3"/>
  <c r="BQ462" i="3"/>
  <c r="BM462" i="3"/>
  <c r="BE462" i="3"/>
  <c r="BY462" i="3"/>
  <c r="AW462" i="3"/>
  <c r="BI462" i="3"/>
  <c r="BA462" i="3"/>
  <c r="AS462" i="3"/>
  <c r="CQ346" i="3"/>
  <c r="CU346" i="3"/>
  <c r="CM346" i="3"/>
  <c r="CI346" i="3"/>
  <c r="CE346" i="3"/>
  <c r="CA346" i="3"/>
  <c r="BW346" i="3"/>
  <c r="BK346" i="3"/>
  <c r="BS346" i="3"/>
  <c r="BO346" i="3"/>
  <c r="BG346" i="3"/>
  <c r="BC346" i="3"/>
  <c r="AY346" i="3"/>
  <c r="AU346" i="3"/>
  <c r="AQ346" i="3"/>
  <c r="CU472" i="3"/>
  <c r="CM472" i="3"/>
  <c r="CK472" i="3"/>
  <c r="CG472" i="3"/>
  <c r="BY472" i="3"/>
  <c r="BU472" i="3"/>
  <c r="BQ472" i="3"/>
  <c r="CC472" i="3"/>
  <c r="BE472" i="3"/>
  <c r="BI472" i="3"/>
  <c r="BM472" i="3"/>
  <c r="BA472" i="3"/>
  <c r="AW472" i="3"/>
  <c r="AS472" i="3"/>
  <c r="CQ344" i="3"/>
  <c r="CU344" i="3"/>
  <c r="CM344" i="3"/>
  <c r="CE344" i="3"/>
  <c r="CA344" i="3"/>
  <c r="CI344" i="3"/>
  <c r="BW344" i="3"/>
  <c r="BO344" i="3"/>
  <c r="BK344" i="3"/>
  <c r="BG344" i="3"/>
  <c r="BS344" i="3"/>
  <c r="BC344" i="3"/>
  <c r="AU344" i="3"/>
  <c r="AY344" i="3"/>
  <c r="AQ344" i="3"/>
  <c r="CQ191" i="3"/>
  <c r="CS191" i="3" s="1"/>
  <c r="CU191" i="3"/>
  <c r="CM191" i="3"/>
  <c r="CI191" i="3"/>
  <c r="CE191" i="3"/>
  <c r="CA191" i="3"/>
  <c r="BW191" i="3"/>
  <c r="BS191" i="3"/>
  <c r="BO191" i="3"/>
  <c r="BG191" i="3"/>
  <c r="BK191" i="3"/>
  <c r="BC191" i="3"/>
  <c r="AY191" i="3"/>
  <c r="AU191" i="3"/>
  <c r="AQ191" i="3"/>
  <c r="CQ57" i="3"/>
  <c r="CS57" i="3" s="1"/>
  <c r="CU57" i="3"/>
  <c r="CM57" i="3"/>
  <c r="CE57" i="3"/>
  <c r="CI57" i="3"/>
  <c r="BW57" i="3"/>
  <c r="BS57" i="3"/>
  <c r="BO57" i="3"/>
  <c r="BK57" i="3"/>
  <c r="CA57" i="3"/>
  <c r="AY57" i="3"/>
  <c r="BC57" i="3"/>
  <c r="AU57" i="3"/>
  <c r="BG57" i="3"/>
  <c r="AQ57" i="3"/>
  <c r="CQ285" i="3"/>
  <c r="CU285" i="3"/>
  <c r="CM285" i="3"/>
  <c r="CE285" i="3"/>
  <c r="CI285" i="3"/>
  <c r="CA285" i="3"/>
  <c r="BW285" i="3"/>
  <c r="BO285" i="3"/>
  <c r="BG285" i="3"/>
  <c r="BS285" i="3"/>
  <c r="BK285" i="3"/>
  <c r="BC285" i="3"/>
  <c r="AY285" i="3"/>
  <c r="AU285" i="3"/>
  <c r="AQ285" i="3"/>
  <c r="CQ249" i="3"/>
  <c r="CU249" i="3"/>
  <c r="CM249" i="3"/>
  <c r="CI249" i="3"/>
  <c r="CA249" i="3"/>
  <c r="BW249" i="3"/>
  <c r="CE249" i="3"/>
  <c r="BO249" i="3"/>
  <c r="BG249" i="3"/>
  <c r="BK249" i="3"/>
  <c r="BC249" i="3"/>
  <c r="AY249" i="3"/>
  <c r="AU249" i="3"/>
  <c r="BS249" i="3"/>
  <c r="AQ249" i="3"/>
  <c r="CQ368" i="3"/>
  <c r="CS368" i="3" s="1"/>
  <c r="CU368" i="3"/>
  <c r="CM368" i="3"/>
  <c r="CE368" i="3"/>
  <c r="CA368" i="3"/>
  <c r="CI368" i="3"/>
  <c r="BW368" i="3"/>
  <c r="BO368" i="3"/>
  <c r="BK368" i="3"/>
  <c r="BS368" i="3"/>
  <c r="BG368" i="3"/>
  <c r="AY368" i="3"/>
  <c r="AQ368" i="3"/>
  <c r="AU368" i="3"/>
  <c r="BC368" i="3"/>
  <c r="CQ96" i="3"/>
  <c r="CS96" i="3" s="1"/>
  <c r="CU96" i="3"/>
  <c r="CM96" i="3"/>
  <c r="CI96" i="3"/>
  <c r="CE96" i="3"/>
  <c r="CA96" i="3"/>
  <c r="BW96" i="3"/>
  <c r="BS96" i="3"/>
  <c r="BO96" i="3"/>
  <c r="BG96" i="3"/>
  <c r="BK96" i="3"/>
  <c r="AU96" i="3"/>
  <c r="AY96" i="3"/>
  <c r="BC96" i="3"/>
  <c r="AQ96" i="3"/>
  <c r="CZ388" i="3"/>
  <c r="CQ388" i="3" s="1"/>
  <c r="CM388" i="3"/>
  <c r="CK388" i="3"/>
  <c r="CC388" i="3"/>
  <c r="CG388" i="3"/>
  <c r="BY388" i="3"/>
  <c r="BQ388" i="3"/>
  <c r="BE388" i="3"/>
  <c r="BI388" i="3"/>
  <c r="BM388" i="3"/>
  <c r="BU388" i="3"/>
  <c r="AW388" i="3"/>
  <c r="BA388" i="3"/>
  <c r="AS388" i="3"/>
  <c r="CQ275" i="3"/>
  <c r="CM275" i="3"/>
  <c r="CU275" i="3"/>
  <c r="CE275" i="3"/>
  <c r="CI275" i="3"/>
  <c r="CA275" i="3"/>
  <c r="BS275" i="3"/>
  <c r="BO275" i="3"/>
  <c r="BW275" i="3"/>
  <c r="BG275" i="3"/>
  <c r="BK275" i="3"/>
  <c r="BC275" i="3"/>
  <c r="AY275" i="3"/>
  <c r="AU275" i="3"/>
  <c r="AQ275" i="3"/>
  <c r="CQ121" i="3"/>
  <c r="CS121" i="3" s="1"/>
  <c r="CU121" i="3"/>
  <c r="CM121" i="3"/>
  <c r="CI121" i="3"/>
  <c r="CE121" i="3"/>
  <c r="CA121" i="3"/>
  <c r="BW121" i="3"/>
  <c r="BS121" i="3"/>
  <c r="BG121" i="3"/>
  <c r="BK121" i="3"/>
  <c r="BO121" i="3"/>
  <c r="AY121" i="3"/>
  <c r="AQ121" i="3"/>
  <c r="AU121" i="3"/>
  <c r="BC121" i="3"/>
  <c r="CU505" i="3"/>
  <c r="CM505" i="3"/>
  <c r="CK505" i="3"/>
  <c r="CG505" i="3"/>
  <c r="CC505" i="3"/>
  <c r="BY505" i="3"/>
  <c r="BU505" i="3"/>
  <c r="BQ505" i="3"/>
  <c r="BI505" i="3"/>
  <c r="BM505" i="3"/>
  <c r="BE505" i="3"/>
  <c r="AW505" i="3"/>
  <c r="BA505" i="3"/>
  <c r="AS505" i="3"/>
  <c r="CQ290" i="3"/>
  <c r="CU290" i="3"/>
  <c r="CM290" i="3"/>
  <c r="CI290" i="3"/>
  <c r="CE290" i="3"/>
  <c r="BW290" i="3"/>
  <c r="CA290" i="3"/>
  <c r="BS290" i="3"/>
  <c r="BO290" i="3"/>
  <c r="BG290" i="3"/>
  <c r="BC290" i="3"/>
  <c r="AY290" i="3"/>
  <c r="BK290" i="3"/>
  <c r="AU290" i="3"/>
  <c r="AQ290" i="3"/>
  <c r="CQ128" i="3"/>
  <c r="CS128" i="3" s="1"/>
  <c r="CU128" i="3"/>
  <c r="CM128" i="3"/>
  <c r="CE128" i="3"/>
  <c r="CA128" i="3"/>
  <c r="CI128" i="3"/>
  <c r="BO128" i="3"/>
  <c r="BW128" i="3"/>
  <c r="BG128" i="3"/>
  <c r="BK128" i="3"/>
  <c r="BS128" i="3"/>
  <c r="AU128" i="3"/>
  <c r="BC128" i="3"/>
  <c r="AQ128" i="3"/>
  <c r="AY128" i="3"/>
  <c r="CQ338" i="3"/>
  <c r="CU338" i="3"/>
  <c r="CM338" i="3"/>
  <c r="CI338" i="3"/>
  <c r="CE338" i="3"/>
  <c r="CA338" i="3"/>
  <c r="BW338" i="3"/>
  <c r="BK338" i="3"/>
  <c r="BS338" i="3"/>
  <c r="BO338" i="3"/>
  <c r="BG338" i="3"/>
  <c r="BC338" i="3"/>
  <c r="AY338" i="3"/>
  <c r="AU338" i="3"/>
  <c r="AQ338" i="3"/>
  <c r="CQ362" i="3"/>
  <c r="CU362" i="3"/>
  <c r="CM362" i="3"/>
  <c r="CI362" i="3"/>
  <c r="CE362" i="3"/>
  <c r="CA362" i="3"/>
  <c r="BW362" i="3"/>
  <c r="BK362" i="3"/>
  <c r="BS362" i="3"/>
  <c r="BO362" i="3"/>
  <c r="BG362" i="3"/>
  <c r="BC362" i="3"/>
  <c r="AY362" i="3"/>
  <c r="AU362" i="3"/>
  <c r="AQ362" i="3"/>
  <c r="CQ27" i="3"/>
  <c r="CS27" i="3" s="1"/>
  <c r="CU27" i="3"/>
  <c r="CM27" i="3"/>
  <c r="CI27" i="3"/>
  <c r="CE27" i="3"/>
  <c r="CA27" i="3"/>
  <c r="BW27" i="3"/>
  <c r="BS27" i="3"/>
  <c r="BO27" i="3"/>
  <c r="BG27" i="3"/>
  <c r="AY27" i="3"/>
  <c r="AU27" i="3"/>
  <c r="BC27" i="3"/>
  <c r="BK27" i="3"/>
  <c r="AQ27" i="3"/>
  <c r="CZ525" i="3"/>
  <c r="CQ525" i="3" s="1"/>
  <c r="CS525" i="3" s="1"/>
  <c r="CK525" i="3"/>
  <c r="CG525" i="3"/>
  <c r="CM525" i="3"/>
  <c r="CC525" i="3"/>
  <c r="BY525" i="3"/>
  <c r="BQ525" i="3"/>
  <c r="BE525" i="3"/>
  <c r="BI525" i="3"/>
  <c r="BM525" i="3"/>
  <c r="BU525" i="3"/>
  <c r="BA525" i="3"/>
  <c r="AW525" i="3"/>
  <c r="AS525" i="3"/>
  <c r="CZ395" i="3"/>
  <c r="CQ395" i="3" s="1"/>
  <c r="CU395" i="3"/>
  <c r="CK395" i="3"/>
  <c r="CG395" i="3"/>
  <c r="CC395" i="3"/>
  <c r="BY395" i="3"/>
  <c r="BU395" i="3"/>
  <c r="BQ395" i="3"/>
  <c r="BE395" i="3"/>
  <c r="BI395" i="3"/>
  <c r="BM395" i="3"/>
  <c r="AW395" i="3"/>
  <c r="BA395" i="3"/>
  <c r="AS395" i="3"/>
  <c r="CU220" i="3"/>
  <c r="CQ220" i="3"/>
  <c r="CS220" i="3" s="1"/>
  <c r="CM220" i="3"/>
  <c r="CI220" i="3"/>
  <c r="CA220" i="3"/>
  <c r="CE220" i="3"/>
  <c r="BW220" i="3"/>
  <c r="BS220" i="3"/>
  <c r="BO220" i="3"/>
  <c r="BK220" i="3"/>
  <c r="BG220" i="3"/>
  <c r="BC220" i="3"/>
  <c r="AU220" i="3"/>
  <c r="AY220" i="3"/>
  <c r="AQ220" i="3"/>
  <c r="CQ81" i="3"/>
  <c r="CS81" i="3" s="1"/>
  <c r="CU81" i="3"/>
  <c r="CM81" i="3"/>
  <c r="CI81" i="3"/>
  <c r="CE81" i="3"/>
  <c r="BW81" i="3"/>
  <c r="CA81" i="3"/>
  <c r="BS81" i="3"/>
  <c r="BO81" i="3"/>
  <c r="BK81" i="3"/>
  <c r="BG81" i="3"/>
  <c r="AY81" i="3"/>
  <c r="AQ81" i="3"/>
  <c r="AU81" i="3"/>
  <c r="BC81" i="3"/>
  <c r="CU470" i="3"/>
  <c r="CM470" i="3"/>
  <c r="CG470" i="3"/>
  <c r="CK470" i="3"/>
  <c r="CC470" i="3"/>
  <c r="BU470" i="3"/>
  <c r="BQ470" i="3"/>
  <c r="BY470" i="3"/>
  <c r="BM470" i="3"/>
  <c r="BE470" i="3"/>
  <c r="BI470" i="3"/>
  <c r="AW470" i="3"/>
  <c r="BA470" i="3"/>
  <c r="AS470" i="3"/>
  <c r="CQ298" i="3"/>
  <c r="CU298" i="3"/>
  <c r="CM298" i="3"/>
  <c r="CI298" i="3"/>
  <c r="CE298" i="3"/>
  <c r="BW298" i="3"/>
  <c r="CA298" i="3"/>
  <c r="BS298" i="3"/>
  <c r="BO298" i="3"/>
  <c r="BG298" i="3"/>
  <c r="BK298" i="3"/>
  <c r="AY298" i="3"/>
  <c r="BC298" i="3"/>
  <c r="AU298" i="3"/>
  <c r="AQ298" i="3"/>
  <c r="CU446" i="3"/>
  <c r="CM446" i="3"/>
  <c r="CG446" i="3"/>
  <c r="CC446" i="3"/>
  <c r="CK446" i="3"/>
  <c r="BY446" i="3"/>
  <c r="BU446" i="3"/>
  <c r="BQ446" i="3"/>
  <c r="BM446" i="3"/>
  <c r="BE446" i="3"/>
  <c r="BA446" i="3"/>
  <c r="AW446" i="3"/>
  <c r="BI446" i="3"/>
  <c r="AS446" i="3"/>
  <c r="CQ87" i="3"/>
  <c r="CS87" i="3" s="1"/>
  <c r="CU87" i="3"/>
  <c r="CM87" i="3"/>
  <c r="CI87" i="3"/>
  <c r="CE87" i="3"/>
  <c r="CA87" i="3"/>
  <c r="BW87" i="3"/>
  <c r="BS87" i="3"/>
  <c r="BG87" i="3"/>
  <c r="BO87" i="3"/>
  <c r="BK87" i="3"/>
  <c r="AQ87" i="3"/>
  <c r="AU87" i="3"/>
  <c r="AY87" i="3"/>
  <c r="BC87" i="3"/>
  <c r="CQ257" i="3"/>
  <c r="CM257" i="3"/>
  <c r="CU257" i="3"/>
  <c r="CE257" i="3"/>
  <c r="CI257" i="3"/>
  <c r="CA257" i="3"/>
  <c r="BW257" i="3"/>
  <c r="BS257" i="3"/>
  <c r="BO257" i="3"/>
  <c r="BG257" i="3"/>
  <c r="BK257" i="3"/>
  <c r="AY257" i="3"/>
  <c r="BC257" i="3"/>
  <c r="AU257" i="3"/>
  <c r="AQ257" i="3"/>
  <c r="CQ246" i="3"/>
  <c r="CU246" i="3"/>
  <c r="CM246" i="3"/>
  <c r="CI246" i="3"/>
  <c r="CE246" i="3"/>
  <c r="BW246" i="3"/>
  <c r="CA246" i="3"/>
  <c r="BS246" i="3"/>
  <c r="BO246" i="3"/>
  <c r="BG246" i="3"/>
  <c r="BC246" i="3"/>
  <c r="BK246" i="3"/>
  <c r="AY246" i="3"/>
  <c r="AU246" i="3"/>
  <c r="AQ246" i="3"/>
  <c r="CZ480" i="3"/>
  <c r="CQ480" i="3" s="1"/>
  <c r="CS480" i="3" s="1"/>
  <c r="CM480" i="3"/>
  <c r="CK480" i="3"/>
  <c r="CG480" i="3"/>
  <c r="CC480" i="3"/>
  <c r="BY480" i="3"/>
  <c r="BU480" i="3"/>
  <c r="BQ480" i="3"/>
  <c r="BE480" i="3"/>
  <c r="BI480" i="3"/>
  <c r="BM480" i="3"/>
  <c r="BA480" i="3"/>
  <c r="AW480" i="3"/>
  <c r="AS480" i="3"/>
  <c r="CU364" i="3"/>
  <c r="CQ364" i="3"/>
  <c r="CE364" i="3"/>
  <c r="CI364" i="3"/>
  <c r="CA364" i="3"/>
  <c r="CM364" i="3"/>
  <c r="BW364" i="3"/>
  <c r="BS364" i="3"/>
  <c r="BO364" i="3"/>
  <c r="BC364" i="3"/>
  <c r="BG364" i="3"/>
  <c r="BK364" i="3"/>
  <c r="AU364" i="3"/>
  <c r="AY364" i="3"/>
  <c r="AQ364" i="3"/>
  <c r="CQ215" i="3"/>
  <c r="CS215" i="3" s="1"/>
  <c r="CU215" i="3"/>
  <c r="CM215" i="3"/>
  <c r="CI215" i="3"/>
  <c r="CE215" i="3"/>
  <c r="BW215" i="3"/>
  <c r="CA215" i="3"/>
  <c r="BS215" i="3"/>
  <c r="BO215" i="3"/>
  <c r="BG215" i="3"/>
  <c r="BK215" i="3"/>
  <c r="AY215" i="3"/>
  <c r="AU215" i="3"/>
  <c r="BC215" i="3"/>
  <c r="AQ215" i="3"/>
  <c r="CQ77" i="3"/>
  <c r="CS77" i="3" s="1"/>
  <c r="CU77" i="3"/>
  <c r="CM77" i="3"/>
  <c r="CI77" i="3"/>
  <c r="CA77" i="3"/>
  <c r="CE77" i="3"/>
  <c r="BS77" i="3"/>
  <c r="BO77" i="3"/>
  <c r="BW77" i="3"/>
  <c r="BG77" i="3"/>
  <c r="BK77" i="3"/>
  <c r="AQ77" i="3"/>
  <c r="BC77" i="3"/>
  <c r="AY77" i="3"/>
  <c r="AU77" i="3"/>
  <c r="CQ231" i="3"/>
  <c r="CM231" i="3"/>
  <c r="CU231" i="3"/>
  <c r="CE231" i="3"/>
  <c r="CI231" i="3"/>
  <c r="CA231" i="3"/>
  <c r="BS231" i="3"/>
  <c r="BO231" i="3"/>
  <c r="BW231" i="3"/>
  <c r="BG231" i="3"/>
  <c r="BK231" i="3"/>
  <c r="AU231" i="3"/>
  <c r="AY231" i="3"/>
  <c r="BC231" i="3"/>
  <c r="AQ231" i="3"/>
  <c r="CQ333" i="3"/>
  <c r="CU333" i="3"/>
  <c r="CM333" i="3"/>
  <c r="CI333" i="3"/>
  <c r="CE333" i="3"/>
  <c r="BW333" i="3"/>
  <c r="CA333" i="3"/>
  <c r="BS333" i="3"/>
  <c r="BO333" i="3"/>
  <c r="BK333" i="3"/>
  <c r="BC333" i="3"/>
  <c r="BG333" i="3"/>
  <c r="AY333" i="3"/>
  <c r="AU333" i="3"/>
  <c r="AQ333" i="3"/>
  <c r="CZ481" i="3"/>
  <c r="CQ481" i="3" s="1"/>
  <c r="CS481" i="3" s="1"/>
  <c r="CM481" i="3"/>
  <c r="CK481" i="3"/>
  <c r="CG481" i="3"/>
  <c r="CC481" i="3"/>
  <c r="BY481" i="3"/>
  <c r="BQ481" i="3"/>
  <c r="BE481" i="3"/>
  <c r="BU481" i="3"/>
  <c r="BI481" i="3"/>
  <c r="BM481" i="3"/>
  <c r="BA481" i="3"/>
  <c r="AW481" i="3"/>
  <c r="AS481" i="3"/>
  <c r="CM210" i="3"/>
  <c r="CE210" i="3"/>
  <c r="CI210" i="3"/>
  <c r="CA210" i="3"/>
  <c r="BW210" i="3"/>
  <c r="BS210" i="3"/>
  <c r="BO210" i="3"/>
  <c r="BG210" i="3"/>
  <c r="BK210" i="3"/>
  <c r="AY210" i="3"/>
  <c r="BC210" i="3"/>
  <c r="AU210" i="3"/>
  <c r="AQ210" i="3"/>
  <c r="CM439" i="3"/>
  <c r="CG439" i="3"/>
  <c r="CC439" i="3"/>
  <c r="BY439" i="3"/>
  <c r="BU439" i="3"/>
  <c r="BQ439" i="3"/>
  <c r="BE439" i="3"/>
  <c r="BI439" i="3"/>
  <c r="BM439" i="3"/>
  <c r="AW439" i="3"/>
  <c r="BA439" i="3"/>
  <c r="AS439" i="3"/>
  <c r="CQ117" i="3"/>
  <c r="CS117" i="3" s="1"/>
  <c r="CU117" i="3"/>
  <c r="CM117" i="3"/>
  <c r="CI117" i="3"/>
  <c r="CE117" i="3"/>
  <c r="CA117" i="3"/>
  <c r="BW117" i="3"/>
  <c r="BS117" i="3"/>
  <c r="BO117" i="3"/>
  <c r="BG117" i="3"/>
  <c r="BK117" i="3"/>
  <c r="BC117" i="3"/>
  <c r="AU117" i="3"/>
  <c r="AY117" i="3"/>
  <c r="AQ117" i="3"/>
  <c r="CZ526" i="3"/>
  <c r="CQ526" i="3" s="1"/>
  <c r="CS526" i="3" s="1"/>
  <c r="CM526" i="3"/>
  <c r="CG526" i="3"/>
  <c r="CK526" i="3"/>
  <c r="CC526" i="3"/>
  <c r="BY526" i="3"/>
  <c r="BU526" i="3"/>
  <c r="BE526" i="3"/>
  <c r="BI526" i="3"/>
  <c r="BM526" i="3"/>
  <c r="BQ526" i="3"/>
  <c r="BA526" i="3"/>
  <c r="AW526" i="3"/>
  <c r="AS526" i="3"/>
  <c r="CZ535" i="3"/>
  <c r="CQ535" i="3" s="1"/>
  <c r="CS535" i="3" s="1"/>
  <c r="CU535" i="3"/>
  <c r="CK535" i="3"/>
  <c r="CG535" i="3"/>
  <c r="CC535" i="3"/>
  <c r="BY535" i="3"/>
  <c r="BU535" i="3"/>
  <c r="BQ535" i="3"/>
  <c r="BE535" i="3"/>
  <c r="BI535" i="3"/>
  <c r="BM535" i="3"/>
  <c r="BA535" i="3"/>
  <c r="AW535" i="3"/>
  <c r="AS535" i="3"/>
  <c r="CQ294" i="3"/>
  <c r="CU294" i="3"/>
  <c r="CM294" i="3"/>
  <c r="CI294" i="3"/>
  <c r="CA294" i="3"/>
  <c r="CE294" i="3"/>
  <c r="BW294" i="3"/>
  <c r="BS294" i="3"/>
  <c r="BO294" i="3"/>
  <c r="BG294" i="3"/>
  <c r="BK294" i="3"/>
  <c r="BC294" i="3"/>
  <c r="AY294" i="3"/>
  <c r="AU294" i="3"/>
  <c r="AQ294" i="3"/>
  <c r="CQ72" i="3"/>
  <c r="CS72" i="3" s="1"/>
  <c r="CU72" i="3"/>
  <c r="CM72" i="3"/>
  <c r="CE72" i="3"/>
  <c r="CI72" i="3"/>
  <c r="CA72" i="3"/>
  <c r="BW72" i="3"/>
  <c r="BS72" i="3"/>
  <c r="BO72" i="3"/>
  <c r="BG72" i="3"/>
  <c r="BK72" i="3"/>
  <c r="AQ72" i="3"/>
  <c r="BC72" i="3"/>
  <c r="AU72" i="3"/>
  <c r="AY72" i="3"/>
  <c r="CQ48" i="3"/>
  <c r="CS48" i="3" s="1"/>
  <c r="CU48" i="3"/>
  <c r="CM48" i="3"/>
  <c r="CE48" i="3"/>
  <c r="CI48" i="3"/>
  <c r="CA48" i="3"/>
  <c r="BW48" i="3"/>
  <c r="BS48" i="3"/>
  <c r="BO48" i="3"/>
  <c r="BG48" i="3"/>
  <c r="BK48" i="3"/>
  <c r="AY48" i="3"/>
  <c r="AU48" i="3"/>
  <c r="BC48" i="3"/>
  <c r="AQ48" i="3"/>
  <c r="CQ272" i="3"/>
  <c r="CU272" i="3"/>
  <c r="CM272" i="3"/>
  <c r="CI272" i="3"/>
  <c r="CA272" i="3"/>
  <c r="CE272" i="3"/>
  <c r="BW272" i="3"/>
  <c r="BS272" i="3"/>
  <c r="BO272" i="3"/>
  <c r="BK272" i="3"/>
  <c r="BC272" i="3"/>
  <c r="BG272" i="3"/>
  <c r="AU272" i="3"/>
  <c r="AY272" i="3"/>
  <c r="AQ272" i="3"/>
  <c r="CQ105" i="3"/>
  <c r="CS105" i="3" s="1"/>
  <c r="CU105" i="3"/>
  <c r="CM105" i="3"/>
  <c r="CE105" i="3"/>
  <c r="CI105" i="3"/>
  <c r="CA105" i="3"/>
  <c r="BW105" i="3"/>
  <c r="BS105" i="3"/>
  <c r="BO105" i="3"/>
  <c r="BG105" i="3"/>
  <c r="BK105" i="3"/>
  <c r="AY105" i="3"/>
  <c r="AU105" i="3"/>
  <c r="AQ105" i="3"/>
  <c r="BC105" i="3"/>
  <c r="CM473" i="3"/>
  <c r="CK473" i="3"/>
  <c r="CG473" i="3"/>
  <c r="CC473" i="3"/>
  <c r="BY473" i="3"/>
  <c r="BQ473" i="3"/>
  <c r="BE473" i="3"/>
  <c r="BU473" i="3"/>
  <c r="BI473" i="3"/>
  <c r="BM473" i="3"/>
  <c r="BA473" i="3"/>
  <c r="AW473" i="3"/>
  <c r="AS473" i="3"/>
  <c r="CQ300" i="3"/>
  <c r="CU300" i="3"/>
  <c r="CM300" i="3"/>
  <c r="CI300" i="3"/>
  <c r="CE300" i="3"/>
  <c r="CA300" i="3"/>
  <c r="BW300" i="3"/>
  <c r="BS300" i="3"/>
  <c r="BO300" i="3"/>
  <c r="BK300" i="3"/>
  <c r="BG300" i="3"/>
  <c r="BC300" i="3"/>
  <c r="AU300" i="3"/>
  <c r="AY300" i="3"/>
  <c r="AQ300" i="3"/>
  <c r="CQ357" i="3"/>
  <c r="CU357" i="3"/>
  <c r="CM357" i="3"/>
  <c r="CI357" i="3"/>
  <c r="CE357" i="3"/>
  <c r="BW357" i="3"/>
  <c r="CA357" i="3"/>
  <c r="BS357" i="3"/>
  <c r="BO357" i="3"/>
  <c r="BK357" i="3"/>
  <c r="BC357" i="3"/>
  <c r="BG357" i="3"/>
  <c r="AU357" i="3"/>
  <c r="AY357" i="3"/>
  <c r="AQ357" i="3"/>
  <c r="CQ374" i="3"/>
  <c r="CU374" i="3"/>
  <c r="CM374" i="3"/>
  <c r="CI374" i="3"/>
  <c r="CE374" i="3"/>
  <c r="CA374" i="3"/>
  <c r="BS374" i="3"/>
  <c r="BW374" i="3"/>
  <c r="BO374" i="3"/>
  <c r="BK374" i="3"/>
  <c r="BG374" i="3"/>
  <c r="BC374" i="3"/>
  <c r="AU374" i="3"/>
  <c r="AQ374" i="3"/>
  <c r="AY374" i="3"/>
  <c r="CQ20" i="3"/>
  <c r="CS20" i="3" s="1"/>
  <c r="CU20" i="3"/>
  <c r="CM20" i="3"/>
  <c r="CI20" i="3"/>
  <c r="CA20" i="3"/>
  <c r="CE20" i="3"/>
  <c r="BO20" i="3"/>
  <c r="BW20" i="3"/>
  <c r="BG20" i="3"/>
  <c r="BS20" i="3"/>
  <c r="BK20" i="3"/>
  <c r="BC20" i="3"/>
  <c r="AU20" i="3"/>
  <c r="AY20" i="3"/>
  <c r="AQ20" i="3"/>
  <c r="CQ350" i="3"/>
  <c r="CM350" i="3"/>
  <c r="CU350" i="3"/>
  <c r="CI350" i="3"/>
  <c r="CE350" i="3"/>
  <c r="CA350" i="3"/>
  <c r="BS350" i="3"/>
  <c r="BO350" i="3"/>
  <c r="BK350" i="3"/>
  <c r="BW350" i="3"/>
  <c r="BC350" i="3"/>
  <c r="BG350" i="3"/>
  <c r="AY350" i="3"/>
  <c r="AU350" i="3"/>
  <c r="AQ350" i="3"/>
  <c r="CQ255" i="3"/>
  <c r="CU255" i="3"/>
  <c r="CM255" i="3"/>
  <c r="CI255" i="3"/>
  <c r="CA255" i="3"/>
  <c r="CE255" i="3"/>
  <c r="BW255" i="3"/>
  <c r="BS255" i="3"/>
  <c r="BO255" i="3"/>
  <c r="BK255" i="3"/>
  <c r="BC255" i="3"/>
  <c r="BG255" i="3"/>
  <c r="AY255" i="3"/>
  <c r="AU255" i="3"/>
  <c r="AQ255" i="3"/>
  <c r="CQ296" i="3"/>
  <c r="CU296" i="3"/>
  <c r="CM296" i="3"/>
  <c r="CI296" i="3"/>
  <c r="CA296" i="3"/>
  <c r="CE296" i="3"/>
  <c r="BW296" i="3"/>
  <c r="BS296" i="3"/>
  <c r="BO296" i="3"/>
  <c r="BK296" i="3"/>
  <c r="BC296" i="3"/>
  <c r="BG296" i="3"/>
  <c r="AU296" i="3"/>
  <c r="AY296" i="3"/>
  <c r="AQ296" i="3"/>
  <c r="CQ288" i="3"/>
  <c r="CU288" i="3"/>
  <c r="CM288" i="3"/>
  <c r="CI288" i="3"/>
  <c r="CE288" i="3"/>
  <c r="CA288" i="3"/>
  <c r="BW288" i="3"/>
  <c r="BS288" i="3"/>
  <c r="BO288" i="3"/>
  <c r="BK288" i="3"/>
  <c r="BC288" i="3"/>
  <c r="BG288" i="3"/>
  <c r="AU288" i="3"/>
  <c r="AY288" i="3"/>
  <c r="AQ288" i="3"/>
  <c r="CQ175" i="3"/>
  <c r="CS175" i="3" s="1"/>
  <c r="CU175" i="3"/>
  <c r="CM175" i="3"/>
  <c r="CI175" i="3"/>
  <c r="CE175" i="3"/>
  <c r="CA175" i="3"/>
  <c r="BS175" i="3"/>
  <c r="BO175" i="3"/>
  <c r="BW175" i="3"/>
  <c r="BG175" i="3"/>
  <c r="BK175" i="3"/>
  <c r="BC175" i="3"/>
  <c r="AY175" i="3"/>
  <c r="AQ175" i="3"/>
  <c r="AU175" i="3"/>
  <c r="CQ199" i="3"/>
  <c r="CS199" i="3" s="1"/>
  <c r="CU199" i="3"/>
  <c r="CM199" i="3"/>
  <c r="CI199" i="3"/>
  <c r="CE199" i="3"/>
  <c r="CA199" i="3"/>
  <c r="BW199" i="3"/>
  <c r="BS199" i="3"/>
  <c r="BO199" i="3"/>
  <c r="BG199" i="3"/>
  <c r="BK199" i="3"/>
  <c r="BC199" i="3"/>
  <c r="AY199" i="3"/>
  <c r="AU199" i="3"/>
  <c r="AQ199" i="3"/>
  <c r="CQ208" i="3"/>
  <c r="CS208" i="3" s="1"/>
  <c r="CM208" i="3"/>
  <c r="CE208" i="3"/>
  <c r="CI208" i="3"/>
  <c r="CA208" i="3"/>
  <c r="BW208" i="3"/>
  <c r="BO208" i="3"/>
  <c r="BG208" i="3"/>
  <c r="BS208" i="3"/>
  <c r="BK208" i="3"/>
  <c r="BC208" i="3"/>
  <c r="AY208" i="3"/>
  <c r="AU208" i="3"/>
  <c r="AQ208" i="3"/>
  <c r="CU508" i="3"/>
  <c r="CM508" i="3"/>
  <c r="CK508" i="3"/>
  <c r="CG508" i="3"/>
  <c r="BY508" i="3"/>
  <c r="CC508" i="3"/>
  <c r="BU508" i="3"/>
  <c r="BQ508" i="3"/>
  <c r="BE508" i="3"/>
  <c r="BI508" i="3"/>
  <c r="BM508" i="3"/>
  <c r="AW508" i="3"/>
  <c r="BA508" i="3"/>
  <c r="AS508" i="3"/>
  <c r="CZ502" i="3"/>
  <c r="CQ502" i="3" s="1"/>
  <c r="CS502" i="3" s="1"/>
  <c r="CM502" i="3"/>
  <c r="CG502" i="3"/>
  <c r="CK502" i="3"/>
  <c r="CC502" i="3"/>
  <c r="BY502" i="3"/>
  <c r="BU502" i="3"/>
  <c r="BE502" i="3"/>
  <c r="BQ502" i="3"/>
  <c r="BI502" i="3"/>
  <c r="BM502" i="3"/>
  <c r="AW502" i="3"/>
  <c r="BA502" i="3"/>
  <c r="AS502" i="3"/>
  <c r="CZ537" i="3"/>
  <c r="CQ537" i="3" s="1"/>
  <c r="CS537" i="3" s="1"/>
  <c r="CM537" i="3"/>
  <c r="CK537" i="3"/>
  <c r="CG537" i="3"/>
  <c r="CC537" i="3"/>
  <c r="BY537" i="3"/>
  <c r="BU537" i="3"/>
  <c r="BQ537" i="3"/>
  <c r="BI537" i="3"/>
  <c r="BM537" i="3"/>
  <c r="BE537" i="3"/>
  <c r="AW537" i="3"/>
  <c r="BA537" i="3"/>
  <c r="AS537" i="3"/>
  <c r="CU447" i="3"/>
  <c r="CM447" i="3"/>
  <c r="CK447" i="3"/>
  <c r="CG447" i="3"/>
  <c r="CC447" i="3"/>
  <c r="BY447" i="3"/>
  <c r="BU447" i="3"/>
  <c r="BQ447" i="3"/>
  <c r="BE447" i="3"/>
  <c r="BI447" i="3"/>
  <c r="BM447" i="3"/>
  <c r="BA447" i="3"/>
  <c r="AW447" i="3"/>
  <c r="AS447" i="3"/>
  <c r="CU425" i="3"/>
  <c r="CZ425" i="3"/>
  <c r="CQ425" i="3" s="1"/>
  <c r="CM425" i="3"/>
  <c r="CK425" i="3"/>
  <c r="CG425" i="3"/>
  <c r="CC425" i="3"/>
  <c r="BY425" i="3"/>
  <c r="BU425" i="3"/>
  <c r="BQ425" i="3"/>
  <c r="BI425" i="3"/>
  <c r="BM425" i="3"/>
  <c r="BE425" i="3"/>
  <c r="AW425" i="3"/>
  <c r="BA425" i="3"/>
  <c r="AS425" i="3"/>
  <c r="CQ254" i="3"/>
  <c r="CU254" i="3"/>
  <c r="CM254" i="3"/>
  <c r="CI254" i="3"/>
  <c r="CA254" i="3"/>
  <c r="CE254" i="3"/>
  <c r="BW254" i="3"/>
  <c r="BS254" i="3"/>
  <c r="BO254" i="3"/>
  <c r="BK254" i="3"/>
  <c r="BC254" i="3"/>
  <c r="BG254" i="3"/>
  <c r="AU254" i="3"/>
  <c r="AY254" i="3"/>
  <c r="AQ254" i="3"/>
  <c r="CU229" i="3"/>
  <c r="CQ229" i="3"/>
  <c r="CA229" i="3"/>
  <c r="CI229" i="3"/>
  <c r="CE229" i="3"/>
  <c r="CM229" i="3"/>
  <c r="BW229" i="3"/>
  <c r="BS229" i="3"/>
  <c r="BO229" i="3"/>
  <c r="BK229" i="3"/>
  <c r="BG229" i="3"/>
  <c r="BC229" i="3"/>
  <c r="AY229" i="3"/>
  <c r="AU229" i="3"/>
  <c r="AQ229" i="3"/>
  <c r="CZ443" i="3"/>
  <c r="CQ443" i="3" s="1"/>
  <c r="CS443" i="3" s="1"/>
  <c r="CM443" i="3"/>
  <c r="CK443" i="3"/>
  <c r="CG443" i="3"/>
  <c r="CC443" i="3"/>
  <c r="BY443" i="3"/>
  <c r="BU443" i="3"/>
  <c r="BQ443" i="3"/>
  <c r="BI443" i="3"/>
  <c r="BM443" i="3"/>
  <c r="BE443" i="3"/>
  <c r="AW443" i="3"/>
  <c r="BA443" i="3"/>
  <c r="AS443" i="3"/>
  <c r="CQ76" i="3"/>
  <c r="CS76" i="3" s="1"/>
  <c r="CM76" i="3"/>
  <c r="CU76" i="3"/>
  <c r="CE76" i="3"/>
  <c r="CI76" i="3"/>
  <c r="CA76" i="3"/>
  <c r="BS76" i="3"/>
  <c r="BO76" i="3"/>
  <c r="BW76" i="3"/>
  <c r="BG76" i="3"/>
  <c r="BK76" i="3"/>
  <c r="AY76" i="3"/>
  <c r="AQ76" i="3"/>
  <c r="BC76" i="3"/>
  <c r="AU76" i="3"/>
  <c r="CQ331" i="3"/>
  <c r="CU331" i="3"/>
  <c r="CM331" i="3"/>
  <c r="CI331" i="3"/>
  <c r="CE331" i="3"/>
  <c r="CA331" i="3"/>
  <c r="BW331" i="3"/>
  <c r="BK331" i="3"/>
  <c r="BS331" i="3"/>
  <c r="BO331" i="3"/>
  <c r="BC331" i="3"/>
  <c r="BG331" i="3"/>
  <c r="AU331" i="3"/>
  <c r="AY331" i="3"/>
  <c r="AQ331" i="3"/>
  <c r="CQ315" i="3"/>
  <c r="CU315" i="3"/>
  <c r="CM315" i="3"/>
  <c r="CI315" i="3"/>
  <c r="CE315" i="3"/>
  <c r="CA315" i="3"/>
  <c r="BS315" i="3"/>
  <c r="BW315" i="3"/>
  <c r="BO315" i="3"/>
  <c r="BK315" i="3"/>
  <c r="BG315" i="3"/>
  <c r="BC315" i="3"/>
  <c r="AY315" i="3"/>
  <c r="AU315" i="3"/>
  <c r="AQ315" i="3"/>
  <c r="CQ328" i="3"/>
  <c r="CU328" i="3"/>
  <c r="CM328" i="3"/>
  <c r="CE328" i="3"/>
  <c r="CI328" i="3"/>
  <c r="CA328" i="3"/>
  <c r="BW328" i="3"/>
  <c r="BO328" i="3"/>
  <c r="BK328" i="3"/>
  <c r="BG328" i="3"/>
  <c r="BS328" i="3"/>
  <c r="AY328" i="3"/>
  <c r="BC328" i="3"/>
  <c r="AQ328" i="3"/>
  <c r="AU328" i="3"/>
  <c r="CQ174" i="3"/>
  <c r="CS174" i="3" s="1"/>
  <c r="CU174" i="3"/>
  <c r="CM174" i="3"/>
  <c r="CE174" i="3"/>
  <c r="CI174" i="3"/>
  <c r="CA174" i="3"/>
  <c r="BS174" i="3"/>
  <c r="BO174" i="3"/>
  <c r="BG174" i="3"/>
  <c r="BK174" i="3"/>
  <c r="BW174" i="3"/>
  <c r="AQ174" i="3"/>
  <c r="AY174" i="3"/>
  <c r="AU174" i="3"/>
  <c r="BC174" i="3"/>
  <c r="CQ41" i="3"/>
  <c r="CS41" i="3" s="1"/>
  <c r="CM41" i="3"/>
  <c r="CE41" i="3"/>
  <c r="CI41" i="3"/>
  <c r="CA41" i="3"/>
  <c r="BW41" i="3"/>
  <c r="BS41" i="3"/>
  <c r="BO41" i="3"/>
  <c r="BK41" i="3"/>
  <c r="BG41" i="3"/>
  <c r="AY41" i="3"/>
  <c r="BC41" i="3"/>
  <c r="AU41" i="3"/>
  <c r="AQ41" i="3"/>
  <c r="CQ193" i="3"/>
  <c r="CS193" i="3" s="1"/>
  <c r="CU193" i="3"/>
  <c r="CM193" i="3"/>
  <c r="CI193" i="3"/>
  <c r="CE193" i="3"/>
  <c r="CA193" i="3"/>
  <c r="BW193" i="3"/>
  <c r="BS193" i="3"/>
  <c r="BG193" i="3"/>
  <c r="BK193" i="3"/>
  <c r="BO193" i="3"/>
  <c r="AU193" i="3"/>
  <c r="AY193" i="3"/>
  <c r="BC193" i="3"/>
  <c r="AQ193" i="3"/>
  <c r="CQ136" i="3"/>
  <c r="CS136" i="3" s="1"/>
  <c r="CU136" i="3"/>
  <c r="CM136" i="3"/>
  <c r="CE136" i="3"/>
  <c r="CI136" i="3"/>
  <c r="CA136" i="3"/>
  <c r="BO136" i="3"/>
  <c r="BW136" i="3"/>
  <c r="BG136" i="3"/>
  <c r="BK136" i="3"/>
  <c r="BS136" i="3"/>
  <c r="AY136" i="3"/>
  <c r="AU136" i="3"/>
  <c r="BC136" i="3"/>
  <c r="AQ136" i="3"/>
  <c r="CQ342" i="3"/>
  <c r="CM342" i="3"/>
  <c r="CU342" i="3"/>
  <c r="CI342" i="3"/>
  <c r="CE342" i="3"/>
  <c r="CA342" i="3"/>
  <c r="BS342" i="3"/>
  <c r="BO342" i="3"/>
  <c r="BK342" i="3"/>
  <c r="BW342" i="3"/>
  <c r="BG342" i="3"/>
  <c r="BC342" i="3"/>
  <c r="AY342" i="3"/>
  <c r="AU342" i="3"/>
  <c r="AQ342" i="3"/>
  <c r="CQ67" i="3"/>
  <c r="CS67" i="3" s="1"/>
  <c r="CU67" i="3"/>
  <c r="CM67" i="3"/>
  <c r="CI67" i="3"/>
  <c r="CE67" i="3"/>
  <c r="CA67" i="3"/>
  <c r="BW67" i="3"/>
  <c r="BS67" i="3"/>
  <c r="BO67" i="3"/>
  <c r="BG67" i="3"/>
  <c r="BK67" i="3"/>
  <c r="AY67" i="3"/>
  <c r="AQ67" i="3"/>
  <c r="BC67" i="3"/>
  <c r="AU67" i="3"/>
  <c r="CZ534" i="3"/>
  <c r="CQ534" i="3" s="1"/>
  <c r="CS534" i="3" s="1"/>
  <c r="CU534" i="3"/>
  <c r="CM534" i="3"/>
  <c r="CZ404" i="3"/>
  <c r="CQ404" i="3" s="1"/>
  <c r="CU404" i="3"/>
  <c r="CG404" i="3"/>
  <c r="CC404" i="3"/>
  <c r="CK404" i="3"/>
  <c r="BY404" i="3"/>
  <c r="BQ404" i="3"/>
  <c r="BE404" i="3"/>
  <c r="BU404" i="3"/>
  <c r="BI404" i="3"/>
  <c r="BM404" i="3"/>
  <c r="AW404" i="3"/>
  <c r="BA404" i="3"/>
  <c r="AS404" i="3"/>
  <c r="CQ244" i="3"/>
  <c r="CU244" i="3"/>
  <c r="CM244" i="3"/>
  <c r="CI244" i="3"/>
  <c r="CA244" i="3"/>
  <c r="CE244" i="3"/>
  <c r="BW244" i="3"/>
  <c r="BS244" i="3"/>
  <c r="BO244" i="3"/>
  <c r="BK244" i="3"/>
  <c r="BC244" i="3"/>
  <c r="AU244" i="3"/>
  <c r="BG244" i="3"/>
  <c r="AY244" i="3"/>
  <c r="AQ244" i="3"/>
  <c r="CQ102" i="3"/>
  <c r="CS102" i="3" s="1"/>
  <c r="CU102" i="3"/>
  <c r="CM102" i="3"/>
  <c r="CI102" i="3"/>
  <c r="CE102" i="3"/>
  <c r="CA102" i="3"/>
  <c r="BS102" i="3"/>
  <c r="BO102" i="3"/>
  <c r="BW102" i="3"/>
  <c r="BG102" i="3"/>
  <c r="BK102" i="3"/>
  <c r="AQ102" i="3"/>
  <c r="BC102" i="3"/>
  <c r="AY102" i="3"/>
  <c r="AU102" i="3"/>
  <c r="CZ464" i="3"/>
  <c r="CQ464" i="3" s="1"/>
  <c r="CS464" i="3" s="1"/>
  <c r="CM464" i="3"/>
  <c r="CK464" i="3"/>
  <c r="CG464" i="3"/>
  <c r="CC464" i="3"/>
  <c r="BY464" i="3"/>
  <c r="BU464" i="3"/>
  <c r="BQ464" i="3"/>
  <c r="BE464" i="3"/>
  <c r="BI464" i="3"/>
  <c r="BM464" i="3"/>
  <c r="BA464" i="3"/>
  <c r="AW464" i="3"/>
  <c r="AS464" i="3"/>
  <c r="CQ144" i="3"/>
  <c r="CS144" i="3" s="1"/>
  <c r="CU144" i="3"/>
  <c r="CM144" i="3"/>
  <c r="CE144" i="3"/>
  <c r="CI144" i="3"/>
  <c r="CA144" i="3"/>
  <c r="BO144" i="3"/>
  <c r="BW144" i="3"/>
  <c r="BG144" i="3"/>
  <c r="BS144" i="3"/>
  <c r="BK144" i="3"/>
  <c r="AY144" i="3"/>
  <c r="BC144" i="3"/>
  <c r="AQ144" i="3"/>
  <c r="AU144" i="3"/>
  <c r="CQ380" i="3"/>
  <c r="CU380" i="3"/>
  <c r="CE380" i="3"/>
  <c r="CI380" i="3"/>
  <c r="CM380" i="3"/>
  <c r="CA380" i="3"/>
  <c r="BW380" i="3"/>
  <c r="BS380" i="3"/>
  <c r="BO380" i="3"/>
  <c r="BC380" i="3"/>
  <c r="BK380" i="3"/>
  <c r="BG380" i="3"/>
  <c r="AY380" i="3"/>
  <c r="AU380" i="3"/>
  <c r="AQ380" i="3"/>
  <c r="CQ60" i="3"/>
  <c r="CS60" i="3" s="1"/>
  <c r="CM60" i="3"/>
  <c r="CU60" i="3"/>
  <c r="CI60" i="3"/>
  <c r="CE60" i="3"/>
  <c r="CA60" i="3"/>
  <c r="BS60" i="3"/>
  <c r="BO60" i="3"/>
  <c r="BG60" i="3"/>
  <c r="BW60" i="3"/>
  <c r="BK60" i="3"/>
  <c r="AY60" i="3"/>
  <c r="AU60" i="3"/>
  <c r="BC60" i="3"/>
  <c r="AQ60" i="3"/>
  <c r="CQ269" i="3"/>
  <c r="CU269" i="3"/>
  <c r="CM269" i="3"/>
  <c r="CE269" i="3"/>
  <c r="CA269" i="3"/>
  <c r="CI269" i="3"/>
  <c r="BW269" i="3"/>
  <c r="BO269" i="3"/>
  <c r="BG269" i="3"/>
  <c r="BK269" i="3"/>
  <c r="BC269" i="3"/>
  <c r="BS269" i="3"/>
  <c r="AY269" i="3"/>
  <c r="AU269" i="3"/>
  <c r="AQ269" i="3"/>
  <c r="CQ266" i="3"/>
  <c r="CU266" i="3"/>
  <c r="CM266" i="3"/>
  <c r="CI266" i="3"/>
  <c r="CE266" i="3"/>
  <c r="BW266" i="3"/>
  <c r="CA266" i="3"/>
  <c r="BS266" i="3"/>
  <c r="BO266" i="3"/>
  <c r="BG266" i="3"/>
  <c r="BK266" i="3"/>
  <c r="AY266" i="3"/>
  <c r="BC266" i="3"/>
  <c r="AU266" i="3"/>
  <c r="AQ266" i="3"/>
  <c r="CQ330" i="3"/>
  <c r="CU330" i="3"/>
  <c r="CM330" i="3"/>
  <c r="CI330" i="3"/>
  <c r="CE330" i="3"/>
  <c r="BW330" i="3"/>
  <c r="BK330" i="3"/>
  <c r="CA330" i="3"/>
  <c r="BS330" i="3"/>
  <c r="BO330" i="3"/>
  <c r="BG330" i="3"/>
  <c r="BC330" i="3"/>
  <c r="AY330" i="3"/>
  <c r="AU330" i="3"/>
  <c r="AQ330" i="3"/>
  <c r="CZ491" i="3"/>
  <c r="CQ491" i="3" s="1"/>
  <c r="CS491" i="3" s="1"/>
  <c r="CM491" i="3"/>
  <c r="CK491" i="3"/>
  <c r="CG491" i="3"/>
  <c r="CC491" i="3"/>
  <c r="BY491" i="3"/>
  <c r="BU491" i="3"/>
  <c r="BQ491" i="3"/>
  <c r="BE491" i="3"/>
  <c r="BI491" i="3"/>
  <c r="BM491" i="3"/>
  <c r="AW491" i="3"/>
  <c r="BA491" i="3"/>
  <c r="AS491" i="3"/>
  <c r="CQ222" i="3"/>
  <c r="CS222" i="3" s="1"/>
  <c r="CM222" i="3"/>
  <c r="CU222" i="3"/>
  <c r="CE222" i="3"/>
  <c r="CA222" i="3"/>
  <c r="CI222" i="3"/>
  <c r="BS222" i="3"/>
  <c r="BO222" i="3"/>
  <c r="BW222" i="3"/>
  <c r="BG222" i="3"/>
  <c r="BK222" i="3"/>
  <c r="AU222" i="3"/>
  <c r="AY222" i="3"/>
  <c r="BC222" i="3"/>
  <c r="AQ222" i="3"/>
  <c r="CQ198" i="3"/>
  <c r="CS198" i="3" s="1"/>
  <c r="CM198" i="3"/>
  <c r="CU198" i="3"/>
  <c r="CE198" i="3"/>
  <c r="CI198" i="3"/>
  <c r="CA198" i="3"/>
  <c r="BW198" i="3"/>
  <c r="BS198" i="3"/>
  <c r="BO198" i="3"/>
  <c r="BG198" i="3"/>
  <c r="BK198" i="3"/>
  <c r="BC198" i="3"/>
  <c r="AU198" i="3"/>
  <c r="AY198" i="3"/>
  <c r="AQ198" i="3"/>
  <c r="CQ65" i="3"/>
  <c r="CS65" i="3" s="1"/>
  <c r="CU65" i="3"/>
  <c r="CM65" i="3"/>
  <c r="CE65" i="3"/>
  <c r="CI65" i="3"/>
  <c r="BW65" i="3"/>
  <c r="BS65" i="3"/>
  <c r="BO65" i="3"/>
  <c r="CA65" i="3"/>
  <c r="BK65" i="3"/>
  <c r="BG65" i="3"/>
  <c r="AQ65" i="3"/>
  <c r="BC65" i="3"/>
  <c r="AY65" i="3"/>
  <c r="AU65" i="3"/>
  <c r="CQ78" i="3"/>
  <c r="CS78" i="3" s="1"/>
  <c r="CU78" i="3"/>
  <c r="CM78" i="3"/>
  <c r="CE78" i="3"/>
  <c r="CI78" i="3"/>
  <c r="CA78" i="3"/>
  <c r="BO78" i="3"/>
  <c r="BW78" i="3"/>
  <c r="BG78" i="3"/>
  <c r="BS78" i="3"/>
  <c r="BK78" i="3"/>
  <c r="AQ78" i="3"/>
  <c r="AU78" i="3"/>
  <c r="BC78" i="3"/>
  <c r="AY78" i="3"/>
  <c r="CZ402" i="3"/>
  <c r="CQ402" i="3" s="1"/>
  <c r="CU402" i="3"/>
  <c r="CK402" i="3"/>
  <c r="CG402" i="3"/>
  <c r="CC402" i="3"/>
  <c r="BY402" i="3"/>
  <c r="BU402" i="3"/>
  <c r="BQ402" i="3"/>
  <c r="BE402" i="3"/>
  <c r="BI402" i="3"/>
  <c r="BM402" i="3"/>
  <c r="AW402" i="3"/>
  <c r="BA402" i="3"/>
  <c r="AS402" i="3"/>
  <c r="CQ9" i="3"/>
  <c r="CS9" i="3" s="1"/>
  <c r="CU9" i="3"/>
  <c r="CM9" i="3"/>
  <c r="CI9" i="3"/>
  <c r="CE9" i="3"/>
  <c r="CA9" i="3"/>
  <c r="BS9" i="3"/>
  <c r="BO9" i="3"/>
  <c r="BW9" i="3"/>
  <c r="BG9" i="3"/>
  <c r="BK9" i="3"/>
  <c r="AY9" i="3"/>
  <c r="AU9" i="3"/>
  <c r="BC9" i="3"/>
  <c r="AQ9" i="3"/>
  <c r="CU297" i="3"/>
  <c r="CQ297" i="3"/>
  <c r="CE297" i="3"/>
  <c r="CI297" i="3"/>
  <c r="CM297" i="3"/>
  <c r="CA297" i="3"/>
  <c r="BW297" i="3"/>
  <c r="BS297" i="3"/>
  <c r="BO297" i="3"/>
  <c r="BK297" i="3"/>
  <c r="BC297" i="3"/>
  <c r="BG297" i="3"/>
  <c r="AY297" i="3"/>
  <c r="AU297" i="3"/>
  <c r="AQ297" i="3"/>
  <c r="CQ213" i="3"/>
  <c r="CS213" i="3" s="1"/>
  <c r="CU213" i="3"/>
  <c r="CM213" i="3"/>
  <c r="CI213" i="3"/>
  <c r="CA213" i="3"/>
  <c r="BW213" i="3"/>
  <c r="CE213" i="3"/>
  <c r="BS213" i="3"/>
  <c r="BO213" i="3"/>
  <c r="BG213" i="3"/>
  <c r="AU213" i="3"/>
  <c r="AY213" i="3"/>
  <c r="BK213" i="3"/>
  <c r="BC213" i="3"/>
  <c r="AQ213" i="3"/>
  <c r="CQ348" i="3"/>
  <c r="CU348" i="3"/>
  <c r="CM348" i="3"/>
  <c r="CE348" i="3"/>
  <c r="CA348" i="3"/>
  <c r="BW348" i="3"/>
  <c r="BS348" i="3"/>
  <c r="BO348" i="3"/>
  <c r="CI348" i="3"/>
  <c r="BK348" i="3"/>
  <c r="BG348" i="3"/>
  <c r="AQ348" i="3"/>
  <c r="AU348" i="3"/>
  <c r="BC348" i="3"/>
  <c r="AY348" i="3"/>
  <c r="CQ195" i="3"/>
  <c r="CS195" i="3" s="1"/>
  <c r="CU195" i="3"/>
  <c r="CM195" i="3"/>
  <c r="CI195" i="3"/>
  <c r="CE195" i="3"/>
  <c r="CA195" i="3"/>
  <c r="BW195" i="3"/>
  <c r="BS195" i="3"/>
  <c r="BO195" i="3"/>
  <c r="BK195" i="3"/>
  <c r="AY195" i="3"/>
  <c r="AU195" i="3"/>
  <c r="BC195" i="3"/>
  <c r="BG195" i="3"/>
  <c r="AQ195" i="3"/>
  <c r="CQ61" i="3"/>
  <c r="CS61" i="3" s="1"/>
  <c r="CU61" i="3"/>
  <c r="CM61" i="3"/>
  <c r="CE61" i="3"/>
  <c r="CI61" i="3"/>
  <c r="CA61" i="3"/>
  <c r="BS61" i="3"/>
  <c r="BO61" i="3"/>
  <c r="BW61" i="3"/>
  <c r="BG61" i="3"/>
  <c r="BK61" i="3"/>
  <c r="BC61" i="3"/>
  <c r="AU61" i="3"/>
  <c r="AY61" i="3"/>
  <c r="AQ61" i="3"/>
  <c r="CG420" i="3"/>
  <c r="CZ420" i="3"/>
  <c r="CQ420" i="3" s="1"/>
  <c r="BY420" i="3"/>
  <c r="BQ420" i="3"/>
  <c r="BE420" i="3"/>
  <c r="BM420" i="3"/>
  <c r="BI420" i="3"/>
  <c r="BA420" i="3"/>
  <c r="AW420" i="3"/>
  <c r="CU420" i="3"/>
  <c r="BU420" i="3"/>
  <c r="CC420" i="3"/>
  <c r="CK420" i="3"/>
  <c r="AS420" i="3"/>
  <c r="AD384" i="3"/>
  <c r="AE384" i="3"/>
  <c r="BA563" i="3"/>
  <c r="BU563" i="3"/>
  <c r="BI563" i="3"/>
  <c r="CK563" i="3"/>
  <c r="BY563" i="3"/>
  <c r="BE563" i="3"/>
  <c r="CG563" i="3"/>
  <c r="CZ563" i="3"/>
  <c r="CQ563" i="3" s="1"/>
  <c r="CS563" i="3" s="1"/>
  <c r="CC563" i="3"/>
  <c r="BQ563" i="3"/>
  <c r="BM563" i="3"/>
  <c r="AW563" i="3"/>
  <c r="CM563" i="3"/>
  <c r="AS563" i="3"/>
  <c r="BU551" i="3"/>
  <c r="CZ551" i="3"/>
  <c r="CQ551" i="3" s="1"/>
  <c r="CS551" i="3" s="1"/>
  <c r="CC551" i="3"/>
  <c r="CM551" i="3"/>
  <c r="CK551" i="3"/>
  <c r="BQ551" i="3"/>
  <c r="BM551" i="3"/>
  <c r="AW551" i="3"/>
  <c r="BI551" i="3"/>
  <c r="CG551" i="3"/>
  <c r="BA551" i="3"/>
  <c r="BY551" i="3"/>
  <c r="BE551" i="3"/>
  <c r="AS551" i="3"/>
  <c r="BA555" i="3"/>
  <c r="CM555" i="3"/>
  <c r="BU555" i="3"/>
  <c r="BI555" i="3"/>
  <c r="CK555" i="3"/>
  <c r="BY555" i="3"/>
  <c r="BE555" i="3"/>
  <c r="CG555" i="3"/>
  <c r="CZ555" i="3"/>
  <c r="CQ555" i="3" s="1"/>
  <c r="CS555" i="3" s="1"/>
  <c r="CC555" i="3"/>
  <c r="BQ555" i="3"/>
  <c r="BM555" i="3"/>
  <c r="AW555" i="3"/>
  <c r="AS555" i="3"/>
  <c r="CZ559" i="3"/>
  <c r="CQ559" i="3" s="1"/>
  <c r="CS559" i="3" s="1"/>
  <c r="CC559" i="3"/>
  <c r="BU559" i="3"/>
  <c r="BI559" i="3"/>
  <c r="CM559" i="3"/>
  <c r="CK559" i="3"/>
  <c r="BQ559" i="3"/>
  <c r="BM559" i="3"/>
  <c r="AW559" i="3"/>
  <c r="CG559" i="3"/>
  <c r="BA559" i="3"/>
  <c r="BY559" i="3"/>
  <c r="BE559" i="3"/>
  <c r="AS559" i="3"/>
  <c r="CU544" i="3"/>
  <c r="CZ544" i="3"/>
  <c r="CQ544" i="3" s="1"/>
  <c r="CS544" i="3" s="1"/>
  <c r="CM544" i="3"/>
  <c r="CM541" i="3"/>
  <c r="CU541" i="3"/>
  <c r="CZ541" i="3"/>
  <c r="CQ541" i="3" s="1"/>
  <c r="CS541" i="3" s="1"/>
  <c r="CG553" i="3"/>
  <c r="BQ553" i="3"/>
  <c r="BM553" i="3"/>
  <c r="AW553" i="3"/>
  <c r="CZ553" i="3"/>
  <c r="CQ553" i="3" s="1"/>
  <c r="CS553" i="3" s="1"/>
  <c r="BA553" i="3"/>
  <c r="CM553" i="3"/>
  <c r="BU553" i="3"/>
  <c r="BI553" i="3"/>
  <c r="BY553" i="3"/>
  <c r="BE553" i="3"/>
  <c r="CK553" i="3"/>
  <c r="CC553" i="3"/>
  <c r="AS553" i="3"/>
  <c r="BQ546" i="3"/>
  <c r="BM546" i="3"/>
  <c r="AW546" i="3"/>
  <c r="CC546" i="3"/>
  <c r="BA546" i="3"/>
  <c r="BU546" i="3"/>
  <c r="BI546" i="3"/>
  <c r="CG546" i="3"/>
  <c r="CZ546" i="3"/>
  <c r="CQ546" i="3" s="1"/>
  <c r="CS546" i="3" s="1"/>
  <c r="BY546" i="3"/>
  <c r="BE546" i="3"/>
  <c r="CM546" i="3"/>
  <c r="CK546" i="3"/>
  <c r="AS546" i="3"/>
  <c r="CZ564" i="3"/>
  <c r="CQ564" i="3" s="1"/>
  <c r="CS564" i="3" s="1"/>
  <c r="CU564" i="3"/>
  <c r="CM564" i="3"/>
  <c r="BA556" i="3"/>
  <c r="CK556" i="3"/>
  <c r="BU556" i="3"/>
  <c r="BI556" i="3"/>
  <c r="BM556" i="3"/>
  <c r="AW556" i="3"/>
  <c r="CG556" i="3"/>
  <c r="BY556" i="3"/>
  <c r="BE556" i="3"/>
  <c r="CC556" i="3"/>
  <c r="CZ556" i="3"/>
  <c r="CQ556" i="3" s="1"/>
  <c r="CS556" i="3" s="1"/>
  <c r="BQ556" i="3"/>
  <c r="CM556" i="3"/>
  <c r="AS556" i="3"/>
  <c r="CG561" i="3"/>
  <c r="BQ561" i="3"/>
  <c r="BM561" i="3"/>
  <c r="AW561" i="3"/>
  <c r="CZ561" i="3"/>
  <c r="CQ561" i="3" s="1"/>
  <c r="CS561" i="3" s="1"/>
  <c r="BA561" i="3"/>
  <c r="CM561" i="3"/>
  <c r="BU561" i="3"/>
  <c r="BI561" i="3"/>
  <c r="BY561" i="3"/>
  <c r="BE561" i="3"/>
  <c r="CK561" i="3"/>
  <c r="CC561" i="3"/>
  <c r="AS561" i="3"/>
  <c r="CU545" i="3"/>
  <c r="CZ545" i="3"/>
  <c r="CQ545" i="3" s="1"/>
  <c r="CS545" i="3" s="1"/>
  <c r="CM545" i="3"/>
  <c r="CC560" i="3"/>
  <c r="CK560" i="3"/>
  <c r="BE560" i="3"/>
  <c r="CZ560" i="3"/>
  <c r="CQ560" i="3" s="1"/>
  <c r="CS560" i="3" s="1"/>
  <c r="CG560" i="3"/>
  <c r="BQ560" i="3"/>
  <c r="BM560" i="3"/>
  <c r="AW560" i="3"/>
  <c r="CM560" i="3"/>
  <c r="BA560" i="3"/>
  <c r="BY560" i="3"/>
  <c r="BU560" i="3"/>
  <c r="BI560" i="3"/>
  <c r="AS560" i="3"/>
  <c r="BQ562" i="3"/>
  <c r="BM562" i="3"/>
  <c r="AW562" i="3"/>
  <c r="CC562" i="3"/>
  <c r="BA562" i="3"/>
  <c r="CG562" i="3"/>
  <c r="BU562" i="3"/>
  <c r="BI562" i="3"/>
  <c r="CZ562" i="3"/>
  <c r="CQ562" i="3" s="1"/>
  <c r="CS562" i="3" s="1"/>
  <c r="BY562" i="3"/>
  <c r="BE562" i="3"/>
  <c r="CM562" i="3"/>
  <c r="CK562" i="3"/>
  <c r="AS562" i="3"/>
  <c r="BA547" i="3"/>
  <c r="BU547" i="3"/>
  <c r="BI547" i="3"/>
  <c r="CK547" i="3"/>
  <c r="BY547" i="3"/>
  <c r="BE547" i="3"/>
  <c r="CG547" i="3"/>
  <c r="CM547" i="3"/>
  <c r="CZ547" i="3"/>
  <c r="CQ547" i="3" s="1"/>
  <c r="CS547" i="3" s="1"/>
  <c r="CC547" i="3"/>
  <c r="BQ547" i="3"/>
  <c r="BM547" i="3"/>
  <c r="AW547" i="3"/>
  <c r="AS547" i="3"/>
  <c r="BQ554" i="3"/>
  <c r="BM554" i="3"/>
  <c r="AW554" i="3"/>
  <c r="CG554" i="3"/>
  <c r="BA554" i="3"/>
  <c r="BU554" i="3"/>
  <c r="BI554" i="3"/>
  <c r="CZ554" i="3"/>
  <c r="CQ554" i="3" s="1"/>
  <c r="CS554" i="3" s="1"/>
  <c r="BY554" i="3"/>
  <c r="BE554" i="3"/>
  <c r="CC554" i="3"/>
  <c r="CM554" i="3"/>
  <c r="CK554" i="3"/>
  <c r="AS554" i="3"/>
  <c r="CU543" i="3"/>
  <c r="CZ543" i="3"/>
  <c r="CQ543" i="3" s="1"/>
  <c r="CS543" i="3" s="1"/>
  <c r="CM543" i="3"/>
  <c r="CM557" i="3"/>
  <c r="CG557" i="3"/>
  <c r="BU557" i="3"/>
  <c r="BI557" i="3"/>
  <c r="BY557" i="3"/>
  <c r="BE557" i="3"/>
  <c r="CC557" i="3"/>
  <c r="BQ557" i="3"/>
  <c r="BM557" i="3"/>
  <c r="AW557" i="3"/>
  <c r="CZ557" i="3"/>
  <c r="CQ557" i="3" s="1"/>
  <c r="CS557" i="3" s="1"/>
  <c r="CK557" i="3"/>
  <c r="BA557" i="3"/>
  <c r="AS557" i="3"/>
  <c r="CM549" i="3"/>
  <c r="CG549" i="3"/>
  <c r="BU549" i="3"/>
  <c r="BI549" i="3"/>
  <c r="BY549" i="3"/>
  <c r="BE549" i="3"/>
  <c r="CC549" i="3"/>
  <c r="BQ549" i="3"/>
  <c r="BM549" i="3"/>
  <c r="AW549" i="3"/>
  <c r="CZ549" i="3"/>
  <c r="CQ549" i="3" s="1"/>
  <c r="CS549" i="3" s="1"/>
  <c r="CK549" i="3"/>
  <c r="BA549" i="3"/>
  <c r="AS549" i="3"/>
  <c r="CC552" i="3"/>
  <c r="CK552" i="3"/>
  <c r="CZ552" i="3"/>
  <c r="CQ552" i="3" s="1"/>
  <c r="CS552" i="3" s="1"/>
  <c r="CG552" i="3"/>
  <c r="BQ552" i="3"/>
  <c r="BM552" i="3"/>
  <c r="AW552" i="3"/>
  <c r="BY552" i="3"/>
  <c r="BE552" i="3"/>
  <c r="CM552" i="3"/>
  <c r="BA552" i="3"/>
  <c r="BU552" i="3"/>
  <c r="BI552" i="3"/>
  <c r="AS552" i="3"/>
  <c r="BA539" i="3"/>
  <c r="BU539" i="3"/>
  <c r="BI539" i="3"/>
  <c r="CK539" i="3"/>
  <c r="BY539" i="3"/>
  <c r="BE539" i="3"/>
  <c r="CM539" i="3"/>
  <c r="CG539" i="3"/>
  <c r="CZ539" i="3"/>
  <c r="CQ539" i="3" s="1"/>
  <c r="CS539" i="3" s="1"/>
  <c r="CC539" i="3"/>
  <c r="BQ539" i="3"/>
  <c r="BM539" i="3"/>
  <c r="AW539" i="3"/>
  <c r="AS539" i="3"/>
  <c r="CM565" i="3"/>
  <c r="CU565" i="3"/>
  <c r="CZ565" i="3"/>
  <c r="CQ565" i="3" s="1"/>
  <c r="CS565" i="3" s="1"/>
  <c r="BA548" i="3"/>
  <c r="CK548" i="3"/>
  <c r="BU548" i="3"/>
  <c r="BI548" i="3"/>
  <c r="CG548" i="3"/>
  <c r="BY548" i="3"/>
  <c r="BE548" i="3"/>
  <c r="BM548" i="3"/>
  <c r="AW548" i="3"/>
  <c r="BQ548" i="3"/>
  <c r="CC548" i="3"/>
  <c r="CM548" i="3"/>
  <c r="CZ548" i="3"/>
  <c r="CQ548" i="3" s="1"/>
  <c r="CS548" i="3" s="1"/>
  <c r="AS548" i="3"/>
  <c r="CZ542" i="3"/>
  <c r="CQ542" i="3" s="1"/>
  <c r="CS542" i="3" s="1"/>
  <c r="CM542" i="3"/>
  <c r="CU542" i="3"/>
  <c r="BA540" i="3"/>
  <c r="CZ540" i="3"/>
  <c r="CQ540" i="3" s="1"/>
  <c r="CS540" i="3" s="1"/>
  <c r="BM540" i="3"/>
  <c r="AW540" i="3"/>
  <c r="CK540" i="3"/>
  <c r="BU540" i="3"/>
  <c r="BI540" i="3"/>
  <c r="CG540" i="3"/>
  <c r="BY540" i="3"/>
  <c r="BE540" i="3"/>
  <c r="CC540" i="3"/>
  <c r="CM540" i="3"/>
  <c r="BQ540" i="3"/>
  <c r="AS540" i="3"/>
  <c r="CZ550" i="3"/>
  <c r="CQ550" i="3" s="1"/>
  <c r="CS550" i="3" s="1"/>
  <c r="BY550" i="3"/>
  <c r="BE550" i="3"/>
  <c r="CM550" i="3"/>
  <c r="CC550" i="3"/>
  <c r="BA550" i="3"/>
  <c r="BQ550" i="3"/>
  <c r="BM550" i="3"/>
  <c r="AW550" i="3"/>
  <c r="CK550" i="3"/>
  <c r="BU550" i="3"/>
  <c r="BI550" i="3"/>
  <c r="CG550" i="3"/>
  <c r="AS550" i="3"/>
  <c r="CZ558" i="3"/>
  <c r="CQ558" i="3" s="1"/>
  <c r="CS558" i="3" s="1"/>
  <c r="BY558" i="3"/>
  <c r="BE558" i="3"/>
  <c r="CM558" i="3"/>
  <c r="CC558" i="3"/>
  <c r="BQ558" i="3"/>
  <c r="BM558" i="3"/>
  <c r="AW558" i="3"/>
  <c r="CG558" i="3"/>
  <c r="BA558" i="3"/>
  <c r="CK558" i="3"/>
  <c r="BU558" i="3"/>
  <c r="BI558" i="3"/>
  <c r="AS558" i="3"/>
  <c r="AC567" i="3"/>
  <c r="AC569" i="3" s="1"/>
  <c r="AA567" i="3"/>
  <c r="AA569" i="3" s="1"/>
  <c r="AB567" i="3"/>
  <c r="AB569" i="3" s="1"/>
  <c r="AH540" i="3"/>
  <c r="AN471" i="3"/>
  <c r="AM459" i="3"/>
  <c r="AM442" i="3"/>
  <c r="AN562" i="3"/>
  <c r="AN530" i="3"/>
  <c r="AN401" i="3"/>
  <c r="AM556" i="3"/>
  <c r="AO540" i="3"/>
  <c r="CU540" i="3" s="1"/>
  <c r="AM524" i="3"/>
  <c r="AN516" i="3"/>
  <c r="AO442" i="3"/>
  <c r="CU442" i="3" s="1"/>
  <c r="AN537" i="3"/>
  <c r="AM561" i="3"/>
  <c r="AO545" i="3"/>
  <c r="CK545" i="3" s="1"/>
  <c r="AN513" i="3"/>
  <c r="AM484" i="3"/>
  <c r="AN399" i="3"/>
  <c r="AM531" i="3"/>
  <c r="AM420" i="3"/>
  <c r="AN409" i="3"/>
  <c r="AO552" i="3"/>
  <c r="CU552" i="3" s="1"/>
  <c r="AO512" i="3"/>
  <c r="CZ512" i="3" s="1"/>
  <c r="AO398" i="3"/>
  <c r="CM398" i="3" s="1"/>
  <c r="AO503" i="3"/>
  <c r="CU503" i="3" s="1"/>
  <c r="AN541" i="3"/>
  <c r="CG541" i="3" s="1"/>
  <c r="AM411" i="3"/>
  <c r="AM550" i="3"/>
  <c r="AM395" i="3"/>
  <c r="AN557" i="3"/>
  <c r="AN564" i="3"/>
  <c r="CG564" i="3" s="1"/>
  <c r="AO506" i="3"/>
  <c r="CZ506" i="3" s="1"/>
  <c r="AN561" i="3"/>
  <c r="AM537" i="3"/>
  <c r="AM456" i="3"/>
  <c r="AM504" i="3"/>
  <c r="AN553" i="3"/>
  <c r="AM521" i="3"/>
  <c r="AN476" i="3"/>
  <c r="AO464" i="3"/>
  <c r="CU464" i="3" s="1"/>
  <c r="AN447" i="3"/>
  <c r="AO439" i="3"/>
  <c r="CU439" i="3" s="1"/>
  <c r="AM407" i="3"/>
  <c r="AN388" i="3"/>
  <c r="AO420" i="3"/>
  <c r="CM420" i="3" s="1"/>
  <c r="AN560" i="3"/>
  <c r="AM536" i="3"/>
  <c r="AM528" i="3"/>
  <c r="AN520" i="3"/>
  <c r="AM495" i="3"/>
  <c r="AN483" i="3"/>
  <c r="CG483" i="3" s="1"/>
  <c r="AO475" i="3"/>
  <c r="CU475" i="3" s="1"/>
  <c r="AM455" i="3"/>
  <c r="AO446" i="3"/>
  <c r="CZ446" i="3" s="1"/>
  <c r="CQ446" i="3" s="1"/>
  <c r="CS446" i="3" s="1"/>
  <c r="AN435" i="3"/>
  <c r="AM414" i="3"/>
  <c r="AN406" i="3"/>
  <c r="AM559" i="3"/>
  <c r="AN551" i="3"/>
  <c r="AO543" i="3"/>
  <c r="CK543" i="3" s="1"/>
  <c r="AM519" i="3"/>
  <c r="AN511" i="3"/>
  <c r="AM482" i="3"/>
  <c r="AN474" i="3"/>
  <c r="AN445" i="3"/>
  <c r="AM405" i="3"/>
  <c r="AN396" i="3"/>
  <c r="AN491" i="3"/>
  <c r="AO480" i="3"/>
  <c r="CU480" i="3" s="1"/>
  <c r="AO558" i="3"/>
  <c r="CU558" i="3" s="1"/>
  <c r="AM534" i="3"/>
  <c r="CC534" i="3" s="1"/>
  <c r="AN526" i="3"/>
  <c r="AO518" i="3"/>
  <c r="CZ518" i="3" s="1"/>
  <c r="CQ518" i="3" s="1"/>
  <c r="CS518" i="3" s="1"/>
  <c r="AM502" i="3"/>
  <c r="AN492" i="3"/>
  <c r="AO481" i="3"/>
  <c r="CU481" i="3" s="1"/>
  <c r="AM461" i="3"/>
  <c r="AN453" i="3"/>
  <c r="AN412" i="3"/>
  <c r="AO404" i="3"/>
  <c r="CM404" i="3" s="1"/>
  <c r="AO549" i="3"/>
  <c r="CU549" i="3" s="1"/>
  <c r="AO525" i="3"/>
  <c r="CU525" i="3" s="1"/>
  <c r="AO443" i="3"/>
  <c r="CU443" i="3" s="1"/>
  <c r="AM441" i="3"/>
  <c r="AN509" i="3"/>
  <c r="AO472" i="3"/>
  <c r="CZ472" i="3" s="1"/>
  <c r="CQ472" i="3" s="1"/>
  <c r="CS472" i="3" s="1"/>
  <c r="AM538" i="3"/>
  <c r="AN391" i="3"/>
  <c r="AN450" i="3"/>
  <c r="AO521" i="3"/>
  <c r="CU521" i="3" s="1"/>
  <c r="AO513" i="3"/>
  <c r="CZ513" i="3" s="1"/>
  <c r="CQ513" i="3" s="1"/>
  <c r="CS513" i="3" s="1"/>
  <c r="AM555" i="3"/>
  <c r="AM478" i="3"/>
  <c r="AO458" i="3"/>
  <c r="CU458" i="3" s="1"/>
  <c r="AO462" i="3"/>
  <c r="CU462" i="3" s="1"/>
  <c r="AM396" i="3"/>
  <c r="AO433" i="3"/>
  <c r="CU433" i="3" s="1"/>
  <c r="AM501" i="3"/>
  <c r="AM460" i="3"/>
  <c r="AM443" i="3"/>
  <c r="AN523" i="3"/>
  <c r="AM507" i="3"/>
  <c r="AM489" i="3"/>
  <c r="AO470" i="3"/>
  <c r="CZ470" i="3" s="1"/>
  <c r="CS470" i="3" s="1"/>
  <c r="AO441" i="3"/>
  <c r="CU441" i="3" s="1"/>
  <c r="AO524" i="3"/>
  <c r="CU524" i="3" s="1"/>
  <c r="AN500" i="3"/>
  <c r="AO490" i="3"/>
  <c r="CZ490" i="3" s="1"/>
  <c r="CQ490" i="3" s="1"/>
  <c r="CS490" i="3" s="1"/>
  <c r="AO451" i="3"/>
  <c r="CK451" i="3" s="1"/>
  <c r="AM424" i="3"/>
  <c r="CC424" i="3" s="1"/>
  <c r="AO410" i="3"/>
  <c r="CM410" i="3" s="1"/>
  <c r="AN402" i="3"/>
  <c r="AN393" i="3"/>
  <c r="AO562" i="3"/>
  <c r="CU562" i="3" s="1"/>
  <c r="AO538" i="3"/>
  <c r="CU538" i="3" s="1"/>
  <c r="AM530" i="3"/>
  <c r="AN506" i="3"/>
  <c r="AM497" i="3"/>
  <c r="AN486" i="3"/>
  <c r="AO457" i="3"/>
  <c r="CU457" i="3" s="1"/>
  <c r="AM457" i="3"/>
  <c r="AO448" i="3"/>
  <c r="CZ448" i="3" s="1"/>
  <c r="CQ448" i="3" s="1"/>
  <c r="CS448" i="3" s="1"/>
  <c r="AO419" i="3"/>
  <c r="CU419" i="3" s="1"/>
  <c r="AN408" i="3"/>
  <c r="AO400" i="3"/>
  <c r="CM400" i="3" s="1"/>
  <c r="AO384" i="3"/>
  <c r="AM553" i="3"/>
  <c r="AN545" i="3"/>
  <c r="CG545" i="3" s="1"/>
  <c r="AO537" i="3"/>
  <c r="CU537" i="3" s="1"/>
  <c r="AM513" i="3"/>
  <c r="AO505" i="3"/>
  <c r="CZ505" i="3" s="1"/>
  <c r="CQ505" i="3" s="1"/>
  <c r="CS505" i="3" s="1"/>
  <c r="AN505" i="3"/>
  <c r="AO496" i="3"/>
  <c r="CU496" i="3" s="1"/>
  <c r="AM476" i="3"/>
  <c r="AN464" i="3"/>
  <c r="AO456" i="3"/>
  <c r="CU456" i="3" s="1"/>
  <c r="AM447" i="3"/>
  <c r="AN439" i="3"/>
  <c r="AO415" i="3"/>
  <c r="CM415" i="3" s="1"/>
  <c r="AM399" i="3"/>
  <c r="AM388" i="3"/>
  <c r="AM409" i="3"/>
  <c r="AO392" i="3"/>
  <c r="CU392" i="3" s="1"/>
  <c r="AM560" i="3"/>
  <c r="AN552" i="3"/>
  <c r="AO544" i="3"/>
  <c r="CK544" i="3" s="1"/>
  <c r="AM520" i="3"/>
  <c r="AN512" i="3"/>
  <c r="AO504" i="3"/>
  <c r="CU504" i="3" s="1"/>
  <c r="AM483" i="3"/>
  <c r="CC483" i="3" s="1"/>
  <c r="AN475" i="3"/>
  <c r="AO463" i="3"/>
  <c r="CU463" i="3" s="1"/>
  <c r="AN446" i="3"/>
  <c r="AM406" i="3"/>
  <c r="AN398" i="3"/>
  <c r="AM551" i="3"/>
  <c r="AN543" i="3"/>
  <c r="CG543" i="3" s="1"/>
  <c r="AO535" i="3"/>
  <c r="CM535" i="3" s="1"/>
  <c r="AO527" i="3"/>
  <c r="CU527" i="3" s="1"/>
  <c r="AM511" i="3"/>
  <c r="AN503" i="3"/>
  <c r="AO494" i="3"/>
  <c r="CU494" i="3" s="1"/>
  <c r="AM474" i="3"/>
  <c r="AO454" i="3"/>
  <c r="CZ454" i="3" s="1"/>
  <c r="CQ454" i="3" s="1"/>
  <c r="CS454" i="3" s="1"/>
  <c r="AM445" i="3"/>
  <c r="AO413" i="3"/>
  <c r="CM413" i="3" s="1"/>
  <c r="AN480" i="3"/>
  <c r="AO452" i="3"/>
  <c r="AO644" i="3" s="1"/>
  <c r="AO394" i="3"/>
  <c r="CU394" i="3" s="1"/>
  <c r="AN558" i="3"/>
  <c r="AO550" i="3"/>
  <c r="CU550" i="3" s="1"/>
  <c r="AM542" i="3"/>
  <c r="CC542" i="3" s="1"/>
  <c r="AM526" i="3"/>
  <c r="AN518" i="3"/>
  <c r="AO510" i="3"/>
  <c r="CZ510" i="3" s="1"/>
  <c r="AM492" i="3"/>
  <c r="AN481" i="3"/>
  <c r="AO473" i="3"/>
  <c r="CU473" i="3" s="1"/>
  <c r="AM453" i="3"/>
  <c r="AO444" i="3"/>
  <c r="CU444" i="3" s="1"/>
  <c r="AM412" i="3"/>
  <c r="AN404" i="3"/>
  <c r="AN565" i="3"/>
  <c r="CG565" i="3" s="1"/>
  <c r="AM549" i="3"/>
  <c r="AN525" i="3"/>
  <c r="AO501" i="3"/>
  <c r="CU501" i="3" s="1"/>
  <c r="AO403" i="3"/>
  <c r="CM403" i="3" s="1"/>
  <c r="AN507" i="3"/>
  <c r="AM401" i="3"/>
  <c r="AN472" i="3"/>
  <c r="AN432" i="3"/>
  <c r="AO564" i="3"/>
  <c r="CK564" i="3" s="1"/>
  <c r="AM532" i="3"/>
  <c r="AN508" i="3"/>
  <c r="AM500" i="3"/>
  <c r="AM490" i="3"/>
  <c r="AN459" i="3"/>
  <c r="AM451" i="3"/>
  <c r="CC451" i="3" s="1"/>
  <c r="AN410" i="3"/>
  <c r="AM562" i="3"/>
  <c r="AN554" i="3"/>
  <c r="AN522" i="3"/>
  <c r="AO497" i="3"/>
  <c r="CZ497" i="3" s="1"/>
  <c r="AN419" i="3"/>
  <c r="AO450" i="3"/>
  <c r="CM450" i="3" s="1"/>
  <c r="AO555" i="3"/>
  <c r="CU555" i="3" s="1"/>
  <c r="AN547" i="3"/>
  <c r="AM547" i="3"/>
  <c r="AO531" i="3"/>
  <c r="CU531" i="3" s="1"/>
  <c r="AN515" i="3"/>
  <c r="AN498" i="3"/>
  <c r="AM458" i="3"/>
  <c r="AN420" i="3"/>
  <c r="AM463" i="3"/>
  <c r="AM435" i="3"/>
  <c r="AN535" i="3"/>
  <c r="AM462" i="3"/>
  <c r="AM541" i="3"/>
  <c r="CC541" i="3" s="1"/>
  <c r="AM517" i="3"/>
  <c r="AM491" i="3"/>
  <c r="AM433" i="3"/>
  <c r="AN443" i="3"/>
  <c r="AM563" i="3"/>
  <c r="AM523" i="3"/>
  <c r="AM470" i="3"/>
  <c r="AM533" i="3"/>
  <c r="AN548" i="3"/>
  <c r="AO516" i="3"/>
  <c r="CZ516" i="3" s="1"/>
  <c r="AO479" i="3"/>
  <c r="CU479" i="3" s="1"/>
  <c r="AN442" i="3"/>
  <c r="AM393" i="3"/>
  <c r="AO554" i="3"/>
  <c r="CU554" i="3" s="1"/>
  <c r="AO522" i="3"/>
  <c r="CU522" i="3" s="1"/>
  <c r="AM522" i="3"/>
  <c r="AM486" i="3"/>
  <c r="AN477" i="3"/>
  <c r="AO465" i="3"/>
  <c r="CU465" i="3" s="1"/>
  <c r="CO465" i="3" s="1"/>
  <c r="AN448" i="3"/>
  <c r="AO440" i="3"/>
  <c r="CU440" i="3" s="1"/>
  <c r="AM408" i="3"/>
  <c r="AN400" i="3"/>
  <c r="AO664" i="3"/>
  <c r="AO642" i="3"/>
  <c r="AO670" i="3"/>
  <c r="AO660" i="3"/>
  <c r="AO666" i="3"/>
  <c r="AO662" i="3"/>
  <c r="AO651" i="3"/>
  <c r="AO668" i="3"/>
  <c r="AO655" i="3"/>
  <c r="AO646" i="3"/>
  <c r="AO665" i="3"/>
  <c r="AO667" i="3"/>
  <c r="AO654" i="3"/>
  <c r="AO661" i="3"/>
  <c r="AO650" i="3"/>
  <c r="AO561" i="3"/>
  <c r="CU561" i="3" s="1"/>
  <c r="AM545" i="3"/>
  <c r="CC545" i="3" s="1"/>
  <c r="AN529" i="3"/>
  <c r="AM505" i="3"/>
  <c r="AN496" i="3"/>
  <c r="AO484" i="3"/>
  <c r="CU484" i="3" s="1"/>
  <c r="AN456" i="3"/>
  <c r="AM439" i="3"/>
  <c r="AN415" i="3"/>
  <c r="AO407" i="3"/>
  <c r="CM407" i="3" s="1"/>
  <c r="AN555" i="3"/>
  <c r="AO409" i="3"/>
  <c r="CM409" i="3" s="1"/>
  <c r="AN392" i="3"/>
  <c r="AM552" i="3"/>
  <c r="AN544" i="3"/>
  <c r="CG544" i="3" s="1"/>
  <c r="AO536" i="3"/>
  <c r="CM536" i="3" s="1"/>
  <c r="AO528" i="3"/>
  <c r="CU528" i="3" s="1"/>
  <c r="AM512" i="3"/>
  <c r="AN504" i="3"/>
  <c r="AO495" i="3"/>
  <c r="CU495" i="3" s="1"/>
  <c r="AM475" i="3"/>
  <c r="AO455" i="3"/>
  <c r="CU455" i="3" s="1"/>
  <c r="AM446" i="3"/>
  <c r="AO414" i="3"/>
  <c r="CM414" i="3" s="1"/>
  <c r="AM398" i="3"/>
  <c r="AO559" i="3"/>
  <c r="CU559" i="3" s="1"/>
  <c r="AM543" i="3"/>
  <c r="CC543" i="3" s="1"/>
  <c r="AM535" i="3"/>
  <c r="AN527" i="3"/>
  <c r="AO519" i="3"/>
  <c r="CU519" i="3" s="1"/>
  <c r="AM503" i="3"/>
  <c r="AN494" i="3"/>
  <c r="AO482" i="3"/>
  <c r="CU482" i="3" s="1"/>
  <c r="AN454" i="3"/>
  <c r="AO434" i="3"/>
  <c r="CU434" i="3" s="1"/>
  <c r="AN413" i="3"/>
  <c r="AO405" i="3"/>
  <c r="CM405" i="3" s="1"/>
  <c r="AO541" i="3"/>
  <c r="CK541" i="3" s="1"/>
  <c r="AO517" i="3"/>
  <c r="CZ517" i="3" s="1"/>
  <c r="CQ517" i="3" s="1"/>
  <c r="CS517" i="3" s="1"/>
  <c r="AN452" i="3"/>
  <c r="AN394" i="3"/>
  <c r="AN550" i="3"/>
  <c r="AO542" i="3"/>
  <c r="CK542" i="3" s="1"/>
  <c r="AO534" i="3"/>
  <c r="CK534" i="3" s="1"/>
  <c r="AM518" i="3"/>
  <c r="AN510" i="3"/>
  <c r="AO502" i="3"/>
  <c r="CU502" i="3" s="1"/>
  <c r="AM481" i="3"/>
  <c r="AN473" i="3"/>
  <c r="AN444" i="3"/>
  <c r="AO395" i="3"/>
  <c r="CM395" i="3" s="1"/>
  <c r="AN549" i="3"/>
  <c r="AN501" i="3"/>
  <c r="AO460" i="3"/>
  <c r="CU460" i="3" s="1"/>
  <c r="AN403" i="3"/>
  <c r="AO557" i="3"/>
  <c r="CU557" i="3" s="1"/>
  <c r="AO533" i="3"/>
  <c r="CU533" i="3" s="1"/>
  <c r="AM432" i="3"/>
  <c r="AO556" i="3"/>
  <c r="CU556" i="3" s="1"/>
  <c r="AM548" i="3"/>
  <c r="AN532" i="3"/>
  <c r="AM516" i="3"/>
  <c r="AN490" i="3"/>
  <c r="AM479" i="3"/>
  <c r="AN451" i="3"/>
  <c r="CG451" i="3" s="1"/>
  <c r="AM410" i="3"/>
  <c r="AO402" i="3"/>
  <c r="CM402" i="3" s="1"/>
  <c r="AM554" i="3"/>
  <c r="AN546" i="3"/>
  <c r="AO530" i="3"/>
  <c r="CU530" i="3" s="1"/>
  <c r="AO486" i="3"/>
  <c r="CZ486" i="3" s="1"/>
  <c r="CS486" i="3" s="1"/>
  <c r="AM419" i="3"/>
  <c r="AM450" i="3"/>
  <c r="AM384" i="3"/>
  <c r="AM464" i="3"/>
  <c r="AO515" i="3"/>
  <c r="CZ515" i="3" s="1"/>
  <c r="CQ515" i="3" s="1"/>
  <c r="CS515" i="3" s="1"/>
  <c r="AO498" i="3"/>
  <c r="CZ498" i="3" s="1"/>
  <c r="AN478" i="3"/>
  <c r="AN463" i="3"/>
  <c r="AM434" i="3"/>
  <c r="AM480" i="3"/>
  <c r="AM404" i="3"/>
  <c r="AM403" i="3"/>
  <c r="AO563" i="3"/>
  <c r="CU563" i="3" s="1"/>
  <c r="AO539" i="3"/>
  <c r="CU539" i="3" s="1"/>
  <c r="AM539" i="3"/>
  <c r="AO523" i="3"/>
  <c r="CU523" i="3" s="1"/>
  <c r="AN489" i="3"/>
  <c r="AO401" i="3"/>
  <c r="CM401" i="3" s="1"/>
  <c r="AM557" i="3"/>
  <c r="AM509" i="3"/>
  <c r="AM472" i="3"/>
  <c r="AO432" i="3"/>
  <c r="CU432" i="3" s="1"/>
  <c r="AM564" i="3"/>
  <c r="CC564" i="3" s="1"/>
  <c r="AN540" i="3"/>
  <c r="AO508" i="3"/>
  <c r="CZ508" i="3" s="1"/>
  <c r="AO471" i="3"/>
  <c r="CZ471" i="3" s="1"/>
  <c r="CQ471" i="3" s="1"/>
  <c r="CS471" i="3" s="1"/>
  <c r="CK424" i="3"/>
  <c r="AM514" i="3"/>
  <c r="AO477" i="3"/>
  <c r="CU477" i="3" s="1"/>
  <c r="AM477" i="3"/>
  <c r="AN465" i="3"/>
  <c r="AM448" i="3"/>
  <c r="AN440" i="3"/>
  <c r="AM400" i="3"/>
  <c r="AM391" i="3"/>
  <c r="AO391" i="3"/>
  <c r="CU391" i="3" s="1"/>
  <c r="AO553" i="3"/>
  <c r="CU553" i="3" s="1"/>
  <c r="AM529" i="3"/>
  <c r="AN521" i="3"/>
  <c r="AM496" i="3"/>
  <c r="AN484" i="3"/>
  <c r="AO476" i="3"/>
  <c r="CU476" i="3" s="1"/>
  <c r="AO447" i="3"/>
  <c r="CZ447" i="3" s="1"/>
  <c r="CQ447" i="3" s="1"/>
  <c r="CS447" i="3" s="1"/>
  <c r="AM415" i="3"/>
  <c r="AN407" i="3"/>
  <c r="AO399" i="3"/>
  <c r="CM399" i="3" s="1"/>
  <c r="AO388" i="3"/>
  <c r="CU388" i="3" s="1"/>
  <c r="AO547" i="3"/>
  <c r="CU547" i="3" s="1"/>
  <c r="AM392" i="3"/>
  <c r="AO560" i="3"/>
  <c r="CU560" i="3" s="1"/>
  <c r="AM544" i="3"/>
  <c r="CC544" i="3" s="1"/>
  <c r="AN536" i="3"/>
  <c r="AN528" i="3"/>
  <c r="AO520" i="3"/>
  <c r="CU520" i="3" s="1"/>
  <c r="AN495" i="3"/>
  <c r="AO483" i="3"/>
  <c r="CK483" i="3" s="1"/>
  <c r="AN455" i="3"/>
  <c r="AO435" i="3"/>
  <c r="CU435" i="3" s="1"/>
  <c r="CO435" i="3" s="1"/>
  <c r="AN414" i="3"/>
  <c r="AO406" i="3"/>
  <c r="CM406" i="3" s="1"/>
  <c r="AN559" i="3"/>
  <c r="AO551" i="3"/>
  <c r="CU551" i="3" s="1"/>
  <c r="AM527" i="3"/>
  <c r="AN519" i="3"/>
  <c r="AO511" i="3"/>
  <c r="CZ511" i="3" s="1"/>
  <c r="CQ511" i="3" s="1"/>
  <c r="CS511" i="3" s="1"/>
  <c r="AM494" i="3"/>
  <c r="AN482" i="3"/>
  <c r="AO474" i="3"/>
  <c r="CU474" i="3" s="1"/>
  <c r="AN462" i="3"/>
  <c r="AM454" i="3"/>
  <c r="AO445" i="3"/>
  <c r="CM445" i="3" s="1"/>
  <c r="AM413" i="3"/>
  <c r="AN405" i="3"/>
  <c r="AO396" i="3"/>
  <c r="CM396" i="3" s="1"/>
  <c r="AN517" i="3"/>
  <c r="AO491" i="3"/>
  <c r="CU491" i="3" s="1"/>
  <c r="AN411" i="3"/>
  <c r="AO411" i="3"/>
  <c r="CM411" i="3" s="1"/>
  <c r="AM394" i="3"/>
  <c r="AM558" i="3"/>
  <c r="AN542" i="3"/>
  <c r="CG542" i="3" s="1"/>
  <c r="AN534" i="3"/>
  <c r="CG534" i="3" s="1"/>
  <c r="AO526" i="3"/>
  <c r="CU526" i="3" s="1"/>
  <c r="AM510" i="3"/>
  <c r="AN502" i="3"/>
  <c r="AO492" i="3"/>
  <c r="CU492" i="3" s="1"/>
  <c r="AM473" i="3"/>
  <c r="AO461" i="3"/>
  <c r="CU461" i="3" s="1"/>
  <c r="AO453" i="3"/>
  <c r="AN433" i="3"/>
  <c r="AO412" i="3"/>
  <c r="CM412" i="3" s="1"/>
  <c r="AN395" i="3"/>
  <c r="AO565" i="3"/>
  <c r="CK565" i="3" s="1"/>
  <c r="AN460" i="3"/>
  <c r="AN563" i="3"/>
  <c r="AN539" i="3"/>
  <c r="AN441" i="3"/>
  <c r="AN533" i="3"/>
  <c r="AO509" i="3"/>
  <c r="CZ509" i="3" s="1"/>
  <c r="CQ509" i="3" s="1"/>
  <c r="CS509" i="3" s="1"/>
  <c r="AO548" i="3"/>
  <c r="CU548" i="3" s="1"/>
  <c r="AM540" i="3"/>
  <c r="AN524" i="3"/>
  <c r="AN479" i="3"/>
  <c r="AM471" i="3"/>
  <c r="AM402" i="3"/>
  <c r="AM546" i="3"/>
  <c r="AN538" i="3"/>
  <c r="AO514" i="3"/>
  <c r="CZ514" i="3" s="1"/>
  <c r="AN384" i="3"/>
  <c r="AO529" i="3"/>
  <c r="CU529" i="3" s="1"/>
  <c r="AN531" i="3"/>
  <c r="AM515" i="3"/>
  <c r="AM498" i="3"/>
  <c r="AO478" i="3"/>
  <c r="CU478" i="3" s="1"/>
  <c r="AN458" i="3"/>
  <c r="AN434" i="3"/>
  <c r="AM452" i="3"/>
  <c r="AN461" i="3"/>
  <c r="AM444" i="3"/>
  <c r="AM565" i="3"/>
  <c r="CC565" i="3" s="1"/>
  <c r="AM525" i="3"/>
  <c r="AO507" i="3"/>
  <c r="CZ507" i="3" s="1"/>
  <c r="CQ507" i="3" s="1"/>
  <c r="CS507" i="3" s="1"/>
  <c r="AO489" i="3"/>
  <c r="CU489" i="3" s="1"/>
  <c r="AN470" i="3"/>
  <c r="AN556" i="3"/>
  <c r="AO532" i="3"/>
  <c r="AM508" i="3"/>
  <c r="AO500" i="3"/>
  <c r="CU500" i="3" s="1"/>
  <c r="AO459" i="3"/>
  <c r="CU459" i="3" s="1"/>
  <c r="AN424" i="3"/>
  <c r="CG424" i="3" s="1"/>
  <c r="AO393" i="3"/>
  <c r="CU393" i="3" s="1"/>
  <c r="AO546" i="3"/>
  <c r="CU546" i="3" s="1"/>
  <c r="AN514" i="3"/>
  <c r="AM506" i="3"/>
  <c r="AN497" i="3"/>
  <c r="AM465" i="3"/>
  <c r="AN457" i="3"/>
  <c r="AM440" i="3"/>
  <c r="AO408" i="3"/>
  <c r="CM408" i="3" s="1"/>
  <c r="CO224" i="3"/>
  <c r="CW224" i="3" s="1"/>
  <c r="AB667" i="3"/>
  <c r="AC664" i="3"/>
  <c r="AA661" i="3"/>
  <c r="AB654" i="3"/>
  <c r="AC647" i="3"/>
  <c r="AA642" i="3"/>
  <c r="AC670" i="3"/>
  <c r="AA667" i="3"/>
  <c r="AB664" i="3"/>
  <c r="AC660" i="3"/>
  <c r="AA654" i="3"/>
  <c r="AB647" i="3"/>
  <c r="AB670" i="3"/>
  <c r="AC666" i="3"/>
  <c r="AA664" i="3"/>
  <c r="AB660" i="3"/>
  <c r="AC651" i="3"/>
  <c r="AA647" i="3"/>
  <c r="AA670" i="3"/>
  <c r="AB666" i="3"/>
  <c r="AC662" i="3"/>
  <c r="AA660" i="3"/>
  <c r="AB651" i="3"/>
  <c r="AC646" i="3"/>
  <c r="AC668" i="3"/>
  <c r="AA666" i="3"/>
  <c r="AB662" i="3"/>
  <c r="AC655" i="3"/>
  <c r="AA651" i="3"/>
  <c r="AB646" i="3"/>
  <c r="AB668" i="3"/>
  <c r="AC665" i="3"/>
  <c r="AA662" i="3"/>
  <c r="AB655" i="3"/>
  <c r="AC650" i="3"/>
  <c r="AA646" i="3"/>
  <c r="AA668" i="3"/>
  <c r="AB665" i="3"/>
  <c r="AC661" i="3"/>
  <c r="AA655" i="3"/>
  <c r="AB650" i="3"/>
  <c r="AC642" i="3"/>
  <c r="AC667" i="3"/>
  <c r="AA665" i="3"/>
  <c r="AB661" i="3"/>
  <c r="AC654" i="3"/>
  <c r="AA650" i="3"/>
  <c r="AB642" i="3"/>
  <c r="AB644" i="3"/>
  <c r="AB648" i="3"/>
  <c r="AC645" i="3"/>
  <c r="AA663" i="3"/>
  <c r="AB643" i="3"/>
  <c r="AA658" i="3"/>
  <c r="AA652" i="3"/>
  <c r="AC658" i="3"/>
  <c r="AB659" i="3"/>
  <c r="AC663" i="3"/>
  <c r="AC644" i="3"/>
  <c r="AB669" i="3"/>
  <c r="AC653" i="3"/>
  <c r="AC652" i="3"/>
  <c r="AC656" i="3"/>
  <c r="AC641" i="3"/>
  <c r="AB653" i="3"/>
  <c r="AC648" i="3"/>
  <c r="AA649" i="3"/>
  <c r="AC669" i="3"/>
  <c r="AB641" i="3"/>
  <c r="AA645" i="3"/>
  <c r="AB658" i="3"/>
  <c r="AA644" i="3"/>
  <c r="AC649" i="3"/>
  <c r="AC659" i="3"/>
  <c r="AB656" i="3"/>
  <c r="AB652" i="3"/>
  <c r="AA656" i="3"/>
  <c r="AA648" i="3"/>
  <c r="AB649" i="3"/>
  <c r="AA657" i="3"/>
  <c r="AA641" i="3"/>
  <c r="AA653" i="3"/>
  <c r="AB645" i="3"/>
  <c r="AB663" i="3"/>
  <c r="AA643" i="3"/>
  <c r="AA659" i="3"/>
  <c r="AA669" i="3"/>
  <c r="AB657" i="3"/>
  <c r="AC657" i="3"/>
  <c r="AC643" i="3"/>
  <c r="AJ398" i="3"/>
  <c r="CO265" i="3"/>
  <c r="CW265" i="3" s="1"/>
  <c r="AJ552" i="3"/>
  <c r="AJ504" i="3"/>
  <c r="AL504" i="3"/>
  <c r="AJ464" i="3"/>
  <c r="AJ447" i="3"/>
  <c r="AJ531" i="3"/>
  <c r="AK515" i="3"/>
  <c r="AL498" i="3"/>
  <c r="AK392" i="3"/>
  <c r="AL524" i="3"/>
  <c r="AJ559" i="3"/>
  <c r="AJ543" i="3"/>
  <c r="BQ543" i="3" s="1"/>
  <c r="AJ511" i="3"/>
  <c r="AK503" i="3"/>
  <c r="AK494" i="3"/>
  <c r="AJ482" i="3"/>
  <c r="AK454" i="3"/>
  <c r="AK445" i="3"/>
  <c r="AK434" i="3"/>
  <c r="AJ413" i="3"/>
  <c r="AK405" i="3"/>
  <c r="AL412" i="3"/>
  <c r="AL472" i="3"/>
  <c r="AK393" i="3"/>
  <c r="AL559" i="3"/>
  <c r="AJ405" i="3"/>
  <c r="AK396" i="3"/>
  <c r="AK517" i="3"/>
  <c r="AK491" i="3"/>
  <c r="AL452" i="3"/>
  <c r="AL644" i="3" s="1"/>
  <c r="AK411" i="3"/>
  <c r="AL550" i="3"/>
  <c r="AL534" i="3"/>
  <c r="BY534" i="3" s="1"/>
  <c r="AL502" i="3"/>
  <c r="AL492" i="3"/>
  <c r="AK473" i="3"/>
  <c r="AL453" i="3"/>
  <c r="AL444" i="3"/>
  <c r="AK412" i="3"/>
  <c r="AK465" i="3"/>
  <c r="AK384" i="3"/>
  <c r="AK545" i="3"/>
  <c r="BU545" i="3" s="1"/>
  <c r="AJ537" i="3"/>
  <c r="AL537" i="3"/>
  <c r="AL529" i="3"/>
  <c r="AJ513" i="3"/>
  <c r="AK505" i="3"/>
  <c r="AL496" i="3"/>
  <c r="AJ476" i="3"/>
  <c r="AL456" i="3"/>
  <c r="AK439" i="3"/>
  <c r="AL415" i="3"/>
  <c r="AJ399" i="3"/>
  <c r="Z567" i="3"/>
  <c r="Z569" i="3" s="1"/>
  <c r="AJ388" i="3"/>
  <c r="AJ555" i="3"/>
  <c r="AJ409" i="3"/>
  <c r="AK536" i="3"/>
  <c r="AJ495" i="3"/>
  <c r="AL463" i="3"/>
  <c r="AJ455" i="3"/>
  <c r="AJ435" i="3"/>
  <c r="AK406" i="3"/>
  <c r="AK559" i="3"/>
  <c r="AJ551" i="3"/>
  <c r="AJ527" i="3"/>
  <c r="AL519" i="3"/>
  <c r="AL482" i="3"/>
  <c r="AL405" i="3"/>
  <c r="AL396" i="3"/>
  <c r="AK541" i="3"/>
  <c r="BU541" i="3" s="1"/>
  <c r="AK394" i="3"/>
  <c r="AK558" i="3"/>
  <c r="AJ526" i="3"/>
  <c r="AK461" i="3"/>
  <c r="AJ461" i="3"/>
  <c r="AK453" i="3"/>
  <c r="AL404" i="3"/>
  <c r="AL395" i="3"/>
  <c r="AJ563" i="3"/>
  <c r="AL441" i="3"/>
  <c r="AK557" i="3"/>
  <c r="AJ432" i="3"/>
  <c r="AK548" i="3"/>
  <c r="AL540" i="3"/>
  <c r="AJ524" i="3"/>
  <c r="AK516" i="3"/>
  <c r="AL500" i="3"/>
  <c r="AJ490" i="3"/>
  <c r="AK479" i="3"/>
  <c r="AL471" i="3"/>
  <c r="AJ451" i="3"/>
  <c r="BQ451" i="3" s="1"/>
  <c r="AL442" i="3"/>
  <c r="AJ410" i="3"/>
  <c r="AK402" i="3"/>
  <c r="AK554" i="3"/>
  <c r="AL546" i="3"/>
  <c r="AK419" i="3"/>
  <c r="AK450" i="3"/>
  <c r="AJ458" i="3"/>
  <c r="AJ420" i="3"/>
  <c r="AL544" i="3"/>
  <c r="BY544" i="3" s="1"/>
  <c r="AK512" i="3"/>
  <c r="AK475" i="3"/>
  <c r="AJ396" i="3"/>
  <c r="AJ452" i="3"/>
  <c r="AL411" i="3"/>
  <c r="AJ394" i="3"/>
  <c r="AJ550" i="3"/>
  <c r="AK534" i="3"/>
  <c r="BU534" i="3" s="1"/>
  <c r="AL510" i="3"/>
  <c r="AK502" i="3"/>
  <c r="AK492" i="3"/>
  <c r="AJ473" i="3"/>
  <c r="AJ444" i="3"/>
  <c r="AJ501" i="3"/>
  <c r="AK460" i="3"/>
  <c r="AJ403" i="3"/>
  <c r="AJ523" i="3"/>
  <c r="AK507" i="3"/>
  <c r="AL489" i="3"/>
  <c r="AJ556" i="3"/>
  <c r="AK500" i="3"/>
  <c r="AL424" i="3"/>
  <c r="BY424" i="3" s="1"/>
  <c r="AJ562" i="3"/>
  <c r="AJ522" i="3"/>
  <c r="AK514" i="3"/>
  <c r="AL506" i="3"/>
  <c r="AJ486" i="3"/>
  <c r="AK477" i="3"/>
  <c r="AK448" i="3"/>
  <c r="AL440" i="3"/>
  <c r="AJ408" i="3"/>
  <c r="AK400" i="3"/>
  <c r="AJ561" i="3"/>
  <c r="AL561" i="3"/>
  <c r="AK537" i="3"/>
  <c r="AK529" i="3"/>
  <c r="AL521" i="3"/>
  <c r="AJ505" i="3"/>
  <c r="AK496" i="3"/>
  <c r="AL484" i="3"/>
  <c r="AL647" i="3" s="1"/>
  <c r="AK456" i="3"/>
  <c r="AJ415" i="3"/>
  <c r="AK415" i="3"/>
  <c r="AL407" i="3"/>
  <c r="AJ547" i="3"/>
  <c r="CO188" i="3"/>
  <c r="CW188" i="3" s="1"/>
  <c r="AK560" i="3"/>
  <c r="AJ483" i="3"/>
  <c r="BQ483" i="3" s="1"/>
  <c r="AK463" i="3"/>
  <c r="AK446" i="3"/>
  <c r="AL435" i="3"/>
  <c r="AK543" i="3"/>
  <c r="BU543" i="3" s="1"/>
  <c r="AL511" i="3"/>
  <c r="AL474" i="3"/>
  <c r="AL541" i="3"/>
  <c r="BY541" i="3" s="1"/>
  <c r="AK481" i="3"/>
  <c r="AK395" i="3"/>
  <c r="AK565" i="3"/>
  <c r="BU565" i="3" s="1"/>
  <c r="AL525" i="3"/>
  <c r="AJ539" i="3"/>
  <c r="AK441" i="3"/>
  <c r="AL401" i="3"/>
  <c r="AL564" i="3"/>
  <c r="BY564" i="3" s="1"/>
  <c r="AK540" i="3"/>
  <c r="AJ516" i="3"/>
  <c r="AK508" i="3"/>
  <c r="AJ500" i="3"/>
  <c r="AJ479" i="3"/>
  <c r="AK471" i="3"/>
  <c r="AL459" i="3"/>
  <c r="AK442" i="3"/>
  <c r="AJ402" i="3"/>
  <c r="AK546" i="3"/>
  <c r="AL538" i="3"/>
  <c r="AL465" i="3"/>
  <c r="AJ419" i="3"/>
  <c r="AL391" i="3"/>
  <c r="AJ450" i="3"/>
  <c r="AL464" i="3"/>
  <c r="AJ439" i="3"/>
  <c r="AL555" i="3"/>
  <c r="AJ515" i="3"/>
  <c r="AK498" i="3"/>
  <c r="AL478" i="3"/>
  <c r="AJ392" i="3"/>
  <c r="AJ544" i="3"/>
  <c r="BQ544" i="3" s="1"/>
  <c r="AL536" i="3"/>
  <c r="AJ528" i="3"/>
  <c r="AL528" i="3"/>
  <c r="AK504" i="3"/>
  <c r="AL495" i="3"/>
  <c r="AL455" i="3"/>
  <c r="AL414" i="3"/>
  <c r="AK551" i="3"/>
  <c r="AK527" i="3"/>
  <c r="AJ519" i="3"/>
  <c r="AK482" i="3"/>
  <c r="AJ474" i="3"/>
  <c r="AL462" i="3"/>
  <c r="AL445" i="3"/>
  <c r="AJ434" i="3"/>
  <c r="AJ541" i="3"/>
  <c r="BQ541" i="3" s="1"/>
  <c r="AJ517" i="3"/>
  <c r="AJ542" i="3"/>
  <c r="BQ542" i="3" s="1"/>
  <c r="AL433" i="3"/>
  <c r="AK525" i="3"/>
  <c r="AL501" i="3"/>
  <c r="AJ460" i="3"/>
  <c r="AL443" i="3"/>
  <c r="AL563" i="3"/>
  <c r="AJ507" i="3"/>
  <c r="AK489" i="3"/>
  <c r="AL470" i="3"/>
  <c r="AJ557" i="3"/>
  <c r="AJ533" i="3"/>
  <c r="AJ548" i="3"/>
  <c r="AL516" i="3"/>
  <c r="AK424" i="3"/>
  <c r="BU424" i="3" s="1"/>
  <c r="AJ554" i="3"/>
  <c r="AL530" i="3"/>
  <c r="AJ514" i="3"/>
  <c r="AK506" i="3"/>
  <c r="AL497" i="3"/>
  <c r="AJ477" i="3"/>
  <c r="AL457" i="3"/>
  <c r="AJ448" i="3"/>
  <c r="AK440" i="3"/>
  <c r="AJ400" i="3"/>
  <c r="AJ384" i="3"/>
  <c r="AK561" i="3"/>
  <c r="AJ553" i="3"/>
  <c r="AL553" i="3"/>
  <c r="AJ529" i="3"/>
  <c r="AK521" i="3"/>
  <c r="AL513" i="3"/>
  <c r="AJ496" i="3"/>
  <c r="AK484" i="3"/>
  <c r="AL476" i="3"/>
  <c r="AJ456" i="3"/>
  <c r="AL447" i="3"/>
  <c r="AK407" i="3"/>
  <c r="AL399" i="3"/>
  <c r="AL388" i="3"/>
  <c r="AL409" i="3"/>
  <c r="AK552" i="3"/>
  <c r="AJ475" i="3"/>
  <c r="AJ463" i="3"/>
  <c r="CS369" i="3"/>
  <c r="AL535" i="3"/>
  <c r="AL503" i="3"/>
  <c r="AL413" i="3"/>
  <c r="AK550" i="3"/>
  <c r="AK518" i="3"/>
  <c r="AK549" i="3"/>
  <c r="AJ441" i="3"/>
  <c r="AK401" i="3"/>
  <c r="AL557" i="3"/>
  <c r="AL432" i="3"/>
  <c r="AK564" i="3"/>
  <c r="BU564" i="3" s="1"/>
  <c r="AL556" i="3"/>
  <c r="AL532" i="3"/>
  <c r="AK532" i="3"/>
  <c r="AJ508" i="3"/>
  <c r="AL490" i="3"/>
  <c r="AJ471" i="3"/>
  <c r="AK459" i="3"/>
  <c r="AL451" i="3"/>
  <c r="BY451" i="3" s="1"/>
  <c r="AJ442" i="3"/>
  <c r="AL410" i="3"/>
  <c r="AL393" i="3"/>
  <c r="AL562" i="3"/>
  <c r="AK538" i="3"/>
  <c r="AJ465" i="3"/>
  <c r="AK391" i="3"/>
  <c r="Y567" i="3"/>
  <c r="Y569" i="3" s="1"/>
  <c r="AK555" i="3"/>
  <c r="AL547" i="3"/>
  <c r="AL531" i="3"/>
  <c r="AJ498" i="3"/>
  <c r="AK478" i="3"/>
  <c r="AL458" i="3"/>
  <c r="AL420" i="3"/>
  <c r="AJ560" i="3"/>
  <c r="AL560" i="3"/>
  <c r="AK528" i="3"/>
  <c r="AJ520" i="3"/>
  <c r="AL520" i="3"/>
  <c r="AK495" i="3"/>
  <c r="AL483" i="3"/>
  <c r="BY483" i="3" s="1"/>
  <c r="AK455" i="3"/>
  <c r="AK414" i="3"/>
  <c r="AJ406" i="3"/>
  <c r="AL406" i="3"/>
  <c r="AL551" i="3"/>
  <c r="AK535" i="3"/>
  <c r="AK519" i="3"/>
  <c r="AK474" i="3"/>
  <c r="AK462" i="3"/>
  <c r="AJ445" i="3"/>
  <c r="AL491" i="3"/>
  <c r="AJ491" i="3"/>
  <c r="AK480" i="3"/>
  <c r="AJ411" i="3"/>
  <c r="AL542" i="3"/>
  <c r="BY542" i="3" s="1"/>
  <c r="AJ534" i="3"/>
  <c r="BQ534" i="3" s="1"/>
  <c r="AL526" i="3"/>
  <c r="AJ518" i="3"/>
  <c r="AJ502" i="3"/>
  <c r="AJ492" i="3"/>
  <c r="AL481" i="3"/>
  <c r="AJ453" i="3"/>
  <c r="AK433" i="3"/>
  <c r="AJ412" i="3"/>
  <c r="AK404" i="3"/>
  <c r="AJ565" i="3"/>
  <c r="BQ565" i="3" s="1"/>
  <c r="AL549" i="3"/>
  <c r="AK501" i="3"/>
  <c r="AL460" i="3"/>
  <c r="AK443" i="3"/>
  <c r="AL403" i="3"/>
  <c r="AK563" i="3"/>
  <c r="AL539" i="3"/>
  <c r="AL523" i="3"/>
  <c r="AJ489" i="3"/>
  <c r="AK470" i="3"/>
  <c r="AL533" i="3"/>
  <c r="AL509" i="3"/>
  <c r="AJ509" i="3"/>
  <c r="AK472" i="3"/>
  <c r="AJ540" i="3"/>
  <c r="AJ546" i="3"/>
  <c r="AK530" i="3"/>
  <c r="AL522" i="3"/>
  <c r="AJ506" i="3"/>
  <c r="AK497" i="3"/>
  <c r="AL486" i="3"/>
  <c r="AK457" i="3"/>
  <c r="AJ440" i="3"/>
  <c r="AL408" i="3"/>
  <c r="AL384" i="3"/>
  <c r="CO189" i="3"/>
  <c r="CW189" i="3" s="1"/>
  <c r="AK553" i="3"/>
  <c r="AJ545" i="3"/>
  <c r="BQ545" i="3" s="1"/>
  <c r="AL545" i="3"/>
  <c r="BY545" i="3" s="1"/>
  <c r="AJ521" i="3"/>
  <c r="AK513" i="3"/>
  <c r="AL505" i="3"/>
  <c r="AJ484" i="3"/>
  <c r="AK476" i="3"/>
  <c r="AK447" i="3"/>
  <c r="AL439" i="3"/>
  <c r="AJ407" i="3"/>
  <c r="AK399" i="3"/>
  <c r="AK388" i="3"/>
  <c r="AK409" i="3"/>
  <c r="AK544" i="3"/>
  <c r="BU544" i="3" s="1"/>
  <c r="AJ536" i="3"/>
  <c r="AK435" i="3"/>
  <c r="AJ414" i="3"/>
  <c r="AL527" i="3"/>
  <c r="AJ503" i="3"/>
  <c r="AL494" i="3"/>
  <c r="AL454" i="3"/>
  <c r="AK413" i="3"/>
  <c r="AL394" i="3"/>
  <c r="AK542" i="3"/>
  <c r="BU542" i="3" s="1"/>
  <c r="AK510" i="3"/>
  <c r="AJ395" i="3"/>
  <c r="AL565" i="3"/>
  <c r="BY565" i="3" s="1"/>
  <c r="AJ401" i="3"/>
  <c r="AK509" i="3"/>
  <c r="AK432" i="3"/>
  <c r="AK556" i="3"/>
  <c r="AL548" i="3"/>
  <c r="AJ532" i="3"/>
  <c r="AK524" i="3"/>
  <c r="AL508" i="3"/>
  <c r="AK490" i="3"/>
  <c r="AL479" i="3"/>
  <c r="AJ459" i="3"/>
  <c r="AK451" i="3"/>
  <c r="BU451" i="3" s="1"/>
  <c r="AJ424" i="3"/>
  <c r="BQ424" i="3" s="1"/>
  <c r="AK410" i="3"/>
  <c r="AL402" i="3"/>
  <c r="AJ393" i="3"/>
  <c r="AK562" i="3"/>
  <c r="AL554" i="3"/>
  <c r="AL419" i="3"/>
  <c r="AJ391" i="3"/>
  <c r="AL450" i="3"/>
  <c r="AK464" i="3"/>
  <c r="X567" i="3"/>
  <c r="X569" i="3" s="1"/>
  <c r="AK547" i="3"/>
  <c r="AK531" i="3"/>
  <c r="AL515" i="3"/>
  <c r="AJ478" i="3"/>
  <c r="AK458" i="3"/>
  <c r="AK420" i="3"/>
  <c r="AL392" i="3"/>
  <c r="AL552" i="3"/>
  <c r="AK520" i="3"/>
  <c r="AJ512" i="3"/>
  <c r="AL512" i="3"/>
  <c r="AK483" i="3"/>
  <c r="BU483" i="3" s="1"/>
  <c r="AL475" i="3"/>
  <c r="AJ446" i="3"/>
  <c r="AL446" i="3"/>
  <c r="AK398" i="3"/>
  <c r="AL398" i="3"/>
  <c r="AL543" i="3"/>
  <c r="BY543" i="3" s="1"/>
  <c r="AJ535" i="3"/>
  <c r="AK511" i="3"/>
  <c r="AJ494" i="3"/>
  <c r="AJ462" i="3"/>
  <c r="AJ454" i="3"/>
  <c r="AL434" i="3"/>
  <c r="AL517" i="3"/>
  <c r="AL480" i="3"/>
  <c r="AJ480" i="3"/>
  <c r="AK452" i="3"/>
  <c r="AL558" i="3"/>
  <c r="AJ558" i="3"/>
  <c r="AK526" i="3"/>
  <c r="AL518" i="3"/>
  <c r="AJ510" i="3"/>
  <c r="AJ481" i="3"/>
  <c r="AL473" i="3"/>
  <c r="AL461" i="3"/>
  <c r="AK444" i="3"/>
  <c r="AJ433" i="3"/>
  <c r="AJ404" i="3"/>
  <c r="AJ549" i="3"/>
  <c r="AJ525" i="3"/>
  <c r="AJ443" i="3"/>
  <c r="AK403" i="3"/>
  <c r="AK539" i="3"/>
  <c r="AK523" i="3"/>
  <c r="AL507" i="3"/>
  <c r="AJ470" i="3"/>
  <c r="AK533" i="3"/>
  <c r="AJ472" i="3"/>
  <c r="AJ564" i="3"/>
  <c r="BQ564" i="3" s="1"/>
  <c r="AJ538" i="3"/>
  <c r="AJ530" i="3"/>
  <c r="AK522" i="3"/>
  <c r="AL514" i="3"/>
  <c r="AJ497" i="3"/>
  <c r="AK486" i="3"/>
  <c r="AL477" i="3"/>
  <c r="AJ457" i="3"/>
  <c r="AL448" i="3"/>
  <c r="AK408" i="3"/>
  <c r="AL400" i="3"/>
  <c r="AL661" i="3"/>
  <c r="X643" i="3"/>
  <c r="Z645" i="3"/>
  <c r="Y648" i="3"/>
  <c r="X651" i="3"/>
  <c r="Z653" i="3"/>
  <c r="Y656" i="3"/>
  <c r="X659" i="3"/>
  <c r="Z661" i="3"/>
  <c r="Y664" i="3"/>
  <c r="X667" i="3"/>
  <c r="Z669" i="3"/>
  <c r="AL646" i="3"/>
  <c r="AL654" i="3"/>
  <c r="AL662" i="3"/>
  <c r="AL670" i="3"/>
  <c r="Y643" i="3"/>
  <c r="X646" i="3"/>
  <c r="Z648" i="3"/>
  <c r="Y651" i="3"/>
  <c r="X654" i="3"/>
  <c r="Z656" i="3"/>
  <c r="Y659" i="3"/>
  <c r="X662" i="3"/>
  <c r="Z664" i="3"/>
  <c r="Y667" i="3"/>
  <c r="X670" i="3"/>
  <c r="AL655" i="3"/>
  <c r="Z643" i="3"/>
  <c r="Y646" i="3"/>
  <c r="X649" i="3"/>
  <c r="Z651" i="3"/>
  <c r="Y654" i="3"/>
  <c r="X657" i="3"/>
  <c r="Z659" i="3"/>
  <c r="Y662" i="3"/>
  <c r="X665" i="3"/>
  <c r="Z667" i="3"/>
  <c r="Y670" i="3"/>
  <c r="AL664" i="3"/>
  <c r="X644" i="3"/>
  <c r="Z646" i="3"/>
  <c r="Y649" i="3"/>
  <c r="X652" i="3"/>
  <c r="Z654" i="3"/>
  <c r="Y657" i="3"/>
  <c r="X660" i="3"/>
  <c r="Z662" i="3"/>
  <c r="Y665" i="3"/>
  <c r="X668" i="3"/>
  <c r="AL665" i="3"/>
  <c r="Y644" i="3"/>
  <c r="X647" i="3"/>
  <c r="Z649" i="3"/>
  <c r="Y652" i="3"/>
  <c r="X655" i="3"/>
  <c r="Z657" i="3"/>
  <c r="Y660" i="3"/>
  <c r="X663" i="3"/>
  <c r="Z665" i="3"/>
  <c r="Y668" i="3"/>
  <c r="AL660" i="3"/>
  <c r="AL668" i="3"/>
  <c r="Z642" i="3"/>
  <c r="Y645" i="3"/>
  <c r="X648" i="3"/>
  <c r="Z650" i="3"/>
  <c r="Y653" i="3"/>
  <c r="X656" i="3"/>
  <c r="Z658" i="3"/>
  <c r="Y661" i="3"/>
  <c r="X664" i="3"/>
  <c r="Z666" i="3"/>
  <c r="Y669" i="3"/>
  <c r="AL666" i="3"/>
  <c r="Z644" i="3"/>
  <c r="Y655" i="3"/>
  <c r="X666" i="3"/>
  <c r="AL667" i="3"/>
  <c r="X645" i="3"/>
  <c r="Z655" i="3"/>
  <c r="Y666" i="3"/>
  <c r="AL642" i="3"/>
  <c r="Y647" i="3"/>
  <c r="X658" i="3"/>
  <c r="Z668" i="3"/>
  <c r="Z647" i="3"/>
  <c r="Y658" i="3"/>
  <c r="X669" i="3"/>
  <c r="AL650" i="3"/>
  <c r="X650" i="3"/>
  <c r="Z660" i="3"/>
  <c r="Z670" i="3"/>
  <c r="AL651" i="3"/>
  <c r="Y650" i="3"/>
  <c r="X661" i="3"/>
  <c r="X641" i="3"/>
  <c r="Y642" i="3"/>
  <c r="Z652" i="3"/>
  <c r="X653" i="3"/>
  <c r="Y663" i="3"/>
  <c r="Z663" i="3"/>
  <c r="X642" i="3"/>
  <c r="Y641" i="3"/>
  <c r="Z641" i="3"/>
  <c r="AI564" i="3"/>
  <c r="BM564" i="3" s="1"/>
  <c r="CO149" i="3"/>
  <c r="CW149" i="3" s="1"/>
  <c r="CO16" i="3"/>
  <c r="CW16" i="3" s="1"/>
  <c r="AH451" i="3"/>
  <c r="BI451" i="3" s="1"/>
  <c r="R657" i="3"/>
  <c r="CO417" i="3"/>
  <c r="CW417" i="3" s="1"/>
  <c r="W567" i="3"/>
  <c r="W569" i="3" s="1"/>
  <c r="CO397" i="3"/>
  <c r="CW397" i="3" s="1"/>
  <c r="R567" i="3"/>
  <c r="R569" i="3" s="1"/>
  <c r="CO223" i="3"/>
  <c r="CW223" i="3" s="1"/>
  <c r="CO120" i="3"/>
  <c r="CW120" i="3" s="1"/>
  <c r="CO113" i="3"/>
  <c r="CW113" i="3" s="1"/>
  <c r="CO39" i="3"/>
  <c r="CW39" i="3" s="1"/>
  <c r="CO23" i="3"/>
  <c r="CW23" i="3" s="1"/>
  <c r="CO10" i="3"/>
  <c r="CW10" i="3" s="1"/>
  <c r="W653" i="3"/>
  <c r="U567" i="3"/>
  <c r="U569" i="3" s="1"/>
  <c r="V567" i="3"/>
  <c r="V569" i="3" s="1"/>
  <c r="AG384" i="3"/>
  <c r="AI384" i="3"/>
  <c r="AH384" i="3"/>
  <c r="W642" i="3"/>
  <c r="W650" i="3"/>
  <c r="W658" i="3"/>
  <c r="W666" i="3"/>
  <c r="W643" i="3"/>
  <c r="W651" i="3"/>
  <c r="W659" i="3"/>
  <c r="W667" i="3"/>
  <c r="W644" i="3"/>
  <c r="W652" i="3"/>
  <c r="W660" i="3"/>
  <c r="W668" i="3"/>
  <c r="W645" i="3"/>
  <c r="W661" i="3"/>
  <c r="W669" i="3"/>
  <c r="W646" i="3"/>
  <c r="W654" i="3"/>
  <c r="W662" i="3"/>
  <c r="W670" i="3"/>
  <c r="W647" i="3"/>
  <c r="W655" i="3"/>
  <c r="W663" i="3"/>
  <c r="W641" i="3"/>
  <c r="W665" i="3"/>
  <c r="W648" i="3"/>
  <c r="W649" i="3"/>
  <c r="W656" i="3"/>
  <c r="W657" i="3"/>
  <c r="W664" i="3"/>
  <c r="AI448" i="3"/>
  <c r="AH412" i="3"/>
  <c r="AH391" i="3"/>
  <c r="AG460" i="3"/>
  <c r="AG452" i="3"/>
  <c r="AI403" i="3"/>
  <c r="AG394" i="3"/>
  <c r="AH455" i="3"/>
  <c r="AG396" i="3"/>
  <c r="AH561" i="3"/>
  <c r="AH529" i="3"/>
  <c r="AI505" i="3"/>
  <c r="AI484" i="3"/>
  <c r="AI647" i="3" s="1"/>
  <c r="AH564" i="3"/>
  <c r="BI564" i="3" s="1"/>
  <c r="AG540" i="3"/>
  <c r="AH528" i="3"/>
  <c r="AH504" i="3"/>
  <c r="AI495" i="3"/>
  <c r="AH479" i="3"/>
  <c r="AH471" i="3"/>
  <c r="AH547" i="3"/>
  <c r="AH543" i="3"/>
  <c r="BI543" i="3" s="1"/>
  <c r="AG539" i="3"/>
  <c r="AH519" i="3"/>
  <c r="AH503" i="3"/>
  <c r="AH462" i="3"/>
  <c r="AI530" i="3"/>
  <c r="AH502" i="3"/>
  <c r="AI477" i="3"/>
  <c r="AH461" i="3"/>
  <c r="AG419" i="3"/>
  <c r="AI395" i="3"/>
  <c r="AG445" i="3"/>
  <c r="AI399" i="3"/>
  <c r="AG454" i="3"/>
  <c r="AG441" i="3"/>
  <c r="AG455" i="3"/>
  <c r="AG446" i="3"/>
  <c r="AG413" i="3"/>
  <c r="AG545" i="3"/>
  <c r="BE545" i="3" s="1"/>
  <c r="AI521" i="3"/>
  <c r="AI513" i="3"/>
  <c r="AG501" i="3"/>
  <c r="AG491" i="3"/>
  <c r="AG476" i="3"/>
  <c r="AI544" i="3"/>
  <c r="BM544" i="3" s="1"/>
  <c r="AI532" i="3"/>
  <c r="AG563" i="3"/>
  <c r="AG542" i="3"/>
  <c r="BE542" i="3" s="1"/>
  <c r="AG492" i="3"/>
  <c r="AG457" i="3"/>
  <c r="AH444" i="3"/>
  <c r="AH440" i="3"/>
  <c r="AH419" i="3"/>
  <c r="AI408" i="3"/>
  <c r="AI458" i="3"/>
  <c r="AI460" i="3"/>
  <c r="AH447" i="3"/>
  <c r="AG432" i="3"/>
  <c r="AH403" i="3"/>
  <c r="AI389" i="3"/>
  <c r="AH454" i="3"/>
  <c r="AH405" i="3"/>
  <c r="AG435" i="3"/>
  <c r="AI424" i="3"/>
  <c r="BM424" i="3" s="1"/>
  <c r="AI398" i="3"/>
  <c r="AH393" i="3"/>
  <c r="AG393" i="3"/>
  <c r="AI450" i="3"/>
  <c r="AH413" i="3"/>
  <c r="AI565" i="3"/>
  <c r="BM565" i="3" s="1"/>
  <c r="AH557" i="3"/>
  <c r="AG557" i="3"/>
  <c r="AI553" i="3"/>
  <c r="AI533" i="3"/>
  <c r="AH525" i="3"/>
  <c r="AH464" i="3"/>
  <c r="AG564" i="3"/>
  <c r="BE564" i="3" s="1"/>
  <c r="AG556" i="3"/>
  <c r="AG548" i="3"/>
  <c r="AG544" i="3"/>
  <c r="BE544" i="3" s="1"/>
  <c r="AG536" i="3"/>
  <c r="AG500" i="3"/>
  <c r="AI490" i="3"/>
  <c r="AG483" i="3"/>
  <c r="BE483" i="3" s="1"/>
  <c r="AI563" i="3"/>
  <c r="AI551" i="3"/>
  <c r="AG531" i="3"/>
  <c r="AI531" i="3"/>
  <c r="AH523" i="3"/>
  <c r="AI519" i="3"/>
  <c r="AG498" i="3"/>
  <c r="AH494" i="3"/>
  <c r="AG489" i="3"/>
  <c r="AI482" i="3"/>
  <c r="AI562" i="3"/>
  <c r="AH554" i="3"/>
  <c r="AH542" i="3"/>
  <c r="BI542" i="3" s="1"/>
  <c r="AI538" i="3"/>
  <c r="AG506" i="3"/>
  <c r="AH492" i="3"/>
  <c r="AH477" i="3"/>
  <c r="AI465" i="3"/>
  <c r="AG465" i="3"/>
  <c r="AI453" i="3"/>
  <c r="AG448" i="3"/>
  <c r="AI440" i="3"/>
  <c r="AH408" i="3"/>
  <c r="AG400" i="3"/>
  <c r="AH395" i="3"/>
  <c r="AG458" i="3"/>
  <c r="AH445" i="3"/>
  <c r="AI434" i="3"/>
  <c r="AG409" i="3"/>
  <c r="AG447" i="3"/>
  <c r="AI415" i="3"/>
  <c r="AH411" i="3"/>
  <c r="AH399" i="3"/>
  <c r="AI454" i="3"/>
  <c r="AH441" i="3"/>
  <c r="AG459" i="3"/>
  <c r="AI446" i="3"/>
  <c r="AG424" i="3"/>
  <c r="BE424" i="3" s="1"/>
  <c r="AH410" i="3"/>
  <c r="AI410" i="3"/>
  <c r="AG406" i="3"/>
  <c r="AH402" i="3"/>
  <c r="AG388" i="3"/>
  <c r="AG450" i="3"/>
  <c r="AI396" i="3"/>
  <c r="AH533" i="3"/>
  <c r="AG525" i="3"/>
  <c r="AI509" i="3"/>
  <c r="AH505" i="3"/>
  <c r="AI491" i="3"/>
  <c r="AH480" i="3"/>
  <c r="AI476" i="3"/>
  <c r="AI556" i="3"/>
  <c r="AH548" i="3"/>
  <c r="AI536" i="3"/>
  <c r="AH524" i="3"/>
  <c r="AG516" i="3"/>
  <c r="AH495" i="3"/>
  <c r="AI483" i="3"/>
  <c r="BM483" i="3" s="1"/>
  <c r="AG559" i="3"/>
  <c r="AH555" i="3"/>
  <c r="AI543" i="3"/>
  <c r="BM543" i="3" s="1"/>
  <c r="AG527" i="3"/>
  <c r="AI498" i="3"/>
  <c r="AG494" i="3"/>
  <c r="AG482" i="3"/>
  <c r="AI474" i="3"/>
  <c r="AH534" i="3"/>
  <c r="BI534" i="3" s="1"/>
  <c r="AG534" i="3"/>
  <c r="BE534" i="3" s="1"/>
  <c r="AH522" i="3"/>
  <c r="AI518" i="3"/>
  <c r="AG497" i="3"/>
  <c r="AI492" i="3"/>
  <c r="AG481" i="3"/>
  <c r="AI664" i="3"/>
  <c r="AI662" i="3"/>
  <c r="AI661" i="3"/>
  <c r="AI646" i="3"/>
  <c r="AI670" i="3"/>
  <c r="AI660" i="3"/>
  <c r="AI642" i="3"/>
  <c r="AI666" i="3"/>
  <c r="AI651" i="3"/>
  <c r="AI665" i="3"/>
  <c r="AI668" i="3"/>
  <c r="AI667" i="3"/>
  <c r="AI655" i="3"/>
  <c r="AI650" i="3"/>
  <c r="AI654" i="3"/>
  <c r="AH433" i="3"/>
  <c r="AI400" i="3"/>
  <c r="AI452" i="3"/>
  <c r="AI447" i="3"/>
  <c r="AI443" i="3"/>
  <c r="AG411" i="3"/>
  <c r="AI394" i="3"/>
  <c r="AG420" i="3"/>
  <c r="AH459" i="3"/>
  <c r="AH442" i="3"/>
  <c r="AI435" i="3"/>
  <c r="AG410" i="3"/>
  <c r="AI402" i="3"/>
  <c r="AI388" i="3"/>
  <c r="AH565" i="3"/>
  <c r="BI565" i="3" s="1"/>
  <c r="AI557" i="3"/>
  <c r="AG549" i="3"/>
  <c r="AI545" i="3"/>
  <c r="BM545" i="3" s="1"/>
  <c r="AG537" i="3"/>
  <c r="AI480" i="3"/>
  <c r="AG464" i="3"/>
  <c r="AH556" i="3"/>
  <c r="AH552" i="3"/>
  <c r="AH544" i="3"/>
  <c r="BI544" i="3" s="1"/>
  <c r="AG524" i="3"/>
  <c r="AI524" i="3"/>
  <c r="AI512" i="3"/>
  <c r="AH490" i="3"/>
  <c r="AG490" i="3"/>
  <c r="AI479" i="3"/>
  <c r="AG475" i="3"/>
  <c r="AI555" i="3"/>
  <c r="AH535" i="3"/>
  <c r="AG535" i="3"/>
  <c r="AH531" i="3"/>
  <c r="AI523" i="3"/>
  <c r="AI511" i="3"/>
  <c r="AH489" i="3"/>
  <c r="AI489" i="3"/>
  <c r="AH482" i="3"/>
  <c r="AG554" i="3"/>
  <c r="AI550" i="3"/>
  <c r="AH546" i="3"/>
  <c r="AG522" i="3"/>
  <c r="AH514" i="3"/>
  <c r="AI502" i="3"/>
  <c r="AI486" i="3"/>
  <c r="AI461" i="3"/>
  <c r="AH457" i="3"/>
  <c r="AG444" i="3"/>
  <c r="AG440" i="3"/>
  <c r="AG433" i="3"/>
  <c r="AI412" i="3"/>
  <c r="AG391" i="3"/>
  <c r="AH458" i="3"/>
  <c r="AH409" i="3"/>
  <c r="AG401" i="3"/>
  <c r="AH456" i="3"/>
  <c r="AH439" i="3"/>
  <c r="AG439" i="3"/>
  <c r="AI432" i="3"/>
  <c r="AG407" i="3"/>
  <c r="AG389" i="3"/>
  <c r="AI420" i="3"/>
  <c r="AG392" i="3"/>
  <c r="AG414" i="3"/>
  <c r="AG398" i="3"/>
  <c r="AH396" i="3"/>
  <c r="AG565" i="3"/>
  <c r="BE565" i="3" s="1"/>
  <c r="AG561" i="3"/>
  <c r="AH549" i="3"/>
  <c r="AH545" i="3"/>
  <c r="BI545" i="3" s="1"/>
  <c r="AH537" i="3"/>
  <c r="AI525" i="3"/>
  <c r="AH521" i="3"/>
  <c r="AG517" i="3"/>
  <c r="AG505" i="3"/>
  <c r="AI496" i="3"/>
  <c r="AH496" i="3"/>
  <c r="AH484" i="3"/>
  <c r="AG480" i="3"/>
  <c r="AH472" i="3"/>
  <c r="AI560" i="3"/>
  <c r="AG532" i="3"/>
  <c r="AH520" i="3"/>
  <c r="AH516" i="3"/>
  <c r="AG512" i="3"/>
  <c r="AI504" i="3"/>
  <c r="AH563" i="3"/>
  <c r="AH559" i="3"/>
  <c r="AG555" i="3"/>
  <c r="AG523" i="3"/>
  <c r="AH478" i="3"/>
  <c r="AG558" i="3"/>
  <c r="AI554" i="3"/>
  <c r="AI542" i="3"/>
  <c r="BM542" i="3" s="1"/>
  <c r="AG530" i="3"/>
  <c r="AG526" i="3"/>
  <c r="AI522" i="3"/>
  <c r="AI514" i="3"/>
  <c r="AG510" i="3"/>
  <c r="AI506" i="3"/>
  <c r="AH497" i="3"/>
  <c r="AH481" i="3"/>
  <c r="AG473" i="3"/>
  <c r="AG453" i="3"/>
  <c r="AI444" i="3"/>
  <c r="AI419" i="3"/>
  <c r="AG412" i="3"/>
  <c r="AG404" i="3"/>
  <c r="AI391" i="3"/>
  <c r="AI445" i="3"/>
  <c r="AG434" i="3"/>
  <c r="AI401" i="3"/>
  <c r="AH401" i="3"/>
  <c r="AI456" i="3"/>
  <c r="AH452" i="3"/>
  <c r="AI439" i="3"/>
  <c r="AH407" i="3"/>
  <c r="AG403" i="3"/>
  <c r="AH420" i="3"/>
  <c r="AG405" i="3"/>
  <c r="AH392" i="3"/>
  <c r="AG451" i="3"/>
  <c r="BE451" i="3" s="1"/>
  <c r="AH435" i="3"/>
  <c r="AH414" i="3"/>
  <c r="AH406" i="3"/>
  <c r="AI393" i="3"/>
  <c r="AH388" i="3"/>
  <c r="AI413" i="3"/>
  <c r="AH553" i="3"/>
  <c r="AI549" i="3"/>
  <c r="AG541" i="3"/>
  <c r="BE541" i="3" s="1"/>
  <c r="AI537" i="3"/>
  <c r="AG529" i="3"/>
  <c r="AG513" i="3"/>
  <c r="AH509" i="3"/>
  <c r="AG496" i="3"/>
  <c r="AG472" i="3"/>
  <c r="AG560" i="3"/>
  <c r="AG552" i="3"/>
  <c r="AI548" i="3"/>
  <c r="AI528" i="3"/>
  <c r="AI516" i="3"/>
  <c r="AG504" i="3"/>
  <c r="AH500" i="3"/>
  <c r="AG479" i="3"/>
  <c r="AH475" i="3"/>
  <c r="AI471" i="3"/>
  <c r="AI463" i="3"/>
  <c r="AG463" i="3"/>
  <c r="AG547" i="3"/>
  <c r="AI547" i="3"/>
  <c r="AI535" i="3"/>
  <c r="AG515" i="3"/>
  <c r="AH511" i="3"/>
  <c r="AI507" i="3"/>
  <c r="AI503" i="3"/>
  <c r="AG478" i="3"/>
  <c r="AH474" i="3"/>
  <c r="AI462" i="3"/>
  <c r="AG562" i="3"/>
  <c r="AH558" i="3"/>
  <c r="AI546" i="3"/>
  <c r="AH526" i="3"/>
  <c r="AH510" i="3"/>
  <c r="AH506" i="3"/>
  <c r="AI497" i="3"/>
  <c r="AH486" i="3"/>
  <c r="AG486" i="3"/>
  <c r="AH473" i="3"/>
  <c r="AH453" i="3"/>
  <c r="AI404" i="3"/>
  <c r="AH400" i="3"/>
  <c r="AH434" i="3"/>
  <c r="AH460" i="3"/>
  <c r="AH415" i="3"/>
  <c r="AG415" i="3"/>
  <c r="AI407" i="3"/>
  <c r="AH394" i="3"/>
  <c r="AI441" i="3"/>
  <c r="AI405" i="3"/>
  <c r="AI392" i="3"/>
  <c r="AI459" i="3"/>
  <c r="AI455" i="3"/>
  <c r="AI451" i="3"/>
  <c r="BM451" i="3" s="1"/>
  <c r="AH446" i="3"/>
  <c r="AI442" i="3"/>
  <c r="AH424" i="3"/>
  <c r="BI424" i="3" s="1"/>
  <c r="AI414" i="3"/>
  <c r="AH450" i="3"/>
  <c r="AI561" i="3"/>
  <c r="AG521" i="3"/>
  <c r="AI517" i="3"/>
  <c r="AG509" i="3"/>
  <c r="AH501" i="3"/>
  <c r="AG484" i="3"/>
  <c r="AI472" i="3"/>
  <c r="AI464" i="3"/>
  <c r="AI552" i="3"/>
  <c r="AI540" i="3"/>
  <c r="AG528" i="3"/>
  <c r="AG520" i="3"/>
  <c r="AH512" i="3"/>
  <c r="AI508" i="3"/>
  <c r="AI475" i="3"/>
  <c r="AH463" i="3"/>
  <c r="AI559" i="3"/>
  <c r="AG543" i="3"/>
  <c r="BE543" i="3" s="1"/>
  <c r="AH539" i="3"/>
  <c r="AH527" i="3"/>
  <c r="AI527" i="3"/>
  <c r="AI515" i="3"/>
  <c r="AG507" i="3"/>
  <c r="AG503" i="3"/>
  <c r="AI494" i="3"/>
  <c r="AI478" i="3"/>
  <c r="AG474" i="3"/>
  <c r="AG470" i="3"/>
  <c r="AG462" i="3"/>
  <c r="AI558" i="3"/>
  <c r="AH550" i="3"/>
  <c r="AG538" i="3"/>
  <c r="AI534" i="3"/>
  <c r="BM534" i="3" s="1"/>
  <c r="AI526" i="3"/>
  <c r="AH518" i="3"/>
  <c r="AG518" i="3"/>
  <c r="AI510" i="3"/>
  <c r="AG502" i="3"/>
  <c r="AG477" i="3"/>
  <c r="AI473" i="3"/>
  <c r="AG461" i="3"/>
  <c r="AI457" i="3"/>
  <c r="AH448" i="3"/>
  <c r="AI433" i="3"/>
  <c r="AG408" i="3"/>
  <c r="AH404" i="3"/>
  <c r="AG395" i="3"/>
  <c r="AI409" i="3"/>
  <c r="AG456" i="3"/>
  <c r="AH443" i="3"/>
  <c r="AG443" i="3"/>
  <c r="AH432" i="3"/>
  <c r="AI411" i="3"/>
  <c r="AG399" i="3"/>
  <c r="AH389" i="3"/>
  <c r="AG442" i="3"/>
  <c r="AI406" i="3"/>
  <c r="AG402" i="3"/>
  <c r="AH398" i="3"/>
  <c r="AG553" i="3"/>
  <c r="AH541" i="3"/>
  <c r="BI541" i="3" s="1"/>
  <c r="AI541" i="3"/>
  <c r="BM541" i="3" s="1"/>
  <c r="AG533" i="3"/>
  <c r="AI529" i="3"/>
  <c r="AH517" i="3"/>
  <c r="AH513" i="3"/>
  <c r="AI501" i="3"/>
  <c r="AH491" i="3"/>
  <c r="AH476" i="3"/>
  <c r="AH560" i="3"/>
  <c r="AH536" i="3"/>
  <c r="AH532" i="3"/>
  <c r="AI520" i="3"/>
  <c r="AH508" i="3"/>
  <c r="AG508" i="3"/>
  <c r="AI500" i="3"/>
  <c r="AG495" i="3"/>
  <c r="AH483" i="3"/>
  <c r="BI483" i="3" s="1"/>
  <c r="AG471" i="3"/>
  <c r="AH551" i="3"/>
  <c r="AG551" i="3"/>
  <c r="AI539" i="3"/>
  <c r="AG519" i="3"/>
  <c r="AH515" i="3"/>
  <c r="AG511" i="3"/>
  <c r="AH507" i="3"/>
  <c r="AH498" i="3"/>
  <c r="AH470" i="3"/>
  <c r="AI470" i="3"/>
  <c r="AH562" i="3"/>
  <c r="AG550" i="3"/>
  <c r="AG546" i="3"/>
  <c r="AH538" i="3"/>
  <c r="AH530" i="3"/>
  <c r="AG514" i="3"/>
  <c r="AI481" i="3"/>
  <c r="AH465" i="3"/>
  <c r="V670" i="3"/>
  <c r="V665" i="3"/>
  <c r="V660" i="3"/>
  <c r="V650" i="3"/>
  <c r="U665" i="3"/>
  <c r="U650" i="3"/>
  <c r="U656" i="3"/>
  <c r="V658" i="3"/>
  <c r="V652" i="3"/>
  <c r="U664" i="3"/>
  <c r="U647" i="3"/>
  <c r="U649" i="3"/>
  <c r="V668" i="3"/>
  <c r="V664" i="3"/>
  <c r="V655" i="3"/>
  <c r="V647" i="3"/>
  <c r="U662" i="3"/>
  <c r="U646" i="3"/>
  <c r="U644" i="3"/>
  <c r="U666" i="3"/>
  <c r="U661" i="3"/>
  <c r="U642" i="3"/>
  <c r="U645" i="3"/>
  <c r="U648" i="3"/>
  <c r="V667" i="3"/>
  <c r="V662" i="3"/>
  <c r="V654" i="3"/>
  <c r="V646" i="3"/>
  <c r="V656" i="3"/>
  <c r="U670" i="3"/>
  <c r="U660" i="3"/>
  <c r="V644" i="3"/>
  <c r="U651" i="3"/>
  <c r="V649" i="3"/>
  <c r="U668" i="3"/>
  <c r="U655" i="3"/>
  <c r="U653" i="3"/>
  <c r="V666" i="3"/>
  <c r="V661" i="3"/>
  <c r="V651" i="3"/>
  <c r="V642" i="3"/>
  <c r="U667" i="3"/>
  <c r="U654" i="3"/>
  <c r="U658" i="3"/>
  <c r="V653" i="3"/>
  <c r="V641" i="3"/>
  <c r="U641" i="3"/>
  <c r="U652" i="3"/>
  <c r="U643" i="3"/>
  <c r="V659" i="3"/>
  <c r="U669" i="3"/>
  <c r="U659" i="3"/>
  <c r="V645" i="3"/>
  <c r="U663" i="3"/>
  <c r="V669" i="3"/>
  <c r="V648" i="3"/>
  <c r="U657" i="3"/>
  <c r="V657" i="3"/>
  <c r="V663" i="3"/>
  <c r="V643" i="3"/>
  <c r="AE412" i="3"/>
  <c r="AE400" i="3"/>
  <c r="AD395" i="3"/>
  <c r="AE445" i="3"/>
  <c r="AD409" i="3"/>
  <c r="AD452" i="3"/>
  <c r="AE439" i="3"/>
  <c r="AE394" i="3"/>
  <c r="AD446" i="3"/>
  <c r="AD442" i="3"/>
  <c r="AD435" i="3"/>
  <c r="AE406" i="3"/>
  <c r="AE388" i="3"/>
  <c r="AD396" i="3"/>
  <c r="AD537" i="3"/>
  <c r="AE501" i="3"/>
  <c r="AD496" i="3"/>
  <c r="AD491" i="3"/>
  <c r="AE476" i="3"/>
  <c r="AE560" i="3"/>
  <c r="AE552" i="3"/>
  <c r="AD544" i="3"/>
  <c r="AS544" i="3" s="1"/>
  <c r="AD524" i="3"/>
  <c r="AD471" i="3"/>
  <c r="AD551" i="3"/>
  <c r="AD527" i="3"/>
  <c r="AD503" i="3"/>
  <c r="AD462" i="3"/>
  <c r="AE502" i="3"/>
  <c r="AD497" i="3"/>
  <c r="AD476" i="3"/>
  <c r="AE490" i="3"/>
  <c r="AD535" i="3"/>
  <c r="AD440" i="3"/>
  <c r="AD433" i="3"/>
  <c r="AD400" i="3"/>
  <c r="AE456" i="3"/>
  <c r="AD443" i="3"/>
  <c r="AD415" i="3"/>
  <c r="AD407" i="3"/>
  <c r="AE441" i="3"/>
  <c r="AE420" i="3"/>
  <c r="AD392" i="3"/>
  <c r="AE459" i="3"/>
  <c r="AE435" i="3"/>
  <c r="AD402" i="3"/>
  <c r="AE393" i="3"/>
  <c r="AE565" i="3"/>
  <c r="AW565" i="3" s="1"/>
  <c r="AE553" i="3"/>
  <c r="AD545" i="3"/>
  <c r="AS545" i="3" s="1"/>
  <c r="AD541" i="3"/>
  <c r="AS541" i="3" s="1"/>
  <c r="AE533" i="3"/>
  <c r="AD556" i="3"/>
  <c r="AD520" i="3"/>
  <c r="AE512" i="3"/>
  <c r="AD563" i="3"/>
  <c r="AE539" i="3"/>
  <c r="AD511" i="3"/>
  <c r="AD498" i="3"/>
  <c r="AD489" i="3"/>
  <c r="AE482" i="3"/>
  <c r="AE478" i="3"/>
  <c r="AE474" i="3"/>
  <c r="AE550" i="3"/>
  <c r="AD546" i="3"/>
  <c r="AD542" i="3"/>
  <c r="AS542" i="3" s="1"/>
  <c r="AD514" i="3"/>
  <c r="AD481" i="3"/>
  <c r="AE545" i="3"/>
  <c r="AW545" i="3" s="1"/>
  <c r="AD513" i="3"/>
  <c r="AE500" i="3"/>
  <c r="AE475" i="3"/>
  <c r="AE542" i="3"/>
  <c r="AW542" i="3" s="1"/>
  <c r="AE510" i="3"/>
  <c r="AE473" i="3"/>
  <c r="AE461" i="3"/>
  <c r="AE457" i="3"/>
  <c r="AE419" i="3"/>
  <c r="AD391" i="3"/>
  <c r="AE409" i="3"/>
  <c r="AD401" i="3"/>
  <c r="AE460" i="3"/>
  <c r="AD456" i="3"/>
  <c r="AE411" i="3"/>
  <c r="AE407" i="3"/>
  <c r="AD399" i="3"/>
  <c r="AD420" i="3"/>
  <c r="AE442" i="3"/>
  <c r="AD414" i="3"/>
  <c r="AE557" i="3"/>
  <c r="AD549" i="3"/>
  <c r="AE505" i="3"/>
  <c r="AD501" i="3"/>
  <c r="AE564" i="3"/>
  <c r="AW564" i="3" s="1"/>
  <c r="AD536" i="3"/>
  <c r="AE532" i="3"/>
  <c r="AE528" i="3"/>
  <c r="AE520" i="3"/>
  <c r="AD508" i="3"/>
  <c r="AD504" i="3"/>
  <c r="AD463" i="3"/>
  <c r="AE563" i="3"/>
  <c r="AE551" i="3"/>
  <c r="AD539" i="3"/>
  <c r="AE531" i="3"/>
  <c r="AE519" i="3"/>
  <c r="AE498" i="3"/>
  <c r="AE489" i="3"/>
  <c r="AE546" i="3"/>
  <c r="AD538" i="3"/>
  <c r="AE514" i="3"/>
  <c r="AD506" i="3"/>
  <c r="AE465" i="3"/>
  <c r="AE433" i="3"/>
  <c r="AE448" i="3"/>
  <c r="AE391" i="3"/>
  <c r="AE401" i="3"/>
  <c r="AD432" i="3"/>
  <c r="AE415" i="3"/>
  <c r="AE389" i="3"/>
  <c r="AE392" i="3"/>
  <c r="AE451" i="3"/>
  <c r="AW451" i="3" s="1"/>
  <c r="AD406" i="3"/>
  <c r="AE398" i="3"/>
  <c r="AD561" i="3"/>
  <c r="AD529" i="3"/>
  <c r="AE525" i="3"/>
  <c r="AD517" i="3"/>
  <c r="AE491" i="3"/>
  <c r="AD560" i="3"/>
  <c r="AD548" i="3"/>
  <c r="AE504" i="3"/>
  <c r="AD500" i="3"/>
  <c r="AD495" i="3"/>
  <c r="AD479" i="3"/>
  <c r="AE463" i="3"/>
  <c r="AD515" i="3"/>
  <c r="AE507" i="3"/>
  <c r="AE503" i="3"/>
  <c r="AD494" i="3"/>
  <c r="AE538" i="3"/>
  <c r="AD534" i="3"/>
  <c r="AS534" i="3" s="1"/>
  <c r="AD530" i="3"/>
  <c r="AD510" i="3"/>
  <c r="AD502" i="3"/>
  <c r="AE497" i="3"/>
  <c r="AD465" i="3"/>
  <c r="AD461" i="3"/>
  <c r="AD453" i="3"/>
  <c r="AD448" i="3"/>
  <c r="AD412" i="3"/>
  <c r="AE404" i="3"/>
  <c r="AD434" i="3"/>
  <c r="AD460" i="3"/>
  <c r="AE452" i="3"/>
  <c r="AD403" i="3"/>
  <c r="AD389" i="3"/>
  <c r="AE405" i="3"/>
  <c r="AD459" i="3"/>
  <c r="AD455" i="3"/>
  <c r="AD424" i="3"/>
  <c r="AS424" i="3" s="1"/>
  <c r="AE410" i="3"/>
  <c r="AD393" i="3"/>
  <c r="AD450" i="3"/>
  <c r="AD557" i="3"/>
  <c r="AE549" i="3"/>
  <c r="AE537" i="3"/>
  <c r="AD525" i="3"/>
  <c r="AE513" i="3"/>
  <c r="AD464" i="3"/>
  <c r="AE464" i="3"/>
  <c r="AE556" i="3"/>
  <c r="AD540" i="3"/>
  <c r="AD528" i="3"/>
  <c r="AE524" i="3"/>
  <c r="AD512" i="3"/>
  <c r="AE495" i="3"/>
  <c r="AE471" i="3"/>
  <c r="AE555" i="3"/>
  <c r="AE543" i="3"/>
  <c r="AW543" i="3" s="1"/>
  <c r="AE523" i="3"/>
  <c r="AE494" i="3"/>
  <c r="AD478" i="3"/>
  <c r="AD470" i="3"/>
  <c r="AE462" i="3"/>
  <c r="AD562" i="3"/>
  <c r="AD558" i="3"/>
  <c r="AE534" i="3"/>
  <c r="AW534" i="3" s="1"/>
  <c r="AD526" i="3"/>
  <c r="AE492" i="3"/>
  <c r="AD473" i="3"/>
  <c r="AW387" i="3"/>
  <c r="AS387" i="3"/>
  <c r="AD408" i="3"/>
  <c r="AD404" i="3"/>
  <c r="AD458" i="3"/>
  <c r="AD447" i="3"/>
  <c r="AE443" i="3"/>
  <c r="AD441" i="3"/>
  <c r="AE455" i="3"/>
  <c r="AD451" i="3"/>
  <c r="AS451" i="3" s="1"/>
  <c r="AE424" i="3"/>
  <c r="AW424" i="3" s="1"/>
  <c r="AD398" i="3"/>
  <c r="AE450" i="3"/>
  <c r="AE413" i="3"/>
  <c r="AE561" i="3"/>
  <c r="AD521" i="3"/>
  <c r="AE517" i="3"/>
  <c r="AE509" i="3"/>
  <c r="AD505" i="3"/>
  <c r="AD480" i="3"/>
  <c r="AE480" i="3"/>
  <c r="AE544" i="3"/>
  <c r="AW544" i="3" s="1"/>
  <c r="AE536" i="3"/>
  <c r="AD516" i="3"/>
  <c r="AE508" i="3"/>
  <c r="AE479" i="3"/>
  <c r="AD543" i="3"/>
  <c r="AS543" i="3" s="1"/>
  <c r="AE470" i="3"/>
  <c r="AE558" i="3"/>
  <c r="AD554" i="3"/>
  <c r="AE526" i="3"/>
  <c r="AD522" i="3"/>
  <c r="AE481" i="3"/>
  <c r="AE477" i="3"/>
  <c r="AD457" i="3"/>
  <c r="AD444" i="3"/>
  <c r="AE408" i="3"/>
  <c r="AE395" i="3"/>
  <c r="AE458" i="3"/>
  <c r="AD445" i="3"/>
  <c r="AD411" i="3"/>
  <c r="AE399" i="3"/>
  <c r="AD394" i="3"/>
  <c r="AD454" i="3"/>
  <c r="AE402" i="3"/>
  <c r="AD565" i="3"/>
  <c r="AS565" i="3" s="1"/>
  <c r="AE541" i="3"/>
  <c r="AW541" i="3" s="1"/>
  <c r="AD533" i="3"/>
  <c r="AE529" i="3"/>
  <c r="AE496" i="3"/>
  <c r="AD472" i="3"/>
  <c r="AD552" i="3"/>
  <c r="AE548" i="3"/>
  <c r="AE540" i="3"/>
  <c r="AD532" i="3"/>
  <c r="AD483" i="3"/>
  <c r="AS483" i="3" s="1"/>
  <c r="AD559" i="3"/>
  <c r="AD555" i="3"/>
  <c r="AD547" i="3"/>
  <c r="AE547" i="3"/>
  <c r="AE535" i="3"/>
  <c r="AD531" i="3"/>
  <c r="AD523" i="3"/>
  <c r="AE511" i="3"/>
  <c r="AD507" i="3"/>
  <c r="AD482" i="3"/>
  <c r="AE530" i="3"/>
  <c r="AE506" i="3"/>
  <c r="AD492" i="3"/>
  <c r="AD486" i="3"/>
  <c r="AE440" i="3"/>
  <c r="AE453" i="3"/>
  <c r="AE444" i="3"/>
  <c r="AD419" i="3"/>
  <c r="AE434" i="3"/>
  <c r="AE447" i="3"/>
  <c r="AD439" i="3"/>
  <c r="AE432" i="3"/>
  <c r="AE403" i="3"/>
  <c r="AE454" i="3"/>
  <c r="AD405" i="3"/>
  <c r="AE446" i="3"/>
  <c r="AE414" i="3"/>
  <c r="AD410" i="3"/>
  <c r="AD388" i="3"/>
  <c r="AD413" i="3"/>
  <c r="AE396" i="3"/>
  <c r="AD553" i="3"/>
  <c r="AE521" i="3"/>
  <c r="AD509" i="3"/>
  <c r="AD484" i="3"/>
  <c r="AE484" i="3"/>
  <c r="AE472" i="3"/>
  <c r="AD564" i="3"/>
  <c r="AS564" i="3" s="1"/>
  <c r="AE516" i="3"/>
  <c r="AD490" i="3"/>
  <c r="AE483" i="3"/>
  <c r="AW483" i="3" s="1"/>
  <c r="AD475" i="3"/>
  <c r="AE559" i="3"/>
  <c r="AE527" i="3"/>
  <c r="AD519" i="3"/>
  <c r="AE515" i="3"/>
  <c r="AD474" i="3"/>
  <c r="AE562" i="3"/>
  <c r="AE554" i="3"/>
  <c r="AD550" i="3"/>
  <c r="AE522" i="3"/>
  <c r="AD518" i="3"/>
  <c r="AE518" i="3"/>
  <c r="AE486" i="3"/>
  <c r="AD477" i="3"/>
  <c r="AF557" i="3"/>
  <c r="AF540" i="3"/>
  <c r="AF552" i="3"/>
  <c r="AF556" i="3"/>
  <c r="AF559" i="3"/>
  <c r="AF555" i="3"/>
  <c r="AF543" i="3"/>
  <c r="BA543" i="3" s="1"/>
  <c r="AF539" i="3"/>
  <c r="AF565" i="3"/>
  <c r="BA565" i="3" s="1"/>
  <c r="AF549" i="3"/>
  <c r="AF541" i="3"/>
  <c r="BA541" i="3" s="1"/>
  <c r="AF531" i="3"/>
  <c r="AF558" i="3"/>
  <c r="AF553" i="3"/>
  <c r="AF533" i="3"/>
  <c r="AF564" i="3"/>
  <c r="BA564" i="3" s="1"/>
  <c r="AF560" i="3"/>
  <c r="AF563" i="3"/>
  <c r="AF550" i="3"/>
  <c r="AF538" i="3"/>
  <c r="AF548" i="3"/>
  <c r="AF536" i="3"/>
  <c r="AF544" i="3"/>
  <c r="BA544" i="3" s="1"/>
  <c r="AF551" i="3"/>
  <c r="AF547" i="3"/>
  <c r="AF535" i="3"/>
  <c r="AF542" i="3"/>
  <c r="BA542" i="3" s="1"/>
  <c r="AF534" i="3"/>
  <c r="BA534" i="3" s="1"/>
  <c r="AF561" i="3"/>
  <c r="AF545" i="3"/>
  <c r="BA545" i="3" s="1"/>
  <c r="AF537" i="3"/>
  <c r="AF532" i="3"/>
  <c r="AF562" i="3"/>
  <c r="AF554" i="3"/>
  <c r="AF546" i="3"/>
  <c r="P103" i="1"/>
  <c r="E92" i="3" s="1"/>
  <c r="CZ92" i="3" s="1"/>
  <c r="P310" i="1"/>
  <c r="E289" i="3" s="1"/>
  <c r="CZ289" i="3" s="1"/>
  <c r="P130" i="1"/>
  <c r="E118" i="3" s="1"/>
  <c r="CZ118" i="3" s="1"/>
  <c r="P45" i="1"/>
  <c r="E43" i="3" s="1"/>
  <c r="P166" i="1"/>
  <c r="E143" i="3" s="1"/>
  <c r="P328" i="1"/>
  <c r="E303" i="3" s="1"/>
  <c r="CZ303" i="3" s="1"/>
  <c r="P212" i="1"/>
  <c r="E184" i="3" s="1"/>
  <c r="CZ184" i="3" s="1"/>
  <c r="AF415" i="3"/>
  <c r="AF439" i="3"/>
  <c r="AF432" i="3"/>
  <c r="AF414" i="3"/>
  <c r="AF515" i="3"/>
  <c r="AF498" i="3"/>
  <c r="AF462" i="3"/>
  <c r="AF458" i="3"/>
  <c r="AF454" i="3"/>
  <c r="AF420" i="3"/>
  <c r="AF518" i="3"/>
  <c r="AF502" i="3"/>
  <c r="AF481" i="3"/>
  <c r="AF393" i="3"/>
  <c r="AF494" i="3"/>
  <c r="AF489" i="3"/>
  <c r="AF482" i="3"/>
  <c r="AF478" i="3"/>
  <c r="AF474" i="3"/>
  <c r="AF470" i="3"/>
  <c r="AF424" i="3"/>
  <c r="BA424" i="3" s="1"/>
  <c r="AF389" i="3"/>
  <c r="AF477" i="3"/>
  <c r="AF398" i="3"/>
  <c r="AF388" i="3"/>
  <c r="AF475" i="3"/>
  <c r="AF455" i="3"/>
  <c r="AF406" i="3"/>
  <c r="AF435" i="3"/>
  <c r="AF405" i="3"/>
  <c r="AF399" i="3"/>
  <c r="AF394" i="3"/>
  <c r="AF526" i="3"/>
  <c r="AF473" i="3"/>
  <c r="AF441" i="3"/>
  <c r="AF423" i="3"/>
  <c r="BA423" i="3" s="1"/>
  <c r="AF411" i="3"/>
  <c r="AF524" i="3"/>
  <c r="AF516" i="3"/>
  <c r="AF508" i="3"/>
  <c r="AF500" i="3"/>
  <c r="AF479" i="3"/>
  <c r="AF421" i="3"/>
  <c r="BA421" i="3" s="1"/>
  <c r="AF519" i="3"/>
  <c r="AF507" i="3"/>
  <c r="AF529" i="3"/>
  <c r="AF525" i="3"/>
  <c r="AF521" i="3"/>
  <c r="AF517" i="3"/>
  <c r="AF513" i="3"/>
  <c r="AF509" i="3"/>
  <c r="AF505" i="3"/>
  <c r="AF501" i="3"/>
  <c r="AF496" i="3"/>
  <c r="AF491" i="3"/>
  <c r="AF484" i="3"/>
  <c r="AF480" i="3"/>
  <c r="AF476" i="3"/>
  <c r="AF472" i="3"/>
  <c r="AF396" i="3"/>
  <c r="AF392" i="3"/>
  <c r="AF490" i="3"/>
  <c r="AF463" i="3"/>
  <c r="AF400" i="3"/>
  <c r="AF395" i="3"/>
  <c r="AF391" i="3"/>
  <c r="AF527" i="3"/>
  <c r="AF511" i="3"/>
  <c r="AF450" i="3"/>
  <c r="AF446" i="3"/>
  <c r="AF442" i="3"/>
  <c r="AF530" i="3"/>
  <c r="AF522" i="3"/>
  <c r="AF510" i="3"/>
  <c r="AF506" i="3"/>
  <c r="AF486" i="3"/>
  <c r="AF465" i="3"/>
  <c r="AF461" i="3"/>
  <c r="AF457" i="3"/>
  <c r="AF453" i="3"/>
  <c r="AF434" i="3"/>
  <c r="AF419" i="3"/>
  <c r="AF412" i="3"/>
  <c r="AF408" i="3"/>
  <c r="AF404" i="3"/>
  <c r="AF448" i="3"/>
  <c r="AF444" i="3"/>
  <c r="AF433" i="3"/>
  <c r="AF422" i="3"/>
  <c r="BA422" i="3" s="1"/>
  <c r="AF407" i="3"/>
  <c r="AF401" i="3"/>
  <c r="AF528" i="3"/>
  <c r="AF520" i="3"/>
  <c r="AF512" i="3"/>
  <c r="AF504" i="3"/>
  <c r="AF495" i="3"/>
  <c r="AF483" i="3"/>
  <c r="BA483" i="3" s="1"/>
  <c r="AF523" i="3"/>
  <c r="AF503" i="3"/>
  <c r="AF464" i="3"/>
  <c r="AF460" i="3"/>
  <c r="AF456" i="3"/>
  <c r="AF452" i="3"/>
  <c r="AF440" i="3"/>
  <c r="AF471" i="3"/>
  <c r="AF459" i="3"/>
  <c r="AF451" i="3"/>
  <c r="BA451" i="3" s="1"/>
  <c r="AF447" i="3"/>
  <c r="AF443" i="3"/>
  <c r="AF410" i="3"/>
  <c r="AF413" i="3"/>
  <c r="AF409" i="3"/>
  <c r="AF403" i="3"/>
  <c r="AF514" i="3"/>
  <c r="AF497" i="3"/>
  <c r="AF492" i="3"/>
  <c r="AF449" i="3"/>
  <c r="BA449" i="3" s="1"/>
  <c r="AF445" i="3"/>
  <c r="AF402" i="3"/>
  <c r="N567" i="3"/>
  <c r="N569" i="3" s="1"/>
  <c r="T567" i="3"/>
  <c r="T569" i="3" s="1"/>
  <c r="O567" i="3"/>
  <c r="O569" i="3" s="1"/>
  <c r="S567" i="3"/>
  <c r="S569" i="3" s="1"/>
  <c r="Q567" i="3"/>
  <c r="Q569" i="3" s="1"/>
  <c r="M567" i="3"/>
  <c r="M569" i="3" s="1"/>
  <c r="L567" i="3"/>
  <c r="L569" i="3" s="1"/>
  <c r="I567" i="3"/>
  <c r="I569" i="3" s="1"/>
  <c r="J567" i="3"/>
  <c r="J569" i="3" s="1"/>
  <c r="P567" i="3"/>
  <c r="P569" i="3" s="1"/>
  <c r="K567" i="3"/>
  <c r="K569" i="3" s="1"/>
  <c r="M643" i="3"/>
  <c r="I663" i="3"/>
  <c r="S659" i="3"/>
  <c r="M667" i="3"/>
  <c r="L657" i="3"/>
  <c r="P659" i="3"/>
  <c r="L643" i="3"/>
  <c r="M641" i="3"/>
  <c r="I658" i="3"/>
  <c r="P660" i="3"/>
  <c r="P657" i="3"/>
  <c r="N657" i="3"/>
  <c r="T657" i="3"/>
  <c r="K670" i="3"/>
  <c r="T658" i="3"/>
  <c r="O643" i="3"/>
  <c r="K659" i="3"/>
  <c r="S669" i="3"/>
  <c r="P663" i="3"/>
  <c r="N648" i="3"/>
  <c r="L660" i="3"/>
  <c r="P648" i="3"/>
  <c r="Q646" i="3"/>
  <c r="T649" i="3"/>
  <c r="S658" i="3"/>
  <c r="T645" i="3"/>
  <c r="R641" i="3"/>
  <c r="R653" i="3"/>
  <c r="P665" i="3"/>
  <c r="M668" i="3"/>
  <c r="N670" i="3"/>
  <c r="J655" i="3"/>
  <c r="P664" i="3"/>
  <c r="P669" i="3"/>
  <c r="K658" i="3"/>
  <c r="J653" i="3"/>
  <c r="P646" i="3"/>
  <c r="J651" i="3"/>
  <c r="J657" i="3"/>
  <c r="P653" i="3"/>
  <c r="L649" i="3"/>
  <c r="S641" i="3"/>
  <c r="K649" i="3"/>
  <c r="N658" i="3"/>
  <c r="L645" i="3"/>
  <c r="K669" i="3"/>
  <c r="K647" i="3"/>
  <c r="I668" i="3"/>
  <c r="L646" i="3"/>
  <c r="R661" i="3"/>
  <c r="I644" i="3"/>
  <c r="M644" i="3"/>
  <c r="I645" i="3"/>
  <c r="M666" i="3"/>
  <c r="R652" i="3"/>
  <c r="J660" i="3"/>
  <c r="T668" i="3"/>
  <c r="S667" i="3"/>
  <c r="N666" i="3"/>
  <c r="M665" i="3"/>
  <c r="L664" i="3"/>
  <c r="M662" i="3"/>
  <c r="L661" i="3"/>
  <c r="K660" i="3"/>
  <c r="AF654" i="3"/>
  <c r="T651" i="3"/>
  <c r="S650" i="3"/>
  <c r="N647" i="3"/>
  <c r="M646" i="3"/>
  <c r="J642" i="3"/>
  <c r="M670" i="3"/>
  <c r="J668" i="3"/>
  <c r="I667" i="3"/>
  <c r="H666" i="3"/>
  <c r="R664" i="3"/>
  <c r="S662" i="3"/>
  <c r="N661" i="3"/>
  <c r="M660" i="3"/>
  <c r="L655" i="3"/>
  <c r="K654" i="3"/>
  <c r="AF650" i="3"/>
  <c r="T647" i="3"/>
  <c r="S646" i="3"/>
  <c r="P642" i="3"/>
  <c r="S668" i="3"/>
  <c r="S666" i="3"/>
  <c r="S664" i="3"/>
  <c r="AF661" i="3"/>
  <c r="H659" i="3"/>
  <c r="T654" i="3"/>
  <c r="M651" i="3"/>
  <c r="AF647" i="3"/>
  <c r="H645" i="3"/>
  <c r="R670" i="3"/>
  <c r="O666" i="3"/>
  <c r="H662" i="3"/>
  <c r="H660" i="3"/>
  <c r="I655" i="3"/>
  <c r="Q651" i="3"/>
  <c r="H648" i="3"/>
  <c r="H646" i="3"/>
  <c r="T670" i="3"/>
  <c r="L665" i="3"/>
  <c r="S642" i="3"/>
  <c r="P667" i="3"/>
  <c r="R662" i="3"/>
  <c r="R654" i="3"/>
  <c r="R646" i="3"/>
  <c r="L667" i="3"/>
  <c r="N662" i="3"/>
  <c r="N654" i="3"/>
  <c r="K644" i="3"/>
  <c r="H667" i="3"/>
  <c r="P652" i="3"/>
  <c r="R650" i="3"/>
  <c r="I652" i="3"/>
  <c r="N644" i="3"/>
  <c r="R656" i="3"/>
  <c r="S652" i="3"/>
  <c r="P656" i="3"/>
  <c r="S656" i="3"/>
  <c r="K653" i="3"/>
  <c r="K645" i="3"/>
  <c r="J643" i="3"/>
  <c r="O663" i="3"/>
  <c r="J663" i="3"/>
  <c r="P643" i="3"/>
  <c r="J659" i="3"/>
  <c r="K648" i="3"/>
  <c r="L656" i="3"/>
  <c r="J669" i="3"/>
  <c r="Q648" i="3"/>
  <c r="Q641" i="3"/>
  <c r="O657" i="3"/>
  <c r="N653" i="3"/>
  <c r="I641" i="3"/>
  <c r="T652" i="3"/>
  <c r="Q649" i="3"/>
  <c r="J648" i="3"/>
  <c r="I657" i="3"/>
  <c r="Q657" i="3"/>
  <c r="N641" i="3"/>
  <c r="T663" i="3"/>
  <c r="Q643" i="3"/>
  <c r="O669" i="3"/>
  <c r="P645" i="3"/>
  <c r="R649" i="3"/>
  <c r="J658" i="3"/>
  <c r="O649" i="3"/>
  <c r="T659" i="3"/>
  <c r="O641" i="3"/>
  <c r="S643" i="3"/>
  <c r="L669" i="3"/>
  <c r="P649" i="3"/>
  <c r="Q659" i="3"/>
  <c r="I653" i="3"/>
  <c r="L648" i="3"/>
  <c r="M658" i="3"/>
  <c r="T653" i="3"/>
  <c r="S670" i="3"/>
  <c r="O667" i="3"/>
  <c r="I665" i="3"/>
  <c r="I662" i="3"/>
  <c r="H661" i="3"/>
  <c r="Q654" i="3"/>
  <c r="O650" i="3"/>
  <c r="H641" i="3"/>
  <c r="AF667" i="3"/>
  <c r="S665" i="3"/>
  <c r="O662" i="3"/>
  <c r="I660" i="3"/>
  <c r="R651" i="3"/>
  <c r="P647" i="3"/>
  <c r="L642" i="3"/>
  <c r="K666" i="3"/>
  <c r="H657" i="3"/>
  <c r="T650" i="3"/>
  <c r="H643" i="3"/>
  <c r="N665" i="3"/>
  <c r="H658" i="3"/>
  <c r="Q647" i="3"/>
  <c r="H644" i="3"/>
  <c r="Q664" i="3"/>
  <c r="AF666" i="3"/>
  <c r="K651" i="3"/>
  <c r="O661" i="3"/>
  <c r="O644" i="3"/>
  <c r="K655" i="3"/>
  <c r="R644" i="3"/>
  <c r="L644" i="3"/>
  <c r="O653" i="3"/>
  <c r="I669" i="3"/>
  <c r="O645" i="3"/>
  <c r="N663" i="3"/>
  <c r="L641" i="3"/>
  <c r="AF668" i="3"/>
  <c r="J662" i="3"/>
  <c r="Q644" i="3"/>
  <c r="M645" i="3"/>
  <c r="J646" i="3"/>
  <c r="P668" i="3"/>
  <c r="J666" i="3"/>
  <c r="H664" i="3"/>
  <c r="R655" i="3"/>
  <c r="P651" i="3"/>
  <c r="J647" i="3"/>
  <c r="I646" i="3"/>
  <c r="I670" i="3"/>
  <c r="T666" i="3"/>
  <c r="N664" i="3"/>
  <c r="J661" i="3"/>
  <c r="H655" i="3"/>
  <c r="Q650" i="3"/>
  <c r="O646" i="3"/>
  <c r="K668" i="3"/>
  <c r="K664" i="3"/>
  <c r="M661" i="3"/>
  <c r="L654" i="3"/>
  <c r="M647" i="3"/>
  <c r="J670" i="3"/>
  <c r="Q661" i="3"/>
  <c r="P654" i="3"/>
  <c r="I651" i="3"/>
  <c r="Q668" i="3"/>
  <c r="P670" i="3"/>
  <c r="S661" i="3"/>
  <c r="O642" i="3"/>
  <c r="Q666" i="3"/>
  <c r="O647" i="3"/>
  <c r="M652" i="3"/>
  <c r="L658" i="3"/>
  <c r="N643" i="3"/>
  <c r="I656" i="3"/>
  <c r="T643" i="3"/>
  <c r="N659" i="3"/>
  <c r="O648" i="3"/>
  <c r="T656" i="3"/>
  <c r="N669" i="3"/>
  <c r="J645" i="3"/>
  <c r="Q645" i="3"/>
  <c r="J652" i="3"/>
  <c r="S651" i="3"/>
  <c r="O670" i="3"/>
  <c r="L668" i="3"/>
  <c r="K667" i="3"/>
  <c r="AF665" i="3"/>
  <c r="T664" i="3"/>
  <c r="AF662" i="3"/>
  <c r="T661" i="3"/>
  <c r="S660" i="3"/>
  <c r="N655" i="3"/>
  <c r="M654" i="3"/>
  <c r="L651" i="3"/>
  <c r="K650" i="3"/>
  <c r="AF646" i="3"/>
  <c r="R642" i="3"/>
  <c r="AF670" i="3"/>
  <c r="R668" i="3"/>
  <c r="Q667" i="3"/>
  <c r="P666" i="3"/>
  <c r="O665" i="3"/>
  <c r="J664" i="3"/>
  <c r="K662" i="3"/>
  <c r="AF660" i="3"/>
  <c r="T655" i="3"/>
  <c r="S654" i="3"/>
  <c r="N651" i="3"/>
  <c r="M650" i="3"/>
  <c r="L647" i="3"/>
  <c r="K646" i="3"/>
  <c r="H642" i="3"/>
  <c r="R667" i="3"/>
  <c r="R665" i="3"/>
  <c r="T662" i="3"/>
  <c r="T660" i="3"/>
  <c r="AF655" i="3"/>
  <c r="H653" i="3"/>
  <c r="L650" i="3"/>
  <c r="T646" i="3"/>
  <c r="Q642" i="3"/>
  <c r="O668" i="3"/>
  <c r="O664" i="3"/>
  <c r="I661" i="3"/>
  <c r="H656" i="3"/>
  <c r="H654" i="3"/>
  <c r="P650" i="3"/>
  <c r="I647" i="3"/>
  <c r="AF642" i="3"/>
  <c r="T667" i="3"/>
  <c r="O651" i="3"/>
  <c r="H669" i="3"/>
  <c r="H665" i="3"/>
  <c r="R660" i="3"/>
  <c r="J650" i="3"/>
  <c r="L670" i="3"/>
  <c r="T665" i="3"/>
  <c r="N660" i="3"/>
  <c r="N646" i="3"/>
  <c r="S644" i="3"/>
  <c r="K661" i="3"/>
  <c r="Q652" i="3"/>
  <c r="J656" i="3"/>
  <c r="K652" i="3"/>
  <c r="P644" i="3"/>
  <c r="K656" i="3"/>
  <c r="P658" i="3"/>
  <c r="S653" i="3"/>
  <c r="M669" i="3"/>
  <c r="S645" i="3"/>
  <c r="R643" i="3"/>
  <c r="M656" i="3"/>
  <c r="R663" i="3"/>
  <c r="P641" i="3"/>
  <c r="R659" i="3"/>
  <c r="S648" i="3"/>
  <c r="R669" i="3"/>
  <c r="N645" i="3"/>
  <c r="I648" i="3"/>
  <c r="T641" i="3"/>
  <c r="S657" i="3"/>
  <c r="I649" i="3"/>
  <c r="R648" i="3"/>
  <c r="L663" i="3"/>
  <c r="I643" i="3"/>
  <c r="J649" i="3"/>
  <c r="O659" i="3"/>
  <c r="R658" i="3"/>
  <c r="L659" i="3"/>
  <c r="O658" i="3"/>
  <c r="K643" i="3"/>
  <c r="M663" i="3"/>
  <c r="T669" i="3"/>
  <c r="I659" i="3"/>
  <c r="Q653" i="3"/>
  <c r="T648" i="3"/>
  <c r="L653" i="3"/>
  <c r="K657" i="3"/>
  <c r="M657" i="3"/>
  <c r="Q658" i="3"/>
  <c r="M653" i="3"/>
  <c r="M659" i="3"/>
  <c r="Q663" i="3"/>
  <c r="K641" i="3"/>
  <c r="S649" i="3"/>
  <c r="N649" i="3"/>
  <c r="J641" i="3"/>
  <c r="M649" i="3"/>
  <c r="R645" i="3"/>
  <c r="Q656" i="3"/>
  <c r="N656" i="3"/>
  <c r="K642" i="3"/>
  <c r="S647" i="3"/>
  <c r="N650" i="3"/>
  <c r="H650" i="3"/>
  <c r="P662" i="3"/>
  <c r="H649" i="3"/>
  <c r="L662" i="3"/>
  <c r="T642" i="3"/>
  <c r="O654" i="3"/>
  <c r="H663" i="3"/>
  <c r="N668" i="3"/>
  <c r="R647" i="3"/>
  <c r="O660" i="3"/>
  <c r="Q665" i="3"/>
  <c r="J654" i="3"/>
  <c r="AF664" i="3"/>
  <c r="M648" i="3"/>
  <c r="K663" i="3"/>
  <c r="O656" i="3"/>
  <c r="T644" i="3"/>
  <c r="J644" i="3"/>
  <c r="O655" i="3"/>
  <c r="S655" i="3"/>
  <c r="I666" i="3"/>
  <c r="H652" i="3"/>
  <c r="N667" i="3"/>
  <c r="AF651" i="3"/>
  <c r="J665" i="3"/>
  <c r="H647" i="3"/>
  <c r="P655" i="3"/>
  <c r="K665" i="3"/>
  <c r="Q670" i="3"/>
  <c r="H651" i="3"/>
  <c r="P661" i="3"/>
  <c r="R666" i="3"/>
  <c r="N652" i="3"/>
  <c r="S663" i="3"/>
  <c r="Q669" i="3"/>
  <c r="O652" i="3"/>
  <c r="H670" i="3"/>
  <c r="L652" i="3"/>
  <c r="I664" i="3"/>
  <c r="M664" i="3"/>
  <c r="M642" i="3"/>
  <c r="Q655" i="3"/>
  <c r="I642" i="3"/>
  <c r="M655" i="3"/>
  <c r="J667" i="3"/>
  <c r="I650" i="3"/>
  <c r="Q660" i="3"/>
  <c r="L666" i="3"/>
  <c r="N642" i="3"/>
  <c r="I654" i="3"/>
  <c r="Q662" i="3"/>
  <c r="H668" i="3"/>
  <c r="AF384" i="3"/>
  <c r="CZ484" i="3" l="1"/>
  <c r="CS484" i="3" s="1"/>
  <c r="CS438" i="3"/>
  <c r="AO647" i="3"/>
  <c r="CZ143" i="3"/>
  <c r="CQ143" i="3"/>
  <c r="CS143" i="3" s="1"/>
  <c r="CW465" i="3"/>
  <c r="CO483" i="3"/>
  <c r="CW483" i="3" s="1"/>
  <c r="CO438" i="3"/>
  <c r="CW438" i="3" s="1"/>
  <c r="CO497" i="3"/>
  <c r="CW497" i="3" s="1"/>
  <c r="CQ497" i="3"/>
  <c r="CS497" i="3" s="1"/>
  <c r="CO498" i="3"/>
  <c r="CW498" i="3" s="1"/>
  <c r="CQ498" i="3"/>
  <c r="CS498" i="3" s="1"/>
  <c r="CO437" i="3"/>
  <c r="CW437" i="3" s="1"/>
  <c r="CQ424" i="3"/>
  <c r="CS424" i="3" s="1"/>
  <c r="CO439" i="3"/>
  <c r="CW439" i="3" s="1"/>
  <c r="CW435" i="3"/>
  <c r="CO440" i="3"/>
  <c r="CO441" i="3"/>
  <c r="CW441" i="3" s="1"/>
  <c r="CU43" i="3"/>
  <c r="CZ43" i="3"/>
  <c r="CQ43" i="3" s="1"/>
  <c r="CS43" i="3" s="1"/>
  <c r="CO142" i="3"/>
  <c r="CS209" i="3"/>
  <c r="CQ206" i="3"/>
  <c r="CS206" i="3" s="1"/>
  <c r="CO206" i="3"/>
  <c r="CW206" i="3" s="1"/>
  <c r="CO207" i="3"/>
  <c r="CW207" i="3" s="1"/>
  <c r="CO208" i="3"/>
  <c r="CW208" i="3" s="1"/>
  <c r="CO222" i="3"/>
  <c r="CW222" i="3" s="1"/>
  <c r="CO390" i="3"/>
  <c r="CW390" i="3" s="1"/>
  <c r="AL656" i="3"/>
  <c r="CU289" i="3"/>
  <c r="CQ289" i="3"/>
  <c r="CE289" i="3"/>
  <c r="CM289" i="3"/>
  <c r="CA289" i="3"/>
  <c r="BW289" i="3"/>
  <c r="BS289" i="3"/>
  <c r="BO289" i="3"/>
  <c r="BK289" i="3"/>
  <c r="BC289" i="3"/>
  <c r="CI289" i="3"/>
  <c r="BG289" i="3"/>
  <c r="AY289" i="3"/>
  <c r="AU289" i="3"/>
  <c r="AQ289" i="3"/>
  <c r="CQ92" i="3"/>
  <c r="CS92" i="3" s="1"/>
  <c r="CU92" i="3"/>
  <c r="CM92" i="3"/>
  <c r="CI92" i="3"/>
  <c r="CE92" i="3"/>
  <c r="CA92" i="3"/>
  <c r="BW92" i="3"/>
  <c r="BS92" i="3"/>
  <c r="BO92" i="3"/>
  <c r="BG92" i="3"/>
  <c r="BK92" i="3"/>
  <c r="BC92" i="3"/>
  <c r="AQ92" i="3"/>
  <c r="AU92" i="3"/>
  <c r="AY92" i="3"/>
  <c r="CQ118" i="3"/>
  <c r="CS118" i="3" s="1"/>
  <c r="CM118" i="3"/>
  <c r="CU118" i="3"/>
  <c r="CE118" i="3"/>
  <c r="CI118" i="3"/>
  <c r="CA118" i="3"/>
  <c r="BS118" i="3"/>
  <c r="BO118" i="3"/>
  <c r="BG118" i="3"/>
  <c r="BW118" i="3"/>
  <c r="BK118" i="3"/>
  <c r="AU118" i="3"/>
  <c r="AY118" i="3"/>
  <c r="AQ118" i="3"/>
  <c r="BC118" i="3"/>
  <c r="CQ184" i="3"/>
  <c r="CS184" i="3" s="1"/>
  <c r="CU184" i="3"/>
  <c r="CM184" i="3"/>
  <c r="CI184" i="3"/>
  <c r="CE184" i="3"/>
  <c r="CA184" i="3"/>
  <c r="BO184" i="3"/>
  <c r="BW184" i="3"/>
  <c r="BG184" i="3"/>
  <c r="BK184" i="3"/>
  <c r="BS184" i="3"/>
  <c r="AY184" i="3"/>
  <c r="AU184" i="3"/>
  <c r="AQ184" i="3"/>
  <c r="BC184" i="3"/>
  <c r="CQ303" i="3"/>
  <c r="CU303" i="3"/>
  <c r="CM303" i="3"/>
  <c r="CI303" i="3"/>
  <c r="CE303" i="3"/>
  <c r="CA303" i="3"/>
  <c r="BW303" i="3"/>
  <c r="BK303" i="3"/>
  <c r="BS303" i="3"/>
  <c r="BO303" i="3"/>
  <c r="BG303" i="3"/>
  <c r="BC303" i="3"/>
  <c r="AU303" i="3"/>
  <c r="AY303" i="3"/>
  <c r="AQ303" i="3"/>
  <c r="CQ506" i="3"/>
  <c r="CS506" i="3" s="1"/>
  <c r="CU143" i="3"/>
  <c r="CM143" i="3"/>
  <c r="CI143" i="3"/>
  <c r="CE143" i="3"/>
  <c r="CA143" i="3"/>
  <c r="BS143" i="3"/>
  <c r="BO143" i="3"/>
  <c r="BW143" i="3"/>
  <c r="BG143" i="3"/>
  <c r="BK143" i="3"/>
  <c r="AY143" i="3"/>
  <c r="BC143" i="3"/>
  <c r="AQ143" i="3"/>
  <c r="AU143" i="3"/>
  <c r="CM43" i="3"/>
  <c r="CI43" i="3"/>
  <c r="CE43" i="3"/>
  <c r="CA43" i="3"/>
  <c r="BW43" i="3"/>
  <c r="BS43" i="3"/>
  <c r="BO43" i="3"/>
  <c r="BG43" i="3"/>
  <c r="AY43" i="3"/>
  <c r="BK43" i="3"/>
  <c r="BC43" i="3"/>
  <c r="AU43" i="3"/>
  <c r="AQ43" i="3"/>
  <c r="CM452" i="3"/>
  <c r="AE567" i="3"/>
  <c r="AE569" i="3" s="1"/>
  <c r="AD567" i="3"/>
  <c r="AD569" i="3" s="1"/>
  <c r="BI567" i="3"/>
  <c r="BI580" i="3" s="1"/>
  <c r="AO645" i="3"/>
  <c r="BM567" i="3"/>
  <c r="BK580" i="3" s="1"/>
  <c r="BE567" i="3"/>
  <c r="BG580" i="3" s="1"/>
  <c r="AO658" i="3"/>
  <c r="AO656" i="3"/>
  <c r="AL658" i="3"/>
  <c r="AO643" i="3"/>
  <c r="CQ508" i="3"/>
  <c r="CS508" i="3" s="1"/>
  <c r="AO669" i="3"/>
  <c r="AL657" i="3"/>
  <c r="AL669" i="3"/>
  <c r="AO663" i="3"/>
  <c r="AN567" i="3"/>
  <c r="AN569" i="3" s="1"/>
  <c r="AM567" i="3"/>
  <c r="AM569" i="3" s="1"/>
  <c r="AO657" i="3"/>
  <c r="AO659" i="3"/>
  <c r="AO567" i="3"/>
  <c r="AO569" i="3" s="1"/>
  <c r="AL652" i="3"/>
  <c r="AO641" i="3"/>
  <c r="AO649" i="3"/>
  <c r="AO652" i="3"/>
  <c r="AO648" i="3"/>
  <c r="AO653" i="3"/>
  <c r="AB672" i="3"/>
  <c r="AC672" i="3"/>
  <c r="AA672" i="3"/>
  <c r="AL641" i="3"/>
  <c r="AL643" i="3"/>
  <c r="AL659" i="3"/>
  <c r="CQ516" i="3"/>
  <c r="CS516" i="3" s="1"/>
  <c r="AL663" i="3"/>
  <c r="AL653" i="3"/>
  <c r="AI663" i="3"/>
  <c r="CO460" i="3"/>
  <c r="CW460" i="3" s="1"/>
  <c r="AL645" i="3"/>
  <c r="CQ512" i="3"/>
  <c r="CS512" i="3" s="1"/>
  <c r="AL648" i="3"/>
  <c r="AL649" i="3"/>
  <c r="AL567" i="3"/>
  <c r="AL569" i="3" s="1"/>
  <c r="CO266" i="3"/>
  <c r="CW266" i="3" s="1"/>
  <c r="AJ567" i="3"/>
  <c r="AJ569" i="3" s="1"/>
  <c r="AK567" i="3"/>
  <c r="AK569" i="3" s="1"/>
  <c r="Z672" i="3"/>
  <c r="Y672" i="3"/>
  <c r="X672" i="3"/>
  <c r="BQ567" i="3"/>
  <c r="BS580" i="3" s="1"/>
  <c r="CO209" i="3"/>
  <c r="CW209" i="3" s="1"/>
  <c r="CO514" i="3"/>
  <c r="CW514" i="3" s="1"/>
  <c r="CO559" i="3"/>
  <c r="CW559" i="3" s="1"/>
  <c r="CO510" i="3"/>
  <c r="CW510" i="3" s="1"/>
  <c r="CO524" i="3"/>
  <c r="CW524" i="3" s="1"/>
  <c r="R672" i="3"/>
  <c r="CO210" i="3"/>
  <c r="CW210" i="3" s="1"/>
  <c r="CO261" i="3"/>
  <c r="CW261" i="3" s="1"/>
  <c r="CO254" i="3"/>
  <c r="CW254" i="3" s="1"/>
  <c r="CO352" i="3"/>
  <c r="CW352" i="3" s="1"/>
  <c r="CO264" i="3"/>
  <c r="CW264" i="3" s="1"/>
  <c r="CO259" i="3"/>
  <c r="CW259" i="3" s="1"/>
  <c r="CO430" i="3"/>
  <c r="CW430" i="3" s="1"/>
  <c r="CO425" i="3"/>
  <c r="CW425" i="3" s="1"/>
  <c r="CO428" i="3"/>
  <c r="CW428" i="3" s="1"/>
  <c r="CO263" i="3"/>
  <c r="CW263" i="3" s="1"/>
  <c r="CO431" i="3"/>
  <c r="CW431" i="3" s="1"/>
  <c r="CO429" i="3"/>
  <c r="CW429" i="3" s="1"/>
  <c r="CO47" i="3"/>
  <c r="CW47" i="3" s="1"/>
  <c r="CS389" i="3"/>
  <c r="AI656" i="3"/>
  <c r="BU567" i="3"/>
  <c r="BU580" i="3" s="1"/>
  <c r="BY567" i="3"/>
  <c r="BW580" i="3" s="1"/>
  <c r="CO126" i="3"/>
  <c r="CW126" i="3" s="1"/>
  <c r="CO331" i="3"/>
  <c r="CW331" i="3" s="1"/>
  <c r="CO517" i="3"/>
  <c r="CW517" i="3" s="1"/>
  <c r="CO470" i="3"/>
  <c r="CW470" i="3" s="1"/>
  <c r="CO516" i="3"/>
  <c r="CW516" i="3" s="1"/>
  <c r="CO448" i="3"/>
  <c r="CW448" i="3" s="1"/>
  <c r="CO506" i="3"/>
  <c r="CW506" i="3" s="1"/>
  <c r="CO508" i="3"/>
  <c r="CW508" i="3" s="1"/>
  <c r="CO509" i="3"/>
  <c r="CW509" i="3" s="1"/>
  <c r="CO490" i="3"/>
  <c r="CW490" i="3" s="1"/>
  <c r="CO512" i="3"/>
  <c r="CW512" i="3" s="1"/>
  <c r="CO318" i="3"/>
  <c r="CW318" i="3" s="1"/>
  <c r="CO64" i="3"/>
  <c r="CW64" i="3" s="1"/>
  <c r="AI644" i="3"/>
  <c r="CO406" i="3"/>
  <c r="CW406" i="3" s="1"/>
  <c r="CO119" i="3"/>
  <c r="CW119" i="3" s="1"/>
  <c r="CO314" i="3"/>
  <c r="CW314" i="3" s="1"/>
  <c r="CO405" i="3"/>
  <c r="CW405" i="3" s="1"/>
  <c r="CO544" i="3"/>
  <c r="CW544" i="3" s="1"/>
  <c r="CO349" i="3"/>
  <c r="CW349" i="3" s="1"/>
  <c r="CO203" i="3"/>
  <c r="CW203" i="3" s="1"/>
  <c r="CO503" i="3"/>
  <c r="CW503" i="3" s="1"/>
  <c r="CO183" i="3"/>
  <c r="CW183" i="3" s="1"/>
  <c r="CO87" i="3"/>
  <c r="CW87" i="3" s="1"/>
  <c r="CO29" i="3"/>
  <c r="CW29" i="3" s="1"/>
  <c r="CO489" i="3"/>
  <c r="CW489" i="3" s="1"/>
  <c r="CO339" i="3"/>
  <c r="CW339" i="3" s="1"/>
  <c r="CO407" i="3"/>
  <c r="CW407" i="3" s="1"/>
  <c r="CO554" i="3"/>
  <c r="CW554" i="3" s="1"/>
  <c r="CO476" i="3"/>
  <c r="CW476" i="3" s="1"/>
  <c r="CO155" i="3"/>
  <c r="CW155" i="3" s="1"/>
  <c r="CO523" i="3"/>
  <c r="CW523" i="3" s="1"/>
  <c r="CO563" i="3"/>
  <c r="CW563" i="3" s="1"/>
  <c r="CO237" i="3"/>
  <c r="CW237" i="3" s="1"/>
  <c r="CO464" i="3"/>
  <c r="CW464" i="3" s="1"/>
  <c r="CO239" i="3"/>
  <c r="CW239" i="3" s="1"/>
  <c r="CO343" i="3"/>
  <c r="CW343" i="3" s="1"/>
  <c r="CO538" i="3"/>
  <c r="CW538" i="3" s="1"/>
  <c r="CO100" i="3"/>
  <c r="CW100" i="3" s="1"/>
  <c r="CO163" i="3"/>
  <c r="CW163" i="3" s="1"/>
  <c r="CO165" i="3"/>
  <c r="CW165" i="3" s="1"/>
  <c r="CO53" i="3"/>
  <c r="CW53" i="3" s="1"/>
  <c r="CO550" i="3"/>
  <c r="CW550" i="3" s="1"/>
  <c r="CO90" i="3"/>
  <c r="CW90" i="3" s="1"/>
  <c r="CO232" i="3"/>
  <c r="CW232" i="3" s="1"/>
  <c r="CO108" i="3"/>
  <c r="CW108" i="3" s="1"/>
  <c r="CO13" i="3"/>
  <c r="CW13" i="3" s="1"/>
  <c r="CO292" i="3"/>
  <c r="CW292" i="3" s="1"/>
  <c r="CO365" i="3"/>
  <c r="CW365" i="3" s="1"/>
  <c r="CO255" i="3"/>
  <c r="CW255" i="3" s="1"/>
  <c r="CO68" i="3"/>
  <c r="CW68" i="3" s="1"/>
  <c r="CO91" i="3"/>
  <c r="CW91" i="3" s="1"/>
  <c r="CO455" i="3"/>
  <c r="CW455" i="3" s="1"/>
  <c r="CO172" i="3"/>
  <c r="CW172" i="3" s="1"/>
  <c r="CO83" i="3"/>
  <c r="CW83" i="3" s="1"/>
  <c r="CO218" i="3"/>
  <c r="CW218" i="3" s="1"/>
  <c r="CO34" i="3"/>
  <c r="CW34" i="3" s="1"/>
  <c r="CO156" i="3"/>
  <c r="CW156" i="3" s="1"/>
  <c r="CO530" i="3"/>
  <c r="CW530" i="3" s="1"/>
  <c r="CO393" i="3"/>
  <c r="CW393" i="3" s="1"/>
  <c r="CO311" i="3"/>
  <c r="CW311" i="3" s="1"/>
  <c r="CO475" i="3"/>
  <c r="CW475" i="3" s="1"/>
  <c r="CO296" i="3"/>
  <c r="CW296" i="3" s="1"/>
  <c r="CO528" i="3"/>
  <c r="CW528" i="3" s="1"/>
  <c r="CO127" i="3"/>
  <c r="CW127" i="3" s="1"/>
  <c r="CO167" i="3"/>
  <c r="CW167" i="3" s="1"/>
  <c r="CO310" i="3"/>
  <c r="CW310" i="3" s="1"/>
  <c r="CO251" i="3"/>
  <c r="CW251" i="3" s="1"/>
  <c r="CO458" i="3"/>
  <c r="CW458" i="3" s="1"/>
  <c r="CO196" i="3"/>
  <c r="CW196" i="3" s="1"/>
  <c r="CO191" i="3"/>
  <c r="CW191" i="3" s="1"/>
  <c r="CO410" i="3"/>
  <c r="CW410" i="3" s="1"/>
  <c r="CO104" i="3"/>
  <c r="CW104" i="3" s="1"/>
  <c r="CO537" i="3"/>
  <c r="CW537" i="3" s="1"/>
  <c r="CO199" i="3"/>
  <c r="CW199" i="3" s="1"/>
  <c r="CO244" i="3"/>
  <c r="CW244" i="3" s="1"/>
  <c r="CO368" i="3"/>
  <c r="CW368" i="3" s="1"/>
  <c r="CO247" i="3"/>
  <c r="CW247" i="3" s="1"/>
  <c r="CO103" i="3"/>
  <c r="CW103" i="3" s="1"/>
  <c r="CO174" i="3"/>
  <c r="CW174" i="3" s="1"/>
  <c r="CO258" i="3"/>
  <c r="CW258" i="3" s="1"/>
  <c r="CO271" i="3"/>
  <c r="CW271" i="3" s="1"/>
  <c r="CO192" i="3"/>
  <c r="CW192" i="3" s="1"/>
  <c r="CO459" i="3"/>
  <c r="CW459" i="3" s="1"/>
  <c r="CO227" i="3"/>
  <c r="CW227" i="3" s="1"/>
  <c r="CO173" i="3"/>
  <c r="CW173" i="3" s="1"/>
  <c r="CO69" i="3"/>
  <c r="CW69" i="3" s="1"/>
  <c r="CO54" i="3"/>
  <c r="CW54" i="3" s="1"/>
  <c r="CO496" i="3"/>
  <c r="CW496" i="3" s="1"/>
  <c r="CO478" i="3"/>
  <c r="CW478" i="3" s="1"/>
  <c r="CO312" i="3"/>
  <c r="CW312" i="3" s="1"/>
  <c r="CO526" i="3"/>
  <c r="CW526" i="3" s="1"/>
  <c r="CO449" i="3"/>
  <c r="CW449" i="3" s="1"/>
  <c r="CO94" i="3"/>
  <c r="CW94" i="3" s="1"/>
  <c r="CO131" i="3"/>
  <c r="CW131" i="3" s="1"/>
  <c r="CO212" i="3"/>
  <c r="CW212" i="3" s="1"/>
  <c r="CO179" i="3"/>
  <c r="CW179" i="3" s="1"/>
  <c r="CO102" i="3"/>
  <c r="CW102" i="3" s="1"/>
  <c r="W672" i="3"/>
  <c r="CO549" i="3"/>
  <c r="CW549" i="3" s="1"/>
  <c r="CO552" i="3"/>
  <c r="CW552" i="3" s="1"/>
  <c r="CO58" i="3"/>
  <c r="CW58" i="3" s="1"/>
  <c r="CO145" i="3"/>
  <c r="CW145" i="3" s="1"/>
  <c r="CO115" i="3"/>
  <c r="CW115" i="3" s="1"/>
  <c r="CO304" i="3"/>
  <c r="CW304" i="3" s="1"/>
  <c r="CO400" i="3"/>
  <c r="CW400" i="3" s="1"/>
  <c r="CO421" i="3"/>
  <c r="CW421" i="3" s="1"/>
  <c r="CO17" i="3"/>
  <c r="CW17" i="3" s="1"/>
  <c r="CO185" i="3"/>
  <c r="CW185" i="3" s="1"/>
  <c r="CO187" i="3"/>
  <c r="CW187" i="3" s="1"/>
  <c r="CO353" i="3"/>
  <c r="CW353" i="3" s="1"/>
  <c r="CO335" i="3"/>
  <c r="CW335" i="3" s="1"/>
  <c r="CO146" i="3"/>
  <c r="CW146" i="3" s="1"/>
  <c r="CO375" i="3"/>
  <c r="CW375" i="3" s="1"/>
  <c r="CO204" i="3"/>
  <c r="CW204" i="3" s="1"/>
  <c r="CO71" i="3"/>
  <c r="CW71" i="3" s="1"/>
  <c r="CO315" i="3"/>
  <c r="CW315" i="3" s="1"/>
  <c r="CO79" i="3"/>
  <c r="CW79" i="3" s="1"/>
  <c r="CO519" i="3"/>
  <c r="CW519" i="3" s="1"/>
  <c r="CO211" i="3"/>
  <c r="CW211" i="3" s="1"/>
  <c r="CO78" i="3"/>
  <c r="CW78" i="3" s="1"/>
  <c r="CO38" i="3"/>
  <c r="CW38" i="3" s="1"/>
  <c r="CO31" i="3"/>
  <c r="CW31" i="3" s="1"/>
  <c r="CO123" i="3"/>
  <c r="CW123" i="3" s="1"/>
  <c r="CO49" i="3"/>
  <c r="CW49" i="3" s="1"/>
  <c r="CO330" i="3"/>
  <c r="CW330" i="3" s="1"/>
  <c r="CO168" i="3"/>
  <c r="CW168" i="3" s="1"/>
  <c r="CO474" i="3"/>
  <c r="CW474" i="3" s="1"/>
  <c r="CO486" i="3"/>
  <c r="CW486" i="3" s="1"/>
  <c r="CO454" i="3"/>
  <c r="CW454" i="3" s="1"/>
  <c r="CO531" i="3"/>
  <c r="CW531" i="3" s="1"/>
  <c r="CO154" i="3"/>
  <c r="CW154" i="3" s="1"/>
  <c r="CO241" i="3"/>
  <c r="CW241" i="3" s="1"/>
  <c r="CO230" i="3"/>
  <c r="CW230" i="3" s="1"/>
  <c r="CO97" i="3"/>
  <c r="CW97" i="3" s="1"/>
  <c r="CO243" i="3"/>
  <c r="CW243" i="3" s="1"/>
  <c r="CO472" i="3"/>
  <c r="CW472" i="3" s="1"/>
  <c r="CO281" i="3"/>
  <c r="CW281" i="3" s="1"/>
  <c r="CO35" i="3"/>
  <c r="CW35" i="3" s="1"/>
  <c r="CO424" i="3"/>
  <c r="CW424" i="3" s="1"/>
  <c r="CO423" i="3"/>
  <c r="CW423" i="3" s="1"/>
  <c r="CO160" i="3"/>
  <c r="CW160" i="3" s="1"/>
  <c r="CO545" i="3"/>
  <c r="CW545" i="3" s="1"/>
  <c r="CO290" i="3"/>
  <c r="CW290" i="3" s="1"/>
  <c r="CO282" i="3"/>
  <c r="CW282" i="3" s="1"/>
  <c r="CO453" i="3"/>
  <c r="CW453" i="3" s="1"/>
  <c r="CO298" i="3"/>
  <c r="CW298" i="3" s="1"/>
  <c r="CO240" i="3"/>
  <c r="CW240" i="3" s="1"/>
  <c r="CO248" i="3"/>
  <c r="CW248" i="3" s="1"/>
  <c r="CO95" i="3"/>
  <c r="CW95" i="3" s="1"/>
  <c r="CO398" i="3"/>
  <c r="CW398" i="3" s="1"/>
  <c r="CO389" i="3"/>
  <c r="CW389" i="3" s="1"/>
  <c r="CO561" i="3"/>
  <c r="CW561" i="3" s="1"/>
  <c r="CO324" i="3"/>
  <c r="CW324" i="3" s="1"/>
  <c r="CO15" i="3"/>
  <c r="CW15" i="3" s="1"/>
  <c r="CO122" i="3"/>
  <c r="CW122" i="3" s="1"/>
  <c r="CO548" i="3"/>
  <c r="CW548" i="3" s="1"/>
  <c r="CO272" i="3"/>
  <c r="CW272" i="3" s="1"/>
  <c r="CO72" i="3"/>
  <c r="CW72" i="3" s="1"/>
  <c r="CO181" i="3"/>
  <c r="CW181" i="3" s="1"/>
  <c r="CO107" i="3"/>
  <c r="CW107" i="3" s="1"/>
  <c r="CO85" i="3"/>
  <c r="CW85" i="3" s="1"/>
  <c r="CO41" i="3"/>
  <c r="CW41" i="3" s="1"/>
  <c r="CO328" i="3"/>
  <c r="CW328" i="3" s="1"/>
  <c r="CO377" i="3"/>
  <c r="CW377" i="3" s="1"/>
  <c r="CO402" i="3"/>
  <c r="CW402" i="3" s="1"/>
  <c r="CO332" i="3"/>
  <c r="CW332" i="3" s="1"/>
  <c r="CO81" i="3"/>
  <c r="CW81" i="3" s="1"/>
  <c r="CO515" i="3"/>
  <c r="CW515" i="3" s="1"/>
  <c r="CO507" i="3"/>
  <c r="CW507" i="3" s="1"/>
  <c r="CO40" i="3"/>
  <c r="CW40" i="3" s="1"/>
  <c r="CO132" i="3"/>
  <c r="CW132" i="3" s="1"/>
  <c r="CO316" i="3"/>
  <c r="CW316" i="3" s="1"/>
  <c r="CO342" i="3"/>
  <c r="CW342" i="3" s="1"/>
  <c r="CO308" i="3"/>
  <c r="CW308" i="3" s="1"/>
  <c r="CO195" i="3"/>
  <c r="CW195" i="3" s="1"/>
  <c r="CO197" i="3"/>
  <c r="CW197" i="3" s="1"/>
  <c r="CO268" i="3"/>
  <c r="CW268" i="3" s="1"/>
  <c r="CO159" i="3"/>
  <c r="CW159" i="3" s="1"/>
  <c r="CO275" i="3"/>
  <c r="CW275" i="3" s="1"/>
  <c r="CO60" i="3"/>
  <c r="CW60" i="3" s="1"/>
  <c r="CO19" i="3"/>
  <c r="CW19" i="3" s="1"/>
  <c r="CO158" i="3"/>
  <c r="CW158" i="3" s="1"/>
  <c r="CO309" i="3"/>
  <c r="CW309" i="3" s="1"/>
  <c r="CO273" i="3"/>
  <c r="CW273" i="3" s="1"/>
  <c r="CO175" i="3"/>
  <c r="CW175" i="3" s="1"/>
  <c r="CO246" i="3"/>
  <c r="CW246" i="3" s="1"/>
  <c r="CO51" i="3"/>
  <c r="CW51" i="3" s="1"/>
  <c r="CO276" i="3"/>
  <c r="CW276" i="3" s="1"/>
  <c r="CO558" i="3"/>
  <c r="CW558" i="3" s="1"/>
  <c r="CO376" i="3"/>
  <c r="CW376" i="3" s="1"/>
  <c r="CO28" i="3"/>
  <c r="CW28" i="3" s="1"/>
  <c r="CO363" i="3"/>
  <c r="CW363" i="3" s="1"/>
  <c r="CO553" i="3"/>
  <c r="CW553" i="3" s="1"/>
  <c r="CO462" i="3"/>
  <c r="CW462" i="3" s="1"/>
  <c r="CO76" i="3"/>
  <c r="CW76" i="3" s="1"/>
  <c r="CO565" i="3"/>
  <c r="CW565" i="3" s="1"/>
  <c r="CO422" i="3"/>
  <c r="CW422" i="3" s="1"/>
  <c r="CO52" i="3"/>
  <c r="CW52" i="3" s="1"/>
  <c r="CO433" i="3"/>
  <c r="CW433" i="3" s="1"/>
  <c r="CO285" i="3"/>
  <c r="CW285" i="3" s="1"/>
  <c r="CO57" i="3"/>
  <c r="CW57" i="3" s="1"/>
  <c r="CW440" i="3"/>
  <c r="CO482" i="3"/>
  <c r="CW482" i="3" s="1"/>
  <c r="CO153" i="3"/>
  <c r="CW153" i="3" s="1"/>
  <c r="CO30" i="3"/>
  <c r="CW30" i="3" s="1"/>
  <c r="CO67" i="3"/>
  <c r="CW67" i="3" s="1"/>
  <c r="CO403" i="3"/>
  <c r="CW403" i="3" s="1"/>
  <c r="CO321" i="3"/>
  <c r="CW321" i="3" s="1"/>
  <c r="CO347" i="3"/>
  <c r="CW347" i="3" s="1"/>
  <c r="CO164" i="3"/>
  <c r="CW164" i="3" s="1"/>
  <c r="CO109" i="3"/>
  <c r="CW109" i="3" s="1"/>
  <c r="CO442" i="3"/>
  <c r="CW442" i="3" s="1"/>
  <c r="CO416" i="3"/>
  <c r="CW416" i="3" s="1"/>
  <c r="CO381" i="3"/>
  <c r="CW381" i="3" s="1"/>
  <c r="CO176" i="3"/>
  <c r="CW176" i="3" s="1"/>
  <c r="CO117" i="3"/>
  <c r="CW117" i="3" s="1"/>
  <c r="CO32" i="3"/>
  <c r="CW32" i="3" s="1"/>
  <c r="CO217" i="3"/>
  <c r="CW217" i="3" s="1"/>
  <c r="CO151" i="3"/>
  <c r="CW151" i="3" s="1"/>
  <c r="CO313" i="3"/>
  <c r="CW313" i="3" s="1"/>
  <c r="CO128" i="3"/>
  <c r="CW128" i="3" s="1"/>
  <c r="CO74" i="3"/>
  <c r="CW74" i="3" s="1"/>
  <c r="CO305" i="3"/>
  <c r="CW305" i="3" s="1"/>
  <c r="CO80" i="3"/>
  <c r="CW80" i="3" s="1"/>
  <c r="CO532" i="3"/>
  <c r="CW532" i="3" s="1"/>
  <c r="CO539" i="3"/>
  <c r="CW539" i="3" s="1"/>
  <c r="CO307" i="3"/>
  <c r="CW307" i="3" s="1"/>
  <c r="CO141" i="3"/>
  <c r="CW141" i="3" s="1"/>
  <c r="CO295" i="3"/>
  <c r="CW295" i="3" s="1"/>
  <c r="CO200" i="3"/>
  <c r="CW200" i="3" s="1"/>
  <c r="CO293" i="3"/>
  <c r="CW293" i="3" s="1"/>
  <c r="CO59" i="3"/>
  <c r="CW59" i="3" s="1"/>
  <c r="CO75" i="3"/>
  <c r="CW75" i="3" s="1"/>
  <c r="CO542" i="3"/>
  <c r="CW542" i="3" s="1"/>
  <c r="CO270" i="3"/>
  <c r="CW270" i="3" s="1"/>
  <c r="CO186" i="3"/>
  <c r="CW186" i="3" s="1"/>
  <c r="CO555" i="3"/>
  <c r="CW555" i="3" s="1"/>
  <c r="CO557" i="3"/>
  <c r="CW557" i="3" s="1"/>
  <c r="CO525" i="3"/>
  <c r="CW525" i="3" s="1"/>
  <c r="CO527" i="3"/>
  <c r="CW527" i="3" s="1"/>
  <c r="CO267" i="3"/>
  <c r="CW267" i="3" s="1"/>
  <c r="CO540" i="3"/>
  <c r="CW540" i="3" s="1"/>
  <c r="CO37" i="3"/>
  <c r="CW37" i="3" s="1"/>
  <c r="CO412" i="3"/>
  <c r="CW412" i="3" s="1"/>
  <c r="CO36" i="3"/>
  <c r="CW36" i="3" s="1"/>
  <c r="CO18" i="3"/>
  <c r="CW18" i="3" s="1"/>
  <c r="CO256" i="3"/>
  <c r="CW256" i="3" s="1"/>
  <c r="CO9" i="3"/>
  <c r="CW9" i="3" s="1"/>
  <c r="CO55" i="3"/>
  <c r="CW55" i="3" s="1"/>
  <c r="CO229" i="3"/>
  <c r="CW229" i="3" s="1"/>
  <c r="CO280" i="3"/>
  <c r="CW280" i="3" s="1"/>
  <c r="CO395" i="3"/>
  <c r="CW395" i="3" s="1"/>
  <c r="CO387" i="3"/>
  <c r="CW387" i="3" s="1"/>
  <c r="CO546" i="3"/>
  <c r="CW546" i="3" s="1"/>
  <c r="CO150" i="3"/>
  <c r="CW150" i="3" s="1"/>
  <c r="CW142" i="3"/>
  <c r="CO356" i="3"/>
  <c r="CW356" i="3" s="1"/>
  <c r="CO178" i="3"/>
  <c r="CW178" i="3" s="1"/>
  <c r="CO535" i="3"/>
  <c r="CW535" i="3" s="1"/>
  <c r="CO291" i="3"/>
  <c r="CW291" i="3" s="1"/>
  <c r="CO215" i="3"/>
  <c r="CW215" i="3" s="1"/>
  <c r="CO333" i="3"/>
  <c r="CW333" i="3" s="1"/>
  <c r="CO93" i="3"/>
  <c r="CW93" i="3" s="1"/>
  <c r="CO98" i="3"/>
  <c r="CW98" i="3" s="1"/>
  <c r="CO86" i="3"/>
  <c r="CW86" i="3" s="1"/>
  <c r="CO350" i="3"/>
  <c r="CW350" i="3" s="1"/>
  <c r="CO355" i="3"/>
  <c r="CW355" i="3" s="1"/>
  <c r="CO61" i="3"/>
  <c r="CW61" i="3" s="1"/>
  <c r="CO116" i="3"/>
  <c r="CW116" i="3" s="1"/>
  <c r="CO125" i="3"/>
  <c r="CW125" i="3" s="1"/>
  <c r="CO144" i="3"/>
  <c r="CW144" i="3" s="1"/>
  <c r="CO213" i="3"/>
  <c r="CW213" i="3" s="1"/>
  <c r="CO177" i="3"/>
  <c r="CW177" i="3" s="1"/>
  <c r="CO492" i="3"/>
  <c r="CW492" i="3" s="1"/>
  <c r="CO450" i="3"/>
  <c r="CW450" i="3" s="1"/>
  <c r="CO299" i="3"/>
  <c r="CW299" i="3" s="1"/>
  <c r="CO399" i="3"/>
  <c r="CW399" i="3" s="1"/>
  <c r="CO326" i="3"/>
  <c r="CW326" i="3" s="1"/>
  <c r="CO329" i="3"/>
  <c r="CW329" i="3" s="1"/>
  <c r="CO180" i="3"/>
  <c r="CW180" i="3" s="1"/>
  <c r="CO279" i="3"/>
  <c r="CW279" i="3" s="1"/>
  <c r="CO140" i="3"/>
  <c r="CW140" i="3" s="1"/>
  <c r="CO63" i="3"/>
  <c r="CW63" i="3" s="1"/>
  <c r="CO152" i="3"/>
  <c r="CW152" i="3" s="1"/>
  <c r="CO536" i="3"/>
  <c r="CW536" i="3" s="1"/>
  <c r="CO378" i="3"/>
  <c r="CW378" i="3" s="1"/>
  <c r="CO401" i="3"/>
  <c r="CW401" i="3" s="1"/>
  <c r="CO111" i="3"/>
  <c r="CW111" i="3" s="1"/>
  <c r="CO171" i="3"/>
  <c r="CW171" i="3" s="1"/>
  <c r="CO134" i="3"/>
  <c r="CW134" i="3" s="1"/>
  <c r="CO129" i="3"/>
  <c r="CW129" i="3" s="1"/>
  <c r="CO21" i="3"/>
  <c r="CW21" i="3" s="1"/>
  <c r="CO297" i="3"/>
  <c r="CW297" i="3" s="1"/>
  <c r="CO20" i="3"/>
  <c r="CW20" i="3" s="1"/>
  <c r="CO300" i="3"/>
  <c r="CW300" i="3" s="1"/>
  <c r="CO234" i="3"/>
  <c r="CW234" i="3" s="1"/>
  <c r="CO529" i="3"/>
  <c r="CW529" i="3" s="1"/>
  <c r="CO133" i="3"/>
  <c r="CW133" i="3" s="1"/>
  <c r="CO287" i="3"/>
  <c r="CW287" i="3" s="1"/>
  <c r="CO233" i="3"/>
  <c r="CW233" i="3" s="1"/>
  <c r="CO136" i="3"/>
  <c r="CW136" i="3" s="1"/>
  <c r="CO480" i="3"/>
  <c r="CW480" i="3" s="1"/>
  <c r="CO202" i="3"/>
  <c r="CW202" i="3" s="1"/>
  <c r="CO257" i="3"/>
  <c r="CW257" i="3" s="1"/>
  <c r="CO358" i="3"/>
  <c r="CW358" i="3" s="1"/>
  <c r="CO137" i="3"/>
  <c r="CW137" i="3" s="1"/>
  <c r="CO170" i="3"/>
  <c r="CW170" i="3" s="1"/>
  <c r="CO169" i="3"/>
  <c r="CW169" i="3" s="1"/>
  <c r="CO278" i="3"/>
  <c r="CW278" i="3" s="1"/>
  <c r="CO82" i="3"/>
  <c r="CW82" i="3" s="1"/>
  <c r="CO432" i="3"/>
  <c r="CW432" i="3" s="1"/>
  <c r="CO520" i="3"/>
  <c r="CW520" i="3" s="1"/>
  <c r="CO216" i="3"/>
  <c r="CW216" i="3" s="1"/>
  <c r="CO404" i="3"/>
  <c r="CW404" i="3" s="1"/>
  <c r="CO73" i="3"/>
  <c r="CW73" i="3" s="1"/>
  <c r="CO205" i="3"/>
  <c r="CW205" i="3" s="1"/>
  <c r="CO373" i="3"/>
  <c r="CW373" i="3" s="1"/>
  <c r="CO245" i="3"/>
  <c r="CW245" i="3" s="1"/>
  <c r="CO162" i="3"/>
  <c r="CW162" i="3" s="1"/>
  <c r="CO361" i="3"/>
  <c r="CW361" i="3" s="1"/>
  <c r="CO228" i="3"/>
  <c r="CW228" i="3" s="1"/>
  <c r="CO562" i="3"/>
  <c r="CW562" i="3" s="1"/>
  <c r="CO337" i="3"/>
  <c r="CW337" i="3" s="1"/>
  <c r="CO286" i="3"/>
  <c r="CW286" i="3" s="1"/>
  <c r="CO236" i="3"/>
  <c r="CW236" i="3" s="1"/>
  <c r="CO193" i="3"/>
  <c r="CW193" i="3" s="1"/>
  <c r="CO320" i="3"/>
  <c r="CW320" i="3" s="1"/>
  <c r="CO148" i="3"/>
  <c r="CW148" i="3" s="1"/>
  <c r="CO70" i="3"/>
  <c r="CW70" i="3" s="1"/>
  <c r="CO194" i="3"/>
  <c r="CW194" i="3" s="1"/>
  <c r="CO106" i="3"/>
  <c r="CW106" i="3" s="1"/>
  <c r="CO84" i="3"/>
  <c r="CW84" i="3" s="1"/>
  <c r="CO560" i="3"/>
  <c r="CW560" i="3" s="1"/>
  <c r="CO182" i="3"/>
  <c r="CW182" i="3" s="1"/>
  <c r="CO419" i="3"/>
  <c r="CW419" i="3" s="1"/>
  <c r="CO338" i="3"/>
  <c r="CW338" i="3" s="1"/>
  <c r="CO277" i="3"/>
  <c r="CW277" i="3" s="1"/>
  <c r="CO522" i="3"/>
  <c r="CW522" i="3" s="1"/>
  <c r="CO50" i="3"/>
  <c r="CW50" i="3" s="1"/>
  <c r="CO360" i="3"/>
  <c r="CW360" i="3" s="1"/>
  <c r="CO226" i="3"/>
  <c r="CW226" i="3" s="1"/>
  <c r="CO294" i="3"/>
  <c r="CW294" i="3" s="1"/>
  <c r="CO372" i="3"/>
  <c r="CW372" i="3" s="1"/>
  <c r="CO534" i="3"/>
  <c r="CW534" i="3" s="1"/>
  <c r="CO379" i="3"/>
  <c r="CW379" i="3" s="1"/>
  <c r="CO494" i="3"/>
  <c r="CW494" i="3" s="1"/>
  <c r="CO301" i="3"/>
  <c r="CW301" i="3" s="1"/>
  <c r="CO415" i="3"/>
  <c r="CW415" i="3" s="1"/>
  <c r="CO42" i="3"/>
  <c r="CW42" i="3" s="1"/>
  <c r="CO457" i="3"/>
  <c r="CW457" i="3" s="1"/>
  <c r="CO130" i="3"/>
  <c r="CW130" i="3" s="1"/>
  <c r="CO166" i="3"/>
  <c r="CW166" i="3" s="1"/>
  <c r="CO96" i="3"/>
  <c r="CW96" i="3" s="1"/>
  <c r="CO231" i="3"/>
  <c r="CW231" i="3" s="1"/>
  <c r="CO302" i="3"/>
  <c r="CW302" i="3" s="1"/>
  <c r="CO336" i="3"/>
  <c r="CW336" i="3" s="1"/>
  <c r="CO345" i="3"/>
  <c r="CW345" i="3" s="1"/>
  <c r="CO284" i="3"/>
  <c r="CW284" i="3" s="1"/>
  <c r="CO147" i="3"/>
  <c r="CW147" i="3" s="1"/>
  <c r="CO44" i="3"/>
  <c r="CW44" i="3" s="1"/>
  <c r="CO220" i="3"/>
  <c r="CW220" i="3" s="1"/>
  <c r="CO242" i="3"/>
  <c r="CW242" i="3" s="1"/>
  <c r="CO124" i="3"/>
  <c r="CW124" i="3" s="1"/>
  <c r="CO238" i="3"/>
  <c r="CW238" i="3" s="1"/>
  <c r="CO139" i="3"/>
  <c r="CW139" i="3" s="1"/>
  <c r="CO66" i="3"/>
  <c r="CW66" i="3" s="1"/>
  <c r="CO564" i="3"/>
  <c r="CW564" i="3" s="1"/>
  <c r="CO547" i="3"/>
  <c r="CW547" i="3" s="1"/>
  <c r="CO105" i="3"/>
  <c r="CW105" i="3" s="1"/>
  <c r="CO48" i="3"/>
  <c r="CW48" i="3" s="1"/>
  <c r="CO500" i="3"/>
  <c r="CW500" i="3" s="1"/>
  <c r="CO214" i="3"/>
  <c r="CW214" i="3" s="1"/>
  <c r="CO283" i="3"/>
  <c r="CW283" i="3" s="1"/>
  <c r="CO541" i="3"/>
  <c r="CW541" i="3" s="1"/>
  <c r="CO89" i="3"/>
  <c r="CW89" i="3" s="1"/>
  <c r="CO114" i="3"/>
  <c r="CW114" i="3" s="1"/>
  <c r="CO334" i="3"/>
  <c r="CW334" i="3" s="1"/>
  <c r="CO382" i="3"/>
  <c r="CW382" i="3" s="1"/>
  <c r="CO359" i="3"/>
  <c r="CW359" i="3" s="1"/>
  <c r="CO543" i="3"/>
  <c r="CW543" i="3" s="1"/>
  <c r="CO138" i="3"/>
  <c r="CW138" i="3" s="1"/>
  <c r="CO249" i="3"/>
  <c r="CW249" i="3" s="1"/>
  <c r="CO325" i="3"/>
  <c r="CW325" i="3" s="1"/>
  <c r="CO501" i="3"/>
  <c r="CW501" i="3" s="1"/>
  <c r="CO288" i="3"/>
  <c r="CW288" i="3" s="1"/>
  <c r="CO380" i="3"/>
  <c r="CW380" i="3" s="1"/>
  <c r="CO77" i="3"/>
  <c r="CW77" i="3" s="1"/>
  <c r="CO33" i="3"/>
  <c r="CW33" i="3" s="1"/>
  <c r="CO317" i="3"/>
  <c r="CW317" i="3" s="1"/>
  <c r="CO45" i="3"/>
  <c r="CW45" i="3" s="1"/>
  <c r="CO420" i="3"/>
  <c r="CW420" i="3" s="1"/>
  <c r="CO344" i="3"/>
  <c r="CW344" i="3" s="1"/>
  <c r="CO306" i="3"/>
  <c r="CW306" i="3" s="1"/>
  <c r="CO348" i="3"/>
  <c r="CW348" i="3" s="1"/>
  <c r="CO274" i="3"/>
  <c r="CW274" i="3" s="1"/>
  <c r="CO452" i="3"/>
  <c r="CO374" i="3"/>
  <c r="CW374" i="3" s="1"/>
  <c r="CO473" i="3"/>
  <c r="CW473" i="3" s="1"/>
  <c r="CO27" i="3"/>
  <c r="CW27" i="3" s="1"/>
  <c r="CO62" i="3"/>
  <c r="CW62" i="3" s="1"/>
  <c r="CO56" i="3"/>
  <c r="CW56" i="3" s="1"/>
  <c r="CO367" i="3"/>
  <c r="CW367" i="3" s="1"/>
  <c r="CO121" i="3"/>
  <c r="CW121" i="3" s="1"/>
  <c r="CO161" i="3"/>
  <c r="CW161" i="3" s="1"/>
  <c r="CO370" i="3"/>
  <c r="CW370" i="3" s="1"/>
  <c r="CO319" i="3"/>
  <c r="CW319" i="3" s="1"/>
  <c r="CO22" i="3"/>
  <c r="CW22" i="3" s="1"/>
  <c r="CO463" i="3"/>
  <c r="CW463" i="3" s="1"/>
  <c r="CO396" i="3"/>
  <c r="CW396" i="3" s="1"/>
  <c r="CO391" i="3"/>
  <c r="CW391" i="3" s="1"/>
  <c r="CO364" i="3"/>
  <c r="CW364" i="3" s="1"/>
  <c r="CO346" i="3"/>
  <c r="CW346" i="3" s="1"/>
  <c r="CO101" i="3"/>
  <c r="CW101" i="3" s="1"/>
  <c r="CO269" i="3"/>
  <c r="CW269" i="3" s="1"/>
  <c r="CO190" i="3"/>
  <c r="CW190" i="3" s="1"/>
  <c r="CO451" i="3"/>
  <c r="CW451" i="3" s="1"/>
  <c r="CO157" i="3"/>
  <c r="CW157" i="3" s="1"/>
  <c r="CO99" i="3"/>
  <c r="CW99" i="3" s="1"/>
  <c r="CO235" i="3"/>
  <c r="CW235" i="3" s="1"/>
  <c r="CO409" i="3"/>
  <c r="CW409" i="3" s="1"/>
  <c r="CO408" i="3"/>
  <c r="CW408" i="3" s="1"/>
  <c r="CO340" i="3"/>
  <c r="CW340" i="3" s="1"/>
  <c r="CO354" i="3"/>
  <c r="CW354" i="3" s="1"/>
  <c r="CO112" i="3"/>
  <c r="CW112" i="3" s="1"/>
  <c r="CO357" i="3"/>
  <c r="CW357" i="3" s="1"/>
  <c r="CO371" i="3"/>
  <c r="CW371" i="3" s="1"/>
  <c r="CO65" i="3"/>
  <c r="CW65" i="3" s="1"/>
  <c r="CO198" i="3"/>
  <c r="CW198" i="3" s="1"/>
  <c r="CO362" i="3"/>
  <c r="CW362" i="3" s="1"/>
  <c r="CO411" i="3"/>
  <c r="CW411" i="3" s="1"/>
  <c r="CO201" i="3"/>
  <c r="CW201" i="3" s="1"/>
  <c r="CO413" i="3"/>
  <c r="CW413" i="3" s="1"/>
  <c r="CO135" i="3"/>
  <c r="CW135" i="3" s="1"/>
  <c r="CO221" i="3"/>
  <c r="CW221" i="3" s="1"/>
  <c r="CO414" i="3"/>
  <c r="CW414" i="3" s="1"/>
  <c r="CO445" i="3"/>
  <c r="CW445" i="3" s="1"/>
  <c r="CO521" i="3"/>
  <c r="CW521" i="3" s="1"/>
  <c r="CO341" i="3"/>
  <c r="CW341" i="3" s="1"/>
  <c r="CO14" i="3"/>
  <c r="CW14" i="3" s="1"/>
  <c r="CO366" i="3"/>
  <c r="CW366" i="3" s="1"/>
  <c r="AI643" i="3"/>
  <c r="AI658" i="3"/>
  <c r="AI649" i="3"/>
  <c r="AI648" i="3"/>
  <c r="AI653" i="3"/>
  <c r="AI657" i="3"/>
  <c r="AI652" i="3"/>
  <c r="AI669" i="3"/>
  <c r="AG567" i="3"/>
  <c r="AG569" i="3" s="1"/>
  <c r="AI641" i="3"/>
  <c r="AH567" i="3"/>
  <c r="AH569" i="3" s="1"/>
  <c r="AI659" i="3"/>
  <c r="AI645" i="3"/>
  <c r="AI567" i="3"/>
  <c r="AI569" i="3" s="1"/>
  <c r="U672" i="3"/>
  <c r="V672" i="3"/>
  <c r="AW567" i="3"/>
  <c r="AU580" i="3" s="1"/>
  <c r="AS567" i="3"/>
  <c r="AF656" i="3"/>
  <c r="CO444" i="3"/>
  <c r="CW444" i="3" s="1"/>
  <c r="CO491" i="3"/>
  <c r="CW491" i="3" s="1"/>
  <c r="CO556" i="3"/>
  <c r="CW556" i="3" s="1"/>
  <c r="CO392" i="3"/>
  <c r="CW392" i="3" s="1"/>
  <c r="CO495" i="3"/>
  <c r="CW495" i="3" s="1"/>
  <c r="CO479" i="3"/>
  <c r="CW479" i="3" s="1"/>
  <c r="CO394" i="3"/>
  <c r="CW394" i="3" s="1"/>
  <c r="CO502" i="3"/>
  <c r="CW502" i="3" s="1"/>
  <c r="P15" i="1"/>
  <c r="E8" i="3" s="1"/>
  <c r="AF644" i="3"/>
  <c r="AF643" i="3"/>
  <c r="AF648" i="3"/>
  <c r="AF652" i="3"/>
  <c r="AF658" i="3"/>
  <c r="AF657" i="3"/>
  <c r="AF645" i="3"/>
  <c r="AF653" i="3"/>
  <c r="CO388" i="3"/>
  <c r="CW388" i="3" s="1"/>
  <c r="AF659" i="3"/>
  <c r="O672" i="3"/>
  <c r="AF649" i="3"/>
  <c r="N672" i="3"/>
  <c r="K672" i="3"/>
  <c r="S672" i="3"/>
  <c r="AF669" i="3"/>
  <c r="I672" i="3"/>
  <c r="AF567" i="3"/>
  <c r="AF569" i="3" s="1"/>
  <c r="L672" i="3"/>
  <c r="AF663" i="3"/>
  <c r="J672" i="3"/>
  <c r="T672" i="3"/>
  <c r="AF641" i="3"/>
  <c r="Q672" i="3"/>
  <c r="H672" i="3"/>
  <c r="P672" i="3"/>
  <c r="M672" i="3"/>
  <c r="CO484" i="3" l="1"/>
  <c r="CW484" i="3" s="1"/>
  <c r="H636" i="3"/>
  <c r="CM8" i="3"/>
  <c r="CM567" i="3" s="1"/>
  <c r="CW452" i="3"/>
  <c r="AO608" i="3"/>
  <c r="CI608" i="3" s="1"/>
  <c r="H608" i="3"/>
  <c r="CZ8" i="3"/>
  <c r="CU8" i="3"/>
  <c r="CU567" i="3" s="1"/>
  <c r="CI8" i="3"/>
  <c r="CI567" i="3" s="1"/>
  <c r="CE8" i="3"/>
  <c r="CE567" i="3" s="1"/>
  <c r="CG579" i="3" s="1"/>
  <c r="F9" i="8" s="1"/>
  <c r="CA8" i="3"/>
  <c r="CA567" i="3" s="1"/>
  <c r="BW8" i="3"/>
  <c r="BS8" i="3"/>
  <c r="BS567" i="3" s="1"/>
  <c r="BU579" i="3" s="1"/>
  <c r="BO8" i="3"/>
  <c r="BG8" i="3"/>
  <c r="BG567" i="3" s="1"/>
  <c r="BI579" i="3" s="1"/>
  <c r="BI581" i="3" s="1"/>
  <c r="BI585" i="3" s="1"/>
  <c r="AY8" i="3"/>
  <c r="BK8" i="3"/>
  <c r="BK567" i="3" s="1"/>
  <c r="BK579" i="3" s="1"/>
  <c r="BK581" i="3" s="1"/>
  <c r="BK585" i="3" s="1"/>
  <c r="BC8" i="3"/>
  <c r="BC567" i="3" s="1"/>
  <c r="BG579" i="3" s="1"/>
  <c r="BG581" i="3" s="1"/>
  <c r="BG585" i="3" s="1"/>
  <c r="AS580" i="3"/>
  <c r="CK567" i="3"/>
  <c r="CI580" i="3" s="1"/>
  <c r="G10" i="8" s="1"/>
  <c r="CC567" i="3"/>
  <c r="CE580" i="3" s="1"/>
  <c r="E10" i="8" s="1"/>
  <c r="CG567" i="3"/>
  <c r="CG580" i="3" s="1"/>
  <c r="F10" i="8" s="1"/>
  <c r="AQ8" i="3"/>
  <c r="AQ567" i="3" s="1"/>
  <c r="AS579" i="3" s="1"/>
  <c r="AO672" i="3"/>
  <c r="AO616" i="3"/>
  <c r="CI616" i="3" s="1"/>
  <c r="AO634" i="3"/>
  <c r="CI634" i="3" s="1"/>
  <c r="AO611" i="3"/>
  <c r="CI611" i="3" s="1"/>
  <c r="AO631" i="3"/>
  <c r="CI631" i="3" s="1"/>
  <c r="AO620" i="3"/>
  <c r="CI620" i="3" s="1"/>
  <c r="AO637" i="3"/>
  <c r="CI637" i="3" s="1"/>
  <c r="AO613" i="3"/>
  <c r="CI613" i="3" s="1"/>
  <c r="AO633" i="3"/>
  <c r="CI633" i="3" s="1"/>
  <c r="AO610" i="3"/>
  <c r="CI610" i="3" s="1"/>
  <c r="AO619" i="3"/>
  <c r="CI619" i="3" s="1"/>
  <c r="AO632" i="3"/>
  <c r="CI632" i="3" s="1"/>
  <c r="AO609" i="3"/>
  <c r="CI609" i="3" s="1"/>
  <c r="AO622" i="3"/>
  <c r="CI622" i="3" s="1"/>
  <c r="AO612" i="3"/>
  <c r="CI612" i="3" s="1"/>
  <c r="AO635" i="3"/>
  <c r="CI635" i="3" s="1"/>
  <c r="AO629" i="3"/>
  <c r="CI629" i="3" s="1"/>
  <c r="AO621" i="3"/>
  <c r="CI621" i="3" s="1"/>
  <c r="AO636" i="3"/>
  <c r="CI636" i="3" s="1"/>
  <c r="AO623" i="3"/>
  <c r="CI623" i="3" s="1"/>
  <c r="AO627" i="3"/>
  <c r="CI627" i="3" s="1"/>
  <c r="AO617" i="3"/>
  <c r="CI617" i="3" s="1"/>
  <c r="AO615" i="3"/>
  <c r="CI615" i="3" s="1"/>
  <c r="AO618" i="3"/>
  <c r="CI618" i="3" s="1"/>
  <c r="AO626" i="3"/>
  <c r="CI626" i="3" s="1"/>
  <c r="CS253" i="3"/>
  <c r="AO630" i="3"/>
  <c r="CI630" i="3" s="1"/>
  <c r="AO624" i="3"/>
  <c r="CI624" i="3" s="1"/>
  <c r="AO628" i="3"/>
  <c r="CI628" i="3" s="1"/>
  <c r="AO614" i="3"/>
  <c r="CI614" i="3" s="1"/>
  <c r="AO625" i="3"/>
  <c r="CI625" i="3" s="1"/>
  <c r="AB634" i="3"/>
  <c r="AC631" i="3"/>
  <c r="AA620" i="3"/>
  <c r="AB613" i="3"/>
  <c r="AC610" i="3"/>
  <c r="AA608" i="3"/>
  <c r="AC637" i="3"/>
  <c r="AA634" i="3"/>
  <c r="AB631" i="3"/>
  <c r="AC619" i="3"/>
  <c r="AA613" i="3"/>
  <c r="AB610" i="3"/>
  <c r="AB637" i="3"/>
  <c r="AC633" i="3"/>
  <c r="AA631" i="3"/>
  <c r="AB619" i="3"/>
  <c r="AC612" i="3"/>
  <c r="AA610" i="3"/>
  <c r="AA637" i="3"/>
  <c r="AB633" i="3"/>
  <c r="AC622" i="3"/>
  <c r="AA619" i="3"/>
  <c r="AB612" i="3"/>
  <c r="AC609" i="3"/>
  <c r="AC635" i="3"/>
  <c r="AA633" i="3"/>
  <c r="AB622" i="3"/>
  <c r="AC616" i="3"/>
  <c r="AA612" i="3"/>
  <c r="AB609" i="3"/>
  <c r="AB635" i="3"/>
  <c r="AC632" i="3"/>
  <c r="AA622" i="3"/>
  <c r="AB616" i="3"/>
  <c r="AC611" i="3"/>
  <c r="AA609" i="3"/>
  <c r="AA635" i="3"/>
  <c r="AB632" i="3"/>
  <c r="AC620" i="3"/>
  <c r="AA616" i="3"/>
  <c r="AB611" i="3"/>
  <c r="AC608" i="3"/>
  <c r="AC634" i="3"/>
  <c r="AA632" i="3"/>
  <c r="AB620" i="3"/>
  <c r="AC613" i="3"/>
  <c r="AA611" i="3"/>
  <c r="AB608" i="3"/>
  <c r="AC626" i="3"/>
  <c r="AA629" i="3"/>
  <c r="AC618" i="3"/>
  <c r="AC629" i="3"/>
  <c r="AB624" i="3"/>
  <c r="AA625" i="3"/>
  <c r="AB636" i="3"/>
  <c r="AA615" i="3"/>
  <c r="AA614" i="3"/>
  <c r="AB625" i="3"/>
  <c r="AA626" i="3"/>
  <c r="AA627" i="3"/>
  <c r="AB623" i="3"/>
  <c r="AC614" i="3"/>
  <c r="AB617" i="3"/>
  <c r="AB628" i="3"/>
  <c r="AA624" i="3"/>
  <c r="AB614" i="3"/>
  <c r="AA630" i="3"/>
  <c r="AC623" i="3"/>
  <c r="AB618" i="3"/>
  <c r="AC621" i="3"/>
  <c r="AC617" i="3"/>
  <c r="AC636" i="3"/>
  <c r="AA623" i="3"/>
  <c r="AB629" i="3"/>
  <c r="AB630" i="3"/>
  <c r="AC630" i="3"/>
  <c r="AC628" i="3"/>
  <c r="AB626" i="3"/>
  <c r="AA618" i="3"/>
  <c r="AA617" i="3"/>
  <c r="AB627" i="3"/>
  <c r="AC627" i="3"/>
  <c r="AC624" i="3"/>
  <c r="AC625" i="3"/>
  <c r="AA636" i="3"/>
  <c r="AA621" i="3"/>
  <c r="AB621" i="3"/>
  <c r="AC615" i="3"/>
  <c r="AB615" i="3"/>
  <c r="AA628" i="3"/>
  <c r="AL672" i="3"/>
  <c r="AF672" i="3"/>
  <c r="BO567" i="3"/>
  <c r="BS579" i="3" s="1"/>
  <c r="AL612" i="3"/>
  <c r="BW612" i="3" s="1"/>
  <c r="AL620" i="3"/>
  <c r="BW620" i="3" s="1"/>
  <c r="AL628" i="3"/>
  <c r="BW628" i="3" s="1"/>
  <c r="AL636" i="3"/>
  <c r="BW636" i="3" s="1"/>
  <c r="AL613" i="3"/>
  <c r="BW613" i="3" s="1"/>
  <c r="AL621" i="3"/>
  <c r="BW621" i="3" s="1"/>
  <c r="AL629" i="3"/>
  <c r="BW629" i="3" s="1"/>
  <c r="AL637" i="3"/>
  <c r="BW637" i="3" s="1"/>
  <c r="AL614" i="3"/>
  <c r="BW614" i="3" s="1"/>
  <c r="AL622" i="3"/>
  <c r="BW622" i="3" s="1"/>
  <c r="AL630" i="3"/>
  <c r="BW630" i="3" s="1"/>
  <c r="AI608" i="3"/>
  <c r="BK608" i="3" s="1"/>
  <c r="AL615" i="3"/>
  <c r="BW615" i="3" s="1"/>
  <c r="AL623" i="3"/>
  <c r="BW623" i="3" s="1"/>
  <c r="AL631" i="3"/>
  <c r="BW631" i="3" s="1"/>
  <c r="AL608" i="3"/>
  <c r="BW608" i="3" s="1"/>
  <c r="AL616" i="3"/>
  <c r="BW616" i="3" s="1"/>
  <c r="AL624" i="3"/>
  <c r="BW624" i="3" s="1"/>
  <c r="AL632" i="3"/>
  <c r="BW632" i="3" s="1"/>
  <c r="AL611" i="3"/>
  <c r="BW611" i="3" s="1"/>
  <c r="AL619" i="3"/>
  <c r="BW619" i="3" s="1"/>
  <c r="AL627" i="3"/>
  <c r="BW627" i="3" s="1"/>
  <c r="AL635" i="3"/>
  <c r="BW635" i="3" s="1"/>
  <c r="AL633" i="3"/>
  <c r="BW633" i="3" s="1"/>
  <c r="Z610" i="3"/>
  <c r="Y613" i="3"/>
  <c r="X616" i="3"/>
  <c r="Z618" i="3"/>
  <c r="Y621" i="3"/>
  <c r="X624" i="3"/>
  <c r="Z626" i="3"/>
  <c r="Y629" i="3"/>
  <c r="X632" i="3"/>
  <c r="Z634" i="3"/>
  <c r="Y637" i="3"/>
  <c r="AL634" i="3"/>
  <c r="BW634" i="3" s="1"/>
  <c r="X611" i="3"/>
  <c r="Z613" i="3"/>
  <c r="Y616" i="3"/>
  <c r="X619" i="3"/>
  <c r="Z621" i="3"/>
  <c r="Y624" i="3"/>
  <c r="X627" i="3"/>
  <c r="Z629" i="3"/>
  <c r="Y632" i="3"/>
  <c r="X635" i="3"/>
  <c r="Z637" i="3"/>
  <c r="AL609" i="3"/>
  <c r="BW609" i="3" s="1"/>
  <c r="Y611" i="3"/>
  <c r="X614" i="3"/>
  <c r="Z616" i="3"/>
  <c r="Y619" i="3"/>
  <c r="X622" i="3"/>
  <c r="Z624" i="3"/>
  <c r="Y627" i="3"/>
  <c r="X630" i="3"/>
  <c r="Z632" i="3"/>
  <c r="Y635" i="3"/>
  <c r="X608" i="3"/>
  <c r="AL610" i="3"/>
  <c r="BW610" i="3" s="1"/>
  <c r="AF614" i="3"/>
  <c r="AY614" i="3" s="1"/>
  <c r="X609" i="3"/>
  <c r="Z611" i="3"/>
  <c r="Y614" i="3"/>
  <c r="X617" i="3"/>
  <c r="Z619" i="3"/>
  <c r="Y622" i="3"/>
  <c r="X625" i="3"/>
  <c r="Z627" i="3"/>
  <c r="Y630" i="3"/>
  <c r="X633" i="3"/>
  <c r="Z635" i="3"/>
  <c r="Y608" i="3"/>
  <c r="AL617" i="3"/>
  <c r="BW617" i="3" s="1"/>
  <c r="Y609" i="3"/>
  <c r="X612" i="3"/>
  <c r="Z614" i="3"/>
  <c r="Y617" i="3"/>
  <c r="X620" i="3"/>
  <c r="Z622" i="3"/>
  <c r="Y625" i="3"/>
  <c r="X628" i="3"/>
  <c r="Z630" i="3"/>
  <c r="Y633" i="3"/>
  <c r="X636" i="3"/>
  <c r="Z608" i="3"/>
  <c r="AL618" i="3"/>
  <c r="BW618" i="3" s="1"/>
  <c r="Z609" i="3"/>
  <c r="Y612" i="3"/>
  <c r="X615" i="3"/>
  <c r="Z617" i="3"/>
  <c r="Y620" i="3"/>
  <c r="X623" i="3"/>
  <c r="Z625" i="3"/>
  <c r="Y628" i="3"/>
  <c r="X631" i="3"/>
  <c r="Z633" i="3"/>
  <c r="Y636" i="3"/>
  <c r="W608" i="3"/>
  <c r="Y610" i="3"/>
  <c r="X621" i="3"/>
  <c r="Z631" i="3"/>
  <c r="Z612" i="3"/>
  <c r="Y623" i="3"/>
  <c r="X634" i="3"/>
  <c r="X613" i="3"/>
  <c r="Z623" i="3"/>
  <c r="Y634" i="3"/>
  <c r="Y615" i="3"/>
  <c r="X626" i="3"/>
  <c r="Z636" i="3"/>
  <c r="AL625" i="3"/>
  <c r="BW625" i="3" s="1"/>
  <c r="Z615" i="3"/>
  <c r="Y626" i="3"/>
  <c r="X637" i="3"/>
  <c r="X610" i="3"/>
  <c r="Z620" i="3"/>
  <c r="Y631" i="3"/>
  <c r="Z628" i="3"/>
  <c r="BW567" i="3"/>
  <c r="BW579" i="3" s="1"/>
  <c r="X618" i="3"/>
  <c r="X629" i="3"/>
  <c r="AL626" i="3"/>
  <c r="BW626" i="3" s="1"/>
  <c r="Y618" i="3"/>
  <c r="CO511" i="3"/>
  <c r="CW511" i="3" s="1"/>
  <c r="CO513" i="3"/>
  <c r="CW513" i="3" s="1"/>
  <c r="CO518" i="3"/>
  <c r="CW518" i="3" s="1"/>
  <c r="CO446" i="3"/>
  <c r="CW446" i="3" s="1"/>
  <c r="CO505" i="3"/>
  <c r="CW505" i="3" s="1"/>
  <c r="CQ510" i="3"/>
  <c r="CS510" i="3" s="1"/>
  <c r="CO447" i="3"/>
  <c r="CW447" i="3" s="1"/>
  <c r="CQ514" i="3"/>
  <c r="CS514" i="3" s="1"/>
  <c r="CO471" i="3"/>
  <c r="CW471" i="3" s="1"/>
  <c r="AI614" i="3"/>
  <c r="BK614" i="3" s="1"/>
  <c r="R614" i="3"/>
  <c r="R608" i="3"/>
  <c r="T614" i="3"/>
  <c r="AF608" i="3"/>
  <c r="AY608" i="3" s="1"/>
  <c r="CO43" i="3"/>
  <c r="CW43" i="3" s="1"/>
  <c r="W610" i="3"/>
  <c r="W618" i="3"/>
  <c r="W626" i="3"/>
  <c r="W634" i="3"/>
  <c r="W611" i="3"/>
  <c r="W619" i="3"/>
  <c r="W627" i="3"/>
  <c r="W635" i="3"/>
  <c r="W612" i="3"/>
  <c r="W620" i="3"/>
  <c r="W628" i="3"/>
  <c r="W636" i="3"/>
  <c r="W613" i="3"/>
  <c r="W621" i="3"/>
  <c r="W629" i="3"/>
  <c r="W637" i="3"/>
  <c r="W614" i="3"/>
  <c r="W622" i="3"/>
  <c r="W630" i="3"/>
  <c r="V608" i="3"/>
  <c r="W615" i="3"/>
  <c r="W623" i="3"/>
  <c r="W631" i="3"/>
  <c r="W633" i="3"/>
  <c r="W609" i="3"/>
  <c r="W616" i="3"/>
  <c r="W617" i="3"/>
  <c r="W624" i="3"/>
  <c r="W625" i="3"/>
  <c r="W632" i="3"/>
  <c r="CO118" i="3"/>
  <c r="CW118" i="3" s="1"/>
  <c r="CO143" i="3"/>
  <c r="CW143" i="3" s="1"/>
  <c r="CO303" i="3"/>
  <c r="CW303" i="3" s="1"/>
  <c r="CO289" i="3"/>
  <c r="CW289" i="3" s="1"/>
  <c r="CO461" i="3"/>
  <c r="CW461" i="3" s="1"/>
  <c r="CO551" i="3"/>
  <c r="CW551" i="3" s="1"/>
  <c r="CO443" i="3"/>
  <c r="CW443" i="3" s="1"/>
  <c r="CO92" i="3"/>
  <c r="CW92" i="3" s="1"/>
  <c r="CO481" i="3"/>
  <c r="CW481" i="3" s="1"/>
  <c r="CO477" i="3"/>
  <c r="CW477" i="3" s="1"/>
  <c r="CO184" i="3"/>
  <c r="CW184" i="3" s="1"/>
  <c r="CO504" i="3"/>
  <c r="CW504" i="3" s="1"/>
  <c r="CO434" i="3"/>
  <c r="CW434" i="3" s="1"/>
  <c r="CO533" i="3"/>
  <c r="CW533" i="3" s="1"/>
  <c r="CO456" i="3"/>
  <c r="CW456" i="3" s="1"/>
  <c r="AI672" i="3"/>
  <c r="AI632" i="3"/>
  <c r="BK632" i="3" s="1"/>
  <c r="AI612" i="3"/>
  <c r="BK612" i="3" s="1"/>
  <c r="AI631" i="3"/>
  <c r="BK631" i="3" s="1"/>
  <c r="AI611" i="3"/>
  <c r="AI623" i="3"/>
  <c r="BK623" i="3" s="1"/>
  <c r="AI610" i="3"/>
  <c r="BK610" i="3" s="1"/>
  <c r="AI622" i="3"/>
  <c r="BK622" i="3" s="1"/>
  <c r="AI609" i="3"/>
  <c r="BK609" i="3" s="1"/>
  <c r="AI634" i="3"/>
  <c r="BK634" i="3" s="1"/>
  <c r="AI616" i="3"/>
  <c r="BK616" i="3" s="1"/>
  <c r="AI620" i="3"/>
  <c r="BK620" i="3" s="1"/>
  <c r="AI619" i="3"/>
  <c r="BK619" i="3" s="1"/>
  <c r="AI613" i="3"/>
  <c r="BK613" i="3" s="1"/>
  <c r="AI637" i="3"/>
  <c r="BK637" i="3" s="1"/>
  <c r="AI635" i="3"/>
  <c r="BK635" i="3" s="1"/>
  <c r="AI633" i="3"/>
  <c r="BK633" i="3" s="1"/>
  <c r="AI624" i="3"/>
  <c r="BK624" i="3" s="1"/>
  <c r="AI621" i="3"/>
  <c r="AI636" i="3"/>
  <c r="AI626" i="3"/>
  <c r="BK626" i="3" s="1"/>
  <c r="AI627" i="3"/>
  <c r="BK627" i="3" s="1"/>
  <c r="AI628" i="3"/>
  <c r="BK628" i="3" s="1"/>
  <c r="AI617" i="3"/>
  <c r="BK617" i="3" s="1"/>
  <c r="AI629" i="3"/>
  <c r="BK629" i="3" s="1"/>
  <c r="AI618" i="3"/>
  <c r="AI630" i="3"/>
  <c r="AI625" i="3"/>
  <c r="BK625" i="3" s="1"/>
  <c r="AI615" i="3"/>
  <c r="BK615" i="3" s="1"/>
  <c r="V637" i="3"/>
  <c r="V632" i="3"/>
  <c r="V619" i="3"/>
  <c r="V611" i="3"/>
  <c r="U632" i="3"/>
  <c r="U611" i="3"/>
  <c r="V618" i="3"/>
  <c r="U631" i="3"/>
  <c r="U610" i="3"/>
  <c r="V635" i="3"/>
  <c r="V631" i="3"/>
  <c r="V616" i="3"/>
  <c r="V610" i="3"/>
  <c r="U622" i="3"/>
  <c r="U609" i="3"/>
  <c r="V626" i="3"/>
  <c r="U620" i="3"/>
  <c r="U608" i="3"/>
  <c r="V634" i="3"/>
  <c r="V622" i="3"/>
  <c r="V613" i="3"/>
  <c r="V609" i="3"/>
  <c r="U637" i="3"/>
  <c r="U619" i="3"/>
  <c r="U621" i="3"/>
  <c r="V623" i="3"/>
  <c r="U633" i="3"/>
  <c r="V621" i="3"/>
  <c r="U635" i="3"/>
  <c r="U616" i="3"/>
  <c r="U628" i="3"/>
  <c r="V633" i="3"/>
  <c r="V620" i="3"/>
  <c r="V612" i="3"/>
  <c r="V615" i="3"/>
  <c r="U634" i="3"/>
  <c r="U613" i="3"/>
  <c r="U618" i="3"/>
  <c r="U612" i="3"/>
  <c r="U617" i="3"/>
  <c r="U636" i="3"/>
  <c r="V625" i="3"/>
  <c r="V617" i="3"/>
  <c r="U623" i="3"/>
  <c r="V630" i="3"/>
  <c r="U615" i="3"/>
  <c r="U624" i="3"/>
  <c r="V629" i="3"/>
  <c r="V627" i="3"/>
  <c r="U626" i="3"/>
  <c r="U627" i="3"/>
  <c r="V636" i="3"/>
  <c r="V614" i="3"/>
  <c r="U629" i="3"/>
  <c r="U625" i="3"/>
  <c r="V628" i="3"/>
  <c r="U614" i="3"/>
  <c r="V624" i="3"/>
  <c r="U630" i="3"/>
  <c r="AU8" i="3"/>
  <c r="AU567" i="3" s="1"/>
  <c r="AU579" i="3" s="1"/>
  <c r="AU581" i="3" s="1"/>
  <c r="AU585" i="3" s="1"/>
  <c r="AU590" i="3" s="1"/>
  <c r="AF623" i="3"/>
  <c r="AY623" i="3" s="1"/>
  <c r="O635" i="3"/>
  <c r="Q622" i="3"/>
  <c r="T630" i="3"/>
  <c r="Q608" i="3"/>
  <c r="AF636" i="3"/>
  <c r="AY636" i="3" s="1"/>
  <c r="P614" i="3"/>
  <c r="P632" i="3"/>
  <c r="S636" i="3"/>
  <c r="T612" i="3"/>
  <c r="I630" i="3"/>
  <c r="K620" i="3"/>
  <c r="I609" i="3"/>
  <c r="P615" i="3"/>
  <c r="R627" i="3"/>
  <c r="K624" i="3"/>
  <c r="R626" i="3"/>
  <c r="AF627" i="3"/>
  <c r="AY627" i="3" s="1"/>
  <c r="P624" i="3"/>
  <c r="O634" i="3"/>
  <c r="N631" i="3"/>
  <c r="R623" i="3"/>
  <c r="M629" i="3"/>
  <c r="L622" i="3"/>
  <c r="I614" i="3"/>
  <c r="I620" i="3"/>
  <c r="I613" i="3"/>
  <c r="N612" i="3"/>
  <c r="N624" i="3"/>
  <c r="L627" i="3"/>
  <c r="AF622" i="3"/>
  <c r="AY622" i="3" s="1"/>
  <c r="K623" i="3"/>
  <c r="N628" i="3"/>
  <c r="H626" i="3"/>
  <c r="L615" i="3"/>
  <c r="L626" i="3"/>
  <c r="N611" i="3"/>
  <c r="H610" i="3"/>
  <c r="K634" i="3"/>
  <c r="T634" i="3"/>
  <c r="P636" i="3"/>
  <c r="K622" i="3"/>
  <c r="P610" i="3"/>
  <c r="K635" i="3"/>
  <c r="S616" i="3"/>
  <c r="AF630" i="3"/>
  <c r="AY630" i="3" s="1"/>
  <c r="I631" i="3"/>
  <c r="S608" i="3"/>
  <c r="K618" i="3"/>
  <c r="I615" i="3"/>
  <c r="H632" i="3"/>
  <c r="AF619" i="3"/>
  <c r="AY619" i="3" s="1"/>
  <c r="P623" i="3"/>
  <c r="P622" i="3"/>
  <c r="I619" i="3"/>
  <c r="S610" i="3"/>
  <c r="K625" i="3"/>
  <c r="Q618" i="3"/>
  <c r="Q619" i="3"/>
  <c r="I622" i="3"/>
  <c r="J630" i="3"/>
  <c r="S637" i="3"/>
  <c r="T619" i="3"/>
  <c r="S632" i="3"/>
  <c r="L634" i="3"/>
  <c r="L614" i="3"/>
  <c r="K608" i="3"/>
  <c r="Q636" i="3"/>
  <c r="R636" i="3"/>
  <c r="P627" i="3"/>
  <c r="S625" i="3"/>
  <c r="L619" i="3"/>
  <c r="L616" i="3"/>
  <c r="S621" i="3"/>
  <c r="AF621" i="3"/>
  <c r="AY621" i="3" s="1"/>
  <c r="N637" i="3"/>
  <c r="T622" i="3"/>
  <c r="O630" i="3"/>
  <c r="H625" i="3"/>
  <c r="K614" i="3"/>
  <c r="N616" i="3"/>
  <c r="P635" i="3"/>
  <c r="L629" i="3"/>
  <c r="P613" i="3"/>
  <c r="O620" i="3"/>
  <c r="I628" i="3"/>
  <c r="R610" i="3"/>
  <c r="K627" i="3"/>
  <c r="I623" i="3"/>
  <c r="AF609" i="3"/>
  <c r="AY609" i="3" s="1"/>
  <c r="O633" i="3"/>
  <c r="O617" i="3"/>
  <c r="T624" i="3"/>
  <c r="N621" i="3"/>
  <c r="J609" i="3"/>
  <c r="H612" i="3"/>
  <c r="AF631" i="3"/>
  <c r="AY631" i="3" s="1"/>
  <c r="P611" i="3"/>
  <c r="P618" i="3"/>
  <c r="P633" i="3"/>
  <c r="O619" i="3"/>
  <c r="K629" i="3"/>
  <c r="N614" i="3"/>
  <c r="H617" i="3"/>
  <c r="Q613" i="3"/>
  <c r="S622" i="3"/>
  <c r="AF624" i="3"/>
  <c r="AY624" i="3" s="1"/>
  <c r="AF625" i="3"/>
  <c r="AY625" i="3" s="1"/>
  <c r="P616" i="3"/>
  <c r="J611" i="3"/>
  <c r="M608" i="3"/>
  <c r="H611" i="3"/>
  <c r="T615" i="3"/>
  <c r="L618" i="3"/>
  <c r="H615" i="3"/>
  <c r="R617" i="3"/>
  <c r="M637" i="3"/>
  <c r="I629" i="3"/>
  <c r="P620" i="3"/>
  <c r="T635" i="3"/>
  <c r="T621" i="3"/>
  <c r="S613" i="3"/>
  <c r="H635" i="3"/>
  <c r="M614" i="3"/>
  <c r="N609" i="3"/>
  <c r="M616" i="3"/>
  <c r="R629" i="3"/>
  <c r="K631" i="3"/>
  <c r="M628" i="3"/>
  <c r="P628" i="3"/>
  <c r="S626" i="3"/>
  <c r="P629" i="3"/>
  <c r="L624" i="3"/>
  <c r="AF611" i="3"/>
  <c r="AY611" i="3" s="1"/>
  <c r="N620" i="3"/>
  <c r="S620" i="3"/>
  <c r="T617" i="3"/>
  <c r="S634" i="3"/>
  <c r="J612" i="3"/>
  <c r="R624" i="3"/>
  <c r="O636" i="3"/>
  <c r="O611" i="3"/>
  <c r="Q629" i="3"/>
  <c r="I624" i="3"/>
  <c r="K612" i="3"/>
  <c r="H620" i="3"/>
  <c r="I621" i="3"/>
  <c r="O608" i="3"/>
  <c r="I608" i="3"/>
  <c r="Q630" i="3"/>
  <c r="I618" i="3"/>
  <c r="M631" i="3"/>
  <c r="L620" i="3"/>
  <c r="J631" i="3"/>
  <c r="M618" i="3"/>
  <c r="L630" i="3"/>
  <c r="R611" i="3"/>
  <c r="H618" i="3"/>
  <c r="S609" i="3"/>
  <c r="O622" i="3"/>
  <c r="J613" i="3"/>
  <c r="P625" i="3"/>
  <c r="R616" i="3"/>
  <c r="J617" i="3"/>
  <c r="L608" i="3"/>
  <c r="S611" i="3"/>
  <c r="Q637" i="3"/>
  <c r="L610" i="3"/>
  <c r="J614" i="3"/>
  <c r="AF635" i="3"/>
  <c r="AY635" i="3" s="1"/>
  <c r="M635" i="3"/>
  <c r="R622" i="3"/>
  <c r="O632" i="3"/>
  <c r="R621" i="3"/>
  <c r="R618" i="3"/>
  <c r="K616" i="3"/>
  <c r="J616" i="3"/>
  <c r="M622" i="3"/>
  <c r="N625" i="3"/>
  <c r="M611" i="3"/>
  <c r="R628" i="3"/>
  <c r="R620" i="3"/>
  <c r="Q614" i="3"/>
  <c r="T613" i="3"/>
  <c r="O612" i="3"/>
  <c r="M615" i="3"/>
  <c r="R619" i="3"/>
  <c r="K619" i="3"/>
  <c r="H624" i="3"/>
  <c r="R625" i="3"/>
  <c r="M630" i="3"/>
  <c r="J622" i="3"/>
  <c r="H613" i="3"/>
  <c r="N608" i="3"/>
  <c r="I637" i="3"/>
  <c r="S615" i="3"/>
  <c r="S614" i="3"/>
  <c r="T629" i="3"/>
  <c r="T618" i="3"/>
  <c r="J621" i="3"/>
  <c r="R631" i="3"/>
  <c r="T620" i="3"/>
  <c r="AF633" i="3"/>
  <c r="AY633" i="3" s="1"/>
  <c r="N618" i="3"/>
  <c r="T625" i="3"/>
  <c r="K617" i="3"/>
  <c r="K637" i="3"/>
  <c r="J626" i="3"/>
  <c r="N613" i="3"/>
  <c r="T623" i="3"/>
  <c r="O614" i="3"/>
  <c r="AF617" i="3"/>
  <c r="AY617" i="3" s="1"/>
  <c r="L635" i="3"/>
  <c r="M619" i="3"/>
  <c r="J610" i="3"/>
  <c r="Q620" i="3"/>
  <c r="S623" i="3"/>
  <c r="J623" i="3"/>
  <c r="M625" i="3"/>
  <c r="N619" i="3"/>
  <c r="M620" i="3"/>
  <c r="M609" i="3"/>
  <c r="J625" i="3"/>
  <c r="K636" i="3"/>
  <c r="I632" i="3"/>
  <c r="AF626" i="3"/>
  <c r="AY626" i="3" s="1"/>
  <c r="I625" i="3"/>
  <c r="H633" i="3"/>
  <c r="S631" i="3"/>
  <c r="P637" i="3"/>
  <c r="K628" i="3"/>
  <c r="O624" i="3"/>
  <c r="T628" i="3"/>
  <c r="M623" i="3"/>
  <c r="S628" i="3"/>
  <c r="R632" i="3"/>
  <c r="H619" i="3"/>
  <c r="M634" i="3"/>
  <c r="L611" i="3"/>
  <c r="L632" i="3"/>
  <c r="T632" i="3"/>
  <c r="AF610" i="3"/>
  <c r="J635" i="3"/>
  <c r="R630" i="3"/>
  <c r="J619" i="3"/>
  <c r="I617" i="3"/>
  <c r="P634" i="3"/>
  <c r="I612" i="3"/>
  <c r="N632" i="3"/>
  <c r="J632" i="3"/>
  <c r="N623" i="3"/>
  <c r="S612" i="3"/>
  <c r="Q612" i="3"/>
  <c r="J608" i="3"/>
  <c r="R635" i="3"/>
  <c r="Q628" i="3"/>
  <c r="S627" i="3"/>
  <c r="Q616" i="3"/>
  <c r="T608" i="3"/>
  <c r="H616" i="3"/>
  <c r="R633" i="3"/>
  <c r="Q615" i="3"/>
  <c r="N610" i="3"/>
  <c r="J634" i="3"/>
  <c r="T611" i="3"/>
  <c r="L623" i="3"/>
  <c r="N626" i="3"/>
  <c r="O623" i="3"/>
  <c r="H623" i="3"/>
  <c r="M624" i="3"/>
  <c r="K610" i="3"/>
  <c r="AF616" i="3"/>
  <c r="AY616" i="3" s="1"/>
  <c r="O609" i="3"/>
  <c r="AF637" i="3"/>
  <c r="AY637" i="3" s="1"/>
  <c r="N615" i="3"/>
  <c r="R609" i="3"/>
  <c r="H609" i="3"/>
  <c r="K633" i="3"/>
  <c r="T633" i="3"/>
  <c r="J628" i="3"/>
  <c r="H621" i="3"/>
  <c r="R613" i="3"/>
  <c r="Q633" i="3"/>
  <c r="K609" i="3"/>
  <c r="AF613" i="3"/>
  <c r="AY613" i="3" s="1"/>
  <c r="L625" i="3"/>
  <c r="O616" i="3"/>
  <c r="Q610" i="3"/>
  <c r="R634" i="3"/>
  <c r="Q634" i="3"/>
  <c r="Q625" i="3"/>
  <c r="S630" i="3"/>
  <c r="AF612" i="3"/>
  <c r="AY612" i="3" s="1"/>
  <c r="T637" i="3"/>
  <c r="K613" i="3"/>
  <c r="Q632" i="3"/>
  <c r="J627" i="3"/>
  <c r="S624" i="3"/>
  <c r="M617" i="3"/>
  <c r="K630" i="3"/>
  <c r="AF628" i="3"/>
  <c r="AY628" i="3" s="1"/>
  <c r="P617" i="3"/>
  <c r="O631" i="3"/>
  <c r="P612" i="3"/>
  <c r="L637" i="3"/>
  <c r="M621" i="3"/>
  <c r="I636" i="3"/>
  <c r="Q617" i="3"/>
  <c r="J620" i="3"/>
  <c r="K621" i="3"/>
  <c r="L621" i="3"/>
  <c r="S617" i="3"/>
  <c r="J633" i="3"/>
  <c r="H629" i="3"/>
  <c r="I611" i="3"/>
  <c r="H622" i="3"/>
  <c r="L609" i="3"/>
  <c r="M636" i="3"/>
  <c r="J629" i="3"/>
  <c r="AF634" i="3"/>
  <c r="AY634" i="3" s="1"/>
  <c r="I627" i="3"/>
  <c r="H628" i="3"/>
  <c r="O637" i="3"/>
  <c r="T636" i="3"/>
  <c r="P619" i="3"/>
  <c r="S635" i="3"/>
  <c r="J615" i="3"/>
  <c r="I610" i="3"/>
  <c r="J618" i="3"/>
  <c r="K632" i="3"/>
  <c r="N635" i="3"/>
  <c r="Q627" i="3"/>
  <c r="L633" i="3"/>
  <c r="L636" i="3"/>
  <c r="M612" i="3"/>
  <c r="Q635" i="3"/>
  <c r="R612" i="3"/>
  <c r="M632" i="3"/>
  <c r="O626" i="3"/>
  <c r="L628" i="3"/>
  <c r="O610" i="3"/>
  <c r="M613" i="3"/>
  <c r="N634" i="3"/>
  <c r="O628" i="3"/>
  <c r="T609" i="3"/>
  <c r="P621" i="3"/>
  <c r="M626" i="3"/>
  <c r="N627" i="3"/>
  <c r="S629" i="3"/>
  <c r="O625" i="3"/>
  <c r="H637" i="3"/>
  <c r="O629" i="3"/>
  <c r="P626" i="3"/>
  <c r="I616" i="3"/>
  <c r="P608" i="3"/>
  <c r="H614" i="3"/>
  <c r="N633" i="3"/>
  <c r="N636" i="3"/>
  <c r="AF620" i="3"/>
  <c r="AY620" i="3" s="1"/>
  <c r="T610" i="3"/>
  <c r="H627" i="3"/>
  <c r="O618" i="3"/>
  <c r="H631" i="3"/>
  <c r="O621" i="3"/>
  <c r="H634" i="3"/>
  <c r="H630" i="3"/>
  <c r="R615" i="3"/>
  <c r="J637" i="3"/>
  <c r="P630" i="3"/>
  <c r="M610" i="3"/>
  <c r="Q631" i="3"/>
  <c r="Q611" i="3"/>
  <c r="L631" i="3"/>
  <c r="S618" i="3"/>
  <c r="Q621" i="3"/>
  <c r="I635" i="3"/>
  <c r="L612" i="3"/>
  <c r="N622" i="3"/>
  <c r="K615" i="3"/>
  <c r="N629" i="3"/>
  <c r="Q624" i="3"/>
  <c r="Q626" i="3"/>
  <c r="M633" i="3"/>
  <c r="AF618" i="3"/>
  <c r="AY618" i="3" s="1"/>
  <c r="AF632" i="3"/>
  <c r="AY632" i="3" s="1"/>
  <c r="O613" i="3"/>
  <c r="L613" i="3"/>
  <c r="O627" i="3"/>
  <c r="J624" i="3"/>
  <c r="K626" i="3"/>
  <c r="K611" i="3"/>
  <c r="R637" i="3"/>
  <c r="M627" i="3"/>
  <c r="N630" i="3"/>
  <c r="AF629" i="3"/>
  <c r="AY629" i="3" s="1"/>
  <c r="L617" i="3"/>
  <c r="I634" i="3"/>
  <c r="S633" i="3"/>
  <c r="P609" i="3"/>
  <c r="Q623" i="3"/>
  <c r="J636" i="3"/>
  <c r="T627" i="3"/>
  <c r="T616" i="3"/>
  <c r="N617" i="3"/>
  <c r="O615" i="3"/>
  <c r="Q609" i="3"/>
  <c r="I633" i="3"/>
  <c r="T626" i="3"/>
  <c r="P631" i="3"/>
  <c r="I626" i="3"/>
  <c r="S619" i="3"/>
  <c r="T631" i="3"/>
  <c r="AF615" i="3"/>
  <c r="AY615" i="3" s="1"/>
  <c r="BA567" i="3"/>
  <c r="AW580" i="3" s="1"/>
  <c r="CS289" i="3" l="1"/>
  <c r="BK630" i="3"/>
  <c r="BK621" i="3"/>
  <c r="BK618" i="3"/>
  <c r="BK611" i="3"/>
  <c r="BK636" i="3"/>
  <c r="CO8" i="3"/>
  <c r="CW8" i="3" s="1"/>
  <c r="CW567" i="3" s="1"/>
  <c r="CQ8" i="3"/>
  <c r="CS8" i="3" s="1"/>
  <c r="CE579" i="3"/>
  <c r="E9" i="8" s="1"/>
  <c r="CS252" i="3"/>
  <c r="CS250" i="3"/>
  <c r="CI579" i="3"/>
  <c r="CG581" i="3"/>
  <c r="AO639" i="3"/>
  <c r="AO674" i="3" s="1"/>
  <c r="AC639" i="3"/>
  <c r="AC674" i="3" s="1"/>
  <c r="AC676" i="3" s="1"/>
  <c r="AB639" i="3"/>
  <c r="AB674" i="3" s="1"/>
  <c r="AB676" i="3" s="1"/>
  <c r="AA639" i="3"/>
  <c r="AA674" i="3" s="1"/>
  <c r="AA676" i="3" s="1"/>
  <c r="CS430" i="3"/>
  <c r="CS431" i="3"/>
  <c r="CS393" i="3"/>
  <c r="CS334" i="3"/>
  <c r="CS375" i="3"/>
  <c r="CS392" i="3"/>
  <c r="CS391" i="3"/>
  <c r="CS332" i="3"/>
  <c r="CS388" i="3"/>
  <c r="CS390" i="3"/>
  <c r="CS387" i="3"/>
  <c r="CS376" i="3"/>
  <c r="CS333" i="3"/>
  <c r="CS394" i="3"/>
  <c r="CS278" i="3"/>
  <c r="CS268" i="3"/>
  <c r="CS267" i="3"/>
  <c r="CS269" i="3"/>
  <c r="CS277" i="3"/>
  <c r="CS279" i="3"/>
  <c r="CS273" i="3"/>
  <c r="CS274" i="3"/>
  <c r="CS271" i="3"/>
  <c r="CS275" i="3"/>
  <c r="CS276" i="3"/>
  <c r="CS266" i="3"/>
  <c r="CS270" i="3"/>
  <c r="CS272" i="3"/>
  <c r="CS415" i="3"/>
  <c r="CS416" i="3"/>
  <c r="CS414" i="3"/>
  <c r="CS420" i="3"/>
  <c r="CS411" i="3"/>
  <c r="CS413" i="3"/>
  <c r="CS406" i="3"/>
  <c r="CS397" i="3"/>
  <c r="CS405" i="3"/>
  <c r="CS403" i="3"/>
  <c r="CS398" i="3"/>
  <c r="CS407" i="3"/>
  <c r="CS400" i="3"/>
  <c r="CS404" i="3"/>
  <c r="CS409" i="3"/>
  <c r="CS399" i="3"/>
  <c r="CS401" i="3"/>
  <c r="CS396" i="3"/>
  <c r="CS408" i="3"/>
  <c r="CS412" i="3"/>
  <c r="CS395" i="3"/>
  <c r="CS402" i="3"/>
  <c r="CS410" i="3"/>
  <c r="CS374" i="3"/>
  <c r="CS421" i="3"/>
  <c r="CS373" i="3"/>
  <c r="CS423" i="3"/>
  <c r="CS328" i="3"/>
  <c r="CS371" i="3"/>
  <c r="CS348" i="3"/>
  <c r="CS372" i="3"/>
  <c r="CS422" i="3"/>
  <c r="CS345" i="3"/>
  <c r="CS246" i="3"/>
  <c r="CS360" i="3"/>
  <c r="CS358" i="3"/>
  <c r="CS298" i="3"/>
  <c r="CS287" i="3"/>
  <c r="CS286" i="3"/>
  <c r="CS335" i="3"/>
  <c r="CS293" i="3"/>
  <c r="CS237" i="3"/>
  <c r="CS428" i="3"/>
  <c r="CS288" i="3"/>
  <c r="CS243" i="3"/>
  <c r="CS381" i="3"/>
  <c r="CS344" i="3"/>
  <c r="CS265" i="3"/>
  <c r="CS351" i="3"/>
  <c r="CS239" i="3"/>
  <c r="CS310" i="3"/>
  <c r="CS290" i="3"/>
  <c r="CS230" i="3"/>
  <c r="CS240" i="3"/>
  <c r="CS347" i="3"/>
  <c r="CS296" i="3"/>
  <c r="CS434" i="3"/>
  <c r="CS302" i="3"/>
  <c r="CS263" i="3"/>
  <c r="CS281" i="3"/>
  <c r="CS233" i="3"/>
  <c r="CS229" i="3"/>
  <c r="CS234" i="3"/>
  <c r="CS429" i="3"/>
  <c r="CS379" i="3"/>
  <c r="CS355" i="3"/>
  <c r="CS261" i="3"/>
  <c r="CS255" i="3"/>
  <c r="CS337" i="3"/>
  <c r="CS341" i="3"/>
  <c r="CS319" i="3"/>
  <c r="CS226" i="3"/>
  <c r="CS320" i="3"/>
  <c r="CS339" i="3"/>
  <c r="CS295" i="3"/>
  <c r="CS435" i="3"/>
  <c r="CS304" i="3"/>
  <c r="CS256" i="3"/>
  <c r="CS282" i="3"/>
  <c r="CS297" i="3"/>
  <c r="CS231" i="3"/>
  <c r="CS305" i="3"/>
  <c r="CS249" i="3"/>
  <c r="CS314" i="3"/>
  <c r="CS241" i="3"/>
  <c r="CS238" i="3"/>
  <c r="CS329" i="3"/>
  <c r="CS419" i="3"/>
  <c r="CS433" i="3"/>
  <c r="CS248" i="3"/>
  <c r="CS313" i="3"/>
  <c r="CS236" i="3"/>
  <c r="CS285" i="3"/>
  <c r="CS300" i="3"/>
  <c r="CS283" i="3"/>
  <c r="CS342" i="3"/>
  <c r="CS353" i="3"/>
  <c r="CS299" i="3"/>
  <c r="CS264" i="3"/>
  <c r="CS352" i="3"/>
  <c r="CS336" i="3"/>
  <c r="CS370" i="3"/>
  <c r="CS245" i="3"/>
  <c r="CS361" i="3"/>
  <c r="CS292" i="3"/>
  <c r="CS359" i="3"/>
  <c r="CS325" i="3"/>
  <c r="CS346" i="3"/>
  <c r="CS232" i="3"/>
  <c r="CS235" i="3"/>
  <c r="CS382" i="3"/>
  <c r="CS284" i="3"/>
  <c r="CS259" i="3"/>
  <c r="CS356" i="3"/>
  <c r="CS280" i="3"/>
  <c r="CS244" i="3"/>
  <c r="CS324" i="3"/>
  <c r="CS425" i="3"/>
  <c r="CS338" i="3"/>
  <c r="CS294" i="3"/>
  <c r="CS258" i="3"/>
  <c r="CS251" i="3"/>
  <c r="CS349" i="3"/>
  <c r="CS378" i="3"/>
  <c r="CS301" i="3"/>
  <c r="CS326" i="3"/>
  <c r="CS247" i="3"/>
  <c r="CS312" i="3"/>
  <c r="CS380" i="3"/>
  <c r="CS317" i="3"/>
  <c r="CS228" i="3"/>
  <c r="CS257" i="3"/>
  <c r="CS321" i="3"/>
  <c r="CS364" i="3"/>
  <c r="CS318" i="3"/>
  <c r="CS291" i="3"/>
  <c r="CS350" i="3"/>
  <c r="CS357" i="3"/>
  <c r="CS309" i="3"/>
  <c r="CS227" i="3"/>
  <c r="CS306" i="3"/>
  <c r="CS307" i="3"/>
  <c r="CS331" i="3"/>
  <c r="CS254" i="3"/>
  <c r="CS311" i="3"/>
  <c r="CS315" i="3"/>
  <c r="CS354" i="3"/>
  <c r="CS340" i="3"/>
  <c r="CS377" i="3"/>
  <c r="CS242" i="3"/>
  <c r="CS343" i="3"/>
  <c r="CS308" i="3"/>
  <c r="CS316" i="3"/>
  <c r="CS330" i="3"/>
  <c r="CS363" i="3"/>
  <c r="CS362" i="3"/>
  <c r="CS365" i="3"/>
  <c r="CS432" i="3"/>
  <c r="CS417" i="3"/>
  <c r="CS303" i="3"/>
  <c r="X639" i="3"/>
  <c r="X674" i="3" s="1"/>
  <c r="X676" i="3" s="1"/>
  <c r="Y639" i="3"/>
  <c r="Y674" i="3" s="1"/>
  <c r="Y676" i="3" s="1"/>
  <c r="AL639" i="3"/>
  <c r="AL674" i="3" s="1"/>
  <c r="Z639" i="3"/>
  <c r="Z674" i="3" s="1"/>
  <c r="Z676" i="3" s="1"/>
  <c r="AY610" i="3"/>
  <c r="AF639" i="3"/>
  <c r="AF674" i="3" s="1"/>
  <c r="CZ567" i="3"/>
  <c r="BW581" i="3"/>
  <c r="BS581" i="3"/>
  <c r="BU581" i="3"/>
  <c r="F11" i="8"/>
  <c r="AS581" i="3"/>
  <c r="W639" i="3"/>
  <c r="AY567" i="3"/>
  <c r="AW579" i="3" s="1"/>
  <c r="AI639" i="3"/>
  <c r="AI674" i="3" s="1"/>
  <c r="U639" i="3"/>
  <c r="V639" i="3"/>
  <c r="P639" i="3"/>
  <c r="P674" i="3" s="1"/>
  <c r="P676" i="3" s="1"/>
  <c r="M639" i="3"/>
  <c r="M674" i="3" s="1"/>
  <c r="M676" i="3" s="1"/>
  <c r="O639" i="3"/>
  <c r="O674" i="3" s="1"/>
  <c r="O676" i="3" s="1"/>
  <c r="H639" i="3"/>
  <c r="H674" i="3" s="1"/>
  <c r="H676" i="3" s="1"/>
  <c r="T639" i="3"/>
  <c r="N639" i="3"/>
  <c r="N674" i="3" s="1"/>
  <c r="N676" i="3" s="1"/>
  <c r="K639" i="3"/>
  <c r="K674" i="3" s="1"/>
  <c r="K676" i="3" s="1"/>
  <c r="Q639" i="3"/>
  <c r="Q674" i="3" s="1"/>
  <c r="Q676" i="3" s="1"/>
  <c r="R639" i="3"/>
  <c r="R674" i="3" s="1"/>
  <c r="R676" i="3" s="1"/>
  <c r="L639" i="3"/>
  <c r="L674" i="3" s="1"/>
  <c r="L676" i="3" s="1"/>
  <c r="J639" i="3"/>
  <c r="J674" i="3" s="1"/>
  <c r="J676" i="3" s="1"/>
  <c r="I639" i="3"/>
  <c r="I674" i="3" s="1"/>
  <c r="I676" i="3" s="1"/>
  <c r="S639" i="3"/>
  <c r="E11" i="8" l="1"/>
  <c r="CS567" i="3"/>
  <c r="CE581" i="3"/>
  <c r="G9" i="8"/>
  <c r="CI581" i="3"/>
  <c r="CQ567" i="3"/>
  <c r="CO567" i="3"/>
  <c r="S674" i="3"/>
  <c r="S676" i="3" s="1"/>
  <c r="T674" i="3"/>
  <c r="T676" i="3" s="1"/>
  <c r="V674" i="3"/>
  <c r="V676" i="3" s="1"/>
  <c r="U674" i="3"/>
  <c r="U676" i="3" s="1"/>
  <c r="W674" i="3"/>
  <c r="W676" i="3" s="1"/>
  <c r="AW581" i="3"/>
  <c r="AS585" i="3"/>
  <c r="G11" i="8" l="1"/>
  <c r="CZ568" i="3"/>
  <c r="CU569" i="3"/>
  <c r="CQ568" i="3" s="1"/>
  <c r="CE583" i="3" s="1"/>
  <c r="CE585" i="3" s="1"/>
  <c r="AS588" i="3"/>
  <c r="AS590" i="3" s="1"/>
  <c r="AW585" i="3"/>
  <c r="E13" i="8" l="1"/>
  <c r="CG583" i="3"/>
  <c r="CG585" i="3" s="1"/>
  <c r="BS585" i="3"/>
  <c r="AW588" i="3"/>
  <c r="AW590" i="3" s="1"/>
  <c r="CU568" i="3"/>
  <c r="CS568" i="3"/>
  <c r="F13" i="8" l="1"/>
  <c r="CI583" i="3"/>
  <c r="CI585" i="3" s="1"/>
  <c r="BU583" i="3"/>
  <c r="G13" i="8" l="1"/>
  <c r="E15" i="8"/>
  <c r="E16" i="8" s="1"/>
  <c r="BW583" i="3"/>
  <c r="BU585" i="3"/>
  <c r="F15" i="8"/>
  <c r="F16" i="8" s="1"/>
  <c r="G15" i="8" l="1"/>
  <c r="G16" i="8" s="1"/>
  <c r="BW58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D3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Excluded from allocation below Working Capital section</t>
        </r>
      </text>
    </comment>
  </commentList>
</comments>
</file>

<file path=xl/sharedStrings.xml><?xml version="1.0" encoding="utf-8"?>
<sst xmlns="http://schemas.openxmlformats.org/spreadsheetml/2006/main" count="15818" uniqueCount="3860">
  <si>
    <t xml:space="preserve">GL </t>
  </si>
  <si>
    <t>Sort Classification</t>
  </si>
  <si>
    <t>101000</t>
  </si>
  <si>
    <t>UTIL PLANT IN SVCE</t>
  </si>
  <si>
    <t>NWN/101000</t>
  </si>
  <si>
    <t>X</t>
  </si>
  <si>
    <t>105000</t>
  </si>
  <si>
    <t>PROP HELD/FUT USE</t>
  </si>
  <si>
    <t>NWN/105000</t>
  </si>
  <si>
    <t>106000</t>
  </si>
  <si>
    <t>COMPL CONST NOT CLAS</t>
  </si>
  <si>
    <t>NWN/106000</t>
  </si>
  <si>
    <t>107000</t>
  </si>
  <si>
    <t>CONST WORK IN PROGR</t>
  </si>
  <si>
    <t>NWN/107000</t>
  </si>
  <si>
    <t>107666</t>
  </si>
  <si>
    <t>NWN/107666</t>
  </si>
  <si>
    <t>107700</t>
  </si>
  <si>
    <t>CWIP - 250 Taylor HQ</t>
  </si>
  <si>
    <t>NWN/107700</t>
  </si>
  <si>
    <t>107707</t>
  </si>
  <si>
    <t>CWIP UTILITY</t>
  </si>
  <si>
    <t>NWN/107707</t>
  </si>
  <si>
    <t>117001</t>
  </si>
  <si>
    <t>GAS STORED UNDRGRD-B</t>
  </si>
  <si>
    <t>NWN/117001</t>
  </si>
  <si>
    <t>117002</t>
  </si>
  <si>
    <t>GAS STORED UNDRGRD-A</t>
  </si>
  <si>
    <t>NWN/117002</t>
  </si>
  <si>
    <t>117003</t>
  </si>
  <si>
    <t>NWN/117003</t>
  </si>
  <si>
    <t>117004</t>
  </si>
  <si>
    <t>NWN/117004</t>
  </si>
  <si>
    <t>117005</t>
  </si>
  <si>
    <t>GAS STORED UNDRGRD-R</t>
  </si>
  <si>
    <t>NWN/117005</t>
  </si>
  <si>
    <t>117006</t>
  </si>
  <si>
    <t>GAS STORED UNDRGRD-S</t>
  </si>
  <si>
    <t>NWN/117006</t>
  </si>
  <si>
    <t>117007</t>
  </si>
  <si>
    <t>GAS STORED UNDGRRD-S</t>
  </si>
  <si>
    <t>NWN/117007</t>
  </si>
  <si>
    <t>117008</t>
  </si>
  <si>
    <t>GAS STORED UNDRGRD-N</t>
  </si>
  <si>
    <t>NWN/117008</t>
  </si>
  <si>
    <t>108001</t>
  </si>
  <si>
    <t>RWIP-REMOVAL-B CHARG</t>
  </si>
  <si>
    <t>NWN/108001</t>
  </si>
  <si>
    <t>108002</t>
  </si>
  <si>
    <t>SWIP-SALV UTILITY PL</t>
  </si>
  <si>
    <t>NWN/108002</t>
  </si>
  <si>
    <t>108003</t>
  </si>
  <si>
    <t>SWIP-SALV TRANSP C C</t>
  </si>
  <si>
    <t>NWN/108003</t>
  </si>
  <si>
    <t>108004</t>
  </si>
  <si>
    <t>SWIP-SALV POWER EQUI</t>
  </si>
  <si>
    <t>NWN/108004</t>
  </si>
  <si>
    <t>108010</t>
  </si>
  <si>
    <t>ACCUM DEPRN UTILITY</t>
  </si>
  <si>
    <t>NWN/108010</t>
  </si>
  <si>
    <t>108011</t>
  </si>
  <si>
    <t>DEP PROV-UTIL PLANT</t>
  </si>
  <si>
    <t>NWN/108011</t>
  </si>
  <si>
    <t>108012</t>
  </si>
  <si>
    <t>DEP PROV-TRANS EQUIP</t>
  </si>
  <si>
    <t>NWN/108012</t>
  </si>
  <si>
    <t>108013</t>
  </si>
  <si>
    <t>A/D-TRANS EQUIP PROV</t>
  </si>
  <si>
    <t>NWN/108013</t>
  </si>
  <si>
    <t>108014</t>
  </si>
  <si>
    <t>A/D-POWER EQUIP PROV</t>
  </si>
  <si>
    <t>NWN/108014</t>
  </si>
  <si>
    <t>108015</t>
  </si>
  <si>
    <t>DEP PROV-POWER EQUIP</t>
  </si>
  <si>
    <t>NWN/108015</t>
  </si>
  <si>
    <t>121001</t>
  </si>
  <si>
    <t>NON-UTIL PROP-DOCK</t>
  </si>
  <si>
    <t>NWN/121001</t>
  </si>
  <si>
    <t>121002</t>
  </si>
  <si>
    <t>NON-UTIL PROP-LAND</t>
  </si>
  <si>
    <t>NWN/121002</t>
  </si>
  <si>
    <t>121003</t>
  </si>
  <si>
    <t>NON-UTIL PROP-OIL ST</t>
  </si>
  <si>
    <t>NWN/121003</t>
  </si>
  <si>
    <t>121007</t>
  </si>
  <si>
    <t>NON-UTIL PROP-APPL C</t>
  </si>
  <si>
    <t>NWN/121007</t>
  </si>
  <si>
    <t>121008</t>
  </si>
  <si>
    <t>NON-UTIL PROP-STORAG</t>
  </si>
  <si>
    <t>NWN/121008</t>
  </si>
  <si>
    <t>121044</t>
  </si>
  <si>
    <t>NON-UTIL PROP-GARDEN</t>
  </si>
  <si>
    <t>NWN/121044</t>
  </si>
  <si>
    <t>121045</t>
  </si>
  <si>
    <t>NON-UTIL PROP-MISC</t>
  </si>
  <si>
    <t>NWN/121045</t>
  </si>
  <si>
    <t>121107</t>
  </si>
  <si>
    <t>CONST WORK IN PROGRE</t>
  </si>
  <si>
    <t>NWN/121107</t>
  </si>
  <si>
    <t>121117</t>
  </si>
  <si>
    <t>GAS STD UNGRD-ST HEL</t>
  </si>
  <si>
    <t>NWN/121117</t>
  </si>
  <si>
    <t>121200</t>
  </si>
  <si>
    <t>600 COMP OVRHL-COST</t>
  </si>
  <si>
    <t>NWN/121200</t>
  </si>
  <si>
    <t>121201</t>
  </si>
  <si>
    <t>600 Comp Maint-Costs</t>
  </si>
  <si>
    <t>NWN/121201</t>
  </si>
  <si>
    <t>121707</t>
  </si>
  <si>
    <t>CWIP NON UTILITY</t>
  </si>
  <si>
    <t>NWN/121707</t>
  </si>
  <si>
    <t>122002</t>
  </si>
  <si>
    <t>SWIP-SALV NON UTILIT</t>
  </si>
  <si>
    <t>NWN/122002</t>
  </si>
  <si>
    <t>122026</t>
  </si>
  <si>
    <t>ACCUM DEP NONUTILITY</t>
  </si>
  <si>
    <t>NWN/122026</t>
  </si>
  <si>
    <t>122027</t>
  </si>
  <si>
    <t>DEP PROV-DOCK/OIL TK</t>
  </si>
  <si>
    <t>NWN/122027</t>
  </si>
  <si>
    <t>122028</t>
  </si>
  <si>
    <t>DEP PROV-INT STOR</t>
  </si>
  <si>
    <t>NWN/122028</t>
  </si>
  <si>
    <t>122029</t>
  </si>
  <si>
    <t>NWN/122029</t>
  </si>
  <si>
    <t>131001</t>
  </si>
  <si>
    <t>CASH - WELLS FARGO G</t>
  </si>
  <si>
    <t>NWN/131001</t>
  </si>
  <si>
    <t>131006</t>
  </si>
  <si>
    <t>CASH - BANK OF AMERI</t>
  </si>
  <si>
    <t>NWN/131006</t>
  </si>
  <si>
    <t>131025</t>
  </si>
  <si>
    <t>NWN Health Reimburse</t>
  </si>
  <si>
    <t>NWN/131025</t>
  </si>
  <si>
    <t>131040</t>
  </si>
  <si>
    <t>US BANK 2901 - REMIT</t>
  </si>
  <si>
    <t>NWN/131040</t>
  </si>
  <si>
    <t>131041</t>
  </si>
  <si>
    <t>US BANK 2919 - ELECT</t>
  </si>
  <si>
    <t>NWN/131041</t>
  </si>
  <si>
    <t>131042</t>
  </si>
  <si>
    <t>US BANK 2927 - SECUR</t>
  </si>
  <si>
    <t>NWN/131042</t>
  </si>
  <si>
    <t>131044</t>
  </si>
  <si>
    <t>US BANK 9971 - ONLIN</t>
  </si>
  <si>
    <t>NWN/131044</t>
  </si>
  <si>
    <t>131045</t>
  </si>
  <si>
    <t>US BANK 2950 - CONCE</t>
  </si>
  <si>
    <t>NWN/131045</t>
  </si>
  <si>
    <t>131051</t>
  </si>
  <si>
    <t>CASH - WELLS - PAYRO</t>
  </si>
  <si>
    <t>NWN/131051</t>
  </si>
  <si>
    <t>131052</t>
  </si>
  <si>
    <t>CASH - WELLS - AP</t>
  </si>
  <si>
    <t>NWN/131052</t>
  </si>
  <si>
    <t>131060</t>
  </si>
  <si>
    <t>CASH - WF GAS STORAG</t>
  </si>
  <si>
    <t>NWN/131060</t>
  </si>
  <si>
    <t>131530</t>
  </si>
  <si>
    <t>Treasury WF Clearing</t>
  </si>
  <si>
    <t>NWN/131530</t>
  </si>
  <si>
    <t>131540</t>
  </si>
  <si>
    <t>Accts Pay WF Clearin</t>
  </si>
  <si>
    <t>NWN/131540</t>
  </si>
  <si>
    <t>131541</t>
  </si>
  <si>
    <t>Accts Pay WF-AP Clea</t>
  </si>
  <si>
    <t>NWN/131541</t>
  </si>
  <si>
    <t>131550</t>
  </si>
  <si>
    <t>Payroll WF Clearing</t>
  </si>
  <si>
    <t>NWN/131550</t>
  </si>
  <si>
    <t>131555</t>
  </si>
  <si>
    <t>Towers Watson Clring</t>
  </si>
  <si>
    <t>NWN/131555</t>
  </si>
  <si>
    <t>131600</t>
  </si>
  <si>
    <t>Pmt Proc Cash Cleari</t>
  </si>
  <si>
    <t>NWN/131600</t>
  </si>
  <si>
    <t>131621</t>
  </si>
  <si>
    <t>Gen Actg USB Clearin</t>
  </si>
  <si>
    <t>NWN/131621</t>
  </si>
  <si>
    <t>131710</t>
  </si>
  <si>
    <t>Appl Ctr BofA Cleari</t>
  </si>
  <si>
    <t>NWN/131710</t>
  </si>
  <si>
    <t>131999</t>
  </si>
  <si>
    <t>RECLASS - O/S CHECKS</t>
  </si>
  <si>
    <t>NWN/131999</t>
  </si>
  <si>
    <t>134036</t>
  </si>
  <si>
    <t>EDC &amp; ESRIP CASH</t>
  </si>
  <si>
    <t>NWN/134036</t>
  </si>
  <si>
    <t>134037</t>
  </si>
  <si>
    <t>DDC CASH</t>
  </si>
  <si>
    <t>NWN/134037</t>
  </si>
  <si>
    <t>134038</t>
  </si>
  <si>
    <t>SUPP TRUST CASH</t>
  </si>
  <si>
    <t>NWN/134038</t>
  </si>
  <si>
    <t>135002</t>
  </si>
  <si>
    <t>EMPLOYEE EXP ADV</t>
  </si>
  <si>
    <t>NWN/135002</t>
  </si>
  <si>
    <t>135009</t>
  </si>
  <si>
    <t>PAYROLL ADVANCES 09</t>
  </si>
  <si>
    <t>NWN/135009</t>
  </si>
  <si>
    <t>135110</t>
  </si>
  <si>
    <t>WORKING FUNDS - SHWD</t>
  </si>
  <si>
    <t>NWN/135110</t>
  </si>
  <si>
    <t>135112</t>
  </si>
  <si>
    <t>WORKING FUNDS - LAND</t>
  </si>
  <si>
    <t>NWN/135112</t>
  </si>
  <si>
    <t>135121</t>
  </si>
  <si>
    <t>WORKING FUNDS - APPL</t>
  </si>
  <si>
    <t>NWN/135121</t>
  </si>
  <si>
    <t>135122</t>
  </si>
  <si>
    <t>NWN/135122</t>
  </si>
  <si>
    <t>135135</t>
  </si>
  <si>
    <t>WKING FUNDS - ENG -</t>
  </si>
  <si>
    <t>NWN/135135</t>
  </si>
  <si>
    <t>135137</t>
  </si>
  <si>
    <t>WKING FUNDS-VEHICLE</t>
  </si>
  <si>
    <t>NWN/135137</t>
  </si>
  <si>
    <t>135140</t>
  </si>
  <si>
    <t>WORKING FUNDS - WC</t>
  </si>
  <si>
    <t>NWN/135140</t>
  </si>
  <si>
    <t>136002</t>
  </si>
  <si>
    <t>TEMP CASH INVEST</t>
  </si>
  <si>
    <t>NWN/136002</t>
  </si>
  <si>
    <t>136032</t>
  </si>
  <si>
    <t>TEMP CASH INVEST MAR</t>
  </si>
  <si>
    <t>NWN/136032</t>
  </si>
  <si>
    <t>142001</t>
  </si>
  <si>
    <t>A/R-SERVICE</t>
  </si>
  <si>
    <t>NWN/142001</t>
  </si>
  <si>
    <t>142005</t>
  </si>
  <si>
    <t>A/R Vehicle Parts Re</t>
  </si>
  <si>
    <t>NWN/142005</t>
  </si>
  <si>
    <t>142010</t>
  </si>
  <si>
    <t>A/R - CONTRA-CLN ENE</t>
  </si>
  <si>
    <t>NWN/142010</t>
  </si>
  <si>
    <t>142032</t>
  </si>
  <si>
    <t>A/R-OPTIMIZATION REC</t>
  </si>
  <si>
    <t>NWN/142032</t>
  </si>
  <si>
    <t>142101</t>
  </si>
  <si>
    <t>A/R-COMMERCIAL</t>
  </si>
  <si>
    <t>NWN/142101</t>
  </si>
  <si>
    <t>142102</t>
  </si>
  <si>
    <t>A/R-INDUSTRIAL FIRM</t>
  </si>
  <si>
    <t>NWN/142102</t>
  </si>
  <si>
    <t>142103</t>
  </si>
  <si>
    <t>A/R-INDUSTRIAL INT</t>
  </si>
  <si>
    <t>NWN/142103</t>
  </si>
  <si>
    <t>142107</t>
  </si>
  <si>
    <t>A/R GST TAX PAID</t>
  </si>
  <si>
    <t>NWN/142107</t>
  </si>
  <si>
    <t>143001</t>
  </si>
  <si>
    <t>A/R-GENERAL</t>
  </si>
  <si>
    <t>NWN/143001</t>
  </si>
  <si>
    <t>143006</t>
  </si>
  <si>
    <t>A/R-GAP</t>
  </si>
  <si>
    <t>NWN/143006</t>
  </si>
  <si>
    <t>143009</t>
  </si>
  <si>
    <t>A/R OTHER</t>
  </si>
  <si>
    <t>NWN/143009</t>
  </si>
  <si>
    <t>143011</t>
  </si>
  <si>
    <t>A/R - INTERSTATE STO</t>
  </si>
  <si>
    <t>NWN/143011</t>
  </si>
  <si>
    <t>143016</t>
  </si>
  <si>
    <t>A/R Palomar</t>
  </si>
  <si>
    <t>NWN/143016</t>
  </si>
  <si>
    <t>143019</t>
  </si>
  <si>
    <t>A/R-CITY OF INDEPEND</t>
  </si>
  <si>
    <t>NWN/143019</t>
  </si>
  <si>
    <t>143020</t>
  </si>
  <si>
    <t>A/R-CITY OF VANCOUVE</t>
  </si>
  <si>
    <t>NWN/143020</t>
  </si>
  <si>
    <t>143022</t>
  </si>
  <si>
    <t>A/R - P CARDS</t>
  </si>
  <si>
    <t>NWN/143022</t>
  </si>
  <si>
    <t>143025</t>
  </si>
  <si>
    <t>A/R LIFE INSURANCE</t>
  </si>
  <si>
    <t>NWN/143025</t>
  </si>
  <si>
    <t>143026</t>
  </si>
  <si>
    <t>A/R - EMPLOYEE POSTA</t>
  </si>
  <si>
    <t>NWN/143026</t>
  </si>
  <si>
    <t>143028</t>
  </si>
  <si>
    <t>A/R - WC MCRAE</t>
  </si>
  <si>
    <t>NWN/143028</t>
  </si>
  <si>
    <t>143029</t>
  </si>
  <si>
    <t>A/R - WC POWELL</t>
  </si>
  <si>
    <t>NWN/143029</t>
  </si>
  <si>
    <t>143053</t>
  </si>
  <si>
    <t>A/R-CITY OF COTTAGE</t>
  </si>
  <si>
    <t>NWN/143053</t>
  </si>
  <si>
    <t>173001</t>
  </si>
  <si>
    <t>ACCRUED REVENUES</t>
  </si>
  <si>
    <t>NWN/173001</t>
  </si>
  <si>
    <t>173003</t>
  </si>
  <si>
    <t>ACCRUED REV UNBILLED</t>
  </si>
  <si>
    <t>NWN/173003</t>
  </si>
  <si>
    <t>144011</t>
  </si>
  <si>
    <t>PROV-UNCOLL RESIDEN</t>
  </si>
  <si>
    <t>NWN/144011</t>
  </si>
  <si>
    <t>144012</t>
  </si>
  <si>
    <t>PROV-UNCOLL COMMER</t>
  </si>
  <si>
    <t>NWN/144012</t>
  </si>
  <si>
    <t>144013</t>
  </si>
  <si>
    <t>PROV-UNCOLL IND FIRM</t>
  </si>
  <si>
    <t>NWN/144013</t>
  </si>
  <si>
    <t>144014</t>
  </si>
  <si>
    <t>PROV-UNCOLL IND INT</t>
  </si>
  <si>
    <t>NWN/144014</t>
  </si>
  <si>
    <t>144020</t>
  </si>
  <si>
    <t>PROV-UNCOLL UNBILLED</t>
  </si>
  <si>
    <t>NWN/144020</t>
  </si>
  <si>
    <t>144021</t>
  </si>
  <si>
    <t>NWN/144021</t>
  </si>
  <si>
    <t>144025</t>
  </si>
  <si>
    <t>PROV-UNCOLL MISC</t>
  </si>
  <si>
    <t>NWN/144025</t>
  </si>
  <si>
    <t>182301</t>
  </si>
  <si>
    <t>ASSET CONS. RECLASS</t>
  </si>
  <si>
    <t>NWN/182301</t>
  </si>
  <si>
    <t>182302</t>
  </si>
  <si>
    <t>CUR REG ASSETS - TAX</t>
  </si>
  <si>
    <t>NWN/182302</t>
  </si>
  <si>
    <t>182303</t>
  </si>
  <si>
    <t>ENV ASSET ST RECLASS</t>
  </si>
  <si>
    <t>NWN/182303</t>
  </si>
  <si>
    <t>192640</t>
  </si>
  <si>
    <t>FAS133 S.T. REG LOSS</t>
  </si>
  <si>
    <t>NWN/192640</t>
  </si>
  <si>
    <t>192645</t>
  </si>
  <si>
    <t>NWN/192645</t>
  </si>
  <si>
    <t>192647</t>
  </si>
  <si>
    <t>PHY OPT-ST LOSS REG</t>
  </si>
  <si>
    <t>NWN/192647</t>
  </si>
  <si>
    <t>186640</t>
  </si>
  <si>
    <t>FAS 133 S.T. GAIN SW</t>
  </si>
  <si>
    <t>NWN/186640</t>
  </si>
  <si>
    <t>186645</t>
  </si>
  <si>
    <t>FASFAS 133 S.T. GAIN</t>
  </si>
  <si>
    <t>NWN/186645</t>
  </si>
  <si>
    <t>186647</t>
  </si>
  <si>
    <t>PHYSICAL OPT-ST GAIN</t>
  </si>
  <si>
    <t>NWN/186647</t>
  </si>
  <si>
    <t>164012</t>
  </si>
  <si>
    <t>UNDRGRD STG MIST BRU</t>
  </si>
  <si>
    <t>NWN/164012</t>
  </si>
  <si>
    <t>164016</t>
  </si>
  <si>
    <t>UNDRGRD STG-J P. 2F</t>
  </si>
  <si>
    <t>NWN/164016</t>
  </si>
  <si>
    <t>164017</t>
  </si>
  <si>
    <t>STORAGE-TRANS CAN</t>
  </si>
  <si>
    <t>NWN/164017</t>
  </si>
  <si>
    <t>164021</t>
  </si>
  <si>
    <t>LNG STORAGE-GASCO</t>
  </si>
  <si>
    <t>NWN/164021</t>
  </si>
  <si>
    <t>164022</t>
  </si>
  <si>
    <t>LNG STORAGE-PLYMOUTH</t>
  </si>
  <si>
    <t>NWN/164022</t>
  </si>
  <si>
    <t>164023</t>
  </si>
  <si>
    <t>LNG STORAGE-NEWPORT</t>
  </si>
  <si>
    <t>NWN/164023</t>
  </si>
  <si>
    <t>164032</t>
  </si>
  <si>
    <t>UNDRGRD STG - OPTN</t>
  </si>
  <si>
    <t>NWN/164032</t>
  </si>
  <si>
    <t>154001</t>
  </si>
  <si>
    <t>MAT &amp; SUPPLIES-GEN</t>
  </si>
  <si>
    <t>NWN/154001</t>
  </si>
  <si>
    <t>154003</t>
  </si>
  <si>
    <t>PURCHASED APPL-PTLD-</t>
  </si>
  <si>
    <t>NWN/154003</t>
  </si>
  <si>
    <t>154005</t>
  </si>
  <si>
    <t>MAT &amp; SUPP-GAR TOOLS</t>
  </si>
  <si>
    <t>NWN/154005</t>
  </si>
  <si>
    <t>154007</t>
  </si>
  <si>
    <t>MAT &amp; SUPPLIES-GARAG</t>
  </si>
  <si>
    <t>NWN/154007</t>
  </si>
  <si>
    <t>154010</t>
  </si>
  <si>
    <t>MAT &amp; SUPPLIES-POSTA</t>
  </si>
  <si>
    <t>NWN/154010</t>
  </si>
  <si>
    <t>154039</t>
  </si>
  <si>
    <t>INVENTORY RESERVE</t>
  </si>
  <si>
    <t>NWN/154039</t>
  </si>
  <si>
    <t>154040</t>
  </si>
  <si>
    <t>MAT &amp; SUPPLIES-ODORA</t>
  </si>
  <si>
    <t>NWN/154040</t>
  </si>
  <si>
    <t>154050</t>
  </si>
  <si>
    <t>INVENTORY-OFFICE SUP</t>
  </si>
  <si>
    <t>NWN/154050</t>
  </si>
  <si>
    <t>154071</t>
  </si>
  <si>
    <t>MAT &amp; SUPP-DIESEL AU</t>
  </si>
  <si>
    <t>NWN/154071</t>
  </si>
  <si>
    <t>154073</t>
  </si>
  <si>
    <t>MAT &amp; SUPP-UNLEADED</t>
  </si>
  <si>
    <t>NWN/154073</t>
  </si>
  <si>
    <t>154085</t>
  </si>
  <si>
    <t>MAT &amp; SUPP-SMPE</t>
  </si>
  <si>
    <t>NWN/154085</t>
  </si>
  <si>
    <t>154666</t>
  </si>
  <si>
    <t>CONVERSION INV BALAN</t>
  </si>
  <si>
    <t>NWN/154666</t>
  </si>
  <si>
    <t>163002</t>
  </si>
  <si>
    <t>STORES EXP-INV ADJ</t>
  </si>
  <si>
    <t>NWN/163002</t>
  </si>
  <si>
    <t>163003</t>
  </si>
  <si>
    <t>STORES EXP-FREIGHT</t>
  </si>
  <si>
    <t>NWN/163003</t>
  </si>
  <si>
    <t>165008</t>
  </si>
  <si>
    <t>PREPMTS-NOTE DISC</t>
  </si>
  <si>
    <t>NWN/165008</t>
  </si>
  <si>
    <t>165009</t>
  </si>
  <si>
    <t>PREPMTS-NETWORK HARD</t>
  </si>
  <si>
    <t>NWN/165009</t>
  </si>
  <si>
    <t>165010</t>
  </si>
  <si>
    <t>VIRTUAL STORAGE</t>
  </si>
  <si>
    <t>NWN/165010</t>
  </si>
  <si>
    <t>165011</t>
  </si>
  <si>
    <t>PREPMTS-PROP TAXES</t>
  </si>
  <si>
    <t>NWN/165011</t>
  </si>
  <si>
    <t>165012</t>
  </si>
  <si>
    <t>PREPMTS-OTHER TAXES</t>
  </si>
  <si>
    <t>NWN/165012</t>
  </si>
  <si>
    <t>165013</t>
  </si>
  <si>
    <t>Prepaid Income Tax</t>
  </si>
  <si>
    <t>NWN/165013</t>
  </si>
  <si>
    <t>165014</t>
  </si>
  <si>
    <t>VIRTUAL STORAGE-TMC</t>
  </si>
  <si>
    <t>NWN/165014</t>
  </si>
  <si>
    <t>165015</t>
  </si>
  <si>
    <t>PREPD LEASES &amp; MAINT</t>
  </si>
  <si>
    <t>NWN/165015</t>
  </si>
  <si>
    <t>165018</t>
  </si>
  <si>
    <t>PREPAID NT SYSTEM EX</t>
  </si>
  <si>
    <t>NWN/165018</t>
  </si>
  <si>
    <t>165019</t>
  </si>
  <si>
    <t>PREPMTS-BONUS</t>
  </si>
  <si>
    <t>NWN/165019</t>
  </si>
  <si>
    <t>165020</t>
  </si>
  <si>
    <t>PREPMTS-NETWORK OPER</t>
  </si>
  <si>
    <t>NWN/165020</t>
  </si>
  <si>
    <t>165021</t>
  </si>
  <si>
    <t>PRE-PD ANNUAL TRIMET</t>
  </si>
  <si>
    <t>NWN/165021</t>
  </si>
  <si>
    <t>165031</t>
  </si>
  <si>
    <t>PREPMTS-INSURANCE</t>
  </si>
  <si>
    <t>NWN/165031</t>
  </si>
  <si>
    <t>165070</t>
  </si>
  <si>
    <t>PREPMTS-MISC</t>
  </si>
  <si>
    <t>NWN/165070</t>
  </si>
  <si>
    <t>165071</t>
  </si>
  <si>
    <t>PPD STORAGE RENT</t>
  </si>
  <si>
    <t>NWN/165071</t>
  </si>
  <si>
    <t>165130</t>
  </si>
  <si>
    <t>PREPMTS-NPC DEM CHGE</t>
  </si>
  <si>
    <t>NWN/165130</t>
  </si>
  <si>
    <t>165131</t>
  </si>
  <si>
    <t>PREPMTS-DEC-NOV DEM</t>
  </si>
  <si>
    <t>NWN/165131</t>
  </si>
  <si>
    <t>174100</t>
  </si>
  <si>
    <t>WC INS Recover - ST</t>
  </si>
  <si>
    <t>NWN/174100</t>
  </si>
  <si>
    <t>134200</t>
  </si>
  <si>
    <t>Cash in Escrow</t>
  </si>
  <si>
    <t>NWN/134200</t>
  </si>
  <si>
    <t>136100</t>
  </si>
  <si>
    <t>US BANK-OLGA INVEST</t>
  </si>
  <si>
    <t>NWN/136100</t>
  </si>
  <si>
    <t>136104</t>
  </si>
  <si>
    <t>US BANK-OLIEE INVEST</t>
  </si>
  <si>
    <t>NWN/136104</t>
  </si>
  <si>
    <t>136105</t>
  </si>
  <si>
    <t>SMART ENERGY INVEST</t>
  </si>
  <si>
    <t>NWN/136105</t>
  </si>
  <si>
    <t>146031</t>
  </si>
  <si>
    <t>A/R ASSOC CO - NWN</t>
  </si>
  <si>
    <t>NWN/146031</t>
  </si>
  <si>
    <t>146040</t>
  </si>
  <si>
    <t>A/R INTER GILL RANCH</t>
  </si>
  <si>
    <t>NWN/146040</t>
  </si>
  <si>
    <t>146042</t>
  </si>
  <si>
    <t>A/R INTERCOMPANY - S</t>
  </si>
  <si>
    <t>NWN/146042</t>
  </si>
  <si>
    <t>146050</t>
  </si>
  <si>
    <t>A/R INTER NNG FIN</t>
  </si>
  <si>
    <t>NWN/146050</t>
  </si>
  <si>
    <t>146060</t>
  </si>
  <si>
    <t>A/R INTER NW BIOGAS</t>
  </si>
  <si>
    <t>NWN/146060</t>
  </si>
  <si>
    <t>146905</t>
  </si>
  <si>
    <t>A/R TAX SHARE-NW ENE</t>
  </si>
  <si>
    <t>NWN/146905</t>
  </si>
  <si>
    <t>146920</t>
  </si>
  <si>
    <t>A/R TAX SHARE-STORAG</t>
  </si>
  <si>
    <t>NWN/146920</t>
  </si>
  <si>
    <t>146016</t>
  </si>
  <si>
    <t>A/R ASSOC-NNG FINANC</t>
  </si>
  <si>
    <t>NWN/146016</t>
  </si>
  <si>
    <t>146096</t>
  </si>
  <si>
    <t>A/R TAXES-NNG FINANC</t>
  </si>
  <si>
    <t>NWN/146096</t>
  </si>
  <si>
    <t>123016</t>
  </si>
  <si>
    <t>INVEST IN NNG FINL</t>
  </si>
  <si>
    <t>NWN/123016</t>
  </si>
  <si>
    <t>123030</t>
  </si>
  <si>
    <t>NORTHWEST ENERGY COR</t>
  </si>
  <si>
    <t>NWN/123030</t>
  </si>
  <si>
    <t>123410</t>
  </si>
  <si>
    <t>INVEST - NWN ENERGY</t>
  </si>
  <si>
    <t>NWN/123410</t>
  </si>
  <si>
    <t>124062</t>
  </si>
  <si>
    <t>INVEST - GILL RANCH</t>
  </si>
  <si>
    <t>NWN/124062</t>
  </si>
  <si>
    <t>189006</t>
  </si>
  <si>
    <t>UNAMTZD LOSS 9.80%</t>
  </si>
  <si>
    <t>NWN/189006</t>
  </si>
  <si>
    <t>189007</t>
  </si>
  <si>
    <t>UNAMTZD LOSS 9.125%</t>
  </si>
  <si>
    <t>NWN/189007</t>
  </si>
  <si>
    <t>189008</t>
  </si>
  <si>
    <t>UNAMTZD LOSS 9.75%</t>
  </si>
  <si>
    <t>NWN/189008</t>
  </si>
  <si>
    <t>189013</t>
  </si>
  <si>
    <t>UNAMTZD EXPENSE 5.62</t>
  </si>
  <si>
    <t>NWN/189013</t>
  </si>
  <si>
    <t>192630</t>
  </si>
  <si>
    <t>FAS133 L.T. REG LOSS</t>
  </si>
  <si>
    <t>NWN/192630</t>
  </si>
  <si>
    <t>192635</t>
  </si>
  <si>
    <t>NWN/192635</t>
  </si>
  <si>
    <t>192637</t>
  </si>
  <si>
    <t>PHY OPT-LT LOSS REG</t>
  </si>
  <si>
    <t>NWN/192637</t>
  </si>
  <si>
    <t>186016</t>
  </si>
  <si>
    <t>FAS 109 DFED ASSET</t>
  </si>
  <si>
    <t>NWN/186016</t>
  </si>
  <si>
    <t>186020</t>
  </si>
  <si>
    <t>Tax - AFUDC Eq Rec</t>
  </si>
  <si>
    <t>NWN/186020</t>
  </si>
  <si>
    <t>186145</t>
  </si>
  <si>
    <t>2003 ENVIR INV-GASCO</t>
  </si>
  <si>
    <t>NWN/186145</t>
  </si>
  <si>
    <t>186146</t>
  </si>
  <si>
    <t>2003 ENVIR INV-EUGEN</t>
  </si>
  <si>
    <t>NWN/186146</t>
  </si>
  <si>
    <t>186147</t>
  </si>
  <si>
    <t>2003 ENVIR INV-WACKE</t>
  </si>
  <si>
    <t>NWN/186147</t>
  </si>
  <si>
    <t>186148</t>
  </si>
  <si>
    <t>2003 ENVIR INV-PORTL</t>
  </si>
  <si>
    <t>NWN/186148</t>
  </si>
  <si>
    <t>186149</t>
  </si>
  <si>
    <t>2003 ENVIR INV-FRONT</t>
  </si>
  <si>
    <t>NWN/186149</t>
  </si>
  <si>
    <t>186151</t>
  </si>
  <si>
    <t>TAR DEPOSIT EARLY AC</t>
  </si>
  <si>
    <t>NWN/186151</t>
  </si>
  <si>
    <t>186152</t>
  </si>
  <si>
    <t>OREGON STEEL MILLS</t>
  </si>
  <si>
    <t>NWN/186152</t>
  </si>
  <si>
    <t>186153</t>
  </si>
  <si>
    <t>CENTRAL SERVICE CENT</t>
  </si>
  <si>
    <t>NWN/186153</t>
  </si>
  <si>
    <t>186154</t>
  </si>
  <si>
    <t>FR AMERICAN SCHOOL</t>
  </si>
  <si>
    <t>NWN/186154</t>
  </si>
  <si>
    <t>186155</t>
  </si>
  <si>
    <t>TUALATIN UNDERGROUND</t>
  </si>
  <si>
    <t>NWN/186155</t>
  </si>
  <si>
    <t>186158</t>
  </si>
  <si>
    <t>GASCO INTEREST RESER</t>
  </si>
  <si>
    <t>NWN/186158</t>
  </si>
  <si>
    <t>186159</t>
  </si>
  <si>
    <t>ENV SEC DEF REG INT</t>
  </si>
  <si>
    <t>NWN/186159</t>
  </si>
  <si>
    <t>186160</t>
  </si>
  <si>
    <t>OR-ENVIRON RECOVERY</t>
  </si>
  <si>
    <t>NWN/186160</t>
  </si>
  <si>
    <t>186161</t>
  </si>
  <si>
    <t>ENV BASE RATE DEFERR</t>
  </si>
  <si>
    <t>NWN/186161</t>
  </si>
  <si>
    <t>186175</t>
  </si>
  <si>
    <t>GASCO - WASH</t>
  </si>
  <si>
    <t>NWN/186175</t>
  </si>
  <si>
    <t>186176</t>
  </si>
  <si>
    <t>CENT SERV CENT-WASH</t>
  </si>
  <si>
    <t>NWN/186176</t>
  </si>
  <si>
    <t>186177</t>
  </si>
  <si>
    <t>TARBODY - WASH</t>
  </si>
  <si>
    <t>NWN/186177</t>
  </si>
  <si>
    <t>186178</t>
  </si>
  <si>
    <t>PDX HARBOR - WASH</t>
  </si>
  <si>
    <t>NWN/186178</t>
  </si>
  <si>
    <t>186179</t>
  </si>
  <si>
    <t>SILTRONIC - WASH</t>
  </si>
  <si>
    <t>NWN/186179</t>
  </si>
  <si>
    <t>186180</t>
  </si>
  <si>
    <t>WA-ENVIRON RECOVERY</t>
  </si>
  <si>
    <t>NWN/186180</t>
  </si>
  <si>
    <t>186181</t>
  </si>
  <si>
    <t>ENVIR WA Int &amp; Spend</t>
  </si>
  <si>
    <t>NWN/186181</t>
  </si>
  <si>
    <t>186182</t>
  </si>
  <si>
    <t>ENVIRO POST PRUDENCE</t>
  </si>
  <si>
    <t>NWN/186182</t>
  </si>
  <si>
    <t>186183</t>
  </si>
  <si>
    <t>ENVIRON. SRRM AMORT.</t>
  </si>
  <si>
    <t>NWN/186183</t>
  </si>
  <si>
    <t>186404</t>
  </si>
  <si>
    <t>DBP PENSION COSTS</t>
  </si>
  <si>
    <t>NWN/186404</t>
  </si>
  <si>
    <t>186406</t>
  </si>
  <si>
    <t>FAS 106 COSTS</t>
  </si>
  <si>
    <t>NWN/186406</t>
  </si>
  <si>
    <t>191400</t>
  </si>
  <si>
    <t>WACOG - ACCR. OR</t>
  </si>
  <si>
    <t>NWN/191400</t>
  </si>
  <si>
    <t>191401</t>
  </si>
  <si>
    <t>AMORT OR WACOG</t>
  </si>
  <si>
    <t>NWN/191401</t>
  </si>
  <si>
    <t>191410</t>
  </si>
  <si>
    <t>DEMAND - ACCR OR</t>
  </si>
  <si>
    <t>NWN/191410</t>
  </si>
  <si>
    <t>191411</t>
  </si>
  <si>
    <t>AMORT OR DEMAND</t>
  </si>
  <si>
    <t>NWN/191411</t>
  </si>
  <si>
    <t>191412</t>
  </si>
  <si>
    <t>SEC DEF INT RV DEMND</t>
  </si>
  <si>
    <t>NWN/191412</t>
  </si>
  <si>
    <t>191417</t>
  </si>
  <si>
    <t>DEMAND - ACCR COOS B</t>
  </si>
  <si>
    <t>NWN/191417</t>
  </si>
  <si>
    <t>191420</t>
  </si>
  <si>
    <t>WACOG - ACCR. WA</t>
  </si>
  <si>
    <t>NWN/191420</t>
  </si>
  <si>
    <t>191421</t>
  </si>
  <si>
    <t>AMORT WA  WACOG</t>
  </si>
  <si>
    <t>NWN/191421</t>
  </si>
  <si>
    <t>191430</t>
  </si>
  <si>
    <t>DEMAND - ACCR WA</t>
  </si>
  <si>
    <t>NWN/191430</t>
  </si>
  <si>
    <t>191431</t>
  </si>
  <si>
    <t>AMORT WA DEMAND</t>
  </si>
  <si>
    <t>NWN/191431</t>
  </si>
  <si>
    <t>191450</t>
  </si>
  <si>
    <t>OR DEMAND ACCR VOLU</t>
  </si>
  <si>
    <t>NWN/191450</t>
  </si>
  <si>
    <t>191451</t>
  </si>
  <si>
    <t>OR WAGOC EQUAL 00-0</t>
  </si>
  <si>
    <t>NWN/191451</t>
  </si>
  <si>
    <t>186203</t>
  </si>
  <si>
    <t>UNBILLED REVENUE INC</t>
  </si>
  <si>
    <t>NWN/186203</t>
  </si>
  <si>
    <t>186221</t>
  </si>
  <si>
    <t>TEMP HOLDING-RATES</t>
  </si>
  <si>
    <t>NWN/186221</t>
  </si>
  <si>
    <t>186231</t>
  </si>
  <si>
    <t>SEC DEF INT REV IND</t>
  </si>
  <si>
    <t>NWN/186231</t>
  </si>
  <si>
    <t>186232</t>
  </si>
  <si>
    <t>DEF OR INDSTRIAL DSM</t>
  </si>
  <si>
    <t>NWN/186232</t>
  </si>
  <si>
    <t>186233</t>
  </si>
  <si>
    <t>AMORT OR DSM-INDUSTR</t>
  </si>
  <si>
    <t>NWN/186233</t>
  </si>
  <si>
    <t>186234</t>
  </si>
  <si>
    <t>DEF WA GREAT PROGRAM</t>
  </si>
  <si>
    <t>NWN/186234</t>
  </si>
  <si>
    <t>186235</t>
  </si>
  <si>
    <t>AMORT WA GREAT PRGM</t>
  </si>
  <si>
    <t>NWN/186235</t>
  </si>
  <si>
    <t>186236</t>
  </si>
  <si>
    <t>DEFER OR PUC FEE</t>
  </si>
  <si>
    <t>NWN/186236</t>
  </si>
  <si>
    <t>186237</t>
  </si>
  <si>
    <t>AMORT OR PUC FEE</t>
  </si>
  <si>
    <t>NWN/186237</t>
  </si>
  <si>
    <t>186238</t>
  </si>
  <si>
    <t>OR DEF WARM - Res</t>
  </si>
  <si>
    <t>NWN/186238</t>
  </si>
  <si>
    <t>186239</t>
  </si>
  <si>
    <t>Amort OR DEF WARM R</t>
  </si>
  <si>
    <t>NWN/186239</t>
  </si>
  <si>
    <t>186244</t>
  </si>
  <si>
    <t>OR DEF WARM - Com</t>
  </si>
  <si>
    <t>NWN/186244</t>
  </si>
  <si>
    <t>186245</t>
  </si>
  <si>
    <t>Amort OR DEF WARM C</t>
  </si>
  <si>
    <t>NWN/186245</t>
  </si>
  <si>
    <t>186248</t>
  </si>
  <si>
    <t>OR DEFERRED WARM</t>
  </si>
  <si>
    <t>NWN/186248</t>
  </si>
  <si>
    <t>186250</t>
  </si>
  <si>
    <t>WS Pen Reg Asset-OR</t>
  </si>
  <si>
    <t>NWN/186250</t>
  </si>
  <si>
    <t>186251</t>
  </si>
  <si>
    <t>West States CP - OR</t>
  </si>
  <si>
    <t>NWN/186251</t>
  </si>
  <si>
    <t>186254</t>
  </si>
  <si>
    <t>WS Pen Reg Asset-WA</t>
  </si>
  <si>
    <t>NWN/186254</t>
  </si>
  <si>
    <t>186257</t>
  </si>
  <si>
    <t>West States CP - WA</t>
  </si>
  <si>
    <t>NWN/186257</t>
  </si>
  <si>
    <t>186270</t>
  </si>
  <si>
    <t>DECOUP DEF OR - COMM</t>
  </si>
  <si>
    <t>NWN/186270</t>
  </si>
  <si>
    <t>186271</t>
  </si>
  <si>
    <t>AMORT OR DECOUP-COMM</t>
  </si>
  <si>
    <t>NWN/186271</t>
  </si>
  <si>
    <t>186272</t>
  </si>
  <si>
    <t>SEC INT ADJ COM DECG</t>
  </si>
  <si>
    <t>NWN/186272</t>
  </si>
  <si>
    <t>186274</t>
  </si>
  <si>
    <t>Amort-SEC Def. Int</t>
  </si>
  <si>
    <t>NWN/186274</t>
  </si>
  <si>
    <t>186275</t>
  </si>
  <si>
    <t>DECOUP DEF OR - RES</t>
  </si>
  <si>
    <t>NWN/186275</t>
  </si>
  <si>
    <t>186276</t>
  </si>
  <si>
    <t>INTERVENER FUNDING</t>
  </si>
  <si>
    <t>NWN/186276</t>
  </si>
  <si>
    <t>186277</t>
  </si>
  <si>
    <t>AMORT OR DECOUP-RES</t>
  </si>
  <si>
    <t>NWN/186277</t>
  </si>
  <si>
    <t>186278</t>
  </si>
  <si>
    <t>NWIGU INTERVENOR MAT</t>
  </si>
  <si>
    <t>NWN/186278</t>
  </si>
  <si>
    <t>186280</t>
  </si>
  <si>
    <t>WA-OR SITES RESERVE</t>
  </si>
  <si>
    <t>NWN/186280</t>
  </si>
  <si>
    <t>186281</t>
  </si>
  <si>
    <t>WA-OR SITES DEFERRAL</t>
  </si>
  <si>
    <t>NWN/186281</t>
  </si>
  <si>
    <t>186282</t>
  </si>
  <si>
    <t>OR INSUR CARRYFWD</t>
  </si>
  <si>
    <t>NWN/186282</t>
  </si>
  <si>
    <t>186284</t>
  </si>
  <si>
    <t>DEFER- INTERV ISSUE</t>
  </si>
  <si>
    <t>NWN/186284</t>
  </si>
  <si>
    <t>186285</t>
  </si>
  <si>
    <t>SB 844 Deferral</t>
  </si>
  <si>
    <t>NWN/186285</t>
  </si>
  <si>
    <t>186286</t>
  </si>
  <si>
    <t>AMORT - CUB INTERVEN</t>
  </si>
  <si>
    <t>NWN/186286</t>
  </si>
  <si>
    <t>186287</t>
  </si>
  <si>
    <t>SB 844 Reserve</t>
  </si>
  <si>
    <t>NWN/186287</t>
  </si>
  <si>
    <t>186288</t>
  </si>
  <si>
    <t>AMORT - NWIGU INTERV</t>
  </si>
  <si>
    <t>NWN/186288</t>
  </si>
  <si>
    <t>186304</t>
  </si>
  <si>
    <t>SMART ENERGY DEFEF</t>
  </si>
  <si>
    <t>NWN/186304</t>
  </si>
  <si>
    <t>186310</t>
  </si>
  <si>
    <t>WA ENERGY EFFICIENCY</t>
  </si>
  <si>
    <t>NWN/186310</t>
  </si>
  <si>
    <t>186311</t>
  </si>
  <si>
    <t>AMORT SCH 178 RESID.</t>
  </si>
  <si>
    <t>NWN/186311</t>
  </si>
  <si>
    <t>186312</t>
  </si>
  <si>
    <t>WA - AUDIT RESIDENTI</t>
  </si>
  <si>
    <t>NWN/186312</t>
  </si>
  <si>
    <t>186314</t>
  </si>
  <si>
    <t>WA - LOW INCOME WEAT</t>
  </si>
  <si>
    <t>NWN/186314</t>
  </si>
  <si>
    <t>186315</t>
  </si>
  <si>
    <t>WA - WA - LIEE AMORT</t>
  </si>
  <si>
    <t>NWN/186315</t>
  </si>
  <si>
    <t>186316</t>
  </si>
  <si>
    <t>AMORT WA DSM</t>
  </si>
  <si>
    <t>NWN/186316</t>
  </si>
  <si>
    <t>186370</t>
  </si>
  <si>
    <t>PENSION BALANCING-OR</t>
  </si>
  <si>
    <t>NWN/186370</t>
  </si>
  <si>
    <t>186375</t>
  </si>
  <si>
    <t>SEC DEFD REG PEN INT</t>
  </si>
  <si>
    <t>NWN/186375</t>
  </si>
  <si>
    <t>186420</t>
  </si>
  <si>
    <t>ISS STUDY DEFERRAL</t>
  </si>
  <si>
    <t>NWN/186420</t>
  </si>
  <si>
    <t>186500</t>
  </si>
  <si>
    <t>NWN/186500</t>
  </si>
  <si>
    <t>186630</t>
  </si>
  <si>
    <t>FAS133 L.T. GAIN SW&amp;</t>
  </si>
  <si>
    <t>NWN/186630</t>
  </si>
  <si>
    <t>186635</t>
  </si>
  <si>
    <t>FAS 133 L.T. GAIN PH</t>
  </si>
  <si>
    <t>NWN/186635</t>
  </si>
  <si>
    <t>186637</t>
  </si>
  <si>
    <t>PHYSICAL OPT-LT GAIN</t>
  </si>
  <si>
    <t>NWN/186637</t>
  </si>
  <si>
    <t>123020</t>
  </si>
  <si>
    <t>INVEST IN NW BIOGAS</t>
  </si>
  <si>
    <t>NWN/123020</t>
  </si>
  <si>
    <t>124040</t>
  </si>
  <si>
    <t>INVEST - NW BIOGAS</t>
  </si>
  <si>
    <t>NWN/124040</t>
  </si>
  <si>
    <t>124059</t>
  </si>
  <si>
    <t>INVEST - PALOMAR PIP</t>
  </si>
  <si>
    <t>NWN/124059</t>
  </si>
  <si>
    <t>124301</t>
  </si>
  <si>
    <t>INVEST - VANCOUVER</t>
  </si>
  <si>
    <t>NWN/124301</t>
  </si>
  <si>
    <t>124100</t>
  </si>
  <si>
    <t>CSV EDC LIFE INSUR</t>
  </si>
  <si>
    <t>NWN/124100</t>
  </si>
  <si>
    <t>124101</t>
  </si>
  <si>
    <t>CSV DDC W/ TOLI</t>
  </si>
  <si>
    <t>NWN/124101</t>
  </si>
  <si>
    <t>124102</t>
  </si>
  <si>
    <t>CSV COLI 6/19 YE</t>
  </si>
  <si>
    <t>NWN/124102</t>
  </si>
  <si>
    <t>124103</t>
  </si>
  <si>
    <t>CSV COLI 12/31 YE</t>
  </si>
  <si>
    <t>NWN/124103</t>
  </si>
  <si>
    <t>124104</t>
  </si>
  <si>
    <t>CSV ESRIP W/ TOLI</t>
  </si>
  <si>
    <t>NWN/124104</t>
  </si>
  <si>
    <t>124107</t>
  </si>
  <si>
    <t>NWN/124107</t>
  </si>
  <si>
    <t>124108</t>
  </si>
  <si>
    <t>NWN/124108</t>
  </si>
  <si>
    <t>124109</t>
  </si>
  <si>
    <t>CSV TODD LIFE INSUR</t>
  </si>
  <si>
    <t>NWN/124109</t>
  </si>
  <si>
    <t>124110</t>
  </si>
  <si>
    <t>SUP TRUST DC PLAN</t>
  </si>
  <si>
    <t>NWN/124110</t>
  </si>
  <si>
    <t>124111</t>
  </si>
  <si>
    <t>NWN/124111</t>
  </si>
  <si>
    <t>124112</t>
  </si>
  <si>
    <t>SUP TRUST SERP PLAN</t>
  </si>
  <si>
    <t>NWN/124112</t>
  </si>
  <si>
    <t>124113</t>
  </si>
  <si>
    <t>NWN/124113</t>
  </si>
  <si>
    <t>165900</t>
  </si>
  <si>
    <t>Long Term Prepaids</t>
  </si>
  <si>
    <t>NWN/165900</t>
  </si>
  <si>
    <t>174101</t>
  </si>
  <si>
    <t>WC INS Recover - LT</t>
  </si>
  <si>
    <t>NWN/174101</t>
  </si>
  <si>
    <t>181500</t>
  </si>
  <si>
    <t>UNAMT DEBT EXP LOC</t>
  </si>
  <si>
    <t>NWN/181500</t>
  </si>
  <si>
    <t>186700</t>
  </si>
  <si>
    <t>Def Ince-Sng Fam Con</t>
  </si>
  <si>
    <t>NWN/186700</t>
  </si>
  <si>
    <t>186701</t>
  </si>
  <si>
    <t>Acc Amort - DI - SFC</t>
  </si>
  <si>
    <t>NWN/186701</t>
  </si>
  <si>
    <t>186710</t>
  </si>
  <si>
    <t>Def Ince-Mltf Mult M</t>
  </si>
  <si>
    <t>NWN/186710</t>
  </si>
  <si>
    <t>186711</t>
  </si>
  <si>
    <t>Acc Amort - DI - MMM</t>
  </si>
  <si>
    <t>NWN/186711</t>
  </si>
  <si>
    <t>186800</t>
  </si>
  <si>
    <t>COMP MAINT 2009 Cost</t>
  </si>
  <si>
    <t>NWN/186800</t>
  </si>
  <si>
    <t>186801</t>
  </si>
  <si>
    <t>COMP MAINT AMORT2013</t>
  </si>
  <si>
    <t>NWN/186801</t>
  </si>
  <si>
    <t>186802</t>
  </si>
  <si>
    <t>LG COMP MAINT 17 Cst</t>
  </si>
  <si>
    <t>NWN/186802</t>
  </si>
  <si>
    <t>186803</t>
  </si>
  <si>
    <t>LRG COMP MAINT AMORT</t>
  </si>
  <si>
    <t>NWN/186803</t>
  </si>
  <si>
    <t>186804</t>
  </si>
  <si>
    <t>N LNG COMP MAINT Exp</t>
  </si>
  <si>
    <t>NWN/186804</t>
  </si>
  <si>
    <t>186808</t>
  </si>
  <si>
    <t>Mist600Comp Maint-18</t>
  </si>
  <si>
    <t>NWN/186808</t>
  </si>
  <si>
    <t>186900</t>
  </si>
  <si>
    <t>DELL LEASE DEFERRED</t>
  </si>
  <si>
    <t>NWN/186900</t>
  </si>
  <si>
    <t>199998</t>
  </si>
  <si>
    <t>CIS SUSPENSE</t>
  </si>
  <si>
    <t>NWN/199998</t>
  </si>
  <si>
    <t>199999</t>
  </si>
  <si>
    <t>SUSPENSE</t>
  </si>
  <si>
    <t>NWN/199999</t>
  </si>
  <si>
    <t>183002</t>
  </si>
  <si>
    <t>PRELIMINARY SURVEYS</t>
  </si>
  <si>
    <t>NWN/183002</t>
  </si>
  <si>
    <t>184000</t>
  </si>
  <si>
    <t>CLEARING</t>
  </si>
  <si>
    <t>NWN/184000</t>
  </si>
  <si>
    <t>184100</t>
  </si>
  <si>
    <t>CLEARING - MULT CNTY</t>
  </si>
  <si>
    <t>NWN/184100</t>
  </si>
  <si>
    <t>184900</t>
  </si>
  <si>
    <t>ACCOUNT ADJUSTMENTS</t>
  </si>
  <si>
    <t>NWN/184900</t>
  </si>
  <si>
    <t>184999</t>
  </si>
  <si>
    <t>CAPITAL IO SETTLE</t>
  </si>
  <si>
    <t>NWN/184999</t>
  </si>
  <si>
    <t>186005</t>
  </si>
  <si>
    <t>NON-UTILITY LEASEHOL</t>
  </si>
  <si>
    <t>NWN/186005</t>
  </si>
  <si>
    <t>186006</t>
  </si>
  <si>
    <t>AMT OF NON-UTILITY L</t>
  </si>
  <si>
    <t>NWN/186006</t>
  </si>
  <si>
    <t>186008</t>
  </si>
  <si>
    <t>VANCOUVER LEASEHOLD</t>
  </si>
  <si>
    <t>NWN/186008</t>
  </si>
  <si>
    <t>186021</t>
  </si>
  <si>
    <t>LH Imp-250 Taylor HQ</t>
  </si>
  <si>
    <t>NWN/186021</t>
  </si>
  <si>
    <t>186026</t>
  </si>
  <si>
    <t>OPS LEASEHOLD IMPROV</t>
  </si>
  <si>
    <t>NWN/186026</t>
  </si>
  <si>
    <t>186028</t>
  </si>
  <si>
    <t>AMORT - OPS LEASEHOL</t>
  </si>
  <si>
    <t>NWN/186028</t>
  </si>
  <si>
    <t>186042</t>
  </si>
  <si>
    <t>ALBANY LEASEHOLD IMP</t>
  </si>
  <si>
    <t>NWN/186042</t>
  </si>
  <si>
    <t>186043</t>
  </si>
  <si>
    <t>AMORT - ALB LEASEHOL</t>
  </si>
  <si>
    <t>NWN/186043</t>
  </si>
  <si>
    <t>234042</t>
  </si>
  <si>
    <t>A/P ASSOC CO-STORAGE</t>
  </si>
  <si>
    <t>NWN/234042</t>
  </si>
  <si>
    <t>234905</t>
  </si>
  <si>
    <t>A/P TAX SHARE-NW ENE</t>
  </si>
  <si>
    <t>NWN/234905</t>
  </si>
  <si>
    <t>234915</t>
  </si>
  <si>
    <t>A/P TAX SHARE-GILL R</t>
  </si>
  <si>
    <t>NWN/234915</t>
  </si>
  <si>
    <t>234920</t>
  </si>
  <si>
    <t>A/P TAX SHARE-STORAG</t>
  </si>
  <si>
    <t>NWN/234920</t>
  </si>
  <si>
    <t>234925</t>
  </si>
  <si>
    <t>A/P TAX SHARE-NWN EN</t>
  </si>
  <si>
    <t>NWN/234925</t>
  </si>
  <si>
    <t>COMMON STOCK</t>
  </si>
  <si>
    <t>201000</t>
  </si>
  <si>
    <t>NWN/201000</t>
  </si>
  <si>
    <t>201100</t>
  </si>
  <si>
    <t>COMMON STOCK - NO PA</t>
  </si>
  <si>
    <t>NWN/201100</t>
  </si>
  <si>
    <t>214001</t>
  </si>
  <si>
    <t>CS EXP - DRIP &amp; ESPP</t>
  </si>
  <si>
    <t>NWN/214001</t>
  </si>
  <si>
    <t>214002</t>
  </si>
  <si>
    <t>CS EXP - Issuance</t>
  </si>
  <si>
    <t>NWN/214002</t>
  </si>
  <si>
    <t>207001</t>
  </si>
  <si>
    <t>PREM-CAP STOCK-OTHER</t>
  </si>
  <si>
    <t>NWN/207001</t>
  </si>
  <si>
    <t>207003</t>
  </si>
  <si>
    <t>APIC - STOCK BASED C</t>
  </si>
  <si>
    <t>NWN/207003</t>
  </si>
  <si>
    <t>207004</t>
  </si>
  <si>
    <t>APIC - LTIP</t>
  </si>
  <si>
    <t>NWN/207004</t>
  </si>
  <si>
    <t>209000</t>
  </si>
  <si>
    <t>REDUCTION IN PAR - C</t>
  </si>
  <si>
    <t>NWN/209000</t>
  </si>
  <si>
    <t>210000</t>
  </si>
  <si>
    <t>APIC - REAQRD PRFD S</t>
  </si>
  <si>
    <t>NWN/210000</t>
  </si>
  <si>
    <t>212001</t>
  </si>
  <si>
    <t>INST RECD-STOCK-EMP</t>
  </si>
  <si>
    <t>NWN/212001</t>
  </si>
  <si>
    <t>218000</t>
  </si>
  <si>
    <t>OTHER COMP INCOME</t>
  </si>
  <si>
    <t>NWN/218000</t>
  </si>
  <si>
    <t>RETAINED EARNINGS</t>
  </si>
  <si>
    <t>216000</t>
  </si>
  <si>
    <t>NWN/216000</t>
  </si>
  <si>
    <t>216016</t>
  </si>
  <si>
    <t>UNDIST EARN-NNG FINA</t>
  </si>
  <si>
    <t>NWN/216016</t>
  </si>
  <si>
    <t>216018</t>
  </si>
  <si>
    <t>UNDIST EARN - NW ENE</t>
  </si>
  <si>
    <t>NWN/216018</t>
  </si>
  <si>
    <t>216100</t>
  </si>
  <si>
    <t>R/E - KB PIPELINE</t>
  </si>
  <si>
    <t>NWN/216100</t>
  </si>
  <si>
    <t>216999</t>
  </si>
  <si>
    <t>R/E-EARNINGS-FIN</t>
  </si>
  <si>
    <t>NWN/216999</t>
  </si>
  <si>
    <t>500164</t>
  </si>
  <si>
    <t>UNDISTRIBUTED RETAIN</t>
  </si>
  <si>
    <t>500159</t>
  </si>
  <si>
    <t>LONG TERM DEBT</t>
  </si>
  <si>
    <t>181000</t>
  </si>
  <si>
    <t>DEBT ISSUANCE COST</t>
  </si>
  <si>
    <t>181026</t>
  </si>
  <si>
    <t>UNAMT DEBT DIS 9.05%</t>
  </si>
  <si>
    <t>181073</t>
  </si>
  <si>
    <t>UNAMT DEBT DIS 8.31%</t>
  </si>
  <si>
    <t>181074</t>
  </si>
  <si>
    <t>UNAMT DEBT DIS 6.52%</t>
  </si>
  <si>
    <t>181075</t>
  </si>
  <si>
    <t>UNAMT DEBT DIS 7.05%</t>
  </si>
  <si>
    <t>181076</t>
  </si>
  <si>
    <t>UNAMT DEBT DIS 7.00%</t>
  </si>
  <si>
    <t>181079</t>
  </si>
  <si>
    <t>UNAMT DEBT DIS 6.65%</t>
  </si>
  <si>
    <t>181080</t>
  </si>
  <si>
    <t>UNAMT DEBT DIS 6.60%</t>
  </si>
  <si>
    <t>181081</t>
  </si>
  <si>
    <t>181085</t>
  </si>
  <si>
    <t>UNAMT DEBT DIS 7.63%</t>
  </si>
  <si>
    <t>181086</t>
  </si>
  <si>
    <t>UNAMT DEBT DIS 7.74%</t>
  </si>
  <si>
    <t>181087</t>
  </si>
  <si>
    <t>UNAMT DEBT DIS 7.85%</t>
  </si>
  <si>
    <t>181088</t>
  </si>
  <si>
    <t>UNAMT DEBT DIS 7.72%</t>
  </si>
  <si>
    <t>181094</t>
  </si>
  <si>
    <t>UNAMT DEBT DIS 5.82%</t>
  </si>
  <si>
    <t>181095</t>
  </si>
  <si>
    <t>UNAMT DEBT DISC 5.66</t>
  </si>
  <si>
    <t>181097</t>
  </si>
  <si>
    <t>UNAMT DEBT DISC 5.62</t>
  </si>
  <si>
    <t>181100</t>
  </si>
  <si>
    <t>UNAMT DEBT DISC 5.25</t>
  </si>
  <si>
    <t>181102</t>
  </si>
  <si>
    <t>UNAMT DEBT DISC 5.37</t>
  </si>
  <si>
    <t>181104</t>
  </si>
  <si>
    <t>UNAMT DEBT DISC3.176</t>
  </si>
  <si>
    <t>181105</t>
  </si>
  <si>
    <t>UNAMT DEBT DISC4.000</t>
  </si>
  <si>
    <t>181106</t>
  </si>
  <si>
    <t>UNAMT DEBT DISC3.542</t>
  </si>
  <si>
    <t>181107</t>
  </si>
  <si>
    <t>UNAMT DEBT DISC 1.54</t>
  </si>
  <si>
    <t>181109</t>
  </si>
  <si>
    <t>UNAMT DEBT DISC 4.13</t>
  </si>
  <si>
    <t>181110</t>
  </si>
  <si>
    <t>UNAMT DEBT DISC 2.82</t>
  </si>
  <si>
    <t>181111</t>
  </si>
  <si>
    <t>UNAMT DEBT DISC 3.21</t>
  </si>
  <si>
    <t>181112</t>
  </si>
  <si>
    <t>UNAMT DEBT DISC 3.68</t>
  </si>
  <si>
    <t>181996</t>
  </si>
  <si>
    <t>MRTG 22 SUPP INDENTU</t>
  </si>
  <si>
    <t>181997</t>
  </si>
  <si>
    <t>2016 SHELF REGISTRAT</t>
  </si>
  <si>
    <t>181998</t>
  </si>
  <si>
    <t>2007 SHELF REGISTRAT</t>
  </si>
  <si>
    <t>181999</t>
  </si>
  <si>
    <t>SHELF REGISTRATION</t>
  </si>
  <si>
    <t>221001</t>
  </si>
  <si>
    <t>CURR PORTION LT DEBT</t>
  </si>
  <si>
    <t>221026</t>
  </si>
  <si>
    <t>BONDS 9.05% - 2021</t>
  </si>
  <si>
    <t>221072</t>
  </si>
  <si>
    <t>SEC MTN'S 8.26%-2014</t>
  </si>
  <si>
    <t>221073</t>
  </si>
  <si>
    <t>SEC MTN'S 8.31%-2019</t>
  </si>
  <si>
    <t>221074</t>
  </si>
  <si>
    <t>SEC MTN'S 6.52%-2025</t>
  </si>
  <si>
    <t>221075</t>
  </si>
  <si>
    <t>SEC MTN'S 7.05%-2026</t>
  </si>
  <si>
    <t>221076</t>
  </si>
  <si>
    <t>SEC MTN'S 7.00%-2027</t>
  </si>
  <si>
    <t>221079</t>
  </si>
  <si>
    <t>SEC MTN'S 6.65%-2027</t>
  </si>
  <si>
    <t>221080</t>
  </si>
  <si>
    <t>SEC MTN'S 6.60%-2018</t>
  </si>
  <si>
    <t>221081</t>
  </si>
  <si>
    <t>SEC MTN'S 6.65%-2028</t>
  </si>
  <si>
    <t>221085</t>
  </si>
  <si>
    <t>SEC MTN'S 7.63%-2019</t>
  </si>
  <si>
    <t>221086</t>
  </si>
  <si>
    <t>SEC MTN'S 7.74%-2030</t>
  </si>
  <si>
    <t>221087</t>
  </si>
  <si>
    <t>SEC MTN'S 7.85%-2030</t>
  </si>
  <si>
    <t>221088</t>
  </si>
  <si>
    <t>SEC MTN'S 7.72%-2025</t>
  </si>
  <si>
    <t>221094</t>
  </si>
  <si>
    <t>SEC MTN'S 5.82%-2032</t>
  </si>
  <si>
    <t>221095</t>
  </si>
  <si>
    <t>SEC MTN'S 5.66%-2033</t>
  </si>
  <si>
    <t>221097</t>
  </si>
  <si>
    <t>SEC MTN'S 5.62%-2023</t>
  </si>
  <si>
    <t>221099</t>
  </si>
  <si>
    <t>SEC MTN'S 4.70%-2015</t>
  </si>
  <si>
    <t>221100</t>
  </si>
  <si>
    <t>SEC MTN'S 5.25%-2035</t>
  </si>
  <si>
    <t>221102</t>
  </si>
  <si>
    <t>SEC MTN'S 5.37%-2020</t>
  </si>
  <si>
    <t>221104</t>
  </si>
  <si>
    <t>SEC MTN'S3.176%-2021</t>
  </si>
  <si>
    <t>221105</t>
  </si>
  <si>
    <t>PRVT BOND 4.00%-2042</t>
  </si>
  <si>
    <t>221106</t>
  </si>
  <si>
    <t>SEC MTN'S3.542%-2023</t>
  </si>
  <si>
    <t>221107</t>
  </si>
  <si>
    <t>SEC MTN'S1.54%-2018</t>
  </si>
  <si>
    <t>221108</t>
  </si>
  <si>
    <t>SEC MTN'S3.21%-2026</t>
  </si>
  <si>
    <t>221109</t>
  </si>
  <si>
    <t>SEC MTN'S4.13%-2046</t>
  </si>
  <si>
    <t>221110</t>
  </si>
  <si>
    <t>SEC MTN'S2.822%-2027</t>
  </si>
  <si>
    <t>221112</t>
  </si>
  <si>
    <t>SEC MTN'S3.68%-2047</t>
  </si>
  <si>
    <t>231002</t>
  </si>
  <si>
    <t>N/P COM PAPER</t>
  </si>
  <si>
    <t>NWN/231002</t>
  </si>
  <si>
    <t>174000</t>
  </si>
  <si>
    <t>NWN/174000</t>
  </si>
  <si>
    <t>239001</t>
  </si>
  <si>
    <t>NWN/239001</t>
  </si>
  <si>
    <t>500170</t>
  </si>
  <si>
    <t>ACCOUNTS PAYABLE</t>
  </si>
  <si>
    <t>232000</t>
  </si>
  <si>
    <t>GR/IR</t>
  </si>
  <si>
    <t>232001</t>
  </si>
  <si>
    <t>A/P VOUCHERS</t>
  </si>
  <si>
    <t>232010</t>
  </si>
  <si>
    <t>CLN ENERGY WORKS PDX</t>
  </si>
  <si>
    <t>232014</t>
  </si>
  <si>
    <t>A/P ACCRUED INV</t>
  </si>
  <si>
    <t>232021</t>
  </si>
  <si>
    <t>A/P OFFICE PAYROLL</t>
  </si>
  <si>
    <t>232022</t>
  </si>
  <si>
    <t>A/P HOURLY PAYROLL</t>
  </si>
  <si>
    <t>232024</t>
  </si>
  <si>
    <t>A/P PENSION</t>
  </si>
  <si>
    <t>232025</t>
  </si>
  <si>
    <t>FLEX SPENDING ACCT</t>
  </si>
  <si>
    <t>232026</t>
  </si>
  <si>
    <t>ACCRUED SEVERANCE</t>
  </si>
  <si>
    <t>232027</t>
  </si>
  <si>
    <t>KEY GOAL BONUS ACCRU</t>
  </si>
  <si>
    <t>232028</t>
  </si>
  <si>
    <t>PERFORMANCE BONUS AC</t>
  </si>
  <si>
    <t>232031</t>
  </si>
  <si>
    <t>HEALTH SAVINGS ACCT</t>
  </si>
  <si>
    <t>232032</t>
  </si>
  <si>
    <t>A/P HOURLY PTO-BARGA</t>
  </si>
  <si>
    <t>232040</t>
  </si>
  <si>
    <t>DEMAND CHARGE EQUALI</t>
  </si>
  <si>
    <t>232098</t>
  </si>
  <si>
    <t>OTHER OVERHEAD EXEC</t>
  </si>
  <si>
    <t>232099</t>
  </si>
  <si>
    <t>OTHER OVERHEAD ALLOC</t>
  </si>
  <si>
    <t>232100</t>
  </si>
  <si>
    <t>OT/DB OVERHEAD ALLOC</t>
  </si>
  <si>
    <t>232109</t>
  </si>
  <si>
    <t>232202</t>
  </si>
  <si>
    <t>A/P TAX LEVY/GARNISH</t>
  </si>
  <si>
    <t>232211</t>
  </si>
  <si>
    <t>A/P UNION DUES-GAS W</t>
  </si>
  <si>
    <t>232212</t>
  </si>
  <si>
    <t>A/P UNION DUES-OFFIC</t>
  </si>
  <si>
    <t>232213</t>
  </si>
  <si>
    <t>A/P NW RESOURCE CR U</t>
  </si>
  <si>
    <t>232217</t>
  </si>
  <si>
    <t>A/P EMP SAVING BOND</t>
  </si>
  <si>
    <t>232218</t>
  </si>
  <si>
    <t>A/P NGPAC</t>
  </si>
  <si>
    <t>232219</t>
  </si>
  <si>
    <t>A/P EMP SAVINGS PLAN</t>
  </si>
  <si>
    <t>232220</t>
  </si>
  <si>
    <t>A/P HEALTH MILES</t>
  </si>
  <si>
    <t>232221</t>
  </si>
  <si>
    <t>A/P UN WAY-GENERAL</t>
  </si>
  <si>
    <t>232222</t>
  </si>
  <si>
    <t>A/P BLACK UNITED FUN</t>
  </si>
  <si>
    <t>232223</t>
  </si>
  <si>
    <t>A/P ENVIRON FUND</t>
  </si>
  <si>
    <t>232230</t>
  </si>
  <si>
    <t>A/P PARKING</t>
  </si>
  <si>
    <t>232232</t>
  </si>
  <si>
    <t>A/P EQUAL PAY BAL</t>
  </si>
  <si>
    <t>232233</t>
  </si>
  <si>
    <t>COG LIABILITY</t>
  </si>
  <si>
    <t>232235</t>
  </si>
  <si>
    <t>A/P GAS TRANSP IMBAL</t>
  </si>
  <si>
    <t>232239</t>
  </si>
  <si>
    <t>A/P MELODY TEPPOLA</t>
  </si>
  <si>
    <t>232242</t>
  </si>
  <si>
    <t>A/P WORK FOR ART</t>
  </si>
  <si>
    <t>232249</t>
  </si>
  <si>
    <t>232400</t>
  </si>
  <si>
    <t>OTHER BONUS LIAB</t>
  </si>
  <si>
    <t>232450</t>
  </si>
  <si>
    <t>A/P LTIP &amp; PERF AWAR</t>
  </si>
  <si>
    <t>232500</t>
  </si>
  <si>
    <t>Safety Gear Enhanc F</t>
  </si>
  <si>
    <t>232999</t>
  </si>
  <si>
    <t>RECLASS - CHECK O/D</t>
  </si>
  <si>
    <t>241001</t>
  </si>
  <si>
    <t>TX COL PAY-FED W/H</t>
  </si>
  <si>
    <t>241002</t>
  </si>
  <si>
    <t>TX COL PAY-SOC SEC W</t>
  </si>
  <si>
    <t>241003</t>
  </si>
  <si>
    <t>TX COL PAY-ST W/H</t>
  </si>
  <si>
    <t>241006</t>
  </si>
  <si>
    <t>TX COL PAY-FED W/H P</t>
  </si>
  <si>
    <t>241007</t>
  </si>
  <si>
    <t>TX COL PAY-ST W/H PE</t>
  </si>
  <si>
    <t>241011</t>
  </si>
  <si>
    <t>241012</t>
  </si>
  <si>
    <t>241013</t>
  </si>
  <si>
    <t>241023</t>
  </si>
  <si>
    <t>TX COL PAY-CALIF W/H</t>
  </si>
  <si>
    <t>241031</t>
  </si>
  <si>
    <t>TX COL PAY-MEDICARE</t>
  </si>
  <si>
    <t>241041</t>
  </si>
  <si>
    <t>500171</t>
  </si>
  <si>
    <t>TAXES ACCRUED</t>
  </si>
  <si>
    <t>500172</t>
  </si>
  <si>
    <t>INTEREST ACCRUED</t>
  </si>
  <si>
    <t>237026</t>
  </si>
  <si>
    <t>INT ACC-9.05% BND-20</t>
  </si>
  <si>
    <t>237032</t>
  </si>
  <si>
    <t>INT ACC-COMMIT COMMI</t>
  </si>
  <si>
    <t>237072</t>
  </si>
  <si>
    <t>INT ACC-8.26% NOTES</t>
  </si>
  <si>
    <t>237073</t>
  </si>
  <si>
    <t>INT ACC-8.31% NOTES</t>
  </si>
  <si>
    <t>237074</t>
  </si>
  <si>
    <t>INT ACC-6.52% NOTES</t>
  </si>
  <si>
    <t>237075</t>
  </si>
  <si>
    <t>INT ACC-7.05% NOTE</t>
  </si>
  <si>
    <t>237076</t>
  </si>
  <si>
    <t>INT ACC-7.00% NOTE</t>
  </si>
  <si>
    <t>237078</t>
  </si>
  <si>
    <t>237079</t>
  </si>
  <si>
    <t>INT ACC-6.65% NOTE</t>
  </si>
  <si>
    <t>237080</t>
  </si>
  <si>
    <t>INT ACC-6.60% NOTE</t>
  </si>
  <si>
    <t>237081</t>
  </si>
  <si>
    <t>237085</t>
  </si>
  <si>
    <t>INT ACC-7.63% NOTE</t>
  </si>
  <si>
    <t>237086</t>
  </si>
  <si>
    <t>INT ACC-7.74% NOTE</t>
  </si>
  <si>
    <t>237087</t>
  </si>
  <si>
    <t>INT ACC-7.85% NOTE</t>
  </si>
  <si>
    <t>237088</t>
  </si>
  <si>
    <t>INT ACC-7.72% NOTE</t>
  </si>
  <si>
    <t>237094</t>
  </si>
  <si>
    <t>INT ACC-5.82% NOTE</t>
  </si>
  <si>
    <t>237095</t>
  </si>
  <si>
    <t xml:space="preserve"> INT ACC-5.66% NOTE</t>
  </si>
  <si>
    <t>237097</t>
  </si>
  <si>
    <t>INT ACC-5.62% NOTE</t>
  </si>
  <si>
    <t>237099</t>
  </si>
  <si>
    <t>INT ACC-4.7% NOTE</t>
  </si>
  <si>
    <t>237100</t>
  </si>
  <si>
    <t>INT ACC-5.25% NOTE</t>
  </si>
  <si>
    <t>237101</t>
  </si>
  <si>
    <t>INT ACC-5.15% NOTE</t>
  </si>
  <si>
    <t>237102</t>
  </si>
  <si>
    <t>INT ACC-5.37%, 2020</t>
  </si>
  <si>
    <t>237103</t>
  </si>
  <si>
    <t>INT ACC-3.95%, 2014</t>
  </si>
  <si>
    <t>237104</t>
  </si>
  <si>
    <t>INT ACC-3.176%, 2021</t>
  </si>
  <si>
    <t>237105</t>
  </si>
  <si>
    <t>INT ACC-4.00%, 2042</t>
  </si>
  <si>
    <t>237106</t>
  </si>
  <si>
    <t>INT ACC-3.542%, 2023</t>
  </si>
  <si>
    <t>237107</t>
  </si>
  <si>
    <t>INT ACC-1.545%, 2018</t>
  </si>
  <si>
    <t>237108</t>
  </si>
  <si>
    <t>INT ACC-3.211%, 2026</t>
  </si>
  <si>
    <t>237109</t>
  </si>
  <si>
    <t>INT ACC-4.136%, 2046</t>
  </si>
  <si>
    <t>237110</t>
  </si>
  <si>
    <t>INT ACC-2.822%, 2027</t>
  </si>
  <si>
    <t>237112</t>
  </si>
  <si>
    <t>INT ACC-3.685%, 2047</t>
  </si>
  <si>
    <t>254000</t>
  </si>
  <si>
    <t>LIABILITY CONS RECL</t>
  </si>
  <si>
    <t>NWN/254000</t>
  </si>
  <si>
    <t>254301</t>
  </si>
  <si>
    <t>STOR MARGIN SHARE-OR</t>
  </si>
  <si>
    <t>NWN/254301</t>
  </si>
  <si>
    <t>254302</t>
  </si>
  <si>
    <t>STOR MARGIN SHARE-WA</t>
  </si>
  <si>
    <t>NWN/254302</t>
  </si>
  <si>
    <t>254304</t>
  </si>
  <si>
    <t>UNREALIZED OPTIMIZAT</t>
  </si>
  <si>
    <t>NWN/254304</t>
  </si>
  <si>
    <t>254640</t>
  </si>
  <si>
    <t>FAS 133 ST REG GNS</t>
  </si>
  <si>
    <t>NWN/254640</t>
  </si>
  <si>
    <t>254645</t>
  </si>
  <si>
    <t>NWN/254645</t>
  </si>
  <si>
    <t>254647</t>
  </si>
  <si>
    <t>PHY OPT ST GAINS REG</t>
  </si>
  <si>
    <t>NWN/254647</t>
  </si>
  <si>
    <t>262640</t>
  </si>
  <si>
    <t>FAS133 S.T.  LOSS SW</t>
  </si>
  <si>
    <t>NWN/262640</t>
  </si>
  <si>
    <t>262645</t>
  </si>
  <si>
    <t>FAS133 S.T. LOSS PHY</t>
  </si>
  <si>
    <t>NWN/262645</t>
  </si>
  <si>
    <t>262648</t>
  </si>
  <si>
    <t>PHY OPT ST LOSSES</t>
  </si>
  <si>
    <t>NWN/262648</t>
  </si>
  <si>
    <t>DIVIDENDS DECLARED</t>
  </si>
  <si>
    <t>238000</t>
  </si>
  <si>
    <t>NWN/238000</t>
  </si>
  <si>
    <t>235000</t>
  </si>
  <si>
    <t>CUSTOMER DEPOSITS</t>
  </si>
  <si>
    <t>NWN/235000</t>
  </si>
  <si>
    <t>235001</t>
  </si>
  <si>
    <t>UNPAID DEPOSIT INT</t>
  </si>
  <si>
    <t>NWN/235001</t>
  </si>
  <si>
    <t>235005</t>
  </si>
  <si>
    <t>APPLIED INITIAL DEPO</t>
  </si>
  <si>
    <t>NWN/235005</t>
  </si>
  <si>
    <t>500179</t>
  </si>
  <si>
    <t>FRANCHISE TAXES - CU</t>
  </si>
  <si>
    <t>243048</t>
  </si>
  <si>
    <t>CAP LEASE CUR DELL</t>
  </si>
  <si>
    <t>NWN/243048</t>
  </si>
  <si>
    <t>500181</t>
  </si>
  <si>
    <t>OTHER CURRENT LIABIL</t>
  </si>
  <si>
    <t>255084</t>
  </si>
  <si>
    <t>DEFD INV TAX CREDIT</t>
  </si>
  <si>
    <t>NWN/255084</t>
  </si>
  <si>
    <t>283012</t>
  </si>
  <si>
    <t>DefIncTax-EDIT Remea</t>
  </si>
  <si>
    <t>NWN/283012</t>
  </si>
  <si>
    <t>283013</t>
  </si>
  <si>
    <t>DEF INC TAX-PROP 109</t>
  </si>
  <si>
    <t>NWN/283013</t>
  </si>
  <si>
    <t>283014</t>
  </si>
  <si>
    <t>DEF INC TAX-OR RATE</t>
  </si>
  <si>
    <t>NWN/283014</t>
  </si>
  <si>
    <t>283015</t>
  </si>
  <si>
    <t>DEF INC TAX-PRE 1981</t>
  </si>
  <si>
    <t>NWN/283015</t>
  </si>
  <si>
    <t>283016</t>
  </si>
  <si>
    <t>NWN/283016</t>
  </si>
  <si>
    <t>283018</t>
  </si>
  <si>
    <t>DEFINCTAX-AFUDC-FED</t>
  </si>
  <si>
    <t>NWN/283018</t>
  </si>
  <si>
    <t>283019</t>
  </si>
  <si>
    <t>DEFINCTAX-AFUDC - ST</t>
  </si>
  <si>
    <t>NWN/283019</t>
  </si>
  <si>
    <t>283021</t>
  </si>
  <si>
    <t>DEF INC TAX-UTIL-REV</t>
  </si>
  <si>
    <t>NWN/283021</t>
  </si>
  <si>
    <t>283022</t>
  </si>
  <si>
    <t>NWN/283022</t>
  </si>
  <si>
    <t>283031</t>
  </si>
  <si>
    <t>DEF INC TAX-NON UTIL</t>
  </si>
  <si>
    <t>NWN/283031</t>
  </si>
  <si>
    <t>283032</t>
  </si>
  <si>
    <t>NWN/283032</t>
  </si>
  <si>
    <t>283061</t>
  </si>
  <si>
    <t>DEF INC TAX-UTIL-DEP</t>
  </si>
  <si>
    <t>NWN/283061</t>
  </si>
  <si>
    <t>283062</t>
  </si>
  <si>
    <t>NWN/283062</t>
  </si>
  <si>
    <t>283071</t>
  </si>
  <si>
    <t>DEF INC TAX-UTIL-OTH</t>
  </si>
  <si>
    <t>NWN/283071</t>
  </si>
  <si>
    <t>283072</t>
  </si>
  <si>
    <t>NWN/283072</t>
  </si>
  <si>
    <t>283081</t>
  </si>
  <si>
    <t>DEF INC TAX-STOR DEP</t>
  </si>
  <si>
    <t>NWN/283081</t>
  </si>
  <si>
    <t>283082</t>
  </si>
  <si>
    <t>NWN/283082</t>
  </si>
  <si>
    <t>283096</t>
  </si>
  <si>
    <t>DEF INC TAX- OCI FED</t>
  </si>
  <si>
    <t>NWN/283096</t>
  </si>
  <si>
    <t>283097</t>
  </si>
  <si>
    <t>DEF INC TAX- OCI OR</t>
  </si>
  <si>
    <t>NWN/283097</t>
  </si>
  <si>
    <t>283300</t>
  </si>
  <si>
    <t>DEF ORE TAX-KB</t>
  </si>
  <si>
    <t>NWN/283300</t>
  </si>
  <si>
    <t>283304</t>
  </si>
  <si>
    <t>DEF INC TAX FED - DB</t>
  </si>
  <si>
    <t>NWN/283304</t>
  </si>
  <si>
    <t>283305</t>
  </si>
  <si>
    <t>DEF ORE TAX-INV GEN</t>
  </si>
  <si>
    <t>NWN/283305</t>
  </si>
  <si>
    <t>283306</t>
  </si>
  <si>
    <t>DEF INC TAX FED - FA</t>
  </si>
  <si>
    <t>NWN/283306</t>
  </si>
  <si>
    <t>283307</t>
  </si>
  <si>
    <t>DEF INC TAX STATE -</t>
  </si>
  <si>
    <t>NWN/283307</t>
  </si>
  <si>
    <t>254001</t>
  </si>
  <si>
    <t>NWN/254001</t>
  </si>
  <si>
    <t>254002</t>
  </si>
  <si>
    <t>N.Mist COH Reg. Liab</t>
  </si>
  <si>
    <t>NWN/254002</t>
  </si>
  <si>
    <t>254100</t>
  </si>
  <si>
    <t>Tax - EDIT -Plant LT</t>
  </si>
  <si>
    <t>NWN/254100</t>
  </si>
  <si>
    <t>254105</t>
  </si>
  <si>
    <t>Tax - EDIT -Other LT</t>
  </si>
  <si>
    <t>NWN/254105</t>
  </si>
  <si>
    <t>254110</t>
  </si>
  <si>
    <t>Tax -EDIT-Gas Res LT</t>
  </si>
  <si>
    <t>NWN/254110</t>
  </si>
  <si>
    <t>254115</t>
  </si>
  <si>
    <t>Tx Rfrm Df-OR ROO-LT</t>
  </si>
  <si>
    <t>NWN/254115</t>
  </si>
  <si>
    <t>254120</t>
  </si>
  <si>
    <t>Tx Rfrm Df-WA ROO-LT</t>
  </si>
  <si>
    <t>NWN/254120</t>
  </si>
  <si>
    <t>254125</t>
  </si>
  <si>
    <t>Tx Rfrm Df-OR Rsv-LT</t>
  </si>
  <si>
    <t>NWN/254125</t>
  </si>
  <si>
    <t>254130</t>
  </si>
  <si>
    <t>Tx Rfrm Df-WA Rsv-LT</t>
  </si>
  <si>
    <t>NWN/254130</t>
  </si>
  <si>
    <t>254311</t>
  </si>
  <si>
    <t>LT STOR MRGN SH - OR</t>
  </si>
  <si>
    <t>NWN/254311</t>
  </si>
  <si>
    <t>ASSET RETIREMENT OBL</t>
  </si>
  <si>
    <t>108100</t>
  </si>
  <si>
    <t>ASSET RETIRE OBLIGTN</t>
  </si>
  <si>
    <t>NWN/108100</t>
  </si>
  <si>
    <t>108102</t>
  </si>
  <si>
    <t>NWN/108102</t>
  </si>
  <si>
    <t>122100</t>
  </si>
  <si>
    <t>ACCUM COR NONUTILITY</t>
  </si>
  <si>
    <t>NWN/122100</t>
  </si>
  <si>
    <t>122102</t>
  </si>
  <si>
    <t>NWN/122102</t>
  </si>
  <si>
    <t>254630</t>
  </si>
  <si>
    <t>FAS 133 LT REG GNS</t>
  </si>
  <si>
    <t>NWN/254630</t>
  </si>
  <si>
    <t>254635</t>
  </si>
  <si>
    <t>NWN/254635</t>
  </si>
  <si>
    <t>254637</t>
  </si>
  <si>
    <t>PHY OPT LT GAINS REG</t>
  </si>
  <si>
    <t>NWN/254637</t>
  </si>
  <si>
    <t>252011</t>
  </si>
  <si>
    <t>CUST CONTR - RES NEW</t>
  </si>
  <si>
    <t>NWN/252011</t>
  </si>
  <si>
    <t>252012</t>
  </si>
  <si>
    <t>NWN/252012</t>
  </si>
  <si>
    <t>252013</t>
  </si>
  <si>
    <t>CUST CONTR - RES CON</t>
  </si>
  <si>
    <t>NWN/252013</t>
  </si>
  <si>
    <t>252014</t>
  </si>
  <si>
    <t>NWN/252014</t>
  </si>
  <si>
    <t>252021</t>
  </si>
  <si>
    <t>CUST CONTR - M/F NEW</t>
  </si>
  <si>
    <t>NWN/252021</t>
  </si>
  <si>
    <t>252022</t>
  </si>
  <si>
    <t>NWN/252022</t>
  </si>
  <si>
    <t>252023</t>
  </si>
  <si>
    <t>CUST CONTR - M/F CO</t>
  </si>
  <si>
    <t>NWN/252023</t>
  </si>
  <si>
    <t>252024</t>
  </si>
  <si>
    <t>CUST CONTR - M/F CON</t>
  </si>
  <si>
    <t>NWN/252024</t>
  </si>
  <si>
    <t>252031</t>
  </si>
  <si>
    <t>CUST CONTR - COMM NE</t>
  </si>
  <si>
    <t>NWN/252031</t>
  </si>
  <si>
    <t>252032</t>
  </si>
  <si>
    <t>NWN/252032</t>
  </si>
  <si>
    <t>252033</t>
  </si>
  <si>
    <t>CUST CONTR - COMM CO</t>
  </si>
  <si>
    <t>NWN/252033</t>
  </si>
  <si>
    <t>252034</t>
  </si>
  <si>
    <t>NWN/252034</t>
  </si>
  <si>
    <t>252041</t>
  </si>
  <si>
    <t>CUST CONTR - OR IND</t>
  </si>
  <si>
    <t>NWN/252041</t>
  </si>
  <si>
    <t>252043</t>
  </si>
  <si>
    <t>NWN/252043</t>
  </si>
  <si>
    <t>262630</t>
  </si>
  <si>
    <t>FAS133 L.T. LOSS SW&amp;</t>
  </si>
  <si>
    <t>NWN/262630</t>
  </si>
  <si>
    <t>262635</t>
  </si>
  <si>
    <t>FAS133 L.T. LOSS PHY</t>
  </si>
  <si>
    <t>NWN/262635</t>
  </si>
  <si>
    <t>262638</t>
  </si>
  <si>
    <t>PHY OPTIONS LT LOSS</t>
  </si>
  <si>
    <t>NWN/262638</t>
  </si>
  <si>
    <t>228300</t>
  </si>
  <si>
    <t>ESRIP LIABILITY LONG</t>
  </si>
  <si>
    <t>NWN/228300</t>
  </si>
  <si>
    <t>228302</t>
  </si>
  <si>
    <t>SERP LIABILITY LONG</t>
  </si>
  <si>
    <t>NWN/228302</t>
  </si>
  <si>
    <t>228304</t>
  </si>
  <si>
    <t>DBP PENSION LIABILIT</t>
  </si>
  <si>
    <t>NWN/228304</t>
  </si>
  <si>
    <t>228306</t>
  </si>
  <si>
    <t>FAS 106 LIABILITY LO</t>
  </si>
  <si>
    <t>NWN/228306</t>
  </si>
  <si>
    <t>186130</t>
  </si>
  <si>
    <t>GASCO PRE 2003</t>
  </si>
  <si>
    <t>NWN/186130</t>
  </si>
  <si>
    <t>186133</t>
  </si>
  <si>
    <t>SILTRONIC PRE 2003</t>
  </si>
  <si>
    <t>NWN/186133</t>
  </si>
  <si>
    <t>186134</t>
  </si>
  <si>
    <t>HARBOR PRE 2003</t>
  </si>
  <si>
    <t>NWN/186134</t>
  </si>
  <si>
    <t>186140</t>
  </si>
  <si>
    <t>ENVIR INV-GASCO</t>
  </si>
  <si>
    <t>NWN/186140</t>
  </si>
  <si>
    <t>186143</t>
  </si>
  <si>
    <t>ENVIR INV-WACKER</t>
  </si>
  <si>
    <t>NWN/186143</t>
  </si>
  <si>
    <t>186144</t>
  </si>
  <si>
    <t>ENVIR INV - PORTLAND</t>
  </si>
  <si>
    <t>NWN/186144</t>
  </si>
  <si>
    <t>227586</t>
  </si>
  <si>
    <t>CAP LS NON-CUR Meter</t>
  </si>
  <si>
    <t>NWN/227586</t>
  </si>
  <si>
    <t>228200</t>
  </si>
  <si>
    <t>O/L - WC Reclass- LT</t>
  </si>
  <si>
    <t>NWN/228200</t>
  </si>
  <si>
    <t>228400</t>
  </si>
  <si>
    <t>DCP - EXEC AND DIR</t>
  </si>
  <si>
    <t>NWN/228400</t>
  </si>
  <si>
    <t>228402</t>
  </si>
  <si>
    <t>DDCP</t>
  </si>
  <si>
    <t>NWN/228402</t>
  </si>
  <si>
    <t>253000</t>
  </si>
  <si>
    <t>ENVIRON. LIABILITIES</t>
  </si>
  <si>
    <t>NWN/253000</t>
  </si>
  <si>
    <t>253201</t>
  </si>
  <si>
    <t>Western States Liab</t>
  </si>
  <si>
    <t>NWN/253201</t>
  </si>
  <si>
    <t>253205</t>
  </si>
  <si>
    <t>West States LT-contr</t>
  </si>
  <si>
    <t>NWN/253205</t>
  </si>
  <si>
    <t>253700</t>
  </si>
  <si>
    <t>CWIPLiab-250TaylorHQ</t>
  </si>
  <si>
    <t>NWN/253700</t>
  </si>
  <si>
    <t>261001</t>
  </si>
  <si>
    <t>AUTO SELF-INSURANCE</t>
  </si>
  <si>
    <t>NWN/261001</t>
  </si>
  <si>
    <t>262001</t>
  </si>
  <si>
    <t>INJ &amp; DAMAGE RES-OPE</t>
  </si>
  <si>
    <t>NWN/262001</t>
  </si>
  <si>
    <t>262002</t>
  </si>
  <si>
    <t>INJ &amp; DAMAGE RES-CON</t>
  </si>
  <si>
    <t>NWN/262002</t>
  </si>
  <si>
    <t>262003</t>
  </si>
  <si>
    <t>INJ &amp; DAMAGE RES-HR</t>
  </si>
  <si>
    <t>NWN/262003</t>
  </si>
  <si>
    <t>262004</t>
  </si>
  <si>
    <t>INJ &amp; DAM RES-EXTRAO</t>
  </si>
  <si>
    <t>NWN/262004</t>
  </si>
  <si>
    <t>262140</t>
  </si>
  <si>
    <t>INJ &amp; DAM RES-EXT-GA</t>
  </si>
  <si>
    <t>NWN/262140</t>
  </si>
  <si>
    <t>262142</t>
  </si>
  <si>
    <t>INJ &amp; DAM RES-EUG</t>
  </si>
  <si>
    <t>NWN/262142</t>
  </si>
  <si>
    <t>262143</t>
  </si>
  <si>
    <t>INJ &amp; DAM RES-EXT-WA</t>
  </si>
  <si>
    <t>NWN/262143</t>
  </si>
  <si>
    <t>262144</t>
  </si>
  <si>
    <t>INJ &amp; DAM INS-EXT HA</t>
  </si>
  <si>
    <t>NWN/262144</t>
  </si>
  <si>
    <t>262145</t>
  </si>
  <si>
    <t>INJ &amp; DAM RES-EXT OR</t>
  </si>
  <si>
    <t>NWN/262145</t>
  </si>
  <si>
    <t>262146</t>
  </si>
  <si>
    <t>INJ &amp; DAM RES-EXT TA</t>
  </si>
  <si>
    <t>NWN/262146</t>
  </si>
  <si>
    <t>262147</t>
  </si>
  <si>
    <t>INJ &amp; DAM RES-ENV CE</t>
  </si>
  <si>
    <t>NWN/262147</t>
  </si>
  <si>
    <t>262148</t>
  </si>
  <si>
    <t>INJ &amp; DAM RES-FRONT</t>
  </si>
  <si>
    <t>NWN/262148</t>
  </si>
  <si>
    <t>262149</t>
  </si>
  <si>
    <t>INJ &amp; DAM RES-FR AM</t>
  </si>
  <si>
    <t>NWN/262149</t>
  </si>
  <si>
    <t>262150</t>
  </si>
  <si>
    <t>RES OFFSET - ENV GAS</t>
  </si>
  <si>
    <t>NWN/262150</t>
  </si>
  <si>
    <t>262151</t>
  </si>
  <si>
    <t>RES OFFSET - ENV SIL</t>
  </si>
  <si>
    <t>NWN/262151</t>
  </si>
  <si>
    <t>262152</t>
  </si>
  <si>
    <t>RES OFFSET - ENV HAR</t>
  </si>
  <si>
    <t>NWN/262152</t>
  </si>
  <si>
    <t>262153</t>
  </si>
  <si>
    <t>RES OFFSET - ENV TAR</t>
  </si>
  <si>
    <t>NWN/262153</t>
  </si>
  <si>
    <t>262154</t>
  </si>
  <si>
    <t>RES OFFSET - ENV EUG</t>
  </si>
  <si>
    <t>NWN/262154</t>
  </si>
  <si>
    <t>262155</t>
  </si>
  <si>
    <t>RES OFFSET - ENV FRO</t>
  </si>
  <si>
    <t>NWN/262155</t>
  </si>
  <si>
    <t>262156</t>
  </si>
  <si>
    <t>RES OFFSET - ENV STE</t>
  </si>
  <si>
    <t>NWN/262156</t>
  </si>
  <si>
    <t>262157</t>
  </si>
  <si>
    <t>RES OFFSET - ENV CRT</t>
  </si>
  <si>
    <t>NWN/262157</t>
  </si>
  <si>
    <t>262159</t>
  </si>
  <si>
    <t>RES OFFSET - FR AMER</t>
  </si>
  <si>
    <t>NWN/262159</t>
  </si>
  <si>
    <t>263002</t>
  </si>
  <si>
    <t>ACC LIAB-EXEMPT VACA</t>
  </si>
  <si>
    <t>NWN/263002</t>
  </si>
  <si>
    <t>263012</t>
  </si>
  <si>
    <t>NWN/263012</t>
  </si>
  <si>
    <t>Average Invested Capital</t>
  </si>
  <si>
    <t>Balance Test</t>
  </si>
  <si>
    <t>Asset</t>
  </si>
  <si>
    <t>Liab</t>
  </si>
  <si>
    <t>check</t>
  </si>
  <si>
    <t>600 Comp Maint-Amort</t>
  </si>
  <si>
    <t>NWN/121202</t>
  </si>
  <si>
    <t>NWN/143014</t>
  </si>
  <si>
    <t>NWN/143027</t>
  </si>
  <si>
    <t>GAS STRD-WRK GAS-NMI</t>
  </si>
  <si>
    <t>NWN/164013</t>
  </si>
  <si>
    <t>NWN/164031</t>
  </si>
  <si>
    <t>INVEN RESERVE - UTIL</t>
  </si>
  <si>
    <t>NWN/154038</t>
  </si>
  <si>
    <t>INVEN RESERVE - APP</t>
  </si>
  <si>
    <t>A/R INTERCO-NWNEN</t>
  </si>
  <si>
    <t>A/R INTERCO-NWNWTR</t>
  </si>
  <si>
    <t>NWN/146035</t>
  </si>
  <si>
    <t>A/R INTERCO - GRS</t>
  </si>
  <si>
    <t>A/R INTERCO-NWNGS</t>
  </si>
  <si>
    <t>A/R TAX SHARE-NWNGS</t>
  </si>
  <si>
    <t>A/R INTERCO - NNGFC</t>
  </si>
  <si>
    <t>A/R TAX SHARE-NNGFC</t>
  </si>
  <si>
    <t>INVEST IN SUB-HLD</t>
  </si>
  <si>
    <t>NWN/123017</t>
  </si>
  <si>
    <t>INVEST IN NWN WATER</t>
  </si>
  <si>
    <t>NWN/123060</t>
  </si>
  <si>
    <t>SEC DEF INT RV WACOG</t>
  </si>
  <si>
    <t>NWN/191402</t>
  </si>
  <si>
    <t>SEC DEF INT REV DMND</t>
  </si>
  <si>
    <t>NWN/191452</t>
  </si>
  <si>
    <t>SEC INT ADJ RES DECG</t>
  </si>
  <si>
    <t>NWN/186273</t>
  </si>
  <si>
    <t>N LNG COMP MAINT Amo</t>
  </si>
  <si>
    <t>NWN/186805</t>
  </si>
  <si>
    <t>Mist 500 Compr Main</t>
  </si>
  <si>
    <t>NWN/186806</t>
  </si>
  <si>
    <t>Mist 600 Comp Amort</t>
  </si>
  <si>
    <t>NWN/186809</t>
  </si>
  <si>
    <t>A/P INTERCO-NWNGS</t>
  </si>
  <si>
    <t>NWN/234401</t>
  </si>
  <si>
    <t>A/P TAX SHARE-GRS</t>
  </si>
  <si>
    <t>A/P TAX SHARE-NWNGS</t>
  </si>
  <si>
    <t>A/P TAX SHARE-NWNEN</t>
  </si>
  <si>
    <t>APIC - OTHER</t>
  </si>
  <si>
    <t>NWN/207010</t>
  </si>
  <si>
    <t>NWN/254305</t>
  </si>
  <si>
    <t>O/L - WC Reclass- ST</t>
  </si>
  <si>
    <t>NWN/242019</t>
  </si>
  <si>
    <t>NWN/283011</t>
  </si>
  <si>
    <t>R&amp;E TAX CREDIT</t>
  </si>
  <si>
    <t>NWN/283017</t>
  </si>
  <si>
    <t>DEF INC TAX- OCI ST</t>
  </si>
  <si>
    <t>NWN/227065</t>
  </si>
  <si>
    <t>AMA</t>
  </si>
  <si>
    <t>Allocation Factors - Summary</t>
  </si>
  <si>
    <t>Oregon</t>
  </si>
  <si>
    <t>Washington</t>
  </si>
  <si>
    <t>Customers-all</t>
  </si>
  <si>
    <t>Customers-Residential</t>
  </si>
  <si>
    <t>Customers-Commercial</t>
  </si>
  <si>
    <t>Customers-Industrial</t>
  </si>
  <si>
    <t>Customers-The Dalles</t>
  </si>
  <si>
    <t>3-factor</t>
  </si>
  <si>
    <t>firm volumes</t>
  </si>
  <si>
    <t>sales volumes</t>
  </si>
  <si>
    <t>sendout volumes</t>
  </si>
  <si>
    <t>sales/sendout volumes</t>
  </si>
  <si>
    <t>Customers Portland/Vancouver</t>
  </si>
  <si>
    <t>Customers Portland/Vancouver 80%</t>
  </si>
  <si>
    <t>Customers Portland/Vancouver Commercial</t>
  </si>
  <si>
    <t>Payroll</t>
  </si>
  <si>
    <t>Admin Transfer</t>
  </si>
  <si>
    <t>Employee Cost</t>
  </si>
  <si>
    <t>Regulatory</t>
  </si>
  <si>
    <t>Telemetering</t>
  </si>
  <si>
    <t>Direct-Wa</t>
  </si>
  <si>
    <t>Direct-Or</t>
  </si>
  <si>
    <t>Gross plant direct assign</t>
  </si>
  <si>
    <t>Transmission</t>
  </si>
  <si>
    <t>Depreciation</t>
  </si>
  <si>
    <t>Rate Base</t>
  </si>
  <si>
    <t>Distribution</t>
  </si>
  <si>
    <t>Perimeter</t>
  </si>
  <si>
    <t>Gas</t>
  </si>
  <si>
    <t>Non-Operating Investments</t>
  </si>
  <si>
    <t>Investments</t>
  </si>
  <si>
    <t>CWC Current Assets</t>
  </si>
  <si>
    <t>Total Investments</t>
  </si>
  <si>
    <t>CWC Current Liabilities</t>
  </si>
  <si>
    <t>Gross</t>
  </si>
  <si>
    <t>Reserve</t>
  </si>
  <si>
    <t>LH</t>
  </si>
  <si>
    <t>Washington alloc %</t>
  </si>
  <si>
    <t>DIT in Rate Base</t>
  </si>
  <si>
    <t>Remeasured</t>
  </si>
  <si>
    <t>EDIT</t>
  </si>
  <si>
    <t>Net per line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</si>
  <si>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</si>
  <si>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</si>
  <si>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</si>
  <si>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</si>
  <si>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</si>
  <si>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</si>
  <si>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</si>
  <si>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</si>
  <si>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</si>
  <si>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</si>
  <si>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</si>
  <si>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</si>
  <si>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Working Capital Line Assignments</t>
  </si>
  <si>
    <t>Balance Check</t>
  </si>
  <si>
    <t>Total Rate Base</t>
  </si>
  <si>
    <t>NCS BEX Standard BS3 Query</t>
  </si>
  <si>
    <t>Cumulative Balance</t>
  </si>
  <si>
    <t>Fiscal year/period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</si>
  <si>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</si>
  <si>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</si>
  <si>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</si>
  <si>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</si>
  <si>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</si>
  <si>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</si>
  <si>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</si>
  <si>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</si>
  <si>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</si>
  <si>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Overall Result</t>
  </si>
  <si>
    <t>G/L Account</t>
  </si>
  <si>
    <t>Balance Sheet Acct</t>
  </si>
  <si>
    <t>$</t>
  </si>
  <si>
    <t>ASSETS</t>
  </si>
  <si>
    <t>50018</t>
  </si>
  <si>
    <t>PLANT</t>
  </si>
  <si>
    <t>50019</t>
  </si>
  <si>
    <t>UTILITY PLANT - NET</t>
  </si>
  <si>
    <t>500114</t>
  </si>
  <si>
    <t>UTILITY PLANT &amp; GAS</t>
  </si>
  <si>
    <t>500118</t>
  </si>
  <si>
    <t>UTILITY PLANT</t>
  </si>
  <si>
    <t>500115</t>
  </si>
  <si>
    <t>PLANT RECLASS-LEASE</t>
  </si>
  <si>
    <t>NWN/101500</t>
  </si>
  <si>
    <t>UTIL PL IN SVCE CNVS</t>
  </si>
  <si>
    <t>NWN/101666</t>
  </si>
  <si>
    <t>GAS STORED UNDERGROU</t>
  </si>
  <si>
    <t>500116</t>
  </si>
  <si>
    <t>LESS:ACCUMULATED DEP</t>
  </si>
  <si>
    <t>500122</t>
  </si>
  <si>
    <t>RESERVE ADJ FOR AMOR</t>
  </si>
  <si>
    <t>NWN/108009</t>
  </si>
  <si>
    <t>PLANT RECLASS-DEPR</t>
  </si>
  <si>
    <t>NWN/108500</t>
  </si>
  <si>
    <t>OTHER PROPERTY</t>
  </si>
  <si>
    <t>500113</t>
  </si>
  <si>
    <t>NON-UTILITY PROPERTY</t>
  </si>
  <si>
    <t>500119</t>
  </si>
  <si>
    <t>LESS: ACCUM DEP - NO</t>
  </si>
  <si>
    <t>500120</t>
  </si>
  <si>
    <t>CURRENT ASSETS</t>
  </si>
  <si>
    <t>500110</t>
  </si>
  <si>
    <t>CASH &amp; TEMPORARY INV</t>
  </si>
  <si>
    <t>500117</t>
  </si>
  <si>
    <t>ACCOUNTS RECEIVABLE</t>
  </si>
  <si>
    <t>500121</t>
  </si>
  <si>
    <t>ACCRUED REVENUE</t>
  </si>
  <si>
    <t>500123</t>
  </si>
  <si>
    <t>ALLOWANCE FOR UNCOLL</t>
  </si>
  <si>
    <t>500124</t>
  </si>
  <si>
    <t>REGULATORY ASSETS -</t>
  </si>
  <si>
    <t>500125</t>
  </si>
  <si>
    <t>REG ASSETS - OTHER</t>
  </si>
  <si>
    <t>500198</t>
  </si>
  <si>
    <t>REG ASSET - FV OF DE</t>
  </si>
  <si>
    <t>500130</t>
  </si>
  <si>
    <t>FV OF DERIVATIVES -</t>
  </si>
  <si>
    <t>500126</t>
  </si>
  <si>
    <t>INVENTORIES OF GAS &amp;</t>
  </si>
  <si>
    <t>500127</t>
  </si>
  <si>
    <t>INVENTORY - GAS</t>
  </si>
  <si>
    <t>500131</t>
  </si>
  <si>
    <t>INVENTORY - MATERIAL</t>
  </si>
  <si>
    <t>500132</t>
  </si>
  <si>
    <t>PREPAIDS &amp; OTHER</t>
  </si>
  <si>
    <t>500128</t>
  </si>
  <si>
    <t>PREPAIDS</t>
  </si>
  <si>
    <t>500133</t>
  </si>
  <si>
    <t>OTHER CURRENT - CASH</t>
  </si>
  <si>
    <t>500134</t>
  </si>
  <si>
    <t>PROP HELD FOR SALE</t>
  </si>
  <si>
    <t>NWN/174008</t>
  </si>
  <si>
    <t>INVESTMENT IN SUBSID</t>
  </si>
  <si>
    <t>500111</t>
  </si>
  <si>
    <t>INTERCOMPANY RECEIVA</t>
  </si>
  <si>
    <t>500135</t>
  </si>
  <si>
    <t>500137</t>
  </si>
  <si>
    <t>A/R INTERCO. NNGFC</t>
  </si>
  <si>
    <t>500149</t>
  </si>
  <si>
    <t>A/R INTERCO-HLD</t>
  </si>
  <si>
    <t>NWN/146010</t>
  </si>
  <si>
    <t>A/R TAX SHARE-HLD</t>
  </si>
  <si>
    <t>NWN/146800</t>
  </si>
  <si>
    <t>500136</t>
  </si>
  <si>
    <t>INVEST IN NNGFC</t>
  </si>
  <si>
    <t>INVESTMENTS, DEFERRE</t>
  </si>
  <si>
    <t>500112</t>
  </si>
  <si>
    <t>REG ASSET - LONG TER</t>
  </si>
  <si>
    <t>500138</t>
  </si>
  <si>
    <t>UNAMORTIZED LOSS ON</t>
  </si>
  <si>
    <t>500142</t>
  </si>
  <si>
    <t>500143</t>
  </si>
  <si>
    <t>INCOME TAX ASSET</t>
  </si>
  <si>
    <t>500144</t>
  </si>
  <si>
    <t>REG REC. - ENVIRONME</t>
  </si>
  <si>
    <t>500145</t>
  </si>
  <si>
    <t>PENSIONS - LONG TERM</t>
  </si>
  <si>
    <t>500146</t>
  </si>
  <si>
    <t>DEFERRED GAS COST RE</t>
  </si>
  <si>
    <t>500147</t>
  </si>
  <si>
    <t>REG ASSETS - LT - OT</t>
  </si>
  <si>
    <t>500148</t>
  </si>
  <si>
    <t>OR COM 31 DECOUP DEF</t>
  </si>
  <si>
    <t>NWN/186265</t>
  </si>
  <si>
    <t>SEC ADJ COM 31 D DEF</t>
  </si>
  <si>
    <t>NWN/186268</t>
  </si>
  <si>
    <t>OR COMM 3 DECOUP DEF</t>
  </si>
  <si>
    <t>OR COMM 3 DECOUP AMO</t>
  </si>
  <si>
    <t>500139</t>
  </si>
  <si>
    <t>OTHER INVESTMENTS</t>
  </si>
  <si>
    <t>500140</t>
  </si>
  <si>
    <t>500150</t>
  </si>
  <si>
    <t>INVESTMENT IN LIFE I</t>
  </si>
  <si>
    <t>500151</t>
  </si>
  <si>
    <t>OTHER ASSETS</t>
  </si>
  <si>
    <t>500141</t>
  </si>
  <si>
    <t>OTHER ASSETS - MISC.</t>
  </si>
  <si>
    <t>500153</t>
  </si>
  <si>
    <t>LEASE RECEIVABLE- LT</t>
  </si>
  <si>
    <t>NWN/172500</t>
  </si>
  <si>
    <t>PDX CNG PRJ - TAX CR</t>
  </si>
  <si>
    <t>NWN/186031</t>
  </si>
  <si>
    <t>NWN/186810</t>
  </si>
  <si>
    <t>NWN/186811</t>
  </si>
  <si>
    <t>CLEARING ACCOUNTS</t>
  </si>
  <si>
    <t>500154</t>
  </si>
  <si>
    <t>CAPITALIZATION AND L</t>
  </si>
  <si>
    <t>500165</t>
  </si>
  <si>
    <t>INTERCOMPANY LIABILI</t>
  </si>
  <si>
    <t>500195</t>
  </si>
  <si>
    <t>A/P INTERCO-HLD</t>
  </si>
  <si>
    <t>NWN/234010</t>
  </si>
  <si>
    <t>A/P TAX SHARE-HLD</t>
  </si>
  <si>
    <t>NWN/234800</t>
  </si>
  <si>
    <t>CAPITALIZATION</t>
  </si>
  <si>
    <t>500155</t>
  </si>
  <si>
    <t>TOTAL STOCK AND RETA</t>
  </si>
  <si>
    <t>500158</t>
  </si>
  <si>
    <t>TOTAL COMMON STOCK</t>
  </si>
  <si>
    <t>500160</t>
  </si>
  <si>
    <t>500166</t>
  </si>
  <si>
    <t>PREMIUM AND INSTALL</t>
  </si>
  <si>
    <t>500167</t>
  </si>
  <si>
    <t>ACCUM. OTHER COMP. I</t>
  </si>
  <si>
    <t>500161</t>
  </si>
  <si>
    <t>500162</t>
  </si>
  <si>
    <t>500163</t>
  </si>
  <si>
    <t>RESIDENTIAL</t>
  </si>
  <si>
    <t>NWN/400100</t>
  </si>
  <si>
    <t>#</t>
  </si>
  <si>
    <t>COMMERCIAL</t>
  </si>
  <si>
    <t>NWN/400200</t>
  </si>
  <si>
    <t>FIRM</t>
  </si>
  <si>
    <t>NWN/400300</t>
  </si>
  <si>
    <t>INDUSTRIAL</t>
  </si>
  <si>
    <t>NWN/400400</t>
  </si>
  <si>
    <t>UNBILLED</t>
  </si>
  <si>
    <t>NWN/400600</t>
  </si>
  <si>
    <t>NWN/401200</t>
  </si>
  <si>
    <t>NWN/401300</t>
  </si>
  <si>
    <t>INTERRUPTIBLE</t>
  </si>
  <si>
    <t>NWN/401400</t>
  </si>
  <si>
    <t>BALANCING CHR</t>
  </si>
  <si>
    <t>NWN/401800</t>
  </si>
  <si>
    <t>OVERRUN</t>
  </si>
  <si>
    <t>NWN/401900</t>
  </si>
  <si>
    <t>RATE ADJUSTMENT</t>
  </si>
  <si>
    <t>NWN/402000</t>
  </si>
  <si>
    <t>MISC GAS REVENUE</t>
  </si>
  <si>
    <t>NWN/403000</t>
  </si>
  <si>
    <t>INTEREST INCOME</t>
  </si>
  <si>
    <t>NWN/411000</t>
  </si>
  <si>
    <t>AFUDC - DEBT</t>
  </si>
  <si>
    <t>NWN/411200</t>
  </si>
  <si>
    <t>AFUDC - EQUITY</t>
  </si>
  <si>
    <t>NWN/411201</t>
  </si>
  <si>
    <t>MERCHANDISE SALES</t>
  </si>
  <si>
    <t>NWN/413000</t>
  </si>
  <si>
    <t>RENT INCOME</t>
  </si>
  <si>
    <t>NWN/414000</t>
  </si>
  <si>
    <t>STORAGE INCOME</t>
  </si>
  <si>
    <t>NWN/415000</t>
  </si>
  <si>
    <t>MISC NON OP</t>
  </si>
  <si>
    <t>NWN/416000</t>
  </si>
  <si>
    <t>INCOME FROM SUB</t>
  </si>
  <si>
    <t>NWN/421000</t>
  </si>
  <si>
    <t>NWN/450100</t>
  </si>
  <si>
    <t>NWN/450200</t>
  </si>
  <si>
    <t>INDUSTRIAL - FIRM</t>
  </si>
  <si>
    <t>NWN/450300</t>
  </si>
  <si>
    <t>INDUSTRIAL - INTERRU</t>
  </si>
  <si>
    <t>NWN/450400</t>
  </si>
  <si>
    <t>NWN/460100</t>
  </si>
  <si>
    <t>NWN/460200</t>
  </si>
  <si>
    <t>NWN/460300</t>
  </si>
  <si>
    <t>NWN/460400</t>
  </si>
  <si>
    <t>NWN/461200</t>
  </si>
  <si>
    <t>NWN/461300</t>
  </si>
  <si>
    <t>NWN/461400</t>
  </si>
  <si>
    <t>SALARY PAYROLL</t>
  </si>
  <si>
    <t>NWN/500100</t>
  </si>
  <si>
    <t>SALARY  OVERTIME</t>
  </si>
  <si>
    <t>NWN/500106</t>
  </si>
  <si>
    <t>HOURLY PAYROLL</t>
  </si>
  <si>
    <t>NWN/500300</t>
  </si>
  <si>
    <t>HOURLY DOUBLE PAY</t>
  </si>
  <si>
    <t>NWN/500301</t>
  </si>
  <si>
    <t>HOURLY REGULAR  PAY</t>
  </si>
  <si>
    <t>NWN/500305</t>
  </si>
  <si>
    <t>HOURLY OVERTIME PAY</t>
  </si>
  <si>
    <t>NWN/500306</t>
  </si>
  <si>
    <t>P/T HOURLY PAYROLL</t>
  </si>
  <si>
    <t>NWN/500400</t>
  </si>
  <si>
    <t>SALARY BONUS PAYROLL</t>
  </si>
  <si>
    <t>NWN/500500</t>
  </si>
  <si>
    <t>HOURLY BONUS PAYROLL</t>
  </si>
  <si>
    <t>NWN/500700</t>
  </si>
  <si>
    <t>SALARY P/T PAYROLL</t>
  </si>
  <si>
    <t>NWN/500800</t>
  </si>
  <si>
    <t>VACATION, SICK &amp; HOL</t>
  </si>
  <si>
    <t>NWN/500900</t>
  </si>
  <si>
    <t>PAYROLL OVERHEAD</t>
  </si>
  <si>
    <t>NWN/501000</t>
  </si>
  <si>
    <t>CONSTRUCTION OH</t>
  </si>
  <si>
    <t>NWN/501001</t>
  </si>
  <si>
    <t>CONSTRUCTION OH - CI</t>
  </si>
  <si>
    <t>NWN/501002</t>
  </si>
  <si>
    <t>CONS OH - OVER (UNDE</t>
  </si>
  <si>
    <t>NWN/501003</t>
  </si>
  <si>
    <t>PAYROLL OH - OFFICER</t>
  </si>
  <si>
    <t>NWN/501005</t>
  </si>
  <si>
    <t>EDUCATION</t>
  </si>
  <si>
    <t>NWN/501100</t>
  </si>
  <si>
    <t>AUTO ALLOWANCE</t>
  </si>
  <si>
    <t>NWN/501200</t>
  </si>
  <si>
    <t>COMMISSIONS</t>
  </si>
  <si>
    <t>NWN/501300</t>
  </si>
  <si>
    <t>MATERIALS</t>
  </si>
  <si>
    <t>NWN/501400</t>
  </si>
  <si>
    <t>MATERIALS - CONS INV</t>
  </si>
  <si>
    <t>NWN/501401</t>
  </si>
  <si>
    <t>MATERIALS -CONS PIPE</t>
  </si>
  <si>
    <t>NWN/501402</t>
  </si>
  <si>
    <t>MAT CONS -PIPE SCRAP</t>
  </si>
  <si>
    <t>NWN/501403</t>
  </si>
  <si>
    <t>MATERIALS - PIPE</t>
  </si>
  <si>
    <t>NWN/501404</t>
  </si>
  <si>
    <t>MATERIALS - PRODUCTI</t>
  </si>
  <si>
    <t>NWN/501411</t>
  </si>
  <si>
    <t>MATERIALS - TUBING</t>
  </si>
  <si>
    <t>NWN/501412</t>
  </si>
  <si>
    <t>MATERIALS - GRAVEL</t>
  </si>
  <si>
    <t>NWN/501414</t>
  </si>
  <si>
    <t>MATERIALS - OTHER</t>
  </si>
  <si>
    <t>NWN/501415</t>
  </si>
  <si>
    <t>MATERIALS - FTGS &amp; V</t>
  </si>
  <si>
    <t>NWN/501416</t>
  </si>
  <si>
    <t>GAUGES AND INSTRMNTS</t>
  </si>
  <si>
    <t>NWN/501450</t>
  </si>
  <si>
    <t>MATERIALS - AGGREG</t>
  </si>
  <si>
    <t>NWN/501459</t>
  </si>
  <si>
    <t>MATERIALS - SAND</t>
  </si>
  <si>
    <t>NWN/501470</t>
  </si>
  <si>
    <t>MILEAGE REIMBURSE</t>
  </si>
  <si>
    <t>NWN/501500</t>
  </si>
  <si>
    <t>TRANSPORTATION</t>
  </si>
  <si>
    <t>NWN/501600</t>
  </si>
  <si>
    <t>EQUIPMENT</t>
  </si>
  <si>
    <t>NWN/501700</t>
  </si>
  <si>
    <t>FURNITURE</t>
  </si>
  <si>
    <t>NWN/501800</t>
  </si>
  <si>
    <t>DUES/MEMBERSHIP</t>
  </si>
  <si>
    <t>NWN/501900</t>
  </si>
  <si>
    <t>OFFICE CONTRACT WORK</t>
  </si>
  <si>
    <t>NWN/502000</t>
  </si>
  <si>
    <t>OTHER CONTRACT WORK</t>
  </si>
  <si>
    <t>NWN/502100</t>
  </si>
  <si>
    <t>DRILLING</t>
  </si>
  <si>
    <t>NWN/502104</t>
  </si>
  <si>
    <t>ENGINEERING</t>
  </si>
  <si>
    <t>NWN/502105</t>
  </si>
  <si>
    <t>ENVIRONMENTAL</t>
  </si>
  <si>
    <t>NWN/502106</t>
  </si>
  <si>
    <t>WATER SUPPLY</t>
  </si>
  <si>
    <t>NWN/502107</t>
  </si>
  <si>
    <t>DIRECTIONAL DRILLING</t>
  </si>
  <si>
    <t>NWN/502111</t>
  </si>
  <si>
    <t>OPEN HOLE LOGGING</t>
  </si>
  <si>
    <t>NWN/502112</t>
  </si>
  <si>
    <t>SURVEYS</t>
  </si>
  <si>
    <t>NWN/502113</t>
  </si>
  <si>
    <t>TRUCKING AND HAULING</t>
  </si>
  <si>
    <t>NWN/502114</t>
  </si>
  <si>
    <t>SIDEBOOM</t>
  </si>
  <si>
    <t>NWN/502115</t>
  </si>
  <si>
    <t>TRACKHOE</t>
  </si>
  <si>
    <t>NWN/502116</t>
  </si>
  <si>
    <t>INSPECTION</t>
  </si>
  <si>
    <t>NWN/502118</t>
  </si>
  <si>
    <t>CONTROLS INSTALLATIO</t>
  </si>
  <si>
    <t>NWN/502121</t>
  </si>
  <si>
    <t>BID MAIN WORK</t>
  </si>
  <si>
    <t>NWN/502125</t>
  </si>
  <si>
    <t>DIRECTIONAL BORE</t>
  </si>
  <si>
    <t>NWN/502126</t>
  </si>
  <si>
    <t>FENCING</t>
  </si>
  <si>
    <t>NWN/502127</t>
  </si>
  <si>
    <t>WELDING</t>
  </si>
  <si>
    <t>NWN/502129</t>
  </si>
  <si>
    <t>CONCRETE PAVING</t>
  </si>
  <si>
    <t>NWN/502134</t>
  </si>
  <si>
    <t>OTHER CONTRACTING</t>
  </si>
  <si>
    <t>NWN/502140</t>
  </si>
  <si>
    <t>CONTRACT CONS LABOR</t>
  </si>
  <si>
    <t>NWN/502150</t>
  </si>
  <si>
    <t>VACUUM TRUCK</t>
  </si>
  <si>
    <t>NWN/502160</t>
  </si>
  <si>
    <t>DUMP TRUCK</t>
  </si>
  <si>
    <t>NWN/502165</t>
  </si>
  <si>
    <t>FLAGGING</t>
  </si>
  <si>
    <t>NWN/502170</t>
  </si>
  <si>
    <t>GEO LOGICAL  SVC</t>
  </si>
  <si>
    <t>NWN/502171</t>
  </si>
  <si>
    <t>ASPHALT PAVING</t>
  </si>
  <si>
    <t>NWN/502180</t>
  </si>
  <si>
    <t>PIPELINE CONSTRCTION</t>
  </si>
  <si>
    <t>NWN/502185</t>
  </si>
  <si>
    <t>SAW CUTS</t>
  </si>
  <si>
    <t>NWN/502195</t>
  </si>
  <si>
    <t>TRANSPORTATION SERVI</t>
  </si>
  <si>
    <t>NWN/502199</t>
  </si>
  <si>
    <t>BENEFITS</t>
  </si>
  <si>
    <t>NWN/502200</t>
  </si>
  <si>
    <t>BENEFIT-ENHANCED401K</t>
  </si>
  <si>
    <t>NWN/502220</t>
  </si>
  <si>
    <t>RENTS AND LEASES</t>
  </si>
  <si>
    <t>NWN/502300</t>
  </si>
  <si>
    <t>TOOLS AND EQUIP RENT</t>
  </si>
  <si>
    <t>NWN/502302</t>
  </si>
  <si>
    <t>EASEMENTS</t>
  </si>
  <si>
    <t>NWN/502330</t>
  </si>
  <si>
    <t>LARGE EQUIPMENT RENT</t>
  </si>
  <si>
    <t>NWN/502357</t>
  </si>
  <si>
    <t>STORAGE LEASES</t>
  </si>
  <si>
    <t>NWN/502390</t>
  </si>
  <si>
    <t>MISCELLANEOUS</t>
  </si>
  <si>
    <t>NWN/502400</t>
  </si>
  <si>
    <t>CIAC RECEIPTS</t>
  </si>
  <si>
    <t>NWN/502401</t>
  </si>
  <si>
    <t>P CARD UNCODED CHARG</t>
  </si>
  <si>
    <t>NWN/502466</t>
  </si>
  <si>
    <t>BANK CHARGES</t>
  </si>
  <si>
    <t>NWN/502500</t>
  </si>
  <si>
    <t>UTILITIES</t>
  </si>
  <si>
    <t>NWN/502600</t>
  </si>
  <si>
    <t>TELEPHONE</t>
  </si>
  <si>
    <t>NWN/502700</t>
  </si>
  <si>
    <t>POSTAGE</t>
  </si>
  <si>
    <t>NWN/502800</t>
  </si>
  <si>
    <t>COMPANY GAS USE</t>
  </si>
  <si>
    <t>NWN/502900</t>
  </si>
  <si>
    <t>OFFICE SUPPLIES</t>
  </si>
  <si>
    <t>NWN/503000</t>
  </si>
  <si>
    <t>PRINTING</t>
  </si>
  <si>
    <t>NWN/503100</t>
  </si>
  <si>
    <t>BOOKS AND MAGAZINES</t>
  </si>
  <si>
    <t>NWN/503200</t>
  </si>
  <si>
    <t>REFRESHMENTS</t>
  </si>
  <si>
    <t>NWN/503300</t>
  </si>
  <si>
    <t>TOOL EXPENSE</t>
  </si>
  <si>
    <t>NWN/503400</t>
  </si>
  <si>
    <t>MOTOR OIL</t>
  </si>
  <si>
    <t>NWN/503500</t>
  </si>
  <si>
    <t>COPIER LEASE/MAINT</t>
  </si>
  <si>
    <t>NWN/503600</t>
  </si>
  <si>
    <t>DEPRECIATION</t>
  </si>
  <si>
    <t>NWN/503700</t>
  </si>
  <si>
    <t>TAXES</t>
  </si>
  <si>
    <t>NWN/503800</t>
  </si>
  <si>
    <t>TAXES-OTHER</t>
  </si>
  <si>
    <t>NWN/503806</t>
  </si>
  <si>
    <t>TAXES-PROPERTY</t>
  </si>
  <si>
    <t>NWN/503808</t>
  </si>
  <si>
    <t>INC TAX-FED STORAGE</t>
  </si>
  <si>
    <t>NWN/503811</t>
  </si>
  <si>
    <t>INC TAX-FEDL NONOP</t>
  </si>
  <si>
    <t>NWN/503812</t>
  </si>
  <si>
    <t>INC TAX - FED OPER</t>
  </si>
  <si>
    <t>NWN/503813</t>
  </si>
  <si>
    <t>NONOP OR EXC TAX</t>
  </si>
  <si>
    <t>NWN/503816</t>
  </si>
  <si>
    <t>OR EXCISE TAX-NONOP</t>
  </si>
  <si>
    <t>NWN/503817</t>
  </si>
  <si>
    <t>STAT EXCISE TAX-OPER</t>
  </si>
  <si>
    <t>NWN/503818</t>
  </si>
  <si>
    <t>DEFD EXCISE TAX-OR</t>
  </si>
  <si>
    <t>NWN/503819</t>
  </si>
  <si>
    <t>DEFD FED STORAGE TAX</t>
  </si>
  <si>
    <t>NWN/503820</t>
  </si>
  <si>
    <t>DEFD FEDL INC TAX</t>
  </si>
  <si>
    <t>NWN/503821</t>
  </si>
  <si>
    <t>DEFD NONOP TAX-FED</t>
  </si>
  <si>
    <t>NWN/503822</t>
  </si>
  <si>
    <t>DEFD STATE TAX</t>
  </si>
  <si>
    <t>NWN/503824</t>
  </si>
  <si>
    <t>OR DEFD EX TAX-NONOP</t>
  </si>
  <si>
    <t>NWN/503825</t>
  </si>
  <si>
    <t>DEFD EX TAX CR-OR</t>
  </si>
  <si>
    <t>NWN/503826</t>
  </si>
  <si>
    <t>DEFD EXCISE TAX-OR-C</t>
  </si>
  <si>
    <t>NWN/503827</t>
  </si>
  <si>
    <t>DEFD FEDL INC TAX-CR</t>
  </si>
  <si>
    <t>NWN/503828</t>
  </si>
  <si>
    <t>DEFD INC TAX CR-FEDL</t>
  </si>
  <si>
    <t>NWN/503829</t>
  </si>
  <si>
    <t>TAXES -WA CAPITAL CO</t>
  </si>
  <si>
    <t>NWN/503840</t>
  </si>
  <si>
    <t>INSURANCE</t>
  </si>
  <si>
    <t>NWN/503900</t>
  </si>
  <si>
    <t>CASH DISCOUNT</t>
  </si>
  <si>
    <t>NWN/504000</t>
  </si>
  <si>
    <t>PAYSTATION COMMISSIO</t>
  </si>
  <si>
    <t>NWN/504100</t>
  </si>
  <si>
    <t xml:space="preserve"> REGULATORY DEFEERAL</t>
  </si>
  <si>
    <t>NWN/504200</t>
  </si>
  <si>
    <t>CASH RECEIPTS</t>
  </si>
  <si>
    <t>NWN/504300</t>
  </si>
  <si>
    <t>BENEFITS - BU HEALTH</t>
  </si>
  <si>
    <t>NWN/504305</t>
  </si>
  <si>
    <t>AMORTIZATION</t>
  </si>
  <si>
    <t>NWN/504400</t>
  </si>
  <si>
    <t>BAD DEBT EXPENSE</t>
  </si>
  <si>
    <t>NWN/504500</t>
  </si>
  <si>
    <t>DEALER RELATIONS</t>
  </si>
  <si>
    <t>NWN/504600</t>
  </si>
  <si>
    <t>PARKING</t>
  </si>
  <si>
    <t>NWN/504700</t>
  </si>
  <si>
    <t>LAUNDRY</t>
  </si>
  <si>
    <t>NWN/504800</t>
  </si>
  <si>
    <t>UNIFORMS</t>
  </si>
  <si>
    <t>NWN/504900</t>
  </si>
  <si>
    <t>CLOTHING</t>
  </si>
  <si>
    <t>NWN/504950</t>
  </si>
  <si>
    <t>LEGAL FEES</t>
  </si>
  <si>
    <t>NWN/505000</t>
  </si>
  <si>
    <t>PROFESSIONAL SERVICE</t>
  </si>
  <si>
    <t>NWN/505100</t>
  </si>
  <si>
    <t>ADVERTISING</t>
  </si>
  <si>
    <t>NWN/505200</t>
  </si>
  <si>
    <t>CUSTOMER RECOVERY</t>
  </si>
  <si>
    <t>NWN/505300</t>
  </si>
  <si>
    <t>NWN/505400</t>
  </si>
  <si>
    <t>REPAIRS AND MAINT</t>
  </si>
  <si>
    <t>NWN/505500</t>
  </si>
  <si>
    <t>SOFTWARE MAINT</t>
  </si>
  <si>
    <t>NWN/505600</t>
  </si>
  <si>
    <t>COLLECTION FEES</t>
  </si>
  <si>
    <t>NWN/505700</t>
  </si>
  <si>
    <t>MEAL TICKETS</t>
  </si>
  <si>
    <t>NWN/505800</t>
  </si>
  <si>
    <t>HARDWARE MAINT</t>
  </si>
  <si>
    <t>NWN/505900</t>
  </si>
  <si>
    <t>PENSION CONTRIBUTION</t>
  </si>
  <si>
    <t>NWN/506000</t>
  </si>
  <si>
    <t>SECURITY</t>
  </si>
  <si>
    <t>NWN/506100</t>
  </si>
  <si>
    <t>PERMITS AND FEES</t>
  </si>
  <si>
    <t>NWN/506200</t>
  </si>
  <si>
    <t>CONS PERMITS - REG</t>
  </si>
  <si>
    <t>NWN/506245</t>
  </si>
  <si>
    <t>CELLULAR PHONES</t>
  </si>
  <si>
    <t>NWN/506300</t>
  </si>
  <si>
    <t>DONATIONS</t>
  </si>
  <si>
    <t>NWN/506400</t>
  </si>
  <si>
    <t>UNLEADED FUEL</t>
  </si>
  <si>
    <t>NWN/506500</t>
  </si>
  <si>
    <t>DIESEL FUEL</t>
  </si>
  <si>
    <t>NWN/506600</t>
  </si>
  <si>
    <t>CNG FUEL</t>
  </si>
  <si>
    <t>NWN/506700</t>
  </si>
  <si>
    <t>INVENTORY ADJUSTMENT</t>
  </si>
  <si>
    <t>NWN/506800</t>
  </si>
  <si>
    <t>PLANT TRANSFERS</t>
  </si>
  <si>
    <t>NWN/506801</t>
  </si>
  <si>
    <t>DAMAGES</t>
  </si>
  <si>
    <t>NWN/506810</t>
  </si>
  <si>
    <t>REBATES</t>
  </si>
  <si>
    <t>NWN/507000</t>
  </si>
  <si>
    <t xml:space="preserve"> RESEARCH AND DEV</t>
  </si>
  <si>
    <t>NWN/507100</t>
  </si>
  <si>
    <t>DIRECTOR FEES</t>
  </si>
  <si>
    <t>NWN/507400</t>
  </si>
  <si>
    <t>CORPORATE IDENTITY</t>
  </si>
  <si>
    <t>NWN/507500</t>
  </si>
  <si>
    <t>SMALL TOOLS</t>
  </si>
  <si>
    <t>NWN/507700</t>
  </si>
  <si>
    <t>5-ORDER DISTRIBUTION</t>
  </si>
  <si>
    <t>NWN/508000</t>
  </si>
  <si>
    <t>ADMINISTRATIVE EXPEN</t>
  </si>
  <si>
    <t>NWN/508400</t>
  </si>
  <si>
    <t>SHARED SERVICES COST</t>
  </si>
  <si>
    <t>NWN/508410</t>
  </si>
  <si>
    <t xml:space="preserve"> INVENTORY DIFF</t>
  </si>
  <si>
    <t>NWN/509100</t>
  </si>
  <si>
    <t>MEALS AND ENTERTAIN</t>
  </si>
  <si>
    <t>NWN/512100</t>
  </si>
  <si>
    <t>TRAVEL IN TERRITORY</t>
  </si>
  <si>
    <t>NWN/512200</t>
  </si>
  <si>
    <t>CONFERENCE TRAVEL</t>
  </si>
  <si>
    <t>NWN/513100</t>
  </si>
  <si>
    <t>BUSINESS TRAVEL</t>
  </si>
  <si>
    <t>NWN/513200</t>
  </si>
  <si>
    <t>EMPLOYEE AWARDS</t>
  </si>
  <si>
    <t>NWN/522000</t>
  </si>
  <si>
    <t>EMPLOYEE AWRDS MLS &amp;</t>
  </si>
  <si>
    <t>NWN/522100</t>
  </si>
  <si>
    <t>NON EMPLOYEE GIFTS</t>
  </si>
  <si>
    <t>NWN/522200</t>
  </si>
  <si>
    <t>BUILDER SIGNS</t>
  </si>
  <si>
    <t>NWN/524100</t>
  </si>
  <si>
    <t>CLAIMS &amp; ACCRUALS</t>
  </si>
  <si>
    <t>NWN/524200</t>
  </si>
  <si>
    <t>INTEREST EXPENSE</t>
  </si>
  <si>
    <t>NWN/530100</t>
  </si>
  <si>
    <t>DIVIDEND EXPENSE</t>
  </si>
  <si>
    <t>NWN/530200</t>
  </si>
  <si>
    <t>AFUDC DEBT</t>
  </si>
  <si>
    <t>NWN/531200</t>
  </si>
  <si>
    <t>AFUDC EQUITY</t>
  </si>
  <si>
    <t>NWN/531201</t>
  </si>
  <si>
    <t>DEMAND CHARGES</t>
  </si>
  <si>
    <t>NWN/540100</t>
  </si>
  <si>
    <t>COMMODITY CHARGES</t>
  </si>
  <si>
    <t>NWN/540200</t>
  </si>
  <si>
    <t>EQUALIZATION</t>
  </si>
  <si>
    <t>NWN/540300</t>
  </si>
  <si>
    <t>LNG</t>
  </si>
  <si>
    <t>NWN/540600</t>
  </si>
  <si>
    <t>NWN/540700</t>
  </si>
  <si>
    <t>DEFERRAL</t>
  </si>
  <si>
    <t>NWN/540800</t>
  </si>
  <si>
    <t>UNDERGROUND STORAGE</t>
  </si>
  <si>
    <t>NWN/540900</t>
  </si>
  <si>
    <t>COMMODITY AMORT</t>
  </si>
  <si>
    <t>NWN/541000</t>
  </si>
  <si>
    <t>DMG Write-Offs</t>
  </si>
  <si>
    <t>NWN/561000</t>
  </si>
  <si>
    <t>ORDERS NOT SOLD W/O</t>
  </si>
  <si>
    <t>NWN/562000</t>
  </si>
  <si>
    <t>P CARD SUSPENSE</t>
  </si>
  <si>
    <t>NWN/566666</t>
  </si>
  <si>
    <t>INTERCO PAYROLL</t>
  </si>
  <si>
    <t>NWN/589999</t>
  </si>
  <si>
    <t>MISC. EXPENSE BUDGET</t>
  </si>
  <si>
    <t>NWN/599900</t>
  </si>
  <si>
    <t>CAPITAL ORD SETTLE</t>
  </si>
  <si>
    <t>NWN/599999</t>
  </si>
  <si>
    <t>NWN/181000</t>
  </si>
  <si>
    <t>NWN/181026</t>
  </si>
  <si>
    <t>NWN/181073</t>
  </si>
  <si>
    <t>NWN/181074</t>
  </si>
  <si>
    <t>NWN/181075</t>
  </si>
  <si>
    <t>NWN/181076</t>
  </si>
  <si>
    <t>NWN/181079</t>
  </si>
  <si>
    <t>NWN/181080</t>
  </si>
  <si>
    <t>NWN/181081</t>
  </si>
  <si>
    <t>NWN/181085</t>
  </si>
  <si>
    <t>NWN/181086</t>
  </si>
  <si>
    <t>NWN/181087</t>
  </si>
  <si>
    <t>NWN/181088</t>
  </si>
  <si>
    <t>NWN/181094</t>
  </si>
  <si>
    <t>NWN/181095</t>
  </si>
  <si>
    <t>NWN/181097</t>
  </si>
  <si>
    <t>NWN/181100</t>
  </si>
  <si>
    <t>NWN/181102</t>
  </si>
  <si>
    <t>NWN/181104</t>
  </si>
  <si>
    <t>NWN/181105</t>
  </si>
  <si>
    <t>NWN/181106</t>
  </si>
  <si>
    <t>NWN/181107</t>
  </si>
  <si>
    <t>NWN/181109</t>
  </si>
  <si>
    <t>NWN/181110</t>
  </si>
  <si>
    <t>NWN/181111</t>
  </si>
  <si>
    <t>NWN/181112</t>
  </si>
  <si>
    <t>UNAMT DEBT DISC 4.11</t>
  </si>
  <si>
    <t>NWN/181113</t>
  </si>
  <si>
    <t>NWN/181996</t>
  </si>
  <si>
    <t>NWN/181997</t>
  </si>
  <si>
    <t>NWN/181998</t>
  </si>
  <si>
    <t>NWN/181999</t>
  </si>
  <si>
    <t>NWN/221001</t>
  </si>
  <si>
    <t>NWN/221026</t>
  </si>
  <si>
    <t>NWN/221072</t>
  </si>
  <si>
    <t>NWN/221073</t>
  </si>
  <si>
    <t>NWN/221074</t>
  </si>
  <si>
    <t>NWN/221075</t>
  </si>
  <si>
    <t>NWN/221076</t>
  </si>
  <si>
    <t>NWN/221079</t>
  </si>
  <si>
    <t>NWN/221080</t>
  </si>
  <si>
    <t>NWN/221081</t>
  </si>
  <si>
    <t>NWN/221085</t>
  </si>
  <si>
    <t>NWN/221086</t>
  </si>
  <si>
    <t>NWN/221087</t>
  </si>
  <si>
    <t>NWN/221088</t>
  </si>
  <si>
    <t>NWN/221094</t>
  </si>
  <si>
    <t>NWN/221095</t>
  </si>
  <si>
    <t>NWN/221097</t>
  </si>
  <si>
    <t>NWN/221099</t>
  </si>
  <si>
    <t>NWN/221100</t>
  </si>
  <si>
    <t>NWN/221102</t>
  </si>
  <si>
    <t>NWN/221104</t>
  </si>
  <si>
    <t>NWN/221105</t>
  </si>
  <si>
    <t>NWN/221106</t>
  </si>
  <si>
    <t>NWN/221107</t>
  </si>
  <si>
    <t>NWN/221108</t>
  </si>
  <si>
    <t>NWN/221109</t>
  </si>
  <si>
    <t>NWN/221110</t>
  </si>
  <si>
    <t>NWN/221112</t>
  </si>
  <si>
    <t>SEC MTN'S4.11%-2048</t>
  </si>
  <si>
    <t>NWN/221113</t>
  </si>
  <si>
    <t>CURRENT LIABILITIES</t>
  </si>
  <si>
    <t>500156</t>
  </si>
  <si>
    <t>NOTES PAYABLE</t>
  </si>
  <si>
    <t>500168</t>
  </si>
  <si>
    <t>N/P BANK LOAN</t>
  </si>
  <si>
    <t>NWN/231003</t>
  </si>
  <si>
    <t>CURRENT PORTION OF L</t>
  </si>
  <si>
    <t>500169</t>
  </si>
  <si>
    <t>NWN/232000</t>
  </si>
  <si>
    <t>NWN/232001</t>
  </si>
  <si>
    <t>NWN/232010</t>
  </si>
  <si>
    <t>NWN/232014</t>
  </si>
  <si>
    <t>A/P-TRADE-INV GEN</t>
  </si>
  <si>
    <t>NWN/232017</t>
  </si>
  <si>
    <t>NWN/232021</t>
  </si>
  <si>
    <t>NWN/232022</t>
  </si>
  <si>
    <t>NWN/232024</t>
  </si>
  <si>
    <t>NWN/232025</t>
  </si>
  <si>
    <t>NWN/232026</t>
  </si>
  <si>
    <t>NWN/232027</t>
  </si>
  <si>
    <t>NWN/232028</t>
  </si>
  <si>
    <t>NWN/232031</t>
  </si>
  <si>
    <t>NWN/232032</t>
  </si>
  <si>
    <t>NWN/232040</t>
  </si>
  <si>
    <t>NWN/232098</t>
  </si>
  <si>
    <t>NWN/232099</t>
  </si>
  <si>
    <t>NWN/232100</t>
  </si>
  <si>
    <t>NWN/232109</t>
  </si>
  <si>
    <t>NWN/232202</t>
  </si>
  <si>
    <t>NWN/232211</t>
  </si>
  <si>
    <t>NWN/232212</t>
  </si>
  <si>
    <t>NWN/232213</t>
  </si>
  <si>
    <t>NWN/232217</t>
  </si>
  <si>
    <t>NWN/232218</t>
  </si>
  <si>
    <t>NWN/232219</t>
  </si>
  <si>
    <t>A/P OREGON FOOD BANK</t>
  </si>
  <si>
    <t>NWN/232220</t>
  </si>
  <si>
    <t>NWN/232221</t>
  </si>
  <si>
    <t>NWN/232222</t>
  </si>
  <si>
    <t>NWN/232223</t>
  </si>
  <si>
    <t>NWN/232230</t>
  </si>
  <si>
    <t>NWN/232232</t>
  </si>
  <si>
    <t>NWN/232233</t>
  </si>
  <si>
    <t>NWN/232235</t>
  </si>
  <si>
    <t>NWN/232239</t>
  </si>
  <si>
    <t>NWN/232242</t>
  </si>
  <si>
    <t>NWN/232249</t>
  </si>
  <si>
    <t>NWN/232400</t>
  </si>
  <si>
    <t>NWN/232450</t>
  </si>
  <si>
    <t>NWN/232500</t>
  </si>
  <si>
    <t>NWN/232999</t>
  </si>
  <si>
    <t>NWN/241001</t>
  </si>
  <si>
    <t>NWN/241002</t>
  </si>
  <si>
    <t>NWN/241003</t>
  </si>
  <si>
    <t>NWN/241006</t>
  </si>
  <si>
    <t>NWN/241007</t>
  </si>
  <si>
    <t>NWN/241011</t>
  </si>
  <si>
    <t>NWN/241012</t>
  </si>
  <si>
    <t>NWN/241013</t>
  </si>
  <si>
    <t>NWN/241023</t>
  </si>
  <si>
    <t>NWN/241031</t>
  </si>
  <si>
    <t>NWN/241041</t>
  </si>
  <si>
    <t>TAX ACC-OPER PROP-OR</t>
  </si>
  <si>
    <t>NWN/236011</t>
  </si>
  <si>
    <t>TAX ACC-OPER PROP-WA</t>
  </si>
  <si>
    <t>NWN/236012</t>
  </si>
  <si>
    <t>TAX ACC-BUSINESS-WA</t>
  </si>
  <si>
    <t>NWN/236015</t>
  </si>
  <si>
    <t>TAX ACC-COMPENSATING</t>
  </si>
  <si>
    <t>NWN/236016</t>
  </si>
  <si>
    <t>TAX ACC-FED-2017</t>
  </si>
  <si>
    <t>NWN/236027</t>
  </si>
  <si>
    <t>TAX ACC-FED-2018</t>
  </si>
  <si>
    <t>NWN/236028</t>
  </si>
  <si>
    <t>TAX ACC-ST-2017</t>
  </si>
  <si>
    <t>NWN/236037</t>
  </si>
  <si>
    <t>TAX ACC-ST-2018</t>
  </si>
  <si>
    <t>NWN/236038</t>
  </si>
  <si>
    <t>TAX ACC-FRAN-WA</t>
  </si>
  <si>
    <t>NWN/236045</t>
  </si>
  <si>
    <t>TAX ACC-FRAN-UNBLD</t>
  </si>
  <si>
    <t>NWN/236046</t>
  </si>
  <si>
    <t>TAX ACC-FRAN-UNB WAR</t>
  </si>
  <si>
    <t>NWN/236047</t>
  </si>
  <si>
    <t>TAX ACC-SO CLAC 98</t>
  </si>
  <si>
    <t>NWN/236050</t>
  </si>
  <si>
    <t>TAX ACC-PAYROLL</t>
  </si>
  <si>
    <t>NWN/236051</t>
  </si>
  <si>
    <t>TAX ACC-UNEMP-OR</t>
  </si>
  <si>
    <t>NWN/236052</t>
  </si>
  <si>
    <t>TAX ACC-UNEMP-WA</t>
  </si>
  <si>
    <t>NWN/236053</t>
  </si>
  <si>
    <t>TAX ACC-FED UNEMP</t>
  </si>
  <si>
    <t>NWN/236054</t>
  </si>
  <si>
    <t>TAX ACC-FED UNEMP-WA</t>
  </si>
  <si>
    <t>NWN/236055</t>
  </si>
  <si>
    <t>TAX ACC-PAYROLL-SOC</t>
  </si>
  <si>
    <t>NWN/236056</t>
  </si>
  <si>
    <t>TAX ACC-PAYROLL-TRI-</t>
  </si>
  <si>
    <t>NWN/236057</t>
  </si>
  <si>
    <t>TAX ACC-LANE CO TRAN</t>
  </si>
  <si>
    <t>NWN/236058</t>
  </si>
  <si>
    <t>TAX ACC-PAYROLL-MEDI</t>
  </si>
  <si>
    <t>NWN/236059</t>
  </si>
  <si>
    <t>TAX ACC-CALIF. SUI</t>
  </si>
  <si>
    <t>NWN/236061</t>
  </si>
  <si>
    <t>TAX ACC-UNEMP-OR GS</t>
  </si>
  <si>
    <t>NWN/236062</t>
  </si>
  <si>
    <t>TAX ACC-FED UNEMP-OR</t>
  </si>
  <si>
    <t>NWN/236064</t>
  </si>
  <si>
    <t>NWN/236066</t>
  </si>
  <si>
    <t>NWN/236067</t>
  </si>
  <si>
    <t>NWN/236069</t>
  </si>
  <si>
    <t>TAX ACC-PAYROLL SEVE</t>
  </si>
  <si>
    <t>NWN/236076</t>
  </si>
  <si>
    <t>TAX ACC BONUS</t>
  </si>
  <si>
    <t>NWN/236078</t>
  </si>
  <si>
    <t>TAX ACC-CA-2017</t>
  </si>
  <si>
    <t>NWN/236087</t>
  </si>
  <si>
    <t>TAX ACC-CA-2018</t>
  </si>
  <si>
    <t>NWN/236088</t>
  </si>
  <si>
    <t>TAX ACC-MULT CO</t>
  </si>
  <si>
    <t>NWN/236100</t>
  </si>
  <si>
    <t>FRAN TAX - PORTLAND</t>
  </si>
  <si>
    <t>NWN/236101</t>
  </si>
  <si>
    <t>FRAN TAX - ALBANY</t>
  </si>
  <si>
    <t>NWN/236102</t>
  </si>
  <si>
    <t>FRAN TAX - AURORA</t>
  </si>
  <si>
    <t>NWN/236103</t>
  </si>
  <si>
    <t>FRAN TAX - CORVALLIS</t>
  </si>
  <si>
    <t>NWN/236104</t>
  </si>
  <si>
    <t>FRAN TAX - FAIRVIEW</t>
  </si>
  <si>
    <t>NWN/236105</t>
  </si>
  <si>
    <t>FRAN TAX - GERVAIS</t>
  </si>
  <si>
    <t>NWN/236106</t>
  </si>
  <si>
    <t>FRAN TAX - HUBBARD</t>
  </si>
  <si>
    <t>NWN/236107</t>
  </si>
  <si>
    <t>FRAN TAX - LEBANON</t>
  </si>
  <si>
    <t>NWN/236108</t>
  </si>
  <si>
    <t>FRAN TAX - MILWAUKIE</t>
  </si>
  <si>
    <t>NWN/236109</t>
  </si>
  <si>
    <t>FRANTAX - MT ANGEL</t>
  </si>
  <si>
    <t>NWN/236110</t>
  </si>
  <si>
    <t>FRAN TAX - SALEM</t>
  </si>
  <si>
    <t>NWN/236111</t>
  </si>
  <si>
    <t>FRANTAX - SILVERTON</t>
  </si>
  <si>
    <t>NWN/236112</t>
  </si>
  <si>
    <t>FRAN TAX - TROUTDALE</t>
  </si>
  <si>
    <t>NWN/236113</t>
  </si>
  <si>
    <t>FRAN TAX - WEST LINN</t>
  </si>
  <si>
    <t>NWN/236114</t>
  </si>
  <si>
    <t>FRAN TAX - WOODBURN</t>
  </si>
  <si>
    <t>NWN/236115</t>
  </si>
  <si>
    <t>FRAN TAX - BEAVERTON</t>
  </si>
  <si>
    <t>NWN/236117</t>
  </si>
  <si>
    <t>FRAN TAX - DALLAS</t>
  </si>
  <si>
    <t>NWN/236118</t>
  </si>
  <si>
    <t>FRAN TAX - MONMOUTH</t>
  </si>
  <si>
    <t>NWN/236119</t>
  </si>
  <si>
    <t>FRAN TAX - INDEPENDE</t>
  </si>
  <si>
    <t>NWN/236120</t>
  </si>
  <si>
    <t>FRANTAX - TUALATIN</t>
  </si>
  <si>
    <t>NWN/236121</t>
  </si>
  <si>
    <t>FRAN TAX - LAKE OSWE</t>
  </si>
  <si>
    <t>NWN/236122</t>
  </si>
  <si>
    <t>FRAN TAX - NEWBERG</t>
  </si>
  <si>
    <t>NWN/236123</t>
  </si>
  <si>
    <t>FRAN TAX - SHERWOOD</t>
  </si>
  <si>
    <t>NWN/236124</t>
  </si>
  <si>
    <t>FRAN TAX - HILLSBORO</t>
  </si>
  <si>
    <t>NWN/236125</t>
  </si>
  <si>
    <t>FRAN TAX - FOREST GR</t>
  </si>
  <si>
    <t>NWN/236128</t>
  </si>
  <si>
    <t>FRAN TAX - CORNELIUS</t>
  </si>
  <si>
    <t>NWN/236129</t>
  </si>
  <si>
    <t>FRAN TAX - GRESHAM</t>
  </si>
  <si>
    <t>NWN/236130</t>
  </si>
  <si>
    <t>FRAN TAX - GLADSTONE</t>
  </si>
  <si>
    <t>NWN/236131</t>
  </si>
  <si>
    <t>FRAN TAX - OREGON CI</t>
  </si>
  <si>
    <t>NWN/236132</t>
  </si>
  <si>
    <t>FRAN TAX - WOOD VILL</t>
  </si>
  <si>
    <t>NWN/236133</t>
  </si>
  <si>
    <t>FRAN TAX - EUGENE</t>
  </si>
  <si>
    <t>NWN/236134</t>
  </si>
  <si>
    <t>FRAN TAX - SPRINGFIE</t>
  </si>
  <si>
    <t>NWN/236135</t>
  </si>
  <si>
    <t>FRAN TAX - THE DALLE</t>
  </si>
  <si>
    <t>NWN/236136</t>
  </si>
  <si>
    <t>FRAN TAX - TURNER</t>
  </si>
  <si>
    <t>NWN/236137</t>
  </si>
  <si>
    <t>FRAN TAX - COBURG</t>
  </si>
  <si>
    <t>NWN/236138</t>
  </si>
  <si>
    <t>FRAN TAX - ST HELENS</t>
  </si>
  <si>
    <t>NWN/236139</t>
  </si>
  <si>
    <t>FRANTAX - SCAPPOOSE</t>
  </si>
  <si>
    <t>NWN/236140</t>
  </si>
  <si>
    <t>FRAN TAX - TIGARD</t>
  </si>
  <si>
    <t>NWN/236141</t>
  </si>
  <si>
    <t>FRAN TAX - SWEET HOM</t>
  </si>
  <si>
    <t>NWN/236142</t>
  </si>
  <si>
    <t>FRAN TAX - HOOD RIVE</t>
  </si>
  <si>
    <t>NWN/236145</t>
  </si>
  <si>
    <t>FRANTAX - STAYTON</t>
  </si>
  <si>
    <t>NWN/236146</t>
  </si>
  <si>
    <t>FRANTAX - AUMSVILLE</t>
  </si>
  <si>
    <t>NWN/236147</t>
  </si>
  <si>
    <t>FRANTAX - LYONS</t>
  </si>
  <si>
    <t>NWN/236148</t>
  </si>
  <si>
    <t>FRANTAX - MILL CITY</t>
  </si>
  <si>
    <t>NWN/236149</t>
  </si>
  <si>
    <t>FRAN TAX - JUNCTION</t>
  </si>
  <si>
    <t>NWN/236152</t>
  </si>
  <si>
    <t>FRAN TAX - COTTAGE G</t>
  </si>
  <si>
    <t>NWN/236153</t>
  </si>
  <si>
    <t>FRAN TAX - CRESWELL</t>
  </si>
  <si>
    <t>NWN/236154</t>
  </si>
  <si>
    <t>FRAN TAX - COLUMBIA</t>
  </si>
  <si>
    <t>NWN/236155</t>
  </si>
  <si>
    <t>FRANTAX - PHILOMATH</t>
  </si>
  <si>
    <t>NWN/236156</t>
  </si>
  <si>
    <t>FRAN TAX - DONALD</t>
  </si>
  <si>
    <t>NWN/236158</t>
  </si>
  <si>
    <t>FRAN TAX - MCMINNVIL</t>
  </si>
  <si>
    <t>NWN/236159</t>
  </si>
  <si>
    <t>FRAN TAX - AMITY</t>
  </si>
  <si>
    <t>NWN/236160</t>
  </si>
  <si>
    <t>FRAN TAX - HALSEY</t>
  </si>
  <si>
    <t>NWN/236161</t>
  </si>
  <si>
    <t>FRAN TAX - HARRISBUR</t>
  </si>
  <si>
    <t>NWN/236162</t>
  </si>
  <si>
    <t>FRAN TAX - BROWNSVIL</t>
  </si>
  <si>
    <t>NWN/236163</t>
  </si>
  <si>
    <t>FRAN TAX - NORTH PLA</t>
  </si>
  <si>
    <t>NWN/236165</t>
  </si>
  <si>
    <t>FRAN TAX - ASTORIA</t>
  </si>
  <si>
    <t>NWN/236166</t>
  </si>
  <si>
    <t>FRAN TAX - CLATSKANI</t>
  </si>
  <si>
    <t>NWN/236167</t>
  </si>
  <si>
    <t>FRAN TAX - JEFFERSON</t>
  </si>
  <si>
    <t>NWN/236168</t>
  </si>
  <si>
    <t>FRAN TAX - SCIO</t>
  </si>
  <si>
    <t>NWN/236169</t>
  </si>
  <si>
    <t>FRAN TAX - SUBLIMITY</t>
  </si>
  <si>
    <t>NWN/236170</t>
  </si>
  <si>
    <t>FRAN TAX - MOLALLA</t>
  </si>
  <si>
    <t>NWN/236171</t>
  </si>
  <si>
    <t>FRAN TAX - BARLOW</t>
  </si>
  <si>
    <t>NWN/236172</t>
  </si>
  <si>
    <t>FRAN TAX - WILLAMINA</t>
  </si>
  <si>
    <t>NWN/236173</t>
  </si>
  <si>
    <t>FRAN TAX - WATERLOO</t>
  </si>
  <si>
    <t>NWN/236174</t>
  </si>
  <si>
    <t>FRAN TAX - SODAVILLE</t>
  </si>
  <si>
    <t>NWN/236175</t>
  </si>
  <si>
    <t>FRAN TAX - RAINIER</t>
  </si>
  <si>
    <t>NWN/236176</t>
  </si>
  <si>
    <t>FRAN TAX - GEARHART</t>
  </si>
  <si>
    <t>NWN/236177</t>
  </si>
  <si>
    <t>FRAN TAX - WARRENTON</t>
  </si>
  <si>
    <t>NWN/236179</t>
  </si>
  <si>
    <t>FRAN TAX - SEASIDE</t>
  </si>
  <si>
    <t>NWN/236180</t>
  </si>
  <si>
    <t>FRAN TAX - SHERIDAN</t>
  </si>
  <si>
    <t>NWN/236181</t>
  </si>
  <si>
    <t>FRAN TAX - TOLEDO</t>
  </si>
  <si>
    <t>NWN/236182</t>
  </si>
  <si>
    <t>FRAN TAX - NEWPORT</t>
  </si>
  <si>
    <t>NWN/236183</t>
  </si>
  <si>
    <t>FRAN TAX - BANKS</t>
  </si>
  <si>
    <t>NWN/236184</t>
  </si>
  <si>
    <t>FRAN TAX - LINCOLN C</t>
  </si>
  <si>
    <t>NWN/236185</t>
  </si>
  <si>
    <t>FRAN TAX - SILETZ</t>
  </si>
  <si>
    <t>NWN/236186</t>
  </si>
  <si>
    <t>FRAN TAX - SANDY</t>
  </si>
  <si>
    <t>NWN/236187</t>
  </si>
  <si>
    <t>FRAN TAX - CANBY</t>
  </si>
  <si>
    <t>NWN/236189</t>
  </si>
  <si>
    <t>FRAN TAX - KING CITY</t>
  </si>
  <si>
    <t>NWN/236190</t>
  </si>
  <si>
    <t>FRAN TAX - HAPPY VAL</t>
  </si>
  <si>
    <t>NWN/236191</t>
  </si>
  <si>
    <t>FRAN TAX - DURHAM</t>
  </si>
  <si>
    <t>NWN/236192</t>
  </si>
  <si>
    <t>FRAN TAX - DUNDEE</t>
  </si>
  <si>
    <t>NWN/236193</t>
  </si>
  <si>
    <t>FRAN TAX - MAYWOOD P</t>
  </si>
  <si>
    <t>NWN/236194</t>
  </si>
  <si>
    <t>FRAN TAX - WILSONVIL</t>
  </si>
  <si>
    <t>NWN/236195</t>
  </si>
  <si>
    <t>FRAN TAX - JOHNSON C</t>
  </si>
  <si>
    <t>NWN/236196</t>
  </si>
  <si>
    <t>FRAN TAX - RIVERGROV</t>
  </si>
  <si>
    <t>NWN/236197</t>
  </si>
  <si>
    <t>FRAN TAX - TANGENT</t>
  </si>
  <si>
    <t>NWN/236198</t>
  </si>
  <si>
    <t>FRAN TAX - DEPOE BAY</t>
  </si>
  <si>
    <t>NWN/236199</t>
  </si>
  <si>
    <t>FRAN TAX - MILLERSBU</t>
  </si>
  <si>
    <t>NWN/236200</t>
  </si>
  <si>
    <t>FRAN TAX - ADAIR VIL</t>
  </si>
  <si>
    <t>NWN/236213</t>
  </si>
  <si>
    <t>FRAN TAX - KEIZER</t>
  </si>
  <si>
    <t>NWN/236214</t>
  </si>
  <si>
    <t>FRAN TAX - LAFAYETTE</t>
  </si>
  <si>
    <t>NWN/236215</t>
  </si>
  <si>
    <t>FRAN TAX - CANNON BE</t>
  </si>
  <si>
    <t>NWN/236217</t>
  </si>
  <si>
    <t>FRAN TAX - VERNONIA</t>
  </si>
  <si>
    <t>NWN/236218</t>
  </si>
  <si>
    <t>FRAN TAX - COOS BAY</t>
  </si>
  <si>
    <t>NWN/236225</t>
  </si>
  <si>
    <t>FRAN TAX - NORTH BEN</t>
  </si>
  <si>
    <t>NWN/236226</t>
  </si>
  <si>
    <t>FRAN TAX - MYRTLE PO</t>
  </si>
  <si>
    <t>NWN/236229</t>
  </si>
  <si>
    <t>FRAN TAX - COQUILLE</t>
  </si>
  <si>
    <t>NWN/236230</t>
  </si>
  <si>
    <t>FRAN TAX - DAMASCUS</t>
  </si>
  <si>
    <t>NWN/236232</t>
  </si>
  <si>
    <t>WASH EXCISE TAX PYMN</t>
  </si>
  <si>
    <t>NWN/236995</t>
  </si>
  <si>
    <t>INCOME TAX RECLASS</t>
  </si>
  <si>
    <t>NWN/236998</t>
  </si>
  <si>
    <t>FRANCHISE TAX - WA</t>
  </si>
  <si>
    <t>NWN/236999</t>
  </si>
  <si>
    <t>NWN/237026</t>
  </si>
  <si>
    <t>NWN/237032</t>
  </si>
  <si>
    <t>NWN/237072</t>
  </si>
  <si>
    <t>NWN/237073</t>
  </si>
  <si>
    <t>NWN/237074</t>
  </si>
  <si>
    <t>NWN/237075</t>
  </si>
  <si>
    <t>NWN/237076</t>
  </si>
  <si>
    <t>NWN/237078</t>
  </si>
  <si>
    <t>NWN/237079</t>
  </si>
  <si>
    <t>NWN/237080</t>
  </si>
  <si>
    <t>NWN/237081</t>
  </si>
  <si>
    <t>NWN/237085</t>
  </si>
  <si>
    <t>NWN/237086</t>
  </si>
  <si>
    <t>NWN/237087</t>
  </si>
  <si>
    <t>NWN/237088</t>
  </si>
  <si>
    <t>NWN/237094</t>
  </si>
  <si>
    <t>NWN/237095</t>
  </si>
  <si>
    <t>NWN/237097</t>
  </si>
  <si>
    <t>NWN/237099</t>
  </si>
  <si>
    <t>NWN/237100</t>
  </si>
  <si>
    <t>NWN/237101</t>
  </si>
  <si>
    <t>NWN/237102</t>
  </si>
  <si>
    <t>NWN/237103</t>
  </si>
  <si>
    <t>NWN/237104</t>
  </si>
  <si>
    <t>NWN/237105</t>
  </si>
  <si>
    <t>NWN/237106</t>
  </si>
  <si>
    <t>NWN/237107</t>
  </si>
  <si>
    <t>NWN/237108</t>
  </si>
  <si>
    <t>NWN/237109</t>
  </si>
  <si>
    <t>NWN/237110</t>
  </si>
  <si>
    <t>NWN/237112</t>
  </si>
  <si>
    <t>INT ACC-4.11%, 2048</t>
  </si>
  <si>
    <t>NWN/237113</t>
  </si>
  <si>
    <t>REG LIABILITIES - CU</t>
  </si>
  <si>
    <t>500173</t>
  </si>
  <si>
    <t>REG LIAB - ST - OTHE</t>
  </si>
  <si>
    <t>500199</t>
  </si>
  <si>
    <t>REG LIAB. - FV OF DE</t>
  </si>
  <si>
    <t>500177</t>
  </si>
  <si>
    <t>500174</t>
  </si>
  <si>
    <t>500175</t>
  </si>
  <si>
    <t>OTHER CURRENT &amp; ACCR</t>
  </si>
  <si>
    <t>500176</t>
  </si>
  <si>
    <t>CUSTOMERS' DEPOSITS</t>
  </si>
  <si>
    <t>500178</t>
  </si>
  <si>
    <t>NWN/241101</t>
  </si>
  <si>
    <t>NWN/241102</t>
  </si>
  <si>
    <t>NWN/241103</t>
  </si>
  <si>
    <t>NWN/241104</t>
  </si>
  <si>
    <t>NWN/241105</t>
  </si>
  <si>
    <t>NWN/241107</t>
  </si>
  <si>
    <t>NWN/241108</t>
  </si>
  <si>
    <t>NWN/241109</t>
  </si>
  <si>
    <t>FRAN TAX - MT ANGEL</t>
  </si>
  <si>
    <t>NWN/241110</t>
  </si>
  <si>
    <t>NWN/241111</t>
  </si>
  <si>
    <t>FRAN TAX - SILVERTON</t>
  </si>
  <si>
    <t>NWN/241112</t>
  </si>
  <si>
    <t>NWN/241113</t>
  </si>
  <si>
    <t>NWN/241114</t>
  </si>
  <si>
    <t>NWN/241115</t>
  </si>
  <si>
    <t>NWN/241117</t>
  </si>
  <si>
    <t>NWN/241118</t>
  </si>
  <si>
    <t>NWN/241119</t>
  </si>
  <si>
    <t>NWN/241120</t>
  </si>
  <si>
    <t>FRAN TAX - TUALATIN</t>
  </si>
  <si>
    <t>NWN/241121</t>
  </si>
  <si>
    <t>NWN/241122</t>
  </si>
  <si>
    <t>NWN/241123</t>
  </si>
  <si>
    <t>NWN/241124</t>
  </si>
  <si>
    <t>NWN/241128</t>
  </si>
  <si>
    <t>NWN/241129</t>
  </si>
  <si>
    <t>NWN/241130</t>
  </si>
  <si>
    <t>FRAN TAX - Gladstone</t>
  </si>
  <si>
    <t>NWN/241131</t>
  </si>
  <si>
    <t>NWN/241132</t>
  </si>
  <si>
    <t>NWN/241133</t>
  </si>
  <si>
    <t>NWN/241134</t>
  </si>
  <si>
    <t>NWN/241135</t>
  </si>
  <si>
    <t>NWN/241136</t>
  </si>
  <si>
    <t>NWN/241137</t>
  </si>
  <si>
    <t>NWN/241139</t>
  </si>
  <si>
    <t>FRAN TAX - SCAPPOOSE</t>
  </si>
  <si>
    <t>NWN/241140</t>
  </si>
  <si>
    <t>NWN/241141</t>
  </si>
  <si>
    <t>NWN/241142</t>
  </si>
  <si>
    <t>NWN/241145</t>
  </si>
  <si>
    <t>FRAN TAX - STAYTON</t>
  </si>
  <si>
    <t>NWN/241146</t>
  </si>
  <si>
    <t>FRAN TAX - AUMSVILLE</t>
  </si>
  <si>
    <t>NWN/241147</t>
  </si>
  <si>
    <t>NWN/241152</t>
  </si>
  <si>
    <t>NWN/241153</t>
  </si>
  <si>
    <t>NWN/241154</t>
  </si>
  <si>
    <t>NWN/241155</t>
  </si>
  <si>
    <t>FRAN TAX - PHILOMATH</t>
  </si>
  <si>
    <t>NWN/241156</t>
  </si>
  <si>
    <t>NWN/241158</t>
  </si>
  <si>
    <t>NWN/241159</t>
  </si>
  <si>
    <t>NWN/241160</t>
  </si>
  <si>
    <t>NWN/241161</t>
  </si>
  <si>
    <t>NWN/241162</t>
  </si>
  <si>
    <t>NWN/241165</t>
  </si>
  <si>
    <t>NWN/241166</t>
  </si>
  <si>
    <t>NWN/241167</t>
  </si>
  <si>
    <t>NWN/241168</t>
  </si>
  <si>
    <t>NWN/241172</t>
  </si>
  <si>
    <t>NWN/241173</t>
  </si>
  <si>
    <t>NWN/241174</t>
  </si>
  <si>
    <t>NWN/241175</t>
  </si>
  <si>
    <t>NWN/241179</t>
  </si>
  <si>
    <t>NWN/241180</t>
  </si>
  <si>
    <t>NWN/241181</t>
  </si>
  <si>
    <t>NWN/241182</t>
  </si>
  <si>
    <t>NWN/241183</t>
  </si>
  <si>
    <t>NWN/241184</t>
  </si>
  <si>
    <t>NWN/241185</t>
  </si>
  <si>
    <t>NWN/241186</t>
  </si>
  <si>
    <t>NWN/241187</t>
  </si>
  <si>
    <t>NWN/241189</t>
  </si>
  <si>
    <t>NWN/241190</t>
  </si>
  <si>
    <t>NWN/241191</t>
  </si>
  <si>
    <t>NWN/241192</t>
  </si>
  <si>
    <t>NWN/241193</t>
  </si>
  <si>
    <t>NWN/241194</t>
  </si>
  <si>
    <t>NWN/241195</t>
  </si>
  <si>
    <t>NWN/241196</t>
  </si>
  <si>
    <t>NWN/241197</t>
  </si>
  <si>
    <t>NWN/241198</t>
  </si>
  <si>
    <t>NWN/241199</t>
  </si>
  <si>
    <t>NWN/241200</t>
  </si>
  <si>
    <t>NWN/241213</t>
  </si>
  <si>
    <t>NWN/241214</t>
  </si>
  <si>
    <t>NWN/241218</t>
  </si>
  <si>
    <t>NWN/241225</t>
  </si>
  <si>
    <t>NWN/241226</t>
  </si>
  <si>
    <t>NWN/241229</t>
  </si>
  <si>
    <t>NWN/241230</t>
  </si>
  <si>
    <t>NWN/241232</t>
  </si>
  <si>
    <t>FRAN TAX - VANCOUVER</t>
  </si>
  <si>
    <t>NWN/241316</t>
  </si>
  <si>
    <t>FRAN TAX - WASHOUGAL</t>
  </si>
  <si>
    <t>NWN/241326</t>
  </si>
  <si>
    <t>FRAN TAX - CAMAS</t>
  </si>
  <si>
    <t>NWN/241327</t>
  </si>
  <si>
    <t>FRAN TAX - BINGEN</t>
  </si>
  <si>
    <t>NWN/241343</t>
  </si>
  <si>
    <t>FRAN TAX - WHITE SAL</t>
  </si>
  <si>
    <t>NWN/241344</t>
  </si>
  <si>
    <t>FRAN TAX - BATTLEGRO</t>
  </si>
  <si>
    <t>NWN/241350</t>
  </si>
  <si>
    <t>FRAN TAX - RIDGEFIEL</t>
  </si>
  <si>
    <t>NWN/241351</t>
  </si>
  <si>
    <t>FRAN TAX - NORTH BON</t>
  </si>
  <si>
    <t>NWN/241364</t>
  </si>
  <si>
    <t>FRAN TAX - LA CENTER</t>
  </si>
  <si>
    <t>NWN/241419</t>
  </si>
  <si>
    <t>CAPITAL LEASES - CUR</t>
  </si>
  <si>
    <t>500180</t>
  </si>
  <si>
    <t>ESRIP LIABILITY CURR</t>
  </si>
  <si>
    <t>NWN/228100</t>
  </si>
  <si>
    <t>SERP LIABILITY CP</t>
  </si>
  <si>
    <t>NWN/228102</t>
  </si>
  <si>
    <t>FAS 106 LIABILITY CU</t>
  </si>
  <si>
    <t>NWN/228106</t>
  </si>
  <si>
    <t>OPTIMIZATION LIAB</t>
  </si>
  <si>
    <t>NWN/232132</t>
  </si>
  <si>
    <t>VS&amp;H O/H ALLOCATION</t>
  </si>
  <si>
    <t>NWN/232199</t>
  </si>
  <si>
    <t>NWN/232209</t>
  </si>
  <si>
    <t>ENVIRON. LIAB. RECLA</t>
  </si>
  <si>
    <t>NWN/242000</t>
  </si>
  <si>
    <t>OTHER LIAB-UNCL OTHE</t>
  </si>
  <si>
    <t>NWN/242003</t>
  </si>
  <si>
    <t>OTHER LIAB-W/C SHIRR</t>
  </si>
  <si>
    <t>NWN/242008</t>
  </si>
  <si>
    <t>OTHER LIAB-EST W/C C</t>
  </si>
  <si>
    <t>NWN/242010</t>
  </si>
  <si>
    <t>OTHER LIAB-W/C GAUTH</t>
  </si>
  <si>
    <t>NWN/242011</t>
  </si>
  <si>
    <t>OTHER LIAB-W/C Powel</t>
  </si>
  <si>
    <t>NWN/242016</t>
  </si>
  <si>
    <t>OTHER LIAB-UNCL CUST</t>
  </si>
  <si>
    <t>NWN/242017</t>
  </si>
  <si>
    <t>OTHER LIA-WC MCRAE</t>
  </si>
  <si>
    <t>NWN/242018</t>
  </si>
  <si>
    <t>OTHER LIAB-WK COMP</t>
  </si>
  <si>
    <t>NWN/242057</t>
  </si>
  <si>
    <t>ACCRUED DOE FEE</t>
  </si>
  <si>
    <t>NWN/242059</t>
  </si>
  <si>
    <t>West States C.P.</t>
  </si>
  <si>
    <t>NWN/242063</t>
  </si>
  <si>
    <t>DEALER DEPOSITS - FI</t>
  </si>
  <si>
    <t>NWN/242064</t>
  </si>
  <si>
    <t>DEPOSITS-DISTRIBUTOR</t>
  </si>
  <si>
    <t>NWN/242066</t>
  </si>
  <si>
    <t>DEALER DEPOSITS HVAC</t>
  </si>
  <si>
    <t>NWN/242072</t>
  </si>
  <si>
    <t>NEW CONSTRUCTION</t>
  </si>
  <si>
    <t>NWN/242073</t>
  </si>
  <si>
    <t>OSU / U OF O SPONSOR</t>
  </si>
  <si>
    <t>NWN/242074</t>
  </si>
  <si>
    <t>NATE TRAINING &amp; TEST</t>
  </si>
  <si>
    <t>NWN/242075</t>
  </si>
  <si>
    <t>PUBLIC PURPOSE-OLGA</t>
  </si>
  <si>
    <t>NWN/242100</t>
  </si>
  <si>
    <t>ENERGY ASSIST - DUKE</t>
  </si>
  <si>
    <t>NWN/242101</t>
  </si>
  <si>
    <t>PUBLIC PURPOSE-OGEE</t>
  </si>
  <si>
    <t>NWN/242102</t>
  </si>
  <si>
    <t>PUBLIC PURPOSE-OLIEE</t>
  </si>
  <si>
    <t>NWN/242104</t>
  </si>
  <si>
    <t>SMART ENERGY LIABILI</t>
  </si>
  <si>
    <t>NWN/242105</t>
  </si>
  <si>
    <t>ENERGY ASSISTANCE LI</t>
  </si>
  <si>
    <t>NWN/242107</t>
  </si>
  <si>
    <t>OR HEAT/WILLIAM</t>
  </si>
  <si>
    <t>NWN/242108</t>
  </si>
  <si>
    <t>DEFD REVENUE</t>
  </si>
  <si>
    <t>NWN/242140</t>
  </si>
  <si>
    <t>APP CTR FIN DEP WFB</t>
  </si>
  <si>
    <t>NWN/242145</t>
  </si>
  <si>
    <t>PR CLR TO 602-04580</t>
  </si>
  <si>
    <t>NWN/242910</t>
  </si>
  <si>
    <t>PR CLR TO 602-64580</t>
  </si>
  <si>
    <t>NWN/242916</t>
  </si>
  <si>
    <t>PR CLR TO 602-02005</t>
  </si>
  <si>
    <t>NWN/242920</t>
  </si>
  <si>
    <t>PR CLR TO 602-62005</t>
  </si>
  <si>
    <t>NWN/242926</t>
  </si>
  <si>
    <t>PR CLR TO 603-04610</t>
  </si>
  <si>
    <t>NWN/242980</t>
  </si>
  <si>
    <t>NBU $100 CREDIT PLAN</t>
  </si>
  <si>
    <t>NWN/242990</t>
  </si>
  <si>
    <t>PAYROLL MISC</t>
  </si>
  <si>
    <t>NWN/242999</t>
  </si>
  <si>
    <t>PR CLR TO 603-64610</t>
  </si>
  <si>
    <t>NWN/243000</t>
  </si>
  <si>
    <t>LONG TERM LIABILITIE</t>
  </si>
  <si>
    <t>500157</t>
  </si>
  <si>
    <t>DEF INCOME TAX LIAB</t>
  </si>
  <si>
    <t>500182</t>
  </si>
  <si>
    <t>DEFERRED INVESTMENT</t>
  </si>
  <si>
    <t>500187</t>
  </si>
  <si>
    <t>DEFERRED TAXES &amp; INV</t>
  </si>
  <si>
    <t>500188</t>
  </si>
  <si>
    <t>REGULATORY LIABILITY</t>
  </si>
  <si>
    <t>500183</t>
  </si>
  <si>
    <t>REG LIAB - LT - OTHE</t>
  </si>
  <si>
    <t>500189</t>
  </si>
  <si>
    <t>REG LIABILITY - FV O</t>
  </si>
  <si>
    <t>500190</t>
  </si>
  <si>
    <t>CUSTOMER ADVANCES</t>
  </si>
  <si>
    <t>500191</t>
  </si>
  <si>
    <t>500184</t>
  </si>
  <si>
    <t>PENSION LIABILITY</t>
  </si>
  <si>
    <t>500185</t>
  </si>
  <si>
    <t>OTHER LIABILITES</t>
  </si>
  <si>
    <t>500186</t>
  </si>
  <si>
    <t>ENVIRONMENTAL LIABIL</t>
  </si>
  <si>
    <t>500192</t>
  </si>
  <si>
    <t>CAPITAL LEASE - LT</t>
  </si>
  <si>
    <t>500193</t>
  </si>
  <si>
    <t>OTHER LIABILITIES -</t>
  </si>
  <si>
    <t>500194</t>
  </si>
  <si>
    <t>101500</t>
  </si>
  <si>
    <t>101666</t>
  </si>
  <si>
    <t>108009</t>
  </si>
  <si>
    <t>108500</t>
  </si>
  <si>
    <t>121202</t>
  </si>
  <si>
    <t>164013</t>
  </si>
  <si>
    <t>154038</t>
  </si>
  <si>
    <t>174008</t>
  </si>
  <si>
    <t>146035</t>
  </si>
  <si>
    <t>146010</t>
  </si>
  <si>
    <t>146800</t>
  </si>
  <si>
    <t>123017</t>
  </si>
  <si>
    <t>123060</t>
  </si>
  <si>
    <t>191402</t>
  </si>
  <si>
    <t>191452</t>
  </si>
  <si>
    <t>186265</t>
  </si>
  <si>
    <t>186268</t>
  </si>
  <si>
    <t>186273</t>
  </si>
  <si>
    <t>172500</t>
  </si>
  <si>
    <t>186031</t>
  </si>
  <si>
    <t>186805</t>
  </si>
  <si>
    <t>186806</t>
  </si>
  <si>
    <t>186809</t>
  </si>
  <si>
    <t>186810</t>
  </si>
  <si>
    <t>186811</t>
  </si>
  <si>
    <t>234010</t>
  </si>
  <si>
    <t>234800</t>
  </si>
  <si>
    <t>207010</t>
  </si>
  <si>
    <t>400100</t>
  </si>
  <si>
    <t>400200</t>
  </si>
  <si>
    <t>400300</t>
  </si>
  <si>
    <t>400400</t>
  </si>
  <si>
    <t>400600</t>
  </si>
  <si>
    <t>401200</t>
  </si>
  <si>
    <t>401300</t>
  </si>
  <si>
    <t>401400</t>
  </si>
  <si>
    <t>401800</t>
  </si>
  <si>
    <t>401900</t>
  </si>
  <si>
    <t>402000</t>
  </si>
  <si>
    <t>403000</t>
  </si>
  <si>
    <t>411000</t>
  </si>
  <si>
    <t>411200</t>
  </si>
  <si>
    <t>411201</t>
  </si>
  <si>
    <t>413000</t>
  </si>
  <si>
    <t>414000</t>
  </si>
  <si>
    <t>415000</t>
  </si>
  <si>
    <t>416000</t>
  </si>
  <si>
    <t>421000</t>
  </si>
  <si>
    <t>450100</t>
  </si>
  <si>
    <t>450200</t>
  </si>
  <si>
    <t>450300</t>
  </si>
  <si>
    <t>450400</t>
  </si>
  <si>
    <t>460100</t>
  </si>
  <si>
    <t>460200</t>
  </si>
  <si>
    <t>460300</t>
  </si>
  <si>
    <t>460400</t>
  </si>
  <si>
    <t>461200</t>
  </si>
  <si>
    <t>461300</t>
  </si>
  <si>
    <t>461400</t>
  </si>
  <si>
    <t>500100</t>
  </si>
  <si>
    <t>500106</t>
  </si>
  <si>
    <t>500300</t>
  </si>
  <si>
    <t>500301</t>
  </si>
  <si>
    <t>500305</t>
  </si>
  <si>
    <t>500306</t>
  </si>
  <si>
    <t>500400</t>
  </si>
  <si>
    <t>500500</t>
  </si>
  <si>
    <t>500700</t>
  </si>
  <si>
    <t>500800</t>
  </si>
  <si>
    <t>500900</t>
  </si>
  <si>
    <t>501000</t>
  </si>
  <si>
    <t>501001</t>
  </si>
  <si>
    <t>501002</t>
  </si>
  <si>
    <t>501003</t>
  </si>
  <si>
    <t>501005</t>
  </si>
  <si>
    <t>501100</t>
  </si>
  <si>
    <t>501200</t>
  </si>
  <si>
    <t>501300</t>
  </si>
  <si>
    <t>501400</t>
  </si>
  <si>
    <t>501401</t>
  </si>
  <si>
    <t>501402</t>
  </si>
  <si>
    <t>501403</t>
  </si>
  <si>
    <t>501404</t>
  </si>
  <si>
    <t>501411</t>
  </si>
  <si>
    <t>501412</t>
  </si>
  <si>
    <t>501414</t>
  </si>
  <si>
    <t>501415</t>
  </si>
  <si>
    <t>501416</t>
  </si>
  <si>
    <t>501450</t>
  </si>
  <si>
    <t>501459</t>
  </si>
  <si>
    <t>501470</t>
  </si>
  <si>
    <t>501500</t>
  </si>
  <si>
    <t>501600</t>
  </si>
  <si>
    <t>501700</t>
  </si>
  <si>
    <t>501800</t>
  </si>
  <si>
    <t>501900</t>
  </si>
  <si>
    <t>502000</t>
  </si>
  <si>
    <t>502100</t>
  </si>
  <si>
    <t>502104</t>
  </si>
  <si>
    <t>502105</t>
  </si>
  <si>
    <t>502106</t>
  </si>
  <si>
    <t>502107</t>
  </si>
  <si>
    <t>502111</t>
  </si>
  <si>
    <t>502112</t>
  </si>
  <si>
    <t>502113</t>
  </si>
  <si>
    <t>502114</t>
  </si>
  <si>
    <t>502115</t>
  </si>
  <si>
    <t>502116</t>
  </si>
  <si>
    <t>502118</t>
  </si>
  <si>
    <t>502121</t>
  </si>
  <si>
    <t>502125</t>
  </si>
  <si>
    <t>502126</t>
  </si>
  <si>
    <t>502127</t>
  </si>
  <si>
    <t>502129</t>
  </si>
  <si>
    <t>502134</t>
  </si>
  <si>
    <t>502140</t>
  </si>
  <si>
    <t>502150</t>
  </si>
  <si>
    <t>502160</t>
  </si>
  <si>
    <t>502165</t>
  </si>
  <si>
    <t>502170</t>
  </si>
  <si>
    <t>502171</t>
  </si>
  <si>
    <t>502180</t>
  </si>
  <si>
    <t>502185</t>
  </si>
  <si>
    <t>502195</t>
  </si>
  <si>
    <t>502199</t>
  </si>
  <si>
    <t>502200</t>
  </si>
  <si>
    <t>502220</t>
  </si>
  <si>
    <t>502300</t>
  </si>
  <si>
    <t>502302</t>
  </si>
  <si>
    <t>502330</t>
  </si>
  <si>
    <t>502357</t>
  </si>
  <si>
    <t>502390</t>
  </si>
  <si>
    <t>502400</t>
  </si>
  <si>
    <t>502401</t>
  </si>
  <si>
    <t>502466</t>
  </si>
  <si>
    <t>502500</t>
  </si>
  <si>
    <t>502600</t>
  </si>
  <si>
    <t>502700</t>
  </si>
  <si>
    <t>502800</t>
  </si>
  <si>
    <t>502900</t>
  </si>
  <si>
    <t>503000</t>
  </si>
  <si>
    <t>503100</t>
  </si>
  <si>
    <t>503200</t>
  </si>
  <si>
    <t>503300</t>
  </si>
  <si>
    <t>503400</t>
  </si>
  <si>
    <t>503500</t>
  </si>
  <si>
    <t>503600</t>
  </si>
  <si>
    <t>503700</t>
  </si>
  <si>
    <t>503800</t>
  </si>
  <si>
    <t>503806</t>
  </si>
  <si>
    <t>503808</t>
  </si>
  <si>
    <t>503811</t>
  </si>
  <si>
    <t>503812</t>
  </si>
  <si>
    <t>503813</t>
  </si>
  <si>
    <t>503816</t>
  </si>
  <si>
    <t>503817</t>
  </si>
  <si>
    <t>503818</t>
  </si>
  <si>
    <t>503819</t>
  </si>
  <si>
    <t>503820</t>
  </si>
  <si>
    <t>503821</t>
  </si>
  <si>
    <t>503822</t>
  </si>
  <si>
    <t>503824</t>
  </si>
  <si>
    <t>503825</t>
  </si>
  <si>
    <t>503826</t>
  </si>
  <si>
    <t>503827</t>
  </si>
  <si>
    <t>503828</t>
  </si>
  <si>
    <t>503829</t>
  </si>
  <si>
    <t>503840</t>
  </si>
  <si>
    <t>503900</t>
  </si>
  <si>
    <t>504000</t>
  </si>
  <si>
    <t>504100</t>
  </si>
  <si>
    <t>504200</t>
  </si>
  <si>
    <t>504300</t>
  </si>
  <si>
    <t>504305</t>
  </si>
  <si>
    <t>504400</t>
  </si>
  <si>
    <t>504500</t>
  </si>
  <si>
    <t>504600</t>
  </si>
  <si>
    <t>504700</t>
  </si>
  <si>
    <t>504800</t>
  </si>
  <si>
    <t>504900</t>
  </si>
  <si>
    <t>504950</t>
  </si>
  <si>
    <t>505000</t>
  </si>
  <si>
    <t>505100</t>
  </si>
  <si>
    <t>505200</t>
  </si>
  <si>
    <t>505300</t>
  </si>
  <si>
    <t>505400</t>
  </si>
  <si>
    <t>505500</t>
  </si>
  <si>
    <t>505600</t>
  </si>
  <si>
    <t>505700</t>
  </si>
  <si>
    <t>505800</t>
  </si>
  <si>
    <t>505900</t>
  </si>
  <si>
    <t>506000</t>
  </si>
  <si>
    <t>506100</t>
  </si>
  <si>
    <t>506200</t>
  </si>
  <si>
    <t>506245</t>
  </si>
  <si>
    <t>506300</t>
  </si>
  <si>
    <t>506400</t>
  </si>
  <si>
    <t>506500</t>
  </si>
  <si>
    <t>506600</t>
  </si>
  <si>
    <t>506700</t>
  </si>
  <si>
    <t>506800</t>
  </si>
  <si>
    <t>506801</t>
  </si>
  <si>
    <t>506810</t>
  </si>
  <si>
    <t>507000</t>
  </si>
  <si>
    <t>507100</t>
  </si>
  <si>
    <t>507400</t>
  </si>
  <si>
    <t>507500</t>
  </si>
  <si>
    <t>507700</t>
  </si>
  <si>
    <t>508000</t>
  </si>
  <si>
    <t>508400</t>
  </si>
  <si>
    <t>508410</t>
  </si>
  <si>
    <t>509100</t>
  </si>
  <si>
    <t>512100</t>
  </si>
  <si>
    <t>512200</t>
  </si>
  <si>
    <t>513100</t>
  </si>
  <si>
    <t>513200</t>
  </si>
  <si>
    <t>522000</t>
  </si>
  <si>
    <t>522100</t>
  </si>
  <si>
    <t>522200</t>
  </si>
  <si>
    <t>524100</t>
  </si>
  <si>
    <t>524200</t>
  </si>
  <si>
    <t>530100</t>
  </si>
  <si>
    <t>530200</t>
  </si>
  <si>
    <t>531200</t>
  </si>
  <si>
    <t>531201</t>
  </si>
  <si>
    <t>540100</t>
  </si>
  <si>
    <t>540200</t>
  </si>
  <si>
    <t>540300</t>
  </si>
  <si>
    <t>540600</t>
  </si>
  <si>
    <t>540700</t>
  </si>
  <si>
    <t>540800</t>
  </si>
  <si>
    <t>540900</t>
  </si>
  <si>
    <t>541000</t>
  </si>
  <si>
    <t>561000</t>
  </si>
  <si>
    <t>562000</t>
  </si>
  <si>
    <t>566666</t>
  </si>
  <si>
    <t>589999</t>
  </si>
  <si>
    <t>599900</t>
  </si>
  <si>
    <t>599999</t>
  </si>
  <si>
    <t>181113</t>
  </si>
  <si>
    <t>221113</t>
  </si>
  <si>
    <t>231003</t>
  </si>
  <si>
    <t>232017</t>
  </si>
  <si>
    <t>236011</t>
  </si>
  <si>
    <t>236012</t>
  </si>
  <si>
    <t>236015</t>
  </si>
  <si>
    <t>236016</t>
  </si>
  <si>
    <t>236027</t>
  </si>
  <si>
    <t>236028</t>
  </si>
  <si>
    <t>236037</t>
  </si>
  <si>
    <t>236038</t>
  </si>
  <si>
    <t>236045</t>
  </si>
  <si>
    <t>236046</t>
  </si>
  <si>
    <t>236047</t>
  </si>
  <si>
    <t>236050</t>
  </si>
  <si>
    <t>236051</t>
  </si>
  <si>
    <t>236052</t>
  </si>
  <si>
    <t>236053</t>
  </si>
  <si>
    <t>236054</t>
  </si>
  <si>
    <t>236055</t>
  </si>
  <si>
    <t>236056</t>
  </si>
  <si>
    <t>236057</t>
  </si>
  <si>
    <t>236058</t>
  </si>
  <si>
    <t>236059</t>
  </si>
  <si>
    <t>236061</t>
  </si>
  <si>
    <t>236062</t>
  </si>
  <si>
    <t>236064</t>
  </si>
  <si>
    <t>236066</t>
  </si>
  <si>
    <t>236067</t>
  </si>
  <si>
    <t>236069</t>
  </si>
  <si>
    <t>236076</t>
  </si>
  <si>
    <t>236078</t>
  </si>
  <si>
    <t>236087</t>
  </si>
  <si>
    <t>236088</t>
  </si>
  <si>
    <t>236100</t>
  </si>
  <si>
    <t>236101</t>
  </si>
  <si>
    <t>236102</t>
  </si>
  <si>
    <t>236103</t>
  </si>
  <si>
    <t>236104</t>
  </si>
  <si>
    <t>236105</t>
  </si>
  <si>
    <t>236106</t>
  </si>
  <si>
    <t>236107</t>
  </si>
  <si>
    <t>236108</t>
  </si>
  <si>
    <t>236109</t>
  </si>
  <si>
    <t>236110</t>
  </si>
  <si>
    <t>236111</t>
  </si>
  <si>
    <t>236112</t>
  </si>
  <si>
    <t>236113</t>
  </si>
  <si>
    <t>236114</t>
  </si>
  <si>
    <t>236115</t>
  </si>
  <si>
    <t>236117</t>
  </si>
  <si>
    <t>236118</t>
  </si>
  <si>
    <t>236119</t>
  </si>
  <si>
    <t>236120</t>
  </si>
  <si>
    <t>236121</t>
  </si>
  <si>
    <t>236122</t>
  </si>
  <si>
    <t>236123</t>
  </si>
  <si>
    <t>236124</t>
  </si>
  <si>
    <t>236125</t>
  </si>
  <si>
    <t>236128</t>
  </si>
  <si>
    <t>236129</t>
  </si>
  <si>
    <t>236130</t>
  </si>
  <si>
    <t>236131</t>
  </si>
  <si>
    <t>236132</t>
  </si>
  <si>
    <t>236133</t>
  </si>
  <si>
    <t>236134</t>
  </si>
  <si>
    <t>236135</t>
  </si>
  <si>
    <t>236136</t>
  </si>
  <si>
    <t>236137</t>
  </si>
  <si>
    <t>236138</t>
  </si>
  <si>
    <t>236139</t>
  </si>
  <si>
    <t>236140</t>
  </si>
  <si>
    <t>236141</t>
  </si>
  <si>
    <t>236142</t>
  </si>
  <si>
    <t>236145</t>
  </si>
  <si>
    <t>236146</t>
  </si>
  <si>
    <t>236147</t>
  </si>
  <si>
    <t>236148</t>
  </si>
  <si>
    <t>236149</t>
  </si>
  <si>
    <t>236152</t>
  </si>
  <si>
    <t>236153</t>
  </si>
  <si>
    <t>236154</t>
  </si>
  <si>
    <t>236155</t>
  </si>
  <si>
    <t>236156</t>
  </si>
  <si>
    <t>236158</t>
  </si>
  <si>
    <t>236159</t>
  </si>
  <si>
    <t>236160</t>
  </si>
  <si>
    <t>236161</t>
  </si>
  <si>
    <t>236162</t>
  </si>
  <si>
    <t>236163</t>
  </si>
  <si>
    <t>236165</t>
  </si>
  <si>
    <t>236166</t>
  </si>
  <si>
    <t>236167</t>
  </si>
  <si>
    <t>236168</t>
  </si>
  <si>
    <t>236169</t>
  </si>
  <si>
    <t>236170</t>
  </si>
  <si>
    <t>236171</t>
  </si>
  <si>
    <t>236172</t>
  </si>
  <si>
    <t>236173</t>
  </si>
  <si>
    <t>236174</t>
  </si>
  <si>
    <t>236175</t>
  </si>
  <si>
    <t>236176</t>
  </si>
  <si>
    <t>236177</t>
  </si>
  <si>
    <t>236179</t>
  </si>
  <si>
    <t>236180</t>
  </si>
  <si>
    <t>236181</t>
  </si>
  <si>
    <t>236182</t>
  </si>
  <si>
    <t>236183</t>
  </si>
  <si>
    <t>236184</t>
  </si>
  <si>
    <t>236185</t>
  </si>
  <si>
    <t>236186</t>
  </si>
  <si>
    <t>236187</t>
  </si>
  <si>
    <t>236189</t>
  </si>
  <si>
    <t>236190</t>
  </si>
  <si>
    <t>236191</t>
  </si>
  <si>
    <t>236192</t>
  </si>
  <si>
    <t>236193</t>
  </si>
  <si>
    <t>236194</t>
  </si>
  <si>
    <t>236195</t>
  </si>
  <si>
    <t>236196</t>
  </si>
  <si>
    <t>236197</t>
  </si>
  <si>
    <t>236198</t>
  </si>
  <si>
    <t>236199</t>
  </si>
  <si>
    <t>236200</t>
  </si>
  <si>
    <t>236213</t>
  </si>
  <si>
    <t>236214</t>
  </si>
  <si>
    <t>236215</t>
  </si>
  <si>
    <t>236217</t>
  </si>
  <si>
    <t>236218</t>
  </si>
  <si>
    <t>236225</t>
  </si>
  <si>
    <t>236226</t>
  </si>
  <si>
    <t>236229</t>
  </si>
  <si>
    <t>236230</t>
  </si>
  <si>
    <t>236232</t>
  </si>
  <si>
    <t>236995</t>
  </si>
  <si>
    <t>236998</t>
  </si>
  <si>
    <t>236999</t>
  </si>
  <si>
    <t>237113</t>
  </si>
  <si>
    <t>241101</t>
  </si>
  <si>
    <t>241102</t>
  </si>
  <si>
    <t>241103</t>
  </si>
  <si>
    <t>241104</t>
  </si>
  <si>
    <t>241105</t>
  </si>
  <si>
    <t>241107</t>
  </si>
  <si>
    <t>241108</t>
  </si>
  <si>
    <t>241109</t>
  </si>
  <si>
    <t>241110</t>
  </si>
  <si>
    <t>241111</t>
  </si>
  <si>
    <t>241112</t>
  </si>
  <si>
    <t>241113</t>
  </si>
  <si>
    <t>241114</t>
  </si>
  <si>
    <t>241115</t>
  </si>
  <si>
    <t>241117</t>
  </si>
  <si>
    <t>241118</t>
  </si>
  <si>
    <t>241119</t>
  </si>
  <si>
    <t>241120</t>
  </si>
  <si>
    <t>241121</t>
  </si>
  <si>
    <t>241122</t>
  </si>
  <si>
    <t>241123</t>
  </si>
  <si>
    <t>241124</t>
  </si>
  <si>
    <t>241128</t>
  </si>
  <si>
    <t>241129</t>
  </si>
  <si>
    <t>241130</t>
  </si>
  <si>
    <t>241131</t>
  </si>
  <si>
    <t>241132</t>
  </si>
  <si>
    <t>241133</t>
  </si>
  <si>
    <t>241134</t>
  </si>
  <si>
    <t>241135</t>
  </si>
  <si>
    <t>241136</t>
  </si>
  <si>
    <t>241137</t>
  </si>
  <si>
    <t>241139</t>
  </si>
  <si>
    <t>241140</t>
  </si>
  <si>
    <t>241141</t>
  </si>
  <si>
    <t>241142</t>
  </si>
  <si>
    <t>241145</t>
  </si>
  <si>
    <t>241146</t>
  </si>
  <si>
    <t>241147</t>
  </si>
  <si>
    <t>241152</t>
  </si>
  <si>
    <t>241153</t>
  </si>
  <si>
    <t>241154</t>
  </si>
  <si>
    <t>241155</t>
  </si>
  <si>
    <t>241156</t>
  </si>
  <si>
    <t>241158</t>
  </si>
  <si>
    <t>241159</t>
  </si>
  <si>
    <t>241160</t>
  </si>
  <si>
    <t>241161</t>
  </si>
  <si>
    <t>241162</t>
  </si>
  <si>
    <t>241165</t>
  </si>
  <si>
    <t>241166</t>
  </si>
  <si>
    <t>241167</t>
  </si>
  <si>
    <t>241168</t>
  </si>
  <si>
    <t>241172</t>
  </si>
  <si>
    <t>241173</t>
  </si>
  <si>
    <t>241174</t>
  </si>
  <si>
    <t>241175</t>
  </si>
  <si>
    <t>241179</t>
  </si>
  <si>
    <t>241180</t>
  </si>
  <si>
    <t>241181</t>
  </si>
  <si>
    <t>241182</t>
  </si>
  <si>
    <t>241183</t>
  </si>
  <si>
    <t>241184</t>
  </si>
  <si>
    <t>241185</t>
  </si>
  <si>
    <t>241186</t>
  </si>
  <si>
    <t>241187</t>
  </si>
  <si>
    <t>241189</t>
  </si>
  <si>
    <t>241190</t>
  </si>
  <si>
    <t>241191</t>
  </si>
  <si>
    <t>241192</t>
  </si>
  <si>
    <t>241193</t>
  </si>
  <si>
    <t>241194</t>
  </si>
  <si>
    <t>241195</t>
  </si>
  <si>
    <t>241196</t>
  </si>
  <si>
    <t>241197</t>
  </si>
  <si>
    <t>241198</t>
  </si>
  <si>
    <t>241199</t>
  </si>
  <si>
    <t>241200</t>
  </si>
  <si>
    <t>241213</t>
  </si>
  <si>
    <t>241214</t>
  </si>
  <si>
    <t>241218</t>
  </si>
  <si>
    <t>241225</t>
  </si>
  <si>
    <t>241226</t>
  </si>
  <si>
    <t>241229</t>
  </si>
  <si>
    <t>241230</t>
  </si>
  <si>
    <t>241232</t>
  </si>
  <si>
    <t>241316</t>
  </si>
  <si>
    <t>241326</t>
  </si>
  <si>
    <t>241327</t>
  </si>
  <si>
    <t>241343</t>
  </si>
  <si>
    <t>241344</t>
  </si>
  <si>
    <t>241350</t>
  </si>
  <si>
    <t>241351</t>
  </si>
  <si>
    <t>241364</t>
  </si>
  <si>
    <t>241419</t>
  </si>
  <si>
    <t>228100</t>
  </si>
  <si>
    <t>228102</t>
  </si>
  <si>
    <t>228106</t>
  </si>
  <si>
    <t>232132</t>
  </si>
  <si>
    <t>232199</t>
  </si>
  <si>
    <t>232209</t>
  </si>
  <si>
    <t>242000</t>
  </si>
  <si>
    <t>242003</t>
  </si>
  <si>
    <t>242008</t>
  </si>
  <si>
    <t>242010</t>
  </si>
  <si>
    <t>242011</t>
  </si>
  <si>
    <t>242016</t>
  </si>
  <si>
    <t>242017</t>
  </si>
  <si>
    <t>242018</t>
  </si>
  <si>
    <t>242019</t>
  </si>
  <si>
    <t>242057</t>
  </si>
  <si>
    <t>242059</t>
  </si>
  <si>
    <t>242063</t>
  </si>
  <si>
    <t>242064</t>
  </si>
  <si>
    <t>242066</t>
  </si>
  <si>
    <t>242072</t>
  </si>
  <si>
    <t>242073</t>
  </si>
  <si>
    <t>242074</t>
  </si>
  <si>
    <t>242075</t>
  </si>
  <si>
    <t>242100</t>
  </si>
  <si>
    <t>242101</t>
  </si>
  <si>
    <t>242102</t>
  </si>
  <si>
    <t>242104</t>
  </si>
  <si>
    <t>242105</t>
  </si>
  <si>
    <t>242107</t>
  </si>
  <si>
    <t>242108</t>
  </si>
  <si>
    <t>242140</t>
  </si>
  <si>
    <t>242145</t>
  </si>
  <si>
    <t>242910</t>
  </si>
  <si>
    <t>242916</t>
  </si>
  <si>
    <t>242920</t>
  </si>
  <si>
    <t>242926</t>
  </si>
  <si>
    <t>242980</t>
  </si>
  <si>
    <t>242990</t>
  </si>
  <si>
    <t>242999</t>
  </si>
  <si>
    <t>243000</t>
  </si>
  <si>
    <t>143014</t>
  </si>
  <si>
    <t>143027</t>
  </si>
  <si>
    <t>164031</t>
  </si>
  <si>
    <t>Firm Sales Delivered</t>
  </si>
  <si>
    <t>Gross Plant</t>
  </si>
  <si>
    <t>Accumulated Depreciation</t>
  </si>
  <si>
    <t>Per WA CBR</t>
  </si>
  <si>
    <t>3-Factor</t>
  </si>
  <si>
    <t>2018 CBR</t>
  </si>
  <si>
    <t>WA Rate Case</t>
  </si>
  <si>
    <t>Reconciliation</t>
  </si>
  <si>
    <t>Identified Account</t>
  </si>
  <si>
    <t>2018 Balance Sheet</t>
  </si>
  <si>
    <t>Assigned Classification</t>
  </si>
  <si>
    <t>N/A - Gets captured under 500171</t>
  </si>
  <si>
    <t>N/A - Gets captured under 500159</t>
  </si>
  <si>
    <t>N/A - Gets captured under 500170</t>
  </si>
  <si>
    <t>2018 WA CBR Classification</t>
  </si>
  <si>
    <t>TOTAL ASSETS</t>
  </si>
  <si>
    <t>Captured in GL 500172</t>
  </si>
  <si>
    <t>Captured in GL 500179</t>
  </si>
  <si>
    <t>TOTAL LIABILITIES</t>
  </si>
  <si>
    <t>Current Working Capital Assets</t>
  </si>
  <si>
    <t>Current Working Capital Liabilities</t>
  </si>
  <si>
    <t xml:space="preserve">   Net Working Capital</t>
  </si>
  <si>
    <t>Total WA Working Capital</t>
  </si>
  <si>
    <t/>
  </si>
  <si>
    <t>Period 00 2019</t>
  </si>
  <si>
    <t>JAN 2019</t>
  </si>
  <si>
    <t>FEB 2019</t>
  </si>
  <si>
    <t>MAR 2019</t>
  </si>
  <si>
    <t>LEASED ASSETS - FINA</t>
  </si>
  <si>
    <t>FINANCE LEASED ASSET</t>
  </si>
  <si>
    <t>FIN UTIL LEAS ASSET</t>
  </si>
  <si>
    <t>NWN/101601</t>
  </si>
  <si>
    <t>FIN UTIL LEA ACC DEP</t>
  </si>
  <si>
    <t>NWN/108601</t>
  </si>
  <si>
    <t>PENSION - CURRENT</t>
  </si>
  <si>
    <t>500129</t>
  </si>
  <si>
    <t>PENSION CUR REG ASST</t>
  </si>
  <si>
    <t>NWN/182300</t>
  </si>
  <si>
    <t>OTHER AS - LEASE IND</t>
  </si>
  <si>
    <t>NWN/165800</t>
  </si>
  <si>
    <t>OPERATING LEASED ASS</t>
  </si>
  <si>
    <t>ROU UTIL LEASE ASSET</t>
  </si>
  <si>
    <t>NWN/101600</t>
  </si>
  <si>
    <t>ROU UTIL LEAS ACC DE</t>
  </si>
  <si>
    <t>NWN/108600</t>
  </si>
  <si>
    <t>ENVIRONMENTAL RESERV</t>
  </si>
  <si>
    <t>NWN/186011</t>
  </si>
  <si>
    <t>MLT FAM SCHD405 PMTS</t>
  </si>
  <si>
    <t>NWN/186380</t>
  </si>
  <si>
    <t>LEASE CLEARING</t>
  </si>
  <si>
    <t>NWN/199991</t>
  </si>
  <si>
    <t>LEASE ASSET CLEARING</t>
  </si>
  <si>
    <t>NWN/199992</t>
  </si>
  <si>
    <t>SAP to BI DIFF FIX</t>
  </si>
  <si>
    <t>NWN/499999</t>
  </si>
  <si>
    <t>ON CALL ASSIGN. PAY</t>
  </si>
  <si>
    <t>NWN/500307</t>
  </si>
  <si>
    <t>RESIDENTIAL METERS</t>
  </si>
  <si>
    <t>NWN/501440</t>
  </si>
  <si>
    <t>LOCATION RESTORATION</t>
  </si>
  <si>
    <t>NWN/502108</t>
  </si>
  <si>
    <t>ROU UTIL LEA RENT EX</t>
  </si>
  <si>
    <t>NWN/502360</t>
  </si>
  <si>
    <t>NON-LEASE COMP EXP</t>
  </si>
  <si>
    <t>NWN/502362</t>
  </si>
  <si>
    <t>FIN LEAS DEPR</t>
  </si>
  <si>
    <t>NWN/503760</t>
  </si>
  <si>
    <t>ITC-DEFERRED</t>
  </si>
  <si>
    <t>NWN/503831</t>
  </si>
  <si>
    <t>ITC-RESTORED</t>
  </si>
  <si>
    <t>NWN/503832</t>
  </si>
  <si>
    <t>RETIREMENTS</t>
  </si>
  <si>
    <t>NWN/506804</t>
  </si>
  <si>
    <t>NWN/511111</t>
  </si>
  <si>
    <t>SALARY PAYROLL ZTFSO</t>
  </si>
  <si>
    <t>NWN/588105</t>
  </si>
  <si>
    <t>TAX ACC-FED-2019</t>
  </si>
  <si>
    <t>NWN/236029</t>
  </si>
  <si>
    <t>TAX ACC-ST-2019</t>
  </si>
  <si>
    <t>NWN/236039</t>
  </si>
  <si>
    <t>Tax - EDIT -Plant ST</t>
  </si>
  <si>
    <t>NWN/254200</t>
  </si>
  <si>
    <t>Tax - EDIT -Other ST</t>
  </si>
  <si>
    <t>NWN/254205</t>
  </si>
  <si>
    <t>Tax -EDIT-Gas Res ST</t>
  </si>
  <si>
    <t>NWN/254210</t>
  </si>
  <si>
    <t>FIN LEASE LIABILITIE</t>
  </si>
  <si>
    <t>FIN UTIL LEASE LIA</t>
  </si>
  <si>
    <t>NWN/227602</t>
  </si>
  <si>
    <t>OPERATING LEASE LIAB</t>
  </si>
  <si>
    <t>ROU UTILIT LEASE LIA</t>
  </si>
  <si>
    <t>NWN/227600</t>
  </si>
  <si>
    <t>WA ROO</t>
  </si>
  <si>
    <t>001111</t>
  </si>
  <si>
    <t>001112</t>
  </si>
  <si>
    <t>101601</t>
  </si>
  <si>
    <t>108601</t>
  </si>
  <si>
    <t>182300</t>
  </si>
  <si>
    <t>165800</t>
  </si>
  <si>
    <t>001109</t>
  </si>
  <si>
    <t>101600</t>
  </si>
  <si>
    <t>108600</t>
  </si>
  <si>
    <t>186011</t>
  </si>
  <si>
    <t>186380</t>
  </si>
  <si>
    <t>199991</t>
  </si>
  <si>
    <t>199992</t>
  </si>
  <si>
    <t>499999</t>
  </si>
  <si>
    <t>500307</t>
  </si>
  <si>
    <t>501440</t>
  </si>
  <si>
    <t>502108</t>
  </si>
  <si>
    <t>502360</t>
  </si>
  <si>
    <t>502362</t>
  </si>
  <si>
    <t>503760</t>
  </si>
  <si>
    <t>503831</t>
  </si>
  <si>
    <t>503832</t>
  </si>
  <si>
    <t>506804</t>
  </si>
  <si>
    <t>511111</t>
  </si>
  <si>
    <t>588105</t>
  </si>
  <si>
    <t>236029</t>
  </si>
  <si>
    <t>236039</t>
  </si>
  <si>
    <t>254200</t>
  </si>
  <si>
    <t>254205</t>
  </si>
  <si>
    <t>254210</t>
  </si>
  <si>
    <t>001106</t>
  </si>
  <si>
    <t>227602</t>
  </si>
  <si>
    <t>001105</t>
  </si>
  <si>
    <t>227600</t>
  </si>
  <si>
    <t>283017</t>
  </si>
  <si>
    <t>001100</t>
  </si>
  <si>
    <t>Add</t>
  </si>
  <si>
    <t>covered under 500171</t>
  </si>
  <si>
    <t>Final Category</t>
  </si>
  <si>
    <t>Allocation Factor</t>
  </si>
  <si>
    <t>Mar18-Mar19</t>
  </si>
  <si>
    <t>254305</t>
  </si>
  <si>
    <t>Jan18-Jan19</t>
  </si>
  <si>
    <t>Feb18-Feb19</t>
  </si>
  <si>
    <t>NW Natural Gas Company</t>
  </si>
  <si>
    <t>Working Capital Calculation</t>
  </si>
  <si>
    <t>WA Allocation of Working Capital</t>
  </si>
  <si>
    <t>Total OR Working Capital</t>
  </si>
  <si>
    <t>APR 2019</t>
  </si>
  <si>
    <t>MAY 2019</t>
  </si>
  <si>
    <t>JUN 2019</t>
  </si>
  <si>
    <t>N. MIST GROSS PT OFF</t>
  </si>
  <si>
    <t>NWN/101501</t>
  </si>
  <si>
    <t>N. MIST CON COMP NYC</t>
  </si>
  <si>
    <t>NWN/106001</t>
  </si>
  <si>
    <t>N. MIST SWIP</t>
  </si>
  <si>
    <t>NWN/108005</t>
  </si>
  <si>
    <t>N. MIST UTL PL DEPR</t>
  </si>
  <si>
    <t>NWN/108016</t>
  </si>
  <si>
    <t>N. MIST ACC DEPR OFF</t>
  </si>
  <si>
    <t>NWN/108501</t>
  </si>
  <si>
    <t>ST SEC DEF REG PEN I</t>
  </si>
  <si>
    <t>NWN/182305</t>
  </si>
  <si>
    <t>N. MIST ST LEASE REC</t>
  </si>
  <si>
    <t>NWN/172502</t>
  </si>
  <si>
    <t>TAX NMEP AFDUCT EQ R</t>
  </si>
  <si>
    <t>NWN/186033</t>
  </si>
  <si>
    <t>MLT FAM SCHD4 AMORT</t>
  </si>
  <si>
    <t>NWN/186381</t>
  </si>
  <si>
    <t>LEASE RECEIVABLE - L</t>
  </si>
  <si>
    <t>5001114</t>
  </si>
  <si>
    <t>N. MIST LT LEASE REC</t>
  </si>
  <si>
    <t>NWN/172501</t>
  </si>
  <si>
    <t>2019 GC300 COMP COST</t>
  </si>
  <si>
    <t>NWN/186812</t>
  </si>
  <si>
    <t>2019 GC400 COMP COST</t>
  </si>
  <si>
    <t>NWN/186814</t>
  </si>
  <si>
    <t>2019 GC500 COMP COST</t>
  </si>
  <si>
    <t>NWN/186816</t>
  </si>
  <si>
    <t>2019 GC600 COMP COST</t>
  </si>
  <si>
    <t>NWN/186818</t>
  </si>
  <si>
    <t>UNAMT DEBT DISC 3.86</t>
  </si>
  <si>
    <t>NWN/181114</t>
  </si>
  <si>
    <t>UNAMT DEBT DISC 3.14</t>
  </si>
  <si>
    <t>NWN/181115</t>
  </si>
  <si>
    <t>SEC MTN'S3.869%-2049</t>
  </si>
  <si>
    <t>NWN/221114</t>
  </si>
  <si>
    <t>SEC MTN'S3.141%-2029</t>
  </si>
  <si>
    <t>NWN/221115</t>
  </si>
  <si>
    <t>5001107</t>
  </si>
  <si>
    <t>ROU UTIL LEAS ST LIA</t>
  </si>
  <si>
    <t>NWN/243600</t>
  </si>
  <si>
    <t>DEF INC TAX-NMIS FED</t>
  </si>
  <si>
    <t>NWN/283041</t>
  </si>
  <si>
    <t>DEF INC TAX-NMIS STA</t>
  </si>
  <si>
    <t>NWN/283042</t>
  </si>
  <si>
    <t>DEF INC TAX-NM A FED</t>
  </si>
  <si>
    <t>NWN/283043</t>
  </si>
  <si>
    <t>NWN/283044</t>
  </si>
  <si>
    <t>N. MIST ARO</t>
  </si>
  <si>
    <t>NWN/108103</t>
  </si>
  <si>
    <t>NWN/254400</t>
  </si>
  <si>
    <t>NWN/254401</t>
  </si>
  <si>
    <t>Apr18-Apr19</t>
  </si>
  <si>
    <t>May18-May19</t>
  </si>
  <si>
    <t>Jun18-June19</t>
  </si>
  <si>
    <t>2018 Washington Commission Basis Report model - FINAL.xlsx</t>
  </si>
  <si>
    <t>101501</t>
  </si>
  <si>
    <t>182305</t>
  </si>
  <si>
    <t>186381</t>
  </si>
  <si>
    <t>CAPITAL</t>
  </si>
  <si>
    <t>NWN/211400</t>
  </si>
  <si>
    <t>106001</t>
  </si>
  <si>
    <t>108501</t>
  </si>
  <si>
    <t>108005</t>
  </si>
  <si>
    <t>108016</t>
  </si>
  <si>
    <t>172501</t>
  </si>
  <si>
    <t>172502</t>
  </si>
  <si>
    <t>186033</t>
  </si>
  <si>
    <t>186812</t>
  </si>
  <si>
    <t>186814</t>
  </si>
  <si>
    <t>186816</t>
  </si>
  <si>
    <t>186818</t>
  </si>
  <si>
    <t>NWN/214000</t>
  </si>
  <si>
    <t>211400</t>
  </si>
  <si>
    <t>283041</t>
  </si>
  <si>
    <t>283042</t>
  </si>
  <si>
    <t>283043</t>
  </si>
  <si>
    <t>283044</t>
  </si>
  <si>
    <t>108103</t>
  </si>
  <si>
    <t>243600</t>
  </si>
  <si>
    <t>MATERIALS - INTERMED</t>
  </si>
  <si>
    <t>NWN/501407</t>
  </si>
  <si>
    <t>TANGIBLE EXPENSE</t>
  </si>
  <si>
    <t>NWN/501435</t>
  </si>
  <si>
    <t>INTANGIBLE EXPENSE</t>
  </si>
  <si>
    <t>NWN/502130</t>
  </si>
  <si>
    <t>INT ACC- 3.86%, 2049</t>
  </si>
  <si>
    <t>NWN/237114</t>
  </si>
  <si>
    <t>INT ACC- 3.14%, 2029</t>
  </si>
  <si>
    <t>NWN/237115</t>
  </si>
  <si>
    <t>N. MIST ST DEF GAIN</t>
  </si>
  <si>
    <t>N. MIST LT DEF GAIN</t>
  </si>
  <si>
    <t>254400</t>
  </si>
  <si>
    <t>254401</t>
  </si>
  <si>
    <t>Excld</t>
  </si>
  <si>
    <t>WA WC Reported</t>
  </si>
  <si>
    <t>VAR</t>
  </si>
  <si>
    <t xml:space="preserve"> </t>
  </si>
  <si>
    <t>GL Account</t>
  </si>
  <si>
    <t>GL Account Description</t>
  </si>
  <si>
    <t>Account</t>
  </si>
  <si>
    <t>NW Natural</t>
  </si>
  <si>
    <t>Washington Rate Case</t>
  </si>
  <si>
    <t>Common Equity</t>
  </si>
  <si>
    <t>Preferred Stock</t>
  </si>
  <si>
    <t>Miscellaneous Debt</t>
  </si>
  <si>
    <t>Deferred ITC</t>
  </si>
  <si>
    <t>Deferred Liabilities</t>
  </si>
  <si>
    <t>Total Invested Capital</t>
  </si>
  <si>
    <t>Average Investments</t>
  </si>
  <si>
    <t xml:space="preserve">  Utility Operating Investments</t>
  </si>
  <si>
    <t>Plant in Service</t>
  </si>
  <si>
    <t>Deferred Income Taxes</t>
  </si>
  <si>
    <t>Gas Stored Underground - Cushion Gas</t>
  </si>
  <si>
    <t>Property Held for Future Use</t>
  </si>
  <si>
    <t>Customer Advances</t>
  </si>
  <si>
    <t>Contributions in Aid of Construction</t>
  </si>
  <si>
    <t>Investment in Gas Reserves</t>
  </si>
  <si>
    <t>Total Operating Investments</t>
  </si>
  <si>
    <t>Other Investments</t>
  </si>
  <si>
    <t>Construction Work In Process</t>
  </si>
  <si>
    <t>Non-Utility Property</t>
  </si>
  <si>
    <t>Accumulated Depreciation - non utility</t>
  </si>
  <si>
    <t>Deferred Income Tax - non-utility &amp; Oregon</t>
  </si>
  <si>
    <t>Investments in Subsidiary Companies</t>
  </si>
  <si>
    <t>Temporary Cash Investments</t>
  </si>
  <si>
    <t>Deferred Gas Costs</t>
  </si>
  <si>
    <t>Other Deferred Debits</t>
  </si>
  <si>
    <t>Total Other Investments</t>
  </si>
  <si>
    <t xml:space="preserve">  Total Average Investments (ln 15 + ln 24)</t>
  </si>
  <si>
    <t>Less CWIP   (ln 16)</t>
  </si>
  <si>
    <t>Less Deferred Gas Costs  (ln 22)</t>
  </si>
  <si>
    <t xml:space="preserve">   Total Base Investment - System</t>
  </si>
  <si>
    <t xml:space="preserve">   Investor Supplied Working Capital (ln 6 - ln 28)</t>
  </si>
  <si>
    <t xml:space="preserve">Less Working Gas Inventory </t>
  </si>
  <si>
    <t xml:space="preserve">   Allowable Working Capital - System</t>
  </si>
  <si>
    <t xml:space="preserve">   Working Capital Percentage Allowable (ln 31 / ln 28)</t>
  </si>
  <si>
    <t xml:space="preserve">   Washington Rate Base - ROO (excludes WC)</t>
  </si>
  <si>
    <t xml:space="preserve">   Allowable Investor Supplied Working Capital (ln 33 X ln 32)</t>
  </si>
  <si>
    <t>Working Gas Inventory</t>
  </si>
  <si>
    <t>Inventory allocation % - firm delivered</t>
  </si>
  <si>
    <t>Washington Gas Inventory  (ln 35 X ln 36)</t>
  </si>
  <si>
    <t xml:space="preserve">   Total Working Capital Allowance (ln 37 + ln 34)</t>
  </si>
  <si>
    <t>n/a</t>
  </si>
  <si>
    <t>WA Rate Case Classification</t>
  </si>
  <si>
    <t>WA Rate Case Category</t>
  </si>
  <si>
    <t>New Line Assigment</t>
  </si>
  <si>
    <t>Jul18-July19</t>
  </si>
  <si>
    <t>Aug18-Aug19</t>
  </si>
  <si>
    <t>Sept18-Sept19</t>
  </si>
  <si>
    <t>A/R INTERCO-WTR SR</t>
  </si>
  <si>
    <t>NWN/146012</t>
  </si>
  <si>
    <t>A/R INTERCO-WTR SRE</t>
  </si>
  <si>
    <t>NWN/146013</t>
  </si>
  <si>
    <t>2019 GC600 COMP UT C</t>
  </si>
  <si>
    <t>NWN/186820</t>
  </si>
  <si>
    <t>Livingston Tower LHI</t>
  </si>
  <si>
    <t>NWN/186044</t>
  </si>
  <si>
    <t>JUL 2019</t>
  </si>
  <si>
    <t>AUG 2019</t>
  </si>
  <si>
    <t>SEP 2019</t>
  </si>
  <si>
    <t>146012</t>
  </si>
  <si>
    <t>146013</t>
  </si>
  <si>
    <t>186820</t>
  </si>
  <si>
    <t>186044</t>
  </si>
  <si>
    <t>Oct18-Octt19</t>
  </si>
  <si>
    <t>Nov18-Nov19</t>
  </si>
  <si>
    <t>Dec18-Dec19</t>
  </si>
  <si>
    <t>Q4 2019 WA Results of Operations</t>
  </si>
  <si>
    <t>OCT 2019</t>
  </si>
  <si>
    <t>NOV 2019</t>
  </si>
  <si>
    <t>DEC 2019</t>
  </si>
  <si>
    <t>ACCUM DEPR UT-GAINLO</t>
  </si>
  <si>
    <t>COST OF REMOVAL</t>
  </si>
  <si>
    <t>NWN/108666</t>
  </si>
  <si>
    <t>PMT PROC CASH CLEAR</t>
  </si>
  <si>
    <t>C&amp;CE-RESTRICTED CASH</t>
  </si>
  <si>
    <t>NWN/134300</t>
  </si>
  <si>
    <t>OR COM 31 DECOUP AMR</t>
  </si>
  <si>
    <t>NWN/186266</t>
  </si>
  <si>
    <t>OR COM 3 DECOUP AMRT</t>
  </si>
  <si>
    <t>NWN/186269</t>
  </si>
  <si>
    <t>OR COM COMB AMORT</t>
  </si>
  <si>
    <t>ENG EFF DEF - HISTOR</t>
  </si>
  <si>
    <t>NWN/186317</t>
  </si>
  <si>
    <t>ENG EFF DEF - TRUEUP</t>
  </si>
  <si>
    <t>NWN/186318</t>
  </si>
  <si>
    <t>DEF ISS OPTM STU AMR</t>
  </si>
  <si>
    <t>NWN/186421</t>
  </si>
  <si>
    <t>A/R-INSURANCE RECOV</t>
  </si>
  <si>
    <t>NWN/143008</t>
  </si>
  <si>
    <t>2019 GC300 COMP AMOR</t>
  </si>
  <si>
    <t>NWN/186813</t>
  </si>
  <si>
    <t>2019 GC400 COMP AMOR</t>
  </si>
  <si>
    <t>NWN/186815</t>
  </si>
  <si>
    <t>LIVING TOWNE LHI AMO</t>
  </si>
  <si>
    <t>NWN/186045</t>
  </si>
  <si>
    <t>OFFICE PAYROLL</t>
  </si>
  <si>
    <t>NWN/500200</t>
  </si>
  <si>
    <t>MATERIALS - PACKERS</t>
  </si>
  <si>
    <t>NWN/501409</t>
  </si>
  <si>
    <t>CASING AND OTHER CRE</t>
  </si>
  <si>
    <t>NWN/502102</t>
  </si>
  <si>
    <t>MULT CO BUS TAX</t>
  </si>
  <si>
    <t>NWN/503803</t>
  </si>
  <si>
    <t>GARAGE OVERHEAD</t>
  </si>
  <si>
    <t>NWN/508200</t>
  </si>
  <si>
    <t>5001108</t>
  </si>
  <si>
    <t>FIN UTIL LEAS ST LIA</t>
  </si>
  <si>
    <t>NWN/243602</t>
  </si>
  <si>
    <t>A/P YOURCAUSE</t>
  </si>
  <si>
    <t>NWN/232250</t>
  </si>
  <si>
    <t>REG LIAB-TAX-EDIT-PL</t>
  </si>
  <si>
    <t>NWN/254201</t>
  </si>
  <si>
    <t>REG LIAB-TAX-EDIT-GR</t>
  </si>
  <si>
    <t>NWN/254202</t>
  </si>
  <si>
    <t>OR REV REQ TRUE-UP</t>
  </si>
  <si>
    <t>NWN/254310</t>
  </si>
  <si>
    <t>OTHER LIAB-UNCL CAL</t>
  </si>
  <si>
    <t>NWN/242021</t>
  </si>
  <si>
    <t>DEFER NMIST EXPA CR</t>
  </si>
  <si>
    <t>NWN/254003</t>
  </si>
  <si>
    <t>NWN/254101</t>
  </si>
  <si>
    <t>NWN/254102</t>
  </si>
  <si>
    <t>WA INTERIM PER TAX A</t>
  </si>
  <si>
    <t>NWN/254121</t>
  </si>
  <si>
    <t>Q4 2019</t>
  </si>
  <si>
    <t>108666</t>
  </si>
  <si>
    <t>134300</t>
  </si>
  <si>
    <t>186266</t>
  </si>
  <si>
    <t>186269</t>
  </si>
  <si>
    <t>186317</t>
  </si>
  <si>
    <t>186318</t>
  </si>
  <si>
    <t>186421</t>
  </si>
  <si>
    <t>143008</t>
  </si>
  <si>
    <t>186813</t>
  </si>
  <si>
    <t>186815</t>
  </si>
  <si>
    <t>186045</t>
  </si>
  <si>
    <t>500200</t>
  </si>
  <si>
    <t>501409</t>
  </si>
  <si>
    <t>502102</t>
  </si>
  <si>
    <t>503803</t>
  </si>
  <si>
    <t>508200</t>
  </si>
  <si>
    <t>221114</t>
  </si>
  <si>
    <t>221115</t>
  </si>
  <si>
    <t>SEC MTN'S3.68%-2048</t>
  </si>
  <si>
    <t>SEC MTN'S3.68%-2049</t>
  </si>
  <si>
    <t>SEC MTN'S3.68%-2050</t>
  </si>
  <si>
    <t>243602</t>
  </si>
  <si>
    <t>254201</t>
  </si>
  <si>
    <t>254202</t>
  </si>
  <si>
    <t>254310</t>
  </si>
  <si>
    <t>254003</t>
  </si>
  <si>
    <t>254101</t>
  </si>
  <si>
    <t>254102</t>
  </si>
  <si>
    <t>254121</t>
  </si>
  <si>
    <t>A/P INTERCO - HLD</t>
  </si>
  <si>
    <t>ACCT</t>
  </si>
  <si>
    <t>NM</t>
  </si>
  <si>
    <t>CODE</t>
  </si>
  <si>
    <t>CAT</t>
  </si>
  <si>
    <t>SUB-CAT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</si>
</sst>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%"/>
    <numFmt numFmtId="167" formatCode="0_);\(0\)"/>
    <numFmt numFmtId="168" formatCode="#,##0.00;\-#,##0.00;#,##0.00;@"/>
    <numFmt numFmtId="169" formatCode="0.0000%"/>
    <numFmt numFmtId="170" formatCode="_(* #,##0.000_);_(* \(#,##0.000\);_(* &quot;-&quot;??_);_(@_)"/>
    <numFmt numFmtId="171" formatCode="_(* #,##0.0000_);_(* \(#,##0.000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6" applyNumberFormat="0" applyFill="0" applyAlignment="0" applyProtection="0"/>
    <xf numFmtId="0" fontId="26" fillId="0" borderId="37" applyNumberFormat="0" applyFill="0" applyAlignment="0" applyProtection="0"/>
    <xf numFmtId="0" fontId="27" fillId="0" borderId="38" applyNumberFormat="0" applyFill="0" applyAlignment="0" applyProtection="0"/>
    <xf numFmtId="0" fontId="27" fillId="0" borderId="0" applyNumberFormat="0" applyFill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0" applyNumberFormat="0" applyBorder="0" applyAlignment="0" applyProtection="0"/>
    <xf numFmtId="0" fontId="31" fillId="15" borderId="39" applyNumberFormat="0" applyAlignment="0" applyProtection="0"/>
    <xf numFmtId="0" fontId="32" fillId="16" borderId="40" applyNumberFormat="0" applyAlignment="0" applyProtection="0"/>
    <xf numFmtId="0" fontId="33" fillId="16" borderId="39" applyNumberFormat="0" applyAlignment="0" applyProtection="0"/>
    <xf numFmtId="0" fontId="34" fillId="0" borderId="41" applyNumberFormat="0" applyFill="0" applyAlignment="0" applyProtection="0"/>
    <xf numFmtId="0" fontId="35" fillId="17" borderId="42" applyNumberFormat="0" applyAlignment="0" applyProtection="0"/>
    <xf numFmtId="0" fontId="15" fillId="0" borderId="0" applyNumberFormat="0" applyFill="0" applyBorder="0" applyAlignment="0" applyProtection="0"/>
    <xf numFmtId="0" fontId="1" fillId="18" borderId="43" applyNumberFormat="0" applyFont="0" applyAlignment="0" applyProtection="0"/>
    <xf numFmtId="0" fontId="36" fillId="0" borderId="0" applyNumberFormat="0" applyFill="0" applyBorder="0" applyAlignment="0" applyProtection="0"/>
    <xf numFmtId="0" fontId="3" fillId="0" borderId="44" applyNumberFormat="0" applyFill="0" applyAlignment="0" applyProtection="0"/>
    <xf numFmtId="0" fontId="3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</cellStyleXfs>
  <cellXfs count="314">
    <xf numFmtId="0" fontId="0" fillId="0" borderId="0" xfId="0"/>
    <xf numFmtId="0" fontId="3" fillId="0" borderId="0" xfId="0" applyFont="1"/>
    <xf numFmtId="0" fontId="0" fillId="0" borderId="0" xfId="0" applyFont="1"/>
    <xf numFmtId="0" fontId="4" fillId="0" borderId="1" xfId="0" quotePrefix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2" fillId="0" borderId="1" xfId="0" applyNumberFormat="1" applyFont="1" applyFill="1" applyBorder="1" applyAlignment="1" applyProtection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0" xfId="0" applyNumberFormat="1" applyFont="1" applyFill="1" applyBorder="1" applyAlignment="1" applyProtection="1">
      <alignment vertical="top"/>
    </xf>
    <xf numFmtId="0" fontId="2" fillId="0" borderId="0" xfId="0" applyFont="1" applyFill="1" applyAlignment="1">
      <alignment horizontal="center" vertical="top"/>
    </xf>
    <xf numFmtId="0" fontId="2" fillId="0" borderId="0" xfId="0" applyNumberFormat="1" applyFont="1" applyFill="1" applyBorder="1" applyAlignment="1" applyProtection="1">
      <alignment vertical="top"/>
    </xf>
    <xf numFmtId="0" fontId="4" fillId="0" borderId="0" xfId="0" applyFont="1" applyAlignment="1">
      <alignment horizontal="left" vertical="top"/>
    </xf>
    <xf numFmtId="166" fontId="2" fillId="0" borderId="0" xfId="3" applyNumberFormat="1" applyFont="1" applyFill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0" xfId="0" applyNumberFormat="1" applyFont="1" applyAlignment="1">
      <alignment vertical="top"/>
    </xf>
    <xf numFmtId="166" fontId="2" fillId="0" borderId="0" xfId="0" applyNumberFormat="1" applyFont="1" applyFill="1" applyBorder="1" applyAlignment="1" applyProtection="1">
      <alignment vertical="center"/>
    </xf>
    <xf numFmtId="0" fontId="2" fillId="0" borderId="0" xfId="0" applyFont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8" fillId="0" borderId="1" xfId="0" applyFont="1" applyFill="1" applyBorder="1" applyAlignment="1">
      <alignment horizontal="center"/>
    </xf>
    <xf numFmtId="164" fontId="6" fillId="0" borderId="0" xfId="1" applyNumberFormat="1" applyFont="1" applyFill="1"/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/>
    <xf numFmtId="0" fontId="8" fillId="0" borderId="0" xfId="0" applyFont="1" applyFill="1"/>
    <xf numFmtId="164" fontId="6" fillId="0" borderId="1" xfId="1" applyNumberFormat="1" applyFont="1" applyFill="1" applyBorder="1"/>
    <xf numFmtId="10" fontId="6" fillId="0" borderId="0" xfId="3" applyNumberFormat="1" applyFont="1" applyFill="1"/>
    <xf numFmtId="10" fontId="6" fillId="0" borderId="0" xfId="3" applyNumberFormat="1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49" fontId="10" fillId="4" borderId="6" xfId="0" applyNumberFormat="1" applyFont="1" applyFill="1" applyBorder="1" applyAlignment="1">
      <alignment horizontal="left" vertical="center" wrapText="1"/>
    </xf>
    <xf numFmtId="49" fontId="10" fillId="5" borderId="6" xfId="0" applyNumberFormat="1" applyFont="1" applyFill="1" applyBorder="1" applyAlignment="1">
      <alignment horizontal="left" vertical="center" wrapText="1"/>
    </xf>
    <xf numFmtId="49" fontId="10" fillId="5" borderId="6" xfId="0" applyNumberFormat="1" applyFont="1" applyFill="1" applyBorder="1" applyAlignment="1">
      <alignment horizontal="right" vertical="center" wrapText="1"/>
    </xf>
    <xf numFmtId="49" fontId="0" fillId="8" borderId="6" xfId="0" applyNumberFormat="1" applyFill="1" applyBorder="1" applyAlignment="1">
      <alignment horizontal="left" vertical="center" wrapText="1"/>
    </xf>
    <xf numFmtId="49" fontId="0" fillId="9" borderId="6" xfId="0" applyNumberFormat="1" applyFill="1" applyBorder="1" applyAlignment="1">
      <alignment horizontal="left" vertical="center" wrapText="1"/>
    </xf>
    <xf numFmtId="0" fontId="0" fillId="10" borderId="0" xfId="0" applyFill="1"/>
    <xf numFmtId="164" fontId="11" fillId="0" borderId="0" xfId="1" applyNumberFormat="1" applyFont="1" applyFill="1"/>
    <xf numFmtId="164" fontId="7" fillId="0" borderId="0" xfId="1" applyNumberFormat="1" applyFont="1" applyFill="1"/>
    <xf numFmtId="164" fontId="8" fillId="0" borderId="1" xfId="1" applyNumberFormat="1" applyFont="1" applyFill="1" applyBorder="1" applyAlignment="1">
      <alignment horizontal="center" wrapText="1"/>
    </xf>
    <xf numFmtId="167" fontId="9" fillId="0" borderId="0" xfId="1" applyNumberFormat="1" applyFont="1" applyFill="1" applyBorder="1" applyAlignment="1">
      <alignment horizontal="center"/>
    </xf>
    <xf numFmtId="167" fontId="8" fillId="0" borderId="0" xfId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64" fontId="7" fillId="0" borderId="1" xfId="1" applyNumberFormat="1" applyFont="1" applyFill="1" applyBorder="1"/>
    <xf numFmtId="10" fontId="11" fillId="0" borderId="0" xfId="3" applyNumberFormat="1" applyFont="1" applyFill="1"/>
    <xf numFmtId="0" fontId="8" fillId="0" borderId="2" xfId="0" applyFont="1" applyFill="1" applyBorder="1"/>
    <xf numFmtId="164" fontId="7" fillId="0" borderId="0" xfId="1" applyNumberFormat="1" applyFont="1" applyFill="1" applyAlignment="1"/>
    <xf numFmtId="0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8" fillId="0" borderId="0" xfId="0" applyFont="1" applyFill="1" applyBorder="1"/>
    <xf numFmtId="164" fontId="6" fillId="0" borderId="0" xfId="1" applyNumberFormat="1" applyFont="1" applyFill="1" applyBorder="1"/>
    <xf numFmtId="0" fontId="6" fillId="0" borderId="0" xfId="0" applyFont="1" applyFill="1" applyBorder="1"/>
    <xf numFmtId="164" fontId="6" fillId="0" borderId="0" xfId="0" applyNumberFormat="1" applyFont="1" applyFill="1" applyBorder="1"/>
    <xf numFmtId="165" fontId="6" fillId="0" borderId="0" xfId="2" applyNumberFormat="1" applyFont="1" applyFill="1" applyBorder="1"/>
    <xf numFmtId="10" fontId="6" fillId="0" borderId="0" xfId="3" applyNumberFormat="1" applyFont="1" applyFill="1" applyBorder="1"/>
    <xf numFmtId="5" fontId="6" fillId="0" borderId="0" xfId="0" applyNumberFormat="1" applyFont="1" applyFill="1" applyBorder="1"/>
    <xf numFmtId="0" fontId="6" fillId="0" borderId="12" xfId="0" applyFont="1" applyFill="1" applyBorder="1"/>
    <xf numFmtId="164" fontId="6" fillId="0" borderId="13" xfId="1" applyNumberFormat="1" applyFont="1" applyFill="1" applyBorder="1"/>
    <xf numFmtId="0" fontId="6" fillId="0" borderId="13" xfId="0" applyFont="1" applyFill="1" applyBorder="1"/>
    <xf numFmtId="0" fontId="6" fillId="0" borderId="15" xfId="0" applyFont="1" applyFill="1" applyBorder="1"/>
    <xf numFmtId="0" fontId="6" fillId="0" borderId="18" xfId="0" applyFont="1" applyFill="1" applyBorder="1"/>
    <xf numFmtId="0" fontId="8" fillId="0" borderId="19" xfId="0" applyFont="1" applyFill="1" applyBorder="1"/>
    <xf numFmtId="0" fontId="2" fillId="0" borderId="0" xfId="0" applyFont="1" applyFill="1" applyBorder="1"/>
    <xf numFmtId="0" fontId="0" fillId="0" borderId="0" xfId="0" applyFill="1"/>
    <xf numFmtId="10" fontId="6" fillId="0" borderId="0" xfId="0" applyNumberFormat="1" applyFont="1" applyFill="1"/>
    <xf numFmtId="165" fontId="6" fillId="0" borderId="2" xfId="2" applyNumberFormat="1" applyFont="1" applyFill="1" applyBorder="1" applyAlignment="1">
      <alignment horizontal="center"/>
    </xf>
    <xf numFmtId="10" fontId="6" fillId="0" borderId="0" xfId="3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165" fontId="6" fillId="0" borderId="26" xfId="2" applyNumberFormat="1" applyFont="1" applyFill="1" applyBorder="1" applyAlignment="1">
      <alignment horizontal="center"/>
    </xf>
    <xf numFmtId="164" fontId="6" fillId="0" borderId="16" xfId="1" applyNumberFormat="1" applyFont="1" applyFill="1" applyBorder="1" applyAlignment="1">
      <alignment horizontal="center"/>
    </xf>
    <xf numFmtId="10" fontId="6" fillId="0" borderId="16" xfId="3" applyNumberFormat="1" applyFont="1" applyFill="1" applyBorder="1" applyAlignment="1">
      <alignment horizontal="center"/>
    </xf>
    <xf numFmtId="164" fontId="6" fillId="0" borderId="16" xfId="0" applyNumberFormat="1" applyFont="1" applyFill="1" applyBorder="1" applyAlignment="1">
      <alignment horizontal="center"/>
    </xf>
    <xf numFmtId="165" fontId="8" fillId="0" borderId="26" xfId="2" applyNumberFormat="1" applyFont="1" applyFill="1" applyBorder="1" applyAlignment="1">
      <alignment horizontal="center"/>
    </xf>
    <xf numFmtId="165" fontId="0" fillId="0" borderId="0" xfId="0" applyNumberFormat="1"/>
    <xf numFmtId="165" fontId="8" fillId="0" borderId="27" xfId="2" applyNumberFormat="1" applyFont="1" applyFill="1" applyBorder="1" applyAlignment="1">
      <alignment horizontal="center"/>
    </xf>
    <xf numFmtId="165" fontId="8" fillId="0" borderId="28" xfId="2" applyNumberFormat="1" applyFont="1" applyFill="1" applyBorder="1" applyAlignment="1">
      <alignment horizontal="center"/>
    </xf>
    <xf numFmtId="0" fontId="15" fillId="0" borderId="0" xfId="0" applyFont="1"/>
    <xf numFmtId="166" fontId="0" fillId="0" borderId="0" xfId="0" applyNumberFormat="1" applyFont="1"/>
    <xf numFmtId="164" fontId="17" fillId="0" borderId="0" xfId="1" applyNumberFormat="1" applyFont="1" applyFill="1"/>
    <xf numFmtId="0" fontId="17" fillId="0" borderId="0" xfId="0" applyFont="1" applyFill="1"/>
    <xf numFmtId="164" fontId="17" fillId="0" borderId="0" xfId="0" applyNumberFormat="1" applyFont="1" applyFill="1"/>
    <xf numFmtId="0" fontId="18" fillId="0" borderId="0" xfId="0" applyFont="1" applyFill="1" applyBorder="1"/>
    <xf numFmtId="0" fontId="17" fillId="0" borderId="0" xfId="0" applyFont="1" applyFill="1" applyBorder="1"/>
    <xf numFmtId="164" fontId="17" fillId="0" borderId="0" xfId="0" applyNumberFormat="1" applyFont="1" applyFill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0" fontId="17" fillId="0" borderId="0" xfId="3" applyNumberFormat="1" applyFont="1" applyFill="1" applyBorder="1" applyAlignment="1">
      <alignment horizontal="center"/>
    </xf>
    <xf numFmtId="164" fontId="17" fillId="0" borderId="0" xfId="1" applyNumberFormat="1" applyFont="1" applyFill="1" applyBorder="1"/>
    <xf numFmtId="164" fontId="17" fillId="0" borderId="0" xfId="0" applyNumberFormat="1" applyFont="1" applyFill="1" applyBorder="1"/>
    <xf numFmtId="165" fontId="17" fillId="0" borderId="0" xfId="2" applyNumberFormat="1" applyFont="1" applyFill="1" applyBorder="1"/>
    <xf numFmtId="165" fontId="17" fillId="0" borderId="0" xfId="0" applyNumberFormat="1" applyFont="1" applyFill="1" applyBorder="1"/>
    <xf numFmtId="10" fontId="17" fillId="0" borderId="0" xfId="3" applyNumberFormat="1" applyFont="1" applyFill="1" applyBorder="1"/>
    <xf numFmtId="0" fontId="8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/>
    </xf>
    <xf numFmtId="164" fontId="8" fillId="0" borderId="2" xfId="1" applyNumberFormat="1" applyFont="1" applyFill="1" applyBorder="1" applyAlignment="1">
      <alignment horizontal="center"/>
    </xf>
    <xf numFmtId="164" fontId="9" fillId="0" borderId="2" xfId="1" applyNumberFormat="1" applyFont="1" applyFill="1" applyBorder="1"/>
    <xf numFmtId="164" fontId="8" fillId="0" borderId="2" xfId="1" applyNumberFormat="1" applyFont="1" applyFill="1" applyBorder="1"/>
    <xf numFmtId="164" fontId="8" fillId="0" borderId="0" xfId="0" applyNumberFormat="1" applyFont="1" applyFill="1"/>
    <xf numFmtId="164" fontId="8" fillId="0" borderId="0" xfId="1" applyNumberFormat="1" applyFont="1" applyFill="1"/>
    <xf numFmtId="165" fontId="6" fillId="0" borderId="1" xfId="2" applyNumberFormat="1" applyFont="1" applyFill="1" applyBorder="1"/>
    <xf numFmtId="0" fontId="6" fillId="0" borderId="1" xfId="0" applyFont="1" applyFill="1" applyBorder="1"/>
    <xf numFmtId="164" fontId="6" fillId="0" borderId="1" xfId="0" applyNumberFormat="1" applyFont="1" applyFill="1" applyBorder="1"/>
    <xf numFmtId="0" fontId="6" fillId="0" borderId="29" xfId="0" applyFont="1" applyFill="1" applyBorder="1"/>
    <xf numFmtId="164" fontId="18" fillId="0" borderId="0" xfId="0" applyNumberFormat="1" applyFont="1" applyFill="1" applyBorder="1" applyAlignment="1">
      <alignment horizontal="center"/>
    </xf>
    <xf numFmtId="165" fontId="17" fillId="0" borderId="0" xfId="2" applyNumberFormat="1" applyFont="1" applyFill="1" applyBorder="1" applyAlignment="1">
      <alignment horizontal="center"/>
    </xf>
    <xf numFmtId="165" fontId="18" fillId="0" borderId="0" xfId="2" applyNumberFormat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64" fontId="7" fillId="0" borderId="0" xfId="1" applyNumberFormat="1" applyFont="1" applyFill="1" applyBorder="1"/>
    <xf numFmtId="10" fontId="6" fillId="0" borderId="0" xfId="0" applyNumberFormat="1" applyFont="1" applyFill="1" applyBorder="1"/>
    <xf numFmtId="44" fontId="6" fillId="0" borderId="0" xfId="0" applyNumberFormat="1" applyFont="1" applyFill="1" applyBorder="1"/>
    <xf numFmtId="164" fontId="6" fillId="0" borderId="16" xfId="0" applyNumberFormat="1" applyFont="1" applyFill="1" applyBorder="1"/>
    <xf numFmtId="164" fontId="6" fillId="0" borderId="29" xfId="0" applyNumberFormat="1" applyFont="1" applyFill="1" applyBorder="1"/>
    <xf numFmtId="165" fontId="6" fillId="0" borderId="16" xfId="2" applyNumberFormat="1" applyFont="1" applyFill="1" applyBorder="1"/>
    <xf numFmtId="0" fontId="6" fillId="0" borderId="16" xfId="0" applyFont="1" applyFill="1" applyBorder="1"/>
    <xf numFmtId="0" fontId="6" fillId="0" borderId="19" xfId="0" applyFont="1" applyFill="1" applyBorder="1"/>
    <xf numFmtId="0" fontId="6" fillId="0" borderId="20" xfId="0" applyFont="1" applyFill="1" applyBorder="1"/>
    <xf numFmtId="164" fontId="6" fillId="0" borderId="12" xfId="1" applyNumberFormat="1" applyFont="1" applyFill="1" applyBorder="1"/>
    <xf numFmtId="164" fontId="6" fillId="0" borderId="14" xfId="1" applyNumberFormat="1" applyFont="1" applyFill="1" applyBorder="1"/>
    <xf numFmtId="164" fontId="6" fillId="0" borderId="15" xfId="1" applyNumberFormat="1" applyFont="1" applyFill="1" applyBorder="1"/>
    <xf numFmtId="164" fontId="8" fillId="0" borderId="0" xfId="1" applyNumberFormat="1" applyFont="1" applyFill="1" applyBorder="1" applyAlignment="1">
      <alignment horizontal="center"/>
    </xf>
    <xf numFmtId="164" fontId="8" fillId="0" borderId="16" xfId="1" applyNumberFormat="1" applyFont="1" applyFill="1" applyBorder="1" applyAlignment="1">
      <alignment horizontal="center"/>
    </xf>
    <xf numFmtId="164" fontId="6" fillId="0" borderId="16" xfId="1" applyNumberFormat="1" applyFont="1" applyFill="1" applyBorder="1"/>
    <xf numFmtId="0" fontId="8" fillId="0" borderId="15" xfId="0" applyFont="1" applyFill="1" applyBorder="1"/>
    <xf numFmtId="165" fontId="8" fillId="0" borderId="0" xfId="0" applyNumberFormat="1" applyFont="1" applyFill="1" applyBorder="1"/>
    <xf numFmtId="165" fontId="8" fillId="0" borderId="16" xfId="0" applyNumberFormat="1" applyFont="1" applyFill="1" applyBorder="1"/>
    <xf numFmtId="44" fontId="8" fillId="0" borderId="0" xfId="2" applyFont="1" applyFill="1" applyBorder="1" applyAlignment="1">
      <alignment horizontal="center"/>
    </xf>
    <xf numFmtId="17" fontId="8" fillId="0" borderId="22" xfId="0" applyNumberFormat="1" applyFont="1" applyFill="1" applyBorder="1" applyAlignment="1">
      <alignment horizontal="center"/>
    </xf>
    <xf numFmtId="17" fontId="8" fillId="0" borderId="21" xfId="0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 wrapText="1"/>
    </xf>
    <xf numFmtId="167" fontId="8" fillId="0" borderId="30" xfId="1" applyNumberFormat="1" applyFont="1" applyFill="1" applyBorder="1" applyAlignment="1">
      <alignment horizontal="center"/>
    </xf>
    <xf numFmtId="167" fontId="8" fillId="0" borderId="2" xfId="1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164" fontId="7" fillId="0" borderId="33" xfId="1" applyNumberFormat="1" applyFont="1" applyFill="1" applyBorder="1"/>
    <xf numFmtId="164" fontId="6" fillId="0" borderId="34" xfId="1" applyNumberFormat="1" applyFont="1" applyFill="1" applyBorder="1"/>
    <xf numFmtId="164" fontId="6" fillId="0" borderId="33" xfId="1" applyNumberFormat="1" applyFont="1" applyFill="1" applyBorder="1"/>
    <xf numFmtId="0" fontId="6" fillId="0" borderId="34" xfId="0" applyFont="1" applyFill="1" applyBorder="1"/>
    <xf numFmtId="167" fontId="8" fillId="0" borderId="34" xfId="1" applyNumberFormat="1" applyFont="1" applyFill="1" applyBorder="1" applyAlignment="1">
      <alignment horizontal="center"/>
    </xf>
    <xf numFmtId="164" fontId="7" fillId="0" borderId="31" xfId="1" applyNumberFormat="1" applyFont="1" applyFill="1" applyBorder="1"/>
    <xf numFmtId="164" fontId="6" fillId="0" borderId="32" xfId="1" applyNumberFormat="1" applyFont="1" applyFill="1" applyBorder="1"/>
    <xf numFmtId="43" fontId="17" fillId="0" borderId="1" xfId="1" applyFont="1" applyFill="1" applyBorder="1"/>
    <xf numFmtId="43" fontId="7" fillId="0" borderId="0" xfId="1" applyNumberFormat="1" applyFont="1" applyFill="1"/>
    <xf numFmtId="10" fontId="11" fillId="0" borderId="0" xfId="0" applyNumberFormat="1" applyFont="1" applyFill="1" applyBorder="1"/>
    <xf numFmtId="0" fontId="11" fillId="0" borderId="0" xfId="0" applyFont="1" applyFill="1" applyBorder="1"/>
    <xf numFmtId="10" fontId="11" fillId="0" borderId="16" xfId="0" applyNumberFormat="1" applyFont="1" applyFill="1" applyBorder="1"/>
    <xf numFmtId="0" fontId="1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3" fillId="6" borderId="6" xfId="0" applyNumberFormat="1" applyFont="1" applyFill="1" applyBorder="1" applyAlignment="1">
      <alignment horizontal="left" vertical="center" wrapText="1"/>
    </xf>
    <xf numFmtId="164" fontId="9" fillId="0" borderId="0" xfId="1" applyNumberFormat="1" applyFont="1" applyFill="1" applyBorder="1"/>
    <xf numFmtId="164" fontId="9" fillId="0" borderId="33" xfId="1" applyNumberFormat="1" applyFont="1" applyFill="1" applyBorder="1"/>
    <xf numFmtId="164" fontId="8" fillId="0" borderId="0" xfId="1" applyNumberFormat="1" applyFont="1" applyFill="1" applyBorder="1"/>
    <xf numFmtId="164" fontId="8" fillId="0" borderId="34" xfId="1" applyNumberFormat="1" applyFont="1" applyFill="1" applyBorder="1"/>
    <xf numFmtId="0" fontId="2" fillId="0" borderId="15" xfId="0" applyNumberFormat="1" applyFont="1" applyFill="1" applyBorder="1"/>
    <xf numFmtId="0" fontId="2" fillId="0" borderId="16" xfId="0" applyFont="1" applyFill="1" applyBorder="1"/>
    <xf numFmtId="164" fontId="9" fillId="0" borderId="0" xfId="1" applyNumberFormat="1" applyFont="1" applyFill="1"/>
    <xf numFmtId="0" fontId="17" fillId="0" borderId="0" xfId="0" applyFont="1" applyFill="1" applyAlignment="1">
      <alignment horizontal="center"/>
    </xf>
    <xf numFmtId="164" fontId="17" fillId="0" borderId="33" xfId="1" applyNumberFormat="1" applyFont="1" applyFill="1" applyBorder="1"/>
    <xf numFmtId="164" fontId="17" fillId="0" borderId="34" xfId="1" applyNumberFormat="1" applyFont="1" applyFill="1" applyBorder="1"/>
    <xf numFmtId="43" fontId="17" fillId="11" borderId="0" xfId="1" applyNumberFormat="1" applyFont="1" applyFill="1"/>
    <xf numFmtId="164" fontId="17" fillId="11" borderId="0" xfId="1" applyNumberFormat="1" applyFont="1" applyFill="1"/>
    <xf numFmtId="164" fontId="18" fillId="0" borderId="2" xfId="1" applyNumberFormat="1" applyFont="1" applyFill="1" applyBorder="1"/>
    <xf numFmtId="164" fontId="18" fillId="0" borderId="0" xfId="1" applyNumberFormat="1" applyFont="1" applyFill="1" applyBorder="1"/>
    <xf numFmtId="49" fontId="19" fillId="4" borderId="6" xfId="0" applyNumberFormat="1" applyFont="1" applyFill="1" applyBorder="1" applyAlignment="1">
      <alignment horizontal="left" vertical="center" wrapText="1"/>
    </xf>
    <xf numFmtId="165" fontId="6" fillId="0" borderId="0" xfId="0" applyNumberFormat="1" applyFont="1" applyFill="1"/>
    <xf numFmtId="43" fontId="6" fillId="0" borderId="0" xfId="1" applyFont="1" applyFill="1"/>
    <xf numFmtId="165" fontId="17" fillId="0" borderId="0" xfId="0" applyNumberFormat="1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4" fillId="0" borderId="0" xfId="0" applyNumberFormat="1" applyFont="1" applyFill="1" applyAlignment="1">
      <alignment vertical="top"/>
    </xf>
    <xf numFmtId="0" fontId="3" fillId="0" borderId="0" xfId="0" applyFont="1" applyFill="1"/>
    <xf numFmtId="169" fontId="0" fillId="0" borderId="0" xfId="3" applyNumberFormat="1" applyFont="1" applyFill="1"/>
    <xf numFmtId="0" fontId="20" fillId="0" borderId="0" xfId="6"/>
    <xf numFmtId="0" fontId="2" fillId="0" borderId="15" xfId="0" applyFont="1" applyFill="1" applyBorder="1" applyAlignment="1">
      <alignment horizontal="center"/>
    </xf>
    <xf numFmtId="164" fontId="11" fillId="0" borderId="0" xfId="0" applyNumberFormat="1" applyFont="1" applyFill="1"/>
    <xf numFmtId="0" fontId="4" fillId="0" borderId="0" xfId="0" applyFont="1"/>
    <xf numFmtId="0" fontId="4" fillId="0" borderId="0" xfId="0" applyFont="1" applyFill="1"/>
    <xf numFmtId="0" fontId="21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8" fillId="0" borderId="33" xfId="0" applyFont="1" applyFill="1" applyBorder="1" applyAlignment="1">
      <alignment horizontal="center"/>
    </xf>
    <xf numFmtId="164" fontId="8" fillId="0" borderId="1" xfId="1" applyNumberFormat="1" applyFont="1" applyFill="1" applyBorder="1" applyAlignment="1">
      <alignment horizontal="center"/>
    </xf>
    <xf numFmtId="168" fontId="10" fillId="2" borderId="6" xfId="0" applyNumberFormat="1" applyFont="1" applyFill="1" applyBorder="1" applyAlignment="1">
      <alignment horizontal="right" vertical="center" wrapText="1"/>
    </xf>
    <xf numFmtId="0" fontId="2" fillId="0" borderId="15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15" fillId="0" borderId="0" xfId="0" applyFont="1" applyFill="1" applyBorder="1"/>
    <xf numFmtId="0" fontId="2" fillId="0" borderId="15" xfId="0" applyNumberFormat="1" applyFont="1" applyFill="1" applyBorder="1" applyAlignment="1">
      <alignment horizontal="left"/>
    </xf>
    <xf numFmtId="0" fontId="2" fillId="0" borderId="15" xfId="0" quotePrefix="1" applyNumberFormat="1" applyFont="1" applyFill="1" applyBorder="1"/>
    <xf numFmtId="43" fontId="6" fillId="11" borderId="0" xfId="1" applyNumberFormat="1" applyFont="1" applyFill="1"/>
    <xf numFmtId="0" fontId="6" fillId="0" borderId="0" xfId="0" quotePrefix="1" applyFont="1" applyFill="1" applyAlignment="1">
      <alignment horizontal="center"/>
    </xf>
    <xf numFmtId="43" fontId="6" fillId="0" borderId="32" xfId="1" applyFont="1" applyFill="1" applyBorder="1"/>
    <xf numFmtId="49" fontId="19" fillId="9" borderId="6" xfId="0" applyNumberFormat="1" applyFont="1" applyFill="1" applyBorder="1" applyAlignment="1">
      <alignment horizontal="left" vertical="center" wrapText="1"/>
    </xf>
    <xf numFmtId="49" fontId="19" fillId="9" borderId="6" xfId="0" applyNumberFormat="1" applyFont="1" applyFill="1" applyBorder="1" applyAlignment="1">
      <alignment horizontal="left" vertical="center" wrapText="1" indent="4"/>
    </xf>
    <xf numFmtId="164" fontId="6" fillId="0" borderId="0" xfId="1" applyNumberFormat="1" applyFont="1" applyFill="1" applyAlignment="1"/>
    <xf numFmtId="49" fontId="15" fillId="9" borderId="6" xfId="0" applyNumberFormat="1" applyFont="1" applyFill="1" applyBorder="1" applyAlignment="1">
      <alignment horizontal="left" vertical="center" wrapText="1"/>
    </xf>
    <xf numFmtId="49" fontId="38" fillId="9" borderId="6" xfId="0" applyNumberFormat="1" applyFont="1" applyFill="1" applyBorder="1" applyAlignment="1">
      <alignment horizontal="left" vertical="center" wrapText="1"/>
    </xf>
    <xf numFmtId="43" fontId="6" fillId="0" borderId="0" xfId="1" applyNumberFormat="1" applyFont="1" applyFill="1"/>
    <xf numFmtId="0" fontId="6" fillId="45" borderId="19" xfId="0" applyFont="1" applyFill="1" applyBorder="1"/>
    <xf numFmtId="164" fontId="6" fillId="0" borderId="19" xfId="1" applyNumberFormat="1" applyFont="1" applyFill="1" applyBorder="1"/>
    <xf numFmtId="0" fontId="6" fillId="45" borderId="0" xfId="0" applyFont="1" applyFill="1"/>
    <xf numFmtId="164" fontId="7" fillId="0" borderId="19" xfId="1" applyNumberFormat="1" applyFont="1" applyFill="1" applyBorder="1"/>
    <xf numFmtId="164" fontId="6" fillId="0" borderId="45" xfId="1" applyNumberFormat="1" applyFont="1" applyFill="1" applyBorder="1"/>
    <xf numFmtId="164" fontId="6" fillId="45" borderId="19" xfId="1" applyNumberFormat="1" applyFont="1" applyFill="1" applyBorder="1"/>
    <xf numFmtId="0" fontId="6" fillId="0" borderId="19" xfId="0" applyFont="1" applyFill="1" applyBorder="1" applyAlignment="1">
      <alignment horizontal="center"/>
    </xf>
    <xf numFmtId="164" fontId="6" fillId="45" borderId="0" xfId="1" applyNumberFormat="1" applyFont="1" applyFill="1"/>
    <xf numFmtId="164" fontId="17" fillId="0" borderId="19" xfId="1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/>
    <xf numFmtId="49" fontId="10" fillId="4" borderId="6" xfId="0" applyNumberFormat="1" applyFont="1" applyFill="1" applyBorder="1" applyAlignment="1">
      <alignment horizontal="right" vertical="center" wrapText="1"/>
    </xf>
    <xf numFmtId="49" fontId="10" fillId="4" borderId="6" xfId="0" applyNumberFormat="1" applyFont="1" applyFill="1" applyBorder="1" applyAlignment="1">
      <alignment horizontal="left" vertical="center" wrapText="1"/>
    </xf>
    <xf numFmtId="168" fontId="10" fillId="5" borderId="6" xfId="0" applyNumberFormat="1" applyFont="1" applyFill="1" applyBorder="1" applyAlignment="1">
      <alignment horizontal="right" vertical="center" wrapText="1"/>
    </xf>
    <xf numFmtId="168" fontId="10" fillId="7" borderId="6" xfId="0" applyNumberFormat="1" applyFont="1" applyFill="1" applyBorder="1" applyAlignment="1">
      <alignment horizontal="right" vertical="center" wrapText="1"/>
    </xf>
    <xf numFmtId="168" fontId="10" fillId="3" borderId="6" xfId="0" applyNumberFormat="1" applyFont="1" applyFill="1" applyBorder="1" applyAlignment="1">
      <alignment horizontal="right" vertical="center" wrapText="1"/>
    </xf>
    <xf numFmtId="49" fontId="10" fillId="9" borderId="6" xfId="0" applyNumberFormat="1" applyFon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3"/>
    </xf>
    <xf numFmtId="49" fontId="10" fillId="9" borderId="6" xfId="0" applyNumberFormat="1" applyFont="1" applyFill="1" applyBorder="1" applyAlignment="1">
      <alignment horizontal="left" vertical="center" wrapText="1" indent="4"/>
    </xf>
    <xf numFmtId="0" fontId="6" fillId="45" borderId="0" xfId="0" applyFont="1" applyFill="1" applyBorder="1"/>
    <xf numFmtId="164" fontId="6" fillId="45" borderId="0" xfId="1" applyNumberFormat="1" applyFont="1" applyFill="1" applyBorder="1"/>
    <xf numFmtId="43" fontId="6" fillId="0" borderId="1" xfId="1" applyFont="1" applyFill="1" applyBorder="1"/>
    <xf numFmtId="0" fontId="8" fillId="0" borderId="34" xfId="0" applyFont="1" applyFill="1" applyBorder="1" applyAlignment="1">
      <alignment horizontal="center"/>
    </xf>
    <xf numFmtId="167" fontId="8" fillId="0" borderId="46" xfId="1" applyNumberFormat="1" applyFont="1" applyFill="1" applyBorder="1" applyAlignment="1">
      <alignment horizontal="center"/>
    </xf>
    <xf numFmtId="164" fontId="8" fillId="0" borderId="46" xfId="1" applyNumberFormat="1" applyFont="1" applyFill="1" applyBorder="1"/>
    <xf numFmtId="1" fontId="0" fillId="0" borderId="0" xfId="0" applyNumberFormat="1"/>
    <xf numFmtId="164" fontId="7" fillId="0" borderId="34" xfId="1" applyNumberFormat="1" applyFont="1" applyFill="1" applyBorder="1"/>
    <xf numFmtId="49" fontId="6" fillId="0" borderId="0" xfId="0" quotePrefix="1" applyNumberFormat="1" applyFont="1" applyFill="1" applyAlignment="1">
      <alignment horizontal="center"/>
    </xf>
    <xf numFmtId="0" fontId="18" fillId="0" borderId="0" xfId="0" applyFont="1" applyFill="1"/>
    <xf numFmtId="165" fontId="18" fillId="0" borderId="0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left"/>
    </xf>
    <xf numFmtId="171" fontId="17" fillId="11" borderId="0" xfId="1" applyNumberFormat="1" applyFont="1" applyFill="1"/>
    <xf numFmtId="170" fontId="6" fillId="0" borderId="19" xfId="1" applyNumberFormat="1" applyFont="1" applyFill="1" applyBorder="1"/>
    <xf numFmtId="164" fontId="6" fillId="0" borderId="34" xfId="1" applyNumberFormat="1" applyFont="1" applyFill="1" applyBorder="1" applyAlignment="1">
      <alignment horizontal="center"/>
    </xf>
    <xf numFmtId="49" fontId="0" fillId="0" borderId="0" xfId="0" applyNumberFormat="1" applyFill="1"/>
    <xf numFmtId="49" fontId="10" fillId="5" borderId="10" xfId="0" applyNumberFormat="1" applyFont="1" applyFill="1" applyBorder="1" applyAlignment="1">
      <alignment vertical="center" wrapText="1"/>
    </xf>
    <xf numFmtId="49" fontId="19" fillId="46" borderId="6" xfId="0" applyNumberFormat="1" applyFont="1" applyFill="1" applyBorder="1" applyAlignment="1">
      <alignment horizontal="left" vertical="center" wrapText="1" indent="5"/>
    </xf>
    <xf numFmtId="49" fontId="19" fillId="46" borderId="6" xfId="0" applyNumberFormat="1" applyFont="1" applyFill="1" applyBorder="1" applyAlignment="1">
      <alignment horizontal="left" vertical="center" wrapText="1" indent="4"/>
    </xf>
    <xf numFmtId="49" fontId="19" fillId="46" borderId="6" xfId="0" applyNumberFormat="1" applyFont="1" applyFill="1" applyBorder="1" applyAlignment="1">
      <alignment horizontal="left" vertical="center" wrapText="1" indent="3"/>
    </xf>
    <xf numFmtId="44" fontId="39" fillId="0" borderId="0" xfId="2" applyFont="1" applyFill="1"/>
    <xf numFmtId="49" fontId="40" fillId="3" borderId="0" xfId="0" applyNumberFormat="1" applyFont="1" applyFill="1" applyAlignment="1">
      <alignment wrapText="1"/>
    </xf>
    <xf numFmtId="0" fontId="6" fillId="0" borderId="0" xfId="0" applyFont="1" applyFill="1" applyAlignment="1">
      <alignment wrapText="1"/>
    </xf>
    <xf numFmtId="49" fontId="19" fillId="5" borderId="9" xfId="0" applyNumberFormat="1" applyFont="1" applyFill="1" applyBorder="1" applyAlignment="1">
      <alignment vertical="center" wrapText="1"/>
    </xf>
    <xf numFmtId="49" fontId="40" fillId="6" borderId="6" xfId="0" applyNumberFormat="1" applyFont="1" applyFill="1" applyBorder="1" applyAlignment="1">
      <alignment horizontal="left" vertical="center" wrapText="1"/>
    </xf>
    <xf numFmtId="49" fontId="19" fillId="8" borderId="6" xfId="0" applyNumberFormat="1" applyFont="1" applyFill="1" applyBorder="1" applyAlignment="1">
      <alignment horizontal="left" vertical="center" wrapText="1" indent="1"/>
    </xf>
    <xf numFmtId="49" fontId="19" fillId="9" borderId="6" xfId="0" applyNumberFormat="1" applyFont="1" applyFill="1" applyBorder="1" applyAlignment="1">
      <alignment horizontal="left" vertical="center" wrapText="1" indent="2"/>
    </xf>
    <xf numFmtId="49" fontId="19" fillId="9" borderId="6" xfId="0" applyNumberFormat="1" applyFont="1" applyFill="1" applyBorder="1" applyAlignment="1">
      <alignment horizontal="left" vertical="center" wrapText="1" indent="3"/>
    </xf>
    <xf numFmtId="49" fontId="19" fillId="9" borderId="6" xfId="0" applyNumberFormat="1" applyFont="1" applyFill="1" applyBorder="1" applyAlignment="1">
      <alignment horizontal="left" vertical="center" wrapText="1" indent="5"/>
    </xf>
    <xf numFmtId="49" fontId="19" fillId="5" borderId="11" xfId="0" applyNumberFormat="1" applyFont="1" applyFill="1" applyBorder="1" applyAlignment="1">
      <alignment vertical="center" wrapText="1"/>
    </xf>
    <xf numFmtId="0" fontId="40" fillId="6" borderId="6" xfId="0" applyNumberFormat="1" applyFont="1" applyFill="1" applyBorder="1" applyAlignment="1">
      <alignment horizontal="left" vertical="center" wrapText="1"/>
    </xf>
    <xf numFmtId="0" fontId="19" fillId="8" borderId="6" xfId="0" applyNumberFormat="1" applyFont="1" applyFill="1" applyBorder="1" applyAlignment="1">
      <alignment horizontal="left" vertical="center" wrapText="1"/>
    </xf>
    <xf numFmtId="0" fontId="19" fillId="9" borderId="6" xfId="0" applyNumberFormat="1" applyFont="1" applyFill="1" applyBorder="1" applyAlignment="1">
      <alignment horizontal="left" vertical="center" wrapText="1"/>
    </xf>
    <xf numFmtId="49" fontId="19" fillId="9" borderId="6" xfId="0" applyNumberFormat="1" applyFont="1" applyFill="1" applyBorder="1" applyAlignment="1">
      <alignment vertical="center" wrapText="1"/>
    </xf>
    <xf numFmtId="39" fontId="0" fillId="0" borderId="0" xfId="0" applyNumberFormat="1"/>
    <xf numFmtId="164" fontId="8" fillId="0" borderId="0" xfId="0" applyNumberFormat="1" applyFont="1" applyFill="1" applyBorder="1"/>
    <xf numFmtId="0" fontId="18" fillId="0" borderId="0" xfId="0" applyFont="1" applyFill="1" applyAlignment="1">
      <alignment horizontal="right"/>
    </xf>
    <xf numFmtId="165" fontId="18" fillId="0" borderId="0" xfId="0" applyNumberFormat="1" applyFont="1" applyFill="1" applyBorder="1"/>
    <xf numFmtId="164" fontId="8" fillId="0" borderId="1" xfId="1" applyNumberFormat="1" applyFont="1" applyFill="1" applyBorder="1" applyAlignment="1">
      <alignment horizontal="center"/>
    </xf>
    <xf numFmtId="0" fontId="0" fillId="0" borderId="0" xfId="0" applyFont="1" applyFill="1"/>
    <xf numFmtId="49" fontId="19" fillId="4" borderId="6" xfId="0" applyNumberFormat="1" applyFont="1" applyFill="1" applyBorder="1" applyAlignment="1">
      <alignment horizontal="right" vertical="center" wrapText="1"/>
    </xf>
    <xf numFmtId="49" fontId="2" fillId="0" borderId="0" xfId="0" applyNumberFormat="1" applyFont="1" applyFill="1"/>
    <xf numFmtId="49" fontId="4" fillId="6" borderId="6" xfId="0" applyNumberFormat="1" applyFont="1" applyFill="1" applyBorder="1" applyAlignment="1">
      <alignment horizontal="left" vertical="center" wrapText="1"/>
    </xf>
    <xf numFmtId="49" fontId="2" fillId="8" borderId="6" xfId="0" applyNumberFormat="1" applyFont="1" applyFill="1" applyBorder="1" applyAlignment="1">
      <alignment horizontal="left" vertical="center" wrapText="1"/>
    </xf>
    <xf numFmtId="49" fontId="2" fillId="9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4" xfId="0" applyFont="1" applyFill="1" applyBorder="1"/>
    <xf numFmtId="0" fontId="22" fillId="0" borderId="0" xfId="0" applyFont="1" applyFill="1"/>
    <xf numFmtId="0" fontId="15" fillId="0" borderId="0" xfId="0" applyFont="1" applyFill="1"/>
    <xf numFmtId="0" fontId="14" fillId="0" borderId="35" xfId="0" applyFont="1" applyFill="1" applyBorder="1" applyAlignment="1">
      <alignment horizontal="center"/>
    </xf>
    <xf numFmtId="0" fontId="4" fillId="0" borderId="17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4" fillId="0" borderId="17" xfId="0" applyFont="1" applyFill="1" applyBorder="1" applyAlignment="1"/>
    <xf numFmtId="0" fontId="4" fillId="0" borderId="1" xfId="0" applyFont="1" applyFill="1" applyBorder="1" applyAlignment="1"/>
    <xf numFmtId="0" fontId="4" fillId="0" borderId="35" xfId="0" applyFont="1" applyFill="1" applyBorder="1"/>
    <xf numFmtId="0" fontId="4" fillId="0" borderId="35" xfId="0" applyFont="1" applyFill="1" applyBorder="1" applyAlignment="1">
      <alignment horizontal="left"/>
    </xf>
    <xf numFmtId="0" fontId="4" fillId="0" borderId="35" xfId="0" applyFont="1" applyFill="1" applyBorder="1" applyAlignment="1">
      <alignment horizontal="center"/>
    </xf>
    <xf numFmtId="0" fontId="23" fillId="0" borderId="35" xfId="0" applyFont="1" applyFill="1" applyBorder="1" applyAlignment="1">
      <alignment horizontal="center" wrapText="1"/>
    </xf>
    <xf numFmtId="0" fontId="23" fillId="0" borderId="35" xfId="0" applyFont="1" applyFill="1" applyBorder="1" applyAlignment="1">
      <alignment horizontal="center"/>
    </xf>
    <xf numFmtId="0" fontId="2" fillId="0" borderId="0" xfId="0" quotePrefix="1" applyFont="1" applyFill="1" applyAlignment="1">
      <alignment horizontal="left"/>
    </xf>
    <xf numFmtId="0" fontId="16" fillId="0" borderId="0" xfId="0" applyFont="1" applyFill="1"/>
    <xf numFmtId="0" fontId="2" fillId="0" borderId="15" xfId="0" quotePrefix="1" applyNumberFormat="1" applyFont="1" applyFill="1" applyBorder="1" applyAlignment="1">
      <alignment horizontal="left"/>
    </xf>
    <xf numFmtId="0" fontId="15" fillId="0" borderId="0" xfId="0" applyFont="1" applyFill="1" applyAlignment="1">
      <alignment horizontal="left"/>
    </xf>
    <xf numFmtId="0" fontId="15" fillId="0" borderId="15" xfId="0" applyFont="1" applyFill="1" applyBorder="1"/>
    <xf numFmtId="0" fontId="15" fillId="0" borderId="0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left"/>
    </xf>
    <xf numFmtId="164" fontId="8" fillId="0" borderId="3" xfId="1" applyNumberFormat="1" applyFont="1" applyFill="1" applyBorder="1" applyAlignment="1">
      <alignment horizontal="center" wrapText="1"/>
    </xf>
    <xf numFmtId="164" fontId="8" fillId="0" borderId="1" xfId="1" applyNumberFormat="1" applyFont="1" applyFill="1" applyBorder="1" applyAlignment="1">
      <alignment horizontal="center"/>
    </xf>
    <xf numFmtId="164" fontId="8" fillId="11" borderId="23" xfId="1" applyNumberFormat="1" applyFont="1" applyFill="1" applyBorder="1" applyAlignment="1">
      <alignment horizontal="center"/>
    </xf>
    <xf numFmtId="164" fontId="8" fillId="11" borderId="24" xfId="1" applyNumberFormat="1" applyFont="1" applyFill="1" applyBorder="1" applyAlignment="1">
      <alignment horizontal="center"/>
    </xf>
    <xf numFmtId="164" fontId="8" fillId="11" borderId="25" xfId="1" applyNumberFormat="1" applyFont="1" applyFill="1" applyBorder="1" applyAlignment="1">
      <alignment horizontal="center"/>
    </xf>
    <xf numFmtId="0" fontId="8" fillId="11" borderId="23" xfId="0" applyFont="1" applyFill="1" applyBorder="1" applyAlignment="1">
      <alignment horizontal="center"/>
    </xf>
    <xf numFmtId="0" fontId="8" fillId="11" borderId="24" xfId="0" applyFont="1" applyFill="1" applyBorder="1" applyAlignment="1">
      <alignment horizontal="center"/>
    </xf>
    <xf numFmtId="0" fontId="8" fillId="11" borderId="25" xfId="0" applyFont="1" applyFill="1" applyBorder="1" applyAlignment="1">
      <alignment horizontal="center"/>
    </xf>
    <xf numFmtId="164" fontId="8" fillId="43" borderId="23" xfId="1" applyNumberFormat="1" applyFont="1" applyFill="1" applyBorder="1" applyAlignment="1">
      <alignment horizontal="center"/>
    </xf>
    <xf numFmtId="164" fontId="8" fillId="43" borderId="24" xfId="1" applyNumberFormat="1" applyFont="1" applyFill="1" applyBorder="1" applyAlignment="1">
      <alignment horizontal="center"/>
    </xf>
    <xf numFmtId="164" fontId="8" fillId="43" borderId="25" xfId="1" applyNumberFormat="1" applyFont="1" applyFill="1" applyBorder="1" applyAlignment="1">
      <alignment horizontal="center"/>
    </xf>
    <xf numFmtId="164" fontId="8" fillId="2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8" fillId="2" borderId="25" xfId="1" applyNumberFormat="1" applyFont="1" applyFill="1" applyBorder="1" applyAlignment="1">
      <alignment horizontal="center"/>
    </xf>
    <xf numFmtId="164" fontId="8" fillId="44" borderId="23" xfId="1" applyNumberFormat="1" applyFont="1" applyFill="1" applyBorder="1" applyAlignment="1">
      <alignment horizontal="center"/>
    </xf>
    <xf numFmtId="164" fontId="8" fillId="44" borderId="24" xfId="1" applyNumberFormat="1" applyFont="1" applyFill="1" applyBorder="1" applyAlignment="1">
      <alignment horizontal="center"/>
    </xf>
    <xf numFmtId="164" fontId="8" fillId="44" borderId="25" xfId="1" applyNumberFormat="1" applyFont="1" applyFill="1" applyBorder="1" applyAlignment="1">
      <alignment horizontal="center"/>
    </xf>
    <xf numFmtId="49" fontId="2" fillId="4" borderId="4" xfId="0" applyNumberFormat="1" applyFont="1" applyFill="1" applyBorder="1" applyAlignment="1">
      <alignment horizontal="left" vertical="center" wrapText="1"/>
    </xf>
    <xf numFmtId="49" fontId="2" fillId="4" borderId="5" xfId="0" applyNumberFormat="1" applyFont="1" applyFill="1" applyBorder="1" applyAlignment="1">
      <alignment horizontal="left" vertical="center" wrapText="1"/>
    </xf>
    <xf numFmtId="49" fontId="2" fillId="4" borderId="7" xfId="0" applyNumberFormat="1" applyFont="1" applyFill="1" applyBorder="1" applyAlignment="1">
      <alignment horizontal="left" vertical="center" wrapText="1"/>
    </xf>
    <xf numFmtId="49" fontId="2" fillId="4" borderId="8" xfId="0" applyNumberFormat="1" applyFont="1" applyFill="1" applyBorder="1" applyAlignment="1">
      <alignment horizontal="left" vertical="center" wrapText="1"/>
    </xf>
    <xf numFmtId="49" fontId="19" fillId="4" borderId="9" xfId="0" applyNumberFormat="1" applyFont="1" applyFill="1" applyBorder="1" applyAlignment="1">
      <alignment horizontal="left" vertical="center" wrapText="1"/>
    </xf>
    <xf numFmtId="49" fontId="19" fillId="4" borderId="10" xfId="0" applyNumberFormat="1" applyFont="1" applyFill="1" applyBorder="1" applyAlignment="1">
      <alignment horizontal="left" vertical="center" wrapText="1"/>
    </xf>
    <xf numFmtId="49" fontId="19" fillId="5" borderId="9" xfId="0" applyNumberFormat="1" applyFont="1" applyFill="1" applyBorder="1" applyAlignment="1">
      <alignment horizontal="left" vertical="center" wrapText="1"/>
    </xf>
    <xf numFmtId="49" fontId="19" fillId="5" borderId="11" xfId="0" applyNumberFormat="1" applyFont="1" applyFill="1" applyBorder="1" applyAlignment="1">
      <alignment horizontal="left" vertical="center" wrapText="1"/>
    </xf>
    <xf numFmtId="49" fontId="19" fillId="5" borderId="10" xfId="0" applyNumberFormat="1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1" builtinId="3"/>
    <cellStyle name="Currency" xfId="2" builtinId="4"/>
    <cellStyle name="Currency 10" xfId="5" xr:uid="{00000000-0005-0000-0000-000002000000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6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 2" xfId="4" xr:uid="{00000000-0005-0000-0000-000005000000}"/>
    <cellStyle name="Note" xfId="21" builtinId="10" customBuiltin="1"/>
    <cellStyle name="Output" xfId="16" builtinId="21" customBuiltin="1"/>
    <cellStyle name="Percent" xfId="3" builtinId="5"/>
    <cellStyle name="Title" xfId="7" builtinId="15" customBuiltin="1"/>
    <cellStyle name="Total" xfId="23" builtinId="25" customBuiltin="1"/>
    <cellStyle name="Warning Text" xfId="20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66FFCC"/>
      <color rgb="FFFFCCCC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7"/>
  <sheetViews>
    <sheetView tabSelected="1" zoomScaleNormal="100" workbookViewId="0">
      <selection activeCell="G4" sqref="G4"/>
    </sheetView>
  </sheetViews>
  <sheetFormatPr defaultRowHeight="15" x14ac:dyDescent="0.25"/>
  <cols>
    <col min="2" max="2" width="2.42578125" customWidth="1"/>
    <col min="3" max="3" width="29" bestFit="1" customWidth="1"/>
    <col min="4" max="4" width="4.42578125" customWidth="1"/>
    <col min="5" max="7" width="15.140625" customWidth="1"/>
  </cols>
  <sheetData>
    <row r="1" spans="1:7" x14ac:dyDescent="0.25">
      <c r="A1" s="1" t="s">
        <v>3591</v>
      </c>
    </row>
    <row r="2" spans="1:7" x14ac:dyDescent="0.25">
      <c r="A2" s="172" t="s">
        <v>3766</v>
      </c>
    </row>
    <row r="3" spans="1:7" x14ac:dyDescent="0.25">
      <c r="A3" s="1" t="s">
        <v>3592</v>
      </c>
    </row>
    <row r="7" spans="1:7" ht="15.75" thickBot="1" x14ac:dyDescent="0.3"/>
    <row r="8" spans="1:7" x14ac:dyDescent="0.25">
      <c r="B8" s="53"/>
      <c r="C8" s="54"/>
      <c r="D8" s="55"/>
      <c r="E8" s="124">
        <v>43739</v>
      </c>
      <c r="F8" s="124">
        <v>43770</v>
      </c>
      <c r="G8" s="125">
        <v>43800</v>
      </c>
    </row>
    <row r="9" spans="1:7" x14ac:dyDescent="0.25">
      <c r="B9" s="56"/>
      <c r="C9" s="46" t="s">
        <v>3473</v>
      </c>
      <c r="D9" s="48"/>
      <c r="E9" s="64">
        <f>'WC Model'!CE579</f>
        <v>153601220.63083327</v>
      </c>
      <c r="F9" s="64">
        <f>'WC Model'!CG579</f>
        <v>154528573.12041676</v>
      </c>
      <c r="G9" s="69">
        <f>'WC Model'!CI579</f>
        <v>155465415.24916667</v>
      </c>
    </row>
    <row r="10" spans="1:7" x14ac:dyDescent="0.25">
      <c r="B10" s="56"/>
      <c r="C10" s="46" t="s">
        <v>3474</v>
      </c>
      <c r="D10" s="48"/>
      <c r="E10" s="64">
        <f>'WC Model'!CE580</f>
        <v>-163183053.91750002</v>
      </c>
      <c r="F10" s="64">
        <f>'WC Model'!CG580</f>
        <v>-163620240.95291662</v>
      </c>
      <c r="G10" s="69">
        <f>'WC Model'!CI580</f>
        <v>-163479617.55499998</v>
      </c>
    </row>
    <row r="11" spans="1:7" x14ac:dyDescent="0.25">
      <c r="B11" s="56"/>
      <c r="C11" s="46" t="s">
        <v>3475</v>
      </c>
      <c r="D11" s="46"/>
      <c r="E11" s="62">
        <f>SUM(E9:E10)</f>
        <v>-9581833.2866667509</v>
      </c>
      <c r="F11" s="62">
        <f>SUM(F9:F10)</f>
        <v>-9091667.8324998617</v>
      </c>
      <c r="G11" s="66">
        <f>SUM(G9:G10)</f>
        <v>-8014202.3058333099</v>
      </c>
    </row>
    <row r="12" spans="1:7" x14ac:dyDescent="0.25">
      <c r="B12" s="56"/>
      <c r="C12" s="46"/>
      <c r="D12" s="46"/>
      <c r="E12" s="26"/>
      <c r="F12" s="26"/>
      <c r="G12" s="67">
        <f>'WC Model'!CO582</f>
        <v>0</v>
      </c>
    </row>
    <row r="13" spans="1:7" x14ac:dyDescent="0.25">
      <c r="B13" s="56"/>
      <c r="C13" s="46" t="s">
        <v>3593</v>
      </c>
      <c r="D13" s="46"/>
      <c r="E13" s="63">
        <f>'WC Model'!CE583</f>
        <v>0.11456899070316244</v>
      </c>
      <c r="F13" s="63">
        <f>'WC Model'!CG583</f>
        <v>0.11456899070316244</v>
      </c>
      <c r="G13" s="68">
        <f>'WC Model'!CI583</f>
        <v>0.11456899070316244</v>
      </c>
    </row>
    <row r="14" spans="1:7" x14ac:dyDescent="0.25">
      <c r="B14" s="56"/>
      <c r="C14" s="46"/>
      <c r="D14" s="46"/>
      <c r="E14" s="123"/>
      <c r="F14" s="26"/>
      <c r="G14" s="69">
        <f>'WC Model'!CO584</f>
        <v>0</v>
      </c>
    </row>
    <row r="15" spans="1:7" x14ac:dyDescent="0.25">
      <c r="B15" s="56"/>
      <c r="C15" s="46" t="s">
        <v>3476</v>
      </c>
      <c r="D15" s="46"/>
      <c r="E15" s="65">
        <f>E11*E13</f>
        <v>-1097780.9687393755</v>
      </c>
      <c r="F15" s="65">
        <f>F11*F13</f>
        <v>-1041623.2073779177</v>
      </c>
      <c r="G15" s="70">
        <f>G11*G13</f>
        <v>-918179.0694702795</v>
      </c>
    </row>
    <row r="16" spans="1:7" ht="15.75" thickBot="1" x14ac:dyDescent="0.3">
      <c r="B16" s="57"/>
      <c r="C16" s="58" t="s">
        <v>3594</v>
      </c>
      <c r="D16" s="58"/>
      <c r="E16" s="72">
        <f>E11-E15</f>
        <v>-8484052.3179273754</v>
      </c>
      <c r="F16" s="72">
        <f>F11-F15</f>
        <v>-8050044.6251219437</v>
      </c>
      <c r="G16" s="73">
        <f>G11-G15</f>
        <v>-7096023.23636303</v>
      </c>
    </row>
    <row r="18" spans="5:7" x14ac:dyDescent="0.25">
      <c r="E18" s="71"/>
      <c r="F18" s="71"/>
      <c r="G18" s="71"/>
    </row>
    <row r="19" spans="5:7" x14ac:dyDescent="0.25">
      <c r="E19" s="71"/>
      <c r="F19" s="71"/>
      <c r="G19" s="71"/>
    </row>
    <row r="37" spans="14:14" x14ac:dyDescent="0.25">
      <c r="N37" t="s">
        <v>3695</v>
      </c>
    </row>
  </sheetData>
  <pageMargins left="0.7" right="0.7" top="0.75" bottom="0.75" header="0.3" footer="0.3"/>
  <pageSetup orientation="portrait" horizontalDpi="0" verticalDpi="0" r:id="rId1"/>
  <headerFooter>
    <oddHeader>&amp;RUG-200396 NWN WP
Summary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D682"/>
  <sheetViews>
    <sheetView zoomScale="50"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CQ15" sqref="CQ15"/>
    </sheetView>
  </sheetViews>
  <sheetFormatPr defaultColWidth="9.140625" defaultRowHeight="12.75" outlineLevelCol="1" x14ac:dyDescent="0.2"/>
  <cols>
    <col min="1" max="1" width="3.42578125" style="20" customWidth="1"/>
    <col min="2" max="2" width="20.7109375" style="17" customWidth="1"/>
    <col min="3" max="3" width="16.85546875" style="20" customWidth="1"/>
    <col min="4" max="4" width="13.140625" style="20" customWidth="1"/>
    <col min="5" max="5" width="12.140625" style="20" customWidth="1"/>
    <col min="6" max="7" width="15.42578125" style="20" customWidth="1" outlineLevel="1"/>
    <col min="8" max="8" width="15.42578125" style="19" customWidth="1" outlineLevel="1"/>
    <col min="9" max="20" width="15.7109375" style="34" customWidth="1" outlineLevel="1"/>
    <col min="21" max="21" width="18" style="34" customWidth="1" outlineLevel="1"/>
    <col min="22" max="26" width="15.7109375" style="34" customWidth="1" outlineLevel="1"/>
    <col min="27" max="29" width="15.7109375" style="76" customWidth="1" outlineLevel="1"/>
    <col min="30" max="31" width="15.7109375" style="34" customWidth="1"/>
    <col min="32" max="41" width="15.7109375" style="17" customWidth="1"/>
    <col min="42" max="42" width="3.42578125" style="17" customWidth="1"/>
    <col min="43" max="43" width="15.7109375" style="17" hidden="1" customWidth="1" outlineLevel="1"/>
    <col min="44" max="44" width="2.42578125" style="17" hidden="1" customWidth="1" outlineLevel="1"/>
    <col min="45" max="45" width="15.7109375" style="17" hidden="1" customWidth="1" outlineLevel="1"/>
    <col min="46" max="46" width="1.85546875" style="17" hidden="1" customWidth="1" outlineLevel="1"/>
    <col min="47" max="47" width="15.7109375" style="17" hidden="1" customWidth="1" outlineLevel="1"/>
    <col min="48" max="48" width="1.85546875" style="17" hidden="1" customWidth="1" outlineLevel="1"/>
    <col min="49" max="49" width="15.7109375" style="17" hidden="1" customWidth="1" outlineLevel="1"/>
    <col min="50" max="50" width="1.85546875" style="17" hidden="1" customWidth="1" outlineLevel="1"/>
    <col min="51" max="51" width="19.42578125" style="19" hidden="1" customWidth="1" outlineLevel="1"/>
    <col min="52" max="52" width="1.85546875" style="17" hidden="1" customWidth="1" outlineLevel="1"/>
    <col min="53" max="53" width="15.7109375" style="17" hidden="1" customWidth="1" outlineLevel="1"/>
    <col min="54" max="54" width="1.85546875" style="17" hidden="1" customWidth="1" outlineLevel="1"/>
    <col min="55" max="55" width="19.42578125" style="19" hidden="1" customWidth="1" outlineLevel="1"/>
    <col min="56" max="56" width="1.85546875" style="17" hidden="1" customWidth="1" outlineLevel="1"/>
    <col min="57" max="57" width="15.7109375" style="17" hidden="1" customWidth="1" outlineLevel="1"/>
    <col min="58" max="58" width="1.85546875" style="17" hidden="1" customWidth="1" outlineLevel="1"/>
    <col min="59" max="59" width="19.42578125" style="19" hidden="1" customWidth="1" outlineLevel="1"/>
    <col min="60" max="60" width="1.85546875" style="17" hidden="1" customWidth="1" outlineLevel="1"/>
    <col min="61" max="61" width="15.7109375" style="17" hidden="1" customWidth="1" outlineLevel="1"/>
    <col min="62" max="62" width="1.85546875" style="17" hidden="1" customWidth="1" outlineLevel="1"/>
    <col min="63" max="63" width="19.42578125" style="19" hidden="1" customWidth="1" outlineLevel="1"/>
    <col min="64" max="64" width="1.85546875" style="17" hidden="1" customWidth="1" outlineLevel="1"/>
    <col min="65" max="65" width="15.7109375" style="17" hidden="1" customWidth="1" outlineLevel="1"/>
    <col min="66" max="66" width="1.85546875" style="17" hidden="1" customWidth="1" outlineLevel="1"/>
    <col min="67" max="67" width="19.42578125" style="19" hidden="1" customWidth="1" outlineLevel="1"/>
    <col min="68" max="68" width="1.85546875" style="17" hidden="1" customWidth="1" outlineLevel="1"/>
    <col min="69" max="69" width="17.7109375" style="17" hidden="1" customWidth="1" outlineLevel="1"/>
    <col min="70" max="70" width="1.85546875" style="17" hidden="1" customWidth="1" outlineLevel="1"/>
    <col min="71" max="71" width="19.42578125" style="19" hidden="1" customWidth="1" outlineLevel="1"/>
    <col min="72" max="72" width="2.42578125" style="17" hidden="1" customWidth="1" outlineLevel="1"/>
    <col min="73" max="73" width="15.7109375" style="17" hidden="1" customWidth="1" outlineLevel="1"/>
    <col min="74" max="74" width="1.85546875" style="17" hidden="1" customWidth="1" outlineLevel="1"/>
    <col min="75" max="75" width="19.42578125" style="19" hidden="1" customWidth="1" outlineLevel="1"/>
    <col min="76" max="76" width="1.85546875" style="17" hidden="1" customWidth="1" outlineLevel="1"/>
    <col min="77" max="77" width="15.7109375" style="17" hidden="1" customWidth="1" outlineLevel="1"/>
    <col min="78" max="78" width="1.85546875" style="17" customWidth="1" collapsed="1"/>
    <col min="79" max="79" width="12.7109375" style="19" customWidth="1"/>
    <col min="80" max="80" width="1.85546875" style="17" customWidth="1"/>
    <col min="81" max="81" width="12.7109375" style="17" customWidth="1"/>
    <col min="82" max="82" width="1.85546875" style="17" customWidth="1"/>
    <col min="83" max="83" width="13.7109375" style="19" customWidth="1"/>
    <col min="84" max="84" width="1.85546875" style="17" customWidth="1"/>
    <col min="85" max="85" width="12.7109375" style="17" customWidth="1"/>
    <col min="86" max="86" width="1.85546875" style="17" customWidth="1"/>
    <col min="87" max="87" width="14.140625" style="19" customWidth="1"/>
    <col min="88" max="88" width="1.85546875" style="17" customWidth="1"/>
    <col min="89" max="89" width="12.7109375" style="17" customWidth="1"/>
    <col min="90" max="90" width="1.85546875" style="17" customWidth="1"/>
    <col min="91" max="91" width="14.85546875" style="19" customWidth="1"/>
    <col min="92" max="92" width="2.28515625" style="19" customWidth="1"/>
    <col min="93" max="93" width="15" style="19" customWidth="1"/>
    <col min="94" max="94" width="3.28515625" style="19" customWidth="1"/>
    <col min="95" max="95" width="13" style="19" customWidth="1"/>
    <col min="96" max="96" width="2.7109375" style="19" customWidth="1"/>
    <col min="97" max="97" width="13.7109375" style="19" customWidth="1"/>
    <col min="98" max="98" width="2.7109375" style="19" customWidth="1"/>
    <col min="99" max="99" width="13.42578125" style="19" customWidth="1"/>
    <col min="100" max="100" width="2.7109375" style="17" customWidth="1"/>
    <col min="101" max="101" width="10.85546875" style="17" customWidth="1"/>
    <col min="102" max="102" width="2.7109375" style="17" customWidth="1"/>
    <col min="103" max="103" width="2.85546875" style="17" customWidth="1"/>
    <col min="104" max="104" width="14.7109375" style="17" customWidth="1"/>
    <col min="105" max="105" width="9.140625" style="17"/>
    <col min="106" max="106" width="17" style="17" customWidth="1"/>
    <col min="107" max="107" width="12.85546875" style="17" customWidth="1"/>
    <col min="108" max="108" width="54.140625" style="17" bestFit="1" customWidth="1"/>
    <col min="109" max="16384" width="9.140625" style="17"/>
  </cols>
  <sheetData>
    <row r="1" spans="1:108" x14ac:dyDescent="0.2">
      <c r="CO1" s="193"/>
    </row>
    <row r="2" spans="1:108" ht="13.5" thickBot="1" x14ac:dyDescent="0.25">
      <c r="CO2" s="193"/>
      <c r="CQ2" s="287" t="s">
        <v>1695</v>
      </c>
      <c r="CR2" s="287"/>
      <c r="CS2" s="287"/>
      <c r="CT2" s="287"/>
      <c r="CU2" s="287"/>
    </row>
    <row r="3" spans="1:108" ht="24.75" customHeight="1" thickBot="1" x14ac:dyDescent="0.25">
      <c r="AQ3" s="291" t="s">
        <v>1711</v>
      </c>
      <c r="AR3" s="292"/>
      <c r="AS3" s="293"/>
      <c r="AU3" s="291" t="s">
        <v>1712</v>
      </c>
      <c r="AV3" s="292"/>
      <c r="AW3" s="293"/>
      <c r="AY3" s="288" t="s">
        <v>1713</v>
      </c>
      <c r="AZ3" s="289"/>
      <c r="BA3" s="290"/>
      <c r="BC3" s="300" t="s">
        <v>1714</v>
      </c>
      <c r="BD3" s="301"/>
      <c r="BE3" s="302"/>
      <c r="BG3" s="300" t="s">
        <v>1715</v>
      </c>
      <c r="BH3" s="301"/>
      <c r="BI3" s="302"/>
      <c r="BK3" s="300" t="s">
        <v>1716</v>
      </c>
      <c r="BL3" s="301"/>
      <c r="BM3" s="302"/>
      <c r="BO3" s="294" t="s">
        <v>1717</v>
      </c>
      <c r="BP3" s="295"/>
      <c r="BQ3" s="296"/>
      <c r="BR3" s="117"/>
      <c r="BS3" s="294" t="s">
        <v>1718</v>
      </c>
      <c r="BT3" s="295"/>
      <c r="BU3" s="296"/>
      <c r="BV3" s="117"/>
      <c r="BW3" s="294" t="s">
        <v>1707</v>
      </c>
      <c r="BX3" s="295"/>
      <c r="BY3" s="296"/>
      <c r="BZ3" s="117"/>
      <c r="CA3" s="297" t="s">
        <v>1708</v>
      </c>
      <c r="CB3" s="298"/>
      <c r="CC3" s="299"/>
      <c r="CD3" s="117"/>
      <c r="CE3" s="297" t="s">
        <v>1709</v>
      </c>
      <c r="CF3" s="298"/>
      <c r="CG3" s="299"/>
      <c r="CH3" s="117"/>
      <c r="CI3" s="297" t="s">
        <v>1710</v>
      </c>
      <c r="CJ3" s="298"/>
      <c r="CK3" s="299"/>
      <c r="CQ3" s="286" t="s">
        <v>1690</v>
      </c>
      <c r="CR3" s="286"/>
      <c r="CS3" s="286"/>
    </row>
    <row r="4" spans="1:108" s="20" customFormat="1" ht="24.75" customHeight="1" x14ac:dyDescent="0.2">
      <c r="H4" s="39"/>
      <c r="I4" s="43">
        <v>5</v>
      </c>
      <c r="J4" s="43">
        <v>6</v>
      </c>
      <c r="K4" s="43">
        <v>7</v>
      </c>
      <c r="L4" s="43">
        <v>8</v>
      </c>
      <c r="M4" s="43">
        <v>9</v>
      </c>
      <c r="N4" s="43">
        <v>10</v>
      </c>
      <c r="O4" s="43">
        <v>11</v>
      </c>
      <c r="P4" s="43">
        <v>12</v>
      </c>
      <c r="Q4" s="43">
        <v>13</v>
      </c>
      <c r="R4" s="43">
        <v>15</v>
      </c>
      <c r="S4" s="43">
        <v>16</v>
      </c>
      <c r="T4" s="43">
        <v>17</v>
      </c>
      <c r="U4" s="43">
        <v>18</v>
      </c>
      <c r="V4" s="43">
        <v>19</v>
      </c>
      <c r="W4" s="43">
        <v>20</v>
      </c>
      <c r="X4" s="43">
        <v>21</v>
      </c>
      <c r="Y4" s="43">
        <v>22</v>
      </c>
      <c r="Z4" s="43">
        <v>23</v>
      </c>
      <c r="AA4" s="190">
        <v>24</v>
      </c>
      <c r="AB4" s="190">
        <v>25</v>
      </c>
      <c r="AC4" s="190">
        <v>26</v>
      </c>
      <c r="AD4" s="43"/>
      <c r="AE4" s="43"/>
      <c r="AQ4" s="35" t="s">
        <v>1696</v>
      </c>
      <c r="AS4" s="35" t="s">
        <v>1698</v>
      </c>
      <c r="AU4" s="35" t="s">
        <v>1696</v>
      </c>
      <c r="AW4" s="35" t="s">
        <v>1698</v>
      </c>
      <c r="AY4" s="35" t="s">
        <v>1696</v>
      </c>
      <c r="BA4" s="35" t="s">
        <v>1698</v>
      </c>
      <c r="BC4" s="35" t="s">
        <v>1696</v>
      </c>
      <c r="BE4" s="35" t="s">
        <v>1698</v>
      </c>
      <c r="BG4" s="35" t="s">
        <v>1696</v>
      </c>
      <c r="BI4" s="35" t="s">
        <v>1698</v>
      </c>
      <c r="BK4" s="35" t="s">
        <v>1696</v>
      </c>
      <c r="BM4" s="35" t="s">
        <v>1698</v>
      </c>
      <c r="BO4" s="35" t="s">
        <v>1696</v>
      </c>
      <c r="BQ4" s="35" t="s">
        <v>1698</v>
      </c>
      <c r="BR4" s="126"/>
      <c r="BS4" s="35" t="s">
        <v>1696</v>
      </c>
      <c r="BU4" s="35" t="s">
        <v>1698</v>
      </c>
      <c r="BV4" s="126"/>
      <c r="BW4" s="35" t="s">
        <v>1696</v>
      </c>
      <c r="BY4" s="35" t="s">
        <v>1698</v>
      </c>
      <c r="BZ4" s="126"/>
      <c r="CA4" s="35" t="s">
        <v>1696</v>
      </c>
      <c r="CC4" s="35" t="s">
        <v>1698</v>
      </c>
      <c r="CD4" s="126"/>
      <c r="CE4" s="35" t="s">
        <v>1696</v>
      </c>
      <c r="CG4" s="35" t="s">
        <v>1698</v>
      </c>
      <c r="CH4" s="126"/>
      <c r="CI4" s="35" t="s">
        <v>1696</v>
      </c>
      <c r="CK4" s="35" t="s">
        <v>1698</v>
      </c>
      <c r="CM4" s="35" t="s">
        <v>1609</v>
      </c>
      <c r="CN4" s="39"/>
      <c r="CO4" s="35" t="s">
        <v>1697</v>
      </c>
      <c r="CP4" s="39"/>
      <c r="CQ4" s="251" t="s">
        <v>1666</v>
      </c>
      <c r="CR4" s="39"/>
      <c r="CS4" s="177" t="s">
        <v>1665</v>
      </c>
      <c r="CT4" s="39"/>
      <c r="CU4" s="35" t="s">
        <v>1694</v>
      </c>
      <c r="CW4" s="18" t="s">
        <v>1613</v>
      </c>
      <c r="CY4" s="26"/>
      <c r="CZ4" s="26" t="s">
        <v>1721</v>
      </c>
    </row>
    <row r="5" spans="1:108" x14ac:dyDescent="0.2">
      <c r="F5" s="37">
        <v>2018</v>
      </c>
      <c r="G5" s="37">
        <v>2018</v>
      </c>
      <c r="H5" s="37">
        <v>2018</v>
      </c>
      <c r="I5" s="36">
        <v>2018</v>
      </c>
      <c r="J5" s="36">
        <v>2018</v>
      </c>
      <c r="K5" s="36">
        <v>2018</v>
      </c>
      <c r="L5" s="36">
        <v>2018</v>
      </c>
      <c r="M5" s="36">
        <v>2018</v>
      </c>
      <c r="N5" s="36">
        <v>2018</v>
      </c>
      <c r="O5" s="36">
        <v>2018</v>
      </c>
      <c r="P5" s="36">
        <v>2018</v>
      </c>
      <c r="Q5" s="36">
        <v>2018</v>
      </c>
      <c r="R5" s="36">
        <f t="shared" ref="R5:V5" si="0">$H$5+1</f>
        <v>2019</v>
      </c>
      <c r="S5" s="36">
        <f t="shared" si="0"/>
        <v>2019</v>
      </c>
      <c r="T5" s="36">
        <f t="shared" si="0"/>
        <v>2019</v>
      </c>
      <c r="U5" s="36">
        <f t="shared" si="0"/>
        <v>2019</v>
      </c>
      <c r="V5" s="36">
        <f t="shared" si="0"/>
        <v>2019</v>
      </c>
      <c r="W5" s="36">
        <f>$H$5+1</f>
        <v>2019</v>
      </c>
      <c r="X5" s="36">
        <f t="shared" ref="X5:AC5" si="1">$H$5+1</f>
        <v>2019</v>
      </c>
      <c r="Y5" s="36">
        <f t="shared" si="1"/>
        <v>2019</v>
      </c>
      <c r="Z5" s="36">
        <f t="shared" si="1"/>
        <v>2019</v>
      </c>
      <c r="AA5" s="37">
        <f t="shared" si="1"/>
        <v>2019</v>
      </c>
      <c r="AB5" s="37">
        <f t="shared" si="1"/>
        <v>2019</v>
      </c>
      <c r="AC5" s="37">
        <f t="shared" si="1"/>
        <v>2019</v>
      </c>
      <c r="AD5" s="127" t="s">
        <v>3589</v>
      </c>
      <c r="AE5" s="128" t="s">
        <v>3590</v>
      </c>
      <c r="AF5" s="128" t="s">
        <v>3587</v>
      </c>
      <c r="AG5" s="128" t="s">
        <v>3650</v>
      </c>
      <c r="AH5" s="128" t="s">
        <v>3651</v>
      </c>
      <c r="AI5" s="128" t="s">
        <v>3652</v>
      </c>
      <c r="AJ5" s="128" t="s">
        <v>3745</v>
      </c>
      <c r="AK5" s="128" t="s">
        <v>3746</v>
      </c>
      <c r="AL5" s="128" t="s">
        <v>3747</v>
      </c>
      <c r="AM5" s="128" t="s">
        <v>3763</v>
      </c>
      <c r="AN5" s="128" t="s">
        <v>3764</v>
      </c>
      <c r="AO5" s="217" t="s">
        <v>3765</v>
      </c>
      <c r="AP5" s="37"/>
      <c r="AQ5" s="37"/>
      <c r="AR5" s="37"/>
      <c r="AS5" s="37"/>
      <c r="AT5" s="37"/>
      <c r="AU5" s="37"/>
      <c r="AV5" s="37"/>
      <c r="AW5" s="37"/>
    </row>
    <row r="6" spans="1:108" s="20" customFormat="1" x14ac:dyDescent="0.2">
      <c r="F6" s="18" t="s">
        <v>1711</v>
      </c>
      <c r="G6" s="18" t="s">
        <v>1712</v>
      </c>
      <c r="H6" s="18" t="s">
        <v>1713</v>
      </c>
      <c r="I6" s="38" t="s">
        <v>1714</v>
      </c>
      <c r="J6" s="38" t="s">
        <v>1715</v>
      </c>
      <c r="K6" s="38" t="s">
        <v>1716</v>
      </c>
      <c r="L6" s="38" t="s">
        <v>1717</v>
      </c>
      <c r="M6" s="38" t="s">
        <v>1718</v>
      </c>
      <c r="N6" s="38" t="s">
        <v>1707</v>
      </c>
      <c r="O6" s="38" t="s">
        <v>1708</v>
      </c>
      <c r="P6" s="38" t="s">
        <v>1709</v>
      </c>
      <c r="Q6" s="38" t="s">
        <v>1710</v>
      </c>
      <c r="R6" s="38" t="s">
        <v>1711</v>
      </c>
      <c r="S6" s="38" t="s">
        <v>1712</v>
      </c>
      <c r="T6" s="38" t="s">
        <v>1713</v>
      </c>
      <c r="U6" s="38" t="s">
        <v>1714</v>
      </c>
      <c r="V6" s="38" t="s">
        <v>1715</v>
      </c>
      <c r="W6" s="38" t="s">
        <v>1716</v>
      </c>
      <c r="X6" s="38" t="s">
        <v>1717</v>
      </c>
      <c r="Y6" s="38" t="s">
        <v>1718</v>
      </c>
      <c r="Z6" s="38" t="s">
        <v>1707</v>
      </c>
      <c r="AA6" s="18" t="s">
        <v>1708</v>
      </c>
      <c r="AB6" s="18" t="s">
        <v>1709</v>
      </c>
      <c r="AC6" s="18" t="s">
        <v>1710</v>
      </c>
      <c r="AD6" s="176" t="s">
        <v>1663</v>
      </c>
      <c r="AE6" s="26" t="s">
        <v>1663</v>
      </c>
      <c r="AF6" s="26" t="s">
        <v>1663</v>
      </c>
      <c r="AG6" s="26" t="s">
        <v>1663</v>
      </c>
      <c r="AH6" s="26" t="s">
        <v>1663</v>
      </c>
      <c r="AI6" s="26" t="s">
        <v>1663</v>
      </c>
      <c r="AJ6" s="26" t="s">
        <v>1663</v>
      </c>
      <c r="AK6" s="26" t="s">
        <v>1663</v>
      </c>
      <c r="AL6" s="26" t="s">
        <v>1663</v>
      </c>
      <c r="AM6" s="26" t="s">
        <v>1663</v>
      </c>
      <c r="AN6" s="26" t="s">
        <v>1663</v>
      </c>
      <c r="AO6" s="216" t="s">
        <v>1663</v>
      </c>
      <c r="AP6" s="26"/>
      <c r="AQ6" s="26"/>
      <c r="AR6" s="26"/>
      <c r="AS6" s="26"/>
      <c r="AT6" s="26"/>
      <c r="AU6" s="26"/>
      <c r="AV6" s="26"/>
      <c r="AW6" s="26"/>
      <c r="AY6" s="39"/>
      <c r="BC6" s="39"/>
      <c r="BG6" s="39"/>
      <c r="BK6" s="39"/>
      <c r="BO6" s="39"/>
      <c r="BS6" s="39"/>
      <c r="BW6" s="39"/>
      <c r="CA6" s="39"/>
      <c r="CE6" s="39"/>
      <c r="CI6" s="39"/>
      <c r="CM6" s="39"/>
      <c r="CN6" s="39"/>
      <c r="CO6" s="39"/>
      <c r="CP6" s="39"/>
      <c r="CQ6" s="39"/>
      <c r="CR6" s="39"/>
      <c r="CS6" s="39"/>
      <c r="CT6" s="39"/>
      <c r="CU6" s="39"/>
    </row>
    <row r="7" spans="1:108" x14ac:dyDescent="0.2">
      <c r="AA7" s="19"/>
      <c r="AB7" s="19"/>
      <c r="AC7" s="19"/>
      <c r="AD7" s="131"/>
      <c r="AE7" s="105"/>
      <c r="AF7" s="47"/>
      <c r="AG7" s="47"/>
      <c r="AH7" s="47"/>
      <c r="AI7" s="47"/>
      <c r="AJ7" s="47"/>
      <c r="AK7" s="47"/>
      <c r="AL7" s="132"/>
      <c r="AM7" s="132"/>
      <c r="AN7" s="132"/>
      <c r="AO7" s="132"/>
      <c r="AP7" s="19"/>
      <c r="AQ7" s="19"/>
      <c r="AR7" s="19"/>
      <c r="AS7" s="19"/>
      <c r="AT7" s="19"/>
      <c r="AU7" s="19"/>
      <c r="AV7" s="19"/>
      <c r="AW7" s="19"/>
      <c r="DB7" s="22" t="s">
        <v>1702</v>
      </c>
    </row>
    <row r="8" spans="1:108" x14ac:dyDescent="0.2">
      <c r="B8" s="17" t="str">
        <f>VLOOKUP(D8,'line assign basis'!$L$15:$Q$1525,6,FALSE)</f>
        <v>UTIL PLANT IN SVCE</v>
      </c>
      <c r="C8" s="20" t="s">
        <v>4</v>
      </c>
      <c r="D8" s="44" t="s">
        <v>2</v>
      </c>
      <c r="E8" s="20">
        <f>IFERROR(VLOOKUP(D8,'line assign basis'!$L$5:$P$1288,5,FALSE),"")</f>
        <v>7</v>
      </c>
      <c r="F8" s="39">
        <v>2623576702.02</v>
      </c>
      <c r="G8" s="39">
        <v>2623509110.9299998</v>
      </c>
      <c r="H8" s="19">
        <v>2625891174.8299999</v>
      </c>
      <c r="I8" s="105">
        <f>IFERROR(VLOOKUP($D8,'SAP Data'!$A$7:$SD$1500,I$4,FALSE),"")</f>
        <v>2626595667.8899999</v>
      </c>
      <c r="J8" s="105">
        <f>IFERROR(VLOOKUP($D8,'SAP Data'!$A$7:$SD$1500,J$4,FALSE),"")</f>
        <v>2635645817.6900001</v>
      </c>
      <c r="K8" s="105">
        <f>IFERROR(VLOOKUP($D8,'SAP Data'!$A$7:$SD$1500,K$4,FALSE),"")</f>
        <v>2635658810.1999998</v>
      </c>
      <c r="L8" s="105">
        <f>IFERROR(VLOOKUP($D8,'SAP Data'!$A$7:$SD$1500,L$4,FALSE),"")</f>
        <v>2636168651.4000001</v>
      </c>
      <c r="M8" s="105">
        <f>IFERROR(VLOOKUP($D8,'SAP Data'!$A$7:$SD$1500,M$4,FALSE),"")</f>
        <v>2638356630.6700001</v>
      </c>
      <c r="N8" s="105">
        <f>IFERROR(VLOOKUP($D8,'SAP Data'!$A$7:$SD$1500,N$4,FALSE),"")</f>
        <v>2640372438.4200001</v>
      </c>
      <c r="O8" s="105">
        <f>IFERROR(VLOOKUP($D8,'SAP Data'!$A$7:$SD$1500,O$4,FALSE),"")</f>
        <v>2649404173.77</v>
      </c>
      <c r="P8" s="105">
        <f>IFERROR(VLOOKUP($D8,'SAP Data'!$A$7:$SD$1500,P$4,FALSE),"")</f>
        <v>2636684427.8800001</v>
      </c>
      <c r="Q8" s="105">
        <f>IFERROR(VLOOKUP($D8,'SAP Data'!$A$7:$SD$1500,Q$4,FALSE),"")</f>
        <v>2666040552.2199998</v>
      </c>
      <c r="R8" s="105">
        <f>IFERROR(VLOOKUP($D8,'SAP Data'!$A$7:$SD$1500,R$4,FALSE),"")</f>
        <v>2673857243.98</v>
      </c>
      <c r="S8" s="105">
        <f>IFERROR(VLOOKUP($D8,'SAP Data'!$A$7:$SD$1500,S$4,FALSE),"")</f>
        <v>2675021208.9200001</v>
      </c>
      <c r="T8" s="105">
        <f>IFERROR(VLOOKUP($D8,'SAP Data'!$A$7:$SD$1500,T$4,FALSE),"")</f>
        <v>2675528328.77</v>
      </c>
      <c r="U8" s="105">
        <f>IFERROR(VLOOKUP($D8,'SAP Data'!$A$7:$SD$1500,U$4,FALSE),"")</f>
        <v>2675867371.4099998</v>
      </c>
      <c r="V8" s="105">
        <f>IFERROR(VLOOKUP($D8,'SAP Data'!$A$7:$SD$1500,V$4,FALSE),"")</f>
        <v>2677399556.6500001</v>
      </c>
      <c r="W8" s="105">
        <f>IFERROR(VLOOKUP($D8,'SAP Data'!$A$7:$SD$1500,W$4,FALSE),"")</f>
        <v>2688569341.73</v>
      </c>
      <c r="X8" s="105">
        <f>IFERROR(VLOOKUP($D8,'SAP Data'!$A$7:$SD$1500,X$4,FALSE),"")</f>
        <v>2689767115.2600002</v>
      </c>
      <c r="Y8" s="105">
        <f>IFERROR(VLOOKUP($D8,'SAP Data'!$A$7:$SD$1500,Y$4,FALSE),"")</f>
        <v>2691020428.5500002</v>
      </c>
      <c r="Z8" s="105">
        <f>IFERROR(VLOOKUP($D8,'SAP Data'!$A$7:$SD$1500,Z$4,FALSE),"")</f>
        <v>2691676532.4699998</v>
      </c>
      <c r="AA8" s="105">
        <f>IFERROR(VLOOKUP($D8,'SAP Data'!$A$7:$SD$1500,AA$4,FALSE),"")</f>
        <v>2694990356.9899998</v>
      </c>
      <c r="AB8" s="105">
        <f>IFERROR(VLOOKUP($D8,'SAP Data'!$A$7:$SD$1500,AB$4,FALSE),"")</f>
        <v>2696000993.1199999</v>
      </c>
      <c r="AC8" s="220">
        <f>IFERROR(VLOOKUP($D8,'SAP Data'!$A$7:$SD$1500,AC$4,FALSE),"")</f>
        <v>2698692714.9000001</v>
      </c>
      <c r="AD8" s="133">
        <f t="shared" ref="AD8:AM8" si="2">IFERROR((F8/2+SUM(G8:Q8)+R8/2)/12,"")</f>
        <v>2638587035.7416668</v>
      </c>
      <c r="AE8" s="47">
        <f t="shared" si="2"/>
        <v>2642828395.7395835</v>
      </c>
      <c r="AF8" s="47">
        <f t="shared" si="2"/>
        <v>2647042947.9033332</v>
      </c>
      <c r="AG8" s="47">
        <f t="shared" si="2"/>
        <v>2651164150.2975001</v>
      </c>
      <c r="AH8" s="47">
        <f t="shared" si="2"/>
        <v>2654956877.0675001</v>
      </c>
      <c r="AI8" s="47">
        <f t="shared" si="2"/>
        <v>2658901221.6712503</v>
      </c>
      <c r="AJ8" s="47">
        <f t="shared" si="2"/>
        <v>2663339096.479167</v>
      </c>
      <c r="AK8" s="47">
        <f t="shared" si="2"/>
        <v>2667766690.7183337</v>
      </c>
      <c r="AL8" s="47">
        <f t="shared" si="2"/>
        <v>2672098686.2154164</v>
      </c>
      <c r="AM8" s="47">
        <f t="shared" si="2"/>
        <v>2676135781.1016665</v>
      </c>
      <c r="AN8" s="47">
        <f t="shared" ref="AN8" si="3">IFERROR((P8/2+SUM(Q8:AA8)+AB8/2)/12,"")</f>
        <v>2680506728.9541669</v>
      </c>
      <c r="AO8" s="132">
        <f>IFERROR((Q8/2+SUM(R8:AB8)+AC8/2)/12,"")</f>
        <v>2684338759.2841668</v>
      </c>
      <c r="AP8" s="19"/>
      <c r="AQ8" s="19">
        <f>IF($E8&gt;28,IF($E8&lt;30,$AD8,0),0)</f>
        <v>0</v>
      </c>
      <c r="AR8" s="19"/>
      <c r="AS8" s="201"/>
      <c r="AT8" s="19"/>
      <c r="AU8" s="19">
        <f>IF($E8&gt;28,IF($E8&lt;30,$AE8,0),0)</f>
        <v>0</v>
      </c>
      <c r="AV8" s="19"/>
      <c r="AW8" s="201"/>
      <c r="AY8" s="19">
        <f>IF($E8&gt;28,IF($E8&lt;30,$AF8,0),0)</f>
        <v>0</v>
      </c>
      <c r="BA8" s="196"/>
      <c r="BC8" s="19">
        <f>IF($E8&gt;28,IF($E8&lt;30,$AG8,0),0)</f>
        <v>0</v>
      </c>
      <c r="BE8" s="196"/>
      <c r="BG8" s="19">
        <f>IF($E8&gt;28,IF($E8&lt;30,$AH8,0),0)</f>
        <v>0</v>
      </c>
      <c r="BI8" s="196"/>
      <c r="BK8" s="19">
        <f>IF($E8&gt;28,IF($E8&lt;30,$AI8,0),0)</f>
        <v>0</v>
      </c>
      <c r="BM8" s="196"/>
      <c r="BO8" s="19">
        <f>IF($E8&gt;28,IF($E8&lt;30,$AJ8,0),0)</f>
        <v>0</v>
      </c>
      <c r="BQ8" s="196"/>
      <c r="BS8" s="19">
        <f>IF($E8&gt;28,IF($E8&lt;30,$AK8,0),0)</f>
        <v>0</v>
      </c>
      <c r="BU8" s="196"/>
      <c r="BW8" s="19">
        <f>IF($E8&gt;28,IF($E8&lt;30,$AL8,0),0)</f>
        <v>0</v>
      </c>
      <c r="BY8" s="196"/>
      <c r="CA8" s="19">
        <f>IF($E8&gt;28,IF($E8&lt;30,$AM8,0),0)</f>
        <v>0</v>
      </c>
      <c r="CC8" s="196"/>
      <c r="CE8" s="19">
        <f>IF($E8&gt;28,IF($E8&lt;30,$AN8,0),0)</f>
        <v>0</v>
      </c>
      <c r="CG8" s="196"/>
      <c r="CI8" s="19">
        <f>IF($E8&gt;28,IF($E8&lt;30,$AO8,0),0)</f>
        <v>0</v>
      </c>
      <c r="CK8" s="196"/>
      <c r="CM8" s="19">
        <f>IF(E8&gt;0,IF(E8&lt;6,AO8,0),0)</f>
        <v>0</v>
      </c>
      <c r="CO8" s="19">
        <f>IFERROR(CZ8+CU8,"")</f>
        <v>2684338759.2841668</v>
      </c>
      <c r="CQ8" s="19">
        <f>IFERROR(VLOOKUP(E8,$E$608:$CK$637,85,FALSE)*CZ8,"")</f>
        <v>321046915.61038637</v>
      </c>
      <c r="CS8" s="19">
        <f>IFERROR(CZ8-CQ8,"")</f>
        <v>2363291843.6737804</v>
      </c>
      <c r="CU8" s="19">
        <f>IF($E8&gt;15,IF($E8&lt;24,$AO8,0),0)</f>
        <v>0</v>
      </c>
      <c r="CW8" s="76">
        <f>IFERROR(SUM(CI8:CO8)-AO8,"")</f>
        <v>0</v>
      </c>
      <c r="CY8" s="21"/>
      <c r="CZ8" s="19">
        <f>IF($E8&gt;6,IF($E8&lt;15,$AO8,0),0)</f>
        <v>2684338759.2841668</v>
      </c>
      <c r="DA8" s="21"/>
      <c r="DB8" s="22" t="s">
        <v>3457</v>
      </c>
      <c r="DC8" s="17">
        <f>Factors!G1</f>
        <v>0</v>
      </c>
    </row>
    <row r="9" spans="1:108" x14ac:dyDescent="0.2">
      <c r="B9" s="17" t="str">
        <f>VLOOKUP(D9,'line assign basis'!$L$15:$Q$1525,6,FALSE)</f>
        <v>PLANT RECLASS-LEASE</v>
      </c>
      <c r="C9" s="20" t="s">
        <v>1749</v>
      </c>
      <c r="D9" s="45" t="s">
        <v>2937</v>
      </c>
      <c r="E9" s="20">
        <f>IFERROR(VLOOKUP(D9,'line assign basis'!$L$5:$P$1288,5,FALSE),"")</f>
        <v>7</v>
      </c>
      <c r="F9" s="39" t="s">
        <v>3477</v>
      </c>
      <c r="G9" s="39" t="s">
        <v>3477</v>
      </c>
      <c r="H9" s="19">
        <v>0</v>
      </c>
      <c r="I9" s="105">
        <f>IFERROR(VLOOKUP($D9,'SAP Data'!$A$7:$SD$1500,I$4,FALSE),"")</f>
        <v>0</v>
      </c>
      <c r="J9" s="105">
        <f>IFERROR(VLOOKUP($D9,'SAP Data'!$A$7:$SD$1500,J$4,FALSE),"")</f>
        <v>0</v>
      </c>
      <c r="K9" s="105">
        <f>IFERROR(VLOOKUP($D9,'SAP Data'!$A$7:$SD$1500,K$4,FALSE),"")</f>
        <v>0</v>
      </c>
      <c r="L9" s="105">
        <f>IFERROR(VLOOKUP($D9,'SAP Data'!$A$7:$SD$1500,L$4,FALSE),"")</f>
        <v>0</v>
      </c>
      <c r="M9" s="105">
        <f>IFERROR(VLOOKUP($D9,'SAP Data'!$A$7:$SD$1500,M$4,FALSE),"")</f>
        <v>0</v>
      </c>
      <c r="N9" s="105">
        <f>IFERROR(VLOOKUP($D9,'SAP Data'!$A$7:$SD$1500,N$4,FALSE),"")</f>
        <v>0</v>
      </c>
      <c r="O9" s="105">
        <f>IFERROR(VLOOKUP($D9,'SAP Data'!$A$7:$SD$1500,O$4,FALSE),"")</f>
        <v>0</v>
      </c>
      <c r="P9" s="105">
        <f>IFERROR(VLOOKUP($D9,'SAP Data'!$A$7:$SD$1500,P$4,FALSE),"")</f>
        <v>0</v>
      </c>
      <c r="Q9" s="105">
        <f>IFERROR(VLOOKUP($D9,'SAP Data'!$A$7:$SD$1500,Q$4,FALSE),"")</f>
        <v>-1162110.4099999999</v>
      </c>
      <c r="R9" s="105">
        <f>IFERROR(VLOOKUP($D9,'SAP Data'!$A$7:$SD$1500,R$4,FALSE),"")</f>
        <v>-1162110.4099999999</v>
      </c>
      <c r="S9" s="105">
        <f>IFERROR(VLOOKUP($D9,'SAP Data'!$A$7:$SD$1500,S$4,FALSE),"")</f>
        <v>-1162110.4099999999</v>
      </c>
      <c r="T9" s="105">
        <f>IFERROR(VLOOKUP($D9,'SAP Data'!$A$7:$SD$1500,T$4,FALSE),"")</f>
        <v>-1162110.4099999999</v>
      </c>
      <c r="U9" s="105">
        <f>IFERROR(VLOOKUP($D9,'SAP Data'!$A$7:$SD$1500,U$4,FALSE),"")</f>
        <v>-1162110.4099999999</v>
      </c>
      <c r="V9" s="105">
        <f>IFERROR(VLOOKUP($D9,'SAP Data'!$A$7:$SD$1500,V$4,FALSE),"")</f>
        <v>-1162110.4099999999</v>
      </c>
      <c r="W9" s="105">
        <f>IFERROR(VLOOKUP($D9,'SAP Data'!$A$7:$SD$1500,W$4,FALSE),"")</f>
        <v>-1162110.4099999999</v>
      </c>
      <c r="X9" s="105">
        <f>IFERROR(VLOOKUP($D9,'SAP Data'!$A$7:$SD$1500,X$4,FALSE),"")</f>
        <v>-1162110.4099999999</v>
      </c>
      <c r="Y9" s="105">
        <f>IFERROR(VLOOKUP($D9,'SAP Data'!$A$7:$SD$1500,Y$4,FALSE),"")</f>
        <v>-1162110.4099999999</v>
      </c>
      <c r="Z9" s="105">
        <f>IFERROR(VLOOKUP($D9,'SAP Data'!$A$7:$SD$1500,Z$4,FALSE),"")</f>
        <v>-1162110.4099999999</v>
      </c>
      <c r="AA9" s="105">
        <f>IFERROR(VLOOKUP($D9,'SAP Data'!$A$7:$SD$1500,AA$4,FALSE),"")</f>
        <v>-1162110.4099999999</v>
      </c>
      <c r="AB9" s="105">
        <f>IFERROR(VLOOKUP($D9,'SAP Data'!$A$7:$SD$1500,AB$4,FALSE),"")</f>
        <v>-1162110.4099999999</v>
      </c>
      <c r="AC9" s="220">
        <f>IFERROR(VLOOKUP($D9,'SAP Data'!$A$7:$SD$1500,AC$4,FALSE),"")</f>
        <v>-1162110.4099999999</v>
      </c>
      <c r="AD9" s="133" t="str">
        <f t="shared" ref="AD9:AD75" si="4">IFERROR((F9/2+SUM(G9:Q9)+R9/2)/12,"")</f>
        <v/>
      </c>
      <c r="AE9" s="47" t="str">
        <f t="shared" ref="AE9:AE75" si="5">IFERROR((G9/2+SUM(H9:R9)+S9/2)/12,"")</f>
        <v/>
      </c>
      <c r="AF9" s="47">
        <f t="shared" ref="AF9:AF75" si="6">IFERROR((H9/2+SUM(I9:S9)+T9/2)/12,"")</f>
        <v>-338948.86958333332</v>
      </c>
      <c r="AG9" s="47">
        <f t="shared" ref="AG9:AG75" si="7">IFERROR((I9/2+SUM(J9:T9)+U9/2)/12,"")</f>
        <v>-435791.40375</v>
      </c>
      <c r="AH9" s="47">
        <f t="shared" ref="AH9:AH75" si="8">IFERROR((J9/2+SUM(K9:U9)+V9/2)/12,"")</f>
        <v>-532633.93791666662</v>
      </c>
      <c r="AI9" s="47">
        <f t="shared" ref="AI9:AI75" si="9">IFERROR((K9/2+SUM(L9:V9)+W9/2)/12,"")</f>
        <v>-629476.4720833333</v>
      </c>
      <c r="AJ9" s="47">
        <f t="shared" ref="AJ9:AJ75" si="10">IFERROR((L9/2+SUM(M9:W9)+X9/2)/12,"")</f>
        <v>-726319.00624999998</v>
      </c>
      <c r="AK9" s="47">
        <f t="shared" ref="AK9:AK75" si="11">IFERROR((M9/2+SUM(N9:X9)+Y9/2)/12,"")</f>
        <v>-823161.54041666666</v>
      </c>
      <c r="AL9" s="47">
        <f t="shared" ref="AL9:AL75" si="12">IFERROR((N9/2+SUM(O9:Y9)+Z9/2)/12,"")</f>
        <v>-920004.07458333333</v>
      </c>
      <c r="AM9" s="47">
        <f t="shared" ref="AM9:AM75" si="13">IFERROR((O9/2+SUM(P9:Z9)+AA9/2)/12,"")</f>
        <v>-1016846.60875</v>
      </c>
      <c r="AN9" s="47">
        <f t="shared" ref="AN9:AN75" si="14">IFERROR((P9/2+SUM(Q9:AA9)+AB9/2)/12,"")</f>
        <v>-1113689.1429166666</v>
      </c>
      <c r="AO9" s="132">
        <f t="shared" ref="AO9:AO75" si="15">IFERROR((Q9/2+SUM(R9:AB9)+AC9/2)/12,"")</f>
        <v>-1162110.4099999999</v>
      </c>
      <c r="AP9" s="19"/>
      <c r="AQ9" s="19">
        <f t="shared" ref="AQ9:AQ75" si="16">IF($E9&gt;28,IF($E9&lt;30,$AD9,0),0)</f>
        <v>0</v>
      </c>
      <c r="AR9" s="19"/>
      <c r="AS9" s="201"/>
      <c r="AT9" s="19"/>
      <c r="AU9" s="19">
        <f t="shared" ref="AU9:AU75" si="17">IF($E9&gt;28,IF($E9&lt;30,$AE9,0),0)</f>
        <v>0</v>
      </c>
      <c r="AV9" s="19"/>
      <c r="AW9" s="201"/>
      <c r="AY9" s="19">
        <f t="shared" ref="AY9:AY75" si="18">IF($E9&gt;28,IF($E9&lt;30,$AF9,0),0)</f>
        <v>0</v>
      </c>
      <c r="BA9" s="196"/>
      <c r="BC9" s="19">
        <f t="shared" ref="BC9:BC75" si="19">IF($E9&gt;28,IF($E9&lt;30,$AG9,0),0)</f>
        <v>0</v>
      </c>
      <c r="BE9" s="196"/>
      <c r="BG9" s="19">
        <f t="shared" ref="BG9:BG75" si="20">IF($E9&gt;28,IF($E9&lt;30,$AH9,0),0)</f>
        <v>0</v>
      </c>
      <c r="BI9" s="196"/>
      <c r="BK9" s="19">
        <f t="shared" ref="BK9:BK75" si="21">IF($E9&gt;28,IF($E9&lt;30,$AI9,0),0)</f>
        <v>0</v>
      </c>
      <c r="BM9" s="196"/>
      <c r="BO9" s="19">
        <f t="shared" ref="BO9:BO75" si="22">IF($E9&gt;28,IF($E9&lt;30,$AJ9,0),0)</f>
        <v>0</v>
      </c>
      <c r="BQ9" s="196"/>
      <c r="BS9" s="19">
        <f t="shared" ref="BS9:BS75" si="23">IF($E9&gt;28,IF($E9&lt;30,$AK9,0),0)</f>
        <v>0</v>
      </c>
      <c r="BU9" s="196"/>
      <c r="BW9" s="19">
        <f t="shared" ref="BW9:BW75" si="24">IF($E9&gt;28,IF($E9&lt;30,$AL9,0),0)</f>
        <v>0</v>
      </c>
      <c r="BY9" s="196"/>
      <c r="CA9" s="19">
        <f t="shared" ref="CA9:CA75" si="25">IF($E9&gt;28,IF($E9&lt;30,$AM9,0),0)</f>
        <v>0</v>
      </c>
      <c r="CC9" s="196"/>
      <c r="CE9" s="19">
        <f t="shared" ref="CE9:CE75" si="26">IF($E9&gt;28,IF($E9&lt;30,$AN9,0),0)</f>
        <v>0</v>
      </c>
      <c r="CG9" s="196"/>
      <c r="CI9" s="19">
        <f t="shared" ref="CI9:CI75" si="27">IF($E9&gt;28,IF($E9&lt;30,$AO9,0),0)</f>
        <v>0</v>
      </c>
      <c r="CK9" s="196"/>
      <c r="CM9" s="19">
        <f t="shared" ref="CM9:CM75" si="28">IF(E9&gt;0,IF(E9&lt;6,AO9,0),0)</f>
        <v>0</v>
      </c>
      <c r="CO9" s="19">
        <f t="shared" ref="CO9:CO80" si="29">IFERROR(CZ9+CU9,"")</f>
        <v>-1162110.4099999999</v>
      </c>
      <c r="CQ9" s="19">
        <f t="shared" ref="CQ9:CQ72" si="30">IFERROR(VLOOKUP(E9,$E$608:$CK$637,85,FALSE)*CZ9,"")</f>
        <v>-138988.40503599998</v>
      </c>
      <c r="CS9" s="19">
        <f t="shared" ref="CS9:CS24" si="31">IFERROR(CZ9-CQ9,"")</f>
        <v>-1023122.004964</v>
      </c>
      <c r="CU9" s="19">
        <f t="shared" ref="CU9:CU75" si="32">IF($E9&gt;15,IF($E9&lt;24,$AO9,0),0)</f>
        <v>0</v>
      </c>
      <c r="CW9" s="76">
        <f t="shared" ref="CW9:CW75" si="33">IFERROR(SUM(CI9:CO9)-AO9,"")</f>
        <v>0</v>
      </c>
      <c r="CY9" s="21"/>
      <c r="CZ9" s="19">
        <f t="shared" ref="CZ9:CZ72" si="34">IF($E9&gt;6,IF($E9&lt;15,$AO9,0),0)</f>
        <v>-1162110.4099999999</v>
      </c>
      <c r="DA9" s="21"/>
      <c r="DB9" s="22"/>
    </row>
    <row r="10" spans="1:108" x14ac:dyDescent="0.2">
      <c r="A10" s="153" t="s">
        <v>3856</v>
      </c>
      <c r="B10" s="17" t="str">
        <f>VLOOKUP(D10,'line assign basis'!$L$15:$Q$1525,6,FALSE)</f>
        <v>N. MIST GROSS PT OFF</v>
      </c>
      <c r="C10" s="20" t="s">
        <v>3599</v>
      </c>
      <c r="D10" s="45" t="s">
        <v>3654</v>
      </c>
      <c r="E10" s="20">
        <f>IFERROR(VLOOKUP(D10,'line assign basis'!$L$5:$P$1288,5,FALSE),"")</f>
        <v>7</v>
      </c>
      <c r="F10" s="39" t="s">
        <v>3477</v>
      </c>
      <c r="G10" s="39" t="s">
        <v>3477</v>
      </c>
      <c r="H10" s="19">
        <v>0</v>
      </c>
      <c r="I10" s="105">
        <f>IFERROR(VLOOKUP($D10,'SAP Data'!$A$7:$SD$1500,I$4,FALSE),"")</f>
        <v>0</v>
      </c>
      <c r="J10" s="105">
        <f>IFERROR(VLOOKUP($D10,'SAP Data'!$A$7:$SD$1500,J$4,FALSE),"")</f>
        <v>0</v>
      </c>
      <c r="K10" s="105">
        <f>IFERROR(VLOOKUP($D10,'SAP Data'!$A$7:$SD$1500,K$4,FALSE),"")</f>
        <v>0</v>
      </c>
      <c r="L10" s="105">
        <f>IFERROR(VLOOKUP($D10,'SAP Data'!$A$7:$SD$1500,L$4,FALSE),"")</f>
        <v>0</v>
      </c>
      <c r="M10" s="105">
        <f>IFERROR(VLOOKUP($D10,'SAP Data'!$A$7:$SD$1500,M$4,FALSE),"")</f>
        <v>0</v>
      </c>
      <c r="N10" s="105">
        <f>IFERROR(VLOOKUP($D10,'SAP Data'!$A$7:$SD$1500,N$4,FALSE),"")</f>
        <v>0</v>
      </c>
      <c r="O10" s="105">
        <f>IFERROR(VLOOKUP($D10,'SAP Data'!$A$7:$SD$1500,O$4,FALSE),"")</f>
        <v>0</v>
      </c>
      <c r="P10" s="105">
        <f>IFERROR(VLOOKUP($D10,'SAP Data'!$A$7:$SD$1500,P$4,FALSE),"")</f>
        <v>0</v>
      </c>
      <c r="Q10" s="105">
        <f>IFERROR(VLOOKUP($D10,'SAP Data'!$A$7:$SD$1500,Q$4,FALSE),"")</f>
        <v>0</v>
      </c>
      <c r="R10" s="105">
        <f>IFERROR(VLOOKUP($D10,'SAP Data'!$A$7:$SD$1500,R$4,FALSE),"")</f>
        <v>0</v>
      </c>
      <c r="S10" s="105">
        <f>IFERROR(VLOOKUP($D10,'SAP Data'!$A$7:$SD$1500,S$4,FALSE),"")</f>
        <v>0</v>
      </c>
      <c r="T10" s="105">
        <f>IFERROR(VLOOKUP($D10,'SAP Data'!$A$7:$SD$1500,T$4,FALSE),"")</f>
        <v>0</v>
      </c>
      <c r="U10" s="105">
        <f>IFERROR(VLOOKUP($D10,'SAP Data'!$A$7:$SD$1500,U$4,FALSE),"")</f>
        <v>0</v>
      </c>
      <c r="V10" s="105">
        <f>IFERROR(VLOOKUP($D10,'SAP Data'!$A$7:$SD$1500,V$4,FALSE),"")</f>
        <v>0</v>
      </c>
      <c r="W10" s="105">
        <f>IFERROR(VLOOKUP($D10,'SAP Data'!$A$7:$SD$1500,W$4,FALSE),"")</f>
        <v>-146485835</v>
      </c>
      <c r="X10" s="105">
        <f>IFERROR(VLOOKUP($D10,'SAP Data'!$A$7:$SD$1500,X$4,FALSE),"")</f>
        <v>-148773000</v>
      </c>
      <c r="Y10" s="105">
        <f>IFERROR(VLOOKUP($D10,'SAP Data'!$A$7:$SD$1500,Y$4,FALSE),"")</f>
        <v>-148773000</v>
      </c>
      <c r="Z10" s="105">
        <f>IFERROR(VLOOKUP($D10,'SAP Data'!$A$7:$SD$1500,Z$4,FALSE),"")</f>
        <v>-146816356.71000001</v>
      </c>
      <c r="AA10" s="105">
        <f>IFERROR(VLOOKUP($D10,'SAP Data'!$A$7:$SD$1500,AA$4,FALSE),"")</f>
        <v>-148773000</v>
      </c>
      <c r="AB10" s="105">
        <f>IFERROR(VLOOKUP($D10,'SAP Data'!$A$7:$SD$1500,AB$4,FALSE),"")</f>
        <v>-148773000</v>
      </c>
      <c r="AC10" s="220">
        <f>IFERROR(VLOOKUP($D10,'SAP Data'!$A$7:$SD$1500,AC$4,FALSE),"")</f>
        <v>-146485853.63</v>
      </c>
      <c r="AD10" s="133" t="str">
        <f t="shared" si="4"/>
        <v/>
      </c>
      <c r="AE10" s="47" t="str">
        <f t="shared" si="5"/>
        <v/>
      </c>
      <c r="AF10" s="47">
        <f t="shared" si="6"/>
        <v>0</v>
      </c>
      <c r="AG10" s="47">
        <f t="shared" si="7"/>
        <v>0</v>
      </c>
      <c r="AH10" s="47">
        <f t="shared" si="8"/>
        <v>0</v>
      </c>
      <c r="AI10" s="47">
        <f t="shared" si="9"/>
        <v>-6103576.458333333</v>
      </c>
      <c r="AJ10" s="47">
        <f t="shared" si="10"/>
        <v>-18406027.916666668</v>
      </c>
      <c r="AK10" s="47">
        <f t="shared" si="11"/>
        <v>-30803777.916666668</v>
      </c>
      <c r="AL10" s="47">
        <f t="shared" si="12"/>
        <v>-43120001.112916671</v>
      </c>
      <c r="AM10" s="47">
        <f t="shared" si="13"/>
        <v>-55436224.30916667</v>
      </c>
      <c r="AN10" s="47">
        <f t="shared" si="14"/>
        <v>-67833974.30916667</v>
      </c>
      <c r="AO10" s="132">
        <f t="shared" si="15"/>
        <v>-80136426.543750003</v>
      </c>
      <c r="AP10" s="19"/>
      <c r="AQ10" s="19">
        <f t="shared" si="16"/>
        <v>0</v>
      </c>
      <c r="AR10" s="19"/>
      <c r="AS10" s="201"/>
      <c r="AT10" s="19"/>
      <c r="AU10" s="19">
        <f t="shared" si="17"/>
        <v>0</v>
      </c>
      <c r="AV10" s="19"/>
      <c r="AW10" s="201"/>
      <c r="AY10" s="19">
        <f t="shared" si="18"/>
        <v>0</v>
      </c>
      <c r="BA10" s="196"/>
      <c r="BC10" s="19">
        <f t="shared" si="19"/>
        <v>0</v>
      </c>
      <c r="BE10" s="196"/>
      <c r="BG10" s="19">
        <f t="shared" si="20"/>
        <v>0</v>
      </c>
      <c r="BI10" s="196"/>
      <c r="BK10" s="19">
        <f t="shared" si="21"/>
        <v>0</v>
      </c>
      <c r="BM10" s="196"/>
      <c r="BO10" s="19">
        <f t="shared" si="22"/>
        <v>0</v>
      </c>
      <c r="BQ10" s="196"/>
      <c r="BS10" s="19">
        <f t="shared" si="23"/>
        <v>0</v>
      </c>
      <c r="BU10" s="196"/>
      <c r="BW10" s="19">
        <f t="shared" si="24"/>
        <v>0</v>
      </c>
      <c r="BY10" s="196"/>
      <c r="CA10" s="19">
        <f t="shared" si="25"/>
        <v>0</v>
      </c>
      <c r="CC10" s="196"/>
      <c r="CE10" s="19">
        <f t="shared" si="26"/>
        <v>0</v>
      </c>
      <c r="CG10" s="196"/>
      <c r="CI10" s="19">
        <f>IF($E10&gt;17,IF($E10&lt;30,$AO10,0),0)</f>
        <v>0</v>
      </c>
      <c r="CK10" s="196"/>
      <c r="CM10" s="19">
        <f t="shared" si="28"/>
        <v>0</v>
      </c>
      <c r="CO10" s="19">
        <f>IFERROR(CZ10+CU10,"")</f>
        <v>-80136426.543750003</v>
      </c>
      <c r="CQ10" s="19">
        <f>IFERROR(VLOOKUP(E10,$E$608:$CK$637,85,FALSE)*0,"")</f>
        <v>0</v>
      </c>
      <c r="CS10" s="19">
        <f>IFERROR(CZ10-CQ10,"")</f>
        <v>-80136426.543750003</v>
      </c>
      <c r="CU10" s="19">
        <f t="shared" si="32"/>
        <v>0</v>
      </c>
      <c r="CW10" s="76">
        <f t="shared" si="33"/>
        <v>0</v>
      </c>
      <c r="CY10" s="21"/>
      <c r="CZ10" s="19">
        <f t="shared" si="34"/>
        <v>-80136426.543750003</v>
      </c>
      <c r="DA10" s="21"/>
      <c r="DB10" s="22"/>
    </row>
    <row r="11" spans="1:108" x14ac:dyDescent="0.2">
      <c r="B11" s="17" t="str">
        <f>VLOOKUP(D11,'line assign basis'!$L$15:$Q$1525,6,FALSE)</f>
        <v>ROU UTIL LEASE ASSET</v>
      </c>
      <c r="C11" s="20" t="s">
        <v>3496</v>
      </c>
      <c r="D11" s="45" t="s">
        <v>3554</v>
      </c>
      <c r="E11" s="20">
        <f>IFERROR(VLOOKUP(D11,'line assign basis'!$L$5:$P$1288,5,FALSE),"")</f>
        <v>17</v>
      </c>
      <c r="F11" s="39" t="s">
        <v>3477</v>
      </c>
      <c r="G11" s="39" t="s">
        <v>3477</v>
      </c>
      <c r="H11" s="19">
        <v>0</v>
      </c>
      <c r="I11" s="105">
        <f>IFERROR(VLOOKUP($D11,'SAP Data'!$A$7:$SD$1500,I$4,FALSE),"")</f>
        <v>0</v>
      </c>
      <c r="J11" s="105">
        <f>IFERROR(VLOOKUP($D11,'SAP Data'!$A$7:$SD$1500,J$4,FALSE),"")</f>
        <v>0</v>
      </c>
      <c r="K11" s="105">
        <f>IFERROR(VLOOKUP($D11,'SAP Data'!$A$7:$SD$1500,K$4,FALSE),"")</f>
        <v>0</v>
      </c>
      <c r="L11" s="105">
        <f>IFERROR(VLOOKUP($D11,'SAP Data'!$A$7:$SD$1500,L$4,FALSE),"")</f>
        <v>0</v>
      </c>
      <c r="M11" s="105">
        <f>IFERROR(VLOOKUP($D11,'SAP Data'!$A$7:$SD$1500,M$4,FALSE),"")</f>
        <v>0</v>
      </c>
      <c r="N11" s="105">
        <f>IFERROR(VLOOKUP($D11,'SAP Data'!$A$7:$SD$1500,N$4,FALSE),"")</f>
        <v>0</v>
      </c>
      <c r="O11" s="105">
        <f>IFERROR(VLOOKUP($D11,'SAP Data'!$A$7:$SD$1500,O$4,FALSE),"")</f>
        <v>0</v>
      </c>
      <c r="P11" s="105">
        <f>IFERROR(VLOOKUP($D11,'SAP Data'!$A$7:$SD$1500,P$4,FALSE),"")</f>
        <v>0</v>
      </c>
      <c r="Q11" s="105">
        <f>IFERROR(VLOOKUP($D11,'SAP Data'!$A$7:$SD$1500,Q$4,FALSE),"")</f>
        <v>0</v>
      </c>
      <c r="R11" s="105">
        <f>IFERROR(VLOOKUP($D11,'SAP Data'!$A$7:$SD$1500,R$4,FALSE),"")</f>
        <v>6987262.7199999997</v>
      </c>
      <c r="S11" s="105">
        <f>IFERROR(VLOOKUP($D11,'SAP Data'!$A$7:$SD$1500,S$4,FALSE),"")</f>
        <v>6987262.7199999997</v>
      </c>
      <c r="T11" s="105">
        <f>IFERROR(VLOOKUP($D11,'SAP Data'!$A$7:$SD$1500,T$4,FALSE),"")</f>
        <v>6987262.7199999997</v>
      </c>
      <c r="U11" s="105">
        <f>IFERROR(VLOOKUP($D11,'SAP Data'!$A$7:$SD$1500,U$4,FALSE),"")</f>
        <v>6987262.7199999997</v>
      </c>
      <c r="V11" s="105">
        <f>IFERROR(VLOOKUP($D11,'SAP Data'!$A$7:$SD$1500,V$4,FALSE),"")</f>
        <v>6987262.7199999997</v>
      </c>
      <c r="W11" s="105">
        <f>IFERROR(VLOOKUP($D11,'SAP Data'!$A$7:$SD$1500,W$4,FALSE),"")</f>
        <v>6987262.7199999997</v>
      </c>
      <c r="X11" s="105">
        <f>IFERROR(VLOOKUP($D11,'SAP Data'!$A$7:$SD$1500,X$4,FALSE),"")</f>
        <v>6987262.7199999997</v>
      </c>
      <c r="Y11" s="105">
        <f>IFERROR(VLOOKUP($D11,'SAP Data'!$A$7:$SD$1500,Y$4,FALSE),"")</f>
        <v>6987262.7199999997</v>
      </c>
      <c r="Z11" s="105">
        <f>IFERROR(VLOOKUP($D11,'SAP Data'!$A$7:$SD$1500,Z$4,FALSE),"")</f>
        <v>7054109.54</v>
      </c>
      <c r="AA11" s="105">
        <f>IFERROR(VLOOKUP($D11,'SAP Data'!$A$7:$SD$1500,AA$4,FALSE),"")</f>
        <v>7054109.54</v>
      </c>
      <c r="AB11" s="105">
        <f>IFERROR(VLOOKUP($D11,'SAP Data'!$A$7:$SD$1500,AB$4,FALSE),"")</f>
        <v>7054109.54</v>
      </c>
      <c r="AC11" s="220">
        <f>IFERROR(VLOOKUP($D11,'SAP Data'!$A$7:$SD$1500,AC$4,FALSE),"")</f>
        <v>7204815.8499999996</v>
      </c>
      <c r="AD11" s="133" t="str">
        <f t="shared" si="4"/>
        <v/>
      </c>
      <c r="AE11" s="47" t="str">
        <f t="shared" si="5"/>
        <v/>
      </c>
      <c r="AF11" s="47">
        <f t="shared" si="6"/>
        <v>1455679.7333333334</v>
      </c>
      <c r="AG11" s="47">
        <f t="shared" si="7"/>
        <v>2037951.6266666667</v>
      </c>
      <c r="AH11" s="47">
        <f t="shared" si="8"/>
        <v>2620223.52</v>
      </c>
      <c r="AI11" s="47">
        <f t="shared" si="9"/>
        <v>3202495.4133333336</v>
      </c>
      <c r="AJ11" s="47">
        <f t="shared" si="10"/>
        <v>3784767.3066666666</v>
      </c>
      <c r="AK11" s="47">
        <f t="shared" si="11"/>
        <v>4367039.2</v>
      </c>
      <c r="AL11" s="47">
        <f t="shared" si="12"/>
        <v>4952096.3775000004</v>
      </c>
      <c r="AM11" s="47">
        <f t="shared" si="13"/>
        <v>5539938.8391666664</v>
      </c>
      <c r="AN11" s="47">
        <f t="shared" si="14"/>
        <v>6127781.3008333333</v>
      </c>
      <c r="AO11" s="132">
        <f t="shared" si="15"/>
        <v>6721903.1920833336</v>
      </c>
      <c r="AP11" s="19"/>
      <c r="AQ11" s="19">
        <f t="shared" si="16"/>
        <v>0</v>
      </c>
      <c r="AR11" s="19"/>
      <c r="AS11" s="201"/>
      <c r="AT11" s="19"/>
      <c r="AU11" s="19">
        <f t="shared" si="17"/>
        <v>0</v>
      </c>
      <c r="AV11" s="19"/>
      <c r="AW11" s="201"/>
      <c r="AY11" s="19">
        <f t="shared" si="18"/>
        <v>0</v>
      </c>
      <c r="BA11" s="196"/>
      <c r="BC11" s="19">
        <f t="shared" si="19"/>
        <v>0</v>
      </c>
      <c r="BE11" s="196"/>
      <c r="BG11" s="19">
        <f t="shared" si="20"/>
        <v>0</v>
      </c>
      <c r="BI11" s="196"/>
      <c r="BK11" s="19">
        <f t="shared" si="21"/>
        <v>0</v>
      </c>
      <c r="BM11" s="196"/>
      <c r="BO11" s="19">
        <f t="shared" si="22"/>
        <v>0</v>
      </c>
      <c r="BQ11" s="196"/>
      <c r="BS11" s="19">
        <f t="shared" si="23"/>
        <v>0</v>
      </c>
      <c r="BU11" s="196"/>
      <c r="BW11" s="19">
        <f t="shared" si="24"/>
        <v>0</v>
      </c>
      <c r="BY11" s="196"/>
      <c r="CA11" s="19">
        <f t="shared" si="25"/>
        <v>0</v>
      </c>
      <c r="CC11" s="196"/>
      <c r="CE11" s="19">
        <f t="shared" si="26"/>
        <v>0</v>
      </c>
      <c r="CG11" s="196"/>
      <c r="CI11" s="19">
        <f t="shared" si="27"/>
        <v>0</v>
      </c>
      <c r="CK11" s="196"/>
      <c r="CM11" s="19">
        <f t="shared" si="28"/>
        <v>0</v>
      </c>
      <c r="CO11" s="19">
        <f t="shared" si="29"/>
        <v>6721903.1920833336</v>
      </c>
      <c r="CQ11" s="19">
        <f t="shared" si="30"/>
        <v>0</v>
      </c>
      <c r="CS11" s="19">
        <f t="shared" si="31"/>
        <v>0</v>
      </c>
      <c r="CU11" s="19">
        <f t="shared" si="32"/>
        <v>6721903.1920833336</v>
      </c>
      <c r="CW11" s="76">
        <f t="shared" si="33"/>
        <v>0</v>
      </c>
      <c r="CY11" s="21"/>
      <c r="CZ11" s="19">
        <f t="shared" si="34"/>
        <v>0</v>
      </c>
      <c r="DA11" s="21"/>
      <c r="DB11" s="22"/>
    </row>
    <row r="12" spans="1:108" x14ac:dyDescent="0.2">
      <c r="B12" s="17" t="str">
        <f>VLOOKUP(D12,'line assign basis'!$L$10:$Q$1525,6,FALSE)</f>
        <v>FIN UTIL LEAS ASSET</v>
      </c>
      <c r="C12" s="20" t="s">
        <v>3485</v>
      </c>
      <c r="D12" s="221" t="s">
        <v>3549</v>
      </c>
      <c r="E12" s="20">
        <f>IFERROR(VLOOKUP(D12,'line assign basis'!$L$5:$P$1288,5,FALSE),"")</f>
        <v>7</v>
      </c>
      <c r="F12" s="39" t="s">
        <v>3477</v>
      </c>
      <c r="G12" s="39" t="s">
        <v>3477</v>
      </c>
      <c r="H12" s="19">
        <v>0</v>
      </c>
      <c r="I12" s="105">
        <f>IFERROR(VLOOKUP($D12,'SAP Data'!$A$7:$SD$1500,I$4,FALSE),"")</f>
        <v>0</v>
      </c>
      <c r="J12" s="105">
        <f>IFERROR(VLOOKUP($D12,'SAP Data'!$A$7:$SD$1500,J$4,FALSE),"")</f>
        <v>0</v>
      </c>
      <c r="K12" s="105">
        <f>IFERROR(VLOOKUP($D12,'SAP Data'!$A$7:$SD$1500,K$4,FALSE),"")</f>
        <v>0</v>
      </c>
      <c r="L12" s="105">
        <f>IFERROR(VLOOKUP($D12,'SAP Data'!$A$7:$SD$1500,L$4,FALSE),"")</f>
        <v>0</v>
      </c>
      <c r="M12" s="105">
        <f>IFERROR(VLOOKUP($D12,'SAP Data'!$A$7:$SD$1500,M$4,FALSE),"")</f>
        <v>0</v>
      </c>
      <c r="N12" s="105">
        <f>IFERROR(VLOOKUP($D12,'SAP Data'!$A$7:$SD$1500,N$4,FALSE),"")</f>
        <v>0</v>
      </c>
      <c r="O12" s="105">
        <f>IFERROR(VLOOKUP($D12,'SAP Data'!$A$7:$SD$1500,O$4,FALSE),"")</f>
        <v>0</v>
      </c>
      <c r="P12" s="105">
        <f>IFERROR(VLOOKUP($D12,'SAP Data'!$A$7:$SD$1500,P$4,FALSE),"")</f>
        <v>0</v>
      </c>
      <c r="Q12" s="105">
        <f>IFERROR(VLOOKUP($D12,'SAP Data'!$A$7:$SD$1500,Q$4,FALSE),"")</f>
        <v>0</v>
      </c>
      <c r="R12" s="105">
        <f>IFERROR(VLOOKUP($D12,'SAP Data'!$A$7:$SD$1500,R$4,FALSE),"")</f>
        <v>180888.94</v>
      </c>
      <c r="S12" s="105">
        <f>IFERROR(VLOOKUP($D12,'SAP Data'!$A$7:$SD$1500,S$4,FALSE),"")</f>
        <v>180888.94</v>
      </c>
      <c r="T12" s="105">
        <f>IFERROR(VLOOKUP($D12,'SAP Data'!$A$7:$SD$1500,T$4,FALSE),"")</f>
        <v>180888.94</v>
      </c>
      <c r="U12" s="105">
        <f>IFERROR(VLOOKUP($D12,'SAP Data'!$A$7:$SD$1500,U$4,FALSE),"")</f>
        <v>180888.94</v>
      </c>
      <c r="V12" s="105">
        <f>IFERROR(VLOOKUP($D12,'SAP Data'!$A$7:$SD$1500,V$4,FALSE),"")</f>
        <v>260859.94</v>
      </c>
      <c r="W12" s="105">
        <f>IFERROR(VLOOKUP($D12,'SAP Data'!$A$7:$SD$1500,W$4,FALSE),"")</f>
        <v>260859.94</v>
      </c>
      <c r="X12" s="105">
        <f>IFERROR(VLOOKUP($D12,'SAP Data'!$A$7:$SD$1500,X$4,FALSE),"")</f>
        <v>260859.94</v>
      </c>
      <c r="Y12" s="105">
        <f>IFERROR(VLOOKUP($D12,'SAP Data'!$A$7:$SD$1500,Y$4,FALSE),"")</f>
        <v>260859.94</v>
      </c>
      <c r="Z12" s="105">
        <f>IFERROR(VLOOKUP($D12,'SAP Data'!$A$7:$SD$1500,Z$4,FALSE),"")</f>
        <v>260859.94</v>
      </c>
      <c r="AA12" s="105">
        <f>IFERROR(VLOOKUP($D12,'SAP Data'!$A$7:$SD$1500,AA$4,FALSE),"")</f>
        <v>260859.94</v>
      </c>
      <c r="AB12" s="105">
        <f>IFERROR(VLOOKUP($D12,'SAP Data'!$A$7:$SD$1500,AB$4,FALSE),"")</f>
        <v>260859.94</v>
      </c>
      <c r="AC12" s="220">
        <f>IFERROR(VLOOKUP($D12,'SAP Data'!$A$7:$SD$1500,AC$4,FALSE),"")</f>
        <v>452618.94</v>
      </c>
      <c r="AD12" s="133" t="str">
        <f t="shared" ref="AD12" si="35">IFERROR((F12/2+SUM(G12:Q12)+R12/2)/12,"")</f>
        <v/>
      </c>
      <c r="AE12" s="47" t="str">
        <f t="shared" ref="AE12" si="36">IFERROR((G12/2+SUM(H12:R12)+S12/2)/12,"")</f>
        <v/>
      </c>
      <c r="AF12" s="47">
        <f t="shared" ref="AF12" si="37">IFERROR((H12/2+SUM(I12:S12)+T12/2)/12,"")</f>
        <v>37685.195833333331</v>
      </c>
      <c r="AG12" s="47">
        <f t="shared" ref="AG12" si="38">IFERROR((I12/2+SUM(J12:T12)+U12/2)/12,"")</f>
        <v>52759.27416666667</v>
      </c>
      <c r="AH12" s="47">
        <f t="shared" ref="AH12" si="39">IFERROR((J12/2+SUM(K12:U12)+V12/2)/12,"")</f>
        <v>71165.477499999994</v>
      </c>
      <c r="AI12" s="47">
        <f t="shared" ref="AI12" si="40">IFERROR((K12/2+SUM(L12:V12)+W12/2)/12,"")</f>
        <v>92903.805833333332</v>
      </c>
      <c r="AJ12" s="47">
        <f t="shared" ref="AJ12" si="41">IFERROR((L12/2+SUM(M12:W12)+X12/2)/12,"")</f>
        <v>114642.13416666666</v>
      </c>
      <c r="AK12" s="47">
        <f t="shared" ref="AK12" si="42">IFERROR((M12/2+SUM(N12:X12)+Y12/2)/12,"")</f>
        <v>136380.46249999999</v>
      </c>
      <c r="AL12" s="47">
        <f t="shared" ref="AL12" si="43">IFERROR((N12/2+SUM(O12:Y12)+Z12/2)/12,"")</f>
        <v>158118.7908333333</v>
      </c>
      <c r="AM12" s="47">
        <f t="shared" ref="AM12" si="44">IFERROR((O12/2+SUM(P12:Z12)+AA12/2)/12,"")</f>
        <v>179857.11916666664</v>
      </c>
      <c r="AN12" s="47">
        <f t="shared" ref="AN12" si="45">IFERROR((P12/2+SUM(Q12:AA12)+AB12/2)/12,"")</f>
        <v>201595.44750000001</v>
      </c>
      <c r="AO12" s="132">
        <f t="shared" ref="AO12" si="46">IFERROR((Q12/2+SUM(R12:AB12)+AC12/2)/12,"")</f>
        <v>231323.73416666666</v>
      </c>
      <c r="AP12" s="19"/>
      <c r="AQ12" s="19">
        <f t="shared" si="16"/>
        <v>0</v>
      </c>
      <c r="AR12" s="19"/>
      <c r="AS12" s="201"/>
      <c r="AT12" s="19"/>
      <c r="AU12" s="19">
        <f t="shared" si="17"/>
        <v>0</v>
      </c>
      <c r="AV12" s="19"/>
      <c r="AW12" s="201"/>
      <c r="AY12" s="19">
        <f t="shared" si="18"/>
        <v>0</v>
      </c>
      <c r="BA12" s="196"/>
      <c r="BC12" s="19">
        <f t="shared" si="19"/>
        <v>0</v>
      </c>
      <c r="BE12" s="196"/>
      <c r="BG12" s="19">
        <f t="shared" si="20"/>
        <v>0</v>
      </c>
      <c r="BI12" s="196"/>
      <c r="BK12" s="19">
        <f t="shared" si="21"/>
        <v>0</v>
      </c>
      <c r="BM12" s="196"/>
      <c r="BO12" s="19">
        <f t="shared" si="22"/>
        <v>0</v>
      </c>
      <c r="BQ12" s="196"/>
      <c r="BS12" s="19">
        <f t="shared" si="23"/>
        <v>0</v>
      </c>
      <c r="BU12" s="196"/>
      <c r="BW12" s="19">
        <f t="shared" si="24"/>
        <v>0</v>
      </c>
      <c r="BY12" s="196"/>
      <c r="CA12" s="19">
        <f t="shared" si="25"/>
        <v>0</v>
      </c>
      <c r="CC12" s="196"/>
      <c r="CE12" s="19">
        <f t="shared" si="26"/>
        <v>0</v>
      </c>
      <c r="CG12" s="196"/>
      <c r="CI12" s="19">
        <f t="shared" si="27"/>
        <v>0</v>
      </c>
      <c r="CK12" s="196"/>
      <c r="CM12" s="19">
        <f t="shared" ref="CM12" si="47">IF(E12&gt;0,IF(E12&lt;6,AO12,0),0)</f>
        <v>0</v>
      </c>
      <c r="CO12" s="19">
        <f t="shared" ref="CO12" si="48">IFERROR(CZ12+CU12,"")</f>
        <v>231323.73416666666</v>
      </c>
      <c r="CQ12" s="19">
        <f t="shared" si="30"/>
        <v>27666.318606333331</v>
      </c>
      <c r="CS12" s="19">
        <f t="shared" si="31"/>
        <v>203657.41556033332</v>
      </c>
      <c r="CU12" s="19">
        <f t="shared" si="32"/>
        <v>0</v>
      </c>
      <c r="CW12" s="76">
        <f t="shared" ref="CW12" si="49">IFERROR(SUM(CI12:CO12)-AO12,"")</f>
        <v>0</v>
      </c>
      <c r="CY12" s="21"/>
      <c r="CZ12" s="19">
        <f t="shared" si="34"/>
        <v>231323.73416666666</v>
      </c>
      <c r="DA12" s="21"/>
      <c r="DB12" s="22"/>
    </row>
    <row r="13" spans="1:108" x14ac:dyDescent="0.2">
      <c r="B13" s="17" t="str">
        <f>VLOOKUP(D13,'line assign basis'!$L$15:$Q$1525,6,FALSE)</f>
        <v>UTIL PL IN SVCE CNVS</v>
      </c>
      <c r="C13" s="20" t="s">
        <v>1751</v>
      </c>
      <c r="D13" s="45" t="s">
        <v>2938</v>
      </c>
      <c r="E13" s="20">
        <f>IFERROR(VLOOKUP(D13,'line assign basis'!$L$5:$P$1288,5,FALSE),"")</f>
        <v>7</v>
      </c>
      <c r="F13" s="39" t="s">
        <v>3477</v>
      </c>
      <c r="G13" s="39" t="s">
        <v>3477</v>
      </c>
      <c r="H13" s="19">
        <v>0</v>
      </c>
      <c r="I13" s="105">
        <f>IFERROR(VLOOKUP($D13,'SAP Data'!$A$7:$SD$1500,I$4,FALSE),"")</f>
        <v>0</v>
      </c>
      <c r="J13" s="105">
        <f>IFERROR(VLOOKUP($D13,'SAP Data'!$A$7:$SD$1500,J$4,FALSE),"")</f>
        <v>0</v>
      </c>
      <c r="K13" s="105">
        <f>IFERROR(VLOOKUP($D13,'SAP Data'!$A$7:$SD$1500,K$4,FALSE),"")</f>
        <v>0</v>
      </c>
      <c r="L13" s="105">
        <f>IFERROR(VLOOKUP($D13,'SAP Data'!$A$7:$SD$1500,L$4,FALSE),"")</f>
        <v>0</v>
      </c>
      <c r="M13" s="105">
        <f>IFERROR(VLOOKUP($D13,'SAP Data'!$A$7:$SD$1500,M$4,FALSE),"")</f>
        <v>0</v>
      </c>
      <c r="N13" s="105">
        <f>IFERROR(VLOOKUP($D13,'SAP Data'!$A$7:$SD$1500,N$4,FALSE),"")</f>
        <v>0</v>
      </c>
      <c r="O13" s="105">
        <f>IFERROR(VLOOKUP($D13,'SAP Data'!$A$7:$SD$1500,O$4,FALSE),"")</f>
        <v>0</v>
      </c>
      <c r="P13" s="105">
        <f>IFERROR(VLOOKUP($D13,'SAP Data'!$A$7:$SD$1500,P$4,FALSE),"")</f>
        <v>0</v>
      </c>
      <c r="Q13" s="105">
        <f>IFERROR(VLOOKUP($D13,'SAP Data'!$A$7:$SD$1500,Q$4,FALSE),"")</f>
        <v>516343.62</v>
      </c>
      <c r="R13" s="105">
        <f>IFERROR(VLOOKUP($D13,'SAP Data'!$A$7:$SD$1500,R$4,FALSE),"")</f>
        <v>516343.62</v>
      </c>
      <c r="S13" s="105">
        <f>IFERROR(VLOOKUP($D13,'SAP Data'!$A$7:$SD$1500,S$4,FALSE),"")</f>
        <v>516343.62</v>
      </c>
      <c r="T13" s="105">
        <f>IFERROR(VLOOKUP($D13,'SAP Data'!$A$7:$SD$1500,T$4,FALSE),"")</f>
        <v>0</v>
      </c>
      <c r="U13" s="105">
        <f>IFERROR(VLOOKUP($D13,'SAP Data'!$A$7:$SD$1500,U$4,FALSE),"")</f>
        <v>0</v>
      </c>
      <c r="V13" s="105">
        <f>IFERROR(VLOOKUP($D13,'SAP Data'!$A$7:$SD$1500,V$4,FALSE),"")</f>
        <v>0</v>
      </c>
      <c r="W13" s="105">
        <f>IFERROR(VLOOKUP($D13,'SAP Data'!$A$7:$SD$1500,W$4,FALSE),"")</f>
        <v>0</v>
      </c>
      <c r="X13" s="105">
        <f>IFERROR(VLOOKUP($D13,'SAP Data'!$A$7:$SD$1500,X$4,FALSE),"")</f>
        <v>0</v>
      </c>
      <c r="Y13" s="105">
        <f>IFERROR(VLOOKUP($D13,'SAP Data'!$A$7:$SD$1500,Y$4,FALSE),"")</f>
        <v>0</v>
      </c>
      <c r="Z13" s="105">
        <f>IFERROR(VLOOKUP($D13,'SAP Data'!$A$7:$SD$1500,Z$4,FALSE),"")</f>
        <v>0</v>
      </c>
      <c r="AA13" s="105">
        <f>IFERROR(VLOOKUP($D13,'SAP Data'!$A$7:$SD$1500,AA$4,FALSE),"")</f>
        <v>0</v>
      </c>
      <c r="AB13" s="105">
        <f>IFERROR(VLOOKUP($D13,'SAP Data'!$A$7:$SD$1500,AB$4,FALSE),"")</f>
        <v>0</v>
      </c>
      <c r="AC13" s="220">
        <f>IFERROR(VLOOKUP($D13,'SAP Data'!$A$7:$SD$1500,AC$4,FALSE),"")</f>
        <v>0</v>
      </c>
      <c r="AD13" s="133" t="str">
        <f t="shared" si="4"/>
        <v/>
      </c>
      <c r="AE13" s="47" t="str">
        <f t="shared" si="5"/>
        <v/>
      </c>
      <c r="AF13" s="47">
        <f t="shared" si="6"/>
        <v>129085.90499999998</v>
      </c>
      <c r="AG13" s="47">
        <f t="shared" si="7"/>
        <v>129085.90499999998</v>
      </c>
      <c r="AH13" s="47">
        <f t="shared" si="8"/>
        <v>129085.90499999998</v>
      </c>
      <c r="AI13" s="47">
        <f t="shared" si="9"/>
        <v>129085.90499999998</v>
      </c>
      <c r="AJ13" s="47">
        <f t="shared" si="10"/>
        <v>129085.90499999998</v>
      </c>
      <c r="AK13" s="47">
        <f t="shared" si="11"/>
        <v>129085.90499999998</v>
      </c>
      <c r="AL13" s="47">
        <f t="shared" si="12"/>
        <v>129085.90499999998</v>
      </c>
      <c r="AM13" s="47">
        <f t="shared" si="13"/>
        <v>129085.90499999998</v>
      </c>
      <c r="AN13" s="47">
        <f t="shared" si="14"/>
        <v>129085.90499999998</v>
      </c>
      <c r="AO13" s="132">
        <f t="shared" si="15"/>
        <v>107571.58750000001</v>
      </c>
      <c r="AP13" s="19"/>
      <c r="AQ13" s="19">
        <f t="shared" si="16"/>
        <v>0</v>
      </c>
      <c r="AR13" s="19"/>
      <c r="AS13" s="201"/>
      <c r="AT13" s="19"/>
      <c r="AU13" s="19">
        <f t="shared" si="17"/>
        <v>0</v>
      </c>
      <c r="AV13" s="19"/>
      <c r="AW13" s="201"/>
      <c r="AY13" s="19">
        <f t="shared" si="18"/>
        <v>0</v>
      </c>
      <c r="BA13" s="196"/>
      <c r="BC13" s="19">
        <f t="shared" si="19"/>
        <v>0</v>
      </c>
      <c r="BE13" s="196"/>
      <c r="BG13" s="19">
        <f t="shared" si="20"/>
        <v>0</v>
      </c>
      <c r="BI13" s="196"/>
      <c r="BK13" s="19">
        <f t="shared" si="21"/>
        <v>0</v>
      </c>
      <c r="BM13" s="196"/>
      <c r="BO13" s="19">
        <f t="shared" si="22"/>
        <v>0</v>
      </c>
      <c r="BQ13" s="196"/>
      <c r="BS13" s="19">
        <f t="shared" si="23"/>
        <v>0</v>
      </c>
      <c r="BU13" s="196"/>
      <c r="BW13" s="19">
        <f t="shared" si="24"/>
        <v>0</v>
      </c>
      <c r="BY13" s="196"/>
      <c r="CA13" s="19">
        <f t="shared" si="25"/>
        <v>0</v>
      </c>
      <c r="CC13" s="196"/>
      <c r="CE13" s="19">
        <f t="shared" si="26"/>
        <v>0</v>
      </c>
      <c r="CG13" s="196"/>
      <c r="CI13" s="19">
        <f t="shared" si="27"/>
        <v>0</v>
      </c>
      <c r="CK13" s="196"/>
      <c r="CM13" s="19">
        <f t="shared" si="28"/>
        <v>0</v>
      </c>
      <c r="CO13" s="19">
        <f t="shared" si="29"/>
        <v>107571.58750000001</v>
      </c>
      <c r="CQ13" s="19">
        <f t="shared" si="30"/>
        <v>12865.561865000001</v>
      </c>
      <c r="CS13" s="19">
        <f t="shared" si="31"/>
        <v>94706.025635000013</v>
      </c>
      <c r="CU13" s="19">
        <f t="shared" si="32"/>
        <v>0</v>
      </c>
      <c r="CW13" s="76">
        <f t="shared" si="33"/>
        <v>0</v>
      </c>
      <c r="CY13" s="21"/>
      <c r="CZ13" s="19">
        <f t="shared" si="34"/>
        <v>107571.58750000001</v>
      </c>
      <c r="DA13" s="21"/>
      <c r="DB13" s="22"/>
    </row>
    <row r="14" spans="1:108" x14ac:dyDescent="0.2">
      <c r="B14" s="17" t="str">
        <f>VLOOKUP(D14,'line assign basis'!$L$15:$Q$1525,6,FALSE)</f>
        <v>PROP HELD/FUT USE</v>
      </c>
      <c r="C14" s="20" t="s">
        <v>8</v>
      </c>
      <c r="D14" s="20" t="s">
        <v>6</v>
      </c>
      <c r="E14" s="20">
        <f>IFERROR(VLOOKUP(D14,'line assign basis'!$L$5:$P$1288,5,FALSE),"")</f>
        <v>11</v>
      </c>
      <c r="F14" s="39">
        <v>970068.12</v>
      </c>
      <c r="G14" s="39">
        <v>970068.12</v>
      </c>
      <c r="H14" s="19">
        <v>970068.12</v>
      </c>
      <c r="I14" s="105">
        <f>IFERROR(VLOOKUP($D14,'SAP Data'!$A$7:$SD$1500,I$4,FALSE),"")</f>
        <v>970068.12</v>
      </c>
      <c r="J14" s="105">
        <f>IFERROR(VLOOKUP($D14,'SAP Data'!$A$7:$SD$1500,J$4,FALSE),"")</f>
        <v>970068.12</v>
      </c>
      <c r="K14" s="105">
        <f>IFERROR(VLOOKUP($D14,'SAP Data'!$A$7:$SD$1500,K$4,FALSE),"")</f>
        <v>970068.12</v>
      </c>
      <c r="L14" s="105">
        <f>IFERROR(VLOOKUP($D14,'SAP Data'!$A$7:$SD$1500,L$4,FALSE),"")</f>
        <v>970068.12</v>
      </c>
      <c r="M14" s="105">
        <f>IFERROR(VLOOKUP($D14,'SAP Data'!$A$7:$SD$1500,M$4,FALSE),"")</f>
        <v>970068.12</v>
      </c>
      <c r="N14" s="105">
        <f>IFERROR(VLOOKUP($D14,'SAP Data'!$A$7:$SD$1500,N$4,FALSE),"")</f>
        <v>970068.12</v>
      </c>
      <c r="O14" s="105">
        <f>IFERROR(VLOOKUP($D14,'SAP Data'!$A$7:$SD$1500,O$4,FALSE),"")</f>
        <v>970068.12</v>
      </c>
      <c r="P14" s="105">
        <f>IFERROR(VLOOKUP($D14,'SAP Data'!$A$7:$SD$1500,P$4,FALSE),"")</f>
        <v>970068.12</v>
      </c>
      <c r="Q14" s="105">
        <f>IFERROR(VLOOKUP($D14,'SAP Data'!$A$7:$SD$1500,Q$4,FALSE),"")</f>
        <v>970068.12</v>
      </c>
      <c r="R14" s="105">
        <f>IFERROR(VLOOKUP($D14,'SAP Data'!$A$7:$SD$1500,R$4,FALSE),"")</f>
        <v>970068.12</v>
      </c>
      <c r="S14" s="105">
        <f>IFERROR(VLOOKUP($D14,'SAP Data'!$A$7:$SD$1500,S$4,FALSE),"")</f>
        <v>970068.12</v>
      </c>
      <c r="T14" s="105">
        <f>IFERROR(VLOOKUP($D14,'SAP Data'!$A$7:$SD$1500,T$4,FALSE),"")</f>
        <v>970068.12</v>
      </c>
      <c r="U14" s="105">
        <f>IFERROR(VLOOKUP($D14,'SAP Data'!$A$7:$SD$1500,U$4,FALSE),"")</f>
        <v>970068.12</v>
      </c>
      <c r="V14" s="105">
        <f>IFERROR(VLOOKUP($D14,'SAP Data'!$A$7:$SD$1500,V$4,FALSE),"")</f>
        <v>970068.12</v>
      </c>
      <c r="W14" s="105">
        <f>IFERROR(VLOOKUP($D14,'SAP Data'!$A$7:$SD$1500,W$4,FALSE),"")</f>
        <v>970068.12</v>
      </c>
      <c r="X14" s="105">
        <f>IFERROR(VLOOKUP($D14,'SAP Data'!$A$7:$SD$1500,X$4,FALSE),"")</f>
        <v>970068.12</v>
      </c>
      <c r="Y14" s="105">
        <f>IFERROR(VLOOKUP($D14,'SAP Data'!$A$7:$SD$1500,Y$4,FALSE),"")</f>
        <v>970068.12</v>
      </c>
      <c r="Z14" s="105">
        <f>IFERROR(VLOOKUP($D14,'SAP Data'!$A$7:$SD$1500,Z$4,FALSE),"")</f>
        <v>970068.12</v>
      </c>
      <c r="AA14" s="105">
        <f>IFERROR(VLOOKUP($D14,'SAP Data'!$A$7:$SD$1500,AA$4,FALSE),"")</f>
        <v>970068.12</v>
      </c>
      <c r="AB14" s="105">
        <f>IFERROR(VLOOKUP($D14,'SAP Data'!$A$7:$SD$1500,AB$4,FALSE),"")</f>
        <v>970068.12</v>
      </c>
      <c r="AC14" s="220">
        <f>IFERROR(VLOOKUP($D14,'SAP Data'!$A$7:$SD$1500,AC$4,FALSE),"")</f>
        <v>970068.12</v>
      </c>
      <c r="AD14" s="133">
        <f t="shared" si="4"/>
        <v>970068.12</v>
      </c>
      <c r="AE14" s="47">
        <f t="shared" si="5"/>
        <v>970068.12</v>
      </c>
      <c r="AF14" s="47">
        <f t="shared" si="6"/>
        <v>970068.12</v>
      </c>
      <c r="AG14" s="47">
        <f t="shared" si="7"/>
        <v>970068.12</v>
      </c>
      <c r="AH14" s="47">
        <f t="shared" si="8"/>
        <v>970068.12</v>
      </c>
      <c r="AI14" s="47">
        <f t="shared" si="9"/>
        <v>970068.12</v>
      </c>
      <c r="AJ14" s="47">
        <f t="shared" si="10"/>
        <v>970068.12</v>
      </c>
      <c r="AK14" s="47">
        <f t="shared" si="11"/>
        <v>970068.12</v>
      </c>
      <c r="AL14" s="47">
        <f t="shared" si="12"/>
        <v>970068.12</v>
      </c>
      <c r="AM14" s="47">
        <f t="shared" si="13"/>
        <v>970068.12</v>
      </c>
      <c r="AN14" s="47">
        <f t="shared" si="14"/>
        <v>970068.12</v>
      </c>
      <c r="AO14" s="132">
        <f t="shared" si="15"/>
        <v>970068.12</v>
      </c>
      <c r="AP14" s="19"/>
      <c r="AQ14" s="19">
        <f t="shared" si="16"/>
        <v>0</v>
      </c>
      <c r="AR14" s="19"/>
      <c r="AS14" s="201"/>
      <c r="AT14" s="19"/>
      <c r="AU14" s="19">
        <f t="shared" si="17"/>
        <v>0</v>
      </c>
      <c r="AV14" s="19"/>
      <c r="AW14" s="201"/>
      <c r="AY14" s="19">
        <f t="shared" si="18"/>
        <v>0</v>
      </c>
      <c r="BA14" s="196"/>
      <c r="BC14" s="19">
        <f t="shared" si="19"/>
        <v>0</v>
      </c>
      <c r="BE14" s="196"/>
      <c r="BG14" s="19">
        <f t="shared" si="20"/>
        <v>0</v>
      </c>
      <c r="BI14" s="196"/>
      <c r="BK14" s="19">
        <f t="shared" si="21"/>
        <v>0</v>
      </c>
      <c r="BM14" s="196"/>
      <c r="BO14" s="19">
        <f t="shared" si="22"/>
        <v>0</v>
      </c>
      <c r="BQ14" s="196"/>
      <c r="BS14" s="19">
        <f t="shared" si="23"/>
        <v>0</v>
      </c>
      <c r="BU14" s="196"/>
      <c r="BW14" s="19">
        <f t="shared" si="24"/>
        <v>0</v>
      </c>
      <c r="BY14" s="196"/>
      <c r="CA14" s="19">
        <f t="shared" si="25"/>
        <v>0</v>
      </c>
      <c r="CC14" s="196"/>
      <c r="CE14" s="19">
        <f t="shared" si="26"/>
        <v>0</v>
      </c>
      <c r="CG14" s="196"/>
      <c r="CI14" s="19">
        <f t="shared" si="27"/>
        <v>0</v>
      </c>
      <c r="CK14" s="196"/>
      <c r="CM14" s="19">
        <f t="shared" si="28"/>
        <v>0</v>
      </c>
      <c r="CO14" s="19">
        <f t="shared" si="29"/>
        <v>970068.12</v>
      </c>
      <c r="CQ14" s="19">
        <f t="shared" si="30"/>
        <v>0</v>
      </c>
      <c r="CS14" s="19">
        <f t="shared" si="31"/>
        <v>970068.12</v>
      </c>
      <c r="CU14" s="19">
        <f t="shared" si="32"/>
        <v>0</v>
      </c>
      <c r="CW14" s="76">
        <f t="shared" si="33"/>
        <v>0</v>
      </c>
      <c r="CY14" s="21"/>
      <c r="CZ14" s="19">
        <f t="shared" si="34"/>
        <v>970068.12</v>
      </c>
      <c r="DA14" s="21"/>
    </row>
    <row r="15" spans="1:108" x14ac:dyDescent="0.2">
      <c r="B15" s="17" t="str">
        <f>VLOOKUP(D15,'line assign basis'!$L$15:$Q$1525,6,FALSE)</f>
        <v>COMPL CONST NOT CLAS</v>
      </c>
      <c r="C15" s="20" t="s">
        <v>11</v>
      </c>
      <c r="D15" s="20" t="s">
        <v>9</v>
      </c>
      <c r="E15" s="20">
        <f>IFERROR(VLOOKUP(D15,'line assign basis'!$L$5:$P$1288,5,FALSE),"")</f>
        <v>7</v>
      </c>
      <c r="F15" s="39">
        <v>339918672.31</v>
      </c>
      <c r="G15" s="39">
        <v>347829013.01999998</v>
      </c>
      <c r="H15" s="19">
        <v>358617778.23000002</v>
      </c>
      <c r="I15" s="105">
        <f>IFERROR(VLOOKUP($D15,'SAP Data'!$A$7:$SD$1500,I$4,FALSE),"")</f>
        <v>361998730.70999998</v>
      </c>
      <c r="J15" s="105">
        <f>IFERROR(VLOOKUP($D15,'SAP Data'!$A$7:$SD$1500,J$4,FALSE),"")</f>
        <v>361242604.94</v>
      </c>
      <c r="K15" s="105">
        <f>IFERROR(VLOOKUP($D15,'SAP Data'!$A$7:$SD$1500,K$4,FALSE),"")</f>
        <v>379436804.63</v>
      </c>
      <c r="L15" s="105">
        <f>IFERROR(VLOOKUP($D15,'SAP Data'!$A$7:$SD$1500,L$4,FALSE),"")</f>
        <v>386430248.80000001</v>
      </c>
      <c r="M15" s="105">
        <f>IFERROR(VLOOKUP($D15,'SAP Data'!$A$7:$SD$1500,M$4,FALSE),"")</f>
        <v>392165743.97000003</v>
      </c>
      <c r="N15" s="105">
        <f>IFERROR(VLOOKUP($D15,'SAP Data'!$A$7:$SD$1500,N$4,FALSE),"")</f>
        <v>405751976.73000002</v>
      </c>
      <c r="O15" s="105">
        <f>IFERROR(VLOOKUP($D15,'SAP Data'!$A$7:$SD$1500,O$4,FALSE),"")</f>
        <v>464810555.94999999</v>
      </c>
      <c r="P15" s="105">
        <f>IFERROR(VLOOKUP($D15,'SAP Data'!$A$7:$SD$1500,P$4,FALSE),"")</f>
        <v>467445232.73000002</v>
      </c>
      <c r="Q15" s="105">
        <f>IFERROR(VLOOKUP($D15,'SAP Data'!$A$7:$SD$1500,Q$4,FALSE),"")</f>
        <v>449262591.64999998</v>
      </c>
      <c r="R15" s="105">
        <f>IFERROR(VLOOKUP($D15,'SAP Data'!$A$7:$SD$1500,R$4,FALSE),"")</f>
        <v>446397999.75999999</v>
      </c>
      <c r="S15" s="105">
        <f>IFERROR(VLOOKUP($D15,'SAP Data'!$A$7:$SD$1500,S$4,FALSE),"")</f>
        <v>456063485.81999999</v>
      </c>
      <c r="T15" s="105">
        <f>IFERROR(VLOOKUP($D15,'SAP Data'!$A$7:$SD$1500,T$4,FALSE),"")</f>
        <v>461534441.50999999</v>
      </c>
      <c r="U15" s="105">
        <f>IFERROR(VLOOKUP($D15,'SAP Data'!$A$7:$SD$1500,U$4,FALSE),"")</f>
        <v>471882342.25999999</v>
      </c>
      <c r="V15" s="105">
        <f>IFERROR(VLOOKUP($D15,'SAP Data'!$A$7:$SD$1500,V$4,FALSE),"")</f>
        <v>477246326.75</v>
      </c>
      <c r="W15" s="105">
        <f>IFERROR(VLOOKUP($D15,'SAP Data'!$A$7:$SD$1500,W$4,FALSE),"")</f>
        <v>481785097.05000001</v>
      </c>
      <c r="X15" s="105">
        <f>IFERROR(VLOOKUP($D15,'SAP Data'!$A$7:$SD$1500,X$4,FALSE),"")</f>
        <v>490678481.30000001</v>
      </c>
      <c r="Y15" s="105">
        <f>IFERROR(VLOOKUP($D15,'SAP Data'!$A$7:$SD$1500,Y$4,FALSE),"")</f>
        <v>497103550.68000001</v>
      </c>
      <c r="Z15" s="105">
        <f>IFERROR(VLOOKUP($D15,'SAP Data'!$A$7:$SD$1500,Z$4,FALSE),"")</f>
        <v>521751568.19999999</v>
      </c>
      <c r="AA15" s="105">
        <f>IFERROR(VLOOKUP($D15,'SAP Data'!$A$7:$SD$1500,AA$4,FALSE),"")</f>
        <v>537471913.35000002</v>
      </c>
      <c r="AB15" s="105">
        <f>IFERROR(VLOOKUP($D15,'SAP Data'!$A$7:$SD$1500,AB$4,FALSE),"")</f>
        <v>543845238.87</v>
      </c>
      <c r="AC15" s="220">
        <f>IFERROR(VLOOKUP($D15,'SAP Data'!$A$7:$SD$1500,AC$4,FALSE),"")</f>
        <v>579817022.88999999</v>
      </c>
      <c r="AD15" s="133">
        <f t="shared" si="4"/>
        <v>397345801.44958329</v>
      </c>
      <c r="AE15" s="47">
        <f t="shared" si="5"/>
        <v>406292209.79333335</v>
      </c>
      <c r="AF15" s="47">
        <f t="shared" si="6"/>
        <v>415090173.79666662</v>
      </c>
      <c r="AG15" s="47">
        <f t="shared" si="7"/>
        <v>423956851.91458327</v>
      </c>
      <c r="AH15" s="47">
        <f t="shared" si="8"/>
        <v>433368824.13791674</v>
      </c>
      <c r="AI15" s="47">
        <f t="shared" si="9"/>
        <v>442466824.73083329</v>
      </c>
      <c r="AJ15" s="47">
        <f t="shared" si="10"/>
        <v>451075013.26916665</v>
      </c>
      <c r="AK15" s="47">
        <f t="shared" si="11"/>
        <v>459791098.23624998</v>
      </c>
      <c r="AL15" s="47">
        <f t="shared" si="12"/>
        <v>468996823.16041678</v>
      </c>
      <c r="AM15" s="47">
        <f t="shared" si="13"/>
        <v>476857696.03000003</v>
      </c>
      <c r="AN15" s="47">
        <f t="shared" si="14"/>
        <v>483068586.17750007</v>
      </c>
      <c r="AO15" s="132">
        <f t="shared" si="15"/>
        <v>491691687.73499995</v>
      </c>
      <c r="AP15" s="19"/>
      <c r="AQ15" s="19">
        <f t="shared" si="16"/>
        <v>0</v>
      </c>
      <c r="AR15" s="19"/>
      <c r="AS15" s="201"/>
      <c r="AT15" s="19"/>
      <c r="AU15" s="19">
        <f t="shared" si="17"/>
        <v>0</v>
      </c>
      <c r="AV15" s="19"/>
      <c r="AW15" s="201"/>
      <c r="AY15" s="19">
        <f t="shared" si="18"/>
        <v>0</v>
      </c>
      <c r="BA15" s="196"/>
      <c r="BC15" s="19">
        <f t="shared" si="19"/>
        <v>0</v>
      </c>
      <c r="BE15" s="196"/>
      <c r="BG15" s="19">
        <f t="shared" si="20"/>
        <v>0</v>
      </c>
      <c r="BI15" s="196"/>
      <c r="BK15" s="19">
        <f t="shared" si="21"/>
        <v>0</v>
      </c>
      <c r="BM15" s="196"/>
      <c r="BO15" s="19">
        <f t="shared" si="22"/>
        <v>0</v>
      </c>
      <c r="BQ15" s="196"/>
      <c r="BS15" s="19">
        <f t="shared" si="23"/>
        <v>0</v>
      </c>
      <c r="BU15" s="196"/>
      <c r="BW15" s="19">
        <f t="shared" si="24"/>
        <v>0</v>
      </c>
      <c r="BY15" s="196"/>
      <c r="CA15" s="19">
        <f t="shared" si="25"/>
        <v>0</v>
      </c>
      <c r="CC15" s="196"/>
      <c r="CE15" s="19">
        <f t="shared" si="26"/>
        <v>0</v>
      </c>
      <c r="CG15" s="196"/>
      <c r="CI15" s="19">
        <f t="shared" si="27"/>
        <v>0</v>
      </c>
      <c r="CK15" s="196"/>
      <c r="CM15" s="19">
        <f t="shared" si="28"/>
        <v>0</v>
      </c>
      <c r="CO15" s="19">
        <f t="shared" si="29"/>
        <v>491691687.73499995</v>
      </c>
      <c r="CQ15" s="19">
        <f t="shared" si="30"/>
        <v>58806325.853105992</v>
      </c>
      <c r="CS15" s="19">
        <f t="shared" si="31"/>
        <v>432885361.88189399</v>
      </c>
      <c r="CU15" s="19">
        <f t="shared" si="32"/>
        <v>0</v>
      </c>
      <c r="CW15" s="76">
        <f t="shared" si="33"/>
        <v>0</v>
      </c>
      <c r="CY15" s="21"/>
      <c r="CZ15" s="19">
        <f t="shared" si="34"/>
        <v>491691687.73499995</v>
      </c>
      <c r="DA15" s="21"/>
      <c r="DB15" s="17" t="s">
        <v>1699</v>
      </c>
      <c r="DC15" s="24">
        <f>Factors!D23</f>
        <v>0.1196</v>
      </c>
      <c r="DD15" s="17" t="s">
        <v>3455</v>
      </c>
    </row>
    <row r="16" spans="1:108" x14ac:dyDescent="0.2">
      <c r="A16" s="153" t="s">
        <v>3856</v>
      </c>
      <c r="B16" s="17" t="str">
        <f>VLOOKUP(D16,'line assign basis'!$L$15:$Q$1525,6,FALSE)</f>
        <v>N. MIST CON COMP NYC</v>
      </c>
      <c r="C16" s="20" t="s">
        <v>3601</v>
      </c>
      <c r="D16" s="20" t="s">
        <v>3659</v>
      </c>
      <c r="E16" s="20">
        <f>IFERROR(VLOOKUP(D16,'line assign basis'!$L$5:$P$1288,5,FALSE),"")</f>
        <v>13</v>
      </c>
      <c r="F16" s="39"/>
      <c r="G16" s="39"/>
      <c r="I16" s="105">
        <f>IFERROR(VLOOKUP($D16,'SAP Data'!$A$7:$SD$1500,I$4,FALSE),"")</f>
        <v>0</v>
      </c>
      <c r="J16" s="105">
        <f>IFERROR(VLOOKUP($D16,'SAP Data'!$A$7:$SD$1500,J$4,FALSE),"")</f>
        <v>0</v>
      </c>
      <c r="K16" s="105">
        <f>IFERROR(VLOOKUP($D16,'SAP Data'!$A$7:$SD$1500,K$4,FALSE),"")</f>
        <v>0</v>
      </c>
      <c r="L16" s="105">
        <f>IFERROR(VLOOKUP($D16,'SAP Data'!$A$7:$SD$1500,L$4,FALSE),"")</f>
        <v>0</v>
      </c>
      <c r="M16" s="105">
        <f>IFERROR(VLOOKUP($D16,'SAP Data'!$A$7:$SD$1500,M$4,FALSE),"")</f>
        <v>0</v>
      </c>
      <c r="N16" s="105">
        <f>IFERROR(VLOOKUP($D16,'SAP Data'!$A$7:$SD$1500,N$4,FALSE),"")</f>
        <v>0</v>
      </c>
      <c r="O16" s="105">
        <f>IFERROR(VLOOKUP($D16,'SAP Data'!$A$7:$SD$1500,O$4,FALSE),"")</f>
        <v>0</v>
      </c>
      <c r="P16" s="105">
        <f>IFERROR(VLOOKUP($D16,'SAP Data'!$A$7:$SD$1500,P$4,FALSE),"")</f>
        <v>0</v>
      </c>
      <c r="Q16" s="105">
        <f>IFERROR(VLOOKUP($D16,'SAP Data'!$A$7:$SD$1500,Q$4,FALSE),"")</f>
        <v>0</v>
      </c>
      <c r="R16" s="105">
        <f>IFERROR(VLOOKUP($D16,'SAP Data'!$A$7:$SD$1500,R$4,FALSE),"")</f>
        <v>0</v>
      </c>
      <c r="S16" s="105">
        <f>IFERROR(VLOOKUP($D16,'SAP Data'!$A$7:$SD$1500,S$4,FALSE),"")</f>
        <v>0</v>
      </c>
      <c r="T16" s="105">
        <f>IFERROR(VLOOKUP($D16,'SAP Data'!$A$7:$SD$1500,T$4,FALSE),"")</f>
        <v>0</v>
      </c>
      <c r="U16" s="105">
        <f>IFERROR(VLOOKUP($D16,'SAP Data'!$A$7:$SD$1500,U$4,FALSE),"")</f>
        <v>0</v>
      </c>
      <c r="V16" s="105">
        <f>IFERROR(VLOOKUP($D16,'SAP Data'!$A$7:$SD$1500,V$4,FALSE),"")</f>
        <v>143554705.06</v>
      </c>
      <c r="W16" s="105">
        <f>IFERROR(VLOOKUP($D16,'SAP Data'!$A$7:$SD$1500,W$4,FALSE),"")</f>
        <v>143794498.34999999</v>
      </c>
      <c r="X16" s="105">
        <f>IFERROR(VLOOKUP($D16,'SAP Data'!$A$7:$SD$1500,X$4,FALSE),"")</f>
        <v>143960627.13999999</v>
      </c>
      <c r="Y16" s="105">
        <f>IFERROR(VLOOKUP($D16,'SAP Data'!$A$7:$SD$1500,Y$4,FALSE),"")</f>
        <v>144050483.47999999</v>
      </c>
      <c r="Z16" s="105">
        <f>IFERROR(VLOOKUP($D16,'SAP Data'!$A$7:$SD$1500,Z$4,FALSE),"")</f>
        <v>144133566.91</v>
      </c>
      <c r="AA16" s="105">
        <f>IFERROR(VLOOKUP($D16,'SAP Data'!$A$7:$SD$1500,AA$4,FALSE),"")</f>
        <v>144214647.97999999</v>
      </c>
      <c r="AB16" s="105">
        <f>IFERROR(VLOOKUP($D16,'SAP Data'!$A$7:$SD$1500,AB$4,FALSE),"")</f>
        <v>145211783.59</v>
      </c>
      <c r="AC16" s="220">
        <f>IFERROR(VLOOKUP($D16,'SAP Data'!$A$7:$SD$1500,AC$4,FALSE),"")</f>
        <v>145278882.52000001</v>
      </c>
      <c r="AD16" s="133">
        <f t="shared" si="4"/>
        <v>0</v>
      </c>
      <c r="AE16" s="47">
        <f t="shared" si="5"/>
        <v>0</v>
      </c>
      <c r="AF16" s="47">
        <f t="shared" si="6"/>
        <v>0</v>
      </c>
      <c r="AG16" s="47">
        <f t="shared" si="7"/>
        <v>0</v>
      </c>
      <c r="AH16" s="47">
        <f t="shared" si="8"/>
        <v>5981446.0441666665</v>
      </c>
      <c r="AI16" s="47">
        <f t="shared" si="9"/>
        <v>17954329.519583333</v>
      </c>
      <c r="AJ16" s="47">
        <f t="shared" si="10"/>
        <v>29944126.414999995</v>
      </c>
      <c r="AK16" s="47">
        <f t="shared" si="11"/>
        <v>41944589.357499994</v>
      </c>
      <c r="AL16" s="47">
        <f t="shared" si="12"/>
        <v>53952258.123750001</v>
      </c>
      <c r="AM16" s="47">
        <f t="shared" si="13"/>
        <v>65966767.077499993</v>
      </c>
      <c r="AN16" s="47">
        <f t="shared" si="14"/>
        <v>78026201.726249993</v>
      </c>
      <c r="AO16" s="132">
        <f t="shared" si="15"/>
        <v>90129979.480833337</v>
      </c>
      <c r="AP16" s="19"/>
      <c r="AQ16" s="19">
        <f t="shared" si="16"/>
        <v>0</v>
      </c>
      <c r="AR16" s="19"/>
      <c r="AS16" s="201"/>
      <c r="AT16" s="19"/>
      <c r="AU16" s="19">
        <f t="shared" si="17"/>
        <v>0</v>
      </c>
      <c r="AV16" s="19"/>
      <c r="AW16" s="201"/>
      <c r="AY16" s="19">
        <f t="shared" si="18"/>
        <v>0</v>
      </c>
      <c r="BA16" s="196"/>
      <c r="BC16" s="19">
        <f t="shared" si="19"/>
        <v>0</v>
      </c>
      <c r="BE16" s="196"/>
      <c r="BG16" s="19">
        <f t="shared" si="20"/>
        <v>0</v>
      </c>
      <c r="BI16" s="196"/>
      <c r="BK16" s="19">
        <f t="shared" si="21"/>
        <v>0</v>
      </c>
      <c r="BM16" s="196"/>
      <c r="BO16" s="19">
        <f t="shared" si="22"/>
        <v>0</v>
      </c>
      <c r="BQ16" s="196"/>
      <c r="BS16" s="19">
        <f t="shared" si="23"/>
        <v>0</v>
      </c>
      <c r="BU16" s="196"/>
      <c r="BW16" s="19">
        <f t="shared" si="24"/>
        <v>0</v>
      </c>
      <c r="BY16" s="196"/>
      <c r="CA16" s="19">
        <f t="shared" si="25"/>
        <v>0</v>
      </c>
      <c r="CC16" s="196"/>
      <c r="CE16" s="19">
        <f t="shared" si="26"/>
        <v>0</v>
      </c>
      <c r="CG16" s="196"/>
      <c r="CI16" s="19">
        <f t="shared" si="27"/>
        <v>0</v>
      </c>
      <c r="CK16" s="196"/>
      <c r="CM16" s="19">
        <f t="shared" si="28"/>
        <v>0</v>
      </c>
      <c r="CO16" s="19">
        <f>IFERROR(CZ16+CU16,"")</f>
        <v>90129979.480833337</v>
      </c>
      <c r="CQ16" s="19">
        <f>IFERROR(VLOOKUP(E16,$E$608:$CK$637,85,FALSE)*0,"")</f>
        <v>0</v>
      </c>
      <c r="CS16" s="19">
        <f t="shared" si="31"/>
        <v>90129979.480833337</v>
      </c>
      <c r="CU16" s="19">
        <f t="shared" si="32"/>
        <v>0</v>
      </c>
      <c r="CW16" s="76">
        <f t="shared" si="33"/>
        <v>0</v>
      </c>
      <c r="CY16" s="21"/>
      <c r="CZ16" s="19">
        <f t="shared" si="34"/>
        <v>90129979.480833337</v>
      </c>
      <c r="DA16" s="21"/>
      <c r="DB16" s="17" t="s">
        <v>1699</v>
      </c>
      <c r="DC16" s="24">
        <f>DC15</f>
        <v>0.1196</v>
      </c>
      <c r="DD16" s="17" t="s">
        <v>3455</v>
      </c>
    </row>
    <row r="17" spans="1:108" x14ac:dyDescent="0.2">
      <c r="B17" s="17" t="str">
        <f>VLOOKUP(D17,'line assign basis'!$L$15:$Q$1525,6,FALSE)</f>
        <v>CONST WORK IN PROGR</v>
      </c>
      <c r="C17" s="20" t="s">
        <v>14</v>
      </c>
      <c r="D17" s="20" t="s">
        <v>12</v>
      </c>
      <c r="E17" s="20">
        <f>IFERROR(VLOOKUP(D17,'line assign basis'!$L$5:$P$1288,5,FALSE),"")</f>
        <v>16</v>
      </c>
      <c r="F17" s="39">
        <v>0</v>
      </c>
      <c r="G17" s="39">
        <v>0</v>
      </c>
      <c r="H17" s="19">
        <v>0</v>
      </c>
      <c r="I17" s="105">
        <f>IFERROR(VLOOKUP($D17,'SAP Data'!$A$7:$SD$1500,I$4,FALSE),"")</f>
        <v>0</v>
      </c>
      <c r="J17" s="105">
        <f>IFERROR(VLOOKUP($D17,'SAP Data'!$A$7:$SD$1500,J$4,FALSE),"")</f>
        <v>0</v>
      </c>
      <c r="K17" s="105">
        <f>IFERROR(VLOOKUP($D17,'SAP Data'!$A$7:$SD$1500,K$4,FALSE),"")</f>
        <v>0</v>
      </c>
      <c r="L17" s="105">
        <f>IFERROR(VLOOKUP($D17,'SAP Data'!$A$7:$SD$1500,L$4,FALSE),"")</f>
        <v>0</v>
      </c>
      <c r="M17" s="105">
        <f>IFERROR(VLOOKUP($D17,'SAP Data'!$A$7:$SD$1500,M$4,FALSE),"")</f>
        <v>0</v>
      </c>
      <c r="N17" s="105">
        <f>IFERROR(VLOOKUP($D17,'SAP Data'!$A$7:$SD$1500,N$4,FALSE),"")</f>
        <v>0</v>
      </c>
      <c r="O17" s="105">
        <f>IFERROR(VLOOKUP($D17,'SAP Data'!$A$7:$SD$1500,O$4,FALSE),"")</f>
        <v>0</v>
      </c>
      <c r="P17" s="105">
        <f>IFERROR(VLOOKUP($D17,'SAP Data'!$A$7:$SD$1500,P$4,FALSE),"")</f>
        <v>0</v>
      </c>
      <c r="Q17" s="105">
        <f>IFERROR(VLOOKUP($D17,'SAP Data'!$A$7:$SD$1500,Q$4,FALSE),"")</f>
        <v>0</v>
      </c>
      <c r="R17" s="105">
        <f>IFERROR(VLOOKUP($D17,'SAP Data'!$A$7:$SD$1500,R$4,FALSE),"")</f>
        <v>0</v>
      </c>
      <c r="S17" s="105">
        <f>IFERROR(VLOOKUP($D17,'SAP Data'!$A$7:$SD$1500,S$4,FALSE),"")</f>
        <v>0</v>
      </c>
      <c r="T17" s="105">
        <f>IFERROR(VLOOKUP($D17,'SAP Data'!$A$7:$SD$1500,T$4,FALSE),"")</f>
        <v>0</v>
      </c>
      <c r="U17" s="105">
        <f>IFERROR(VLOOKUP($D17,'SAP Data'!$A$7:$SD$1500,U$4,FALSE),"")</f>
        <v>0</v>
      </c>
      <c r="V17" s="105">
        <f>IFERROR(VLOOKUP($D17,'SAP Data'!$A$7:$SD$1500,V$4,FALSE),"")</f>
        <v>0</v>
      </c>
      <c r="W17" s="105">
        <f>IFERROR(VLOOKUP($D17,'SAP Data'!$A$7:$SD$1500,W$4,FALSE),"")</f>
        <v>0</v>
      </c>
      <c r="X17" s="105">
        <f>IFERROR(VLOOKUP($D17,'SAP Data'!$A$7:$SD$1500,X$4,FALSE),"")</f>
        <v>0</v>
      </c>
      <c r="Y17" s="105">
        <f>IFERROR(VLOOKUP($D17,'SAP Data'!$A$7:$SD$1500,Y$4,FALSE),"")</f>
        <v>0</v>
      </c>
      <c r="Z17" s="105">
        <f>IFERROR(VLOOKUP($D17,'SAP Data'!$A$7:$SD$1500,Z$4,FALSE),"")</f>
        <v>0</v>
      </c>
      <c r="AA17" s="105">
        <f>IFERROR(VLOOKUP($D17,'SAP Data'!$A$7:$SD$1500,AA$4,FALSE),"")</f>
        <v>0</v>
      </c>
      <c r="AB17" s="105">
        <f>IFERROR(VLOOKUP($D17,'SAP Data'!$A$7:$SD$1500,AB$4,FALSE),"")</f>
        <v>0</v>
      </c>
      <c r="AC17" s="220">
        <f>IFERROR(VLOOKUP($D17,'SAP Data'!$A$7:$SD$1500,AC$4,FALSE),"")</f>
        <v>0</v>
      </c>
      <c r="AD17" s="133">
        <f t="shared" si="4"/>
        <v>0</v>
      </c>
      <c r="AE17" s="47">
        <f t="shared" si="5"/>
        <v>0</v>
      </c>
      <c r="AF17" s="47">
        <f t="shared" si="6"/>
        <v>0</v>
      </c>
      <c r="AG17" s="47">
        <f t="shared" si="7"/>
        <v>0</v>
      </c>
      <c r="AH17" s="47">
        <f t="shared" si="8"/>
        <v>0</v>
      </c>
      <c r="AI17" s="47">
        <f t="shared" si="9"/>
        <v>0</v>
      </c>
      <c r="AJ17" s="47">
        <f t="shared" si="10"/>
        <v>0</v>
      </c>
      <c r="AK17" s="47">
        <f t="shared" si="11"/>
        <v>0</v>
      </c>
      <c r="AL17" s="47">
        <f t="shared" si="12"/>
        <v>0</v>
      </c>
      <c r="AM17" s="47">
        <f t="shared" si="13"/>
        <v>0</v>
      </c>
      <c r="AN17" s="47">
        <f t="shared" si="14"/>
        <v>0</v>
      </c>
      <c r="AO17" s="132">
        <f t="shared" si="15"/>
        <v>0</v>
      </c>
      <c r="AP17" s="19"/>
      <c r="AQ17" s="19">
        <f t="shared" si="16"/>
        <v>0</v>
      </c>
      <c r="AR17" s="19"/>
      <c r="AS17" s="201"/>
      <c r="AT17" s="19"/>
      <c r="AU17" s="19">
        <f t="shared" si="17"/>
        <v>0</v>
      </c>
      <c r="AV17" s="19"/>
      <c r="AW17" s="201"/>
      <c r="AY17" s="19">
        <f t="shared" si="18"/>
        <v>0</v>
      </c>
      <c r="BA17" s="196"/>
      <c r="BC17" s="19">
        <f t="shared" si="19"/>
        <v>0</v>
      </c>
      <c r="BE17" s="196"/>
      <c r="BG17" s="19">
        <f t="shared" si="20"/>
        <v>0</v>
      </c>
      <c r="BI17" s="196"/>
      <c r="BK17" s="19">
        <f t="shared" si="21"/>
        <v>0</v>
      </c>
      <c r="BM17" s="196"/>
      <c r="BO17" s="19">
        <f t="shared" si="22"/>
        <v>0</v>
      </c>
      <c r="BQ17" s="196"/>
      <c r="BS17" s="19">
        <f t="shared" si="23"/>
        <v>0</v>
      </c>
      <c r="BU17" s="196"/>
      <c r="BW17" s="19">
        <f t="shared" si="24"/>
        <v>0</v>
      </c>
      <c r="BY17" s="196"/>
      <c r="CA17" s="19">
        <f t="shared" si="25"/>
        <v>0</v>
      </c>
      <c r="CC17" s="196"/>
      <c r="CE17" s="19">
        <f t="shared" si="26"/>
        <v>0</v>
      </c>
      <c r="CG17" s="196"/>
      <c r="CI17" s="19">
        <f t="shared" si="27"/>
        <v>0</v>
      </c>
      <c r="CK17" s="196"/>
      <c r="CM17" s="19">
        <f t="shared" si="28"/>
        <v>0</v>
      </c>
      <c r="CO17" s="19">
        <f t="shared" si="29"/>
        <v>0</v>
      </c>
      <c r="CQ17" s="19">
        <f t="shared" si="30"/>
        <v>0</v>
      </c>
      <c r="CS17" s="19">
        <f t="shared" si="31"/>
        <v>0</v>
      </c>
      <c r="CU17" s="19">
        <f t="shared" si="32"/>
        <v>0</v>
      </c>
      <c r="CW17" s="76">
        <f t="shared" si="33"/>
        <v>0</v>
      </c>
      <c r="CY17" s="21"/>
      <c r="CZ17" s="19">
        <f t="shared" si="34"/>
        <v>0</v>
      </c>
      <c r="DA17" s="21"/>
      <c r="DB17" s="17" t="s">
        <v>1700</v>
      </c>
      <c r="DC17" s="41">
        <v>0.1036</v>
      </c>
      <c r="DD17" s="17" t="s">
        <v>3456</v>
      </c>
    </row>
    <row r="18" spans="1:108" x14ac:dyDescent="0.2">
      <c r="B18" s="17" t="str">
        <f>VLOOKUP(D18,'line assign basis'!$L$15:$Q$1525,6,FALSE)</f>
        <v>CONST WORK IN PROGR</v>
      </c>
      <c r="C18" s="20" t="s">
        <v>16</v>
      </c>
      <c r="D18" s="20" t="s">
        <v>15</v>
      </c>
      <c r="E18" s="20">
        <f>IFERROR(VLOOKUP(D18,'line assign basis'!$L$5:$P$1288,5,FALSE),"")</f>
        <v>16</v>
      </c>
      <c r="F18" s="39">
        <v>-5010.0200000000004</v>
      </c>
      <c r="G18" s="39">
        <v>-5009.24</v>
      </c>
      <c r="H18" s="19">
        <v>-5009.24</v>
      </c>
      <c r="I18" s="105">
        <f>IFERROR(VLOOKUP($D18,'SAP Data'!$A$7:$SD$1500,I$4,FALSE),"")</f>
        <v>-5009.24</v>
      </c>
      <c r="J18" s="105">
        <f>IFERROR(VLOOKUP($D18,'SAP Data'!$A$7:$SD$1500,J$4,FALSE),"")</f>
        <v>-5009.24</v>
      </c>
      <c r="K18" s="105">
        <f>IFERROR(VLOOKUP($D18,'SAP Data'!$A$7:$SD$1500,K$4,FALSE),"")</f>
        <v>318685.92</v>
      </c>
      <c r="L18" s="105">
        <f>IFERROR(VLOOKUP($D18,'SAP Data'!$A$7:$SD$1500,L$4,FALSE),"")</f>
        <v>-5009.24</v>
      </c>
      <c r="M18" s="105">
        <f>IFERROR(VLOOKUP($D18,'SAP Data'!$A$7:$SD$1500,M$4,FALSE),"")</f>
        <v>-5009.24</v>
      </c>
      <c r="N18" s="105">
        <f>IFERROR(VLOOKUP($D18,'SAP Data'!$A$7:$SD$1500,N$4,FALSE),"")</f>
        <v>-5009.24</v>
      </c>
      <c r="O18" s="105">
        <f>IFERROR(VLOOKUP($D18,'SAP Data'!$A$7:$SD$1500,O$4,FALSE),"")</f>
        <v>-5009.24</v>
      </c>
      <c r="P18" s="105">
        <f>IFERROR(VLOOKUP($D18,'SAP Data'!$A$7:$SD$1500,P$4,FALSE),"")</f>
        <v>-5009.24</v>
      </c>
      <c r="Q18" s="105">
        <f>IFERROR(VLOOKUP($D18,'SAP Data'!$A$7:$SD$1500,Q$4,FALSE),"")</f>
        <v>2164809.98</v>
      </c>
      <c r="R18" s="105">
        <f>IFERROR(VLOOKUP($D18,'SAP Data'!$A$7:$SD$1500,R$4,FALSE),"")</f>
        <v>2164809.98</v>
      </c>
      <c r="S18" s="105">
        <f>IFERROR(VLOOKUP($D18,'SAP Data'!$A$7:$SD$1500,S$4,FALSE),"")</f>
        <v>2164809.98</v>
      </c>
      <c r="T18" s="105">
        <f>IFERROR(VLOOKUP($D18,'SAP Data'!$A$7:$SD$1500,T$4,FALSE),"")</f>
        <v>2681153.6</v>
      </c>
      <c r="U18" s="105">
        <f>IFERROR(VLOOKUP($D18,'SAP Data'!$A$7:$SD$1500,U$4,FALSE),"")</f>
        <v>2681153.6</v>
      </c>
      <c r="V18" s="105">
        <f>IFERROR(VLOOKUP($D18,'SAP Data'!$A$7:$SD$1500,V$4,FALSE),"")</f>
        <v>-5009.24</v>
      </c>
      <c r="W18" s="105">
        <f>IFERROR(VLOOKUP($D18,'SAP Data'!$A$7:$SD$1500,W$4,FALSE),"")</f>
        <v>-5009.24</v>
      </c>
      <c r="X18" s="105">
        <f>IFERROR(VLOOKUP($D18,'SAP Data'!$A$7:$SD$1500,X$4,FALSE),"")</f>
        <v>-5009.24</v>
      </c>
      <c r="Y18" s="105">
        <f>IFERROR(VLOOKUP($D18,'SAP Data'!$A$7:$SD$1500,Y$4,FALSE),"")</f>
        <v>-5009.24</v>
      </c>
      <c r="Z18" s="105">
        <f>IFERROR(VLOOKUP($D18,'SAP Data'!$A$7:$SD$1500,Z$4,FALSE),"")</f>
        <v>0</v>
      </c>
      <c r="AA18" s="105">
        <f>IFERROR(VLOOKUP($D18,'SAP Data'!$A$7:$SD$1500,AA$4,FALSE),"")</f>
        <v>0</v>
      </c>
      <c r="AB18" s="105">
        <f>IFERROR(VLOOKUP($D18,'SAP Data'!$A$7:$SD$1500,AB$4,FALSE),"")</f>
        <v>713.68</v>
      </c>
      <c r="AC18" s="220">
        <f>IFERROR(VLOOKUP($D18,'SAP Data'!$A$7:$SD$1500,AC$4,FALSE),"")</f>
        <v>0</v>
      </c>
      <c r="AD18" s="133">
        <f t="shared" si="4"/>
        <v>293192.72666666674</v>
      </c>
      <c r="AE18" s="47">
        <f t="shared" si="5"/>
        <v>474011.02750000003</v>
      </c>
      <c r="AF18" s="47">
        <f t="shared" si="6"/>
        <v>676343.61333333328</v>
      </c>
      <c r="AG18" s="47">
        <f t="shared" si="7"/>
        <v>900190.51666666672</v>
      </c>
      <c r="AH18" s="47">
        <f t="shared" si="8"/>
        <v>1012113.9683333334</v>
      </c>
      <c r="AI18" s="47">
        <f t="shared" si="9"/>
        <v>998626.67</v>
      </c>
      <c r="AJ18" s="47">
        <f t="shared" si="10"/>
        <v>985139.3716666667</v>
      </c>
      <c r="AK18" s="47">
        <f t="shared" si="11"/>
        <v>985139.3716666667</v>
      </c>
      <c r="AL18" s="47">
        <f t="shared" si="12"/>
        <v>985348.09</v>
      </c>
      <c r="AM18" s="47">
        <f t="shared" si="13"/>
        <v>985765.5266666665</v>
      </c>
      <c r="AN18" s="47">
        <f t="shared" si="14"/>
        <v>986212.69999999984</v>
      </c>
      <c r="AO18" s="132">
        <f t="shared" si="15"/>
        <v>896250.73916666664</v>
      </c>
      <c r="AP18" s="19"/>
      <c r="AQ18" s="19">
        <f t="shared" si="16"/>
        <v>0</v>
      </c>
      <c r="AR18" s="19"/>
      <c r="AS18" s="201"/>
      <c r="AT18" s="19"/>
      <c r="AU18" s="19">
        <f t="shared" si="17"/>
        <v>0</v>
      </c>
      <c r="AV18" s="19"/>
      <c r="AW18" s="201"/>
      <c r="AY18" s="19">
        <f t="shared" si="18"/>
        <v>0</v>
      </c>
      <c r="BA18" s="196"/>
      <c r="BC18" s="19">
        <f t="shared" si="19"/>
        <v>0</v>
      </c>
      <c r="BE18" s="196"/>
      <c r="BG18" s="19">
        <f t="shared" si="20"/>
        <v>0</v>
      </c>
      <c r="BI18" s="196"/>
      <c r="BK18" s="19">
        <f t="shared" si="21"/>
        <v>0</v>
      </c>
      <c r="BM18" s="196"/>
      <c r="BO18" s="19">
        <f t="shared" si="22"/>
        <v>0</v>
      </c>
      <c r="BQ18" s="196"/>
      <c r="BS18" s="19">
        <f t="shared" si="23"/>
        <v>0</v>
      </c>
      <c r="BU18" s="196"/>
      <c r="BW18" s="19">
        <f t="shared" si="24"/>
        <v>0</v>
      </c>
      <c r="BY18" s="196"/>
      <c r="CA18" s="19">
        <f t="shared" si="25"/>
        <v>0</v>
      </c>
      <c r="CC18" s="196"/>
      <c r="CE18" s="19">
        <f t="shared" si="26"/>
        <v>0</v>
      </c>
      <c r="CG18" s="196"/>
      <c r="CI18" s="19">
        <f t="shared" si="27"/>
        <v>0</v>
      </c>
      <c r="CK18" s="196"/>
      <c r="CM18" s="19">
        <f t="shared" si="28"/>
        <v>0</v>
      </c>
      <c r="CO18" s="19">
        <f t="shared" si="29"/>
        <v>896250.73916666664</v>
      </c>
      <c r="CQ18" s="19">
        <f t="shared" si="30"/>
        <v>0</v>
      </c>
      <c r="CS18" s="19">
        <f t="shared" si="31"/>
        <v>0</v>
      </c>
      <c r="CU18" s="19">
        <f t="shared" si="32"/>
        <v>896250.73916666664</v>
      </c>
      <c r="CW18" s="76">
        <f t="shared" si="33"/>
        <v>0</v>
      </c>
      <c r="CY18" s="21"/>
      <c r="CZ18" s="19">
        <f t="shared" si="34"/>
        <v>0</v>
      </c>
      <c r="DA18" s="21"/>
      <c r="DC18" s="24"/>
    </row>
    <row r="19" spans="1:108" x14ac:dyDescent="0.2">
      <c r="B19" s="17" t="str">
        <f>VLOOKUP(D19,'line assign basis'!$L$15:$Q$1525,6,FALSE)</f>
        <v>CWIP - 250 Taylor HQ</v>
      </c>
      <c r="C19" s="20" t="s">
        <v>19</v>
      </c>
      <c r="D19" s="20" t="s">
        <v>17</v>
      </c>
      <c r="E19" s="20">
        <f>IFERROR(VLOOKUP(D19,'line assign basis'!$L$5:$P$1288,5,FALSE),"")</f>
        <v>16</v>
      </c>
      <c r="F19" s="39">
        <v>509971.52</v>
      </c>
      <c r="G19" s="39">
        <v>509971.52</v>
      </c>
      <c r="H19" s="19">
        <v>4130329.68</v>
      </c>
      <c r="I19" s="105">
        <f>IFERROR(VLOOKUP($D19,'SAP Data'!$A$7:$SD$1500,I$4,FALSE),"")</f>
        <v>4130329.68</v>
      </c>
      <c r="J19" s="105">
        <f>IFERROR(VLOOKUP($D19,'SAP Data'!$A$7:$SD$1500,J$4,FALSE),"")</f>
        <v>4130329.68</v>
      </c>
      <c r="K19" s="105">
        <f>IFERROR(VLOOKUP($D19,'SAP Data'!$A$7:$SD$1500,K$4,FALSE),"")</f>
        <v>7619813.8600000003</v>
      </c>
      <c r="L19" s="105">
        <f>IFERROR(VLOOKUP($D19,'SAP Data'!$A$7:$SD$1500,L$4,FALSE),"")</f>
        <v>7619813.8600000003</v>
      </c>
      <c r="M19" s="105">
        <f>IFERROR(VLOOKUP($D19,'SAP Data'!$A$7:$SD$1500,M$4,FALSE),"")</f>
        <v>7619813.8600000003</v>
      </c>
      <c r="N19" s="105">
        <f>IFERROR(VLOOKUP($D19,'SAP Data'!$A$7:$SD$1500,N$4,FALSE),"")</f>
        <v>15952432.529999999</v>
      </c>
      <c r="O19" s="105">
        <f>IFERROR(VLOOKUP($D19,'SAP Data'!$A$7:$SD$1500,O$4,FALSE),"")</f>
        <v>15952432.529999999</v>
      </c>
      <c r="P19" s="105">
        <f>IFERROR(VLOOKUP($D19,'SAP Data'!$A$7:$SD$1500,P$4,FALSE),"")</f>
        <v>15952432.529999999</v>
      </c>
      <c r="Q19" s="105">
        <f>IFERROR(VLOOKUP($D19,'SAP Data'!$A$7:$SD$1500,Q$4,FALSE),"")</f>
        <v>26047071.260000002</v>
      </c>
      <c r="R19" s="105">
        <f>IFERROR(VLOOKUP($D19,'SAP Data'!$A$7:$SD$1500,R$4,FALSE),"")</f>
        <v>0</v>
      </c>
      <c r="S19" s="105">
        <f>IFERROR(VLOOKUP($D19,'SAP Data'!$A$7:$SD$1500,S$4,FALSE),"")</f>
        <v>0</v>
      </c>
      <c r="T19" s="105">
        <f>IFERROR(VLOOKUP($D19,'SAP Data'!$A$7:$SD$1500,T$4,FALSE),"")</f>
        <v>0</v>
      </c>
      <c r="U19" s="105">
        <f>IFERROR(VLOOKUP($D19,'SAP Data'!$A$7:$SD$1500,U$4,FALSE),"")</f>
        <v>0</v>
      </c>
      <c r="V19" s="105">
        <f>IFERROR(VLOOKUP($D19,'SAP Data'!$A$7:$SD$1500,V$4,FALSE),"")</f>
        <v>0</v>
      </c>
      <c r="W19" s="105">
        <f>IFERROR(VLOOKUP($D19,'SAP Data'!$A$7:$SD$1500,W$4,FALSE),"")</f>
        <v>0</v>
      </c>
      <c r="X19" s="105">
        <f>IFERROR(VLOOKUP($D19,'SAP Data'!$A$7:$SD$1500,X$4,FALSE),"")</f>
        <v>0</v>
      </c>
      <c r="Y19" s="105">
        <f>IFERROR(VLOOKUP($D19,'SAP Data'!$A$7:$SD$1500,Y$4,FALSE),"")</f>
        <v>0</v>
      </c>
      <c r="Z19" s="105">
        <f>IFERROR(VLOOKUP($D19,'SAP Data'!$A$7:$SD$1500,Z$4,FALSE),"")</f>
        <v>0</v>
      </c>
      <c r="AA19" s="105">
        <f>IFERROR(VLOOKUP($D19,'SAP Data'!$A$7:$SD$1500,AA$4,FALSE),"")</f>
        <v>0</v>
      </c>
      <c r="AB19" s="105">
        <f>IFERROR(VLOOKUP($D19,'SAP Data'!$A$7:$SD$1500,AB$4,FALSE),"")</f>
        <v>0</v>
      </c>
      <c r="AC19" s="220">
        <f>IFERROR(VLOOKUP($D19,'SAP Data'!$A$7:$SD$1500,AC$4,FALSE),"")</f>
        <v>0</v>
      </c>
      <c r="AD19" s="133">
        <f t="shared" si="4"/>
        <v>9159979.7291666679</v>
      </c>
      <c r="AE19" s="47">
        <f t="shared" si="5"/>
        <v>9117482.102500001</v>
      </c>
      <c r="AF19" s="47">
        <f t="shared" si="6"/>
        <v>8924136.2191666681</v>
      </c>
      <c r="AG19" s="47">
        <f t="shared" si="7"/>
        <v>8579942.0791666675</v>
      </c>
      <c r="AH19" s="47">
        <f t="shared" si="8"/>
        <v>8235747.9391666679</v>
      </c>
      <c r="AI19" s="47">
        <f t="shared" si="9"/>
        <v>7746158.6250000009</v>
      </c>
      <c r="AJ19" s="47">
        <f t="shared" si="10"/>
        <v>7111174.1366666676</v>
      </c>
      <c r="AK19" s="47">
        <f t="shared" si="11"/>
        <v>6476189.6483333334</v>
      </c>
      <c r="AL19" s="47">
        <f t="shared" si="12"/>
        <v>5494012.7154166671</v>
      </c>
      <c r="AM19" s="47">
        <f t="shared" si="13"/>
        <v>4164643.3379166666</v>
      </c>
      <c r="AN19" s="47">
        <f t="shared" si="14"/>
        <v>2835273.9604166667</v>
      </c>
      <c r="AO19" s="132">
        <f t="shared" si="15"/>
        <v>1085294.6358333335</v>
      </c>
      <c r="AP19" s="19"/>
      <c r="AQ19" s="19">
        <f t="shared" si="16"/>
        <v>0</v>
      </c>
      <c r="AR19" s="19"/>
      <c r="AS19" s="201"/>
      <c r="AT19" s="19"/>
      <c r="AU19" s="19">
        <f t="shared" si="17"/>
        <v>0</v>
      </c>
      <c r="AV19" s="19"/>
      <c r="AW19" s="201"/>
      <c r="AY19" s="19">
        <f t="shared" si="18"/>
        <v>0</v>
      </c>
      <c r="BA19" s="196"/>
      <c r="BC19" s="19">
        <f t="shared" si="19"/>
        <v>0</v>
      </c>
      <c r="BE19" s="196"/>
      <c r="BG19" s="19">
        <f t="shared" si="20"/>
        <v>0</v>
      </c>
      <c r="BI19" s="196"/>
      <c r="BK19" s="19">
        <f t="shared" si="21"/>
        <v>0</v>
      </c>
      <c r="BM19" s="196"/>
      <c r="BO19" s="19">
        <f t="shared" si="22"/>
        <v>0</v>
      </c>
      <c r="BQ19" s="196"/>
      <c r="BS19" s="19">
        <f t="shared" si="23"/>
        <v>0</v>
      </c>
      <c r="BU19" s="196"/>
      <c r="BW19" s="19">
        <f t="shared" si="24"/>
        <v>0</v>
      </c>
      <c r="BY19" s="196"/>
      <c r="CA19" s="19">
        <f t="shared" si="25"/>
        <v>0</v>
      </c>
      <c r="CC19" s="196"/>
      <c r="CE19" s="19">
        <f t="shared" si="26"/>
        <v>0</v>
      </c>
      <c r="CG19" s="196"/>
      <c r="CI19" s="19">
        <f t="shared" si="27"/>
        <v>0</v>
      </c>
      <c r="CK19" s="196"/>
      <c r="CM19" s="19">
        <f t="shared" si="28"/>
        <v>0</v>
      </c>
      <c r="CO19" s="19">
        <f t="shared" si="29"/>
        <v>1085294.6358333335</v>
      </c>
      <c r="CQ19" s="19">
        <f t="shared" si="30"/>
        <v>0</v>
      </c>
      <c r="CS19" s="19">
        <f t="shared" si="31"/>
        <v>0</v>
      </c>
      <c r="CU19" s="19">
        <f t="shared" si="32"/>
        <v>1085294.6358333335</v>
      </c>
      <c r="CW19" s="76">
        <f t="shared" si="33"/>
        <v>0</v>
      </c>
      <c r="CY19" s="21"/>
      <c r="CZ19" s="19">
        <f t="shared" si="34"/>
        <v>0</v>
      </c>
      <c r="DA19" s="21"/>
      <c r="DB19" s="17" t="s">
        <v>1693</v>
      </c>
      <c r="DC19" s="24">
        <f>Factors!D9</f>
        <v>0.1066</v>
      </c>
      <c r="DD19" s="17" t="s">
        <v>3454</v>
      </c>
    </row>
    <row r="20" spans="1:108" x14ac:dyDescent="0.2">
      <c r="B20" s="17" t="str">
        <f>VLOOKUP(D20,'line assign basis'!$L$15:$Q$1525,6,FALSE)</f>
        <v>CWIP UTILITY</v>
      </c>
      <c r="C20" s="20" t="s">
        <v>22</v>
      </c>
      <c r="D20" s="20" t="s">
        <v>20</v>
      </c>
      <c r="E20" s="20">
        <f>IFERROR(VLOOKUP(D20,'line assign basis'!$L$5:$P$1288,5,FALSE),"")</f>
        <v>16</v>
      </c>
      <c r="F20" s="39">
        <v>164308872.30000001</v>
      </c>
      <c r="G20" s="39">
        <v>169789414.19999999</v>
      </c>
      <c r="H20" s="19">
        <v>173007462.30000001</v>
      </c>
      <c r="I20" s="105">
        <f>IFERROR(VLOOKUP($D20,'SAP Data'!$A$7:$SD$1500,I$4,FALSE),"")</f>
        <v>181833090.84999999</v>
      </c>
      <c r="J20" s="105">
        <f>IFERROR(VLOOKUP($D20,'SAP Data'!$A$7:$SD$1500,J$4,FALSE),"")</f>
        <v>187401495.91999999</v>
      </c>
      <c r="K20" s="105">
        <f>IFERROR(VLOOKUP($D20,'SAP Data'!$A$7:$SD$1500,K$4,FALSE),"")</f>
        <v>184556875.84</v>
      </c>
      <c r="L20" s="105">
        <f>IFERROR(VLOOKUP($D20,'SAP Data'!$A$7:$SD$1500,L$4,FALSE),"")</f>
        <v>193697813.80000001</v>
      </c>
      <c r="M20" s="105">
        <f>IFERROR(VLOOKUP($D20,'SAP Data'!$A$7:$SD$1500,M$4,FALSE),"")</f>
        <v>205647441.15000001</v>
      </c>
      <c r="N20" s="105">
        <f>IFERROR(VLOOKUP($D20,'SAP Data'!$A$7:$SD$1500,N$4,FALSE),"")</f>
        <v>211252441.94</v>
      </c>
      <c r="O20" s="105">
        <f>IFERROR(VLOOKUP($D20,'SAP Data'!$A$7:$SD$1500,O$4,FALSE),"")</f>
        <v>163722419.09</v>
      </c>
      <c r="P20" s="105">
        <f>IFERROR(VLOOKUP($D20,'SAP Data'!$A$7:$SD$1500,P$4,FALSE),"")</f>
        <v>171670387.22</v>
      </c>
      <c r="Q20" s="105">
        <f>IFERROR(VLOOKUP($D20,'SAP Data'!$A$7:$SD$1500,Q$4,FALSE),"")</f>
        <v>176767078.13999999</v>
      </c>
      <c r="R20" s="105">
        <f>IFERROR(VLOOKUP($D20,'SAP Data'!$A$7:$SD$1500,R$4,FALSE),"")</f>
        <v>181992864.47</v>
      </c>
      <c r="S20" s="105">
        <f>IFERROR(VLOOKUP($D20,'SAP Data'!$A$7:$SD$1500,S$4,FALSE),"")</f>
        <v>194981591.97</v>
      </c>
      <c r="T20" s="105">
        <f>IFERROR(VLOOKUP($D20,'SAP Data'!$A$7:$SD$1500,T$4,FALSE),"")</f>
        <v>202248380.24000001</v>
      </c>
      <c r="U20" s="105">
        <f>IFERROR(VLOOKUP($D20,'SAP Data'!$A$7:$SD$1500,U$4,FALSE),"")</f>
        <v>203721295.93000001</v>
      </c>
      <c r="V20" s="105">
        <f>IFERROR(VLOOKUP($D20,'SAP Data'!$A$7:$SD$1500,V$4,FALSE),"")</f>
        <v>73659995.959999993</v>
      </c>
      <c r="W20" s="105">
        <f>IFERROR(VLOOKUP($D20,'SAP Data'!$A$7:$SD$1500,W$4,FALSE),"")</f>
        <v>75050342.829999998</v>
      </c>
      <c r="X20" s="105">
        <f>IFERROR(VLOOKUP($D20,'SAP Data'!$A$7:$SD$1500,X$4,FALSE),"")</f>
        <v>83213694.959999993</v>
      </c>
      <c r="Y20" s="105">
        <f>IFERROR(VLOOKUP($D20,'SAP Data'!$A$7:$SD$1500,Y$4,FALSE),"")</f>
        <v>97833980.5</v>
      </c>
      <c r="Z20" s="105">
        <f>IFERROR(VLOOKUP($D20,'SAP Data'!$A$7:$SD$1500,Z$4,FALSE),"")</f>
        <v>91301787.900000006</v>
      </c>
      <c r="AA20" s="105">
        <f>IFERROR(VLOOKUP($D20,'SAP Data'!$A$7:$SD$1500,AA$4,FALSE),"")</f>
        <v>93882966.049999997</v>
      </c>
      <c r="AB20" s="105">
        <f>IFERROR(VLOOKUP($D20,'SAP Data'!$A$7:$SD$1500,AB$4,FALSE),"")</f>
        <v>102094953.2</v>
      </c>
      <c r="AC20" s="220">
        <f>IFERROR(VLOOKUP($D20,'SAP Data'!$A$7:$SD$1500,AC$4,FALSE),"")</f>
        <v>84141998.159999996</v>
      </c>
      <c r="AD20" s="133">
        <f t="shared" si="4"/>
        <v>182708065.73625004</v>
      </c>
      <c r="AE20" s="47">
        <f t="shared" si="5"/>
        <v>184494572.81708333</v>
      </c>
      <c r="AF20" s="47">
        <f t="shared" si="6"/>
        <v>186762618.47166666</v>
      </c>
      <c r="AG20" s="47">
        <f t="shared" si="7"/>
        <v>188892998.5975</v>
      </c>
      <c r="AH20" s="47">
        <f t="shared" si="8"/>
        <v>185065777.97749999</v>
      </c>
      <c r="AI20" s="47">
        <f t="shared" si="9"/>
        <v>175763776.60375002</v>
      </c>
      <c r="AJ20" s="47">
        <f t="shared" si="10"/>
        <v>166597499.44333336</v>
      </c>
      <c r="AK20" s="47">
        <f t="shared" si="11"/>
        <v>157501766.96458334</v>
      </c>
      <c r="AL20" s="47">
        <f t="shared" si="12"/>
        <v>148011595.51916668</v>
      </c>
      <c r="AM20" s="47">
        <f t="shared" si="13"/>
        <v>140103674.39083335</v>
      </c>
      <c r="AN20" s="47">
        <f t="shared" si="14"/>
        <v>134294720.76333332</v>
      </c>
      <c r="AO20" s="132">
        <f t="shared" si="15"/>
        <v>127536366.01333334</v>
      </c>
      <c r="AP20" s="19"/>
      <c r="AQ20" s="19">
        <f t="shared" si="16"/>
        <v>0</v>
      </c>
      <c r="AR20" s="19"/>
      <c r="AS20" s="201"/>
      <c r="AT20" s="19"/>
      <c r="AU20" s="19">
        <f t="shared" si="17"/>
        <v>0</v>
      </c>
      <c r="AV20" s="19"/>
      <c r="AW20" s="201"/>
      <c r="AY20" s="19">
        <f t="shared" si="18"/>
        <v>0</v>
      </c>
      <c r="BA20" s="196"/>
      <c r="BC20" s="19">
        <f t="shared" si="19"/>
        <v>0</v>
      </c>
      <c r="BE20" s="196"/>
      <c r="BG20" s="19">
        <f t="shared" si="20"/>
        <v>0</v>
      </c>
      <c r="BI20" s="196"/>
      <c r="BK20" s="19">
        <f t="shared" si="21"/>
        <v>0</v>
      </c>
      <c r="BM20" s="196"/>
      <c r="BO20" s="19">
        <f t="shared" si="22"/>
        <v>0</v>
      </c>
      <c r="BQ20" s="196"/>
      <c r="BS20" s="19">
        <f t="shared" si="23"/>
        <v>0</v>
      </c>
      <c r="BU20" s="196"/>
      <c r="BW20" s="19">
        <f t="shared" si="24"/>
        <v>0</v>
      </c>
      <c r="BY20" s="196"/>
      <c r="CA20" s="19">
        <f t="shared" si="25"/>
        <v>0</v>
      </c>
      <c r="CC20" s="196"/>
      <c r="CE20" s="19">
        <f t="shared" si="26"/>
        <v>0</v>
      </c>
      <c r="CG20" s="196"/>
      <c r="CI20" s="19">
        <f t="shared" si="27"/>
        <v>0</v>
      </c>
      <c r="CK20" s="196"/>
      <c r="CM20" s="19">
        <f t="shared" si="28"/>
        <v>0</v>
      </c>
      <c r="CO20" s="19">
        <f t="shared" si="29"/>
        <v>127536366.01333334</v>
      </c>
      <c r="CQ20" s="19">
        <f t="shared" si="30"/>
        <v>0</v>
      </c>
      <c r="CS20" s="19">
        <f t="shared" si="31"/>
        <v>0</v>
      </c>
      <c r="CU20" s="19">
        <f t="shared" si="32"/>
        <v>127536366.01333334</v>
      </c>
      <c r="CW20" s="76">
        <f t="shared" si="33"/>
        <v>0</v>
      </c>
      <c r="CY20" s="21"/>
      <c r="CZ20" s="19">
        <f t="shared" si="34"/>
        <v>0</v>
      </c>
      <c r="DA20" s="21"/>
      <c r="DB20" s="17" t="s">
        <v>1701</v>
      </c>
      <c r="DC20" s="24">
        <f>Factors!D8</f>
        <v>0.11310000000000001</v>
      </c>
      <c r="DD20" s="17" t="s">
        <v>3458</v>
      </c>
    </row>
    <row r="21" spans="1:108" x14ac:dyDescent="0.2">
      <c r="B21" s="17" t="str">
        <f>VLOOKUP(D21,'line assign basis'!$L$15:$Q$1525,6,FALSE)</f>
        <v>RESERVE ADJ FOR AMOR</v>
      </c>
      <c r="C21" s="20" t="s">
        <v>1757</v>
      </c>
      <c r="D21" s="20" t="s">
        <v>2939</v>
      </c>
      <c r="E21" s="20">
        <f>IFERROR(VLOOKUP(D21,'line assign basis'!$L$5:$P$1288,5,FALSE),"")</f>
        <v>8</v>
      </c>
      <c r="F21" s="39">
        <v>0</v>
      </c>
      <c r="G21" s="39">
        <v>0</v>
      </c>
      <c r="H21" s="19">
        <v>0</v>
      </c>
      <c r="I21" s="105">
        <f>IFERROR(VLOOKUP($D21,'SAP Data'!$A$7:$SD$1500,I$4,FALSE),"")</f>
        <v>0</v>
      </c>
      <c r="J21" s="105">
        <f>IFERROR(VLOOKUP($D21,'SAP Data'!$A$7:$SD$1500,J$4,FALSE),"")</f>
        <v>0</v>
      </c>
      <c r="K21" s="105">
        <f>IFERROR(VLOOKUP($D21,'SAP Data'!$A$7:$SD$1500,K$4,FALSE),"")</f>
        <v>0</v>
      </c>
      <c r="L21" s="105">
        <f>IFERROR(VLOOKUP($D21,'SAP Data'!$A$7:$SD$1500,L$4,FALSE),"")</f>
        <v>0</v>
      </c>
      <c r="M21" s="105">
        <f>IFERROR(VLOOKUP($D21,'SAP Data'!$A$7:$SD$1500,M$4,FALSE),"")</f>
        <v>0</v>
      </c>
      <c r="N21" s="105">
        <f>IFERROR(VLOOKUP($D21,'SAP Data'!$A$7:$SD$1500,N$4,FALSE),"")</f>
        <v>0</v>
      </c>
      <c r="O21" s="105">
        <f>IFERROR(VLOOKUP($D21,'SAP Data'!$A$7:$SD$1500,O$4,FALSE),"")</f>
        <v>0</v>
      </c>
      <c r="P21" s="105">
        <f>IFERROR(VLOOKUP($D21,'SAP Data'!$A$7:$SD$1500,P$4,FALSE),"")</f>
        <v>103448.83</v>
      </c>
      <c r="Q21" s="105">
        <f>IFERROR(VLOOKUP($D21,'SAP Data'!$A$7:$SD$1500,Q$4,FALSE),"")</f>
        <v>206897.66</v>
      </c>
      <c r="R21" s="105">
        <f>IFERROR(VLOOKUP($D21,'SAP Data'!$A$7:$SD$1500,R$4,FALSE),"")</f>
        <v>310346.49</v>
      </c>
      <c r="S21" s="105">
        <f>IFERROR(VLOOKUP($D21,'SAP Data'!$A$7:$SD$1500,S$4,FALSE),"")</f>
        <v>413795.32</v>
      </c>
      <c r="T21" s="105">
        <f>IFERROR(VLOOKUP($D21,'SAP Data'!$A$7:$SD$1500,T$4,FALSE),"")</f>
        <v>517244.15</v>
      </c>
      <c r="U21" s="105">
        <f>IFERROR(VLOOKUP($D21,'SAP Data'!$A$7:$SD$1500,U$4,FALSE),"")</f>
        <v>620692.98</v>
      </c>
      <c r="V21" s="105">
        <f>IFERROR(VLOOKUP($D21,'SAP Data'!$A$7:$SD$1500,V$4,FALSE),"")</f>
        <v>724141.81</v>
      </c>
      <c r="W21" s="105">
        <f>IFERROR(VLOOKUP($D21,'SAP Data'!$A$7:$SD$1500,W$4,FALSE),"")</f>
        <v>827590.64</v>
      </c>
      <c r="X21" s="105">
        <f>IFERROR(VLOOKUP($D21,'SAP Data'!$A$7:$SD$1500,X$4,FALSE),"")</f>
        <v>931039.47</v>
      </c>
      <c r="Y21" s="105">
        <f>IFERROR(VLOOKUP($D21,'SAP Data'!$A$7:$SD$1500,Y$4,FALSE),"")</f>
        <v>1034488.3</v>
      </c>
      <c r="Z21" s="105">
        <f>IFERROR(VLOOKUP($D21,'SAP Data'!$A$7:$SD$1500,Z$4,FALSE),"")</f>
        <v>1137937.1299999999</v>
      </c>
      <c r="AA21" s="105">
        <f>IFERROR(VLOOKUP($D21,'SAP Data'!$A$7:$SD$1500,AA$4,FALSE),"")</f>
        <v>1241385.96</v>
      </c>
      <c r="AB21" s="105">
        <f>IFERROR(VLOOKUP($D21,'SAP Data'!$A$7:$SD$1500,AB$4,FALSE),"")</f>
        <v>1344834.79</v>
      </c>
      <c r="AC21" s="220">
        <f>IFERROR(VLOOKUP($D21,'SAP Data'!$A$7:$SD$1500,AC$4,FALSE),"")</f>
        <v>1448283.62</v>
      </c>
      <c r="AD21" s="133">
        <f t="shared" si="4"/>
        <v>38793.311249999999</v>
      </c>
      <c r="AE21" s="47">
        <f t="shared" si="5"/>
        <v>68965.886666666673</v>
      </c>
      <c r="AF21" s="47">
        <f t="shared" si="6"/>
        <v>107759.19791666667</v>
      </c>
      <c r="AG21" s="47">
        <f t="shared" si="7"/>
        <v>155173.24500000002</v>
      </c>
      <c r="AH21" s="47">
        <f t="shared" si="8"/>
        <v>211208.02791666667</v>
      </c>
      <c r="AI21" s="47">
        <f t="shared" si="9"/>
        <v>275863.54666666669</v>
      </c>
      <c r="AJ21" s="47">
        <f t="shared" si="10"/>
        <v>349139.80125000002</v>
      </c>
      <c r="AK21" s="47">
        <f t="shared" si="11"/>
        <v>431036.79166666674</v>
      </c>
      <c r="AL21" s="47">
        <f t="shared" si="12"/>
        <v>521554.51791666663</v>
      </c>
      <c r="AM21" s="47">
        <f t="shared" si="13"/>
        <v>620692.98</v>
      </c>
      <c r="AN21" s="47">
        <f t="shared" si="14"/>
        <v>724141.81</v>
      </c>
      <c r="AO21" s="132">
        <f t="shared" si="15"/>
        <v>827590.64</v>
      </c>
      <c r="AP21" s="19"/>
      <c r="AQ21" s="19">
        <f t="shared" si="16"/>
        <v>0</v>
      </c>
      <c r="AR21" s="19"/>
      <c r="AS21" s="201"/>
      <c r="AT21" s="19"/>
      <c r="AU21" s="19">
        <f t="shared" si="17"/>
        <v>0</v>
      </c>
      <c r="AV21" s="19"/>
      <c r="AW21" s="201"/>
      <c r="AY21" s="19">
        <f t="shared" si="18"/>
        <v>0</v>
      </c>
      <c r="BA21" s="196"/>
      <c r="BC21" s="19">
        <f t="shared" si="19"/>
        <v>0</v>
      </c>
      <c r="BE21" s="196"/>
      <c r="BG21" s="19">
        <f t="shared" si="20"/>
        <v>0</v>
      </c>
      <c r="BI21" s="196"/>
      <c r="BK21" s="19">
        <f t="shared" si="21"/>
        <v>0</v>
      </c>
      <c r="BM21" s="196"/>
      <c r="BO21" s="19">
        <f t="shared" si="22"/>
        <v>0</v>
      </c>
      <c r="BQ21" s="196"/>
      <c r="BS21" s="19">
        <f t="shared" si="23"/>
        <v>0</v>
      </c>
      <c r="BU21" s="196"/>
      <c r="BW21" s="19">
        <f t="shared" si="24"/>
        <v>0</v>
      </c>
      <c r="BY21" s="196"/>
      <c r="CA21" s="19">
        <f t="shared" si="25"/>
        <v>0</v>
      </c>
      <c r="CC21" s="196"/>
      <c r="CE21" s="19">
        <f t="shared" si="26"/>
        <v>0</v>
      </c>
      <c r="CG21" s="196"/>
      <c r="CI21" s="19">
        <f t="shared" si="27"/>
        <v>0</v>
      </c>
      <c r="CK21" s="196"/>
      <c r="CM21" s="19">
        <f t="shared" si="28"/>
        <v>0</v>
      </c>
      <c r="CO21" s="19">
        <f t="shared" si="29"/>
        <v>827590.64</v>
      </c>
      <c r="CQ21" s="19">
        <f t="shared" si="30"/>
        <v>85738.390304</v>
      </c>
      <c r="CS21" s="19">
        <f t="shared" si="31"/>
        <v>741852.24969600001</v>
      </c>
      <c r="CU21" s="19">
        <f t="shared" si="32"/>
        <v>0</v>
      </c>
      <c r="CW21" s="76">
        <f t="shared" si="33"/>
        <v>0</v>
      </c>
      <c r="CY21" s="21"/>
      <c r="CZ21" s="19">
        <f t="shared" si="34"/>
        <v>827590.64</v>
      </c>
      <c r="DA21" s="21"/>
      <c r="DC21" s="41"/>
    </row>
    <row r="22" spans="1:108" x14ac:dyDescent="0.2">
      <c r="B22" s="17" t="str">
        <f>VLOOKUP(D22,'line assign basis'!$L$15:$Q$1525,6,FALSE)</f>
        <v>PLANT RECLASS-DEPR</v>
      </c>
      <c r="C22" s="20" t="s">
        <v>1759</v>
      </c>
      <c r="D22" s="20" t="s">
        <v>2940</v>
      </c>
      <c r="E22" s="20">
        <f>IFERROR(VLOOKUP(D22,'line assign basis'!$L$5:$P$1288,5,FALSE),"")</f>
        <v>8</v>
      </c>
      <c r="F22" s="39">
        <v>0</v>
      </c>
      <c r="G22" s="39">
        <v>0</v>
      </c>
      <c r="H22" s="19">
        <v>0</v>
      </c>
      <c r="I22" s="105">
        <f>IFERROR(VLOOKUP($D22,'SAP Data'!$A$7:$SD$1500,I$4,FALSE),"")</f>
        <v>0</v>
      </c>
      <c r="J22" s="105">
        <f>IFERROR(VLOOKUP($D22,'SAP Data'!$A$7:$SD$1500,J$4,FALSE),"")</f>
        <v>0</v>
      </c>
      <c r="K22" s="105">
        <f>IFERROR(VLOOKUP($D22,'SAP Data'!$A$7:$SD$1500,K$4,FALSE),"")</f>
        <v>0</v>
      </c>
      <c r="L22" s="105">
        <f>IFERROR(VLOOKUP($D22,'SAP Data'!$A$7:$SD$1500,L$4,FALSE),"")</f>
        <v>0</v>
      </c>
      <c r="M22" s="105">
        <f>IFERROR(VLOOKUP($D22,'SAP Data'!$A$7:$SD$1500,M$4,FALSE),"")</f>
        <v>0</v>
      </c>
      <c r="N22" s="105">
        <f>IFERROR(VLOOKUP($D22,'SAP Data'!$A$7:$SD$1500,N$4,FALSE),"")</f>
        <v>0</v>
      </c>
      <c r="O22" s="105">
        <f>IFERROR(VLOOKUP($D22,'SAP Data'!$A$7:$SD$1500,O$4,FALSE),"")</f>
        <v>0</v>
      </c>
      <c r="P22" s="105">
        <f>IFERROR(VLOOKUP($D22,'SAP Data'!$A$7:$SD$1500,P$4,FALSE),"")</f>
        <v>0</v>
      </c>
      <c r="Q22" s="105">
        <f>IFERROR(VLOOKUP($D22,'SAP Data'!$A$7:$SD$1500,Q$4,FALSE),"")</f>
        <v>140702.6</v>
      </c>
      <c r="R22" s="105">
        <f>IFERROR(VLOOKUP($D22,'SAP Data'!$A$7:$SD$1500,R$4,FALSE),"")</f>
        <v>140702.6</v>
      </c>
      <c r="S22" s="105">
        <f>IFERROR(VLOOKUP($D22,'SAP Data'!$A$7:$SD$1500,S$4,FALSE),"")</f>
        <v>140702.6</v>
      </c>
      <c r="T22" s="105">
        <f>IFERROR(VLOOKUP($D22,'SAP Data'!$A$7:$SD$1500,T$4,FALSE),"")</f>
        <v>172140.14</v>
      </c>
      <c r="U22" s="105">
        <f>IFERROR(VLOOKUP($D22,'SAP Data'!$A$7:$SD$1500,U$4,FALSE),"")</f>
        <v>172140.14</v>
      </c>
      <c r="V22" s="105">
        <f>IFERROR(VLOOKUP($D22,'SAP Data'!$A$7:$SD$1500,V$4,FALSE),"")</f>
        <v>172140.14</v>
      </c>
      <c r="W22" s="105">
        <f>IFERROR(VLOOKUP($D22,'SAP Data'!$A$7:$SD$1500,W$4,FALSE),"")</f>
        <v>202981.09</v>
      </c>
      <c r="X22" s="105">
        <f>IFERROR(VLOOKUP($D22,'SAP Data'!$A$7:$SD$1500,X$4,FALSE),"")</f>
        <v>202981.09</v>
      </c>
      <c r="Y22" s="105">
        <f>IFERROR(VLOOKUP($D22,'SAP Data'!$A$7:$SD$1500,Y$4,FALSE),"")</f>
        <v>202981.09</v>
      </c>
      <c r="Z22" s="105">
        <f>IFERROR(VLOOKUP($D22,'SAP Data'!$A$7:$SD$1500,Z$4,FALSE),"")</f>
        <v>232033.85</v>
      </c>
      <c r="AA22" s="105">
        <f>IFERROR(VLOOKUP($D22,'SAP Data'!$A$7:$SD$1500,AA$4,FALSE),"")</f>
        <v>232033.85</v>
      </c>
      <c r="AB22" s="105">
        <f>IFERROR(VLOOKUP($D22,'SAP Data'!$A$7:$SD$1500,AB$4,FALSE),"")</f>
        <v>232033.85</v>
      </c>
      <c r="AC22" s="220">
        <f>IFERROR(VLOOKUP($D22,'SAP Data'!$A$7:$SD$1500,AC$4,FALSE),"")</f>
        <v>264663.01</v>
      </c>
      <c r="AD22" s="133">
        <f t="shared" si="4"/>
        <v>17587.825000000001</v>
      </c>
      <c r="AE22" s="47">
        <f t="shared" si="5"/>
        <v>29313.041666666668</v>
      </c>
      <c r="AF22" s="47">
        <f t="shared" si="6"/>
        <v>42348.155833333338</v>
      </c>
      <c r="AG22" s="47">
        <f t="shared" si="7"/>
        <v>56693.167500000003</v>
      </c>
      <c r="AH22" s="47">
        <f t="shared" si="8"/>
        <v>71038.179166666683</v>
      </c>
      <c r="AI22" s="47">
        <f t="shared" si="9"/>
        <v>86668.230416666673</v>
      </c>
      <c r="AJ22" s="47">
        <f t="shared" si="10"/>
        <v>103583.32124999999</v>
      </c>
      <c r="AK22" s="47">
        <f t="shared" si="11"/>
        <v>120498.41208333334</v>
      </c>
      <c r="AL22" s="47">
        <f t="shared" si="12"/>
        <v>138624.03458333336</v>
      </c>
      <c r="AM22" s="47">
        <f t="shared" si="13"/>
        <v>157960.18875000003</v>
      </c>
      <c r="AN22" s="47">
        <f t="shared" si="14"/>
        <v>177296.34291666668</v>
      </c>
      <c r="AO22" s="132">
        <f t="shared" si="15"/>
        <v>192129.43708333335</v>
      </c>
      <c r="AP22" s="19"/>
      <c r="AQ22" s="19">
        <f t="shared" si="16"/>
        <v>0</v>
      </c>
      <c r="AR22" s="19"/>
      <c r="AS22" s="201"/>
      <c r="AT22" s="19"/>
      <c r="AU22" s="19">
        <f t="shared" si="17"/>
        <v>0</v>
      </c>
      <c r="AV22" s="19"/>
      <c r="AW22" s="201"/>
      <c r="AY22" s="19">
        <f t="shared" si="18"/>
        <v>0</v>
      </c>
      <c r="BA22" s="196"/>
      <c r="BC22" s="19">
        <f t="shared" si="19"/>
        <v>0</v>
      </c>
      <c r="BE22" s="196"/>
      <c r="BG22" s="19">
        <f t="shared" si="20"/>
        <v>0</v>
      </c>
      <c r="BI22" s="196"/>
      <c r="BK22" s="19">
        <f t="shared" si="21"/>
        <v>0</v>
      </c>
      <c r="BM22" s="196"/>
      <c r="BO22" s="19">
        <f t="shared" si="22"/>
        <v>0</v>
      </c>
      <c r="BQ22" s="196"/>
      <c r="BS22" s="19">
        <f t="shared" si="23"/>
        <v>0</v>
      </c>
      <c r="BU22" s="196"/>
      <c r="BW22" s="19">
        <f t="shared" si="24"/>
        <v>0</v>
      </c>
      <c r="BY22" s="196"/>
      <c r="CA22" s="19">
        <f t="shared" si="25"/>
        <v>0</v>
      </c>
      <c r="CC22" s="196"/>
      <c r="CE22" s="19">
        <f t="shared" si="26"/>
        <v>0</v>
      </c>
      <c r="CG22" s="196"/>
      <c r="CI22" s="19">
        <f t="shared" si="27"/>
        <v>0</v>
      </c>
      <c r="CK22" s="196"/>
      <c r="CM22" s="19">
        <f t="shared" si="28"/>
        <v>0</v>
      </c>
      <c r="CO22" s="19">
        <f t="shared" si="29"/>
        <v>192129.43708333335</v>
      </c>
      <c r="CQ22" s="19">
        <f t="shared" si="30"/>
        <v>19904.609681833335</v>
      </c>
      <c r="CS22" s="19">
        <f t="shared" si="31"/>
        <v>172224.82740150002</v>
      </c>
      <c r="CU22" s="19">
        <f t="shared" si="32"/>
        <v>0</v>
      </c>
      <c r="CW22" s="76">
        <f t="shared" si="33"/>
        <v>0</v>
      </c>
      <c r="CY22" s="21"/>
      <c r="CZ22" s="19">
        <f t="shared" si="34"/>
        <v>192129.43708333335</v>
      </c>
      <c r="DA22" s="21"/>
      <c r="DC22" s="41"/>
    </row>
    <row r="23" spans="1:108" x14ac:dyDescent="0.2">
      <c r="A23" s="153" t="s">
        <v>3856</v>
      </c>
      <c r="B23" s="17" t="str">
        <f>VLOOKUP(D23,'line assign basis'!$L$15:$Q$1525,6,FALSE)</f>
        <v>N. MIST ACC DEPR OFF</v>
      </c>
      <c r="C23" s="20" t="s">
        <v>3607</v>
      </c>
      <c r="D23" s="20" t="s">
        <v>3660</v>
      </c>
      <c r="E23" s="20">
        <f>IFERROR(VLOOKUP(D23,'line assign basis'!$L$5:$P$1288,5,FALSE),"")</f>
        <v>8</v>
      </c>
      <c r="F23" s="39">
        <v>0</v>
      </c>
      <c r="G23" s="39">
        <v>0</v>
      </c>
      <c r="H23" s="19">
        <v>0</v>
      </c>
      <c r="I23" s="105">
        <f>IFERROR(VLOOKUP($D23,'SAP Data'!$A$7:$SD$1500,I$4,FALSE),"")</f>
        <v>0</v>
      </c>
      <c r="J23" s="105">
        <f>IFERROR(VLOOKUP($D23,'SAP Data'!$A$7:$SD$1500,J$4,FALSE),"")</f>
        <v>0</v>
      </c>
      <c r="K23" s="105">
        <f>IFERROR(VLOOKUP($D23,'SAP Data'!$A$7:$SD$1500,K$4,FALSE),"")</f>
        <v>0</v>
      </c>
      <c r="L23" s="105">
        <f>IFERROR(VLOOKUP($D23,'SAP Data'!$A$7:$SD$1500,L$4,FALSE),"")</f>
        <v>0</v>
      </c>
      <c r="M23" s="105">
        <f>IFERROR(VLOOKUP($D23,'SAP Data'!$A$7:$SD$1500,M$4,FALSE),"")</f>
        <v>0</v>
      </c>
      <c r="N23" s="105">
        <f>IFERROR(VLOOKUP($D23,'SAP Data'!$A$7:$SD$1500,N$4,FALSE),"")</f>
        <v>0</v>
      </c>
      <c r="O23" s="105">
        <f>IFERROR(VLOOKUP($D23,'SAP Data'!$A$7:$SD$1500,O$4,FALSE),"")</f>
        <v>0</v>
      </c>
      <c r="P23" s="105">
        <f>IFERROR(VLOOKUP($D23,'SAP Data'!$A$7:$SD$1500,P$4,FALSE),"")</f>
        <v>0</v>
      </c>
      <c r="Q23" s="105">
        <f>IFERROR(VLOOKUP($D23,'SAP Data'!$A$7:$SD$1500,Q$4,FALSE),"")</f>
        <v>0</v>
      </c>
      <c r="R23" s="105">
        <f>IFERROR(VLOOKUP($D23,'SAP Data'!$A$7:$SD$1500,R$4,FALSE),"")</f>
        <v>0</v>
      </c>
      <c r="S23" s="105">
        <f>IFERROR(VLOOKUP($D23,'SAP Data'!$A$7:$SD$1500,S$4,FALSE),"")</f>
        <v>0</v>
      </c>
      <c r="T23" s="105">
        <f>IFERROR(VLOOKUP($D23,'SAP Data'!$A$7:$SD$1500,T$4,FALSE),"")</f>
        <v>0</v>
      </c>
      <c r="U23" s="105">
        <f>IFERROR(VLOOKUP($D23,'SAP Data'!$A$7:$SD$1500,U$4,FALSE),"")</f>
        <v>0</v>
      </c>
      <c r="V23" s="105">
        <f>IFERROR(VLOOKUP($D23,'SAP Data'!$A$7:$SD$1500,V$4,FALSE),"")</f>
        <v>0</v>
      </c>
      <c r="W23" s="105">
        <f>IFERROR(VLOOKUP($D23,'SAP Data'!$A$7:$SD$1500,W$4,FALSE),"")</f>
        <v>449704</v>
      </c>
      <c r="X23" s="105">
        <f>IFERROR(VLOOKUP($D23,'SAP Data'!$A$7:$SD$1500,X$4,FALSE),"")</f>
        <v>449704</v>
      </c>
      <c r="Y23" s="105">
        <f>IFERROR(VLOOKUP($D23,'SAP Data'!$A$7:$SD$1500,Y$4,FALSE),"")</f>
        <v>449704</v>
      </c>
      <c r="Z23" s="105">
        <f>IFERROR(VLOOKUP($D23,'SAP Data'!$A$7:$SD$1500,Z$4,FALSE),"")</f>
        <v>1419700.19</v>
      </c>
      <c r="AA23" s="105">
        <f>IFERROR(VLOOKUP($D23,'SAP Data'!$A$7:$SD$1500,AA$4,FALSE),"")</f>
        <v>1419700.19</v>
      </c>
      <c r="AB23" s="105">
        <f>IFERROR(VLOOKUP($D23,'SAP Data'!$A$7:$SD$1500,AB$4,FALSE),"")</f>
        <v>1419700.19</v>
      </c>
      <c r="AC23" s="220">
        <f>IFERROR(VLOOKUP($D23,'SAP Data'!$A$7:$SD$1500,AC$4,FALSE),"")</f>
        <v>2389696.38</v>
      </c>
      <c r="AD23" s="133">
        <f t="shared" si="4"/>
        <v>0</v>
      </c>
      <c r="AE23" s="47">
        <f t="shared" si="5"/>
        <v>0</v>
      </c>
      <c r="AF23" s="47">
        <f t="shared" si="6"/>
        <v>0</v>
      </c>
      <c r="AG23" s="47">
        <f t="shared" si="7"/>
        <v>0</v>
      </c>
      <c r="AH23" s="47">
        <f t="shared" si="8"/>
        <v>0</v>
      </c>
      <c r="AI23" s="47">
        <f t="shared" si="9"/>
        <v>18737.666666666668</v>
      </c>
      <c r="AJ23" s="47">
        <f t="shared" si="10"/>
        <v>56213</v>
      </c>
      <c r="AK23" s="47">
        <f t="shared" si="11"/>
        <v>93688.333333333328</v>
      </c>
      <c r="AL23" s="47">
        <f t="shared" si="12"/>
        <v>171580.17458333334</v>
      </c>
      <c r="AM23" s="47">
        <f t="shared" si="13"/>
        <v>289888.52374999999</v>
      </c>
      <c r="AN23" s="47">
        <f t="shared" si="14"/>
        <v>408196.87291666662</v>
      </c>
      <c r="AO23" s="132">
        <f t="shared" si="15"/>
        <v>566921.73</v>
      </c>
      <c r="AP23" s="19"/>
      <c r="AQ23" s="19">
        <f t="shared" si="16"/>
        <v>0</v>
      </c>
      <c r="AR23" s="19"/>
      <c r="AS23" s="201"/>
      <c r="AT23" s="19"/>
      <c r="AU23" s="19">
        <f t="shared" si="17"/>
        <v>0</v>
      </c>
      <c r="AV23" s="19"/>
      <c r="AW23" s="201"/>
      <c r="AY23" s="19">
        <f t="shared" si="18"/>
        <v>0</v>
      </c>
      <c r="BA23" s="196"/>
      <c r="BC23" s="19">
        <f t="shared" si="19"/>
        <v>0</v>
      </c>
      <c r="BE23" s="196"/>
      <c r="BG23" s="19">
        <f t="shared" si="20"/>
        <v>0</v>
      </c>
      <c r="BI23" s="196"/>
      <c r="BK23" s="19">
        <f t="shared" si="21"/>
        <v>0</v>
      </c>
      <c r="BM23" s="196"/>
      <c r="BO23" s="19">
        <f t="shared" si="22"/>
        <v>0</v>
      </c>
      <c r="BQ23" s="196"/>
      <c r="BS23" s="19">
        <f t="shared" si="23"/>
        <v>0</v>
      </c>
      <c r="BU23" s="196"/>
      <c r="BW23" s="19">
        <f t="shared" si="24"/>
        <v>0</v>
      </c>
      <c r="BY23" s="196"/>
      <c r="CA23" s="19">
        <f t="shared" si="25"/>
        <v>0</v>
      </c>
      <c r="CC23" s="196"/>
      <c r="CE23" s="19">
        <f t="shared" si="26"/>
        <v>0</v>
      </c>
      <c r="CG23" s="196"/>
      <c r="CI23" s="19">
        <f t="shared" si="27"/>
        <v>0</v>
      </c>
      <c r="CK23" s="196"/>
      <c r="CM23" s="19">
        <f t="shared" si="28"/>
        <v>0</v>
      </c>
      <c r="CO23" s="19">
        <f>IFERROR(CZ23+CU23,"")</f>
        <v>566921.73</v>
      </c>
      <c r="CQ23" s="19">
        <f>IFERROR(VLOOKUP(E23,$E$608:$CK$637,85,FALSE)*0,"")</f>
        <v>0</v>
      </c>
      <c r="CS23" s="19">
        <f t="shared" si="31"/>
        <v>566921.73</v>
      </c>
      <c r="CU23" s="19">
        <f t="shared" si="32"/>
        <v>0</v>
      </c>
      <c r="CW23" s="76">
        <f t="shared" si="33"/>
        <v>0</v>
      </c>
      <c r="CY23" s="21"/>
      <c r="CZ23" s="19">
        <f t="shared" si="34"/>
        <v>566921.73</v>
      </c>
      <c r="DA23" s="21"/>
      <c r="DC23" s="41"/>
    </row>
    <row r="24" spans="1:108" x14ac:dyDescent="0.2">
      <c r="B24" s="17" t="str">
        <f>VLOOKUP(D24,'line assign basis'!$L$15:$Q$1525,6,FALSE)</f>
        <v>COST OF REMOVAL</v>
      </c>
      <c r="C24" s="20" t="s">
        <v>3772</v>
      </c>
      <c r="D24" s="186" t="s">
        <v>3825</v>
      </c>
      <c r="E24" s="20">
        <f>IFERROR(VLOOKUP(D24,'line assign basis'!$L$5:$P$1288,5,FALSE),"")</f>
        <v>8</v>
      </c>
      <c r="F24" s="39">
        <v>0</v>
      </c>
      <c r="G24" s="39">
        <v>0</v>
      </c>
      <c r="H24" s="19">
        <v>0</v>
      </c>
      <c r="I24" s="105">
        <f>IFERROR(VLOOKUP($D24,'SAP Data'!$A$7:$SD$1500,I$4,FALSE),"")</f>
        <v>0</v>
      </c>
      <c r="J24" s="105">
        <f>IFERROR(VLOOKUP($D24,'SAP Data'!$A$7:$SD$1500,J$4,FALSE),"")</f>
        <v>0</v>
      </c>
      <c r="K24" s="105">
        <f>IFERROR(VLOOKUP($D24,'SAP Data'!$A$7:$SD$1500,K$4,FALSE),"")</f>
        <v>0</v>
      </c>
      <c r="L24" s="105">
        <f>IFERROR(VLOOKUP($D24,'SAP Data'!$A$7:$SD$1500,L$4,FALSE),"")</f>
        <v>0</v>
      </c>
      <c r="M24" s="105">
        <f>IFERROR(VLOOKUP($D24,'SAP Data'!$A$7:$SD$1500,M$4,FALSE),"")</f>
        <v>0</v>
      </c>
      <c r="N24" s="105">
        <f>IFERROR(VLOOKUP($D24,'SAP Data'!$A$7:$SD$1500,N$4,FALSE),"")</f>
        <v>0</v>
      </c>
      <c r="O24" s="105">
        <f>IFERROR(VLOOKUP($D24,'SAP Data'!$A$7:$SD$1500,O$4,FALSE),"")</f>
        <v>0</v>
      </c>
      <c r="P24" s="105">
        <f>IFERROR(VLOOKUP($D24,'SAP Data'!$A$7:$SD$1500,P$4,FALSE),"")</f>
        <v>0</v>
      </c>
      <c r="Q24" s="105">
        <f>IFERROR(VLOOKUP($D24,'SAP Data'!$A$7:$SD$1500,Q$4,FALSE),"")</f>
        <v>0</v>
      </c>
      <c r="R24" s="105">
        <f>IFERROR(VLOOKUP($D24,'SAP Data'!$A$7:$SD$1500,R$4,FALSE),"")</f>
        <v>0</v>
      </c>
      <c r="S24" s="105">
        <f>IFERROR(VLOOKUP($D24,'SAP Data'!$A$7:$SD$1500,S$4,FALSE),"")</f>
        <v>0</v>
      </c>
      <c r="T24" s="105">
        <f>IFERROR(VLOOKUP($D24,'SAP Data'!$A$7:$SD$1500,T$4,FALSE),"")</f>
        <v>0</v>
      </c>
      <c r="U24" s="105">
        <f>IFERROR(VLOOKUP($D24,'SAP Data'!$A$7:$SD$1500,U$4,FALSE),"")</f>
        <v>0</v>
      </c>
      <c r="V24" s="105">
        <f>IFERROR(VLOOKUP($D24,'SAP Data'!$A$7:$SD$1500,V$4,FALSE),"")</f>
        <v>0</v>
      </c>
      <c r="W24" s="105">
        <f>IFERROR(VLOOKUP($D24,'SAP Data'!$A$7:$SD$1500,W$4,FALSE),"")</f>
        <v>0</v>
      </c>
      <c r="X24" s="105">
        <f>IFERROR(VLOOKUP($D24,'SAP Data'!$A$7:$SD$1500,X$4,FALSE),"")</f>
        <v>0</v>
      </c>
      <c r="Y24" s="105">
        <f>IFERROR(VLOOKUP($D24,'SAP Data'!$A$7:$SD$1500,Y$4,FALSE),"")</f>
        <v>0</v>
      </c>
      <c r="Z24" s="105">
        <f>IFERROR(VLOOKUP($D24,'SAP Data'!$A$7:$SD$1500,Z$4,FALSE),"")</f>
        <v>0</v>
      </c>
      <c r="AA24" s="105">
        <f>IFERROR(VLOOKUP($D24,'SAP Data'!$A$7:$SD$1500,AA$4,FALSE),"")</f>
        <v>0</v>
      </c>
      <c r="AB24" s="105">
        <f>IFERROR(VLOOKUP($D24,'SAP Data'!$A$7:$SD$1500,AB$4,FALSE),"")</f>
        <v>0</v>
      </c>
      <c r="AC24" s="220">
        <f>IFERROR(VLOOKUP($D24,'SAP Data'!$A$7:$SD$1500,AC$4,FALSE),"")</f>
        <v>-24610.74</v>
      </c>
      <c r="AD24" s="133">
        <f t="shared" ref="AD24" si="50">IFERROR((F24/2+SUM(G24:Q24)+R24/2)/12,"")</f>
        <v>0</v>
      </c>
      <c r="AE24" s="47">
        <f t="shared" ref="AE24" si="51">IFERROR((G24/2+SUM(H24:R24)+S24/2)/12,"")</f>
        <v>0</v>
      </c>
      <c r="AF24" s="47">
        <f t="shared" ref="AF24" si="52">IFERROR((H24/2+SUM(I24:S24)+T24/2)/12,"")</f>
        <v>0</v>
      </c>
      <c r="AG24" s="47">
        <f t="shared" ref="AG24" si="53">IFERROR((I24/2+SUM(J24:T24)+U24/2)/12,"")</f>
        <v>0</v>
      </c>
      <c r="AH24" s="47">
        <f t="shared" ref="AH24" si="54">IFERROR((J24/2+SUM(K24:U24)+V24/2)/12,"")</f>
        <v>0</v>
      </c>
      <c r="AI24" s="47">
        <f t="shared" ref="AI24" si="55">IFERROR((K24/2+SUM(L24:V24)+W24/2)/12,"")</f>
        <v>0</v>
      </c>
      <c r="AJ24" s="47">
        <f t="shared" ref="AJ24" si="56">IFERROR((L24/2+SUM(M24:W24)+X24/2)/12,"")</f>
        <v>0</v>
      </c>
      <c r="AK24" s="47">
        <f t="shared" ref="AK24" si="57">IFERROR((M24/2+SUM(N24:X24)+Y24/2)/12,"")</f>
        <v>0</v>
      </c>
      <c r="AL24" s="47">
        <f t="shared" ref="AL24" si="58">IFERROR((N24/2+SUM(O24:Y24)+Z24/2)/12,"")</f>
        <v>0</v>
      </c>
      <c r="AM24" s="47">
        <f t="shared" ref="AM24" si="59">IFERROR((O24/2+SUM(P24:Z24)+AA24/2)/12,"")</f>
        <v>0</v>
      </c>
      <c r="AN24" s="47">
        <f t="shared" ref="AN24" si="60">IFERROR((P24/2+SUM(Q24:AA24)+AB24/2)/12,"")</f>
        <v>0</v>
      </c>
      <c r="AO24" s="132">
        <f t="shared" ref="AO24" si="61">IFERROR((Q24/2+SUM(R24:AB24)+AC24/2)/12,"")</f>
        <v>-1025.4475</v>
      </c>
      <c r="AP24" s="19"/>
      <c r="AQ24" s="19">
        <f t="shared" si="16"/>
        <v>0</v>
      </c>
      <c r="AR24" s="19"/>
      <c r="AS24" s="201"/>
      <c r="AT24" s="19"/>
      <c r="AU24" s="19">
        <f t="shared" si="17"/>
        <v>0</v>
      </c>
      <c r="AV24" s="19"/>
      <c r="AW24" s="201"/>
      <c r="AY24" s="19">
        <f t="shared" si="18"/>
        <v>0</v>
      </c>
      <c r="BA24" s="196"/>
      <c r="BC24" s="19">
        <f t="shared" si="19"/>
        <v>0</v>
      </c>
      <c r="BE24" s="196"/>
      <c r="BG24" s="19">
        <f t="shared" si="20"/>
        <v>0</v>
      </c>
      <c r="BI24" s="196"/>
      <c r="BK24" s="19">
        <f t="shared" si="21"/>
        <v>0</v>
      </c>
      <c r="BM24" s="196"/>
      <c r="BO24" s="19">
        <f t="shared" si="22"/>
        <v>0</v>
      </c>
      <c r="BQ24" s="196"/>
      <c r="BS24" s="19">
        <f t="shared" si="23"/>
        <v>0</v>
      </c>
      <c r="BU24" s="196"/>
      <c r="BW24" s="19">
        <f t="shared" si="24"/>
        <v>0</v>
      </c>
      <c r="BY24" s="196"/>
      <c r="CA24" s="19">
        <f t="shared" si="25"/>
        <v>0</v>
      </c>
      <c r="CC24" s="196"/>
      <c r="CE24" s="19">
        <f t="shared" si="26"/>
        <v>0</v>
      </c>
      <c r="CG24" s="196"/>
      <c r="CI24" s="19">
        <f t="shared" si="27"/>
        <v>0</v>
      </c>
      <c r="CK24" s="196"/>
      <c r="CM24" s="19">
        <f t="shared" ref="CM24" si="62">IF(E24&gt;0,IF(E24&lt;6,AO24,0),0)</f>
        <v>0</v>
      </c>
      <c r="CO24" s="19">
        <f>IFERROR(CZ24+CU24,"")</f>
        <v>-1025.4475</v>
      </c>
      <c r="CQ24" s="19">
        <f t="shared" si="30"/>
        <v>-106.236361</v>
      </c>
      <c r="CS24" s="19">
        <f t="shared" si="31"/>
        <v>-919.211139</v>
      </c>
      <c r="CU24" s="19">
        <f t="shared" si="32"/>
        <v>0</v>
      </c>
      <c r="CW24" s="76">
        <f t="shared" ref="CW24" si="63">IFERROR(SUM(CI24:CO24)-AO24,"")</f>
        <v>0</v>
      </c>
      <c r="CY24" s="21"/>
      <c r="CZ24" s="19">
        <f t="shared" si="34"/>
        <v>-1025.4475</v>
      </c>
      <c r="DA24" s="21"/>
      <c r="DC24" s="41"/>
    </row>
    <row r="25" spans="1:108" x14ac:dyDescent="0.2">
      <c r="B25" s="17" t="str">
        <f>VLOOKUP(D25,'line assign basis'!$L$15:$Q$1525,6,FALSE)</f>
        <v>ROU UTIL LEAS ACC DE</v>
      </c>
      <c r="C25" s="20" t="s">
        <v>3498</v>
      </c>
      <c r="D25" s="45" t="s">
        <v>3555</v>
      </c>
      <c r="E25" s="20">
        <f>IFERROR(VLOOKUP(D25,'line assign basis'!$L$5:$P$1288,5,FALSE),"")</f>
        <v>17</v>
      </c>
      <c r="F25" s="39" t="s">
        <v>3477</v>
      </c>
      <c r="G25" s="39" t="s">
        <v>3477</v>
      </c>
      <c r="H25" s="19">
        <v>0</v>
      </c>
      <c r="I25" s="105">
        <f>IFERROR(VLOOKUP($D25,'SAP Data'!$A$7:$SD$1500,I$4,FALSE),"")</f>
        <v>0</v>
      </c>
      <c r="J25" s="105">
        <f>IFERROR(VLOOKUP($D25,'SAP Data'!$A$7:$SD$1500,J$4,FALSE),"")</f>
        <v>0</v>
      </c>
      <c r="K25" s="105">
        <f>IFERROR(VLOOKUP($D25,'SAP Data'!$A$7:$SD$1500,K$4,FALSE),"")</f>
        <v>0</v>
      </c>
      <c r="L25" s="105">
        <f>IFERROR(VLOOKUP($D25,'SAP Data'!$A$7:$SD$1500,L$4,FALSE),"")</f>
        <v>0</v>
      </c>
      <c r="M25" s="105">
        <f>IFERROR(VLOOKUP($D25,'SAP Data'!$A$7:$SD$1500,M$4,FALSE),"")</f>
        <v>0</v>
      </c>
      <c r="N25" s="105">
        <f>IFERROR(VLOOKUP($D25,'SAP Data'!$A$7:$SD$1500,N$4,FALSE),"")</f>
        <v>0</v>
      </c>
      <c r="O25" s="105">
        <f>IFERROR(VLOOKUP($D25,'SAP Data'!$A$7:$SD$1500,O$4,FALSE),"")</f>
        <v>0</v>
      </c>
      <c r="P25" s="105">
        <f>IFERROR(VLOOKUP($D25,'SAP Data'!$A$7:$SD$1500,P$4,FALSE),"")</f>
        <v>0</v>
      </c>
      <c r="Q25" s="105">
        <f>IFERROR(VLOOKUP($D25,'SAP Data'!$A$7:$SD$1500,Q$4,FALSE),"")</f>
        <v>0</v>
      </c>
      <c r="R25" s="105">
        <f>IFERROR(VLOOKUP($D25,'SAP Data'!$A$7:$SD$1500,R$4,FALSE),"")</f>
        <v>-352168.97</v>
      </c>
      <c r="S25" s="105">
        <f>IFERROR(VLOOKUP($D25,'SAP Data'!$A$7:$SD$1500,S$4,FALSE),"")</f>
        <v>-717561.94</v>
      </c>
      <c r="T25" s="105">
        <f>IFERROR(VLOOKUP($D25,'SAP Data'!$A$7:$SD$1500,T$4,FALSE),"")</f>
        <v>-1084057.33</v>
      </c>
      <c r="U25" s="105">
        <f>IFERROR(VLOOKUP($D25,'SAP Data'!$A$7:$SD$1500,U$4,FALSE),"")</f>
        <v>-1451658.47</v>
      </c>
      <c r="V25" s="105">
        <f>IFERROR(VLOOKUP($D25,'SAP Data'!$A$7:$SD$1500,V$4,FALSE),"")</f>
        <v>-1820368.73</v>
      </c>
      <c r="W25" s="105">
        <f>IFERROR(VLOOKUP($D25,'SAP Data'!$A$7:$SD$1500,W$4,FALSE),"")</f>
        <v>-2190243.44</v>
      </c>
      <c r="X25" s="105">
        <f>IFERROR(VLOOKUP($D25,'SAP Data'!$A$7:$SD$1500,X$4,FALSE),"")</f>
        <v>-2561233.9900000002</v>
      </c>
      <c r="Y25" s="105">
        <f>IFERROR(VLOOKUP($D25,'SAP Data'!$A$7:$SD$1500,Y$4,FALSE),"")</f>
        <v>-2933343.78</v>
      </c>
      <c r="Z25" s="105">
        <f>IFERROR(VLOOKUP($D25,'SAP Data'!$A$7:$SD$1500,Z$4,FALSE),"")</f>
        <v>-3309171.42</v>
      </c>
      <c r="AA25" s="105">
        <f>IFERROR(VLOOKUP($D25,'SAP Data'!$A$7:$SD$1500,AA$4,FALSE),"")</f>
        <v>-3686131.47</v>
      </c>
      <c r="AB25" s="105">
        <f>IFERROR(VLOOKUP($D25,'SAP Data'!$A$7:$SD$1500,AB$4,FALSE),"")</f>
        <v>-4064227.37</v>
      </c>
      <c r="AC25" s="220">
        <f>IFERROR(VLOOKUP($D25,'SAP Data'!$A$7:$SD$1500,AC$4,FALSE),"")</f>
        <v>-4444479.83</v>
      </c>
      <c r="AD25" s="133" t="str">
        <f t="shared" si="4"/>
        <v/>
      </c>
      <c r="AE25" s="47" t="str">
        <f t="shared" si="5"/>
        <v/>
      </c>
      <c r="AF25" s="47">
        <f t="shared" si="6"/>
        <v>-134313.29791666666</v>
      </c>
      <c r="AG25" s="47">
        <f t="shared" si="7"/>
        <v>-239968.12291666667</v>
      </c>
      <c r="AH25" s="47">
        <f t="shared" si="8"/>
        <v>-376302.58958333335</v>
      </c>
      <c r="AI25" s="47">
        <f t="shared" si="9"/>
        <v>-543411.42999999993</v>
      </c>
      <c r="AJ25" s="47">
        <f t="shared" si="10"/>
        <v>-741389.65625</v>
      </c>
      <c r="AK25" s="47">
        <f t="shared" si="11"/>
        <v>-970330.39666666661</v>
      </c>
      <c r="AL25" s="47">
        <f t="shared" si="12"/>
        <v>-1230435.1966666665</v>
      </c>
      <c r="AM25" s="47">
        <f t="shared" si="13"/>
        <v>-1521906.1504166666</v>
      </c>
      <c r="AN25" s="47">
        <f t="shared" si="14"/>
        <v>-1844837.7687499998</v>
      </c>
      <c r="AO25" s="132">
        <f t="shared" si="15"/>
        <v>-2199367.2354166666</v>
      </c>
      <c r="AP25" s="19"/>
      <c r="AQ25" s="19">
        <f t="shared" si="16"/>
        <v>0</v>
      </c>
      <c r="AR25" s="19"/>
      <c r="AS25" s="201"/>
      <c r="AT25" s="19"/>
      <c r="AU25" s="19">
        <f t="shared" si="17"/>
        <v>0</v>
      </c>
      <c r="AV25" s="19"/>
      <c r="AW25" s="201"/>
      <c r="AY25" s="19">
        <f t="shared" si="18"/>
        <v>0</v>
      </c>
      <c r="BA25" s="196"/>
      <c r="BC25" s="19">
        <f t="shared" si="19"/>
        <v>0</v>
      </c>
      <c r="BE25" s="196"/>
      <c r="BG25" s="19">
        <f t="shared" si="20"/>
        <v>0</v>
      </c>
      <c r="BI25" s="196"/>
      <c r="BK25" s="19">
        <f t="shared" si="21"/>
        <v>0</v>
      </c>
      <c r="BM25" s="196"/>
      <c r="BO25" s="19">
        <f t="shared" si="22"/>
        <v>0</v>
      </c>
      <c r="BQ25" s="196"/>
      <c r="BS25" s="19">
        <f t="shared" si="23"/>
        <v>0</v>
      </c>
      <c r="BU25" s="196"/>
      <c r="BW25" s="19">
        <f t="shared" si="24"/>
        <v>0</v>
      </c>
      <c r="BY25" s="196"/>
      <c r="CA25" s="19">
        <f t="shared" si="25"/>
        <v>0</v>
      </c>
      <c r="CC25" s="196"/>
      <c r="CE25" s="19">
        <f t="shared" si="26"/>
        <v>0</v>
      </c>
      <c r="CG25" s="196"/>
      <c r="CI25" s="19">
        <f t="shared" si="27"/>
        <v>0</v>
      </c>
      <c r="CK25" s="196"/>
      <c r="CM25" s="19">
        <f t="shared" si="28"/>
        <v>0</v>
      </c>
      <c r="CO25" s="19">
        <f t="shared" si="29"/>
        <v>-2199367.2354166666</v>
      </c>
      <c r="CQ25" s="19">
        <f t="shared" si="30"/>
        <v>0</v>
      </c>
      <c r="CS25" s="19">
        <f t="shared" ref="CS25:CS80" si="64">IFERROR(CZ25-CQ25,"")</f>
        <v>0</v>
      </c>
      <c r="CU25" s="19">
        <f t="shared" si="32"/>
        <v>-2199367.2354166666</v>
      </c>
      <c r="CW25" s="76">
        <f t="shared" si="33"/>
        <v>0</v>
      </c>
      <c r="CY25" s="21"/>
      <c r="CZ25" s="19">
        <f t="shared" si="34"/>
        <v>0</v>
      </c>
      <c r="DA25" s="21"/>
      <c r="DC25" s="41"/>
    </row>
    <row r="26" spans="1:108" x14ac:dyDescent="0.2">
      <c r="B26" s="17" t="str">
        <f>VLOOKUP(D26,'line assign basis'!$L$15:$Q$1525,6,FALSE)</f>
        <v>FIN UTIL LEA ACC DEP</v>
      </c>
      <c r="C26" s="20" t="s">
        <v>3487</v>
      </c>
      <c r="D26" s="45" t="s">
        <v>3550</v>
      </c>
      <c r="E26" s="20">
        <f>IFERROR(VLOOKUP(D26,'line assign basis'!$L$5:$P$1288,5,FALSE),"")</f>
        <v>8</v>
      </c>
      <c r="F26" s="39" t="s">
        <v>3477</v>
      </c>
      <c r="G26" s="39" t="s">
        <v>3477</v>
      </c>
      <c r="H26" s="19">
        <v>0</v>
      </c>
      <c r="I26" s="105">
        <f>IFERROR(VLOOKUP($D26,'SAP Data'!$A$7:$SD$1500,I$4,FALSE),"")</f>
        <v>0</v>
      </c>
      <c r="J26" s="105">
        <f>IFERROR(VLOOKUP($D26,'SAP Data'!$A$7:$SD$1500,J$4,FALSE),"")</f>
        <v>0</v>
      </c>
      <c r="K26" s="105">
        <f>IFERROR(VLOOKUP($D26,'SAP Data'!$A$7:$SD$1500,K$4,FALSE),"")</f>
        <v>0</v>
      </c>
      <c r="L26" s="105">
        <f>IFERROR(VLOOKUP($D26,'SAP Data'!$A$7:$SD$1500,L$4,FALSE),"")</f>
        <v>0</v>
      </c>
      <c r="M26" s="105">
        <f>IFERROR(VLOOKUP($D26,'SAP Data'!$A$7:$SD$1500,M$4,FALSE),"")</f>
        <v>0</v>
      </c>
      <c r="N26" s="105">
        <f>IFERROR(VLOOKUP($D26,'SAP Data'!$A$7:$SD$1500,N$4,FALSE),"")</f>
        <v>0</v>
      </c>
      <c r="O26" s="105">
        <f>IFERROR(VLOOKUP($D26,'SAP Data'!$A$7:$SD$1500,O$4,FALSE),"")</f>
        <v>0</v>
      </c>
      <c r="P26" s="105">
        <f>IFERROR(VLOOKUP($D26,'SAP Data'!$A$7:$SD$1500,P$4,FALSE),"")</f>
        <v>0</v>
      </c>
      <c r="Q26" s="105">
        <f>IFERROR(VLOOKUP($D26,'SAP Data'!$A$7:$SD$1500,Q$4,FALSE),"")</f>
        <v>0</v>
      </c>
      <c r="R26" s="105">
        <f>IFERROR(VLOOKUP($D26,'SAP Data'!$A$7:$SD$1500,R$4,FALSE),"")</f>
        <v>-372.59</v>
      </c>
      <c r="S26" s="105">
        <f>IFERROR(VLOOKUP($D26,'SAP Data'!$A$7:$SD$1500,S$4,FALSE),"")</f>
        <v>-745.19</v>
      </c>
      <c r="T26" s="105">
        <f>IFERROR(VLOOKUP($D26,'SAP Data'!$A$7:$SD$1500,T$4,FALSE),"")</f>
        <v>-1117.76</v>
      </c>
      <c r="U26" s="105">
        <f>IFERROR(VLOOKUP($D26,'SAP Data'!$A$7:$SD$1500,U$4,FALSE),"")</f>
        <v>-1490.35</v>
      </c>
      <c r="V26" s="105">
        <f>IFERROR(VLOOKUP($D26,'SAP Data'!$A$7:$SD$1500,V$4,FALSE),"")</f>
        <v>-2029.55</v>
      </c>
      <c r="W26" s="105">
        <f>IFERROR(VLOOKUP($D26,'SAP Data'!$A$7:$SD$1500,W$4,FALSE),"")</f>
        <v>-2568.75</v>
      </c>
      <c r="X26" s="105">
        <f>IFERROR(VLOOKUP($D26,'SAP Data'!$A$7:$SD$1500,X$4,FALSE),"")</f>
        <v>-3107.91</v>
      </c>
      <c r="Y26" s="105">
        <f>IFERROR(VLOOKUP($D26,'SAP Data'!$A$7:$SD$1500,Y$4,FALSE),"")</f>
        <v>-3647.11</v>
      </c>
      <c r="Z26" s="105">
        <f>IFERROR(VLOOKUP($D26,'SAP Data'!$A$7:$SD$1500,Z$4,FALSE),"")</f>
        <v>-4186.3</v>
      </c>
      <c r="AA26" s="105">
        <f>IFERROR(VLOOKUP($D26,'SAP Data'!$A$7:$SD$1500,AA$4,FALSE),"")</f>
        <v>-4725.51</v>
      </c>
      <c r="AB26" s="105">
        <f>IFERROR(VLOOKUP($D26,'SAP Data'!$A$7:$SD$1500,AB$4,FALSE),"")</f>
        <v>-5264.68</v>
      </c>
      <c r="AC26" s="220">
        <f>IFERROR(VLOOKUP($D26,'SAP Data'!$A$7:$SD$1500,AC$4,FALSE),"")</f>
        <v>-6087</v>
      </c>
      <c r="AD26" s="133" t="str">
        <f t="shared" ref="AD26" si="65">IFERROR((F26/2+SUM(G26:Q26)+R26/2)/12,"")</f>
        <v/>
      </c>
      <c r="AE26" s="47" t="str">
        <f t="shared" ref="AE26" si="66">IFERROR((G26/2+SUM(H26:R26)+S26/2)/12,"")</f>
        <v/>
      </c>
      <c r="AF26" s="47">
        <f t="shared" ref="AF26" si="67">IFERROR((H26/2+SUM(I26:S26)+T26/2)/12,"")</f>
        <v>-139.72166666666666</v>
      </c>
      <c r="AG26" s="47">
        <f t="shared" ref="AG26" si="68">IFERROR((I26/2+SUM(J26:T26)+U26/2)/12,"")</f>
        <v>-248.39291666666668</v>
      </c>
      <c r="AH26" s="47">
        <f t="shared" ref="AH26" si="69">IFERROR((J26/2+SUM(K26:U26)+V26/2)/12,"")</f>
        <v>-395.05541666666664</v>
      </c>
      <c r="AI26" s="47">
        <f t="shared" ref="AI26" si="70">IFERROR((K26/2+SUM(L26:V26)+W26/2)/12,"")</f>
        <v>-586.65125</v>
      </c>
      <c r="AJ26" s="47">
        <f t="shared" ref="AJ26" si="71">IFERROR((L26/2+SUM(M26:W26)+X26/2)/12,"")</f>
        <v>-823.17874999999992</v>
      </c>
      <c r="AK26" s="47">
        <f t="shared" ref="AK26" si="72">IFERROR((M26/2+SUM(N26:X26)+Y26/2)/12,"")</f>
        <v>-1104.6379166666666</v>
      </c>
      <c r="AL26" s="47">
        <f t="shared" ref="AL26" si="73">IFERROR((N26/2+SUM(O26:Y26)+Z26/2)/12,"")</f>
        <v>-1431.03</v>
      </c>
      <c r="AM26" s="47">
        <f t="shared" ref="AM26" si="74">IFERROR((O26/2+SUM(P26:Z26)+AA26/2)/12,"")</f>
        <v>-1802.3554166666665</v>
      </c>
      <c r="AN26" s="47">
        <f t="shared" ref="AN26" si="75">IFERROR((P26/2+SUM(Q26:AA26)+AB26/2)/12,"")</f>
        <v>-2218.6133333333332</v>
      </c>
      <c r="AO26" s="132">
        <f t="shared" ref="AO26" si="76">IFERROR((Q26/2+SUM(R26:AB26)+AC26/2)/12,"")</f>
        <v>-2691.6</v>
      </c>
      <c r="AP26" s="19"/>
      <c r="AQ26" s="19">
        <f t="shared" si="16"/>
        <v>0</v>
      </c>
      <c r="AR26" s="19"/>
      <c r="AS26" s="201"/>
      <c r="AT26" s="19"/>
      <c r="AU26" s="19">
        <f t="shared" si="17"/>
        <v>0</v>
      </c>
      <c r="AV26" s="19"/>
      <c r="AW26" s="201"/>
      <c r="AY26" s="19">
        <f t="shared" si="18"/>
        <v>0</v>
      </c>
      <c r="BA26" s="196"/>
      <c r="BC26" s="19">
        <f t="shared" si="19"/>
        <v>0</v>
      </c>
      <c r="BE26" s="196"/>
      <c r="BG26" s="19">
        <f t="shared" si="20"/>
        <v>0</v>
      </c>
      <c r="BI26" s="196"/>
      <c r="BK26" s="19">
        <f t="shared" si="21"/>
        <v>0</v>
      </c>
      <c r="BM26" s="196"/>
      <c r="BO26" s="19">
        <f t="shared" si="22"/>
        <v>0</v>
      </c>
      <c r="BQ26" s="196"/>
      <c r="BS26" s="19">
        <f t="shared" si="23"/>
        <v>0</v>
      </c>
      <c r="BU26" s="196"/>
      <c r="BW26" s="19">
        <f t="shared" si="24"/>
        <v>0</v>
      </c>
      <c r="BY26" s="196"/>
      <c r="CA26" s="19">
        <f t="shared" si="25"/>
        <v>0</v>
      </c>
      <c r="CC26" s="196"/>
      <c r="CE26" s="19">
        <f t="shared" si="26"/>
        <v>0</v>
      </c>
      <c r="CG26" s="196"/>
      <c r="CI26" s="19">
        <f t="shared" si="27"/>
        <v>0</v>
      </c>
      <c r="CK26" s="196"/>
      <c r="CM26" s="19">
        <f t="shared" ref="CM26" si="77">IF(E26&gt;0,IF(E26&lt;6,AO26,0),0)</f>
        <v>0</v>
      </c>
      <c r="CO26" s="19">
        <f t="shared" ref="CO26" si="78">IFERROR(CZ26+CU26,"")</f>
        <v>-2691.6</v>
      </c>
      <c r="CQ26" s="19">
        <f t="shared" si="30"/>
        <v>-278.84976</v>
      </c>
      <c r="CS26" s="19">
        <f t="shared" ref="CS26" si="79">IFERROR(CZ26-CQ26,"")</f>
        <v>-2412.7502399999998</v>
      </c>
      <c r="CU26" s="19">
        <f t="shared" si="32"/>
        <v>0</v>
      </c>
      <c r="CW26" s="76">
        <f t="shared" ref="CW26" si="80">IFERROR(SUM(CI26:CO26)-AO26,"")</f>
        <v>0</v>
      </c>
      <c r="CY26" s="21"/>
      <c r="CZ26" s="19">
        <f t="shared" si="34"/>
        <v>-2691.6</v>
      </c>
      <c r="DA26" s="21"/>
      <c r="DC26" s="41"/>
    </row>
    <row r="27" spans="1:108" x14ac:dyDescent="0.2">
      <c r="B27" s="17" t="str">
        <f>VLOOKUP(D27,'line assign basis'!$L$15:$Q$1525,6,FALSE)</f>
        <v>GAS STORED UNDRGRD-B</v>
      </c>
      <c r="C27" s="20" t="s">
        <v>25</v>
      </c>
      <c r="D27" s="20" t="s">
        <v>23</v>
      </c>
      <c r="E27" s="20">
        <f>IFERROR(VLOOKUP(D27,'line assign basis'!$L$5:$P$1288,5,FALSE),"")</f>
        <v>10</v>
      </c>
      <c r="F27" s="39">
        <v>9147153.9199999999</v>
      </c>
      <c r="G27" s="39">
        <v>9147153.9199999999</v>
      </c>
      <c r="H27" s="19">
        <v>9147153.9199999999</v>
      </c>
      <c r="I27" s="105">
        <f>IFERROR(VLOOKUP($D27,'SAP Data'!$A$7:$SD$1500,I$4,FALSE),"")</f>
        <v>9147153.9199999999</v>
      </c>
      <c r="J27" s="105">
        <f>IFERROR(VLOOKUP($D27,'SAP Data'!$A$7:$SD$1500,J$4,FALSE),"")</f>
        <v>9147153.9199999999</v>
      </c>
      <c r="K27" s="105">
        <f>IFERROR(VLOOKUP($D27,'SAP Data'!$A$7:$SD$1500,K$4,FALSE),"")</f>
        <v>9147153.9199999999</v>
      </c>
      <c r="L27" s="105">
        <f>IFERROR(VLOOKUP($D27,'SAP Data'!$A$7:$SD$1500,L$4,FALSE),"")</f>
        <v>9147153.9199999999</v>
      </c>
      <c r="M27" s="105">
        <f>IFERROR(VLOOKUP($D27,'SAP Data'!$A$7:$SD$1500,M$4,FALSE),"")</f>
        <v>9147153.9199999999</v>
      </c>
      <c r="N27" s="105">
        <f>IFERROR(VLOOKUP($D27,'SAP Data'!$A$7:$SD$1500,N$4,FALSE),"")</f>
        <v>9147153.9199999999</v>
      </c>
      <c r="O27" s="105">
        <f>IFERROR(VLOOKUP($D27,'SAP Data'!$A$7:$SD$1500,O$4,FALSE),"")</f>
        <v>9147153.9199999999</v>
      </c>
      <c r="P27" s="105">
        <f>IFERROR(VLOOKUP($D27,'SAP Data'!$A$7:$SD$1500,P$4,FALSE),"")</f>
        <v>9147153.9199999999</v>
      </c>
      <c r="Q27" s="105">
        <f>IFERROR(VLOOKUP($D27,'SAP Data'!$A$7:$SD$1500,Q$4,FALSE),"")</f>
        <v>9147153.9199999999</v>
      </c>
      <c r="R27" s="105">
        <f>IFERROR(VLOOKUP($D27,'SAP Data'!$A$7:$SD$1500,R$4,FALSE),"")</f>
        <v>9147153.9199999999</v>
      </c>
      <c r="S27" s="105">
        <f>IFERROR(VLOOKUP($D27,'SAP Data'!$A$7:$SD$1500,S$4,FALSE),"")</f>
        <v>9147153.9199999999</v>
      </c>
      <c r="T27" s="105">
        <f>IFERROR(VLOOKUP($D27,'SAP Data'!$A$7:$SD$1500,T$4,FALSE),"")</f>
        <v>4513899.24</v>
      </c>
      <c r="U27" s="105">
        <f>IFERROR(VLOOKUP($D27,'SAP Data'!$A$7:$SD$1500,U$4,FALSE),"")</f>
        <v>4513899.24</v>
      </c>
      <c r="V27" s="105">
        <f>IFERROR(VLOOKUP($D27,'SAP Data'!$A$7:$SD$1500,V$4,FALSE),"")</f>
        <v>4513899.24</v>
      </c>
      <c r="W27" s="105">
        <f>IFERROR(VLOOKUP($D27,'SAP Data'!$A$7:$SD$1500,W$4,FALSE),"")</f>
        <v>4513899.24</v>
      </c>
      <c r="X27" s="105">
        <f>IFERROR(VLOOKUP($D27,'SAP Data'!$A$7:$SD$1500,X$4,FALSE),"")</f>
        <v>4513899.24</v>
      </c>
      <c r="Y27" s="105">
        <f>IFERROR(VLOOKUP($D27,'SAP Data'!$A$7:$SD$1500,Y$4,FALSE),"")</f>
        <v>4513899.24</v>
      </c>
      <c r="Z27" s="105">
        <f>IFERROR(VLOOKUP($D27,'SAP Data'!$A$7:$SD$1500,Z$4,FALSE),"")</f>
        <v>4513899.24</v>
      </c>
      <c r="AA27" s="105">
        <f>IFERROR(VLOOKUP($D27,'SAP Data'!$A$7:$SD$1500,AA$4,FALSE),"")</f>
        <v>4513899.24</v>
      </c>
      <c r="AB27" s="105">
        <f>IFERROR(VLOOKUP($D27,'SAP Data'!$A$7:$SD$1500,AB$4,FALSE),"")</f>
        <v>4513899.24</v>
      </c>
      <c r="AC27" s="220">
        <f>IFERROR(VLOOKUP($D27,'SAP Data'!$A$7:$SD$1500,AC$4,FALSE),"")</f>
        <v>4513899.24</v>
      </c>
      <c r="AD27" s="133">
        <f t="shared" si="4"/>
        <v>9147153.9199999999</v>
      </c>
      <c r="AE27" s="47">
        <f t="shared" si="5"/>
        <v>9147153.9199999999</v>
      </c>
      <c r="AF27" s="47">
        <f t="shared" si="6"/>
        <v>8954101.6416666675</v>
      </c>
      <c r="AG27" s="47">
        <f t="shared" si="7"/>
        <v>8567997.084999999</v>
      </c>
      <c r="AH27" s="47">
        <f t="shared" si="8"/>
        <v>8181892.5283333324</v>
      </c>
      <c r="AI27" s="47">
        <f t="shared" si="9"/>
        <v>7795787.9716666648</v>
      </c>
      <c r="AJ27" s="47">
        <f t="shared" si="10"/>
        <v>7409683.4149999991</v>
      </c>
      <c r="AK27" s="47">
        <f t="shared" si="11"/>
        <v>7023578.8583333334</v>
      </c>
      <c r="AL27" s="47">
        <f t="shared" si="12"/>
        <v>6637474.3016666668</v>
      </c>
      <c r="AM27" s="47">
        <f t="shared" si="13"/>
        <v>6251369.745000001</v>
      </c>
      <c r="AN27" s="47">
        <f t="shared" si="14"/>
        <v>5865265.1883333353</v>
      </c>
      <c r="AO27" s="132">
        <f t="shared" si="15"/>
        <v>5479160.6316666678</v>
      </c>
      <c r="AP27" s="19"/>
      <c r="AQ27" s="19">
        <f t="shared" si="16"/>
        <v>0</v>
      </c>
      <c r="AR27" s="19"/>
      <c r="AS27" s="201"/>
      <c r="AT27" s="19"/>
      <c r="AU27" s="19">
        <f t="shared" si="17"/>
        <v>0</v>
      </c>
      <c r="AV27" s="19"/>
      <c r="AW27" s="201"/>
      <c r="AY27" s="19">
        <f t="shared" si="18"/>
        <v>0</v>
      </c>
      <c r="BA27" s="196"/>
      <c r="BC27" s="19">
        <f t="shared" si="19"/>
        <v>0</v>
      </c>
      <c r="BE27" s="196"/>
      <c r="BG27" s="19">
        <f t="shared" si="20"/>
        <v>0</v>
      </c>
      <c r="BI27" s="196"/>
      <c r="BK27" s="19">
        <f t="shared" si="21"/>
        <v>0</v>
      </c>
      <c r="BM27" s="196"/>
      <c r="BO27" s="19">
        <f t="shared" si="22"/>
        <v>0</v>
      </c>
      <c r="BQ27" s="196"/>
      <c r="BS27" s="19">
        <f t="shared" si="23"/>
        <v>0</v>
      </c>
      <c r="BU27" s="196"/>
      <c r="BW27" s="19">
        <f t="shared" si="24"/>
        <v>0</v>
      </c>
      <c r="BY27" s="196"/>
      <c r="CA27" s="19">
        <f t="shared" si="25"/>
        <v>0</v>
      </c>
      <c r="CC27" s="196"/>
      <c r="CE27" s="19">
        <f t="shared" si="26"/>
        <v>0</v>
      </c>
      <c r="CG27" s="196"/>
      <c r="CI27" s="19">
        <f t="shared" si="27"/>
        <v>0</v>
      </c>
      <c r="CK27" s="196"/>
      <c r="CM27" s="19">
        <f t="shared" si="28"/>
        <v>0</v>
      </c>
      <c r="CO27" s="19">
        <f t="shared" si="29"/>
        <v>5479160.6316666678</v>
      </c>
      <c r="CQ27" s="19">
        <f t="shared" si="30"/>
        <v>584078.52333566674</v>
      </c>
      <c r="CS27" s="19">
        <f t="shared" si="64"/>
        <v>4895082.1083310014</v>
      </c>
      <c r="CU27" s="19">
        <f t="shared" si="32"/>
        <v>0</v>
      </c>
      <c r="CW27" s="76">
        <f t="shared" si="33"/>
        <v>0</v>
      </c>
      <c r="CY27" s="21"/>
      <c r="CZ27" s="19">
        <f t="shared" si="34"/>
        <v>5479160.6316666678</v>
      </c>
      <c r="DA27" s="21"/>
    </row>
    <row r="28" spans="1:108" x14ac:dyDescent="0.2">
      <c r="B28" s="17" t="str">
        <f>VLOOKUP(D28,'line assign basis'!$L$15:$Q$1525,6,FALSE)</f>
        <v>GAS STORED UNDRGRD-A</v>
      </c>
      <c r="C28" s="20" t="s">
        <v>28</v>
      </c>
      <c r="D28" s="20" t="s">
        <v>26</v>
      </c>
      <c r="E28" s="20">
        <f>IFERROR(VLOOKUP(D28,'line assign basis'!$L$5:$P$1288,5,FALSE),"")</f>
        <v>10</v>
      </c>
      <c r="F28" s="39">
        <v>1848102.98</v>
      </c>
      <c r="G28" s="39">
        <v>1848102.98</v>
      </c>
      <c r="H28" s="19">
        <v>1848102.98</v>
      </c>
      <c r="I28" s="105">
        <f>IFERROR(VLOOKUP($D28,'SAP Data'!$A$7:$SD$1500,I$4,FALSE),"")</f>
        <v>1848102.98</v>
      </c>
      <c r="J28" s="105">
        <f>IFERROR(VLOOKUP($D28,'SAP Data'!$A$7:$SD$1500,J$4,FALSE),"")</f>
        <v>1848102.98</v>
      </c>
      <c r="K28" s="105">
        <f>IFERROR(VLOOKUP($D28,'SAP Data'!$A$7:$SD$1500,K$4,FALSE),"")</f>
        <v>1848102.98</v>
      </c>
      <c r="L28" s="105">
        <f>IFERROR(VLOOKUP($D28,'SAP Data'!$A$7:$SD$1500,L$4,FALSE),"")</f>
        <v>1848102.98</v>
      </c>
      <c r="M28" s="105">
        <f>IFERROR(VLOOKUP($D28,'SAP Data'!$A$7:$SD$1500,M$4,FALSE),"")</f>
        <v>1848102.98</v>
      </c>
      <c r="N28" s="105">
        <f>IFERROR(VLOOKUP($D28,'SAP Data'!$A$7:$SD$1500,N$4,FALSE),"")</f>
        <v>1848102.98</v>
      </c>
      <c r="O28" s="105">
        <f>IFERROR(VLOOKUP($D28,'SAP Data'!$A$7:$SD$1500,O$4,FALSE),"")</f>
        <v>1848102.98</v>
      </c>
      <c r="P28" s="105">
        <f>IFERROR(VLOOKUP($D28,'SAP Data'!$A$7:$SD$1500,P$4,FALSE),"")</f>
        <v>1848102.98</v>
      </c>
      <c r="Q28" s="105">
        <f>IFERROR(VLOOKUP($D28,'SAP Data'!$A$7:$SD$1500,Q$4,FALSE),"")</f>
        <v>1848102.98</v>
      </c>
      <c r="R28" s="105">
        <f>IFERROR(VLOOKUP($D28,'SAP Data'!$A$7:$SD$1500,R$4,FALSE),"")</f>
        <v>1848102.98</v>
      </c>
      <c r="S28" s="105">
        <f>IFERROR(VLOOKUP($D28,'SAP Data'!$A$7:$SD$1500,S$4,FALSE),"")</f>
        <v>1848102.98</v>
      </c>
      <c r="T28" s="105">
        <f>IFERROR(VLOOKUP($D28,'SAP Data'!$A$7:$SD$1500,T$4,FALSE),"")</f>
        <v>6660213.9900000002</v>
      </c>
      <c r="U28" s="105">
        <f>IFERROR(VLOOKUP($D28,'SAP Data'!$A$7:$SD$1500,U$4,FALSE),"")</f>
        <v>6660213.9900000002</v>
      </c>
      <c r="V28" s="105">
        <f>IFERROR(VLOOKUP($D28,'SAP Data'!$A$7:$SD$1500,V$4,FALSE),"")</f>
        <v>6660213.9900000002</v>
      </c>
      <c r="W28" s="105">
        <f>IFERROR(VLOOKUP($D28,'SAP Data'!$A$7:$SD$1500,W$4,FALSE),"")</f>
        <v>6660213.9900000002</v>
      </c>
      <c r="X28" s="105">
        <f>IFERROR(VLOOKUP($D28,'SAP Data'!$A$7:$SD$1500,X$4,FALSE),"")</f>
        <v>6660213.9900000002</v>
      </c>
      <c r="Y28" s="105">
        <f>IFERROR(VLOOKUP($D28,'SAP Data'!$A$7:$SD$1500,Y$4,FALSE),"")</f>
        <v>6660213.9900000002</v>
      </c>
      <c r="Z28" s="105">
        <f>IFERROR(VLOOKUP($D28,'SAP Data'!$A$7:$SD$1500,Z$4,FALSE),"")</f>
        <v>6660213.9900000002</v>
      </c>
      <c r="AA28" s="105">
        <f>IFERROR(VLOOKUP($D28,'SAP Data'!$A$7:$SD$1500,AA$4,FALSE),"")</f>
        <v>6660213.9900000002</v>
      </c>
      <c r="AB28" s="105">
        <f>IFERROR(VLOOKUP($D28,'SAP Data'!$A$7:$SD$1500,AB$4,FALSE),"")</f>
        <v>6660213.9900000002</v>
      </c>
      <c r="AC28" s="220">
        <f>IFERROR(VLOOKUP($D28,'SAP Data'!$A$7:$SD$1500,AC$4,FALSE),"")</f>
        <v>6660213.9900000002</v>
      </c>
      <c r="AD28" s="133">
        <f t="shared" si="4"/>
        <v>1848102.9799999997</v>
      </c>
      <c r="AE28" s="47">
        <f t="shared" si="5"/>
        <v>1848102.9799999997</v>
      </c>
      <c r="AF28" s="47">
        <f t="shared" si="6"/>
        <v>2048607.6054166667</v>
      </c>
      <c r="AG28" s="47">
        <f t="shared" si="7"/>
        <v>2449616.8562499997</v>
      </c>
      <c r="AH28" s="47">
        <f t="shared" si="8"/>
        <v>2850626.1070833337</v>
      </c>
      <c r="AI28" s="47">
        <f t="shared" si="9"/>
        <v>3251635.3579166667</v>
      </c>
      <c r="AJ28" s="47">
        <f t="shared" si="10"/>
        <v>3652644.6087500006</v>
      </c>
      <c r="AK28" s="47">
        <f t="shared" si="11"/>
        <v>4053653.8595833336</v>
      </c>
      <c r="AL28" s="47">
        <f t="shared" si="12"/>
        <v>4454663.1104166675</v>
      </c>
      <c r="AM28" s="47">
        <f t="shared" si="13"/>
        <v>4855672.361250001</v>
      </c>
      <c r="AN28" s="47">
        <f t="shared" si="14"/>
        <v>5256681.6120833345</v>
      </c>
      <c r="AO28" s="132">
        <f t="shared" si="15"/>
        <v>5657690.8629166679</v>
      </c>
      <c r="AP28" s="19"/>
      <c r="AQ28" s="19">
        <f t="shared" si="16"/>
        <v>0</v>
      </c>
      <c r="AR28" s="19"/>
      <c r="AS28" s="201"/>
      <c r="AT28" s="19"/>
      <c r="AU28" s="19">
        <f t="shared" si="17"/>
        <v>0</v>
      </c>
      <c r="AV28" s="19"/>
      <c r="AW28" s="201"/>
      <c r="AY28" s="19">
        <f t="shared" si="18"/>
        <v>0</v>
      </c>
      <c r="BA28" s="196"/>
      <c r="BC28" s="19">
        <f t="shared" si="19"/>
        <v>0</v>
      </c>
      <c r="BE28" s="196"/>
      <c r="BG28" s="19">
        <f t="shared" si="20"/>
        <v>0</v>
      </c>
      <c r="BI28" s="196"/>
      <c r="BK28" s="19">
        <f t="shared" si="21"/>
        <v>0</v>
      </c>
      <c r="BM28" s="196"/>
      <c r="BO28" s="19">
        <f t="shared" si="22"/>
        <v>0</v>
      </c>
      <c r="BQ28" s="196"/>
      <c r="BS28" s="19">
        <f t="shared" si="23"/>
        <v>0</v>
      </c>
      <c r="BU28" s="196"/>
      <c r="BW28" s="19">
        <f t="shared" si="24"/>
        <v>0</v>
      </c>
      <c r="BY28" s="196"/>
      <c r="CA28" s="19">
        <f t="shared" si="25"/>
        <v>0</v>
      </c>
      <c r="CC28" s="196"/>
      <c r="CE28" s="19">
        <f t="shared" si="26"/>
        <v>0</v>
      </c>
      <c r="CG28" s="196"/>
      <c r="CI28" s="19">
        <f t="shared" si="27"/>
        <v>0</v>
      </c>
      <c r="CK28" s="196"/>
      <c r="CM28" s="19">
        <f t="shared" si="28"/>
        <v>0</v>
      </c>
      <c r="CO28" s="19">
        <f t="shared" si="29"/>
        <v>5657690.8629166679</v>
      </c>
      <c r="CQ28" s="19">
        <f t="shared" si="30"/>
        <v>603109.8459869168</v>
      </c>
      <c r="CS28" s="19">
        <f t="shared" si="64"/>
        <v>5054581.0169297513</v>
      </c>
      <c r="CU28" s="19">
        <f t="shared" si="32"/>
        <v>0</v>
      </c>
      <c r="CW28" s="76">
        <f t="shared" si="33"/>
        <v>0</v>
      </c>
      <c r="CY28" s="21"/>
      <c r="CZ28" s="19">
        <f t="shared" si="34"/>
        <v>5657690.8629166679</v>
      </c>
      <c r="DA28" s="21"/>
    </row>
    <row r="29" spans="1:108" x14ac:dyDescent="0.2">
      <c r="B29" s="17" t="str">
        <f>VLOOKUP(D29,'line assign basis'!$L$15:$Q$1525,6,FALSE)</f>
        <v>GAS STORED UNDRGRD-B</v>
      </c>
      <c r="C29" s="20" t="s">
        <v>30</v>
      </c>
      <c r="D29" s="20" t="s">
        <v>29</v>
      </c>
      <c r="E29" s="20">
        <f>IFERROR(VLOOKUP(D29,'line assign basis'!$L$5:$P$1288,5,FALSE),"")</f>
        <v>10</v>
      </c>
      <c r="F29" s="39">
        <v>1245751.48</v>
      </c>
      <c r="G29" s="39">
        <v>1245751.48</v>
      </c>
      <c r="H29" s="19">
        <v>1245751.48</v>
      </c>
      <c r="I29" s="105">
        <f>IFERROR(VLOOKUP($D29,'SAP Data'!$A$7:$SD$1500,I$4,FALSE),"")</f>
        <v>1245751.48</v>
      </c>
      <c r="J29" s="105">
        <f>IFERROR(VLOOKUP($D29,'SAP Data'!$A$7:$SD$1500,J$4,FALSE),"")</f>
        <v>1245751.48</v>
      </c>
      <c r="K29" s="105">
        <f>IFERROR(VLOOKUP($D29,'SAP Data'!$A$7:$SD$1500,K$4,FALSE),"")</f>
        <v>1245751.48</v>
      </c>
      <c r="L29" s="105">
        <f>IFERROR(VLOOKUP($D29,'SAP Data'!$A$7:$SD$1500,L$4,FALSE),"")</f>
        <v>1245751.48</v>
      </c>
      <c r="M29" s="105">
        <f>IFERROR(VLOOKUP($D29,'SAP Data'!$A$7:$SD$1500,M$4,FALSE),"")</f>
        <v>1245751.48</v>
      </c>
      <c r="N29" s="105">
        <f>IFERROR(VLOOKUP($D29,'SAP Data'!$A$7:$SD$1500,N$4,FALSE),"")</f>
        <v>1245751.48</v>
      </c>
      <c r="O29" s="105">
        <f>IFERROR(VLOOKUP($D29,'SAP Data'!$A$7:$SD$1500,O$4,FALSE),"")</f>
        <v>1245751.48</v>
      </c>
      <c r="P29" s="105">
        <f>IFERROR(VLOOKUP($D29,'SAP Data'!$A$7:$SD$1500,P$4,FALSE),"")</f>
        <v>1245751.48</v>
      </c>
      <c r="Q29" s="105">
        <f>IFERROR(VLOOKUP($D29,'SAP Data'!$A$7:$SD$1500,Q$4,FALSE),"")</f>
        <v>1245751.48</v>
      </c>
      <c r="R29" s="105">
        <f>IFERROR(VLOOKUP($D29,'SAP Data'!$A$7:$SD$1500,R$4,FALSE),"")</f>
        <v>1245751.48</v>
      </c>
      <c r="S29" s="105">
        <f>IFERROR(VLOOKUP($D29,'SAP Data'!$A$7:$SD$1500,S$4,FALSE),"")</f>
        <v>1245751.48</v>
      </c>
      <c r="T29" s="105">
        <f>IFERROR(VLOOKUP($D29,'SAP Data'!$A$7:$SD$1500,T$4,FALSE),"")</f>
        <v>1111928.98</v>
      </c>
      <c r="U29" s="105">
        <f>IFERROR(VLOOKUP($D29,'SAP Data'!$A$7:$SD$1500,U$4,FALSE),"")</f>
        <v>1111928.98</v>
      </c>
      <c r="V29" s="105">
        <f>IFERROR(VLOOKUP($D29,'SAP Data'!$A$7:$SD$1500,V$4,FALSE),"")</f>
        <v>1111928.98</v>
      </c>
      <c r="W29" s="105">
        <f>IFERROR(VLOOKUP($D29,'SAP Data'!$A$7:$SD$1500,W$4,FALSE),"")</f>
        <v>1111928.98</v>
      </c>
      <c r="X29" s="105">
        <f>IFERROR(VLOOKUP($D29,'SAP Data'!$A$7:$SD$1500,X$4,FALSE),"")</f>
        <v>1111928.98</v>
      </c>
      <c r="Y29" s="105">
        <f>IFERROR(VLOOKUP($D29,'SAP Data'!$A$7:$SD$1500,Y$4,FALSE),"")</f>
        <v>1111928.98</v>
      </c>
      <c r="Z29" s="105">
        <f>IFERROR(VLOOKUP($D29,'SAP Data'!$A$7:$SD$1500,Z$4,FALSE),"")</f>
        <v>1111928.98</v>
      </c>
      <c r="AA29" s="105">
        <f>IFERROR(VLOOKUP($D29,'SAP Data'!$A$7:$SD$1500,AA$4,FALSE),"")</f>
        <v>1111928.98</v>
      </c>
      <c r="AB29" s="105">
        <f>IFERROR(VLOOKUP($D29,'SAP Data'!$A$7:$SD$1500,AB$4,FALSE),"")</f>
        <v>1111928.98</v>
      </c>
      <c r="AC29" s="220">
        <f>IFERROR(VLOOKUP($D29,'SAP Data'!$A$7:$SD$1500,AC$4,FALSE),"")</f>
        <v>1111928.98</v>
      </c>
      <c r="AD29" s="133">
        <f t="shared" si="4"/>
        <v>1245751.4800000002</v>
      </c>
      <c r="AE29" s="47">
        <f t="shared" si="5"/>
        <v>1245751.4800000002</v>
      </c>
      <c r="AF29" s="47">
        <f t="shared" si="6"/>
        <v>1240175.5425000002</v>
      </c>
      <c r="AG29" s="47">
        <f t="shared" si="7"/>
        <v>1229023.6675000002</v>
      </c>
      <c r="AH29" s="47">
        <f t="shared" si="8"/>
        <v>1217871.7925000002</v>
      </c>
      <c r="AI29" s="47">
        <f t="shared" si="9"/>
        <v>1206719.9175000002</v>
      </c>
      <c r="AJ29" s="47">
        <f t="shared" si="10"/>
        <v>1195568.0425000002</v>
      </c>
      <c r="AK29" s="47">
        <f t="shared" si="11"/>
        <v>1184416.1675000002</v>
      </c>
      <c r="AL29" s="47">
        <f t="shared" si="12"/>
        <v>1173264.2925000002</v>
      </c>
      <c r="AM29" s="47">
        <f t="shared" si="13"/>
        <v>1162112.4175000002</v>
      </c>
      <c r="AN29" s="47">
        <f t="shared" si="14"/>
        <v>1150960.5425000002</v>
      </c>
      <c r="AO29" s="132">
        <f t="shared" si="15"/>
        <v>1139808.6675000002</v>
      </c>
      <c r="AP29" s="19"/>
      <c r="AQ29" s="19">
        <f t="shared" si="16"/>
        <v>0</v>
      </c>
      <c r="AR29" s="19"/>
      <c r="AS29" s="201"/>
      <c r="AT29" s="19"/>
      <c r="AU29" s="19">
        <f t="shared" si="17"/>
        <v>0</v>
      </c>
      <c r="AV29" s="19"/>
      <c r="AW29" s="201"/>
      <c r="AY29" s="19">
        <f t="shared" si="18"/>
        <v>0</v>
      </c>
      <c r="BA29" s="196"/>
      <c r="BC29" s="19">
        <f t="shared" si="19"/>
        <v>0</v>
      </c>
      <c r="BE29" s="196"/>
      <c r="BG29" s="19">
        <f t="shared" si="20"/>
        <v>0</v>
      </c>
      <c r="BI29" s="196"/>
      <c r="BK29" s="19">
        <f t="shared" si="21"/>
        <v>0</v>
      </c>
      <c r="BM29" s="196"/>
      <c r="BO29" s="19">
        <f t="shared" si="22"/>
        <v>0</v>
      </c>
      <c r="BQ29" s="196"/>
      <c r="BS29" s="19">
        <f t="shared" si="23"/>
        <v>0</v>
      </c>
      <c r="BU29" s="196"/>
      <c r="BW29" s="19">
        <f t="shared" si="24"/>
        <v>0</v>
      </c>
      <c r="BY29" s="196"/>
      <c r="CA29" s="19">
        <f t="shared" si="25"/>
        <v>0</v>
      </c>
      <c r="CC29" s="196"/>
      <c r="CE29" s="19">
        <f t="shared" si="26"/>
        <v>0</v>
      </c>
      <c r="CG29" s="196"/>
      <c r="CI29" s="19">
        <f t="shared" si="27"/>
        <v>0</v>
      </c>
      <c r="CK29" s="196"/>
      <c r="CM29" s="19">
        <f t="shared" si="28"/>
        <v>0</v>
      </c>
      <c r="CO29" s="19">
        <f t="shared" si="29"/>
        <v>1139808.6675000002</v>
      </c>
      <c r="CQ29" s="19">
        <f t="shared" si="30"/>
        <v>121503.60395550002</v>
      </c>
      <c r="CS29" s="19">
        <f t="shared" si="64"/>
        <v>1018305.0635445002</v>
      </c>
      <c r="CU29" s="19">
        <f t="shared" si="32"/>
        <v>0</v>
      </c>
      <c r="CW29" s="76">
        <f t="shared" si="33"/>
        <v>0</v>
      </c>
      <c r="CY29" s="21"/>
      <c r="CZ29" s="19">
        <f t="shared" si="34"/>
        <v>1139808.6675000002</v>
      </c>
      <c r="DA29" s="21"/>
      <c r="DB29" s="17" t="s">
        <v>1703</v>
      </c>
      <c r="DC29" s="33">
        <v>-41147774.537751995</v>
      </c>
      <c r="DD29" s="17" t="s">
        <v>3653</v>
      </c>
    </row>
    <row r="30" spans="1:108" x14ac:dyDescent="0.2">
      <c r="B30" s="17" t="str">
        <f>VLOOKUP(D30,'line assign basis'!$L$15:$Q$1525,6,FALSE)</f>
        <v>GAS STORED UNDRGRD-A</v>
      </c>
      <c r="C30" s="20" t="s">
        <v>32</v>
      </c>
      <c r="D30" s="20" t="s">
        <v>31</v>
      </c>
      <c r="E30" s="20">
        <f>IFERROR(VLOOKUP(D30,'line assign basis'!$L$5:$P$1288,5,FALSE),"")</f>
        <v>23</v>
      </c>
      <c r="F30" s="39">
        <v>0</v>
      </c>
      <c r="G30" s="39">
        <v>0</v>
      </c>
      <c r="H30" s="19">
        <v>0</v>
      </c>
      <c r="I30" s="105">
        <f>IFERROR(VLOOKUP($D30,'SAP Data'!$A$7:$SD$1500,I$4,FALSE),"")</f>
        <v>0</v>
      </c>
      <c r="J30" s="105">
        <f>IFERROR(VLOOKUP($D30,'SAP Data'!$A$7:$SD$1500,J$4,FALSE),"")</f>
        <v>0</v>
      </c>
      <c r="K30" s="105">
        <f>IFERROR(VLOOKUP($D30,'SAP Data'!$A$7:$SD$1500,K$4,FALSE),"")</f>
        <v>545018.59</v>
      </c>
      <c r="L30" s="105">
        <f>IFERROR(VLOOKUP($D30,'SAP Data'!$A$7:$SD$1500,L$4,FALSE),"")</f>
        <v>1488950.97</v>
      </c>
      <c r="M30" s="105">
        <f>IFERROR(VLOOKUP($D30,'SAP Data'!$A$7:$SD$1500,M$4,FALSE),"")</f>
        <v>2343231.09</v>
      </c>
      <c r="N30" s="105">
        <f>IFERROR(VLOOKUP($D30,'SAP Data'!$A$7:$SD$1500,N$4,FALSE),"")</f>
        <v>2641365.54</v>
      </c>
      <c r="O30" s="105">
        <f>IFERROR(VLOOKUP($D30,'SAP Data'!$A$7:$SD$1500,O$4,FALSE),"")</f>
        <v>2656459.7000000002</v>
      </c>
      <c r="P30" s="105">
        <f>IFERROR(VLOOKUP($D30,'SAP Data'!$A$7:$SD$1500,P$4,FALSE),"")</f>
        <v>2670954.25</v>
      </c>
      <c r="Q30" s="105">
        <f>IFERROR(VLOOKUP($D30,'SAP Data'!$A$7:$SD$1500,Q$4,FALSE),"")</f>
        <v>0</v>
      </c>
      <c r="R30" s="105">
        <f>IFERROR(VLOOKUP($D30,'SAP Data'!$A$7:$SD$1500,R$4,FALSE),"")</f>
        <v>11343.53</v>
      </c>
      <c r="S30" s="105">
        <f>IFERROR(VLOOKUP($D30,'SAP Data'!$A$7:$SD$1500,S$4,FALSE),"")</f>
        <v>21759.39</v>
      </c>
      <c r="T30" s="105">
        <f>IFERROR(VLOOKUP($D30,'SAP Data'!$A$7:$SD$1500,T$4,FALSE),"")</f>
        <v>8937.9500000000007</v>
      </c>
      <c r="U30" s="105">
        <f>IFERROR(VLOOKUP($D30,'SAP Data'!$A$7:$SD$1500,U$4,FALSE),"")</f>
        <v>11760.12</v>
      </c>
      <c r="V30" s="105">
        <f>IFERROR(VLOOKUP($D30,'SAP Data'!$A$7:$SD$1500,V$4,FALSE),"")</f>
        <v>2700000.4</v>
      </c>
      <c r="W30" s="105">
        <f>IFERROR(VLOOKUP($D30,'SAP Data'!$A$7:$SD$1500,W$4,FALSE),"")</f>
        <v>2691335.28</v>
      </c>
      <c r="X30" s="105">
        <f>IFERROR(VLOOKUP($D30,'SAP Data'!$A$7:$SD$1500,X$4,FALSE),"")</f>
        <v>2691335.28</v>
      </c>
      <c r="Y30" s="105">
        <f>IFERROR(VLOOKUP($D30,'SAP Data'!$A$7:$SD$1500,Y$4,FALSE),"")</f>
        <v>2691335.28</v>
      </c>
      <c r="Z30" s="105">
        <f>IFERROR(VLOOKUP($D30,'SAP Data'!$A$7:$SD$1500,Z$4,FALSE),"")</f>
        <v>2691335.28</v>
      </c>
      <c r="AA30" s="105">
        <f>IFERROR(VLOOKUP($D30,'SAP Data'!$A$7:$SD$1500,AA$4,FALSE),"")</f>
        <v>2691335.28</v>
      </c>
      <c r="AB30" s="105">
        <f>IFERROR(VLOOKUP($D30,'SAP Data'!$A$7:$SD$1500,AB$4,FALSE),"")</f>
        <v>2691335.28</v>
      </c>
      <c r="AC30" s="220">
        <f>IFERROR(VLOOKUP($D30,'SAP Data'!$A$7:$SD$1500,AC$4,FALSE),"")</f>
        <v>2691335.28</v>
      </c>
      <c r="AD30" s="133">
        <f t="shared" si="4"/>
        <v>1029304.3254166668</v>
      </c>
      <c r="AE30" s="47">
        <f t="shared" si="5"/>
        <v>1030683.61375</v>
      </c>
      <c r="AF30" s="47">
        <f t="shared" si="6"/>
        <v>1031962.6695833333</v>
      </c>
      <c r="AG30" s="47">
        <f t="shared" si="7"/>
        <v>1032825.0891666667</v>
      </c>
      <c r="AH30" s="47">
        <f t="shared" si="8"/>
        <v>1145815.1108333331</v>
      </c>
      <c r="AI30" s="47">
        <f t="shared" si="9"/>
        <v>1347744.9895833333</v>
      </c>
      <c r="AJ30" s="47">
        <f t="shared" si="10"/>
        <v>1487274.1979166663</v>
      </c>
      <c r="AK30" s="47">
        <f t="shared" si="11"/>
        <v>1551877.8854166667</v>
      </c>
      <c r="AL30" s="47">
        <f t="shared" si="12"/>
        <v>1568464.2991666666</v>
      </c>
      <c r="AM30" s="47">
        <f t="shared" si="13"/>
        <v>1571999.5208333333</v>
      </c>
      <c r="AN30" s="47">
        <f t="shared" si="14"/>
        <v>1574301.8795833334</v>
      </c>
      <c r="AO30" s="132">
        <f t="shared" si="15"/>
        <v>1687290.0591666664</v>
      </c>
      <c r="AP30" s="19"/>
      <c r="AQ30" s="19">
        <f t="shared" si="16"/>
        <v>0</v>
      </c>
      <c r="AR30" s="19"/>
      <c r="AS30" s="201"/>
      <c r="AT30" s="19"/>
      <c r="AU30" s="19">
        <f t="shared" si="17"/>
        <v>0</v>
      </c>
      <c r="AV30" s="19"/>
      <c r="AW30" s="201"/>
      <c r="AY30" s="19">
        <f t="shared" si="18"/>
        <v>0</v>
      </c>
      <c r="BA30" s="196"/>
      <c r="BC30" s="19">
        <f t="shared" si="19"/>
        <v>0</v>
      </c>
      <c r="BE30" s="196"/>
      <c r="BG30" s="19">
        <f t="shared" si="20"/>
        <v>0</v>
      </c>
      <c r="BI30" s="196"/>
      <c r="BK30" s="19">
        <f t="shared" si="21"/>
        <v>0</v>
      </c>
      <c r="BM30" s="196"/>
      <c r="BO30" s="19">
        <f t="shared" si="22"/>
        <v>0</v>
      </c>
      <c r="BQ30" s="196"/>
      <c r="BS30" s="19">
        <f t="shared" si="23"/>
        <v>0</v>
      </c>
      <c r="BU30" s="196"/>
      <c r="BW30" s="19">
        <f t="shared" si="24"/>
        <v>0</v>
      </c>
      <c r="BY30" s="196"/>
      <c r="CA30" s="19">
        <f t="shared" si="25"/>
        <v>0</v>
      </c>
      <c r="CC30" s="196"/>
      <c r="CE30" s="19">
        <f t="shared" si="26"/>
        <v>0</v>
      </c>
      <c r="CG30" s="196"/>
      <c r="CI30" s="19">
        <f t="shared" si="27"/>
        <v>0</v>
      </c>
      <c r="CK30" s="196"/>
      <c r="CM30" s="19">
        <f t="shared" si="28"/>
        <v>0</v>
      </c>
      <c r="CO30" s="19">
        <f t="shared" si="29"/>
        <v>1687290.0591666664</v>
      </c>
      <c r="CQ30" s="19">
        <f t="shared" si="30"/>
        <v>0</v>
      </c>
      <c r="CS30" s="19">
        <f t="shared" si="64"/>
        <v>0</v>
      </c>
      <c r="CU30" s="19">
        <f t="shared" si="32"/>
        <v>1687290.0591666664</v>
      </c>
      <c r="CW30" s="76">
        <f t="shared" si="33"/>
        <v>0</v>
      </c>
      <c r="CY30" s="21"/>
      <c r="CZ30" s="19">
        <f t="shared" si="34"/>
        <v>0</v>
      </c>
      <c r="DA30" s="21"/>
      <c r="DB30" s="17" t="s">
        <v>1704</v>
      </c>
      <c r="DC30" s="21">
        <f>DC29-DC31</f>
        <v>-25498807.537751995</v>
      </c>
      <c r="DD30" s="17" t="s">
        <v>3653</v>
      </c>
    </row>
    <row r="31" spans="1:108" x14ac:dyDescent="0.2">
      <c r="B31" s="17" t="str">
        <f>VLOOKUP(D31,'line assign basis'!$L$15:$Q$1525,6,FALSE)</f>
        <v>GAS STORED UNDRGRD-R</v>
      </c>
      <c r="C31" s="20" t="s">
        <v>35</v>
      </c>
      <c r="D31" s="20" t="s">
        <v>33</v>
      </c>
      <c r="E31" s="20">
        <f>IFERROR(VLOOKUP(D31,'line assign basis'!$L$5:$P$1288,5,FALSE),"")</f>
        <v>10</v>
      </c>
      <c r="F31" s="39">
        <v>4584395.57</v>
      </c>
      <c r="G31" s="39">
        <v>4584395.57</v>
      </c>
      <c r="H31" s="19">
        <v>4584395.57</v>
      </c>
      <c r="I31" s="105">
        <f>IFERROR(VLOOKUP($D31,'SAP Data'!$A$7:$SD$1500,I$4,FALSE),"")</f>
        <v>4584395.57</v>
      </c>
      <c r="J31" s="105">
        <f>IFERROR(VLOOKUP($D31,'SAP Data'!$A$7:$SD$1500,J$4,FALSE),"")</f>
        <v>4584395.57</v>
      </c>
      <c r="K31" s="105">
        <f>IFERROR(VLOOKUP($D31,'SAP Data'!$A$7:$SD$1500,K$4,FALSE),"")</f>
        <v>4584395.57</v>
      </c>
      <c r="L31" s="105">
        <f>IFERROR(VLOOKUP($D31,'SAP Data'!$A$7:$SD$1500,L$4,FALSE),"")</f>
        <v>4584395.57</v>
      </c>
      <c r="M31" s="105">
        <f>IFERROR(VLOOKUP($D31,'SAP Data'!$A$7:$SD$1500,M$4,FALSE),"")</f>
        <v>4584395.57</v>
      </c>
      <c r="N31" s="105">
        <f>IFERROR(VLOOKUP($D31,'SAP Data'!$A$7:$SD$1500,N$4,FALSE),"")</f>
        <v>4584395.57</v>
      </c>
      <c r="O31" s="105">
        <f>IFERROR(VLOOKUP($D31,'SAP Data'!$A$7:$SD$1500,O$4,FALSE),"")</f>
        <v>4584395.57</v>
      </c>
      <c r="P31" s="105">
        <f>IFERROR(VLOOKUP($D31,'SAP Data'!$A$7:$SD$1500,P$4,FALSE),"")</f>
        <v>4584395.57</v>
      </c>
      <c r="Q31" s="105">
        <f>IFERROR(VLOOKUP($D31,'SAP Data'!$A$7:$SD$1500,Q$4,FALSE),"")</f>
        <v>4584395.57</v>
      </c>
      <c r="R31" s="105">
        <f>IFERROR(VLOOKUP($D31,'SAP Data'!$A$7:$SD$1500,R$4,FALSE),"")</f>
        <v>4584395.57</v>
      </c>
      <c r="S31" s="105">
        <f>IFERROR(VLOOKUP($D31,'SAP Data'!$A$7:$SD$1500,S$4,FALSE),"")</f>
        <v>4584395.57</v>
      </c>
      <c r="T31" s="105">
        <f>IFERROR(VLOOKUP($D31,'SAP Data'!$A$7:$SD$1500,T$4,FALSE),"")</f>
        <v>8001510.9199999999</v>
      </c>
      <c r="U31" s="105">
        <f>IFERROR(VLOOKUP($D31,'SAP Data'!$A$7:$SD$1500,U$4,FALSE),"")</f>
        <v>8001510.9199999999</v>
      </c>
      <c r="V31" s="105">
        <f>IFERROR(VLOOKUP($D31,'SAP Data'!$A$7:$SD$1500,V$4,FALSE),"")</f>
        <v>8001510.9199999999</v>
      </c>
      <c r="W31" s="105">
        <f>IFERROR(VLOOKUP($D31,'SAP Data'!$A$7:$SD$1500,W$4,FALSE),"")</f>
        <v>8001510.9199999999</v>
      </c>
      <c r="X31" s="105">
        <f>IFERROR(VLOOKUP($D31,'SAP Data'!$A$7:$SD$1500,X$4,FALSE),"")</f>
        <v>8001510.9199999999</v>
      </c>
      <c r="Y31" s="105">
        <f>IFERROR(VLOOKUP($D31,'SAP Data'!$A$7:$SD$1500,Y$4,FALSE),"")</f>
        <v>8001510.9199999999</v>
      </c>
      <c r="Z31" s="105">
        <f>IFERROR(VLOOKUP($D31,'SAP Data'!$A$7:$SD$1500,Z$4,FALSE),"")</f>
        <v>8001510.9199999999</v>
      </c>
      <c r="AA31" s="105">
        <f>IFERROR(VLOOKUP($D31,'SAP Data'!$A$7:$SD$1500,AA$4,FALSE),"")</f>
        <v>8001510.9199999999</v>
      </c>
      <c r="AB31" s="105">
        <f>IFERROR(VLOOKUP($D31,'SAP Data'!$A$7:$SD$1500,AB$4,FALSE),"")</f>
        <v>8001510.9199999999</v>
      </c>
      <c r="AC31" s="220">
        <f>IFERROR(VLOOKUP($D31,'SAP Data'!$A$7:$SD$1500,AC$4,FALSE),"")</f>
        <v>8001510.9199999999</v>
      </c>
      <c r="AD31" s="133">
        <f t="shared" si="4"/>
        <v>4584395.57</v>
      </c>
      <c r="AE31" s="47">
        <f t="shared" si="5"/>
        <v>4584395.57</v>
      </c>
      <c r="AF31" s="47">
        <f t="shared" si="6"/>
        <v>4726775.3762500007</v>
      </c>
      <c r="AG31" s="47">
        <f t="shared" si="7"/>
        <v>5011534.9887500005</v>
      </c>
      <c r="AH31" s="47">
        <f t="shared" si="8"/>
        <v>5296294.6012500012</v>
      </c>
      <c r="AI31" s="47">
        <f t="shared" si="9"/>
        <v>5581054.2137500001</v>
      </c>
      <c r="AJ31" s="47">
        <f t="shared" si="10"/>
        <v>5865813.8262500009</v>
      </c>
      <c r="AK31" s="47">
        <f t="shared" si="11"/>
        <v>6150573.4387499997</v>
      </c>
      <c r="AL31" s="47">
        <f t="shared" si="12"/>
        <v>6435333.0512499996</v>
      </c>
      <c r="AM31" s="47">
        <f t="shared" si="13"/>
        <v>6720092.6637500003</v>
      </c>
      <c r="AN31" s="47">
        <f t="shared" si="14"/>
        <v>7004852.2762500001</v>
      </c>
      <c r="AO31" s="132">
        <f t="shared" si="15"/>
        <v>7289611.8887500009</v>
      </c>
      <c r="AP31" s="19"/>
      <c r="AQ31" s="19">
        <f t="shared" si="16"/>
        <v>0</v>
      </c>
      <c r="AR31" s="19"/>
      <c r="AS31" s="201"/>
      <c r="AT31" s="19"/>
      <c r="AU31" s="19">
        <f t="shared" si="17"/>
        <v>0</v>
      </c>
      <c r="AV31" s="19"/>
      <c r="AW31" s="201"/>
      <c r="AY31" s="19">
        <f t="shared" si="18"/>
        <v>0</v>
      </c>
      <c r="BA31" s="196"/>
      <c r="BC31" s="19">
        <f t="shared" si="19"/>
        <v>0</v>
      </c>
      <c r="BE31" s="196"/>
      <c r="BG31" s="19">
        <f t="shared" si="20"/>
        <v>0</v>
      </c>
      <c r="BI31" s="196"/>
      <c r="BK31" s="19">
        <f t="shared" si="21"/>
        <v>0</v>
      </c>
      <c r="BM31" s="196"/>
      <c r="BO31" s="19">
        <f t="shared" si="22"/>
        <v>0</v>
      </c>
      <c r="BQ31" s="196"/>
      <c r="BS31" s="19">
        <f t="shared" si="23"/>
        <v>0</v>
      </c>
      <c r="BU31" s="196"/>
      <c r="BW31" s="19">
        <f t="shared" si="24"/>
        <v>0</v>
      </c>
      <c r="BY31" s="196"/>
      <c r="CA31" s="19">
        <f t="shared" si="25"/>
        <v>0</v>
      </c>
      <c r="CC31" s="196"/>
      <c r="CE31" s="19">
        <f t="shared" si="26"/>
        <v>0</v>
      </c>
      <c r="CG31" s="196"/>
      <c r="CI31" s="19">
        <f t="shared" si="27"/>
        <v>0</v>
      </c>
      <c r="CK31" s="196"/>
      <c r="CM31" s="19">
        <f t="shared" si="28"/>
        <v>0</v>
      </c>
      <c r="CO31" s="19">
        <f t="shared" si="29"/>
        <v>7289611.8887500009</v>
      </c>
      <c r="CQ31" s="19">
        <f t="shared" si="30"/>
        <v>777072.62734075007</v>
      </c>
      <c r="CS31" s="19">
        <f t="shared" si="64"/>
        <v>6512539.261409251</v>
      </c>
      <c r="CU31" s="19">
        <f t="shared" si="32"/>
        <v>0</v>
      </c>
      <c r="CW31" s="76">
        <f t="shared" si="33"/>
        <v>0</v>
      </c>
      <c r="CY31" s="21"/>
      <c r="CZ31" s="19">
        <f t="shared" si="34"/>
        <v>7289611.8887500009</v>
      </c>
      <c r="DA31" s="21"/>
      <c r="DB31" s="17" t="s">
        <v>1705</v>
      </c>
      <c r="DC31" s="171">
        <f>-15648967</f>
        <v>-15648967</v>
      </c>
      <c r="DD31" s="17" t="s">
        <v>3653</v>
      </c>
    </row>
    <row r="32" spans="1:108" x14ac:dyDescent="0.2">
      <c r="B32" s="17" t="str">
        <f>VLOOKUP(D32,'line assign basis'!$L$15:$Q$1525,6,FALSE)</f>
        <v>GAS STORED UNDRGRD-S</v>
      </c>
      <c r="C32" s="20" t="s">
        <v>38</v>
      </c>
      <c r="D32" s="20" t="s">
        <v>36</v>
      </c>
      <c r="E32" s="20">
        <f>IFERROR(VLOOKUP(D32,'line assign basis'!$L$5:$P$1288,5,FALSE),"")</f>
        <v>10</v>
      </c>
      <c r="F32" s="39">
        <v>1243759.1299999999</v>
      </c>
      <c r="G32" s="39">
        <v>1243759.1299999999</v>
      </c>
      <c r="H32" s="19">
        <v>1243759.1299999999</v>
      </c>
      <c r="I32" s="105">
        <f>IFERROR(VLOOKUP($D32,'SAP Data'!$A$7:$SD$1500,I$4,FALSE),"")</f>
        <v>1243759.1299999999</v>
      </c>
      <c r="J32" s="105">
        <f>IFERROR(VLOOKUP($D32,'SAP Data'!$A$7:$SD$1500,J$4,FALSE),"")</f>
        <v>1243759.1299999999</v>
      </c>
      <c r="K32" s="105">
        <f>IFERROR(VLOOKUP($D32,'SAP Data'!$A$7:$SD$1500,K$4,FALSE),"")</f>
        <v>1243759.1299999999</v>
      </c>
      <c r="L32" s="105">
        <f>IFERROR(VLOOKUP($D32,'SAP Data'!$A$7:$SD$1500,L$4,FALSE),"")</f>
        <v>1243759.1299999999</v>
      </c>
      <c r="M32" s="105">
        <f>IFERROR(VLOOKUP($D32,'SAP Data'!$A$7:$SD$1500,M$4,FALSE),"")</f>
        <v>1243759.1299999999</v>
      </c>
      <c r="N32" s="105">
        <f>IFERROR(VLOOKUP($D32,'SAP Data'!$A$7:$SD$1500,N$4,FALSE),"")</f>
        <v>1243759.1299999999</v>
      </c>
      <c r="O32" s="105">
        <f>IFERROR(VLOOKUP($D32,'SAP Data'!$A$7:$SD$1500,O$4,FALSE),"")</f>
        <v>1243759.1299999999</v>
      </c>
      <c r="P32" s="105">
        <f>IFERROR(VLOOKUP($D32,'SAP Data'!$A$7:$SD$1500,P$4,FALSE),"")</f>
        <v>1243759.1299999999</v>
      </c>
      <c r="Q32" s="105">
        <f>IFERROR(VLOOKUP($D32,'SAP Data'!$A$7:$SD$1500,Q$4,FALSE),"")</f>
        <v>1243759.1299999999</v>
      </c>
      <c r="R32" s="105">
        <f>IFERROR(VLOOKUP($D32,'SAP Data'!$A$7:$SD$1500,R$4,FALSE),"")</f>
        <v>1243759.1299999999</v>
      </c>
      <c r="S32" s="105">
        <f>IFERROR(VLOOKUP($D32,'SAP Data'!$A$7:$SD$1500,S$4,FALSE),"")</f>
        <v>1243759.1299999999</v>
      </c>
      <c r="T32" s="105">
        <f>IFERROR(VLOOKUP($D32,'SAP Data'!$A$7:$SD$1500,T$4,FALSE),"")</f>
        <v>1243759.1299999999</v>
      </c>
      <c r="U32" s="105">
        <f>IFERROR(VLOOKUP($D32,'SAP Data'!$A$7:$SD$1500,U$4,FALSE),"")</f>
        <v>1243759.1299999999</v>
      </c>
      <c r="V32" s="105">
        <f>IFERROR(VLOOKUP($D32,'SAP Data'!$A$7:$SD$1500,V$4,FALSE),"")</f>
        <v>1243759.1299999999</v>
      </c>
      <c r="W32" s="105">
        <f>IFERROR(VLOOKUP($D32,'SAP Data'!$A$7:$SD$1500,W$4,FALSE),"")</f>
        <v>1243759.1299999999</v>
      </c>
      <c r="X32" s="105">
        <f>IFERROR(VLOOKUP($D32,'SAP Data'!$A$7:$SD$1500,X$4,FALSE),"")</f>
        <v>1243759.1299999999</v>
      </c>
      <c r="Y32" s="105">
        <f>IFERROR(VLOOKUP($D32,'SAP Data'!$A$7:$SD$1500,Y$4,FALSE),"")</f>
        <v>1243759.1299999999</v>
      </c>
      <c r="Z32" s="105">
        <f>IFERROR(VLOOKUP($D32,'SAP Data'!$A$7:$SD$1500,Z$4,FALSE),"")</f>
        <v>1243759.1299999999</v>
      </c>
      <c r="AA32" s="105">
        <f>IFERROR(VLOOKUP($D32,'SAP Data'!$A$7:$SD$1500,AA$4,FALSE),"")</f>
        <v>1243759.1299999999</v>
      </c>
      <c r="AB32" s="105">
        <f>IFERROR(VLOOKUP($D32,'SAP Data'!$A$7:$SD$1500,AB$4,FALSE),"")</f>
        <v>1243759.1299999999</v>
      </c>
      <c r="AC32" s="220">
        <f>IFERROR(VLOOKUP($D32,'SAP Data'!$A$7:$SD$1500,AC$4,FALSE),"")</f>
        <v>1243759.1299999999</v>
      </c>
      <c r="AD32" s="133">
        <f t="shared" si="4"/>
        <v>1243759.1299999997</v>
      </c>
      <c r="AE32" s="47">
        <f t="shared" si="5"/>
        <v>1243759.1299999997</v>
      </c>
      <c r="AF32" s="47">
        <f t="shared" si="6"/>
        <v>1243759.1299999997</v>
      </c>
      <c r="AG32" s="47">
        <f t="shared" si="7"/>
        <v>1243759.1299999997</v>
      </c>
      <c r="AH32" s="47">
        <f t="shared" si="8"/>
        <v>1243759.1299999997</v>
      </c>
      <c r="AI32" s="47">
        <f t="shared" si="9"/>
        <v>1243759.1299999997</v>
      </c>
      <c r="AJ32" s="47">
        <f t="shared" si="10"/>
        <v>1243759.1299999997</v>
      </c>
      <c r="AK32" s="47">
        <f t="shared" si="11"/>
        <v>1243759.1299999997</v>
      </c>
      <c r="AL32" s="47">
        <f t="shared" si="12"/>
        <v>1243759.1299999997</v>
      </c>
      <c r="AM32" s="47">
        <f t="shared" si="13"/>
        <v>1243759.1299999997</v>
      </c>
      <c r="AN32" s="47">
        <f t="shared" si="14"/>
        <v>1243759.1299999997</v>
      </c>
      <c r="AO32" s="132">
        <f t="shared" si="15"/>
        <v>1243759.1299999997</v>
      </c>
      <c r="AP32" s="19"/>
      <c r="AQ32" s="19">
        <f t="shared" si="16"/>
        <v>0</v>
      </c>
      <c r="AR32" s="19"/>
      <c r="AS32" s="201"/>
      <c r="AT32" s="19"/>
      <c r="AU32" s="19">
        <f t="shared" si="17"/>
        <v>0</v>
      </c>
      <c r="AV32" s="19"/>
      <c r="AW32" s="201"/>
      <c r="AY32" s="19">
        <f t="shared" si="18"/>
        <v>0</v>
      </c>
      <c r="BA32" s="196"/>
      <c r="BC32" s="19">
        <f t="shared" si="19"/>
        <v>0</v>
      </c>
      <c r="BE32" s="196"/>
      <c r="BG32" s="19">
        <f t="shared" si="20"/>
        <v>0</v>
      </c>
      <c r="BI32" s="196"/>
      <c r="BK32" s="19">
        <f t="shared" si="21"/>
        <v>0</v>
      </c>
      <c r="BM32" s="196"/>
      <c r="BO32" s="19">
        <f t="shared" si="22"/>
        <v>0</v>
      </c>
      <c r="BQ32" s="196"/>
      <c r="BS32" s="19">
        <f t="shared" si="23"/>
        <v>0</v>
      </c>
      <c r="BU32" s="196"/>
      <c r="BW32" s="19">
        <f t="shared" si="24"/>
        <v>0</v>
      </c>
      <c r="BY32" s="196"/>
      <c r="CA32" s="19">
        <f t="shared" si="25"/>
        <v>0</v>
      </c>
      <c r="CC32" s="196"/>
      <c r="CE32" s="19">
        <f t="shared" si="26"/>
        <v>0</v>
      </c>
      <c r="CG32" s="196"/>
      <c r="CI32" s="19">
        <f t="shared" si="27"/>
        <v>0</v>
      </c>
      <c r="CK32" s="196"/>
      <c r="CM32" s="19">
        <f t="shared" si="28"/>
        <v>0</v>
      </c>
      <c r="CO32" s="19">
        <f t="shared" si="29"/>
        <v>1243759.1299999997</v>
      </c>
      <c r="CQ32" s="19">
        <f t="shared" si="30"/>
        <v>132584.72325799995</v>
      </c>
      <c r="CS32" s="19">
        <f t="shared" si="64"/>
        <v>1111174.4067419998</v>
      </c>
      <c r="CU32" s="19">
        <f t="shared" si="32"/>
        <v>0</v>
      </c>
      <c r="CW32" s="76">
        <f t="shared" si="33"/>
        <v>0</v>
      </c>
      <c r="CY32" s="21"/>
      <c r="CZ32" s="19">
        <f t="shared" si="34"/>
        <v>1243759.1299999997</v>
      </c>
      <c r="DA32" s="21"/>
    </row>
    <row r="33" spans="1:105" x14ac:dyDescent="0.2">
      <c r="B33" s="17" t="str">
        <f>VLOOKUP(D33,'line assign basis'!$L$15:$Q$1525,6,FALSE)</f>
        <v>GAS STORED UNDGRRD-S</v>
      </c>
      <c r="C33" s="20" t="s">
        <v>41</v>
      </c>
      <c r="D33" s="20" t="s">
        <v>39</v>
      </c>
      <c r="E33" s="20">
        <f>IFERROR(VLOOKUP(D33,'line assign basis'!$L$5:$P$1288,5,FALSE),"")</f>
        <v>10</v>
      </c>
      <c r="F33" s="39">
        <v>419756.72</v>
      </c>
      <c r="G33" s="39">
        <v>419756.72</v>
      </c>
      <c r="H33" s="19">
        <v>419756.72</v>
      </c>
      <c r="I33" s="105">
        <f>IFERROR(VLOOKUP($D33,'SAP Data'!$A$7:$SD$1500,I$4,FALSE),"")</f>
        <v>419756.72</v>
      </c>
      <c r="J33" s="105">
        <f>IFERROR(VLOOKUP($D33,'SAP Data'!$A$7:$SD$1500,J$4,FALSE),"")</f>
        <v>419756.72</v>
      </c>
      <c r="K33" s="105">
        <f>IFERROR(VLOOKUP($D33,'SAP Data'!$A$7:$SD$1500,K$4,FALSE),"")</f>
        <v>419756.72</v>
      </c>
      <c r="L33" s="105">
        <f>IFERROR(VLOOKUP($D33,'SAP Data'!$A$7:$SD$1500,L$4,FALSE),"")</f>
        <v>419756.72</v>
      </c>
      <c r="M33" s="105">
        <f>IFERROR(VLOOKUP($D33,'SAP Data'!$A$7:$SD$1500,M$4,FALSE),"")</f>
        <v>419756.72</v>
      </c>
      <c r="N33" s="105">
        <f>IFERROR(VLOOKUP($D33,'SAP Data'!$A$7:$SD$1500,N$4,FALSE),"")</f>
        <v>419756.72</v>
      </c>
      <c r="O33" s="105">
        <f>IFERROR(VLOOKUP($D33,'SAP Data'!$A$7:$SD$1500,O$4,FALSE),"")</f>
        <v>419756.72</v>
      </c>
      <c r="P33" s="105">
        <f>IFERROR(VLOOKUP($D33,'SAP Data'!$A$7:$SD$1500,P$4,FALSE),"")</f>
        <v>419756.72</v>
      </c>
      <c r="Q33" s="105">
        <f>IFERROR(VLOOKUP($D33,'SAP Data'!$A$7:$SD$1500,Q$4,FALSE),"")</f>
        <v>419756.72</v>
      </c>
      <c r="R33" s="105">
        <f>IFERROR(VLOOKUP($D33,'SAP Data'!$A$7:$SD$1500,R$4,FALSE),"")</f>
        <v>419756.72</v>
      </c>
      <c r="S33" s="105">
        <f>IFERROR(VLOOKUP($D33,'SAP Data'!$A$7:$SD$1500,S$4,FALSE),"")</f>
        <v>419756.72</v>
      </c>
      <c r="T33" s="105">
        <f>IFERROR(VLOOKUP($D33,'SAP Data'!$A$7:$SD$1500,T$4,FALSE),"")</f>
        <v>1169762.17</v>
      </c>
      <c r="U33" s="105">
        <f>IFERROR(VLOOKUP($D33,'SAP Data'!$A$7:$SD$1500,U$4,FALSE),"")</f>
        <v>1169762.17</v>
      </c>
      <c r="V33" s="105">
        <f>IFERROR(VLOOKUP($D33,'SAP Data'!$A$7:$SD$1500,V$4,FALSE),"")</f>
        <v>1169762.17</v>
      </c>
      <c r="W33" s="105">
        <f>IFERROR(VLOOKUP($D33,'SAP Data'!$A$7:$SD$1500,W$4,FALSE),"")</f>
        <v>1169762.17</v>
      </c>
      <c r="X33" s="105">
        <f>IFERROR(VLOOKUP($D33,'SAP Data'!$A$7:$SD$1500,X$4,FALSE),"")</f>
        <v>1169762.17</v>
      </c>
      <c r="Y33" s="105">
        <f>IFERROR(VLOOKUP($D33,'SAP Data'!$A$7:$SD$1500,Y$4,FALSE),"")</f>
        <v>1169762.17</v>
      </c>
      <c r="Z33" s="105">
        <f>IFERROR(VLOOKUP($D33,'SAP Data'!$A$7:$SD$1500,Z$4,FALSE),"")</f>
        <v>1169762.17</v>
      </c>
      <c r="AA33" s="105">
        <f>IFERROR(VLOOKUP($D33,'SAP Data'!$A$7:$SD$1500,AA$4,FALSE),"")</f>
        <v>1169762.17</v>
      </c>
      <c r="AB33" s="105">
        <f>IFERROR(VLOOKUP($D33,'SAP Data'!$A$7:$SD$1500,AB$4,FALSE),"")</f>
        <v>1169762.17</v>
      </c>
      <c r="AC33" s="220">
        <f>IFERROR(VLOOKUP($D33,'SAP Data'!$A$7:$SD$1500,AC$4,FALSE),"")</f>
        <v>1169762.17</v>
      </c>
      <c r="AD33" s="133">
        <f t="shared" si="4"/>
        <v>419756.71999999991</v>
      </c>
      <c r="AE33" s="47">
        <f t="shared" si="5"/>
        <v>419756.71999999991</v>
      </c>
      <c r="AF33" s="47">
        <f t="shared" si="6"/>
        <v>451006.94708333322</v>
      </c>
      <c r="AG33" s="47">
        <f t="shared" si="7"/>
        <v>513507.40124999988</v>
      </c>
      <c r="AH33" s="47">
        <f t="shared" si="8"/>
        <v>576007.8554166666</v>
      </c>
      <c r="AI33" s="47">
        <f t="shared" si="9"/>
        <v>638508.3095833332</v>
      </c>
      <c r="AJ33" s="47">
        <f t="shared" si="10"/>
        <v>701008.76374999993</v>
      </c>
      <c r="AK33" s="47">
        <f t="shared" si="11"/>
        <v>763509.21791666653</v>
      </c>
      <c r="AL33" s="47">
        <f t="shared" si="12"/>
        <v>826009.67208333313</v>
      </c>
      <c r="AM33" s="47">
        <f t="shared" si="13"/>
        <v>888510.12624999974</v>
      </c>
      <c r="AN33" s="47">
        <f t="shared" si="14"/>
        <v>951010.58041666669</v>
      </c>
      <c r="AO33" s="132">
        <f t="shared" si="15"/>
        <v>1013511.0345833333</v>
      </c>
      <c r="AP33" s="19"/>
      <c r="AQ33" s="19">
        <f t="shared" si="16"/>
        <v>0</v>
      </c>
      <c r="AR33" s="19"/>
      <c r="AS33" s="201"/>
      <c r="AT33" s="19"/>
      <c r="AU33" s="19">
        <f t="shared" si="17"/>
        <v>0</v>
      </c>
      <c r="AV33" s="19"/>
      <c r="AW33" s="201"/>
      <c r="AY33" s="19">
        <f t="shared" si="18"/>
        <v>0</v>
      </c>
      <c r="BA33" s="196"/>
      <c r="BC33" s="19">
        <f t="shared" si="19"/>
        <v>0</v>
      </c>
      <c r="BE33" s="196"/>
      <c r="BG33" s="19">
        <f t="shared" si="20"/>
        <v>0</v>
      </c>
      <c r="BI33" s="196"/>
      <c r="BK33" s="19">
        <f t="shared" si="21"/>
        <v>0</v>
      </c>
      <c r="BM33" s="196"/>
      <c r="BO33" s="19">
        <f t="shared" si="22"/>
        <v>0</v>
      </c>
      <c r="BQ33" s="196"/>
      <c r="BS33" s="19">
        <f t="shared" si="23"/>
        <v>0</v>
      </c>
      <c r="BU33" s="196"/>
      <c r="BW33" s="19">
        <f t="shared" si="24"/>
        <v>0</v>
      </c>
      <c r="BY33" s="196"/>
      <c r="CA33" s="19">
        <f t="shared" si="25"/>
        <v>0</v>
      </c>
      <c r="CC33" s="196"/>
      <c r="CE33" s="19">
        <f t="shared" si="26"/>
        <v>0</v>
      </c>
      <c r="CG33" s="196"/>
      <c r="CI33" s="19">
        <f t="shared" si="27"/>
        <v>0</v>
      </c>
      <c r="CK33" s="196"/>
      <c r="CM33" s="19">
        <f t="shared" si="28"/>
        <v>0</v>
      </c>
      <c r="CO33" s="19">
        <f t="shared" si="29"/>
        <v>1013511.0345833333</v>
      </c>
      <c r="CQ33" s="19">
        <f t="shared" si="30"/>
        <v>108040.27628658334</v>
      </c>
      <c r="CS33" s="19">
        <f t="shared" si="64"/>
        <v>905470.75829675002</v>
      </c>
      <c r="CU33" s="19">
        <f t="shared" si="32"/>
        <v>0</v>
      </c>
      <c r="CW33" s="76">
        <f t="shared" si="33"/>
        <v>0</v>
      </c>
      <c r="CY33" s="21"/>
      <c r="CZ33" s="19">
        <f t="shared" si="34"/>
        <v>1013511.0345833333</v>
      </c>
      <c r="DA33" s="21"/>
    </row>
    <row r="34" spans="1:105" x14ac:dyDescent="0.2">
      <c r="B34" s="17" t="str">
        <f>VLOOKUP(D34,'line assign basis'!$L$15:$Q$1525,6,FALSE)</f>
        <v>GAS STORED UNDRGRD-N</v>
      </c>
      <c r="C34" s="20" t="s">
        <v>44</v>
      </c>
      <c r="D34" s="20" t="s">
        <v>42</v>
      </c>
      <c r="E34" s="20">
        <f>IFERROR(VLOOKUP(D34,'line assign basis'!$L$5:$P$1288,5,FALSE),"")</f>
        <v>10</v>
      </c>
      <c r="F34" s="39">
        <v>-1948.74</v>
      </c>
      <c r="G34" s="39">
        <v>-4254.26</v>
      </c>
      <c r="H34" s="19">
        <v>-6092.74</v>
      </c>
      <c r="I34" s="105">
        <f>IFERROR(VLOOKUP($D34,'SAP Data'!$A$7:$SD$1500,I$4,FALSE),"")</f>
        <v>-8357.91</v>
      </c>
      <c r="J34" s="105">
        <f>IFERROR(VLOOKUP($D34,'SAP Data'!$A$7:$SD$1500,J$4,FALSE),"")</f>
        <v>-10093.33</v>
      </c>
      <c r="K34" s="105">
        <f>IFERROR(VLOOKUP($D34,'SAP Data'!$A$7:$SD$1500,K$4,FALSE),"")</f>
        <v>-10570.6</v>
      </c>
      <c r="L34" s="105">
        <f>IFERROR(VLOOKUP($D34,'SAP Data'!$A$7:$SD$1500,L$4,FALSE),"")</f>
        <v>12887.67</v>
      </c>
      <c r="M34" s="105">
        <f>IFERROR(VLOOKUP($D34,'SAP Data'!$A$7:$SD$1500,M$4,FALSE),"")</f>
        <v>11305.46</v>
      </c>
      <c r="N34" s="105">
        <f>IFERROR(VLOOKUP($D34,'SAP Data'!$A$7:$SD$1500,N$4,FALSE),"")</f>
        <v>9748.92</v>
      </c>
      <c r="O34" s="105">
        <f>IFERROR(VLOOKUP($D34,'SAP Data'!$A$7:$SD$1500,O$4,FALSE),"")</f>
        <v>8272.07</v>
      </c>
      <c r="P34" s="105">
        <f>IFERROR(VLOOKUP($D34,'SAP Data'!$A$7:$SD$1500,P$4,FALSE),"")</f>
        <v>6767.66</v>
      </c>
      <c r="Q34" s="105">
        <f>IFERROR(VLOOKUP($D34,'SAP Data'!$A$7:$SD$1500,Q$4,FALSE),"")</f>
        <v>5269.11</v>
      </c>
      <c r="R34" s="105">
        <f>IFERROR(VLOOKUP($D34,'SAP Data'!$A$7:$SD$1500,R$4,FALSE),"")</f>
        <v>3722.63</v>
      </c>
      <c r="S34" s="105">
        <f>IFERROR(VLOOKUP($D34,'SAP Data'!$A$7:$SD$1500,S$4,FALSE),"")</f>
        <v>2140.3000000000002</v>
      </c>
      <c r="T34" s="105">
        <f>IFERROR(VLOOKUP($D34,'SAP Data'!$A$7:$SD$1500,T$4,FALSE),"")</f>
        <v>997.8</v>
      </c>
      <c r="U34" s="105">
        <f>IFERROR(VLOOKUP($D34,'SAP Data'!$A$7:$SD$1500,U$4,FALSE),"")</f>
        <v>-500.59</v>
      </c>
      <c r="V34" s="105">
        <f>IFERROR(VLOOKUP($D34,'SAP Data'!$A$7:$SD$1500,V$4,FALSE),"")</f>
        <v>-2032.54</v>
      </c>
      <c r="W34" s="105">
        <f>IFERROR(VLOOKUP($D34,'SAP Data'!$A$7:$SD$1500,W$4,FALSE),"")</f>
        <v>-3614.71</v>
      </c>
      <c r="X34" s="105">
        <f>IFERROR(VLOOKUP($D34,'SAP Data'!$A$7:$SD$1500,X$4,FALSE),"")</f>
        <v>23861.34</v>
      </c>
      <c r="Y34" s="105">
        <f>IFERROR(VLOOKUP($D34,'SAP Data'!$A$7:$SD$1500,Y$4,FALSE),"")</f>
        <v>22283.95</v>
      </c>
      <c r="Z34" s="105">
        <f>IFERROR(VLOOKUP($D34,'SAP Data'!$A$7:$SD$1500,Z$4,FALSE),"")</f>
        <v>20875.12</v>
      </c>
      <c r="AA34" s="105">
        <f>IFERROR(VLOOKUP($D34,'SAP Data'!$A$7:$SD$1500,AA$4,FALSE),"")</f>
        <v>19721.07</v>
      </c>
      <c r="AB34" s="105">
        <f>IFERROR(VLOOKUP($D34,'SAP Data'!$A$7:$SD$1500,AB$4,FALSE),"")</f>
        <v>18469.61</v>
      </c>
      <c r="AC34" s="220">
        <f>IFERROR(VLOOKUP($D34,'SAP Data'!$A$7:$SD$1500,AC$4,FALSE),"")</f>
        <v>17133.330000000002</v>
      </c>
      <c r="AD34" s="133">
        <f t="shared" si="4"/>
        <v>1314.0829166666665</v>
      </c>
      <c r="AE34" s="47">
        <f t="shared" si="5"/>
        <v>1816.8299999999997</v>
      </c>
      <c r="AF34" s="47">
        <f t="shared" si="6"/>
        <v>2378.709166666667</v>
      </c>
      <c r="AG34" s="47">
        <f t="shared" si="7"/>
        <v>3001.5366666666669</v>
      </c>
      <c r="AH34" s="47">
        <f t="shared" si="8"/>
        <v>3664.7912500000002</v>
      </c>
      <c r="AI34" s="47">
        <f t="shared" si="9"/>
        <v>4290.4862499999999</v>
      </c>
      <c r="AJ34" s="47">
        <f t="shared" si="10"/>
        <v>5037.5512500000004</v>
      </c>
      <c r="AK34" s="47">
        <f t="shared" si="11"/>
        <v>5952.2245833333336</v>
      </c>
      <c r="AL34" s="47">
        <f t="shared" si="12"/>
        <v>6873.253333333334</v>
      </c>
      <c r="AM34" s="47">
        <f t="shared" si="13"/>
        <v>7813.8866666666663</v>
      </c>
      <c r="AN34" s="47">
        <f t="shared" si="14"/>
        <v>8778.5095833333344</v>
      </c>
      <c r="AO34" s="132">
        <f t="shared" si="15"/>
        <v>9760.4333333333325</v>
      </c>
      <c r="AP34" s="19"/>
      <c r="AQ34" s="19">
        <f t="shared" si="16"/>
        <v>0</v>
      </c>
      <c r="AR34" s="19"/>
      <c r="AS34" s="201"/>
      <c r="AT34" s="19"/>
      <c r="AU34" s="19">
        <f t="shared" si="17"/>
        <v>0</v>
      </c>
      <c r="AV34" s="19"/>
      <c r="AW34" s="201"/>
      <c r="AY34" s="19">
        <f t="shared" si="18"/>
        <v>0</v>
      </c>
      <c r="BA34" s="196"/>
      <c r="BC34" s="19">
        <f t="shared" si="19"/>
        <v>0</v>
      </c>
      <c r="BE34" s="196"/>
      <c r="BG34" s="19">
        <f t="shared" si="20"/>
        <v>0</v>
      </c>
      <c r="BI34" s="196"/>
      <c r="BK34" s="19">
        <f t="shared" si="21"/>
        <v>0</v>
      </c>
      <c r="BM34" s="196"/>
      <c r="BO34" s="19">
        <f t="shared" si="22"/>
        <v>0</v>
      </c>
      <c r="BQ34" s="196"/>
      <c r="BS34" s="19">
        <f t="shared" si="23"/>
        <v>0</v>
      </c>
      <c r="BU34" s="196"/>
      <c r="BW34" s="19">
        <f t="shared" si="24"/>
        <v>0</v>
      </c>
      <c r="BY34" s="196"/>
      <c r="CA34" s="19">
        <f t="shared" si="25"/>
        <v>0</v>
      </c>
      <c r="CC34" s="196"/>
      <c r="CE34" s="19">
        <f t="shared" si="26"/>
        <v>0</v>
      </c>
      <c r="CG34" s="196"/>
      <c r="CI34" s="19">
        <f t="shared" si="27"/>
        <v>0</v>
      </c>
      <c r="CK34" s="196"/>
      <c r="CM34" s="19">
        <f t="shared" si="28"/>
        <v>0</v>
      </c>
      <c r="CO34" s="19">
        <f t="shared" si="29"/>
        <v>9760.4333333333325</v>
      </c>
      <c r="CQ34" s="19">
        <f t="shared" si="30"/>
        <v>1040.4621933333333</v>
      </c>
      <c r="CS34" s="19">
        <f t="shared" si="64"/>
        <v>8719.9711399999997</v>
      </c>
      <c r="CU34" s="19">
        <f t="shared" si="32"/>
        <v>0</v>
      </c>
      <c r="CW34" s="76">
        <f t="shared" si="33"/>
        <v>0</v>
      </c>
      <c r="CY34" s="21"/>
      <c r="CZ34" s="19">
        <f t="shared" si="34"/>
        <v>9760.4333333333325</v>
      </c>
      <c r="DA34" s="21"/>
    </row>
    <row r="35" spans="1:105" x14ac:dyDescent="0.2">
      <c r="B35" s="17" t="str">
        <f>VLOOKUP(D35,'line assign basis'!$L$15:$Q$1525,6,FALSE)</f>
        <v>RWIP-REMOVAL-B CHARG</v>
      </c>
      <c r="C35" s="20" t="s">
        <v>47</v>
      </c>
      <c r="D35" s="20" t="s">
        <v>45</v>
      </c>
      <c r="E35" s="20">
        <f>IFERROR(VLOOKUP(D35,'line assign basis'!$L$5:$P$1288,5,FALSE),"")</f>
        <v>8</v>
      </c>
      <c r="F35" s="39">
        <v>29000622.190000001</v>
      </c>
      <c r="G35" s="39">
        <v>29248297.780000001</v>
      </c>
      <c r="H35" s="19">
        <v>29387273.850000001</v>
      </c>
      <c r="I35" s="105">
        <f>IFERROR(VLOOKUP($D35,'SAP Data'!$A$7:$SD$1500,I$4,FALSE),"")</f>
        <v>29551485.780000001</v>
      </c>
      <c r="J35" s="105">
        <f>IFERROR(VLOOKUP($D35,'SAP Data'!$A$7:$SD$1500,J$4,FALSE),"")</f>
        <v>30025752.34</v>
      </c>
      <c r="K35" s="105">
        <f>IFERROR(VLOOKUP($D35,'SAP Data'!$A$7:$SD$1500,K$4,FALSE),"")</f>
        <v>30380765.25</v>
      </c>
      <c r="L35" s="105">
        <f>IFERROR(VLOOKUP($D35,'SAP Data'!$A$7:$SD$1500,L$4,FALSE),"")</f>
        <v>31436424.16</v>
      </c>
      <c r="M35" s="105">
        <f>IFERROR(VLOOKUP($D35,'SAP Data'!$A$7:$SD$1500,M$4,FALSE),"")</f>
        <v>32299130.800000001</v>
      </c>
      <c r="N35" s="105">
        <f>IFERROR(VLOOKUP($D35,'SAP Data'!$A$7:$SD$1500,N$4,FALSE),"")</f>
        <v>32398374.41</v>
      </c>
      <c r="O35" s="105">
        <f>IFERROR(VLOOKUP($D35,'SAP Data'!$A$7:$SD$1500,O$4,FALSE),"")</f>
        <v>33956066.579999998</v>
      </c>
      <c r="P35" s="105">
        <f>IFERROR(VLOOKUP($D35,'SAP Data'!$A$7:$SD$1500,P$4,FALSE),"")</f>
        <v>34377445.509999998</v>
      </c>
      <c r="Q35" s="105">
        <f>IFERROR(VLOOKUP($D35,'SAP Data'!$A$7:$SD$1500,Q$4,FALSE),"")</f>
        <v>34857379.380000003</v>
      </c>
      <c r="R35" s="105">
        <f>IFERROR(VLOOKUP($D35,'SAP Data'!$A$7:$SD$1500,R$4,FALSE),"")</f>
        <v>34893539.469999999</v>
      </c>
      <c r="S35" s="105">
        <f>IFERROR(VLOOKUP($D35,'SAP Data'!$A$7:$SD$1500,S$4,FALSE),"")</f>
        <v>34928639.299999997</v>
      </c>
      <c r="T35" s="105">
        <f>IFERROR(VLOOKUP($D35,'SAP Data'!$A$7:$SD$1500,T$4,FALSE),"")</f>
        <v>34985817.149999999</v>
      </c>
      <c r="U35" s="105">
        <f>IFERROR(VLOOKUP($D35,'SAP Data'!$A$7:$SD$1500,U$4,FALSE),"")</f>
        <v>35194016.840000004</v>
      </c>
      <c r="V35" s="105">
        <f>IFERROR(VLOOKUP($D35,'SAP Data'!$A$7:$SD$1500,V$4,FALSE),"")</f>
        <v>35998298.07</v>
      </c>
      <c r="W35" s="105">
        <f>IFERROR(VLOOKUP($D35,'SAP Data'!$A$7:$SD$1500,W$4,FALSE),"")</f>
        <v>36760544.979999997</v>
      </c>
      <c r="X35" s="105">
        <f>IFERROR(VLOOKUP($D35,'SAP Data'!$A$7:$SD$1500,X$4,FALSE),"")</f>
        <v>37645166.539999999</v>
      </c>
      <c r="Y35" s="105">
        <f>IFERROR(VLOOKUP($D35,'SAP Data'!$A$7:$SD$1500,Y$4,FALSE),"")</f>
        <v>38660268.159999996</v>
      </c>
      <c r="Z35" s="105">
        <f>IFERROR(VLOOKUP($D35,'SAP Data'!$A$7:$SD$1500,Z$4,FALSE),"")</f>
        <v>39354414.340000004</v>
      </c>
      <c r="AA35" s="105">
        <f>IFERROR(VLOOKUP($D35,'SAP Data'!$A$7:$SD$1500,AA$4,FALSE),"")</f>
        <v>39806723.380000003</v>
      </c>
      <c r="AB35" s="105">
        <f>IFERROR(VLOOKUP($D35,'SAP Data'!$A$7:$SD$1500,AB$4,FALSE),"")</f>
        <v>40366427.200000003</v>
      </c>
      <c r="AC35" s="220">
        <f>IFERROR(VLOOKUP($D35,'SAP Data'!$A$7:$SD$1500,AC$4,FALSE),"")</f>
        <v>41306642.25</v>
      </c>
      <c r="AD35" s="133">
        <f t="shared" si="4"/>
        <v>31655456.389166668</v>
      </c>
      <c r="AE35" s="47">
        <f t="shared" si="5"/>
        <v>32137675.505833328</v>
      </c>
      <c r="AF35" s="47">
        <f t="shared" si="6"/>
        <v>32607629.039999995</v>
      </c>
      <c r="AG35" s="47">
        <f t="shared" si="7"/>
        <v>33076007.138333332</v>
      </c>
      <c r="AH35" s="47">
        <f t="shared" si="8"/>
        <v>33559968.671249993</v>
      </c>
      <c r="AI35" s="47">
        <f t="shared" si="9"/>
        <v>34074648.89875</v>
      </c>
      <c r="AJ35" s="47">
        <f t="shared" si="10"/>
        <v>34599170.653333329</v>
      </c>
      <c r="AK35" s="47">
        <f t="shared" si="11"/>
        <v>35122915.642499998</v>
      </c>
      <c r="AL35" s="47">
        <f t="shared" si="12"/>
        <v>35677798.029583335</v>
      </c>
      <c r="AM35" s="47">
        <f t="shared" si="13"/>
        <v>36211410.393333338</v>
      </c>
      <c r="AN35" s="47">
        <f t="shared" si="14"/>
        <v>36704728.66375</v>
      </c>
      <c r="AO35" s="132">
        <f t="shared" si="15"/>
        <v>37222988.853749998</v>
      </c>
      <c r="AP35" s="19"/>
      <c r="AQ35" s="19">
        <f t="shared" si="16"/>
        <v>0</v>
      </c>
      <c r="AR35" s="19"/>
      <c r="AS35" s="201"/>
      <c r="AT35" s="19"/>
      <c r="AU35" s="19">
        <f t="shared" si="17"/>
        <v>0</v>
      </c>
      <c r="AV35" s="19"/>
      <c r="AW35" s="201"/>
      <c r="AY35" s="19">
        <f t="shared" si="18"/>
        <v>0</v>
      </c>
      <c r="BA35" s="196"/>
      <c r="BC35" s="19">
        <f t="shared" si="19"/>
        <v>0</v>
      </c>
      <c r="BE35" s="196"/>
      <c r="BG35" s="19">
        <f t="shared" si="20"/>
        <v>0</v>
      </c>
      <c r="BI35" s="196"/>
      <c r="BK35" s="19">
        <f t="shared" si="21"/>
        <v>0</v>
      </c>
      <c r="BM35" s="196"/>
      <c r="BO35" s="19">
        <f t="shared" si="22"/>
        <v>0</v>
      </c>
      <c r="BQ35" s="196"/>
      <c r="BS35" s="19">
        <f t="shared" si="23"/>
        <v>0</v>
      </c>
      <c r="BU35" s="196"/>
      <c r="BW35" s="19">
        <f t="shared" si="24"/>
        <v>0</v>
      </c>
      <c r="BY35" s="196"/>
      <c r="CA35" s="19">
        <f t="shared" si="25"/>
        <v>0</v>
      </c>
      <c r="CC35" s="196"/>
      <c r="CE35" s="19">
        <f t="shared" si="26"/>
        <v>0</v>
      </c>
      <c r="CG35" s="196"/>
      <c r="CI35" s="19">
        <f t="shared" si="27"/>
        <v>0</v>
      </c>
      <c r="CK35" s="196"/>
      <c r="CM35" s="19">
        <f t="shared" si="28"/>
        <v>0</v>
      </c>
      <c r="CO35" s="19">
        <f t="shared" si="29"/>
        <v>37222988.853749998</v>
      </c>
      <c r="CQ35" s="19">
        <f t="shared" si="30"/>
        <v>3856301.6452484997</v>
      </c>
      <c r="CS35" s="19">
        <f t="shared" si="64"/>
        <v>33366687.208501499</v>
      </c>
      <c r="CU35" s="19">
        <f t="shared" si="32"/>
        <v>0</v>
      </c>
      <c r="CW35" s="76">
        <f t="shared" si="33"/>
        <v>0</v>
      </c>
      <c r="CY35" s="21"/>
      <c r="CZ35" s="19">
        <f t="shared" si="34"/>
        <v>37222988.853749998</v>
      </c>
      <c r="DA35" s="21"/>
    </row>
    <row r="36" spans="1:105" x14ac:dyDescent="0.2">
      <c r="B36" s="17" t="str">
        <f>VLOOKUP(D36,'line assign basis'!$L$15:$Q$1525,6,FALSE)</f>
        <v>SWIP-SALV UTILITY PL</v>
      </c>
      <c r="C36" s="20" t="s">
        <v>50</v>
      </c>
      <c r="D36" s="20" t="s">
        <v>48</v>
      </c>
      <c r="E36" s="20">
        <f>IFERROR(VLOOKUP(D36,'line assign basis'!$L$5:$P$1288,5,FALSE),"")</f>
        <v>8</v>
      </c>
      <c r="F36" s="39">
        <v>8490225.0600000005</v>
      </c>
      <c r="G36" s="39">
        <v>8594040.3499999996</v>
      </c>
      <c r="H36" s="19">
        <v>8710152.5399999991</v>
      </c>
      <c r="I36" s="105">
        <f>IFERROR(VLOOKUP($D36,'SAP Data'!$A$7:$SD$1500,I$4,FALSE),"")</f>
        <v>8809974.6500000004</v>
      </c>
      <c r="J36" s="105">
        <f>IFERROR(VLOOKUP($D36,'SAP Data'!$A$7:$SD$1500,J$4,FALSE),"")</f>
        <v>8924430.4399999995</v>
      </c>
      <c r="K36" s="105">
        <f>IFERROR(VLOOKUP($D36,'SAP Data'!$A$7:$SD$1500,K$4,FALSE),"")</f>
        <v>9035960.9199999999</v>
      </c>
      <c r="L36" s="105">
        <f>IFERROR(VLOOKUP($D36,'SAP Data'!$A$7:$SD$1500,L$4,FALSE),"")</f>
        <v>9137992.6600000001</v>
      </c>
      <c r="M36" s="105">
        <f>IFERROR(VLOOKUP($D36,'SAP Data'!$A$7:$SD$1500,M$4,FALSE),"")</f>
        <v>9257342.0299999993</v>
      </c>
      <c r="N36" s="105">
        <f>IFERROR(VLOOKUP($D36,'SAP Data'!$A$7:$SD$1500,N$4,FALSE),"")</f>
        <v>9373258.2799999993</v>
      </c>
      <c r="O36" s="105">
        <f>IFERROR(VLOOKUP($D36,'SAP Data'!$A$7:$SD$1500,O$4,FALSE),"")</f>
        <v>9489771.0999999996</v>
      </c>
      <c r="P36" s="105">
        <f>IFERROR(VLOOKUP($D36,'SAP Data'!$A$7:$SD$1500,P$4,FALSE),"")</f>
        <v>9494378.5999999996</v>
      </c>
      <c r="Q36" s="105">
        <f>IFERROR(VLOOKUP($D36,'SAP Data'!$A$7:$SD$1500,Q$4,FALSE),"")</f>
        <v>9526867.2200000007</v>
      </c>
      <c r="R36" s="105">
        <f>IFERROR(VLOOKUP($D36,'SAP Data'!$A$7:$SD$1500,R$4,FALSE),"")</f>
        <v>9552474.9399999995</v>
      </c>
      <c r="S36" s="105">
        <f>IFERROR(VLOOKUP($D36,'SAP Data'!$A$7:$SD$1500,S$4,FALSE),"")</f>
        <v>9570359.6999999993</v>
      </c>
      <c r="T36" s="105">
        <f>IFERROR(VLOOKUP($D36,'SAP Data'!$A$7:$SD$1500,T$4,FALSE),"")</f>
        <v>9602905.5099999998</v>
      </c>
      <c r="U36" s="105">
        <f>IFERROR(VLOOKUP($D36,'SAP Data'!$A$7:$SD$1500,U$4,FALSE),"")</f>
        <v>9605959.1799999997</v>
      </c>
      <c r="V36" s="105">
        <f>IFERROR(VLOOKUP($D36,'SAP Data'!$A$7:$SD$1500,V$4,FALSE),"")</f>
        <v>9633034.2699999996</v>
      </c>
      <c r="W36" s="105">
        <f>IFERROR(VLOOKUP($D36,'SAP Data'!$A$7:$SD$1500,W$4,FALSE),"")</f>
        <v>9664548.2400000002</v>
      </c>
      <c r="X36" s="105">
        <f>IFERROR(VLOOKUP($D36,'SAP Data'!$A$7:$SD$1500,X$4,FALSE),"")</f>
        <v>9679676.3399999999</v>
      </c>
      <c r="Y36" s="105">
        <f>IFERROR(VLOOKUP($D36,'SAP Data'!$A$7:$SD$1500,Y$4,FALSE),"")</f>
        <v>9702555.4399999995</v>
      </c>
      <c r="Z36" s="105">
        <f>IFERROR(VLOOKUP($D36,'SAP Data'!$A$7:$SD$1500,Z$4,FALSE),"")</f>
        <v>9734840.8000000007</v>
      </c>
      <c r="AA36" s="105">
        <f>IFERROR(VLOOKUP($D36,'SAP Data'!$A$7:$SD$1500,AA$4,FALSE),"")</f>
        <v>9763476.0600000005</v>
      </c>
      <c r="AB36" s="105">
        <f>IFERROR(VLOOKUP($D36,'SAP Data'!$A$7:$SD$1500,AB$4,FALSE),"")</f>
        <v>9781874.2799999993</v>
      </c>
      <c r="AC36" s="220">
        <f>IFERROR(VLOOKUP($D36,'SAP Data'!$A$7:$SD$1500,AC$4,FALSE),"")</f>
        <v>9803943.3900000006</v>
      </c>
      <c r="AD36" s="133">
        <f t="shared" si="4"/>
        <v>9114626.565833332</v>
      </c>
      <c r="AE36" s="47">
        <f t="shared" si="5"/>
        <v>9199566.9504166637</v>
      </c>
      <c r="AF36" s="47">
        <f t="shared" si="6"/>
        <v>9277444.9637499992</v>
      </c>
      <c r="AG36" s="47">
        <f t="shared" si="7"/>
        <v>9347809.026250001</v>
      </c>
      <c r="AH36" s="47">
        <f t="shared" si="8"/>
        <v>9410500.2079166677</v>
      </c>
      <c r="AI36" s="47">
        <f t="shared" si="9"/>
        <v>9466216.5058333334</v>
      </c>
      <c r="AJ36" s="47">
        <f t="shared" si="10"/>
        <v>9514977.7974999994</v>
      </c>
      <c r="AK36" s="47">
        <f t="shared" si="11"/>
        <v>9556098.5095833316</v>
      </c>
      <c r="AL36" s="47">
        <f t="shared" si="12"/>
        <v>9589715.0066666659</v>
      </c>
      <c r="AM36" s="47">
        <f t="shared" si="13"/>
        <v>9616185.3183333315</v>
      </c>
      <c r="AN36" s="47">
        <f t="shared" si="14"/>
        <v>9639568.6783333328</v>
      </c>
      <c r="AO36" s="132">
        <f t="shared" si="15"/>
        <v>9663092.5054166671</v>
      </c>
      <c r="AP36" s="19"/>
      <c r="AQ36" s="19">
        <f t="shared" si="16"/>
        <v>0</v>
      </c>
      <c r="AR36" s="19"/>
      <c r="AS36" s="201"/>
      <c r="AT36" s="19"/>
      <c r="AU36" s="19">
        <f t="shared" si="17"/>
        <v>0</v>
      </c>
      <c r="AV36" s="19"/>
      <c r="AW36" s="201"/>
      <c r="AY36" s="19">
        <f t="shared" si="18"/>
        <v>0</v>
      </c>
      <c r="BA36" s="196"/>
      <c r="BC36" s="19">
        <f t="shared" si="19"/>
        <v>0</v>
      </c>
      <c r="BE36" s="196"/>
      <c r="BG36" s="19">
        <f t="shared" si="20"/>
        <v>0</v>
      </c>
      <c r="BI36" s="196"/>
      <c r="BK36" s="19">
        <f t="shared" si="21"/>
        <v>0</v>
      </c>
      <c r="BM36" s="196"/>
      <c r="BO36" s="19">
        <f t="shared" si="22"/>
        <v>0</v>
      </c>
      <c r="BQ36" s="196"/>
      <c r="BS36" s="19">
        <f t="shared" si="23"/>
        <v>0</v>
      </c>
      <c r="BU36" s="196"/>
      <c r="BW36" s="19">
        <f t="shared" si="24"/>
        <v>0</v>
      </c>
      <c r="BY36" s="196"/>
      <c r="CA36" s="19">
        <f t="shared" si="25"/>
        <v>0</v>
      </c>
      <c r="CC36" s="196"/>
      <c r="CE36" s="19">
        <f t="shared" si="26"/>
        <v>0</v>
      </c>
      <c r="CG36" s="196"/>
      <c r="CI36" s="19">
        <f t="shared" si="27"/>
        <v>0</v>
      </c>
      <c r="CK36" s="196"/>
      <c r="CM36" s="19">
        <f t="shared" si="28"/>
        <v>0</v>
      </c>
      <c r="CO36" s="19">
        <f t="shared" si="29"/>
        <v>9663092.5054166671</v>
      </c>
      <c r="CQ36" s="19">
        <f t="shared" si="30"/>
        <v>1001096.3835611667</v>
      </c>
      <c r="CS36" s="19">
        <f t="shared" si="64"/>
        <v>8661996.1218555011</v>
      </c>
      <c r="CU36" s="19">
        <f t="shared" si="32"/>
        <v>0</v>
      </c>
      <c r="CW36" s="76">
        <f t="shared" si="33"/>
        <v>0</v>
      </c>
      <c r="CY36" s="21"/>
      <c r="CZ36" s="19">
        <f t="shared" si="34"/>
        <v>9663092.5054166671</v>
      </c>
      <c r="DA36" s="21"/>
    </row>
    <row r="37" spans="1:105" x14ac:dyDescent="0.2">
      <c r="B37" s="17" t="str">
        <f>VLOOKUP(D37,'line assign basis'!$L$15:$Q$1525,6,FALSE)</f>
        <v>SWIP-SALV TRANSP C C</v>
      </c>
      <c r="C37" s="20" t="s">
        <v>53</v>
      </c>
      <c r="D37" s="20" t="s">
        <v>51</v>
      </c>
      <c r="E37" s="20">
        <f>IFERROR(VLOOKUP(D37,'line assign basis'!$L$5:$P$1288,5,FALSE),"")</f>
        <v>8</v>
      </c>
      <c r="F37" s="39">
        <v>-73240.259999999995</v>
      </c>
      <c r="G37" s="39">
        <v>-110402.97</v>
      </c>
      <c r="H37" s="19">
        <v>-118278.14</v>
      </c>
      <c r="I37" s="105">
        <f>IFERROR(VLOOKUP($D37,'SAP Data'!$A$7:$SD$1500,I$4,FALSE),"")</f>
        <v>-97133.48</v>
      </c>
      <c r="J37" s="105">
        <f>IFERROR(VLOOKUP($D37,'SAP Data'!$A$7:$SD$1500,J$4,FALSE),"")</f>
        <v>-101181.56</v>
      </c>
      <c r="K37" s="105">
        <f>IFERROR(VLOOKUP($D37,'SAP Data'!$A$7:$SD$1500,K$4,FALSE),"")</f>
        <v>-85964.39</v>
      </c>
      <c r="L37" s="105">
        <f>IFERROR(VLOOKUP($D37,'SAP Data'!$A$7:$SD$1500,L$4,FALSE),"")</f>
        <v>-64555.68</v>
      </c>
      <c r="M37" s="105">
        <f>IFERROR(VLOOKUP($D37,'SAP Data'!$A$7:$SD$1500,M$4,FALSE),"")</f>
        <v>-41839.629999999997</v>
      </c>
      <c r="N37" s="105">
        <f>IFERROR(VLOOKUP($D37,'SAP Data'!$A$7:$SD$1500,N$4,FALSE),"")</f>
        <v>-41228.239999999998</v>
      </c>
      <c r="O37" s="105">
        <f>IFERROR(VLOOKUP($D37,'SAP Data'!$A$7:$SD$1500,O$4,FALSE),"")</f>
        <v>-77808.710000000006</v>
      </c>
      <c r="P37" s="105">
        <f>IFERROR(VLOOKUP($D37,'SAP Data'!$A$7:$SD$1500,P$4,FALSE),"")</f>
        <v>-66770.820000000007</v>
      </c>
      <c r="Q37" s="105">
        <f>IFERROR(VLOOKUP($D37,'SAP Data'!$A$7:$SD$1500,Q$4,FALSE),"")</f>
        <v>-36678.9</v>
      </c>
      <c r="R37" s="105">
        <f>IFERROR(VLOOKUP($D37,'SAP Data'!$A$7:$SD$1500,R$4,FALSE),"")</f>
        <v>-37432.53</v>
      </c>
      <c r="S37" s="105">
        <f>IFERROR(VLOOKUP($D37,'SAP Data'!$A$7:$SD$1500,S$4,FALSE),"")</f>
        <v>-115966.65</v>
      </c>
      <c r="T37" s="105">
        <f>IFERROR(VLOOKUP($D37,'SAP Data'!$A$7:$SD$1500,T$4,FALSE),"")</f>
        <v>-90242.42</v>
      </c>
      <c r="U37" s="105">
        <f>IFERROR(VLOOKUP($D37,'SAP Data'!$A$7:$SD$1500,U$4,FALSE),"")</f>
        <v>-68696.05</v>
      </c>
      <c r="V37" s="105">
        <f>IFERROR(VLOOKUP($D37,'SAP Data'!$A$7:$SD$1500,V$4,FALSE),"")</f>
        <v>-46345.279999999999</v>
      </c>
      <c r="W37" s="105">
        <f>IFERROR(VLOOKUP($D37,'SAP Data'!$A$7:$SD$1500,W$4,FALSE),"")</f>
        <v>-17176.419999999998</v>
      </c>
      <c r="X37" s="105">
        <f>IFERROR(VLOOKUP($D37,'SAP Data'!$A$7:$SD$1500,X$4,FALSE),"")</f>
        <v>11353.02</v>
      </c>
      <c r="Y37" s="105">
        <f>IFERROR(VLOOKUP($D37,'SAP Data'!$A$7:$SD$1500,Y$4,FALSE),"")</f>
        <v>42831.86</v>
      </c>
      <c r="Z37" s="105">
        <f>IFERROR(VLOOKUP($D37,'SAP Data'!$A$7:$SD$1500,Z$4,FALSE),"")</f>
        <v>73410.92</v>
      </c>
      <c r="AA37" s="105">
        <f>IFERROR(VLOOKUP($D37,'SAP Data'!$A$7:$SD$1500,AA$4,FALSE),"")</f>
        <v>-27708.880000000001</v>
      </c>
      <c r="AB37" s="105">
        <f>IFERROR(VLOOKUP($D37,'SAP Data'!$A$7:$SD$1500,AB$4,FALSE),"")</f>
        <v>-16532.59</v>
      </c>
      <c r="AC37" s="220">
        <f>IFERROR(VLOOKUP($D37,'SAP Data'!$A$7:$SD$1500,AC$4,FALSE),"")</f>
        <v>-16265.67</v>
      </c>
      <c r="AD37" s="133">
        <f t="shared" si="4"/>
        <v>-74764.909583333327</v>
      </c>
      <c r="AE37" s="47">
        <f t="shared" si="5"/>
        <v>-73504.74083333333</v>
      </c>
      <c r="AF37" s="47">
        <f t="shared" si="6"/>
        <v>-72568.405833333338</v>
      </c>
      <c r="AG37" s="47">
        <f t="shared" si="7"/>
        <v>-70215.357916666675</v>
      </c>
      <c r="AH37" s="47">
        <f t="shared" si="8"/>
        <v>-66745.62000000001</v>
      </c>
      <c r="AI37" s="47">
        <f t="shared" si="9"/>
        <v>-61594.609583333338</v>
      </c>
      <c r="AJ37" s="47">
        <f t="shared" si="10"/>
        <v>-55565.581666666672</v>
      </c>
      <c r="AK37" s="47">
        <f t="shared" si="11"/>
        <v>-48874.74041666666</v>
      </c>
      <c r="AL37" s="47">
        <f t="shared" si="12"/>
        <v>-40570.129999999997</v>
      </c>
      <c r="AM37" s="47">
        <f t="shared" si="13"/>
        <v>-33706.005416666667</v>
      </c>
      <c r="AN37" s="47">
        <f t="shared" si="14"/>
        <v>-29525.252916666665</v>
      </c>
      <c r="AO37" s="132">
        <f t="shared" si="15"/>
        <v>-26581.442083333332</v>
      </c>
      <c r="AP37" s="19"/>
      <c r="AQ37" s="19">
        <f t="shared" si="16"/>
        <v>0</v>
      </c>
      <c r="AR37" s="19"/>
      <c r="AS37" s="201"/>
      <c r="AT37" s="19"/>
      <c r="AU37" s="19">
        <f t="shared" si="17"/>
        <v>0</v>
      </c>
      <c r="AV37" s="19"/>
      <c r="AW37" s="201"/>
      <c r="AY37" s="19">
        <f t="shared" si="18"/>
        <v>0</v>
      </c>
      <c r="BA37" s="196"/>
      <c r="BC37" s="19">
        <f t="shared" si="19"/>
        <v>0</v>
      </c>
      <c r="BE37" s="196"/>
      <c r="BG37" s="19">
        <f t="shared" si="20"/>
        <v>0</v>
      </c>
      <c r="BI37" s="196"/>
      <c r="BK37" s="19">
        <f t="shared" si="21"/>
        <v>0</v>
      </c>
      <c r="BM37" s="196"/>
      <c r="BO37" s="19">
        <f t="shared" si="22"/>
        <v>0</v>
      </c>
      <c r="BQ37" s="196"/>
      <c r="BS37" s="19">
        <f t="shared" si="23"/>
        <v>0</v>
      </c>
      <c r="BU37" s="196"/>
      <c r="BW37" s="19">
        <f t="shared" si="24"/>
        <v>0</v>
      </c>
      <c r="BY37" s="196"/>
      <c r="CA37" s="19">
        <f t="shared" si="25"/>
        <v>0</v>
      </c>
      <c r="CC37" s="196"/>
      <c r="CE37" s="19">
        <f t="shared" si="26"/>
        <v>0</v>
      </c>
      <c r="CG37" s="196"/>
      <c r="CI37" s="19">
        <f t="shared" si="27"/>
        <v>0</v>
      </c>
      <c r="CK37" s="196"/>
      <c r="CM37" s="19">
        <f t="shared" si="28"/>
        <v>0</v>
      </c>
      <c r="CO37" s="19">
        <f t="shared" si="29"/>
        <v>-26581.442083333332</v>
      </c>
      <c r="CQ37" s="19">
        <f t="shared" si="30"/>
        <v>-2753.8373998333332</v>
      </c>
      <c r="CS37" s="19">
        <f t="shared" si="64"/>
        <v>-23827.604683499998</v>
      </c>
      <c r="CU37" s="19">
        <f t="shared" si="32"/>
        <v>0</v>
      </c>
      <c r="CW37" s="76">
        <f t="shared" si="33"/>
        <v>0</v>
      </c>
      <c r="CY37" s="21"/>
      <c r="CZ37" s="19">
        <f t="shared" si="34"/>
        <v>-26581.442083333332</v>
      </c>
      <c r="DA37" s="21"/>
    </row>
    <row r="38" spans="1:105" x14ac:dyDescent="0.2">
      <c r="B38" s="17" t="str">
        <f>VLOOKUP(D38,'line assign basis'!$L$15:$Q$1525,6,FALSE)</f>
        <v>SWIP-SALV POWER EQUI</v>
      </c>
      <c r="C38" s="20" t="s">
        <v>56</v>
      </c>
      <c r="D38" s="20" t="s">
        <v>54</v>
      </c>
      <c r="E38" s="20">
        <f>IFERROR(VLOOKUP(D38,'line assign basis'!$L$5:$P$1288,5,FALSE),"")</f>
        <v>8</v>
      </c>
      <c r="F38" s="39">
        <v>-480086.08</v>
      </c>
      <c r="G38" s="39">
        <v>-495474.7</v>
      </c>
      <c r="H38" s="19">
        <v>-491696.38</v>
      </c>
      <c r="I38" s="105">
        <f>IFERROR(VLOOKUP($D38,'SAP Data'!$A$7:$SD$1500,I$4,FALSE),"")</f>
        <v>-486122.02</v>
      </c>
      <c r="J38" s="105">
        <f>IFERROR(VLOOKUP($D38,'SAP Data'!$A$7:$SD$1500,J$4,FALSE),"")</f>
        <v>-519609.81</v>
      </c>
      <c r="K38" s="105">
        <f>IFERROR(VLOOKUP($D38,'SAP Data'!$A$7:$SD$1500,K$4,FALSE),"")</f>
        <v>-513836.18</v>
      </c>
      <c r="L38" s="105">
        <f>IFERROR(VLOOKUP($D38,'SAP Data'!$A$7:$SD$1500,L$4,FALSE),"")</f>
        <v>-507719.4</v>
      </c>
      <c r="M38" s="105">
        <f>IFERROR(VLOOKUP($D38,'SAP Data'!$A$7:$SD$1500,M$4,FALSE),"")</f>
        <v>-501592.67</v>
      </c>
      <c r="N38" s="105">
        <f>IFERROR(VLOOKUP($D38,'SAP Data'!$A$7:$SD$1500,N$4,FALSE),"")</f>
        <v>-495658.97</v>
      </c>
      <c r="O38" s="105">
        <f>IFERROR(VLOOKUP($D38,'SAP Data'!$A$7:$SD$1500,O$4,FALSE),"")</f>
        <v>-563983.98</v>
      </c>
      <c r="P38" s="105">
        <f>IFERROR(VLOOKUP($D38,'SAP Data'!$A$7:$SD$1500,P$4,FALSE),"")</f>
        <v>-556455.55000000005</v>
      </c>
      <c r="Q38" s="105">
        <f>IFERROR(VLOOKUP($D38,'SAP Data'!$A$7:$SD$1500,Q$4,FALSE),"")</f>
        <v>-548715.87</v>
      </c>
      <c r="R38" s="105">
        <f>IFERROR(VLOOKUP($D38,'SAP Data'!$A$7:$SD$1500,R$4,FALSE),"")</f>
        <v>-541094.77</v>
      </c>
      <c r="S38" s="105">
        <f>IFERROR(VLOOKUP($D38,'SAP Data'!$A$7:$SD$1500,S$4,FALSE),"")</f>
        <v>-561705.72</v>
      </c>
      <c r="T38" s="105">
        <f>IFERROR(VLOOKUP($D38,'SAP Data'!$A$7:$SD$1500,T$4,FALSE),"")</f>
        <v>-553211.4</v>
      </c>
      <c r="U38" s="105">
        <f>IFERROR(VLOOKUP($D38,'SAP Data'!$A$7:$SD$1500,U$4,FALSE),"")</f>
        <v>-544925.57999999996</v>
      </c>
      <c r="V38" s="105">
        <f>IFERROR(VLOOKUP($D38,'SAP Data'!$A$7:$SD$1500,V$4,FALSE),"")</f>
        <v>-550319.81999999995</v>
      </c>
      <c r="W38" s="105">
        <f>IFERROR(VLOOKUP($D38,'SAP Data'!$A$7:$SD$1500,W$4,FALSE),"")</f>
        <v>-541744.61</v>
      </c>
      <c r="X38" s="105">
        <f>IFERROR(VLOOKUP($D38,'SAP Data'!$A$7:$SD$1500,X$4,FALSE),"")</f>
        <v>-532869.44999999995</v>
      </c>
      <c r="Y38" s="105">
        <f>IFERROR(VLOOKUP($D38,'SAP Data'!$A$7:$SD$1500,Y$4,FALSE),"")</f>
        <v>-523981.76</v>
      </c>
      <c r="Z38" s="105">
        <f>IFERROR(VLOOKUP($D38,'SAP Data'!$A$7:$SD$1500,Z$4,FALSE),"")</f>
        <v>-515588.9</v>
      </c>
      <c r="AA38" s="105">
        <f>IFERROR(VLOOKUP($D38,'SAP Data'!$A$7:$SD$1500,AA$4,FALSE),"")</f>
        <v>-667435.32999999996</v>
      </c>
      <c r="AB38" s="105">
        <f>IFERROR(VLOOKUP($D38,'SAP Data'!$A$7:$SD$1500,AB$4,FALSE),"")</f>
        <v>-659142.02</v>
      </c>
      <c r="AC38" s="220">
        <f>IFERROR(VLOOKUP($D38,'SAP Data'!$A$7:$SD$1500,AC$4,FALSE),"")</f>
        <v>-650566.28</v>
      </c>
      <c r="AD38" s="133">
        <f t="shared" si="4"/>
        <v>-515954.6629166666</v>
      </c>
      <c r="AE38" s="47">
        <f t="shared" si="5"/>
        <v>-521256.31749999995</v>
      </c>
      <c r="AF38" s="47">
        <f t="shared" si="6"/>
        <v>-526579.06916666671</v>
      </c>
      <c r="AG38" s="47">
        <f t="shared" si="7"/>
        <v>-531592.34333333338</v>
      </c>
      <c r="AH38" s="47">
        <f t="shared" si="8"/>
        <v>-535322.0754166668</v>
      </c>
      <c r="AI38" s="47">
        <f t="shared" si="9"/>
        <v>-537764.51041666674</v>
      </c>
      <c r="AJ38" s="47">
        <f t="shared" si="10"/>
        <v>-539975.28041666676</v>
      </c>
      <c r="AK38" s="47">
        <f t="shared" si="11"/>
        <v>-541956.07791666675</v>
      </c>
      <c r="AL38" s="47">
        <f t="shared" si="12"/>
        <v>-543719.37041666673</v>
      </c>
      <c r="AM38" s="47">
        <f t="shared" si="13"/>
        <v>-548860.25708333345</v>
      </c>
      <c r="AN38" s="47">
        <f t="shared" si="14"/>
        <v>-557449.33291666664</v>
      </c>
      <c r="AO38" s="132">
        <f t="shared" si="15"/>
        <v>-565971.70291666652</v>
      </c>
      <c r="AP38" s="19"/>
      <c r="AQ38" s="19">
        <f t="shared" si="16"/>
        <v>0</v>
      </c>
      <c r="AR38" s="19"/>
      <c r="AS38" s="201"/>
      <c r="AT38" s="19"/>
      <c r="AU38" s="19">
        <f t="shared" si="17"/>
        <v>0</v>
      </c>
      <c r="AV38" s="19"/>
      <c r="AW38" s="201"/>
      <c r="AY38" s="19">
        <f t="shared" si="18"/>
        <v>0</v>
      </c>
      <c r="BA38" s="196"/>
      <c r="BC38" s="19">
        <f t="shared" si="19"/>
        <v>0</v>
      </c>
      <c r="BE38" s="196"/>
      <c r="BG38" s="19">
        <f t="shared" si="20"/>
        <v>0</v>
      </c>
      <c r="BI38" s="196"/>
      <c r="BK38" s="19">
        <f t="shared" si="21"/>
        <v>0</v>
      </c>
      <c r="BM38" s="196"/>
      <c r="BO38" s="19">
        <f t="shared" si="22"/>
        <v>0</v>
      </c>
      <c r="BQ38" s="196"/>
      <c r="BS38" s="19">
        <f t="shared" si="23"/>
        <v>0</v>
      </c>
      <c r="BU38" s="196"/>
      <c r="BW38" s="19">
        <f t="shared" si="24"/>
        <v>0</v>
      </c>
      <c r="BY38" s="196"/>
      <c r="CA38" s="19">
        <f t="shared" si="25"/>
        <v>0</v>
      </c>
      <c r="CC38" s="196"/>
      <c r="CE38" s="19">
        <f t="shared" si="26"/>
        <v>0</v>
      </c>
      <c r="CG38" s="196"/>
      <c r="CI38" s="19">
        <f t="shared" si="27"/>
        <v>0</v>
      </c>
      <c r="CK38" s="196"/>
      <c r="CM38" s="19">
        <f t="shared" si="28"/>
        <v>0</v>
      </c>
      <c r="CO38" s="19">
        <f t="shared" si="29"/>
        <v>-565971.70291666652</v>
      </c>
      <c r="CQ38" s="19">
        <f t="shared" si="30"/>
        <v>-58634.668422166651</v>
      </c>
      <c r="CS38" s="19">
        <f t="shared" si="64"/>
        <v>-507337.03449449985</v>
      </c>
      <c r="CU38" s="19">
        <f t="shared" si="32"/>
        <v>0</v>
      </c>
      <c r="CW38" s="76">
        <f t="shared" si="33"/>
        <v>0</v>
      </c>
      <c r="CY38" s="21"/>
      <c r="CZ38" s="19">
        <f t="shared" si="34"/>
        <v>-565971.70291666652</v>
      </c>
      <c r="DA38" s="21"/>
    </row>
    <row r="39" spans="1:105" x14ac:dyDescent="0.2">
      <c r="A39" s="153" t="s">
        <v>3856</v>
      </c>
      <c r="B39" s="17" t="str">
        <f>VLOOKUP(D39,'line assign basis'!$L$15:$Q$1525,6,FALSE)</f>
        <v>N. MIST SWIP</v>
      </c>
      <c r="C39" s="20" t="s">
        <v>3603</v>
      </c>
      <c r="D39" s="20" t="s">
        <v>3661</v>
      </c>
      <c r="E39" s="20">
        <f>IFERROR(VLOOKUP(D39,'line assign basis'!$L$5:$P$1288,5,FALSE),"")</f>
        <v>13</v>
      </c>
      <c r="F39" s="39"/>
      <c r="G39" s="39"/>
      <c r="I39" s="105">
        <f>IFERROR(VLOOKUP($D39,'SAP Data'!$A$7:$SD$1500,I$4,FALSE),"")</f>
        <v>0</v>
      </c>
      <c r="J39" s="105">
        <f>IFERROR(VLOOKUP($D39,'SAP Data'!$A$7:$SD$1500,J$4,FALSE),"")</f>
        <v>0</v>
      </c>
      <c r="K39" s="105">
        <f>IFERROR(VLOOKUP($D39,'SAP Data'!$A$7:$SD$1500,K$4,FALSE),"")</f>
        <v>0</v>
      </c>
      <c r="L39" s="105">
        <f>IFERROR(VLOOKUP($D39,'SAP Data'!$A$7:$SD$1500,L$4,FALSE),"")</f>
        <v>0</v>
      </c>
      <c r="M39" s="105">
        <f>IFERROR(VLOOKUP($D39,'SAP Data'!$A$7:$SD$1500,M$4,FALSE),"")</f>
        <v>0</v>
      </c>
      <c r="N39" s="105">
        <f>IFERROR(VLOOKUP($D39,'SAP Data'!$A$7:$SD$1500,N$4,FALSE),"")</f>
        <v>0</v>
      </c>
      <c r="O39" s="105">
        <f>IFERROR(VLOOKUP($D39,'SAP Data'!$A$7:$SD$1500,O$4,FALSE),"")</f>
        <v>0</v>
      </c>
      <c r="P39" s="105">
        <f>IFERROR(VLOOKUP($D39,'SAP Data'!$A$7:$SD$1500,P$4,FALSE),"")</f>
        <v>0</v>
      </c>
      <c r="Q39" s="105">
        <f>IFERROR(VLOOKUP($D39,'SAP Data'!$A$7:$SD$1500,Q$4,FALSE),"")</f>
        <v>0</v>
      </c>
      <c r="R39" s="105">
        <f>IFERROR(VLOOKUP($D39,'SAP Data'!$A$7:$SD$1500,R$4,FALSE),"")</f>
        <v>0</v>
      </c>
      <c r="S39" s="105">
        <f>IFERROR(VLOOKUP($D39,'SAP Data'!$A$7:$SD$1500,S$4,FALSE),"")</f>
        <v>0</v>
      </c>
      <c r="T39" s="105">
        <f>IFERROR(VLOOKUP($D39,'SAP Data'!$A$7:$SD$1500,T$4,FALSE),"")</f>
        <v>0</v>
      </c>
      <c r="U39" s="105">
        <f>IFERROR(VLOOKUP($D39,'SAP Data'!$A$7:$SD$1500,U$4,FALSE),"")</f>
        <v>0</v>
      </c>
      <c r="V39" s="105">
        <f>IFERROR(VLOOKUP($D39,'SAP Data'!$A$7:$SD$1500,V$4,FALSE),"")</f>
        <v>0</v>
      </c>
      <c r="W39" s="105">
        <f>IFERROR(VLOOKUP($D39,'SAP Data'!$A$7:$SD$1500,W$4,FALSE),"")</f>
        <v>8657.41</v>
      </c>
      <c r="X39" s="105">
        <f>IFERROR(VLOOKUP($D39,'SAP Data'!$A$7:$SD$1500,X$4,FALSE),"")</f>
        <v>14627.43</v>
      </c>
      <c r="Y39" s="105">
        <f>IFERROR(VLOOKUP($D39,'SAP Data'!$A$7:$SD$1500,Y$4,FALSE),"")</f>
        <v>20600.28</v>
      </c>
      <c r="Z39" s="105">
        <f>IFERROR(VLOOKUP($D39,'SAP Data'!$A$7:$SD$1500,Z$4,FALSE),"")</f>
        <v>26384.02</v>
      </c>
      <c r="AA39" s="105">
        <f>IFERROR(VLOOKUP($D39,'SAP Data'!$A$7:$SD$1500,AA$4,FALSE),"")</f>
        <v>32364.240000000002</v>
      </c>
      <c r="AB39" s="105">
        <f>IFERROR(VLOOKUP($D39,'SAP Data'!$A$7:$SD$1500,AB$4,FALSE),"")</f>
        <v>38158.980000000003</v>
      </c>
      <c r="AC39" s="220">
        <f>IFERROR(VLOOKUP($D39,'SAP Data'!$A$7:$SD$1500,AC$4,FALSE),"")</f>
        <v>44150.2</v>
      </c>
      <c r="AD39" s="133">
        <f t="shared" si="4"/>
        <v>0</v>
      </c>
      <c r="AE39" s="47">
        <f t="shared" si="5"/>
        <v>0</v>
      </c>
      <c r="AF39" s="47">
        <f t="shared" si="6"/>
        <v>0</v>
      </c>
      <c r="AG39" s="47">
        <f t="shared" si="7"/>
        <v>0</v>
      </c>
      <c r="AH39" s="47">
        <f t="shared" si="8"/>
        <v>0</v>
      </c>
      <c r="AI39" s="47">
        <f t="shared" si="9"/>
        <v>360.72541666666666</v>
      </c>
      <c r="AJ39" s="47">
        <f t="shared" si="10"/>
        <v>1330.9270833333333</v>
      </c>
      <c r="AK39" s="47">
        <f t="shared" si="11"/>
        <v>2798.748333333333</v>
      </c>
      <c r="AL39" s="47">
        <f t="shared" si="12"/>
        <v>4756.4274999999998</v>
      </c>
      <c r="AM39" s="47">
        <f t="shared" si="13"/>
        <v>7204.2716666666665</v>
      </c>
      <c r="AN39" s="47">
        <f t="shared" si="14"/>
        <v>10142.739166666668</v>
      </c>
      <c r="AO39" s="132">
        <f t="shared" si="15"/>
        <v>13572.288333333336</v>
      </c>
      <c r="AP39" s="19"/>
      <c r="AQ39" s="19">
        <f t="shared" si="16"/>
        <v>0</v>
      </c>
      <c r="AR39" s="19"/>
      <c r="AS39" s="201"/>
      <c r="AT39" s="19"/>
      <c r="AU39" s="19">
        <f t="shared" si="17"/>
        <v>0</v>
      </c>
      <c r="AV39" s="19"/>
      <c r="AW39" s="201"/>
      <c r="AY39" s="19">
        <f t="shared" si="18"/>
        <v>0</v>
      </c>
      <c r="BA39" s="196"/>
      <c r="BC39" s="19">
        <f t="shared" si="19"/>
        <v>0</v>
      </c>
      <c r="BE39" s="196"/>
      <c r="BG39" s="19">
        <f t="shared" si="20"/>
        <v>0</v>
      </c>
      <c r="BI39" s="196"/>
      <c r="BK39" s="19">
        <f t="shared" si="21"/>
        <v>0</v>
      </c>
      <c r="BM39" s="196"/>
      <c r="BO39" s="19">
        <f t="shared" si="22"/>
        <v>0</v>
      </c>
      <c r="BQ39" s="196"/>
      <c r="BS39" s="19">
        <f t="shared" si="23"/>
        <v>0</v>
      </c>
      <c r="BU39" s="196"/>
      <c r="BW39" s="19">
        <f t="shared" si="24"/>
        <v>0</v>
      </c>
      <c r="BY39" s="196"/>
      <c r="CA39" s="19">
        <f t="shared" si="25"/>
        <v>0</v>
      </c>
      <c r="CC39" s="196"/>
      <c r="CE39" s="19">
        <f t="shared" si="26"/>
        <v>0</v>
      </c>
      <c r="CG39" s="196"/>
      <c r="CI39" s="19">
        <f t="shared" si="27"/>
        <v>0</v>
      </c>
      <c r="CK39" s="196"/>
      <c r="CM39" s="19">
        <f t="shared" si="28"/>
        <v>0</v>
      </c>
      <c r="CO39" s="19">
        <f>IFERROR(CZ39+CU39,"")</f>
        <v>13572.288333333336</v>
      </c>
      <c r="CQ39" s="19">
        <f>IFERROR(VLOOKUP(E39,$E$608:$CK$637,85,FALSE)*0,"")</f>
        <v>0</v>
      </c>
      <c r="CS39" s="19">
        <f t="shared" si="64"/>
        <v>13572.288333333336</v>
      </c>
      <c r="CU39" s="19">
        <f t="shared" si="32"/>
        <v>0</v>
      </c>
      <c r="CW39" s="76">
        <f t="shared" si="33"/>
        <v>0</v>
      </c>
      <c r="CY39" s="21"/>
      <c r="CZ39" s="19">
        <f t="shared" si="34"/>
        <v>13572.288333333336</v>
      </c>
      <c r="DA39" s="21"/>
    </row>
    <row r="40" spans="1:105" x14ac:dyDescent="0.2">
      <c r="B40" s="17" t="str">
        <f>VLOOKUP(D40,'line assign basis'!$L$15:$Q$1525,6,FALSE)</f>
        <v>ACCUM DEPR UT-GAINLO</v>
      </c>
      <c r="C40" s="20" t="s">
        <v>59</v>
      </c>
      <c r="D40" s="20" t="s">
        <v>57</v>
      </c>
      <c r="E40" s="20">
        <f>IFERROR(VLOOKUP(D40,'line assign basis'!$L$5:$P$1288,5,FALSE),"")</f>
        <v>8</v>
      </c>
      <c r="F40" s="39">
        <v>43245273.469999999</v>
      </c>
      <c r="G40" s="39">
        <v>43686233.329999998</v>
      </c>
      <c r="H40" s="19">
        <v>44306732.57</v>
      </c>
      <c r="I40" s="105">
        <f>IFERROR(VLOOKUP($D40,'SAP Data'!$A$7:$SD$1500,I$4,FALSE),"")</f>
        <v>44801599.149999999</v>
      </c>
      <c r="J40" s="105">
        <f>IFERROR(VLOOKUP($D40,'SAP Data'!$A$7:$SD$1500,J$4,FALSE),"")</f>
        <v>45103706.390000001</v>
      </c>
      <c r="K40" s="105">
        <f>IFERROR(VLOOKUP($D40,'SAP Data'!$A$7:$SD$1500,K$4,FALSE),"")</f>
        <v>45695180.009999998</v>
      </c>
      <c r="L40" s="105">
        <f>IFERROR(VLOOKUP($D40,'SAP Data'!$A$7:$SD$1500,L$4,FALSE),"")</f>
        <v>45991288.850000001</v>
      </c>
      <c r="M40" s="105">
        <f>IFERROR(VLOOKUP($D40,'SAP Data'!$A$7:$SD$1500,M$4,FALSE),"")</f>
        <v>46456146.159999996</v>
      </c>
      <c r="N40" s="105">
        <f>IFERROR(VLOOKUP($D40,'SAP Data'!$A$7:$SD$1500,N$4,FALSE),"")</f>
        <v>46907390.270000003</v>
      </c>
      <c r="O40" s="105">
        <f>IFERROR(VLOOKUP($D40,'SAP Data'!$A$7:$SD$1500,O$4,FALSE),"")</f>
        <v>47162568.979999997</v>
      </c>
      <c r="P40" s="105">
        <f>IFERROR(VLOOKUP($D40,'SAP Data'!$A$7:$SD$1500,P$4,FALSE),"")</f>
        <v>44870896.990000002</v>
      </c>
      <c r="Q40" s="105">
        <f>IFERROR(VLOOKUP($D40,'SAP Data'!$A$7:$SD$1500,Q$4,FALSE),"")</f>
        <v>45119324.82</v>
      </c>
      <c r="R40" s="105">
        <f>IFERROR(VLOOKUP($D40,'SAP Data'!$A$7:$SD$1500,R$4,FALSE),"")</f>
        <v>45763517.649999999</v>
      </c>
      <c r="S40" s="105">
        <f>IFERROR(VLOOKUP($D40,'SAP Data'!$A$7:$SD$1500,S$4,FALSE),"")</f>
        <v>45987124.07</v>
      </c>
      <c r="T40" s="105">
        <f>IFERROR(VLOOKUP($D40,'SAP Data'!$A$7:$SD$1500,T$4,FALSE),"")</f>
        <v>47302920.82</v>
      </c>
      <c r="U40" s="105">
        <f>IFERROR(VLOOKUP($D40,'SAP Data'!$A$7:$SD$1500,U$4,FALSE),"")</f>
        <v>47886058.340000004</v>
      </c>
      <c r="V40" s="105">
        <f>IFERROR(VLOOKUP($D40,'SAP Data'!$A$7:$SD$1500,V$4,FALSE),"")</f>
        <v>48112920.890000001</v>
      </c>
      <c r="W40" s="105">
        <f>IFERROR(VLOOKUP($D40,'SAP Data'!$A$7:$SD$1500,W$4,FALSE),"")</f>
        <v>49313150.890000001</v>
      </c>
      <c r="X40" s="105">
        <f>IFERROR(VLOOKUP($D40,'SAP Data'!$A$7:$SD$1500,X$4,FALSE),"")</f>
        <v>49627030.509999998</v>
      </c>
      <c r="Y40" s="105">
        <f>IFERROR(VLOOKUP($D40,'SAP Data'!$A$7:$SD$1500,Y$4,FALSE),"")</f>
        <v>50058986.07</v>
      </c>
      <c r="Z40" s="105">
        <f>IFERROR(VLOOKUP($D40,'SAP Data'!$A$7:$SD$1500,Z$4,FALSE),"")</f>
        <v>50574268.43</v>
      </c>
      <c r="AA40" s="105">
        <f>IFERROR(VLOOKUP($D40,'SAP Data'!$A$7:$SD$1500,AA$4,FALSE),"")</f>
        <v>51103231.590000004</v>
      </c>
      <c r="AB40" s="105">
        <f>IFERROR(VLOOKUP($D40,'SAP Data'!$A$7:$SD$1500,AB$4,FALSE),"")</f>
        <v>51683145.729999997</v>
      </c>
      <c r="AC40" s="220">
        <f>IFERROR(VLOOKUP($D40,'SAP Data'!$A$7:$SD$1500,AC$4,FALSE),"")</f>
        <v>52097191.340000004</v>
      </c>
      <c r="AD40" s="133">
        <f t="shared" si="4"/>
        <v>45383788.590000004</v>
      </c>
      <c r="AE40" s="47">
        <f t="shared" si="5"/>
        <v>45584585.87833333</v>
      </c>
      <c r="AF40" s="47">
        <f t="shared" si="6"/>
        <v>45805297.502916664</v>
      </c>
      <c r="AG40" s="47">
        <f t="shared" si="7"/>
        <v>46058657.812916666</v>
      </c>
      <c r="AH40" s="47">
        <f t="shared" si="8"/>
        <v>46312560.883333325</v>
      </c>
      <c r="AI40" s="47">
        <f t="shared" si="9"/>
        <v>46588693.607499994</v>
      </c>
      <c r="AJ40" s="47">
        <f t="shared" si="10"/>
        <v>46890931.629999995</v>
      </c>
      <c r="AK40" s="47">
        <f t="shared" si="11"/>
        <v>47192539.195416667</v>
      </c>
      <c r="AL40" s="47">
        <f t="shared" si="12"/>
        <v>47495444.115000002</v>
      </c>
      <c r="AM40" s="47">
        <f t="shared" si="13"/>
        <v>47812424.980416656</v>
      </c>
      <c r="AN40" s="47">
        <f t="shared" si="14"/>
        <v>48260462.953333326</v>
      </c>
      <c r="AO40" s="132">
        <f t="shared" si="15"/>
        <v>48835051.089166664</v>
      </c>
      <c r="AP40" s="19"/>
      <c r="AQ40" s="19">
        <f t="shared" si="16"/>
        <v>0</v>
      </c>
      <c r="AR40" s="19"/>
      <c r="AS40" s="201"/>
      <c r="AT40" s="19"/>
      <c r="AU40" s="19">
        <f t="shared" si="17"/>
        <v>0</v>
      </c>
      <c r="AV40" s="19"/>
      <c r="AW40" s="201"/>
      <c r="AY40" s="19">
        <f t="shared" si="18"/>
        <v>0</v>
      </c>
      <c r="BA40" s="196"/>
      <c r="BC40" s="19">
        <f t="shared" si="19"/>
        <v>0</v>
      </c>
      <c r="BE40" s="196"/>
      <c r="BG40" s="19">
        <f t="shared" si="20"/>
        <v>0</v>
      </c>
      <c r="BI40" s="196"/>
      <c r="BK40" s="19">
        <f t="shared" si="21"/>
        <v>0</v>
      </c>
      <c r="BM40" s="196"/>
      <c r="BO40" s="19">
        <f t="shared" si="22"/>
        <v>0</v>
      </c>
      <c r="BQ40" s="196"/>
      <c r="BS40" s="19">
        <f t="shared" si="23"/>
        <v>0</v>
      </c>
      <c r="BU40" s="196"/>
      <c r="BW40" s="19">
        <f t="shared" si="24"/>
        <v>0</v>
      </c>
      <c r="BY40" s="196"/>
      <c r="CA40" s="19">
        <f t="shared" si="25"/>
        <v>0</v>
      </c>
      <c r="CC40" s="196"/>
      <c r="CE40" s="19">
        <f t="shared" si="26"/>
        <v>0</v>
      </c>
      <c r="CG40" s="196"/>
      <c r="CI40" s="19">
        <f t="shared" si="27"/>
        <v>0</v>
      </c>
      <c r="CK40" s="196"/>
      <c r="CM40" s="19">
        <f t="shared" si="28"/>
        <v>0</v>
      </c>
      <c r="CO40" s="19">
        <f t="shared" si="29"/>
        <v>48835051.089166664</v>
      </c>
      <c r="CQ40" s="19">
        <f t="shared" si="30"/>
        <v>5059311.2928376663</v>
      </c>
      <c r="CS40" s="19">
        <f t="shared" si="64"/>
        <v>43775739.796328999</v>
      </c>
      <c r="CU40" s="19">
        <f t="shared" si="32"/>
        <v>0</v>
      </c>
      <c r="CW40" s="76">
        <f t="shared" si="33"/>
        <v>0</v>
      </c>
      <c r="CY40" s="21"/>
      <c r="CZ40" s="19">
        <f t="shared" si="34"/>
        <v>48835051.089166664</v>
      </c>
      <c r="DA40" s="21"/>
    </row>
    <row r="41" spans="1:105" x14ac:dyDescent="0.2">
      <c r="B41" s="17" t="str">
        <f>VLOOKUP(D41,'line assign basis'!$L$15:$Q$1525,6,FALSE)</f>
        <v>DEP PROV-UTIL PLANT</v>
      </c>
      <c r="C41" s="20" t="s">
        <v>62</v>
      </c>
      <c r="D41" s="20" t="s">
        <v>60</v>
      </c>
      <c r="E41" s="20">
        <f>IFERROR(VLOOKUP(D41,'line assign basis'!$L$5:$P$1288,5,FALSE),"")</f>
        <v>8</v>
      </c>
      <c r="F41" s="39">
        <v>-1014843671.12</v>
      </c>
      <c r="G41" s="39">
        <v>-1019631321.35</v>
      </c>
      <c r="H41" s="19">
        <v>-1024477262.6</v>
      </c>
      <c r="I41" s="105">
        <f>IFERROR(VLOOKUP($D41,'SAP Data'!$A$7:$SD$1500,I$4,FALSE),"")</f>
        <v>-1029248731.95</v>
      </c>
      <c r="J41" s="105">
        <f>IFERROR(VLOOKUP($D41,'SAP Data'!$A$7:$SD$1500,J$4,FALSE),"")</f>
        <v>-1034127103.28</v>
      </c>
      <c r="K41" s="105">
        <f>IFERROR(VLOOKUP($D41,'SAP Data'!$A$7:$SD$1500,K$4,FALSE),"")</f>
        <v>-1038891158.74</v>
      </c>
      <c r="L41" s="105">
        <f>IFERROR(VLOOKUP($D41,'SAP Data'!$A$7:$SD$1500,L$4,FALSE),"")</f>
        <v>-1043855968.4400001</v>
      </c>
      <c r="M41" s="105">
        <f>IFERROR(VLOOKUP($D41,'SAP Data'!$A$7:$SD$1500,M$4,FALSE),"")</f>
        <v>-1048730241.55</v>
      </c>
      <c r="N41" s="105">
        <f>IFERROR(VLOOKUP($D41,'SAP Data'!$A$7:$SD$1500,N$4,FALSE),"")</f>
        <v>-1053643067.1799999</v>
      </c>
      <c r="O41" s="105">
        <f>IFERROR(VLOOKUP($D41,'SAP Data'!$A$7:$SD$1500,O$4,FALSE),"")</f>
        <v>-1058766633.86</v>
      </c>
      <c r="P41" s="105">
        <f>IFERROR(VLOOKUP($D41,'SAP Data'!$A$7:$SD$1500,P$4,FALSE),"")</f>
        <v>-1045516440.6</v>
      </c>
      <c r="Q41" s="105">
        <f>IFERROR(VLOOKUP($D41,'SAP Data'!$A$7:$SD$1500,Q$4,FALSE),"")</f>
        <v>-1050513660.52</v>
      </c>
      <c r="R41" s="105">
        <f>IFERROR(VLOOKUP($D41,'SAP Data'!$A$7:$SD$1500,R$4,FALSE),"")</f>
        <v>-1055399314.97</v>
      </c>
      <c r="S41" s="105">
        <f>IFERROR(VLOOKUP($D41,'SAP Data'!$A$7:$SD$1500,S$4,FALSE),"")</f>
        <v>-1060398921.76</v>
      </c>
      <c r="T41" s="105">
        <f>IFERROR(VLOOKUP($D41,'SAP Data'!$A$7:$SD$1500,T$4,FALSE),"")</f>
        <v>-1065136064.9</v>
      </c>
      <c r="U41" s="105">
        <f>IFERROR(VLOOKUP($D41,'SAP Data'!$A$7:$SD$1500,U$4,FALSE),"")</f>
        <v>-1069959057.3099999</v>
      </c>
      <c r="V41" s="105">
        <f>IFERROR(VLOOKUP($D41,'SAP Data'!$A$7:$SD$1500,V$4,FALSE),"")</f>
        <v>-1075029271.76</v>
      </c>
      <c r="W41" s="105">
        <f>IFERROR(VLOOKUP($D41,'SAP Data'!$A$7:$SD$1500,W$4,FALSE),"")</f>
        <v>-1079857880.3800001</v>
      </c>
      <c r="X41" s="105">
        <f>IFERROR(VLOOKUP($D41,'SAP Data'!$A$7:$SD$1500,X$4,FALSE),"")</f>
        <v>-1084967810.1099999</v>
      </c>
      <c r="Y41" s="105">
        <f>IFERROR(VLOOKUP($D41,'SAP Data'!$A$7:$SD$1500,Y$4,FALSE),"")</f>
        <v>-1089930586.0799999</v>
      </c>
      <c r="Z41" s="105">
        <f>IFERROR(VLOOKUP($D41,'SAP Data'!$A$7:$SD$1500,Z$4,FALSE),"")</f>
        <v>-1094923582.78</v>
      </c>
      <c r="AA41" s="105">
        <f>IFERROR(VLOOKUP($D41,'SAP Data'!$A$7:$SD$1500,AA$4,FALSE),"")</f>
        <v>-1100522043.0899999</v>
      </c>
      <c r="AB41" s="105">
        <f>IFERROR(VLOOKUP($D41,'SAP Data'!$A$7:$SD$1500,AB$4,FALSE),"")</f>
        <v>-1103066204.51</v>
      </c>
      <c r="AC41" s="220">
        <f>IFERROR(VLOOKUP($D41,'SAP Data'!$A$7:$SD$1500,AC$4,FALSE),"")</f>
        <v>-1108303563.47</v>
      </c>
      <c r="AD41" s="133">
        <f t="shared" si="4"/>
        <v>-1040210256.9262501</v>
      </c>
      <c r="AE41" s="47">
        <f t="shared" si="5"/>
        <v>-1043598725.4370832</v>
      </c>
      <c r="AF41" s="47">
        <f t="shared" si="6"/>
        <v>-1046991492.2166667</v>
      </c>
      <c r="AG41" s="47">
        <f t="shared" si="7"/>
        <v>-1050381872.5358334</v>
      </c>
      <c r="AH41" s="47">
        <f t="shared" si="8"/>
        <v>-1053782393.1124997</v>
      </c>
      <c r="AI41" s="47">
        <f t="shared" si="9"/>
        <v>-1057193596.8675002</v>
      </c>
      <c r="AJ41" s="47">
        <f t="shared" si="10"/>
        <v>-1060613537.0054168</v>
      </c>
      <c r="AK41" s="47">
        <f t="shared" si="11"/>
        <v>-1064043211.4304167</v>
      </c>
      <c r="AL41" s="47">
        <f t="shared" si="12"/>
        <v>-1067479913.9358335</v>
      </c>
      <c r="AM41" s="47">
        <f t="shared" si="13"/>
        <v>-1070939744.1370834</v>
      </c>
      <c r="AN41" s="47">
        <f t="shared" si="14"/>
        <v>-1075077459.6845834</v>
      </c>
      <c r="AO41" s="132">
        <f t="shared" si="15"/>
        <v>-1079883279.1370833</v>
      </c>
      <c r="AP41" s="19"/>
      <c r="AQ41" s="19">
        <f t="shared" si="16"/>
        <v>0</v>
      </c>
      <c r="AR41" s="19"/>
      <c r="AS41" s="201"/>
      <c r="AT41" s="19"/>
      <c r="AU41" s="19">
        <f t="shared" si="17"/>
        <v>0</v>
      </c>
      <c r="AV41" s="19"/>
      <c r="AW41" s="201"/>
      <c r="AY41" s="19">
        <f t="shared" si="18"/>
        <v>0</v>
      </c>
      <c r="BA41" s="196"/>
      <c r="BC41" s="19">
        <f t="shared" si="19"/>
        <v>0</v>
      </c>
      <c r="BE41" s="196"/>
      <c r="BG41" s="19">
        <f t="shared" si="20"/>
        <v>0</v>
      </c>
      <c r="BI41" s="196"/>
      <c r="BK41" s="19">
        <f t="shared" si="21"/>
        <v>0</v>
      </c>
      <c r="BM41" s="196"/>
      <c r="BO41" s="19">
        <f t="shared" si="22"/>
        <v>0</v>
      </c>
      <c r="BQ41" s="196"/>
      <c r="BS41" s="19">
        <f t="shared" si="23"/>
        <v>0</v>
      </c>
      <c r="BU41" s="196"/>
      <c r="BW41" s="19">
        <f t="shared" si="24"/>
        <v>0</v>
      </c>
      <c r="BY41" s="196"/>
      <c r="CA41" s="19">
        <f t="shared" si="25"/>
        <v>0</v>
      </c>
      <c r="CC41" s="196"/>
      <c r="CE41" s="19">
        <f t="shared" si="26"/>
        <v>0</v>
      </c>
      <c r="CG41" s="196"/>
      <c r="CI41" s="19">
        <f t="shared" si="27"/>
        <v>0</v>
      </c>
      <c r="CK41" s="196"/>
      <c r="CM41" s="19">
        <f t="shared" si="28"/>
        <v>0</v>
      </c>
      <c r="CO41" s="19">
        <f t="shared" si="29"/>
        <v>-1079883279.1370833</v>
      </c>
      <c r="CQ41" s="19">
        <f t="shared" si="30"/>
        <v>-111875907.71860182</v>
      </c>
      <c r="CS41" s="19">
        <f t="shared" si="64"/>
        <v>-968007371.41848147</v>
      </c>
      <c r="CU41" s="19">
        <f t="shared" si="32"/>
        <v>0</v>
      </c>
      <c r="CW41" s="76">
        <f t="shared" si="33"/>
        <v>0</v>
      </c>
      <c r="CY41" s="21"/>
      <c r="CZ41" s="19">
        <f t="shared" si="34"/>
        <v>-1079883279.1370833</v>
      </c>
      <c r="DA41" s="21"/>
    </row>
    <row r="42" spans="1:105" x14ac:dyDescent="0.2">
      <c r="B42" s="17" t="str">
        <f>VLOOKUP(D42,'line assign basis'!$L$15:$Q$1525,6,FALSE)</f>
        <v>DEP PROV-TRANS EQUIP</v>
      </c>
      <c r="C42" s="20" t="s">
        <v>65</v>
      </c>
      <c r="D42" s="20" t="s">
        <v>63</v>
      </c>
      <c r="E42" s="20">
        <f>IFERROR(VLOOKUP(D42,'line assign basis'!$L$5:$P$1288,5,FALSE),"")</f>
        <v>8</v>
      </c>
      <c r="F42" s="39">
        <v>-13119564.5</v>
      </c>
      <c r="G42" s="39">
        <v>-13031825.050000001</v>
      </c>
      <c r="H42" s="19">
        <v>-13091949.66</v>
      </c>
      <c r="I42" s="105">
        <f>IFERROR(VLOOKUP($D42,'SAP Data'!$A$7:$SD$1500,I$4,FALSE),"")</f>
        <v>-13291747.09</v>
      </c>
      <c r="J42" s="105">
        <f>IFERROR(VLOOKUP($D42,'SAP Data'!$A$7:$SD$1500,J$4,FALSE),"")</f>
        <v>-13200913.380000001</v>
      </c>
      <c r="K42" s="105">
        <f>IFERROR(VLOOKUP($D42,'SAP Data'!$A$7:$SD$1500,K$4,FALSE),"")</f>
        <v>-13389136.949999999</v>
      </c>
      <c r="L42" s="105">
        <f>IFERROR(VLOOKUP($D42,'SAP Data'!$A$7:$SD$1500,L$4,FALSE),"")</f>
        <v>-13592854.470000001</v>
      </c>
      <c r="M42" s="105">
        <f>IFERROR(VLOOKUP($D42,'SAP Data'!$A$7:$SD$1500,M$4,FALSE),"")</f>
        <v>-13800068.98</v>
      </c>
      <c r="N42" s="105">
        <f>IFERROR(VLOOKUP($D42,'SAP Data'!$A$7:$SD$1500,N$4,FALSE),"")</f>
        <v>-13926000.630000001</v>
      </c>
      <c r="O42" s="105">
        <f>IFERROR(VLOOKUP($D42,'SAP Data'!$A$7:$SD$1500,O$4,FALSE),"")</f>
        <v>-13909248.609999999</v>
      </c>
      <c r="P42" s="105">
        <f>IFERROR(VLOOKUP($D42,'SAP Data'!$A$7:$SD$1500,P$4,FALSE),"")</f>
        <v>-14190888.109999999</v>
      </c>
      <c r="Q42" s="105">
        <f>IFERROR(VLOOKUP($D42,'SAP Data'!$A$7:$SD$1500,Q$4,FALSE),"")</f>
        <v>-14366852.199999999</v>
      </c>
      <c r="R42" s="105">
        <f>IFERROR(VLOOKUP($D42,'SAP Data'!$A$7:$SD$1500,R$4,FALSE),"")</f>
        <v>-13689392.109999999</v>
      </c>
      <c r="S42" s="105">
        <f>IFERROR(VLOOKUP($D42,'SAP Data'!$A$7:$SD$1500,S$4,FALSE),"")</f>
        <v>-13824321.199999999</v>
      </c>
      <c r="T42" s="105">
        <f>IFERROR(VLOOKUP($D42,'SAP Data'!$A$7:$SD$1500,T$4,FALSE),"")</f>
        <v>-14116605.039999999</v>
      </c>
      <c r="U42" s="105">
        <f>IFERROR(VLOOKUP($D42,'SAP Data'!$A$7:$SD$1500,U$4,FALSE),"")</f>
        <v>-14376611.48</v>
      </c>
      <c r="V42" s="105">
        <f>IFERROR(VLOOKUP($D42,'SAP Data'!$A$7:$SD$1500,V$4,FALSE),"")</f>
        <v>-14598223.27</v>
      </c>
      <c r="W42" s="105">
        <f>IFERROR(VLOOKUP($D42,'SAP Data'!$A$7:$SD$1500,W$4,FALSE),"")</f>
        <v>-14893676.060000001</v>
      </c>
      <c r="X42" s="105">
        <f>IFERROR(VLOOKUP($D42,'SAP Data'!$A$7:$SD$1500,X$4,FALSE),"")</f>
        <v>-15169264.58</v>
      </c>
      <c r="Y42" s="105">
        <f>IFERROR(VLOOKUP($D42,'SAP Data'!$A$7:$SD$1500,Y$4,FALSE),"")</f>
        <v>-15475329.73</v>
      </c>
      <c r="Z42" s="105">
        <f>IFERROR(VLOOKUP($D42,'SAP Data'!$A$7:$SD$1500,Z$4,FALSE),"")</f>
        <v>-15343213.16</v>
      </c>
      <c r="AA42" s="105">
        <f>IFERROR(VLOOKUP($D42,'SAP Data'!$A$7:$SD$1500,AA$4,FALSE),"")</f>
        <v>-15576264.35</v>
      </c>
      <c r="AB42" s="105">
        <f>IFERROR(VLOOKUP($D42,'SAP Data'!$A$7:$SD$1500,AB$4,FALSE),"")</f>
        <v>-15761816.9</v>
      </c>
      <c r="AC42" s="220">
        <f>IFERROR(VLOOKUP($D42,'SAP Data'!$A$7:$SD$1500,AC$4,FALSE),"")</f>
        <v>-16016345.83</v>
      </c>
      <c r="AD42" s="133">
        <f t="shared" si="4"/>
        <v>-13599663.619583333</v>
      </c>
      <c r="AE42" s="47">
        <f t="shared" si="5"/>
        <v>-13656427.109583333</v>
      </c>
      <c r="AF42" s="47">
        <f t="shared" si="6"/>
        <v>-13732141.756666668</v>
      </c>
      <c r="AG42" s="47">
        <f t="shared" si="7"/>
        <v>-13820038.413749998</v>
      </c>
      <c r="AH42" s="47">
        <f t="shared" si="8"/>
        <v>-13923462.342083333</v>
      </c>
      <c r="AI42" s="47">
        <f t="shared" si="9"/>
        <v>-14044372.717083335</v>
      </c>
      <c r="AJ42" s="47">
        <f t="shared" si="10"/>
        <v>-14172745.60125</v>
      </c>
      <c r="AK42" s="47">
        <f t="shared" si="11"/>
        <v>-14308231.887083337</v>
      </c>
      <c r="AL42" s="47">
        <f t="shared" si="12"/>
        <v>-14437084.940416669</v>
      </c>
      <c r="AM42" s="47">
        <f t="shared" si="13"/>
        <v>-14565594.451666668</v>
      </c>
      <c r="AN42" s="47">
        <f t="shared" si="14"/>
        <v>-14700508.807083333</v>
      </c>
      <c r="AO42" s="132">
        <f t="shared" si="15"/>
        <v>-14834693.074583331</v>
      </c>
      <c r="AP42" s="19"/>
      <c r="AQ42" s="19">
        <f t="shared" si="16"/>
        <v>0</v>
      </c>
      <c r="AR42" s="19"/>
      <c r="AS42" s="201"/>
      <c r="AT42" s="19"/>
      <c r="AU42" s="19">
        <f t="shared" si="17"/>
        <v>0</v>
      </c>
      <c r="AV42" s="19"/>
      <c r="AW42" s="201"/>
      <c r="AY42" s="19">
        <f t="shared" si="18"/>
        <v>0</v>
      </c>
      <c r="BA42" s="196"/>
      <c r="BC42" s="19">
        <f t="shared" si="19"/>
        <v>0</v>
      </c>
      <c r="BE42" s="196"/>
      <c r="BG42" s="19">
        <f t="shared" si="20"/>
        <v>0</v>
      </c>
      <c r="BI42" s="196"/>
      <c r="BK42" s="19">
        <f t="shared" si="21"/>
        <v>0</v>
      </c>
      <c r="BM42" s="196"/>
      <c r="BO42" s="19">
        <f t="shared" si="22"/>
        <v>0</v>
      </c>
      <c r="BQ42" s="196"/>
      <c r="BS42" s="19">
        <f t="shared" si="23"/>
        <v>0</v>
      </c>
      <c r="BU42" s="196"/>
      <c r="BW42" s="19">
        <f t="shared" si="24"/>
        <v>0</v>
      </c>
      <c r="BY42" s="196"/>
      <c r="CA42" s="19">
        <f t="shared" si="25"/>
        <v>0</v>
      </c>
      <c r="CC42" s="196"/>
      <c r="CE42" s="19">
        <f t="shared" si="26"/>
        <v>0</v>
      </c>
      <c r="CG42" s="196"/>
      <c r="CI42" s="19">
        <f t="shared" si="27"/>
        <v>0</v>
      </c>
      <c r="CK42" s="196"/>
      <c r="CM42" s="19">
        <f t="shared" si="28"/>
        <v>0</v>
      </c>
      <c r="CO42" s="19">
        <f t="shared" si="29"/>
        <v>-14834693.074583331</v>
      </c>
      <c r="CQ42" s="19">
        <f t="shared" si="30"/>
        <v>-1536874.2025268332</v>
      </c>
      <c r="CS42" s="19">
        <f t="shared" si="64"/>
        <v>-13297818.872056497</v>
      </c>
      <c r="CU42" s="19">
        <f t="shared" si="32"/>
        <v>0</v>
      </c>
      <c r="CW42" s="76">
        <f t="shared" si="33"/>
        <v>0</v>
      </c>
      <c r="CY42" s="21"/>
      <c r="CZ42" s="19">
        <f t="shared" si="34"/>
        <v>-14834693.074583331</v>
      </c>
      <c r="DA42" s="21"/>
    </row>
    <row r="43" spans="1:105" x14ac:dyDescent="0.2">
      <c r="B43" s="17" t="str">
        <f>VLOOKUP(D43,'line assign basis'!$L$15:$Q$1525,6,FALSE)</f>
        <v>A/D-TRANS EQUIP PROV</v>
      </c>
      <c r="C43" s="20" t="s">
        <v>68</v>
      </c>
      <c r="D43" s="20" t="s">
        <v>66</v>
      </c>
      <c r="E43" s="20">
        <f>IFERROR(VLOOKUP(D43,'line assign basis'!$L$5:$P$1288,5,FALSE),"")</f>
        <v>8</v>
      </c>
      <c r="F43" s="39">
        <v>3099838.8</v>
      </c>
      <c r="G43" s="39">
        <v>3154305.38</v>
      </c>
      <c r="H43" s="19">
        <v>3245258.04</v>
      </c>
      <c r="I43" s="105">
        <f>IFERROR(VLOOKUP($D43,'SAP Data'!$A$7:$SD$1500,I$4,FALSE),"")</f>
        <v>3245258.04</v>
      </c>
      <c r="J43" s="105">
        <f>IFERROR(VLOOKUP($D43,'SAP Data'!$A$7:$SD$1500,J$4,FALSE),"")</f>
        <v>3181199</v>
      </c>
      <c r="K43" s="105">
        <f>IFERROR(VLOOKUP($D43,'SAP Data'!$A$7:$SD$1500,K$4,FALSE),"")</f>
        <v>3198935.78</v>
      </c>
      <c r="L43" s="105">
        <f>IFERROR(VLOOKUP($D43,'SAP Data'!$A$7:$SD$1500,L$4,FALSE),"")</f>
        <v>3198935.78</v>
      </c>
      <c r="M43" s="105">
        <f>IFERROR(VLOOKUP($D43,'SAP Data'!$A$7:$SD$1500,M$4,FALSE),"")</f>
        <v>3198935.78</v>
      </c>
      <c r="N43" s="105">
        <f>IFERROR(VLOOKUP($D43,'SAP Data'!$A$7:$SD$1500,N$4,FALSE),"")</f>
        <v>3252335.98</v>
      </c>
      <c r="O43" s="105">
        <f>IFERROR(VLOOKUP($D43,'SAP Data'!$A$7:$SD$1500,O$4,FALSE),"")</f>
        <v>3358397.67</v>
      </c>
      <c r="P43" s="105">
        <f>IFERROR(VLOOKUP($D43,'SAP Data'!$A$7:$SD$1500,P$4,FALSE),"")</f>
        <v>3378703.39</v>
      </c>
      <c r="Q43" s="105">
        <f>IFERROR(VLOOKUP($D43,'SAP Data'!$A$7:$SD$1500,Q$4,FALSE),"")</f>
        <v>3461706.78</v>
      </c>
      <c r="R43" s="105">
        <f>IFERROR(VLOOKUP($D43,'SAP Data'!$A$7:$SD$1500,R$4,FALSE),"")</f>
        <v>3323677.3</v>
      </c>
      <c r="S43" s="105">
        <f>IFERROR(VLOOKUP($D43,'SAP Data'!$A$7:$SD$1500,S$4,FALSE),"")</f>
        <v>3441762.64</v>
      </c>
      <c r="T43" s="105">
        <f>IFERROR(VLOOKUP($D43,'SAP Data'!$A$7:$SD$1500,T$4,FALSE),"")</f>
        <v>3441762.64</v>
      </c>
      <c r="U43" s="105">
        <f>IFERROR(VLOOKUP($D43,'SAP Data'!$A$7:$SD$1500,U$4,FALSE),"")</f>
        <v>3471875.72</v>
      </c>
      <c r="V43" s="105">
        <f>IFERROR(VLOOKUP($D43,'SAP Data'!$A$7:$SD$1500,V$4,FALSE),"")</f>
        <v>3493520.81</v>
      </c>
      <c r="W43" s="105">
        <f>IFERROR(VLOOKUP($D43,'SAP Data'!$A$7:$SD$1500,W$4,FALSE),"")</f>
        <v>3493520.81</v>
      </c>
      <c r="X43" s="105">
        <f>IFERROR(VLOOKUP($D43,'SAP Data'!$A$7:$SD$1500,X$4,FALSE),"")</f>
        <v>3524157.62</v>
      </c>
      <c r="Y43" s="105">
        <f>IFERROR(VLOOKUP($D43,'SAP Data'!$A$7:$SD$1500,Y$4,FALSE),"")</f>
        <v>3524157.62</v>
      </c>
      <c r="Z43" s="105">
        <f>IFERROR(VLOOKUP($D43,'SAP Data'!$A$7:$SD$1500,Z$4,FALSE),"")</f>
        <v>3573163.33</v>
      </c>
      <c r="AA43" s="105">
        <f>IFERROR(VLOOKUP($D43,'SAP Data'!$A$7:$SD$1500,AA$4,FALSE),"")</f>
        <v>3598180.31</v>
      </c>
      <c r="AB43" s="105">
        <f>IFERROR(VLOOKUP($D43,'SAP Data'!$A$7:$SD$1500,AB$4,FALSE),"")</f>
        <v>3675940.22</v>
      </c>
      <c r="AC43" s="220">
        <f>IFERROR(VLOOKUP($D43,'SAP Data'!$A$7:$SD$1500,AC$4,FALSE),"")</f>
        <v>3734626.39</v>
      </c>
      <c r="AD43" s="133">
        <f t="shared" si="4"/>
        <v>3257144.1391666667</v>
      </c>
      <c r="AE43" s="47">
        <f t="shared" si="5"/>
        <v>3278448.1291666664</v>
      </c>
      <c r="AF43" s="47">
        <f t="shared" si="6"/>
        <v>3298613.206666667</v>
      </c>
      <c r="AG43" s="47">
        <f t="shared" si="7"/>
        <v>3316243.3016666672</v>
      </c>
      <c r="AH43" s="47">
        <f t="shared" si="8"/>
        <v>3338699.11375</v>
      </c>
      <c r="AI43" s="47">
        <f t="shared" si="9"/>
        <v>3363986.8987500002</v>
      </c>
      <c r="AJ43" s="47">
        <f t="shared" si="10"/>
        <v>3389812.1850000005</v>
      </c>
      <c r="AK43" s="47">
        <f t="shared" si="11"/>
        <v>3416914.0050000004</v>
      </c>
      <c r="AL43" s="47">
        <f t="shared" si="12"/>
        <v>3443832.7212499995</v>
      </c>
      <c r="AM43" s="47">
        <f t="shared" si="13"/>
        <v>3467191.4708333332</v>
      </c>
      <c r="AN43" s="47">
        <f t="shared" si="14"/>
        <v>3489567.2820833339</v>
      </c>
      <c r="AO43" s="132">
        <f t="shared" si="15"/>
        <v>3513323.800416667</v>
      </c>
      <c r="AP43" s="19"/>
      <c r="AQ43" s="19">
        <f t="shared" si="16"/>
        <v>0</v>
      </c>
      <c r="AR43" s="19"/>
      <c r="AS43" s="201"/>
      <c r="AT43" s="19"/>
      <c r="AU43" s="19">
        <f t="shared" si="17"/>
        <v>0</v>
      </c>
      <c r="AV43" s="19"/>
      <c r="AW43" s="201"/>
      <c r="AY43" s="19">
        <f t="shared" si="18"/>
        <v>0</v>
      </c>
      <c r="BA43" s="196"/>
      <c r="BC43" s="19">
        <f t="shared" si="19"/>
        <v>0</v>
      </c>
      <c r="BE43" s="196"/>
      <c r="BG43" s="19">
        <f t="shared" si="20"/>
        <v>0</v>
      </c>
      <c r="BI43" s="196"/>
      <c r="BK43" s="19">
        <f t="shared" si="21"/>
        <v>0</v>
      </c>
      <c r="BM43" s="196"/>
      <c r="BO43" s="19">
        <f t="shared" si="22"/>
        <v>0</v>
      </c>
      <c r="BQ43" s="196"/>
      <c r="BS43" s="19">
        <f t="shared" si="23"/>
        <v>0</v>
      </c>
      <c r="BU43" s="196"/>
      <c r="BW43" s="19">
        <f t="shared" si="24"/>
        <v>0</v>
      </c>
      <c r="BY43" s="196"/>
      <c r="CA43" s="19">
        <f t="shared" si="25"/>
        <v>0</v>
      </c>
      <c r="CC43" s="196"/>
      <c r="CE43" s="19">
        <f t="shared" si="26"/>
        <v>0</v>
      </c>
      <c r="CG43" s="196"/>
      <c r="CI43" s="19">
        <f t="shared" si="27"/>
        <v>0</v>
      </c>
      <c r="CK43" s="196"/>
      <c r="CM43" s="19">
        <f t="shared" si="28"/>
        <v>0</v>
      </c>
      <c r="CO43" s="19">
        <f t="shared" si="29"/>
        <v>3513323.800416667</v>
      </c>
      <c r="CQ43" s="19">
        <f t="shared" si="30"/>
        <v>363980.34572316671</v>
      </c>
      <c r="CS43" s="19">
        <f t="shared" si="64"/>
        <v>3149343.4546935004</v>
      </c>
      <c r="CU43" s="19">
        <f t="shared" si="32"/>
        <v>0</v>
      </c>
      <c r="CW43" s="76">
        <f t="shared" si="33"/>
        <v>0</v>
      </c>
      <c r="CY43" s="21"/>
      <c r="CZ43" s="19">
        <f t="shared" si="34"/>
        <v>3513323.800416667</v>
      </c>
      <c r="DA43" s="21"/>
    </row>
    <row r="44" spans="1:105" x14ac:dyDescent="0.2">
      <c r="B44" s="17" t="str">
        <f>VLOOKUP(D44,'line assign basis'!$L$15:$Q$1525,6,FALSE)</f>
        <v>A/D-POWER EQUIP PROV</v>
      </c>
      <c r="C44" s="20" t="s">
        <v>71</v>
      </c>
      <c r="D44" s="20" t="s">
        <v>69</v>
      </c>
      <c r="E44" s="20">
        <f>IFERROR(VLOOKUP(D44,'line assign basis'!$L$5:$P$1288,5,FALSE),"")</f>
        <v>8</v>
      </c>
      <c r="F44" s="39">
        <v>606909.66</v>
      </c>
      <c r="G44" s="39">
        <v>626269.99</v>
      </c>
      <c r="H44" s="19">
        <v>633257.07999999996</v>
      </c>
      <c r="I44" s="105">
        <f>IFERROR(VLOOKUP($D44,'SAP Data'!$A$7:$SD$1500,I$4,FALSE),"")</f>
        <v>633257.07999999996</v>
      </c>
      <c r="J44" s="105">
        <f>IFERROR(VLOOKUP($D44,'SAP Data'!$A$7:$SD$1500,J$4,FALSE),"")</f>
        <v>695234.24</v>
      </c>
      <c r="K44" s="105">
        <f>IFERROR(VLOOKUP($D44,'SAP Data'!$A$7:$SD$1500,K$4,FALSE),"")</f>
        <v>695234.24</v>
      </c>
      <c r="L44" s="105">
        <f>IFERROR(VLOOKUP($D44,'SAP Data'!$A$7:$SD$1500,L$4,FALSE),"")</f>
        <v>695234.24</v>
      </c>
      <c r="M44" s="105">
        <f>IFERROR(VLOOKUP($D44,'SAP Data'!$A$7:$SD$1500,M$4,FALSE),"")</f>
        <v>695234.24</v>
      </c>
      <c r="N44" s="105">
        <f>IFERROR(VLOOKUP($D44,'SAP Data'!$A$7:$SD$1500,N$4,FALSE),"")</f>
        <v>695234.24</v>
      </c>
      <c r="O44" s="105">
        <f>IFERROR(VLOOKUP($D44,'SAP Data'!$A$7:$SD$1500,O$4,FALSE),"")</f>
        <v>747786.51</v>
      </c>
      <c r="P44" s="105">
        <f>IFERROR(VLOOKUP($D44,'SAP Data'!$A$7:$SD$1500,P$4,FALSE),"")</f>
        <v>747786.51</v>
      </c>
      <c r="Q44" s="105">
        <f>IFERROR(VLOOKUP($D44,'SAP Data'!$A$7:$SD$1500,Q$4,FALSE),"")</f>
        <v>824850.53</v>
      </c>
      <c r="R44" s="105">
        <f>IFERROR(VLOOKUP($D44,'SAP Data'!$A$7:$SD$1500,R$4,FALSE),"")</f>
        <v>860374.2</v>
      </c>
      <c r="S44" s="105">
        <f>IFERROR(VLOOKUP($D44,'SAP Data'!$A$7:$SD$1500,S$4,FALSE),"")</f>
        <v>860374.2</v>
      </c>
      <c r="T44" s="105">
        <f>IFERROR(VLOOKUP($D44,'SAP Data'!$A$7:$SD$1500,T$4,FALSE),"")</f>
        <v>860374.2</v>
      </c>
      <c r="U44" s="105">
        <f>IFERROR(VLOOKUP($D44,'SAP Data'!$A$7:$SD$1500,U$4,FALSE),"")</f>
        <v>860374.2</v>
      </c>
      <c r="V44" s="105">
        <f>IFERROR(VLOOKUP($D44,'SAP Data'!$A$7:$SD$1500,V$4,FALSE),"")</f>
        <v>871570.56</v>
      </c>
      <c r="W44" s="105">
        <f>IFERROR(VLOOKUP($D44,'SAP Data'!$A$7:$SD$1500,W$4,FALSE),"")</f>
        <v>871570.56</v>
      </c>
      <c r="X44" s="105">
        <f>IFERROR(VLOOKUP($D44,'SAP Data'!$A$7:$SD$1500,X$4,FALSE),"")</f>
        <v>871570.56</v>
      </c>
      <c r="Y44" s="105">
        <f>IFERROR(VLOOKUP($D44,'SAP Data'!$A$7:$SD$1500,Y$4,FALSE),"")</f>
        <v>871570.56</v>
      </c>
      <c r="Z44" s="105">
        <f>IFERROR(VLOOKUP($D44,'SAP Data'!$A$7:$SD$1500,Z$4,FALSE),"")</f>
        <v>1031078.67</v>
      </c>
      <c r="AA44" s="105">
        <f>IFERROR(VLOOKUP($D44,'SAP Data'!$A$7:$SD$1500,AA$4,FALSE),"")</f>
        <v>1031078.67</v>
      </c>
      <c r="AB44" s="105">
        <f>IFERROR(VLOOKUP($D44,'SAP Data'!$A$7:$SD$1500,AB$4,FALSE),"")</f>
        <v>1031078.67</v>
      </c>
      <c r="AC44" s="220">
        <f>IFERROR(VLOOKUP($D44,'SAP Data'!$A$7:$SD$1500,AC$4,FALSE),"")</f>
        <v>1031078.67</v>
      </c>
      <c r="AD44" s="133">
        <f t="shared" si="4"/>
        <v>701918.40249999997</v>
      </c>
      <c r="AE44" s="47">
        <f t="shared" si="5"/>
        <v>722233.76708333334</v>
      </c>
      <c r="AF44" s="47">
        <f t="shared" si="6"/>
        <v>741451.32249999989</v>
      </c>
      <c r="AG44" s="47">
        <f t="shared" si="7"/>
        <v>760377.74916666665</v>
      </c>
      <c r="AH44" s="47">
        <f t="shared" si="8"/>
        <v>777188.30916666659</v>
      </c>
      <c r="AI44" s="47">
        <f t="shared" si="9"/>
        <v>791883.00249999994</v>
      </c>
      <c r="AJ44" s="47">
        <f t="shared" si="10"/>
        <v>806577.6958333333</v>
      </c>
      <c r="AK44" s="47">
        <f t="shared" si="11"/>
        <v>821272.38916666666</v>
      </c>
      <c r="AL44" s="47">
        <f t="shared" si="12"/>
        <v>842613.25375000015</v>
      </c>
      <c r="AM44" s="47">
        <f t="shared" si="13"/>
        <v>868410.61166666693</v>
      </c>
      <c r="AN44" s="47">
        <f t="shared" si="14"/>
        <v>892018.29166666698</v>
      </c>
      <c r="AO44" s="132">
        <f t="shared" si="15"/>
        <v>912414.97083333356</v>
      </c>
      <c r="AP44" s="19"/>
      <c r="AQ44" s="19">
        <f t="shared" si="16"/>
        <v>0</v>
      </c>
      <c r="AR44" s="19"/>
      <c r="AS44" s="201"/>
      <c r="AT44" s="19"/>
      <c r="AU44" s="19">
        <f t="shared" si="17"/>
        <v>0</v>
      </c>
      <c r="AV44" s="19"/>
      <c r="AW44" s="201"/>
      <c r="AY44" s="19">
        <f t="shared" si="18"/>
        <v>0</v>
      </c>
      <c r="BA44" s="196"/>
      <c r="BC44" s="19">
        <f t="shared" si="19"/>
        <v>0</v>
      </c>
      <c r="BE44" s="196"/>
      <c r="BG44" s="19">
        <f t="shared" si="20"/>
        <v>0</v>
      </c>
      <c r="BI44" s="196"/>
      <c r="BK44" s="19">
        <f t="shared" si="21"/>
        <v>0</v>
      </c>
      <c r="BM44" s="196"/>
      <c r="BO44" s="19">
        <f t="shared" si="22"/>
        <v>0</v>
      </c>
      <c r="BQ44" s="196"/>
      <c r="BS44" s="19">
        <f t="shared" si="23"/>
        <v>0</v>
      </c>
      <c r="BU44" s="196"/>
      <c r="BW44" s="19">
        <f t="shared" si="24"/>
        <v>0</v>
      </c>
      <c r="BY44" s="196"/>
      <c r="CA44" s="19">
        <f t="shared" si="25"/>
        <v>0</v>
      </c>
      <c r="CC44" s="196"/>
      <c r="CE44" s="19">
        <f t="shared" si="26"/>
        <v>0</v>
      </c>
      <c r="CG44" s="196"/>
      <c r="CI44" s="19">
        <f t="shared" si="27"/>
        <v>0</v>
      </c>
      <c r="CK44" s="196"/>
      <c r="CM44" s="19">
        <f t="shared" si="28"/>
        <v>0</v>
      </c>
      <c r="CO44" s="19">
        <f t="shared" si="29"/>
        <v>912414.97083333356</v>
      </c>
      <c r="CQ44" s="19">
        <f t="shared" si="30"/>
        <v>94526.190978333354</v>
      </c>
      <c r="CS44" s="19">
        <f t="shared" si="64"/>
        <v>817888.7798550002</v>
      </c>
      <c r="CU44" s="19">
        <f t="shared" si="32"/>
        <v>0</v>
      </c>
      <c r="CW44" s="76">
        <f t="shared" si="33"/>
        <v>0</v>
      </c>
      <c r="CY44" s="21"/>
      <c r="CZ44" s="19">
        <f t="shared" si="34"/>
        <v>912414.97083333356</v>
      </c>
      <c r="DA44" s="21"/>
    </row>
    <row r="45" spans="1:105" x14ac:dyDescent="0.2">
      <c r="B45" s="17" t="str">
        <f>VLOOKUP(D45,'line assign basis'!$L$15:$Q$1525,6,FALSE)</f>
        <v>DEP PROV-POWER EQUIP</v>
      </c>
      <c r="C45" s="20" t="s">
        <v>74</v>
      </c>
      <c r="D45" s="20" t="s">
        <v>72</v>
      </c>
      <c r="E45" s="20">
        <f>IFERROR(VLOOKUP(D45,'line assign basis'!$L$5:$P$1288,5,FALSE),"")</f>
        <v>8</v>
      </c>
      <c r="F45" s="39">
        <v>-2959103.46</v>
      </c>
      <c r="G45" s="39">
        <v>-2939918.83</v>
      </c>
      <c r="H45" s="19">
        <v>-2961246.52</v>
      </c>
      <c r="I45" s="105">
        <f>IFERROR(VLOOKUP($D45,'SAP Data'!$A$7:$SD$1500,I$4,FALSE),"")</f>
        <v>-2984615.26</v>
      </c>
      <c r="J45" s="105">
        <f>IFERROR(VLOOKUP($D45,'SAP Data'!$A$7:$SD$1500,J$4,FALSE),"")</f>
        <v>-2867932.41</v>
      </c>
      <c r="K45" s="105">
        <f>IFERROR(VLOOKUP($D45,'SAP Data'!$A$7:$SD$1500,K$4,FALSE),"")</f>
        <v>-2892146.51</v>
      </c>
      <c r="L45" s="105">
        <f>IFERROR(VLOOKUP($D45,'SAP Data'!$A$7:$SD$1500,L$4,FALSE),"")</f>
        <v>-2916665.33</v>
      </c>
      <c r="M45" s="105">
        <f>IFERROR(VLOOKUP($D45,'SAP Data'!$A$7:$SD$1500,M$4,FALSE),"")</f>
        <v>-2941481.73</v>
      </c>
      <c r="N45" s="105">
        <f>IFERROR(VLOOKUP($D45,'SAP Data'!$A$7:$SD$1500,N$4,FALSE),"")</f>
        <v>-2966312.83</v>
      </c>
      <c r="O45" s="105">
        <f>IFERROR(VLOOKUP($D45,'SAP Data'!$A$7:$SD$1500,O$4,FALSE),"")</f>
        <v>-2852080.03</v>
      </c>
      <c r="P45" s="105">
        <f>IFERROR(VLOOKUP($D45,'SAP Data'!$A$7:$SD$1500,P$4,FALSE),"")</f>
        <v>-2892308.29</v>
      </c>
      <c r="Q45" s="105">
        <f>IFERROR(VLOOKUP($D45,'SAP Data'!$A$7:$SD$1500,Q$4,FALSE),"")</f>
        <v>-2924227.33</v>
      </c>
      <c r="R45" s="105">
        <f>IFERROR(VLOOKUP($D45,'SAP Data'!$A$7:$SD$1500,R$4,FALSE),"")</f>
        <v>-2864396.9</v>
      </c>
      <c r="S45" s="105">
        <f>IFERROR(VLOOKUP($D45,'SAP Data'!$A$7:$SD$1500,S$4,FALSE),"")</f>
        <v>-2904533.73</v>
      </c>
      <c r="T45" s="105">
        <f>IFERROR(VLOOKUP($D45,'SAP Data'!$A$7:$SD$1500,T$4,FALSE),"")</f>
        <v>-2946835.62</v>
      </c>
      <c r="U45" s="105">
        <f>IFERROR(VLOOKUP($D45,'SAP Data'!$A$7:$SD$1500,U$4,FALSE),"")</f>
        <v>-2990652.82</v>
      </c>
      <c r="V45" s="105">
        <f>IFERROR(VLOOKUP($D45,'SAP Data'!$A$7:$SD$1500,V$4,FALSE),"")</f>
        <v>-2949686.37</v>
      </c>
      <c r="W45" s="105">
        <f>IFERROR(VLOOKUP($D45,'SAP Data'!$A$7:$SD$1500,W$4,FALSE),"")</f>
        <v>-2994561.54</v>
      </c>
      <c r="X45" s="105">
        <f>IFERROR(VLOOKUP($D45,'SAP Data'!$A$7:$SD$1500,X$4,FALSE),"")</f>
        <v>-3040005.89</v>
      </c>
      <c r="Y45" s="105">
        <f>IFERROR(VLOOKUP($D45,'SAP Data'!$A$7:$SD$1500,Y$4,FALSE),"")</f>
        <v>-3085484.65</v>
      </c>
      <c r="Z45" s="105">
        <f>IFERROR(VLOOKUP($D45,'SAP Data'!$A$7:$SD$1500,Z$4,FALSE),"")</f>
        <v>-2922453.13</v>
      </c>
      <c r="AA45" s="105">
        <f>IFERROR(VLOOKUP($D45,'SAP Data'!$A$7:$SD$1500,AA$4,FALSE),"")</f>
        <v>-2966861.93</v>
      </c>
      <c r="AB45" s="105">
        <f>IFERROR(VLOOKUP($D45,'SAP Data'!$A$7:$SD$1500,AB$4,FALSE),"")</f>
        <v>-3011272.69</v>
      </c>
      <c r="AC45" s="220">
        <f>IFERROR(VLOOKUP($D45,'SAP Data'!$A$7:$SD$1500,AC$4,FALSE),"")</f>
        <v>-3055683.3</v>
      </c>
      <c r="AD45" s="133">
        <f t="shared" si="4"/>
        <v>-2920890.4375</v>
      </c>
      <c r="AE45" s="47">
        <f t="shared" si="5"/>
        <v>-2915469.9516666662</v>
      </c>
      <c r="AF45" s="47">
        <f t="shared" si="6"/>
        <v>-2913395.1183333336</v>
      </c>
      <c r="AG45" s="47">
        <f t="shared" si="7"/>
        <v>-2913046.2291666665</v>
      </c>
      <c r="AH45" s="47">
        <f t="shared" si="8"/>
        <v>-2916704.2091666665</v>
      </c>
      <c r="AI45" s="47">
        <f t="shared" si="9"/>
        <v>-2924377.9170833337</v>
      </c>
      <c r="AJ45" s="47">
        <f t="shared" si="10"/>
        <v>-2933784.4000000004</v>
      </c>
      <c r="AK45" s="47">
        <f t="shared" si="11"/>
        <v>-2944923.7116666674</v>
      </c>
      <c r="AL45" s="47">
        <f t="shared" si="12"/>
        <v>-2949096.3458333332</v>
      </c>
      <c r="AM45" s="47">
        <f t="shared" si="13"/>
        <v>-2952051.4375</v>
      </c>
      <c r="AN45" s="47">
        <f t="shared" si="14"/>
        <v>-2961790.8666666667</v>
      </c>
      <c r="AO45" s="132">
        <f t="shared" si="15"/>
        <v>-2972225.0487500001</v>
      </c>
      <c r="AP45" s="19"/>
      <c r="AQ45" s="19">
        <f t="shared" si="16"/>
        <v>0</v>
      </c>
      <c r="AR45" s="19"/>
      <c r="AS45" s="201"/>
      <c r="AT45" s="19"/>
      <c r="AU45" s="19">
        <f t="shared" si="17"/>
        <v>0</v>
      </c>
      <c r="AV45" s="19"/>
      <c r="AW45" s="201"/>
      <c r="AY45" s="19">
        <f t="shared" si="18"/>
        <v>0</v>
      </c>
      <c r="BA45" s="196"/>
      <c r="BC45" s="19">
        <f t="shared" si="19"/>
        <v>0</v>
      </c>
      <c r="BE45" s="196"/>
      <c r="BG45" s="19">
        <f t="shared" si="20"/>
        <v>0</v>
      </c>
      <c r="BI45" s="196"/>
      <c r="BK45" s="19">
        <f t="shared" si="21"/>
        <v>0</v>
      </c>
      <c r="BM45" s="196"/>
      <c r="BO45" s="19">
        <f t="shared" si="22"/>
        <v>0</v>
      </c>
      <c r="BQ45" s="196"/>
      <c r="BS45" s="19">
        <f t="shared" si="23"/>
        <v>0</v>
      </c>
      <c r="BU45" s="196"/>
      <c r="BW45" s="19">
        <f t="shared" si="24"/>
        <v>0</v>
      </c>
      <c r="BY45" s="196"/>
      <c r="CA45" s="19">
        <f t="shared" si="25"/>
        <v>0</v>
      </c>
      <c r="CC45" s="196"/>
      <c r="CE45" s="19">
        <f t="shared" si="26"/>
        <v>0</v>
      </c>
      <c r="CG45" s="196"/>
      <c r="CI45" s="19">
        <f t="shared" si="27"/>
        <v>0</v>
      </c>
      <c r="CK45" s="196"/>
      <c r="CM45" s="19">
        <f t="shared" si="28"/>
        <v>0</v>
      </c>
      <c r="CO45" s="19">
        <f t="shared" si="29"/>
        <v>-2972225.0487500001</v>
      </c>
      <c r="CQ45" s="19">
        <f t="shared" si="30"/>
        <v>-307922.51505049999</v>
      </c>
      <c r="CS45" s="19">
        <f t="shared" si="64"/>
        <v>-2664302.5336994999</v>
      </c>
      <c r="CU45" s="19">
        <f t="shared" si="32"/>
        <v>0</v>
      </c>
      <c r="CW45" s="76">
        <f t="shared" si="33"/>
        <v>0</v>
      </c>
      <c r="CY45" s="21"/>
      <c r="CZ45" s="19">
        <f t="shared" si="34"/>
        <v>-2972225.0487500001</v>
      </c>
      <c r="DA45" s="21"/>
    </row>
    <row r="46" spans="1:105" x14ac:dyDescent="0.2">
      <c r="A46" s="153" t="s">
        <v>3856</v>
      </c>
      <c r="B46" s="17" t="str">
        <f>VLOOKUP(D46,'line assign basis'!$L$15:$Q$1525,6,FALSE)</f>
        <v>N. MIST UTL PL DEPR</v>
      </c>
      <c r="C46" s="20" t="s">
        <v>3605</v>
      </c>
      <c r="D46" s="20" t="s">
        <v>3662</v>
      </c>
      <c r="E46" s="20">
        <f>IFERROR(VLOOKUP(D46,'line assign basis'!$L$5:$P$1288,5,FALSE),"")</f>
        <v>8</v>
      </c>
      <c r="F46" s="39"/>
      <c r="G46" s="39"/>
      <c r="I46" s="105">
        <f>IFERROR(VLOOKUP($D46,'SAP Data'!$A$7:$SD$1500,I$4,FALSE),"")</f>
        <v>0</v>
      </c>
      <c r="J46" s="105">
        <f>IFERROR(VLOOKUP($D46,'SAP Data'!$A$7:$SD$1500,J$4,FALSE),"")</f>
        <v>0</v>
      </c>
      <c r="K46" s="105">
        <f>IFERROR(VLOOKUP($D46,'SAP Data'!$A$7:$SD$1500,K$4,FALSE),"")</f>
        <v>0</v>
      </c>
      <c r="L46" s="105">
        <f>IFERROR(VLOOKUP($D46,'SAP Data'!$A$7:$SD$1500,L$4,FALSE),"")</f>
        <v>0</v>
      </c>
      <c r="M46" s="105">
        <f>IFERROR(VLOOKUP($D46,'SAP Data'!$A$7:$SD$1500,M$4,FALSE),"")</f>
        <v>0</v>
      </c>
      <c r="N46" s="105">
        <f>IFERROR(VLOOKUP($D46,'SAP Data'!$A$7:$SD$1500,N$4,FALSE),"")</f>
        <v>0</v>
      </c>
      <c r="O46" s="105">
        <f>IFERROR(VLOOKUP($D46,'SAP Data'!$A$7:$SD$1500,O$4,FALSE),"")</f>
        <v>0</v>
      </c>
      <c r="P46" s="105">
        <f>IFERROR(VLOOKUP($D46,'SAP Data'!$A$7:$SD$1500,P$4,FALSE),"")</f>
        <v>0</v>
      </c>
      <c r="Q46" s="105">
        <f>IFERROR(VLOOKUP($D46,'SAP Data'!$A$7:$SD$1500,Q$4,FALSE),"")</f>
        <v>0</v>
      </c>
      <c r="R46" s="105">
        <f>IFERROR(VLOOKUP($D46,'SAP Data'!$A$7:$SD$1500,R$4,FALSE),"")</f>
        <v>0</v>
      </c>
      <c r="S46" s="105">
        <f>IFERROR(VLOOKUP($D46,'SAP Data'!$A$7:$SD$1500,S$4,FALSE),"")</f>
        <v>0</v>
      </c>
      <c r="T46" s="105">
        <f>IFERROR(VLOOKUP($D46,'SAP Data'!$A$7:$SD$1500,T$4,FALSE),"")</f>
        <v>0</v>
      </c>
      <c r="U46" s="105">
        <f>IFERROR(VLOOKUP($D46,'SAP Data'!$A$7:$SD$1500,U$4,FALSE),"")</f>
        <v>0</v>
      </c>
      <c r="V46" s="105">
        <f>IFERROR(VLOOKUP($D46,'SAP Data'!$A$7:$SD$1500,V$4,FALSE),"")</f>
        <v>-110407.35</v>
      </c>
      <c r="W46" s="105">
        <f>IFERROR(VLOOKUP($D46,'SAP Data'!$A$7:$SD$1500,W$4,FALSE),"")</f>
        <v>-396015.61</v>
      </c>
      <c r="X46" s="105">
        <f>IFERROR(VLOOKUP($D46,'SAP Data'!$A$7:$SD$1500,X$4,FALSE),"")</f>
        <v>-660621.39</v>
      </c>
      <c r="Y46" s="105">
        <f>IFERROR(VLOOKUP($D46,'SAP Data'!$A$7:$SD$1500,Y$4,FALSE),"")</f>
        <v>-925553.48</v>
      </c>
      <c r="Z46" s="105">
        <f>IFERROR(VLOOKUP($D46,'SAP Data'!$A$7:$SD$1500,Z$4,FALSE),"")</f>
        <v>-1190682.8</v>
      </c>
      <c r="AA46" s="105">
        <f>IFERROR(VLOOKUP($D46,'SAP Data'!$A$7:$SD$1500,AA$4,FALSE),"")</f>
        <v>-1456115.75</v>
      </c>
      <c r="AB46" s="105">
        <f>IFERROR(VLOOKUP($D46,'SAP Data'!$A$7:$SD$1500,AB$4,FALSE),"")</f>
        <v>-1722397.66</v>
      </c>
      <c r="AC46" s="220">
        <f>IFERROR(VLOOKUP($D46,'SAP Data'!$A$7:$SD$1500,AC$4,FALSE),"")</f>
        <v>-1989763.68</v>
      </c>
      <c r="AD46" s="133">
        <f t="shared" si="4"/>
        <v>0</v>
      </c>
      <c r="AE46" s="47">
        <f t="shared" si="5"/>
        <v>0</v>
      </c>
      <c r="AF46" s="47">
        <f t="shared" si="6"/>
        <v>0</v>
      </c>
      <c r="AG46" s="47">
        <f t="shared" si="7"/>
        <v>0</v>
      </c>
      <c r="AH46" s="47">
        <f t="shared" si="8"/>
        <v>-4600.3062500000005</v>
      </c>
      <c r="AI46" s="47">
        <f t="shared" si="9"/>
        <v>-25701.26291666667</v>
      </c>
      <c r="AJ46" s="47">
        <f t="shared" si="10"/>
        <v>-69727.804583333331</v>
      </c>
      <c r="AK46" s="47">
        <f t="shared" si="11"/>
        <v>-135818.42416666666</v>
      </c>
      <c r="AL46" s="47">
        <f t="shared" si="12"/>
        <v>-223994.93583333332</v>
      </c>
      <c r="AM46" s="47">
        <f t="shared" si="13"/>
        <v>-334278.20874999999</v>
      </c>
      <c r="AN46" s="47">
        <f t="shared" si="14"/>
        <v>-466716.26750000002</v>
      </c>
      <c r="AO46" s="132">
        <f t="shared" si="15"/>
        <v>-621389.65666666662</v>
      </c>
      <c r="AP46" s="19"/>
      <c r="AQ46" s="19">
        <f t="shared" si="16"/>
        <v>0</v>
      </c>
      <c r="AR46" s="19"/>
      <c r="AS46" s="201"/>
      <c r="AT46" s="19"/>
      <c r="AU46" s="19">
        <f t="shared" si="17"/>
        <v>0</v>
      </c>
      <c r="AV46" s="19"/>
      <c r="AW46" s="201"/>
      <c r="AY46" s="19">
        <f t="shared" si="18"/>
        <v>0</v>
      </c>
      <c r="BA46" s="196"/>
      <c r="BC46" s="19">
        <f t="shared" si="19"/>
        <v>0</v>
      </c>
      <c r="BE46" s="196"/>
      <c r="BG46" s="19">
        <f t="shared" si="20"/>
        <v>0</v>
      </c>
      <c r="BI46" s="196"/>
      <c r="BK46" s="19">
        <f t="shared" si="21"/>
        <v>0</v>
      </c>
      <c r="BM46" s="196"/>
      <c r="BO46" s="19">
        <f t="shared" si="22"/>
        <v>0</v>
      </c>
      <c r="BQ46" s="196"/>
      <c r="BS46" s="19">
        <f t="shared" si="23"/>
        <v>0</v>
      </c>
      <c r="BU46" s="196"/>
      <c r="BW46" s="19">
        <f t="shared" si="24"/>
        <v>0</v>
      </c>
      <c r="BY46" s="196"/>
      <c r="CA46" s="19">
        <f t="shared" si="25"/>
        <v>0</v>
      </c>
      <c r="CC46" s="196"/>
      <c r="CE46" s="19">
        <f t="shared" si="26"/>
        <v>0</v>
      </c>
      <c r="CG46" s="196"/>
      <c r="CI46" s="19">
        <f t="shared" si="27"/>
        <v>0</v>
      </c>
      <c r="CK46" s="196"/>
      <c r="CM46" s="19">
        <f t="shared" si="28"/>
        <v>0</v>
      </c>
      <c r="CO46" s="19">
        <f>IFERROR(CZ46+CU46,"")</f>
        <v>-621389.65666666662</v>
      </c>
      <c r="CQ46" s="19">
        <f>IFERROR(VLOOKUP(E46,$E$608:$CK$637,85,FALSE)*0,"")</f>
        <v>0</v>
      </c>
      <c r="CS46" s="19">
        <f t="shared" si="64"/>
        <v>-621389.65666666662</v>
      </c>
      <c r="CU46" s="19">
        <f t="shared" si="32"/>
        <v>0</v>
      </c>
      <c r="CW46" s="76">
        <f t="shared" si="33"/>
        <v>0</v>
      </c>
      <c r="CY46" s="24"/>
      <c r="CZ46" s="19">
        <f t="shared" si="34"/>
        <v>-621389.65666666662</v>
      </c>
      <c r="DA46" s="21"/>
    </row>
    <row r="47" spans="1:105" x14ac:dyDescent="0.2">
      <c r="B47" s="17" t="str">
        <f>VLOOKUP(D47,'line assign basis'!$L$15:$Q$1525,6,FALSE)</f>
        <v>NON-UTIL PROP-DOCK</v>
      </c>
      <c r="C47" s="20" t="s">
        <v>77</v>
      </c>
      <c r="D47" s="20" t="s">
        <v>75</v>
      </c>
      <c r="E47" s="20">
        <f>IFERROR(VLOOKUP(D47,'line assign basis'!$L$5:$P$1288,5,FALSE),"")</f>
        <v>17</v>
      </c>
      <c r="F47" s="39">
        <v>1946033.46</v>
      </c>
      <c r="G47" s="39">
        <v>1946033.46</v>
      </c>
      <c r="H47" s="19">
        <v>1946033.46</v>
      </c>
      <c r="I47" s="105">
        <f>IFERROR(VLOOKUP($D47,'SAP Data'!$A$7:$SD$1500,I$4,FALSE),"")</f>
        <v>1946033.46</v>
      </c>
      <c r="J47" s="105">
        <f>IFERROR(VLOOKUP($D47,'SAP Data'!$A$7:$SD$1500,J$4,FALSE),"")</f>
        <v>1946033.46</v>
      </c>
      <c r="K47" s="105">
        <f>IFERROR(VLOOKUP($D47,'SAP Data'!$A$7:$SD$1500,K$4,FALSE),"")</f>
        <v>1946033.46</v>
      </c>
      <c r="L47" s="105">
        <f>IFERROR(VLOOKUP($D47,'SAP Data'!$A$7:$SD$1500,L$4,FALSE),"")</f>
        <v>1946033.46</v>
      </c>
      <c r="M47" s="105">
        <f>IFERROR(VLOOKUP($D47,'SAP Data'!$A$7:$SD$1500,M$4,FALSE),"")</f>
        <v>1946033.46</v>
      </c>
      <c r="N47" s="105">
        <f>IFERROR(VLOOKUP($D47,'SAP Data'!$A$7:$SD$1500,N$4,FALSE),"")</f>
        <v>1946033.46</v>
      </c>
      <c r="O47" s="105">
        <f>IFERROR(VLOOKUP($D47,'SAP Data'!$A$7:$SD$1500,O$4,FALSE),"")</f>
        <v>1946033.46</v>
      </c>
      <c r="P47" s="105">
        <f>IFERROR(VLOOKUP($D47,'SAP Data'!$A$7:$SD$1500,P$4,FALSE),"")</f>
        <v>1946033.46</v>
      </c>
      <c r="Q47" s="105">
        <f>IFERROR(VLOOKUP($D47,'SAP Data'!$A$7:$SD$1500,Q$4,FALSE),"")</f>
        <v>1946033.46</v>
      </c>
      <c r="R47" s="105">
        <f>IFERROR(VLOOKUP($D47,'SAP Data'!$A$7:$SD$1500,R$4,FALSE),"")</f>
        <v>1946033.46</v>
      </c>
      <c r="S47" s="105">
        <f>IFERROR(VLOOKUP($D47,'SAP Data'!$A$7:$SD$1500,S$4,FALSE),"")</f>
        <v>1946033.46</v>
      </c>
      <c r="T47" s="105">
        <f>IFERROR(VLOOKUP($D47,'SAP Data'!$A$7:$SD$1500,T$4,FALSE),"")</f>
        <v>1946033.46</v>
      </c>
      <c r="U47" s="105">
        <f>IFERROR(VLOOKUP($D47,'SAP Data'!$A$7:$SD$1500,U$4,FALSE),"")</f>
        <v>1946033.46</v>
      </c>
      <c r="V47" s="105">
        <f>IFERROR(VLOOKUP($D47,'SAP Data'!$A$7:$SD$1500,V$4,FALSE),"")</f>
        <v>1946033.46</v>
      </c>
      <c r="W47" s="105">
        <f>IFERROR(VLOOKUP($D47,'SAP Data'!$A$7:$SD$1500,W$4,FALSE),"")</f>
        <v>1946033.46</v>
      </c>
      <c r="X47" s="105">
        <f>IFERROR(VLOOKUP($D47,'SAP Data'!$A$7:$SD$1500,X$4,FALSE),"")</f>
        <v>1946033.46</v>
      </c>
      <c r="Y47" s="105">
        <f>IFERROR(VLOOKUP($D47,'SAP Data'!$A$7:$SD$1500,Y$4,FALSE),"")</f>
        <v>1946033.46</v>
      </c>
      <c r="Z47" s="105">
        <f>IFERROR(VLOOKUP($D47,'SAP Data'!$A$7:$SD$1500,Z$4,FALSE),"")</f>
        <v>1946033.46</v>
      </c>
      <c r="AA47" s="105">
        <f>IFERROR(VLOOKUP($D47,'SAP Data'!$A$7:$SD$1500,AA$4,FALSE),"")</f>
        <v>1946033.46</v>
      </c>
      <c r="AB47" s="105">
        <f>IFERROR(VLOOKUP($D47,'SAP Data'!$A$7:$SD$1500,AB$4,FALSE),"")</f>
        <v>1946033.46</v>
      </c>
      <c r="AC47" s="220">
        <f>IFERROR(VLOOKUP($D47,'SAP Data'!$A$7:$SD$1500,AC$4,FALSE),"")</f>
        <v>1946033.46</v>
      </c>
      <c r="AD47" s="133">
        <f t="shared" si="4"/>
        <v>1946033.4600000007</v>
      </c>
      <c r="AE47" s="47">
        <f t="shared" si="5"/>
        <v>1946033.4600000007</v>
      </c>
      <c r="AF47" s="47">
        <f t="shared" si="6"/>
        <v>1946033.4600000007</v>
      </c>
      <c r="AG47" s="47">
        <f t="shared" si="7"/>
        <v>1946033.4600000007</v>
      </c>
      <c r="AH47" s="47">
        <f t="shared" si="8"/>
        <v>1946033.4600000007</v>
      </c>
      <c r="AI47" s="47">
        <f t="shared" si="9"/>
        <v>1946033.4600000007</v>
      </c>
      <c r="AJ47" s="47">
        <f t="shared" si="10"/>
        <v>1946033.4600000007</v>
      </c>
      <c r="AK47" s="47">
        <f t="shared" si="11"/>
        <v>1946033.4600000007</v>
      </c>
      <c r="AL47" s="47">
        <f t="shared" si="12"/>
        <v>1946033.4600000007</v>
      </c>
      <c r="AM47" s="47">
        <f t="shared" si="13"/>
        <v>1946033.4600000007</v>
      </c>
      <c r="AN47" s="47">
        <f t="shared" si="14"/>
        <v>1946033.4600000007</v>
      </c>
      <c r="AO47" s="132">
        <f t="shared" si="15"/>
        <v>1946033.4600000007</v>
      </c>
      <c r="AP47" s="19"/>
      <c r="AQ47" s="19">
        <f t="shared" si="16"/>
        <v>0</v>
      </c>
      <c r="AR47" s="19"/>
      <c r="AS47" s="201"/>
      <c r="AT47" s="19"/>
      <c r="AU47" s="19">
        <f t="shared" si="17"/>
        <v>0</v>
      </c>
      <c r="AV47" s="19"/>
      <c r="AW47" s="201"/>
      <c r="AY47" s="19">
        <f t="shared" si="18"/>
        <v>0</v>
      </c>
      <c r="BA47" s="196"/>
      <c r="BC47" s="19">
        <f t="shared" si="19"/>
        <v>0</v>
      </c>
      <c r="BE47" s="196"/>
      <c r="BG47" s="19">
        <f t="shared" si="20"/>
        <v>0</v>
      </c>
      <c r="BI47" s="196"/>
      <c r="BK47" s="19">
        <f t="shared" si="21"/>
        <v>0</v>
      </c>
      <c r="BM47" s="196"/>
      <c r="BO47" s="19">
        <f t="shared" si="22"/>
        <v>0</v>
      </c>
      <c r="BQ47" s="196"/>
      <c r="BS47" s="19">
        <f t="shared" si="23"/>
        <v>0</v>
      </c>
      <c r="BU47" s="196"/>
      <c r="BW47" s="19">
        <f t="shared" si="24"/>
        <v>0</v>
      </c>
      <c r="BY47" s="196"/>
      <c r="CA47" s="19">
        <f t="shared" si="25"/>
        <v>0</v>
      </c>
      <c r="CC47" s="196"/>
      <c r="CE47" s="19">
        <f t="shared" si="26"/>
        <v>0</v>
      </c>
      <c r="CG47" s="196"/>
      <c r="CI47" s="19">
        <f t="shared" si="27"/>
        <v>0</v>
      </c>
      <c r="CK47" s="196"/>
      <c r="CM47" s="19">
        <f t="shared" si="28"/>
        <v>0</v>
      </c>
      <c r="CO47" s="19">
        <f>IFERROR(CZ47+CU47,"")</f>
        <v>1946033.4600000007</v>
      </c>
      <c r="CQ47" s="19">
        <f t="shared" si="30"/>
        <v>0</v>
      </c>
      <c r="CS47" s="19">
        <f t="shared" si="64"/>
        <v>0</v>
      </c>
      <c r="CU47" s="19">
        <f t="shared" si="32"/>
        <v>1946033.4600000007</v>
      </c>
      <c r="CW47" s="76">
        <f t="shared" si="33"/>
        <v>0</v>
      </c>
      <c r="CY47" s="21"/>
      <c r="CZ47" s="19">
        <f t="shared" si="34"/>
        <v>0</v>
      </c>
      <c r="DA47" s="21"/>
    </row>
    <row r="48" spans="1:105" x14ac:dyDescent="0.2">
      <c r="B48" s="17" t="str">
        <f>VLOOKUP(D48,'line assign basis'!$L$15:$Q$1525,6,FALSE)</f>
        <v>NON-UTIL PROP-LAND</v>
      </c>
      <c r="C48" s="20" t="s">
        <v>80</v>
      </c>
      <c r="D48" s="20" t="s">
        <v>78</v>
      </c>
      <c r="E48" s="20">
        <f>IFERROR(VLOOKUP(D48,'line assign basis'!$L$5:$P$1288,5,FALSE),"")</f>
        <v>17</v>
      </c>
      <c r="F48" s="39">
        <v>125101.86</v>
      </c>
      <c r="G48" s="39">
        <v>125101.86</v>
      </c>
      <c r="H48" s="19">
        <v>125101.86</v>
      </c>
      <c r="I48" s="105">
        <f>IFERROR(VLOOKUP($D48,'SAP Data'!$A$7:$SD$1500,I$4,FALSE),"")</f>
        <v>125101.86</v>
      </c>
      <c r="J48" s="105">
        <f>IFERROR(VLOOKUP($D48,'SAP Data'!$A$7:$SD$1500,J$4,FALSE),"")</f>
        <v>125101.86</v>
      </c>
      <c r="K48" s="105">
        <f>IFERROR(VLOOKUP($D48,'SAP Data'!$A$7:$SD$1500,K$4,FALSE),"")</f>
        <v>125101.86</v>
      </c>
      <c r="L48" s="105">
        <f>IFERROR(VLOOKUP($D48,'SAP Data'!$A$7:$SD$1500,L$4,FALSE),"")</f>
        <v>125101.86</v>
      </c>
      <c r="M48" s="105">
        <f>IFERROR(VLOOKUP($D48,'SAP Data'!$A$7:$SD$1500,M$4,FALSE),"")</f>
        <v>125101.86</v>
      </c>
      <c r="N48" s="105">
        <f>IFERROR(VLOOKUP($D48,'SAP Data'!$A$7:$SD$1500,N$4,FALSE),"")</f>
        <v>125101.86</v>
      </c>
      <c r="O48" s="105">
        <f>IFERROR(VLOOKUP($D48,'SAP Data'!$A$7:$SD$1500,O$4,FALSE),"")</f>
        <v>125101.86</v>
      </c>
      <c r="P48" s="105">
        <f>IFERROR(VLOOKUP($D48,'SAP Data'!$A$7:$SD$1500,P$4,FALSE),"")</f>
        <v>125101.86</v>
      </c>
      <c r="Q48" s="105">
        <f>IFERROR(VLOOKUP($D48,'SAP Data'!$A$7:$SD$1500,Q$4,FALSE),"")</f>
        <v>125101.86</v>
      </c>
      <c r="R48" s="105">
        <f>IFERROR(VLOOKUP($D48,'SAP Data'!$A$7:$SD$1500,R$4,FALSE),"")</f>
        <v>125101.86</v>
      </c>
      <c r="S48" s="105">
        <f>IFERROR(VLOOKUP($D48,'SAP Data'!$A$7:$SD$1500,S$4,FALSE),"")</f>
        <v>125101.86</v>
      </c>
      <c r="T48" s="105">
        <f>IFERROR(VLOOKUP($D48,'SAP Data'!$A$7:$SD$1500,T$4,FALSE),"")</f>
        <v>125101.86</v>
      </c>
      <c r="U48" s="105">
        <f>IFERROR(VLOOKUP($D48,'SAP Data'!$A$7:$SD$1500,U$4,FALSE),"")</f>
        <v>125101.86</v>
      </c>
      <c r="V48" s="105">
        <f>IFERROR(VLOOKUP($D48,'SAP Data'!$A$7:$SD$1500,V$4,FALSE),"")</f>
        <v>125101.86</v>
      </c>
      <c r="W48" s="105">
        <f>IFERROR(VLOOKUP($D48,'SAP Data'!$A$7:$SD$1500,W$4,FALSE),"")</f>
        <v>125101.86</v>
      </c>
      <c r="X48" s="105">
        <f>IFERROR(VLOOKUP($D48,'SAP Data'!$A$7:$SD$1500,X$4,FALSE),"")</f>
        <v>125101.86</v>
      </c>
      <c r="Y48" s="105">
        <f>IFERROR(VLOOKUP($D48,'SAP Data'!$A$7:$SD$1500,Y$4,FALSE),"")</f>
        <v>125101.86</v>
      </c>
      <c r="Z48" s="105">
        <f>IFERROR(VLOOKUP($D48,'SAP Data'!$A$7:$SD$1500,Z$4,FALSE),"")</f>
        <v>125101.86</v>
      </c>
      <c r="AA48" s="105">
        <f>IFERROR(VLOOKUP($D48,'SAP Data'!$A$7:$SD$1500,AA$4,FALSE),"")</f>
        <v>125101.86</v>
      </c>
      <c r="AB48" s="105">
        <f>IFERROR(VLOOKUP($D48,'SAP Data'!$A$7:$SD$1500,AB$4,FALSE),"")</f>
        <v>125101.86</v>
      </c>
      <c r="AC48" s="220">
        <f>IFERROR(VLOOKUP($D48,'SAP Data'!$A$7:$SD$1500,AC$4,FALSE),"")</f>
        <v>125101.86</v>
      </c>
      <c r="AD48" s="133">
        <f t="shared" si="4"/>
        <v>125101.86</v>
      </c>
      <c r="AE48" s="47">
        <f t="shared" si="5"/>
        <v>125101.86</v>
      </c>
      <c r="AF48" s="47">
        <f t="shared" si="6"/>
        <v>125101.86</v>
      </c>
      <c r="AG48" s="47">
        <f t="shared" si="7"/>
        <v>125101.86</v>
      </c>
      <c r="AH48" s="47">
        <f t="shared" si="8"/>
        <v>125101.86</v>
      </c>
      <c r="AI48" s="47">
        <f t="shared" si="9"/>
        <v>125101.86</v>
      </c>
      <c r="AJ48" s="47">
        <f t="shared" si="10"/>
        <v>125101.86</v>
      </c>
      <c r="AK48" s="47">
        <f t="shared" si="11"/>
        <v>125101.86</v>
      </c>
      <c r="AL48" s="47">
        <f t="shared" si="12"/>
        <v>125101.86</v>
      </c>
      <c r="AM48" s="47">
        <f t="shared" si="13"/>
        <v>125101.86</v>
      </c>
      <c r="AN48" s="47">
        <f t="shared" si="14"/>
        <v>125101.86</v>
      </c>
      <c r="AO48" s="132">
        <f t="shared" si="15"/>
        <v>125101.86</v>
      </c>
      <c r="AP48" s="19"/>
      <c r="AQ48" s="19">
        <f t="shared" si="16"/>
        <v>0</v>
      </c>
      <c r="AR48" s="19"/>
      <c r="AS48" s="201"/>
      <c r="AT48" s="19"/>
      <c r="AU48" s="19">
        <f t="shared" si="17"/>
        <v>0</v>
      </c>
      <c r="AV48" s="19"/>
      <c r="AW48" s="201"/>
      <c r="AY48" s="19">
        <f t="shared" si="18"/>
        <v>0</v>
      </c>
      <c r="BA48" s="196"/>
      <c r="BC48" s="19">
        <f t="shared" si="19"/>
        <v>0</v>
      </c>
      <c r="BE48" s="196"/>
      <c r="BG48" s="19">
        <f t="shared" si="20"/>
        <v>0</v>
      </c>
      <c r="BI48" s="196"/>
      <c r="BK48" s="19">
        <f t="shared" si="21"/>
        <v>0</v>
      </c>
      <c r="BM48" s="196"/>
      <c r="BO48" s="19">
        <f t="shared" si="22"/>
        <v>0</v>
      </c>
      <c r="BQ48" s="196"/>
      <c r="BS48" s="19">
        <f t="shared" si="23"/>
        <v>0</v>
      </c>
      <c r="BU48" s="196"/>
      <c r="BW48" s="19">
        <f t="shared" si="24"/>
        <v>0</v>
      </c>
      <c r="BY48" s="196"/>
      <c r="CA48" s="19">
        <f t="shared" si="25"/>
        <v>0</v>
      </c>
      <c r="CC48" s="196"/>
      <c r="CE48" s="19">
        <f t="shared" si="26"/>
        <v>0</v>
      </c>
      <c r="CG48" s="196"/>
      <c r="CI48" s="19">
        <f t="shared" si="27"/>
        <v>0</v>
      </c>
      <c r="CK48" s="196"/>
      <c r="CM48" s="19">
        <f t="shared" si="28"/>
        <v>0</v>
      </c>
      <c r="CO48" s="19">
        <f t="shared" si="29"/>
        <v>125101.86</v>
      </c>
      <c r="CQ48" s="19">
        <f t="shared" si="30"/>
        <v>0</v>
      </c>
      <c r="CS48" s="19">
        <f t="shared" si="64"/>
        <v>0</v>
      </c>
      <c r="CU48" s="19">
        <f t="shared" si="32"/>
        <v>125101.86</v>
      </c>
      <c r="CW48" s="76">
        <f t="shared" si="33"/>
        <v>0</v>
      </c>
      <c r="CY48" s="21"/>
      <c r="CZ48" s="19">
        <f t="shared" si="34"/>
        <v>0</v>
      </c>
      <c r="DA48" s="21"/>
    </row>
    <row r="49" spans="2:105" x14ac:dyDescent="0.2">
      <c r="B49" s="17" t="str">
        <f>VLOOKUP(D49,'line assign basis'!$L$15:$Q$1525,6,FALSE)</f>
        <v>NON-UTIL PROP-OIL ST</v>
      </c>
      <c r="C49" s="20" t="s">
        <v>83</v>
      </c>
      <c r="D49" s="20" t="s">
        <v>81</v>
      </c>
      <c r="E49" s="20">
        <f>IFERROR(VLOOKUP(D49,'line assign basis'!$L$5:$P$1288,5,FALSE),"")</f>
        <v>17</v>
      </c>
      <c r="F49" s="39">
        <v>4635179.5599999996</v>
      </c>
      <c r="G49" s="39">
        <v>4635179.5599999996</v>
      </c>
      <c r="H49" s="19">
        <v>4635179.5599999996</v>
      </c>
      <c r="I49" s="105">
        <f>IFERROR(VLOOKUP($D49,'SAP Data'!$A$7:$SD$1500,I$4,FALSE),"")</f>
        <v>4635179.5599999996</v>
      </c>
      <c r="J49" s="105">
        <f>IFERROR(VLOOKUP($D49,'SAP Data'!$A$7:$SD$1500,J$4,FALSE),"")</f>
        <v>4635179.5599999996</v>
      </c>
      <c r="K49" s="105">
        <f>IFERROR(VLOOKUP($D49,'SAP Data'!$A$7:$SD$1500,K$4,FALSE),"")</f>
        <v>4635179.5599999996</v>
      </c>
      <c r="L49" s="105">
        <f>IFERROR(VLOOKUP($D49,'SAP Data'!$A$7:$SD$1500,L$4,FALSE),"")</f>
        <v>4635179.5599999996</v>
      </c>
      <c r="M49" s="105">
        <f>IFERROR(VLOOKUP($D49,'SAP Data'!$A$7:$SD$1500,M$4,FALSE),"")</f>
        <v>4635179.5599999996</v>
      </c>
      <c r="N49" s="105">
        <f>IFERROR(VLOOKUP($D49,'SAP Data'!$A$7:$SD$1500,N$4,FALSE),"")</f>
        <v>4635179.5599999996</v>
      </c>
      <c r="O49" s="105">
        <f>IFERROR(VLOOKUP($D49,'SAP Data'!$A$7:$SD$1500,O$4,FALSE),"")</f>
        <v>4635179.5599999996</v>
      </c>
      <c r="P49" s="105">
        <f>IFERROR(VLOOKUP($D49,'SAP Data'!$A$7:$SD$1500,P$4,FALSE),"")</f>
        <v>4635179.5599999996</v>
      </c>
      <c r="Q49" s="105">
        <f>IFERROR(VLOOKUP($D49,'SAP Data'!$A$7:$SD$1500,Q$4,FALSE),"")</f>
        <v>4635179.5599999996</v>
      </c>
      <c r="R49" s="105">
        <f>IFERROR(VLOOKUP($D49,'SAP Data'!$A$7:$SD$1500,R$4,FALSE),"")</f>
        <v>4635179.5599999996</v>
      </c>
      <c r="S49" s="105">
        <f>IFERROR(VLOOKUP($D49,'SAP Data'!$A$7:$SD$1500,S$4,FALSE),"")</f>
        <v>4635179.5599999996</v>
      </c>
      <c r="T49" s="105">
        <f>IFERROR(VLOOKUP($D49,'SAP Data'!$A$7:$SD$1500,T$4,FALSE),"")</f>
        <v>4635179.5599999996</v>
      </c>
      <c r="U49" s="105">
        <f>IFERROR(VLOOKUP($D49,'SAP Data'!$A$7:$SD$1500,U$4,FALSE),"")</f>
        <v>4635179.5599999996</v>
      </c>
      <c r="V49" s="105">
        <f>IFERROR(VLOOKUP($D49,'SAP Data'!$A$7:$SD$1500,V$4,FALSE),"")</f>
        <v>4635179.5599999996</v>
      </c>
      <c r="W49" s="105">
        <f>IFERROR(VLOOKUP($D49,'SAP Data'!$A$7:$SD$1500,W$4,FALSE),"")</f>
        <v>4635179.5599999996</v>
      </c>
      <c r="X49" s="105">
        <f>IFERROR(VLOOKUP($D49,'SAP Data'!$A$7:$SD$1500,X$4,FALSE),"")</f>
        <v>4635179.5599999996</v>
      </c>
      <c r="Y49" s="105">
        <f>IFERROR(VLOOKUP($D49,'SAP Data'!$A$7:$SD$1500,Y$4,FALSE),"")</f>
        <v>4635179.5599999996</v>
      </c>
      <c r="Z49" s="105">
        <f>IFERROR(VLOOKUP($D49,'SAP Data'!$A$7:$SD$1500,Z$4,FALSE),"")</f>
        <v>4635179.5599999996</v>
      </c>
      <c r="AA49" s="105">
        <f>IFERROR(VLOOKUP($D49,'SAP Data'!$A$7:$SD$1500,AA$4,FALSE),"")</f>
        <v>4635179.5599999996</v>
      </c>
      <c r="AB49" s="105">
        <f>IFERROR(VLOOKUP($D49,'SAP Data'!$A$7:$SD$1500,AB$4,FALSE),"")</f>
        <v>4635179.5599999996</v>
      </c>
      <c r="AC49" s="220">
        <f>IFERROR(VLOOKUP($D49,'SAP Data'!$A$7:$SD$1500,AC$4,FALSE),"")</f>
        <v>4635179.5599999996</v>
      </c>
      <c r="AD49" s="133">
        <f t="shared" si="4"/>
        <v>4635179.5600000005</v>
      </c>
      <c r="AE49" s="47">
        <f t="shared" si="5"/>
        <v>4635179.5600000005</v>
      </c>
      <c r="AF49" s="47">
        <f t="shared" si="6"/>
        <v>4635179.5600000005</v>
      </c>
      <c r="AG49" s="47">
        <f t="shared" si="7"/>
        <v>4635179.5600000005</v>
      </c>
      <c r="AH49" s="47">
        <f t="shared" si="8"/>
        <v>4635179.5600000005</v>
      </c>
      <c r="AI49" s="47">
        <f t="shared" si="9"/>
        <v>4635179.5600000005</v>
      </c>
      <c r="AJ49" s="47">
        <f t="shared" si="10"/>
        <v>4635179.5600000005</v>
      </c>
      <c r="AK49" s="47">
        <f t="shared" si="11"/>
        <v>4635179.5600000005</v>
      </c>
      <c r="AL49" s="47">
        <f t="shared" si="12"/>
        <v>4635179.5600000005</v>
      </c>
      <c r="AM49" s="47">
        <f t="shared" si="13"/>
        <v>4635179.5600000005</v>
      </c>
      <c r="AN49" s="47">
        <f t="shared" si="14"/>
        <v>4635179.5600000005</v>
      </c>
      <c r="AO49" s="132">
        <f t="shared" si="15"/>
        <v>4635179.5600000005</v>
      </c>
      <c r="AP49" s="19"/>
      <c r="AQ49" s="19">
        <f t="shared" si="16"/>
        <v>0</v>
      </c>
      <c r="AR49" s="19"/>
      <c r="AS49" s="201"/>
      <c r="AT49" s="19"/>
      <c r="AU49" s="19">
        <f t="shared" si="17"/>
        <v>0</v>
      </c>
      <c r="AV49" s="19"/>
      <c r="AW49" s="201"/>
      <c r="AY49" s="19">
        <f t="shared" si="18"/>
        <v>0</v>
      </c>
      <c r="BA49" s="196"/>
      <c r="BC49" s="19">
        <f t="shared" si="19"/>
        <v>0</v>
      </c>
      <c r="BE49" s="196"/>
      <c r="BG49" s="19">
        <f t="shared" si="20"/>
        <v>0</v>
      </c>
      <c r="BI49" s="196"/>
      <c r="BK49" s="19">
        <f t="shared" si="21"/>
        <v>0</v>
      </c>
      <c r="BM49" s="196"/>
      <c r="BO49" s="19">
        <f t="shared" si="22"/>
        <v>0</v>
      </c>
      <c r="BQ49" s="196"/>
      <c r="BS49" s="19">
        <f t="shared" si="23"/>
        <v>0</v>
      </c>
      <c r="BU49" s="196"/>
      <c r="BW49" s="19">
        <f t="shared" si="24"/>
        <v>0</v>
      </c>
      <c r="BY49" s="196"/>
      <c r="CA49" s="19">
        <f t="shared" si="25"/>
        <v>0</v>
      </c>
      <c r="CC49" s="196"/>
      <c r="CE49" s="19">
        <f t="shared" si="26"/>
        <v>0</v>
      </c>
      <c r="CG49" s="196"/>
      <c r="CI49" s="19">
        <f t="shared" si="27"/>
        <v>0</v>
      </c>
      <c r="CK49" s="196"/>
      <c r="CM49" s="19">
        <f t="shared" si="28"/>
        <v>0</v>
      </c>
      <c r="CO49" s="19">
        <f t="shared" si="29"/>
        <v>4635179.5600000005</v>
      </c>
      <c r="CQ49" s="19">
        <f t="shared" si="30"/>
        <v>0</v>
      </c>
      <c r="CS49" s="19">
        <f t="shared" si="64"/>
        <v>0</v>
      </c>
      <c r="CU49" s="19">
        <f t="shared" si="32"/>
        <v>4635179.5600000005</v>
      </c>
      <c r="CW49" s="76">
        <f t="shared" si="33"/>
        <v>0</v>
      </c>
      <c r="CY49" s="21"/>
      <c r="CZ49" s="19">
        <f t="shared" si="34"/>
        <v>0</v>
      </c>
      <c r="DA49" s="21"/>
    </row>
    <row r="50" spans="2:105" x14ac:dyDescent="0.2">
      <c r="B50" s="17" t="str">
        <f>VLOOKUP(D50,'line assign basis'!$L$15:$Q$1525,6,FALSE)</f>
        <v>NON-UTIL PROP-APPL C</v>
      </c>
      <c r="C50" s="20" t="s">
        <v>86</v>
      </c>
      <c r="D50" s="20" t="s">
        <v>84</v>
      </c>
      <c r="E50" s="20">
        <f>IFERROR(VLOOKUP(D50,'line assign basis'!$L$5:$P$1288,5,FALSE),"")</f>
        <v>17</v>
      </c>
      <c r="F50" s="39">
        <v>64906.32</v>
      </c>
      <c r="G50" s="39">
        <v>64906.32</v>
      </c>
      <c r="H50" s="19">
        <v>64906.32</v>
      </c>
      <c r="I50" s="105">
        <f>IFERROR(VLOOKUP($D50,'SAP Data'!$A$7:$SD$1500,I$4,FALSE),"")</f>
        <v>64906.32</v>
      </c>
      <c r="J50" s="105">
        <f>IFERROR(VLOOKUP($D50,'SAP Data'!$A$7:$SD$1500,J$4,FALSE),"")</f>
        <v>64906.32</v>
      </c>
      <c r="K50" s="105">
        <f>IFERROR(VLOOKUP($D50,'SAP Data'!$A$7:$SD$1500,K$4,FALSE),"")</f>
        <v>64906.32</v>
      </c>
      <c r="L50" s="105">
        <f>IFERROR(VLOOKUP($D50,'SAP Data'!$A$7:$SD$1500,L$4,FALSE),"")</f>
        <v>64906.32</v>
      </c>
      <c r="M50" s="105">
        <f>IFERROR(VLOOKUP($D50,'SAP Data'!$A$7:$SD$1500,M$4,FALSE),"")</f>
        <v>64906.32</v>
      </c>
      <c r="N50" s="105">
        <f>IFERROR(VLOOKUP($D50,'SAP Data'!$A$7:$SD$1500,N$4,FALSE),"")</f>
        <v>64906.32</v>
      </c>
      <c r="O50" s="105">
        <f>IFERROR(VLOOKUP($D50,'SAP Data'!$A$7:$SD$1500,O$4,FALSE),"")</f>
        <v>64906.32</v>
      </c>
      <c r="P50" s="105">
        <f>IFERROR(VLOOKUP($D50,'SAP Data'!$A$7:$SD$1500,P$4,FALSE),"")</f>
        <v>64906.32</v>
      </c>
      <c r="Q50" s="105">
        <f>IFERROR(VLOOKUP($D50,'SAP Data'!$A$7:$SD$1500,Q$4,FALSE),"")</f>
        <v>64906.32</v>
      </c>
      <c r="R50" s="105">
        <f>IFERROR(VLOOKUP($D50,'SAP Data'!$A$7:$SD$1500,R$4,FALSE),"")</f>
        <v>64906.32</v>
      </c>
      <c r="S50" s="105">
        <f>IFERROR(VLOOKUP($D50,'SAP Data'!$A$7:$SD$1500,S$4,FALSE),"")</f>
        <v>64906.32</v>
      </c>
      <c r="T50" s="105">
        <f>IFERROR(VLOOKUP($D50,'SAP Data'!$A$7:$SD$1500,T$4,FALSE),"")</f>
        <v>64906.32</v>
      </c>
      <c r="U50" s="105">
        <f>IFERROR(VLOOKUP($D50,'SAP Data'!$A$7:$SD$1500,U$4,FALSE),"")</f>
        <v>64906.32</v>
      </c>
      <c r="V50" s="105">
        <f>IFERROR(VLOOKUP($D50,'SAP Data'!$A$7:$SD$1500,V$4,FALSE),"")</f>
        <v>64906.32</v>
      </c>
      <c r="W50" s="105">
        <f>IFERROR(VLOOKUP($D50,'SAP Data'!$A$7:$SD$1500,W$4,FALSE),"")</f>
        <v>64906.32</v>
      </c>
      <c r="X50" s="105">
        <f>IFERROR(VLOOKUP($D50,'SAP Data'!$A$7:$SD$1500,X$4,FALSE),"")</f>
        <v>64906.32</v>
      </c>
      <c r="Y50" s="105">
        <f>IFERROR(VLOOKUP($D50,'SAP Data'!$A$7:$SD$1500,Y$4,FALSE),"")</f>
        <v>64906.32</v>
      </c>
      <c r="Z50" s="105">
        <f>IFERROR(VLOOKUP($D50,'SAP Data'!$A$7:$SD$1500,Z$4,FALSE),"")</f>
        <v>64906.32</v>
      </c>
      <c r="AA50" s="105">
        <f>IFERROR(VLOOKUP($D50,'SAP Data'!$A$7:$SD$1500,AA$4,FALSE),"")</f>
        <v>64906.32</v>
      </c>
      <c r="AB50" s="105">
        <f>IFERROR(VLOOKUP($D50,'SAP Data'!$A$7:$SD$1500,AB$4,FALSE),"")</f>
        <v>64906.32</v>
      </c>
      <c r="AC50" s="220">
        <f>IFERROR(VLOOKUP($D50,'SAP Data'!$A$7:$SD$1500,AC$4,FALSE),"")</f>
        <v>64906.32</v>
      </c>
      <c r="AD50" s="133">
        <f t="shared" si="4"/>
        <v>64906.32</v>
      </c>
      <c r="AE50" s="47">
        <f t="shared" si="5"/>
        <v>64906.32</v>
      </c>
      <c r="AF50" s="47">
        <f t="shared" si="6"/>
        <v>64906.32</v>
      </c>
      <c r="AG50" s="47">
        <f t="shared" si="7"/>
        <v>64906.32</v>
      </c>
      <c r="AH50" s="47">
        <f t="shared" si="8"/>
        <v>64906.32</v>
      </c>
      <c r="AI50" s="47">
        <f t="shared" si="9"/>
        <v>64906.32</v>
      </c>
      <c r="AJ50" s="47">
        <f t="shared" si="10"/>
        <v>64906.32</v>
      </c>
      <c r="AK50" s="47">
        <f t="shared" si="11"/>
        <v>64906.32</v>
      </c>
      <c r="AL50" s="47">
        <f t="shared" si="12"/>
        <v>64906.32</v>
      </c>
      <c r="AM50" s="47">
        <f t="shared" si="13"/>
        <v>64906.32</v>
      </c>
      <c r="AN50" s="47">
        <f t="shared" si="14"/>
        <v>64906.32</v>
      </c>
      <c r="AO50" s="132">
        <f t="shared" si="15"/>
        <v>64906.32</v>
      </c>
      <c r="AP50" s="19"/>
      <c r="AQ50" s="19">
        <f t="shared" si="16"/>
        <v>0</v>
      </c>
      <c r="AR50" s="19"/>
      <c r="AS50" s="201"/>
      <c r="AT50" s="19"/>
      <c r="AU50" s="19">
        <f t="shared" si="17"/>
        <v>0</v>
      </c>
      <c r="AV50" s="19"/>
      <c r="AW50" s="201"/>
      <c r="AY50" s="19">
        <f t="shared" si="18"/>
        <v>0</v>
      </c>
      <c r="BA50" s="196"/>
      <c r="BC50" s="19">
        <f t="shared" si="19"/>
        <v>0</v>
      </c>
      <c r="BE50" s="196"/>
      <c r="BG50" s="19">
        <f t="shared" si="20"/>
        <v>0</v>
      </c>
      <c r="BI50" s="196"/>
      <c r="BK50" s="19">
        <f t="shared" si="21"/>
        <v>0</v>
      </c>
      <c r="BM50" s="196"/>
      <c r="BO50" s="19">
        <f t="shared" si="22"/>
        <v>0</v>
      </c>
      <c r="BQ50" s="196"/>
      <c r="BS50" s="19">
        <f t="shared" si="23"/>
        <v>0</v>
      </c>
      <c r="BU50" s="196"/>
      <c r="BW50" s="19">
        <f t="shared" si="24"/>
        <v>0</v>
      </c>
      <c r="BY50" s="196"/>
      <c r="CA50" s="19">
        <f t="shared" si="25"/>
        <v>0</v>
      </c>
      <c r="CC50" s="196"/>
      <c r="CE50" s="19">
        <f t="shared" si="26"/>
        <v>0</v>
      </c>
      <c r="CG50" s="196"/>
      <c r="CI50" s="19">
        <f t="shared" si="27"/>
        <v>0</v>
      </c>
      <c r="CK50" s="196"/>
      <c r="CM50" s="19">
        <f t="shared" si="28"/>
        <v>0</v>
      </c>
      <c r="CO50" s="19">
        <f t="shared" si="29"/>
        <v>64906.32</v>
      </c>
      <c r="CQ50" s="19">
        <f t="shared" si="30"/>
        <v>0</v>
      </c>
      <c r="CS50" s="19">
        <f t="shared" si="64"/>
        <v>0</v>
      </c>
      <c r="CU50" s="19">
        <f t="shared" si="32"/>
        <v>64906.32</v>
      </c>
      <c r="CW50" s="76">
        <f t="shared" si="33"/>
        <v>0</v>
      </c>
      <c r="CY50" s="21"/>
      <c r="CZ50" s="19">
        <f t="shared" si="34"/>
        <v>0</v>
      </c>
      <c r="DA50" s="21"/>
    </row>
    <row r="51" spans="2:105" x14ac:dyDescent="0.2">
      <c r="B51" s="17" t="str">
        <f>VLOOKUP(D51,'line assign basis'!$L$15:$Q$1525,6,FALSE)</f>
        <v>NON-UTIL PROP-STORAG</v>
      </c>
      <c r="C51" s="20" t="s">
        <v>89</v>
      </c>
      <c r="D51" s="20" t="s">
        <v>87</v>
      </c>
      <c r="E51" s="20">
        <f>IFERROR(VLOOKUP(D51,'line assign basis'!$L$5:$P$1288,5,FALSE),"")</f>
        <v>17</v>
      </c>
      <c r="F51" s="39">
        <v>53445914.899999999</v>
      </c>
      <c r="G51" s="39">
        <v>53445914.899999999</v>
      </c>
      <c r="H51" s="19">
        <v>53445914.899999999</v>
      </c>
      <c r="I51" s="105">
        <f>IFERROR(VLOOKUP($D51,'SAP Data'!$A$7:$SD$1500,I$4,FALSE),"")</f>
        <v>53460249.899999999</v>
      </c>
      <c r="J51" s="105">
        <f>IFERROR(VLOOKUP($D51,'SAP Data'!$A$7:$SD$1500,J$4,FALSE),"")</f>
        <v>53460249.899999999</v>
      </c>
      <c r="K51" s="105">
        <f>IFERROR(VLOOKUP($D51,'SAP Data'!$A$7:$SD$1500,K$4,FALSE),"")</f>
        <v>53460249.899999999</v>
      </c>
      <c r="L51" s="105">
        <f>IFERROR(VLOOKUP($D51,'SAP Data'!$A$7:$SD$1500,L$4,FALSE),"")</f>
        <v>53460249.899999999</v>
      </c>
      <c r="M51" s="105">
        <f>IFERROR(VLOOKUP($D51,'SAP Data'!$A$7:$SD$1500,M$4,FALSE),"")</f>
        <v>53460249.899999999</v>
      </c>
      <c r="N51" s="105">
        <f>IFERROR(VLOOKUP($D51,'SAP Data'!$A$7:$SD$1500,N$4,FALSE),"")</f>
        <v>54049972.799999997</v>
      </c>
      <c r="O51" s="105">
        <f>IFERROR(VLOOKUP($D51,'SAP Data'!$A$7:$SD$1500,O$4,FALSE),"")</f>
        <v>54105590.390000001</v>
      </c>
      <c r="P51" s="105">
        <f>IFERROR(VLOOKUP($D51,'SAP Data'!$A$7:$SD$1500,P$4,FALSE),"")</f>
        <v>54105802.789999999</v>
      </c>
      <c r="Q51" s="105">
        <f>IFERROR(VLOOKUP($D51,'SAP Data'!$A$7:$SD$1500,Q$4,FALSE),"")</f>
        <v>54100752.079999998</v>
      </c>
      <c r="R51" s="105">
        <f>IFERROR(VLOOKUP($D51,'SAP Data'!$A$7:$SD$1500,R$4,FALSE),"")</f>
        <v>54100752.079999998</v>
      </c>
      <c r="S51" s="105">
        <f>IFERROR(VLOOKUP($D51,'SAP Data'!$A$7:$SD$1500,S$4,FALSE),"")</f>
        <v>54100954.280000001</v>
      </c>
      <c r="T51" s="105">
        <f>IFERROR(VLOOKUP($D51,'SAP Data'!$A$7:$SD$1500,T$4,FALSE),"")</f>
        <v>54101156.479999997</v>
      </c>
      <c r="U51" s="105">
        <f>IFERROR(VLOOKUP($D51,'SAP Data'!$A$7:$SD$1500,U$4,FALSE),"")</f>
        <v>54095905.200000003</v>
      </c>
      <c r="V51" s="105">
        <f>IFERROR(VLOOKUP($D51,'SAP Data'!$A$7:$SD$1500,V$4,FALSE),"")</f>
        <v>52671918.439999998</v>
      </c>
      <c r="W51" s="105">
        <f>IFERROR(VLOOKUP($D51,'SAP Data'!$A$7:$SD$1500,W$4,FALSE),"")</f>
        <v>52203514.159999996</v>
      </c>
      <c r="X51" s="105">
        <f>IFERROR(VLOOKUP($D51,'SAP Data'!$A$7:$SD$1500,X$4,FALSE),"")</f>
        <v>52203819.780000001</v>
      </c>
      <c r="Y51" s="105">
        <f>IFERROR(VLOOKUP($D51,'SAP Data'!$A$7:$SD$1500,Y$4,FALSE),"")</f>
        <v>52204123.57</v>
      </c>
      <c r="Z51" s="105">
        <f>IFERROR(VLOOKUP($D51,'SAP Data'!$A$7:$SD$1500,Z$4,FALSE),"")</f>
        <v>52178254.729999997</v>
      </c>
      <c r="AA51" s="105">
        <f>IFERROR(VLOOKUP($D51,'SAP Data'!$A$7:$SD$1500,AA$4,FALSE),"")</f>
        <v>51237844.969999999</v>
      </c>
      <c r="AB51" s="105">
        <f>IFERROR(VLOOKUP($D51,'SAP Data'!$A$7:$SD$1500,AB$4,FALSE),"")</f>
        <v>51243727.649999999</v>
      </c>
      <c r="AC51" s="220">
        <f>IFERROR(VLOOKUP($D51,'SAP Data'!$A$7:$SD$1500,AC$4,FALSE),"")</f>
        <v>52331340.700000003</v>
      </c>
      <c r="AD51" s="133">
        <f t="shared" si="4"/>
        <v>53694044.237500004</v>
      </c>
      <c r="AE51" s="47">
        <f t="shared" si="5"/>
        <v>53748622.42750001</v>
      </c>
      <c r="AF51" s="47">
        <f t="shared" si="6"/>
        <v>53803217.467500001</v>
      </c>
      <c r="AG51" s="47">
        <f t="shared" si="7"/>
        <v>53857004.837500006</v>
      </c>
      <c r="AH51" s="47">
        <f t="shared" si="8"/>
        <v>53850643.330833346</v>
      </c>
      <c r="AI51" s="47">
        <f t="shared" si="9"/>
        <v>53765432.19750002</v>
      </c>
      <c r="AJ51" s="47">
        <f t="shared" si="10"/>
        <v>53660716.953333326</v>
      </c>
      <c r="AK51" s="47">
        <f t="shared" si="11"/>
        <v>53556027.101249993</v>
      </c>
      <c r="AL51" s="47">
        <f t="shared" si="12"/>
        <v>53425700.251249999</v>
      </c>
      <c r="AM51" s="47">
        <f t="shared" si="13"/>
        <v>53228222.605833329</v>
      </c>
      <c r="AN51" s="47">
        <f t="shared" si="14"/>
        <v>52989480.082500003</v>
      </c>
      <c r="AO51" s="132">
        <f t="shared" si="15"/>
        <v>52796501.477499992</v>
      </c>
      <c r="AP51" s="19"/>
      <c r="AQ51" s="19">
        <f t="shared" si="16"/>
        <v>0</v>
      </c>
      <c r="AR51" s="19"/>
      <c r="AS51" s="201"/>
      <c r="AT51" s="19"/>
      <c r="AU51" s="19">
        <f t="shared" si="17"/>
        <v>0</v>
      </c>
      <c r="AV51" s="19"/>
      <c r="AW51" s="201"/>
      <c r="AY51" s="19">
        <f t="shared" si="18"/>
        <v>0</v>
      </c>
      <c r="BA51" s="196"/>
      <c r="BC51" s="19">
        <f t="shared" si="19"/>
        <v>0</v>
      </c>
      <c r="BE51" s="196"/>
      <c r="BG51" s="19">
        <f t="shared" si="20"/>
        <v>0</v>
      </c>
      <c r="BI51" s="196"/>
      <c r="BK51" s="19">
        <f t="shared" si="21"/>
        <v>0</v>
      </c>
      <c r="BM51" s="196"/>
      <c r="BO51" s="19">
        <f t="shared" si="22"/>
        <v>0</v>
      </c>
      <c r="BQ51" s="196"/>
      <c r="BS51" s="19">
        <f t="shared" si="23"/>
        <v>0</v>
      </c>
      <c r="BU51" s="196"/>
      <c r="BW51" s="19">
        <f t="shared" si="24"/>
        <v>0</v>
      </c>
      <c r="BY51" s="196"/>
      <c r="CA51" s="19">
        <f t="shared" si="25"/>
        <v>0</v>
      </c>
      <c r="CC51" s="196"/>
      <c r="CE51" s="19">
        <f t="shared" si="26"/>
        <v>0</v>
      </c>
      <c r="CG51" s="196"/>
      <c r="CI51" s="19">
        <f t="shared" si="27"/>
        <v>0</v>
      </c>
      <c r="CK51" s="196"/>
      <c r="CM51" s="19">
        <f t="shared" si="28"/>
        <v>0</v>
      </c>
      <c r="CO51" s="19">
        <f t="shared" si="29"/>
        <v>52796501.477499992</v>
      </c>
      <c r="CQ51" s="19">
        <f t="shared" si="30"/>
        <v>0</v>
      </c>
      <c r="CS51" s="19">
        <f t="shared" si="64"/>
        <v>0</v>
      </c>
      <c r="CU51" s="19">
        <f t="shared" si="32"/>
        <v>52796501.477499992</v>
      </c>
      <c r="CW51" s="76">
        <f t="shared" si="33"/>
        <v>0</v>
      </c>
      <c r="CY51" s="21"/>
      <c r="CZ51" s="19">
        <f t="shared" si="34"/>
        <v>0</v>
      </c>
      <c r="DA51" s="21"/>
    </row>
    <row r="52" spans="2:105" x14ac:dyDescent="0.2">
      <c r="B52" s="17" t="str">
        <f>VLOOKUP(D52,'line assign basis'!$L$15:$Q$1525,6,FALSE)</f>
        <v>NON-UTIL PROP-GARDEN</v>
      </c>
      <c r="C52" s="20" t="s">
        <v>92</v>
      </c>
      <c r="D52" s="20" t="s">
        <v>90</v>
      </c>
      <c r="E52" s="20">
        <f>IFERROR(VLOOKUP(D52,'line assign basis'!$L$5:$P$1288,5,FALSE),"")</f>
        <v>17</v>
      </c>
      <c r="F52" s="39">
        <v>438739</v>
      </c>
      <c r="G52" s="39">
        <v>438739</v>
      </c>
      <c r="H52" s="19">
        <v>438739</v>
      </c>
      <c r="I52" s="105">
        <f>IFERROR(VLOOKUP($D52,'SAP Data'!$A$7:$SD$1500,I$4,FALSE),"")</f>
        <v>438739</v>
      </c>
      <c r="J52" s="105">
        <f>IFERROR(VLOOKUP($D52,'SAP Data'!$A$7:$SD$1500,J$4,FALSE),"")</f>
        <v>438739</v>
      </c>
      <c r="K52" s="105">
        <f>IFERROR(VLOOKUP($D52,'SAP Data'!$A$7:$SD$1500,K$4,FALSE),"")</f>
        <v>438739</v>
      </c>
      <c r="L52" s="105">
        <f>IFERROR(VLOOKUP($D52,'SAP Data'!$A$7:$SD$1500,L$4,FALSE),"")</f>
        <v>438739</v>
      </c>
      <c r="M52" s="105">
        <f>IFERROR(VLOOKUP($D52,'SAP Data'!$A$7:$SD$1500,M$4,FALSE),"")</f>
        <v>438739</v>
      </c>
      <c r="N52" s="105">
        <f>IFERROR(VLOOKUP($D52,'SAP Data'!$A$7:$SD$1500,N$4,FALSE),"")</f>
        <v>438739</v>
      </c>
      <c r="O52" s="105">
        <f>IFERROR(VLOOKUP($D52,'SAP Data'!$A$7:$SD$1500,O$4,FALSE),"")</f>
        <v>438739</v>
      </c>
      <c r="P52" s="105">
        <f>IFERROR(VLOOKUP($D52,'SAP Data'!$A$7:$SD$1500,P$4,FALSE),"")</f>
        <v>438739</v>
      </c>
      <c r="Q52" s="105">
        <f>IFERROR(VLOOKUP($D52,'SAP Data'!$A$7:$SD$1500,Q$4,FALSE),"")</f>
        <v>438739</v>
      </c>
      <c r="R52" s="105">
        <f>IFERROR(VLOOKUP($D52,'SAP Data'!$A$7:$SD$1500,R$4,FALSE),"")</f>
        <v>438739</v>
      </c>
      <c r="S52" s="105">
        <f>IFERROR(VLOOKUP($D52,'SAP Data'!$A$7:$SD$1500,S$4,FALSE),"")</f>
        <v>438739</v>
      </c>
      <c r="T52" s="105">
        <f>IFERROR(VLOOKUP($D52,'SAP Data'!$A$7:$SD$1500,T$4,FALSE),"")</f>
        <v>438739</v>
      </c>
      <c r="U52" s="105">
        <f>IFERROR(VLOOKUP($D52,'SAP Data'!$A$7:$SD$1500,U$4,FALSE),"")</f>
        <v>438739</v>
      </c>
      <c r="V52" s="105">
        <f>IFERROR(VLOOKUP($D52,'SAP Data'!$A$7:$SD$1500,V$4,FALSE),"")</f>
        <v>438739</v>
      </c>
      <c r="W52" s="105">
        <f>IFERROR(VLOOKUP($D52,'SAP Data'!$A$7:$SD$1500,W$4,FALSE),"")</f>
        <v>438739</v>
      </c>
      <c r="X52" s="105">
        <f>IFERROR(VLOOKUP($D52,'SAP Data'!$A$7:$SD$1500,X$4,FALSE),"")</f>
        <v>438739</v>
      </c>
      <c r="Y52" s="105">
        <f>IFERROR(VLOOKUP($D52,'SAP Data'!$A$7:$SD$1500,Y$4,FALSE),"")</f>
        <v>438739</v>
      </c>
      <c r="Z52" s="105">
        <f>IFERROR(VLOOKUP($D52,'SAP Data'!$A$7:$SD$1500,Z$4,FALSE),"")</f>
        <v>438739</v>
      </c>
      <c r="AA52" s="105">
        <f>IFERROR(VLOOKUP($D52,'SAP Data'!$A$7:$SD$1500,AA$4,FALSE),"")</f>
        <v>438739</v>
      </c>
      <c r="AB52" s="105">
        <f>IFERROR(VLOOKUP($D52,'SAP Data'!$A$7:$SD$1500,AB$4,FALSE),"")</f>
        <v>438739</v>
      </c>
      <c r="AC52" s="220">
        <f>IFERROR(VLOOKUP($D52,'SAP Data'!$A$7:$SD$1500,AC$4,FALSE),"")</f>
        <v>438739</v>
      </c>
      <c r="AD52" s="133">
        <f t="shared" si="4"/>
        <v>438739</v>
      </c>
      <c r="AE52" s="47">
        <f t="shared" si="5"/>
        <v>438739</v>
      </c>
      <c r="AF52" s="47">
        <f t="shared" si="6"/>
        <v>438739</v>
      </c>
      <c r="AG52" s="47">
        <f t="shared" si="7"/>
        <v>438739</v>
      </c>
      <c r="AH52" s="47">
        <f t="shared" si="8"/>
        <v>438739</v>
      </c>
      <c r="AI52" s="47">
        <f t="shared" si="9"/>
        <v>438739</v>
      </c>
      <c r="AJ52" s="47">
        <f t="shared" si="10"/>
        <v>438739</v>
      </c>
      <c r="AK52" s="47">
        <f t="shared" si="11"/>
        <v>438739</v>
      </c>
      <c r="AL52" s="47">
        <f t="shared" si="12"/>
        <v>438739</v>
      </c>
      <c r="AM52" s="47">
        <f t="shared" si="13"/>
        <v>438739</v>
      </c>
      <c r="AN52" s="47">
        <f t="shared" si="14"/>
        <v>438739</v>
      </c>
      <c r="AO52" s="132">
        <f t="shared" si="15"/>
        <v>438739</v>
      </c>
      <c r="AP52" s="19"/>
      <c r="AQ52" s="19">
        <f t="shared" si="16"/>
        <v>0</v>
      </c>
      <c r="AR52" s="19"/>
      <c r="AS52" s="201"/>
      <c r="AT52" s="19"/>
      <c r="AU52" s="19">
        <f t="shared" si="17"/>
        <v>0</v>
      </c>
      <c r="AV52" s="19"/>
      <c r="AW52" s="201"/>
      <c r="AY52" s="19">
        <f t="shared" si="18"/>
        <v>0</v>
      </c>
      <c r="BA52" s="196"/>
      <c r="BC52" s="19">
        <f t="shared" si="19"/>
        <v>0</v>
      </c>
      <c r="BE52" s="196"/>
      <c r="BG52" s="19">
        <f t="shared" si="20"/>
        <v>0</v>
      </c>
      <c r="BI52" s="196"/>
      <c r="BK52" s="19">
        <f t="shared" si="21"/>
        <v>0</v>
      </c>
      <c r="BM52" s="196"/>
      <c r="BO52" s="19">
        <f t="shared" si="22"/>
        <v>0</v>
      </c>
      <c r="BQ52" s="196"/>
      <c r="BS52" s="19">
        <f t="shared" si="23"/>
        <v>0</v>
      </c>
      <c r="BU52" s="196"/>
      <c r="BW52" s="19">
        <f t="shared" si="24"/>
        <v>0</v>
      </c>
      <c r="BY52" s="196"/>
      <c r="CA52" s="19">
        <f t="shared" si="25"/>
        <v>0</v>
      </c>
      <c r="CC52" s="196"/>
      <c r="CE52" s="19">
        <f t="shared" si="26"/>
        <v>0</v>
      </c>
      <c r="CG52" s="196"/>
      <c r="CI52" s="19">
        <f t="shared" si="27"/>
        <v>0</v>
      </c>
      <c r="CK52" s="196"/>
      <c r="CM52" s="19">
        <f t="shared" si="28"/>
        <v>0</v>
      </c>
      <c r="CO52" s="19">
        <f t="shared" si="29"/>
        <v>438739</v>
      </c>
      <c r="CQ52" s="19">
        <f t="shared" si="30"/>
        <v>0</v>
      </c>
      <c r="CS52" s="19">
        <f t="shared" si="64"/>
        <v>0</v>
      </c>
      <c r="CU52" s="19">
        <f t="shared" si="32"/>
        <v>438739</v>
      </c>
      <c r="CW52" s="76">
        <f t="shared" si="33"/>
        <v>0</v>
      </c>
      <c r="CY52" s="21"/>
      <c r="CZ52" s="19">
        <f t="shared" si="34"/>
        <v>0</v>
      </c>
      <c r="DA52" s="21"/>
    </row>
    <row r="53" spans="2:105" x14ac:dyDescent="0.2">
      <c r="B53" s="17" t="str">
        <f>VLOOKUP(D53,'line assign basis'!$L$15:$Q$1525,6,FALSE)</f>
        <v>NON-UTIL PROP-MISC</v>
      </c>
      <c r="C53" s="20" t="s">
        <v>95</v>
      </c>
      <c r="D53" s="20" t="s">
        <v>93</v>
      </c>
      <c r="E53" s="20">
        <f>IFERROR(VLOOKUP(D53,'line assign basis'!$L$5:$P$1288,5,FALSE),"")</f>
        <v>17</v>
      </c>
      <c r="F53" s="39">
        <v>464092.08</v>
      </c>
      <c r="G53" s="39">
        <v>464092.08</v>
      </c>
      <c r="H53" s="19">
        <v>464092.08</v>
      </c>
      <c r="I53" s="105">
        <f>IFERROR(VLOOKUP($D53,'SAP Data'!$A$7:$SD$1500,I$4,FALSE),"")</f>
        <v>464092.08</v>
      </c>
      <c r="J53" s="105">
        <f>IFERROR(VLOOKUP($D53,'SAP Data'!$A$7:$SD$1500,J$4,FALSE),"")</f>
        <v>464092.08</v>
      </c>
      <c r="K53" s="105">
        <f>IFERROR(VLOOKUP($D53,'SAP Data'!$A$7:$SD$1500,K$4,FALSE),"")</f>
        <v>464092.08</v>
      </c>
      <c r="L53" s="105">
        <f>IFERROR(VLOOKUP($D53,'SAP Data'!$A$7:$SD$1500,L$4,FALSE),"")</f>
        <v>464092.08</v>
      </c>
      <c r="M53" s="105">
        <f>IFERROR(VLOOKUP($D53,'SAP Data'!$A$7:$SD$1500,M$4,FALSE),"")</f>
        <v>464092.08</v>
      </c>
      <c r="N53" s="105">
        <f>IFERROR(VLOOKUP($D53,'SAP Data'!$A$7:$SD$1500,N$4,FALSE),"")</f>
        <v>464092.08</v>
      </c>
      <c r="O53" s="105">
        <f>IFERROR(VLOOKUP($D53,'SAP Data'!$A$7:$SD$1500,O$4,FALSE),"")</f>
        <v>464092.08</v>
      </c>
      <c r="P53" s="105">
        <f>IFERROR(VLOOKUP($D53,'SAP Data'!$A$7:$SD$1500,P$4,FALSE),"")</f>
        <v>464092.08</v>
      </c>
      <c r="Q53" s="105">
        <f>IFERROR(VLOOKUP($D53,'SAP Data'!$A$7:$SD$1500,Q$4,FALSE),"")</f>
        <v>464092.08</v>
      </c>
      <c r="R53" s="105">
        <f>IFERROR(VLOOKUP($D53,'SAP Data'!$A$7:$SD$1500,R$4,FALSE),"")</f>
        <v>464092.08</v>
      </c>
      <c r="S53" s="105">
        <f>IFERROR(VLOOKUP($D53,'SAP Data'!$A$7:$SD$1500,S$4,FALSE),"")</f>
        <v>464092.08</v>
      </c>
      <c r="T53" s="105">
        <f>IFERROR(VLOOKUP($D53,'SAP Data'!$A$7:$SD$1500,T$4,FALSE),"")</f>
        <v>464092.08</v>
      </c>
      <c r="U53" s="105">
        <f>IFERROR(VLOOKUP($D53,'SAP Data'!$A$7:$SD$1500,U$4,FALSE),"")</f>
        <v>464092.08</v>
      </c>
      <c r="V53" s="105">
        <f>IFERROR(VLOOKUP($D53,'SAP Data'!$A$7:$SD$1500,V$4,FALSE),"")</f>
        <v>464092.08</v>
      </c>
      <c r="W53" s="105">
        <f>IFERROR(VLOOKUP($D53,'SAP Data'!$A$7:$SD$1500,W$4,FALSE),"")</f>
        <v>464092.08</v>
      </c>
      <c r="X53" s="105">
        <f>IFERROR(VLOOKUP($D53,'SAP Data'!$A$7:$SD$1500,X$4,FALSE),"")</f>
        <v>464092.08</v>
      </c>
      <c r="Y53" s="105">
        <f>IFERROR(VLOOKUP($D53,'SAP Data'!$A$7:$SD$1500,Y$4,FALSE),"")</f>
        <v>464092.08</v>
      </c>
      <c r="Z53" s="105">
        <f>IFERROR(VLOOKUP($D53,'SAP Data'!$A$7:$SD$1500,Z$4,FALSE),"")</f>
        <v>464092.08</v>
      </c>
      <c r="AA53" s="105">
        <f>IFERROR(VLOOKUP($D53,'SAP Data'!$A$7:$SD$1500,AA$4,FALSE),"")</f>
        <v>464092.08</v>
      </c>
      <c r="AB53" s="105">
        <f>IFERROR(VLOOKUP($D53,'SAP Data'!$A$7:$SD$1500,AB$4,FALSE),"")</f>
        <v>464092.08</v>
      </c>
      <c r="AC53" s="220">
        <f>IFERROR(VLOOKUP($D53,'SAP Data'!$A$7:$SD$1500,AC$4,FALSE),"")</f>
        <v>464092.08</v>
      </c>
      <c r="AD53" s="133">
        <f t="shared" si="4"/>
        <v>464092.08</v>
      </c>
      <c r="AE53" s="47">
        <f t="shared" si="5"/>
        <v>464092.08</v>
      </c>
      <c r="AF53" s="47">
        <f t="shared" si="6"/>
        <v>464092.08</v>
      </c>
      <c r="AG53" s="47">
        <f t="shared" si="7"/>
        <v>464092.08</v>
      </c>
      <c r="AH53" s="47">
        <f t="shared" si="8"/>
        <v>464092.08</v>
      </c>
      <c r="AI53" s="47">
        <f t="shared" si="9"/>
        <v>464092.08</v>
      </c>
      <c r="AJ53" s="47">
        <f t="shared" si="10"/>
        <v>464092.08</v>
      </c>
      <c r="AK53" s="47">
        <f t="shared" si="11"/>
        <v>464092.08</v>
      </c>
      <c r="AL53" s="47">
        <f t="shared" si="12"/>
        <v>464092.08</v>
      </c>
      <c r="AM53" s="47">
        <f t="shared" si="13"/>
        <v>464092.08</v>
      </c>
      <c r="AN53" s="47">
        <f t="shared" si="14"/>
        <v>464092.08</v>
      </c>
      <c r="AO53" s="132">
        <f t="shared" si="15"/>
        <v>464092.08</v>
      </c>
      <c r="AP53" s="19"/>
      <c r="AQ53" s="19">
        <f t="shared" si="16"/>
        <v>0</v>
      </c>
      <c r="AR53" s="19"/>
      <c r="AS53" s="201"/>
      <c r="AT53" s="19"/>
      <c r="AU53" s="19">
        <f t="shared" si="17"/>
        <v>0</v>
      </c>
      <c r="AV53" s="19"/>
      <c r="AW53" s="201"/>
      <c r="AY53" s="19">
        <f t="shared" si="18"/>
        <v>0</v>
      </c>
      <c r="BA53" s="196"/>
      <c r="BC53" s="19">
        <f t="shared" si="19"/>
        <v>0</v>
      </c>
      <c r="BE53" s="196"/>
      <c r="BG53" s="19">
        <f t="shared" si="20"/>
        <v>0</v>
      </c>
      <c r="BI53" s="196"/>
      <c r="BK53" s="19">
        <f t="shared" si="21"/>
        <v>0</v>
      </c>
      <c r="BM53" s="196"/>
      <c r="BO53" s="19">
        <f t="shared" si="22"/>
        <v>0</v>
      </c>
      <c r="BQ53" s="196"/>
      <c r="BS53" s="19">
        <f t="shared" si="23"/>
        <v>0</v>
      </c>
      <c r="BU53" s="196"/>
      <c r="BW53" s="19">
        <f t="shared" si="24"/>
        <v>0</v>
      </c>
      <c r="BY53" s="196"/>
      <c r="CA53" s="19">
        <f t="shared" si="25"/>
        <v>0</v>
      </c>
      <c r="CC53" s="196"/>
      <c r="CE53" s="19">
        <f t="shared" si="26"/>
        <v>0</v>
      </c>
      <c r="CG53" s="196"/>
      <c r="CI53" s="19">
        <f t="shared" si="27"/>
        <v>0</v>
      </c>
      <c r="CK53" s="196"/>
      <c r="CM53" s="19">
        <f t="shared" si="28"/>
        <v>0</v>
      </c>
      <c r="CO53" s="19">
        <f t="shared" si="29"/>
        <v>464092.08</v>
      </c>
      <c r="CQ53" s="19">
        <f t="shared" si="30"/>
        <v>0</v>
      </c>
      <c r="CS53" s="19">
        <f t="shared" si="64"/>
        <v>0</v>
      </c>
      <c r="CU53" s="19">
        <f t="shared" si="32"/>
        <v>464092.08</v>
      </c>
      <c r="CW53" s="76">
        <f t="shared" si="33"/>
        <v>0</v>
      </c>
      <c r="CY53" s="21"/>
      <c r="CZ53" s="19">
        <f t="shared" si="34"/>
        <v>0</v>
      </c>
      <c r="DA53" s="21"/>
    </row>
    <row r="54" spans="2:105" x14ac:dyDescent="0.2">
      <c r="B54" s="17" t="str">
        <f>VLOOKUP(D54,'line assign basis'!$L$15:$Q$1525,6,FALSE)</f>
        <v>CONST WORK IN PROGRE</v>
      </c>
      <c r="C54" s="20" t="s">
        <v>98</v>
      </c>
      <c r="D54" s="20" t="s">
        <v>96</v>
      </c>
      <c r="E54" s="20">
        <f>IFERROR(VLOOKUP(D54,'line assign basis'!$L$5:$P$1288,5,FALSE),"")</f>
        <v>17</v>
      </c>
      <c r="F54" s="39">
        <v>0</v>
      </c>
      <c r="G54" s="39">
        <v>0</v>
      </c>
      <c r="H54" s="19">
        <v>0</v>
      </c>
      <c r="I54" s="105">
        <f>IFERROR(VLOOKUP($D54,'SAP Data'!$A$7:$SD$1500,I$4,FALSE),"")</f>
        <v>0</v>
      </c>
      <c r="J54" s="105">
        <f>IFERROR(VLOOKUP($D54,'SAP Data'!$A$7:$SD$1500,J$4,FALSE),"")</f>
        <v>0</v>
      </c>
      <c r="K54" s="105">
        <f>IFERROR(VLOOKUP($D54,'SAP Data'!$A$7:$SD$1500,K$4,FALSE),"")</f>
        <v>0</v>
      </c>
      <c r="L54" s="105">
        <f>IFERROR(VLOOKUP($D54,'SAP Data'!$A$7:$SD$1500,L$4,FALSE),"")</f>
        <v>0</v>
      </c>
      <c r="M54" s="105">
        <f>IFERROR(VLOOKUP($D54,'SAP Data'!$A$7:$SD$1500,M$4,FALSE),"")</f>
        <v>0</v>
      </c>
      <c r="N54" s="105">
        <f>IFERROR(VLOOKUP($D54,'SAP Data'!$A$7:$SD$1500,N$4,FALSE),"")</f>
        <v>0</v>
      </c>
      <c r="O54" s="105">
        <f>IFERROR(VLOOKUP($D54,'SAP Data'!$A$7:$SD$1500,O$4,FALSE),"")</f>
        <v>0</v>
      </c>
      <c r="P54" s="105">
        <f>IFERROR(VLOOKUP($D54,'SAP Data'!$A$7:$SD$1500,P$4,FALSE),"")</f>
        <v>0</v>
      </c>
      <c r="Q54" s="105">
        <f>IFERROR(VLOOKUP($D54,'SAP Data'!$A$7:$SD$1500,Q$4,FALSE),"")</f>
        <v>0</v>
      </c>
      <c r="R54" s="105">
        <f>IFERROR(VLOOKUP($D54,'SAP Data'!$A$7:$SD$1500,R$4,FALSE),"")</f>
        <v>0</v>
      </c>
      <c r="S54" s="105">
        <f>IFERROR(VLOOKUP($D54,'SAP Data'!$A$7:$SD$1500,S$4,FALSE),"")</f>
        <v>0</v>
      </c>
      <c r="T54" s="105">
        <f>IFERROR(VLOOKUP($D54,'SAP Data'!$A$7:$SD$1500,T$4,FALSE),"")</f>
        <v>0</v>
      </c>
      <c r="U54" s="105">
        <f>IFERROR(VLOOKUP($D54,'SAP Data'!$A$7:$SD$1500,U$4,FALSE),"")</f>
        <v>0</v>
      </c>
      <c r="V54" s="105">
        <f>IFERROR(VLOOKUP($D54,'SAP Data'!$A$7:$SD$1500,V$4,FALSE),"")</f>
        <v>0</v>
      </c>
      <c r="W54" s="105">
        <f>IFERROR(VLOOKUP($D54,'SAP Data'!$A$7:$SD$1500,W$4,FALSE),"")</f>
        <v>0</v>
      </c>
      <c r="X54" s="105">
        <f>IFERROR(VLOOKUP($D54,'SAP Data'!$A$7:$SD$1500,X$4,FALSE),"")</f>
        <v>0</v>
      </c>
      <c r="Y54" s="105">
        <f>IFERROR(VLOOKUP($D54,'SAP Data'!$A$7:$SD$1500,Y$4,FALSE),"")</f>
        <v>0</v>
      </c>
      <c r="Z54" s="105">
        <f>IFERROR(VLOOKUP($D54,'SAP Data'!$A$7:$SD$1500,Z$4,FALSE),"")</f>
        <v>0</v>
      </c>
      <c r="AA54" s="105">
        <f>IFERROR(VLOOKUP($D54,'SAP Data'!$A$7:$SD$1500,AA$4,FALSE),"")</f>
        <v>0</v>
      </c>
      <c r="AB54" s="105">
        <f>IFERROR(VLOOKUP($D54,'SAP Data'!$A$7:$SD$1500,AB$4,FALSE),"")</f>
        <v>0</v>
      </c>
      <c r="AC54" s="220">
        <f>IFERROR(VLOOKUP($D54,'SAP Data'!$A$7:$SD$1500,AC$4,FALSE),"")</f>
        <v>0</v>
      </c>
      <c r="AD54" s="133">
        <f t="shared" si="4"/>
        <v>0</v>
      </c>
      <c r="AE54" s="47">
        <f t="shared" si="5"/>
        <v>0</v>
      </c>
      <c r="AF54" s="47">
        <f t="shared" si="6"/>
        <v>0</v>
      </c>
      <c r="AG54" s="47">
        <f t="shared" si="7"/>
        <v>0</v>
      </c>
      <c r="AH54" s="47">
        <f t="shared" si="8"/>
        <v>0</v>
      </c>
      <c r="AI54" s="47">
        <f t="shared" si="9"/>
        <v>0</v>
      </c>
      <c r="AJ54" s="47">
        <f t="shared" si="10"/>
        <v>0</v>
      </c>
      <c r="AK54" s="47">
        <f t="shared" si="11"/>
        <v>0</v>
      </c>
      <c r="AL54" s="47">
        <f t="shared" si="12"/>
        <v>0</v>
      </c>
      <c r="AM54" s="47">
        <f t="shared" si="13"/>
        <v>0</v>
      </c>
      <c r="AN54" s="47">
        <f t="shared" si="14"/>
        <v>0</v>
      </c>
      <c r="AO54" s="132">
        <f t="shared" si="15"/>
        <v>0</v>
      </c>
      <c r="AP54" s="19"/>
      <c r="AQ54" s="19">
        <f t="shared" si="16"/>
        <v>0</v>
      </c>
      <c r="AR54" s="19"/>
      <c r="AS54" s="201"/>
      <c r="AT54" s="19"/>
      <c r="AU54" s="19">
        <f t="shared" si="17"/>
        <v>0</v>
      </c>
      <c r="AV54" s="19"/>
      <c r="AW54" s="201"/>
      <c r="AY54" s="19">
        <f t="shared" si="18"/>
        <v>0</v>
      </c>
      <c r="BA54" s="196"/>
      <c r="BC54" s="19">
        <f t="shared" si="19"/>
        <v>0</v>
      </c>
      <c r="BE54" s="196"/>
      <c r="BG54" s="19">
        <f t="shared" si="20"/>
        <v>0</v>
      </c>
      <c r="BI54" s="196"/>
      <c r="BK54" s="19">
        <f t="shared" si="21"/>
        <v>0</v>
      </c>
      <c r="BM54" s="196"/>
      <c r="BO54" s="19">
        <f t="shared" si="22"/>
        <v>0</v>
      </c>
      <c r="BQ54" s="196"/>
      <c r="BS54" s="19">
        <f t="shared" si="23"/>
        <v>0</v>
      </c>
      <c r="BU54" s="196"/>
      <c r="BW54" s="19">
        <f t="shared" si="24"/>
        <v>0</v>
      </c>
      <c r="BY54" s="196"/>
      <c r="CA54" s="19">
        <f t="shared" si="25"/>
        <v>0</v>
      </c>
      <c r="CC54" s="196"/>
      <c r="CE54" s="19">
        <f t="shared" si="26"/>
        <v>0</v>
      </c>
      <c r="CG54" s="196"/>
      <c r="CI54" s="19">
        <f t="shared" si="27"/>
        <v>0</v>
      </c>
      <c r="CK54" s="196"/>
      <c r="CM54" s="19">
        <f t="shared" si="28"/>
        <v>0</v>
      </c>
      <c r="CO54" s="19">
        <f t="shared" si="29"/>
        <v>0</v>
      </c>
      <c r="CQ54" s="19">
        <f t="shared" si="30"/>
        <v>0</v>
      </c>
      <c r="CS54" s="19">
        <f t="shared" si="64"/>
        <v>0</v>
      </c>
      <c r="CU54" s="19">
        <f t="shared" si="32"/>
        <v>0</v>
      </c>
      <c r="CW54" s="76">
        <f t="shared" si="33"/>
        <v>0</v>
      </c>
      <c r="CY54" s="21"/>
      <c r="CZ54" s="19">
        <f t="shared" si="34"/>
        <v>0</v>
      </c>
      <c r="DA54" s="21"/>
    </row>
    <row r="55" spans="2:105" x14ac:dyDescent="0.2">
      <c r="B55" s="17" t="str">
        <f>VLOOKUP(D55,'line assign basis'!$L$15:$Q$1525,6,FALSE)</f>
        <v>GAS STD UNGRD-ST HEL</v>
      </c>
      <c r="C55" s="20" t="s">
        <v>101</v>
      </c>
      <c r="D55" s="20" t="s">
        <v>99</v>
      </c>
      <c r="E55" s="20">
        <f>IFERROR(VLOOKUP(D55,'line assign basis'!$L$5:$P$1288,5,FALSE),"")</f>
        <v>17</v>
      </c>
      <c r="F55" s="39">
        <v>4233413.6500000004</v>
      </c>
      <c r="G55" s="39">
        <v>4233413.6500000004</v>
      </c>
      <c r="H55" s="19">
        <v>4233413.6500000004</v>
      </c>
      <c r="I55" s="105">
        <f>IFERROR(VLOOKUP($D55,'SAP Data'!$A$7:$SD$1500,I$4,FALSE),"")</f>
        <v>4233413.6500000004</v>
      </c>
      <c r="J55" s="105">
        <f>IFERROR(VLOOKUP($D55,'SAP Data'!$A$7:$SD$1500,J$4,FALSE),"")</f>
        <v>4233413.6500000004</v>
      </c>
      <c r="K55" s="105">
        <f>IFERROR(VLOOKUP($D55,'SAP Data'!$A$7:$SD$1500,K$4,FALSE),"")</f>
        <v>4233413.6500000004</v>
      </c>
      <c r="L55" s="105">
        <f>IFERROR(VLOOKUP($D55,'SAP Data'!$A$7:$SD$1500,L$4,FALSE),"")</f>
        <v>4233413.6500000004</v>
      </c>
      <c r="M55" s="105">
        <f>IFERROR(VLOOKUP($D55,'SAP Data'!$A$7:$SD$1500,M$4,FALSE),"")</f>
        <v>4233413.6500000004</v>
      </c>
      <c r="N55" s="105">
        <f>IFERROR(VLOOKUP($D55,'SAP Data'!$A$7:$SD$1500,N$4,FALSE),"")</f>
        <v>4233413.6500000004</v>
      </c>
      <c r="O55" s="105">
        <f>IFERROR(VLOOKUP($D55,'SAP Data'!$A$7:$SD$1500,O$4,FALSE),"")</f>
        <v>4233413.6500000004</v>
      </c>
      <c r="P55" s="105">
        <f>IFERROR(VLOOKUP($D55,'SAP Data'!$A$7:$SD$1500,P$4,FALSE),"")</f>
        <v>4233413.6500000004</v>
      </c>
      <c r="Q55" s="105">
        <f>IFERROR(VLOOKUP($D55,'SAP Data'!$A$7:$SD$1500,Q$4,FALSE),"")</f>
        <v>4233413.6500000004</v>
      </c>
      <c r="R55" s="105">
        <f>IFERROR(VLOOKUP($D55,'SAP Data'!$A$7:$SD$1500,R$4,FALSE),"")</f>
        <v>4233413.6500000004</v>
      </c>
      <c r="S55" s="105">
        <f>IFERROR(VLOOKUP($D55,'SAP Data'!$A$7:$SD$1500,S$4,FALSE),"")</f>
        <v>4233413.6500000004</v>
      </c>
      <c r="T55" s="105">
        <f>IFERROR(VLOOKUP($D55,'SAP Data'!$A$7:$SD$1500,T$4,FALSE),"")</f>
        <v>3507589.83</v>
      </c>
      <c r="U55" s="105">
        <f>IFERROR(VLOOKUP($D55,'SAP Data'!$A$7:$SD$1500,U$4,FALSE),"")</f>
        <v>3507589.83</v>
      </c>
      <c r="V55" s="105">
        <f>IFERROR(VLOOKUP($D55,'SAP Data'!$A$7:$SD$1500,V$4,FALSE),"")</f>
        <v>3507589.83</v>
      </c>
      <c r="W55" s="105">
        <f>IFERROR(VLOOKUP($D55,'SAP Data'!$A$7:$SD$1500,W$4,FALSE),"")</f>
        <v>3507589.83</v>
      </c>
      <c r="X55" s="105">
        <f>IFERROR(VLOOKUP($D55,'SAP Data'!$A$7:$SD$1500,X$4,FALSE),"")</f>
        <v>3507589.83</v>
      </c>
      <c r="Y55" s="105">
        <f>IFERROR(VLOOKUP($D55,'SAP Data'!$A$7:$SD$1500,Y$4,FALSE),"")</f>
        <v>3507589.83</v>
      </c>
      <c r="Z55" s="105">
        <f>IFERROR(VLOOKUP($D55,'SAP Data'!$A$7:$SD$1500,Z$4,FALSE),"")</f>
        <v>3507589.83</v>
      </c>
      <c r="AA55" s="105">
        <f>IFERROR(VLOOKUP($D55,'SAP Data'!$A$7:$SD$1500,AA$4,FALSE),"")</f>
        <v>3507589.83</v>
      </c>
      <c r="AB55" s="105">
        <f>IFERROR(VLOOKUP($D55,'SAP Data'!$A$7:$SD$1500,AB$4,FALSE),"")</f>
        <v>3507589.83</v>
      </c>
      <c r="AC55" s="220">
        <f>IFERROR(VLOOKUP($D55,'SAP Data'!$A$7:$SD$1500,AC$4,FALSE),"")</f>
        <v>3507589.83</v>
      </c>
      <c r="AD55" s="133">
        <f t="shared" si="4"/>
        <v>4233413.6499999994</v>
      </c>
      <c r="AE55" s="47">
        <f t="shared" si="5"/>
        <v>4233413.6499999994</v>
      </c>
      <c r="AF55" s="47">
        <f t="shared" si="6"/>
        <v>4203170.9908333328</v>
      </c>
      <c r="AG55" s="47">
        <f t="shared" si="7"/>
        <v>4142685.6724999994</v>
      </c>
      <c r="AH55" s="47">
        <f t="shared" si="8"/>
        <v>4082200.354166666</v>
      </c>
      <c r="AI55" s="47">
        <f t="shared" si="9"/>
        <v>4021715.0358333327</v>
      </c>
      <c r="AJ55" s="47">
        <f t="shared" si="10"/>
        <v>3961229.7174999993</v>
      </c>
      <c r="AK55" s="47">
        <f t="shared" si="11"/>
        <v>3900744.399166666</v>
      </c>
      <c r="AL55" s="47">
        <f t="shared" si="12"/>
        <v>3840259.0808333326</v>
      </c>
      <c r="AM55" s="47">
        <f t="shared" si="13"/>
        <v>3779773.7624999993</v>
      </c>
      <c r="AN55" s="47">
        <f t="shared" si="14"/>
        <v>3719288.4441666659</v>
      </c>
      <c r="AO55" s="132">
        <f t="shared" si="15"/>
        <v>3658803.1258333325</v>
      </c>
      <c r="AP55" s="19"/>
      <c r="AQ55" s="19">
        <f t="shared" si="16"/>
        <v>0</v>
      </c>
      <c r="AR55" s="19"/>
      <c r="AS55" s="201"/>
      <c r="AT55" s="19"/>
      <c r="AU55" s="19">
        <f t="shared" si="17"/>
        <v>0</v>
      </c>
      <c r="AV55" s="19"/>
      <c r="AW55" s="201"/>
      <c r="AY55" s="19">
        <f t="shared" si="18"/>
        <v>0</v>
      </c>
      <c r="BA55" s="196"/>
      <c r="BC55" s="19">
        <f t="shared" si="19"/>
        <v>0</v>
      </c>
      <c r="BE55" s="196"/>
      <c r="BG55" s="19">
        <f t="shared" si="20"/>
        <v>0</v>
      </c>
      <c r="BI55" s="196"/>
      <c r="BK55" s="19">
        <f t="shared" si="21"/>
        <v>0</v>
      </c>
      <c r="BM55" s="196"/>
      <c r="BO55" s="19">
        <f t="shared" si="22"/>
        <v>0</v>
      </c>
      <c r="BQ55" s="196"/>
      <c r="BS55" s="19">
        <f t="shared" si="23"/>
        <v>0</v>
      </c>
      <c r="BU55" s="196"/>
      <c r="BW55" s="19">
        <f t="shared" si="24"/>
        <v>0</v>
      </c>
      <c r="BY55" s="196"/>
      <c r="CA55" s="19">
        <f t="shared" si="25"/>
        <v>0</v>
      </c>
      <c r="CC55" s="196"/>
      <c r="CE55" s="19">
        <f t="shared" si="26"/>
        <v>0</v>
      </c>
      <c r="CG55" s="196"/>
      <c r="CI55" s="19">
        <f t="shared" si="27"/>
        <v>0</v>
      </c>
      <c r="CK55" s="196"/>
      <c r="CM55" s="19">
        <f t="shared" si="28"/>
        <v>0</v>
      </c>
      <c r="CO55" s="19">
        <f t="shared" si="29"/>
        <v>3658803.1258333325</v>
      </c>
      <c r="CQ55" s="19">
        <f t="shared" si="30"/>
        <v>0</v>
      </c>
      <c r="CS55" s="19">
        <f t="shared" si="64"/>
        <v>0</v>
      </c>
      <c r="CU55" s="19">
        <f t="shared" si="32"/>
        <v>3658803.1258333325</v>
      </c>
      <c r="CW55" s="76">
        <f t="shared" si="33"/>
        <v>0</v>
      </c>
      <c r="CY55" s="21"/>
      <c r="CZ55" s="19">
        <f t="shared" si="34"/>
        <v>0</v>
      </c>
      <c r="DA55" s="21"/>
    </row>
    <row r="56" spans="2:105" x14ac:dyDescent="0.2">
      <c r="B56" s="17" t="str">
        <f>VLOOKUP(D56,'line assign basis'!$L$15:$Q$1525,6,FALSE)</f>
        <v>600 COMP OVRHL-COST</v>
      </c>
      <c r="C56" s="20" t="s">
        <v>104</v>
      </c>
      <c r="D56" s="20" t="s">
        <v>102</v>
      </c>
      <c r="E56" s="20">
        <f>IFERROR(VLOOKUP(D56,'line assign basis'!$L$5:$P$1288,5,FALSE),"")</f>
        <v>17</v>
      </c>
      <c r="F56" s="39">
        <v>0</v>
      </c>
      <c r="G56" s="39">
        <v>0</v>
      </c>
      <c r="H56" s="19">
        <v>0</v>
      </c>
      <c r="I56" s="105">
        <f>IFERROR(VLOOKUP($D56,'SAP Data'!$A$7:$SD$1500,I$4,FALSE),"")</f>
        <v>0</v>
      </c>
      <c r="J56" s="105">
        <f>IFERROR(VLOOKUP($D56,'SAP Data'!$A$7:$SD$1500,J$4,FALSE),"")</f>
        <v>0</v>
      </c>
      <c r="K56" s="105">
        <f>IFERROR(VLOOKUP($D56,'SAP Data'!$A$7:$SD$1500,K$4,FALSE),"")</f>
        <v>0</v>
      </c>
      <c r="L56" s="105">
        <f>IFERROR(VLOOKUP($D56,'SAP Data'!$A$7:$SD$1500,L$4,FALSE),"")</f>
        <v>0</v>
      </c>
      <c r="M56" s="105">
        <f>IFERROR(VLOOKUP($D56,'SAP Data'!$A$7:$SD$1500,M$4,FALSE),"")</f>
        <v>0</v>
      </c>
      <c r="N56" s="105">
        <f>IFERROR(VLOOKUP($D56,'SAP Data'!$A$7:$SD$1500,N$4,FALSE),"")</f>
        <v>0</v>
      </c>
      <c r="O56" s="105">
        <f>IFERROR(VLOOKUP($D56,'SAP Data'!$A$7:$SD$1500,O$4,FALSE),"")</f>
        <v>0</v>
      </c>
      <c r="P56" s="105">
        <f>IFERROR(VLOOKUP($D56,'SAP Data'!$A$7:$SD$1500,P$4,FALSE),"")</f>
        <v>0</v>
      </c>
      <c r="Q56" s="105">
        <f>IFERROR(VLOOKUP($D56,'SAP Data'!$A$7:$SD$1500,Q$4,FALSE),"")</f>
        <v>0</v>
      </c>
      <c r="R56" s="105">
        <f>IFERROR(VLOOKUP($D56,'SAP Data'!$A$7:$SD$1500,R$4,FALSE),"")</f>
        <v>0</v>
      </c>
      <c r="S56" s="105">
        <f>IFERROR(VLOOKUP($D56,'SAP Data'!$A$7:$SD$1500,S$4,FALSE),"")</f>
        <v>0</v>
      </c>
      <c r="T56" s="105">
        <f>IFERROR(VLOOKUP($D56,'SAP Data'!$A$7:$SD$1500,T$4,FALSE),"")</f>
        <v>0</v>
      </c>
      <c r="U56" s="105">
        <f>IFERROR(VLOOKUP($D56,'SAP Data'!$A$7:$SD$1500,U$4,FALSE),"")</f>
        <v>0</v>
      </c>
      <c r="V56" s="105">
        <f>IFERROR(VLOOKUP($D56,'SAP Data'!$A$7:$SD$1500,V$4,FALSE),"")</f>
        <v>0</v>
      </c>
      <c r="W56" s="105">
        <f>IFERROR(VLOOKUP($D56,'SAP Data'!$A$7:$SD$1500,W$4,FALSE),"")</f>
        <v>0</v>
      </c>
      <c r="X56" s="105">
        <f>IFERROR(VLOOKUP($D56,'SAP Data'!$A$7:$SD$1500,X$4,FALSE),"")</f>
        <v>0</v>
      </c>
      <c r="Y56" s="105">
        <f>IFERROR(VLOOKUP($D56,'SAP Data'!$A$7:$SD$1500,Y$4,FALSE),"")</f>
        <v>0</v>
      </c>
      <c r="Z56" s="105">
        <f>IFERROR(VLOOKUP($D56,'SAP Data'!$A$7:$SD$1500,Z$4,FALSE),"")</f>
        <v>0</v>
      </c>
      <c r="AA56" s="105">
        <f>IFERROR(VLOOKUP($D56,'SAP Data'!$A$7:$SD$1500,AA$4,FALSE),"")</f>
        <v>0</v>
      </c>
      <c r="AB56" s="105">
        <f>IFERROR(VLOOKUP($D56,'SAP Data'!$A$7:$SD$1500,AB$4,FALSE),"")</f>
        <v>0</v>
      </c>
      <c r="AC56" s="220">
        <f>IFERROR(VLOOKUP($D56,'SAP Data'!$A$7:$SD$1500,AC$4,FALSE),"")</f>
        <v>0</v>
      </c>
      <c r="AD56" s="133">
        <f t="shared" si="4"/>
        <v>0</v>
      </c>
      <c r="AE56" s="47">
        <f t="shared" si="5"/>
        <v>0</v>
      </c>
      <c r="AF56" s="47">
        <f t="shared" si="6"/>
        <v>0</v>
      </c>
      <c r="AG56" s="47">
        <f t="shared" si="7"/>
        <v>0</v>
      </c>
      <c r="AH56" s="47">
        <f t="shared" si="8"/>
        <v>0</v>
      </c>
      <c r="AI56" s="47">
        <f t="shared" si="9"/>
        <v>0</v>
      </c>
      <c r="AJ56" s="47">
        <f t="shared" si="10"/>
        <v>0</v>
      </c>
      <c r="AK56" s="47">
        <f t="shared" si="11"/>
        <v>0</v>
      </c>
      <c r="AL56" s="47">
        <f t="shared" si="12"/>
        <v>0</v>
      </c>
      <c r="AM56" s="47">
        <f t="shared" si="13"/>
        <v>0</v>
      </c>
      <c r="AN56" s="47">
        <f t="shared" si="14"/>
        <v>0</v>
      </c>
      <c r="AO56" s="132">
        <f t="shared" si="15"/>
        <v>0</v>
      </c>
      <c r="AP56" s="19"/>
      <c r="AQ56" s="19">
        <f t="shared" si="16"/>
        <v>0</v>
      </c>
      <c r="AR56" s="19"/>
      <c r="AS56" s="201"/>
      <c r="AT56" s="19"/>
      <c r="AU56" s="19">
        <f t="shared" si="17"/>
        <v>0</v>
      </c>
      <c r="AV56" s="19"/>
      <c r="AW56" s="201"/>
      <c r="AY56" s="19">
        <f t="shared" si="18"/>
        <v>0</v>
      </c>
      <c r="BA56" s="196"/>
      <c r="BC56" s="19">
        <f t="shared" si="19"/>
        <v>0</v>
      </c>
      <c r="BE56" s="196"/>
      <c r="BG56" s="19">
        <f t="shared" si="20"/>
        <v>0</v>
      </c>
      <c r="BI56" s="196"/>
      <c r="BK56" s="19">
        <f t="shared" si="21"/>
        <v>0</v>
      </c>
      <c r="BM56" s="196"/>
      <c r="BO56" s="19">
        <f t="shared" si="22"/>
        <v>0</v>
      </c>
      <c r="BQ56" s="196"/>
      <c r="BS56" s="19">
        <f t="shared" si="23"/>
        <v>0</v>
      </c>
      <c r="BU56" s="196"/>
      <c r="BW56" s="19">
        <f t="shared" si="24"/>
        <v>0</v>
      </c>
      <c r="BY56" s="196"/>
      <c r="CA56" s="19">
        <f t="shared" si="25"/>
        <v>0</v>
      </c>
      <c r="CC56" s="196"/>
      <c r="CE56" s="19">
        <f t="shared" si="26"/>
        <v>0</v>
      </c>
      <c r="CG56" s="196"/>
      <c r="CI56" s="19">
        <f t="shared" si="27"/>
        <v>0</v>
      </c>
      <c r="CK56" s="196"/>
      <c r="CM56" s="19">
        <f t="shared" si="28"/>
        <v>0</v>
      </c>
      <c r="CO56" s="19">
        <f t="shared" si="29"/>
        <v>0</v>
      </c>
      <c r="CQ56" s="19">
        <f t="shared" si="30"/>
        <v>0</v>
      </c>
      <c r="CS56" s="19">
        <f t="shared" si="64"/>
        <v>0</v>
      </c>
      <c r="CU56" s="19">
        <f t="shared" si="32"/>
        <v>0</v>
      </c>
      <c r="CW56" s="76">
        <f t="shared" si="33"/>
        <v>0</v>
      </c>
      <c r="CY56" s="21"/>
      <c r="CZ56" s="19">
        <f t="shared" si="34"/>
        <v>0</v>
      </c>
      <c r="DA56" s="21"/>
    </row>
    <row r="57" spans="2:105" x14ac:dyDescent="0.2">
      <c r="B57" s="17" t="str">
        <f>VLOOKUP(D57,'line assign basis'!$L$15:$Q$1525,6,FALSE)</f>
        <v>600 Comp Maint-Costs</v>
      </c>
      <c r="C57" s="20" t="s">
        <v>107</v>
      </c>
      <c r="D57" s="20" t="s">
        <v>105</v>
      </c>
      <c r="E57" s="20">
        <f>IFERROR(VLOOKUP(D57,'line assign basis'!$L$5:$P$1288,5,FALSE),"")</f>
        <v>17</v>
      </c>
      <c r="F57" s="39">
        <v>0</v>
      </c>
      <c r="G57" s="39">
        <v>0</v>
      </c>
      <c r="H57" s="19">
        <v>0</v>
      </c>
      <c r="I57" s="105">
        <f>IFERROR(VLOOKUP($D57,'SAP Data'!$A$7:$SD$1500,I$4,FALSE),"")</f>
        <v>0</v>
      </c>
      <c r="J57" s="105">
        <f>IFERROR(VLOOKUP($D57,'SAP Data'!$A$7:$SD$1500,J$4,FALSE),"")</f>
        <v>9494.6299999999992</v>
      </c>
      <c r="K57" s="105">
        <f>IFERROR(VLOOKUP($D57,'SAP Data'!$A$7:$SD$1500,K$4,FALSE),"")</f>
        <v>179921.58</v>
      </c>
      <c r="L57" s="105">
        <f>IFERROR(VLOOKUP($D57,'SAP Data'!$A$7:$SD$1500,L$4,FALSE),"")</f>
        <v>182180.58</v>
      </c>
      <c r="M57" s="105">
        <f>IFERROR(VLOOKUP($D57,'SAP Data'!$A$7:$SD$1500,M$4,FALSE),"")</f>
        <v>183703.12</v>
      </c>
      <c r="N57" s="105">
        <f>IFERROR(VLOOKUP($D57,'SAP Data'!$A$7:$SD$1500,N$4,FALSE),"")</f>
        <v>185202.82</v>
      </c>
      <c r="O57" s="105">
        <f>IFERROR(VLOOKUP($D57,'SAP Data'!$A$7:$SD$1500,O$4,FALSE),"")</f>
        <v>0</v>
      </c>
      <c r="P57" s="105">
        <f>IFERROR(VLOOKUP($D57,'SAP Data'!$A$7:$SD$1500,P$4,FALSE),"")</f>
        <v>0</v>
      </c>
      <c r="Q57" s="105">
        <f>IFERROR(VLOOKUP($D57,'SAP Data'!$A$7:$SD$1500,Q$4,FALSE),"")</f>
        <v>0</v>
      </c>
      <c r="R57" s="105">
        <f>IFERROR(VLOOKUP($D57,'SAP Data'!$A$7:$SD$1500,R$4,FALSE),"")</f>
        <v>0</v>
      </c>
      <c r="S57" s="105">
        <f>IFERROR(VLOOKUP($D57,'SAP Data'!$A$7:$SD$1500,S$4,FALSE),"")</f>
        <v>0</v>
      </c>
      <c r="T57" s="105">
        <f>IFERROR(VLOOKUP($D57,'SAP Data'!$A$7:$SD$1500,T$4,FALSE),"")</f>
        <v>0</v>
      </c>
      <c r="U57" s="105">
        <f>IFERROR(VLOOKUP($D57,'SAP Data'!$A$7:$SD$1500,U$4,FALSE),"")</f>
        <v>0</v>
      </c>
      <c r="V57" s="105">
        <f>IFERROR(VLOOKUP($D57,'SAP Data'!$A$7:$SD$1500,V$4,FALSE),"")</f>
        <v>0</v>
      </c>
      <c r="W57" s="105">
        <f>IFERROR(VLOOKUP($D57,'SAP Data'!$A$7:$SD$1500,W$4,FALSE),"")</f>
        <v>0</v>
      </c>
      <c r="X57" s="105">
        <f>IFERROR(VLOOKUP($D57,'SAP Data'!$A$7:$SD$1500,X$4,FALSE),"")</f>
        <v>0</v>
      </c>
      <c r="Y57" s="105">
        <f>IFERROR(VLOOKUP($D57,'SAP Data'!$A$7:$SD$1500,Y$4,FALSE),"")</f>
        <v>0</v>
      </c>
      <c r="Z57" s="105">
        <f>IFERROR(VLOOKUP($D57,'SAP Data'!$A$7:$SD$1500,Z$4,FALSE),"")</f>
        <v>0</v>
      </c>
      <c r="AA57" s="105">
        <f>IFERROR(VLOOKUP($D57,'SAP Data'!$A$7:$SD$1500,AA$4,FALSE),"")</f>
        <v>0</v>
      </c>
      <c r="AB57" s="105">
        <f>IFERROR(VLOOKUP($D57,'SAP Data'!$A$7:$SD$1500,AB$4,FALSE),"")</f>
        <v>0</v>
      </c>
      <c r="AC57" s="220">
        <f>IFERROR(VLOOKUP($D57,'SAP Data'!$A$7:$SD$1500,AC$4,FALSE),"")</f>
        <v>0</v>
      </c>
      <c r="AD57" s="133">
        <f t="shared" si="4"/>
        <v>61708.560833333329</v>
      </c>
      <c r="AE57" s="47">
        <f t="shared" si="5"/>
        <v>61708.560833333329</v>
      </c>
      <c r="AF57" s="47">
        <f t="shared" si="6"/>
        <v>61708.560833333329</v>
      </c>
      <c r="AG57" s="47">
        <f t="shared" si="7"/>
        <v>61708.560833333329</v>
      </c>
      <c r="AH57" s="47">
        <f t="shared" si="8"/>
        <v>61312.951250000006</v>
      </c>
      <c r="AI57" s="47">
        <f t="shared" si="9"/>
        <v>53420.609166666669</v>
      </c>
      <c r="AJ57" s="47">
        <f t="shared" si="10"/>
        <v>38333.019166666665</v>
      </c>
      <c r="AK57" s="47">
        <f t="shared" si="11"/>
        <v>23087.865000000002</v>
      </c>
      <c r="AL57" s="47">
        <f t="shared" si="12"/>
        <v>7716.7841666666673</v>
      </c>
      <c r="AM57" s="47">
        <f t="shared" si="13"/>
        <v>0</v>
      </c>
      <c r="AN57" s="47">
        <f t="shared" si="14"/>
        <v>0</v>
      </c>
      <c r="AO57" s="132">
        <f t="shared" si="15"/>
        <v>0</v>
      </c>
      <c r="AP57" s="19"/>
      <c r="AQ57" s="19">
        <f t="shared" si="16"/>
        <v>0</v>
      </c>
      <c r="AR57" s="19"/>
      <c r="AS57" s="201"/>
      <c r="AT57" s="19"/>
      <c r="AU57" s="19">
        <f t="shared" si="17"/>
        <v>0</v>
      </c>
      <c r="AV57" s="19"/>
      <c r="AW57" s="201"/>
      <c r="AY57" s="19">
        <f t="shared" si="18"/>
        <v>0</v>
      </c>
      <c r="BA57" s="196"/>
      <c r="BC57" s="19">
        <f t="shared" si="19"/>
        <v>0</v>
      </c>
      <c r="BE57" s="196"/>
      <c r="BG57" s="19">
        <f t="shared" si="20"/>
        <v>0</v>
      </c>
      <c r="BI57" s="196"/>
      <c r="BK57" s="19">
        <f t="shared" si="21"/>
        <v>0</v>
      </c>
      <c r="BM57" s="196"/>
      <c r="BO57" s="19">
        <f t="shared" si="22"/>
        <v>0</v>
      </c>
      <c r="BQ57" s="196"/>
      <c r="BS57" s="19">
        <f t="shared" si="23"/>
        <v>0</v>
      </c>
      <c r="BU57" s="196"/>
      <c r="BW57" s="19">
        <f t="shared" si="24"/>
        <v>0</v>
      </c>
      <c r="BY57" s="196"/>
      <c r="CA57" s="19">
        <f t="shared" si="25"/>
        <v>0</v>
      </c>
      <c r="CC57" s="196"/>
      <c r="CE57" s="19">
        <f t="shared" si="26"/>
        <v>0</v>
      </c>
      <c r="CG57" s="196"/>
      <c r="CI57" s="19">
        <f t="shared" si="27"/>
        <v>0</v>
      </c>
      <c r="CK57" s="196"/>
      <c r="CM57" s="19">
        <f t="shared" si="28"/>
        <v>0</v>
      </c>
      <c r="CO57" s="19">
        <f t="shared" si="29"/>
        <v>0</v>
      </c>
      <c r="CQ57" s="19">
        <f t="shared" si="30"/>
        <v>0</v>
      </c>
      <c r="CS57" s="19">
        <f t="shared" si="64"/>
        <v>0</v>
      </c>
      <c r="CU57" s="19">
        <f t="shared" si="32"/>
        <v>0</v>
      </c>
      <c r="CW57" s="76">
        <f t="shared" si="33"/>
        <v>0</v>
      </c>
      <c r="CY57" s="21"/>
      <c r="CZ57" s="19">
        <f t="shared" si="34"/>
        <v>0</v>
      </c>
      <c r="DA57" s="21"/>
    </row>
    <row r="58" spans="2:105" x14ac:dyDescent="0.2">
      <c r="B58" s="17" t="str">
        <f>VLOOKUP(D58,'line assign basis'!$L$15:$Q$1525,6,FALSE)</f>
        <v>600 Comp Maint-Amort</v>
      </c>
      <c r="C58" s="20" t="s">
        <v>1615</v>
      </c>
      <c r="D58" s="20" t="s">
        <v>2941</v>
      </c>
      <c r="E58" s="20">
        <f>IFERROR(VLOOKUP(D58,'line assign basis'!$L$5:$P$1288,5,FALSE),"")</f>
        <v>17</v>
      </c>
      <c r="F58" s="39">
        <v>0</v>
      </c>
      <c r="G58" s="39">
        <v>0</v>
      </c>
      <c r="H58" s="19">
        <v>0</v>
      </c>
      <c r="I58" s="105">
        <f>IFERROR(VLOOKUP($D58,'SAP Data'!$A$7:$SD$1500,I$4,FALSE),"")</f>
        <v>0</v>
      </c>
      <c r="J58" s="105">
        <f>IFERROR(VLOOKUP($D58,'SAP Data'!$A$7:$SD$1500,J$4,FALSE),"")</f>
        <v>0</v>
      </c>
      <c r="K58" s="105">
        <f>IFERROR(VLOOKUP($D58,'SAP Data'!$A$7:$SD$1500,K$4,FALSE),"")</f>
        <v>0</v>
      </c>
      <c r="L58" s="105">
        <f>IFERROR(VLOOKUP($D58,'SAP Data'!$A$7:$SD$1500,L$4,FALSE),"")</f>
        <v>-2998.69</v>
      </c>
      <c r="M58" s="105">
        <f>IFERROR(VLOOKUP($D58,'SAP Data'!$A$7:$SD$1500,M$4,FALSE),"")</f>
        <v>-6035.67</v>
      </c>
      <c r="N58" s="105">
        <f>IFERROR(VLOOKUP($D58,'SAP Data'!$A$7:$SD$1500,N$4,FALSE),"")</f>
        <v>-9098.9</v>
      </c>
      <c r="O58" s="105">
        <f>IFERROR(VLOOKUP($D58,'SAP Data'!$A$7:$SD$1500,O$4,FALSE),"")</f>
        <v>-3089.54</v>
      </c>
      <c r="P58" s="105">
        <f>IFERROR(VLOOKUP($D58,'SAP Data'!$A$7:$SD$1500,P$4,FALSE),"")</f>
        <v>0</v>
      </c>
      <c r="Q58" s="105">
        <f>IFERROR(VLOOKUP($D58,'SAP Data'!$A$7:$SD$1500,Q$4,FALSE),"")</f>
        <v>0</v>
      </c>
      <c r="R58" s="105">
        <f>IFERROR(VLOOKUP($D58,'SAP Data'!$A$7:$SD$1500,R$4,FALSE),"")</f>
        <v>0</v>
      </c>
      <c r="S58" s="105">
        <f>IFERROR(VLOOKUP($D58,'SAP Data'!$A$7:$SD$1500,S$4,FALSE),"")</f>
        <v>0</v>
      </c>
      <c r="T58" s="105">
        <f>IFERROR(VLOOKUP($D58,'SAP Data'!$A$7:$SD$1500,T$4,FALSE),"")</f>
        <v>0</v>
      </c>
      <c r="U58" s="105">
        <f>IFERROR(VLOOKUP($D58,'SAP Data'!$A$7:$SD$1500,U$4,FALSE),"")</f>
        <v>0</v>
      </c>
      <c r="V58" s="105">
        <f>IFERROR(VLOOKUP($D58,'SAP Data'!$A$7:$SD$1500,V$4,FALSE),"")</f>
        <v>0</v>
      </c>
      <c r="W58" s="105">
        <f>IFERROR(VLOOKUP($D58,'SAP Data'!$A$7:$SD$1500,W$4,FALSE),"")</f>
        <v>0</v>
      </c>
      <c r="X58" s="105">
        <f>IFERROR(VLOOKUP($D58,'SAP Data'!$A$7:$SD$1500,X$4,FALSE),"")</f>
        <v>0</v>
      </c>
      <c r="Y58" s="105">
        <f>IFERROR(VLOOKUP($D58,'SAP Data'!$A$7:$SD$1500,Y$4,FALSE),"")</f>
        <v>0</v>
      </c>
      <c r="Z58" s="105">
        <f>IFERROR(VLOOKUP($D58,'SAP Data'!$A$7:$SD$1500,Z$4,FALSE),"")</f>
        <v>0</v>
      </c>
      <c r="AA58" s="105">
        <f>IFERROR(VLOOKUP($D58,'SAP Data'!$A$7:$SD$1500,AA$4,FALSE),"")</f>
        <v>0</v>
      </c>
      <c r="AB58" s="105">
        <f>IFERROR(VLOOKUP($D58,'SAP Data'!$A$7:$SD$1500,AB$4,FALSE),"")</f>
        <v>0</v>
      </c>
      <c r="AC58" s="220">
        <f>IFERROR(VLOOKUP($D58,'SAP Data'!$A$7:$SD$1500,AC$4,FALSE),"")</f>
        <v>0</v>
      </c>
      <c r="AD58" s="133">
        <f t="shared" si="4"/>
        <v>-1768.5666666666668</v>
      </c>
      <c r="AE58" s="47">
        <f t="shared" si="5"/>
        <v>-1768.5666666666668</v>
      </c>
      <c r="AF58" s="47">
        <f t="shared" si="6"/>
        <v>-1768.5666666666668</v>
      </c>
      <c r="AG58" s="47">
        <f t="shared" si="7"/>
        <v>-1768.5666666666668</v>
      </c>
      <c r="AH58" s="47">
        <f t="shared" si="8"/>
        <v>-1768.5666666666668</v>
      </c>
      <c r="AI58" s="47">
        <f t="shared" si="9"/>
        <v>-1768.5666666666668</v>
      </c>
      <c r="AJ58" s="47">
        <f t="shared" si="10"/>
        <v>-1643.6212500000001</v>
      </c>
      <c r="AK58" s="47">
        <f t="shared" si="11"/>
        <v>-1267.1895833333331</v>
      </c>
      <c r="AL58" s="47">
        <f t="shared" si="12"/>
        <v>-636.58249999999998</v>
      </c>
      <c r="AM58" s="47">
        <f t="shared" si="13"/>
        <v>-128.73083333333332</v>
      </c>
      <c r="AN58" s="47">
        <f t="shared" si="14"/>
        <v>0</v>
      </c>
      <c r="AO58" s="132">
        <f t="shared" si="15"/>
        <v>0</v>
      </c>
      <c r="AP58" s="19"/>
      <c r="AQ58" s="19">
        <f t="shared" si="16"/>
        <v>0</v>
      </c>
      <c r="AR58" s="19"/>
      <c r="AS58" s="201"/>
      <c r="AT58" s="19"/>
      <c r="AU58" s="19">
        <f t="shared" si="17"/>
        <v>0</v>
      </c>
      <c r="AV58" s="19"/>
      <c r="AW58" s="201"/>
      <c r="AY58" s="19">
        <f t="shared" si="18"/>
        <v>0</v>
      </c>
      <c r="BA58" s="196"/>
      <c r="BC58" s="19">
        <f t="shared" si="19"/>
        <v>0</v>
      </c>
      <c r="BE58" s="196"/>
      <c r="BG58" s="19">
        <f t="shared" si="20"/>
        <v>0</v>
      </c>
      <c r="BI58" s="196"/>
      <c r="BK58" s="19">
        <f t="shared" si="21"/>
        <v>0</v>
      </c>
      <c r="BM58" s="196"/>
      <c r="BO58" s="19">
        <f t="shared" si="22"/>
        <v>0</v>
      </c>
      <c r="BQ58" s="196"/>
      <c r="BS58" s="19">
        <f t="shared" si="23"/>
        <v>0</v>
      </c>
      <c r="BU58" s="196"/>
      <c r="BW58" s="19">
        <f t="shared" si="24"/>
        <v>0</v>
      </c>
      <c r="BY58" s="196"/>
      <c r="CA58" s="19">
        <f t="shared" si="25"/>
        <v>0</v>
      </c>
      <c r="CC58" s="196"/>
      <c r="CE58" s="19">
        <f t="shared" si="26"/>
        <v>0</v>
      </c>
      <c r="CG58" s="196"/>
      <c r="CI58" s="19">
        <f t="shared" si="27"/>
        <v>0</v>
      </c>
      <c r="CK58" s="196"/>
      <c r="CM58" s="19">
        <f t="shared" si="28"/>
        <v>0</v>
      </c>
      <c r="CO58" s="19">
        <f t="shared" si="29"/>
        <v>0</v>
      </c>
      <c r="CQ58" s="19">
        <f t="shared" si="30"/>
        <v>0</v>
      </c>
      <c r="CS58" s="19">
        <f t="shared" si="64"/>
        <v>0</v>
      </c>
      <c r="CU58" s="19">
        <f t="shared" si="32"/>
        <v>0</v>
      </c>
      <c r="CW58" s="76">
        <f t="shared" si="33"/>
        <v>0</v>
      </c>
      <c r="CY58" s="21"/>
      <c r="CZ58" s="19">
        <f t="shared" si="34"/>
        <v>0</v>
      </c>
      <c r="DA58" s="21"/>
    </row>
    <row r="59" spans="2:105" x14ac:dyDescent="0.2">
      <c r="B59" s="17" t="str">
        <f>VLOOKUP(D59,'line assign basis'!$L$15:$Q$1525,6,FALSE)</f>
        <v>CWIP NON UTILITY</v>
      </c>
      <c r="C59" s="20" t="s">
        <v>110</v>
      </c>
      <c r="D59" s="20" t="s">
        <v>108</v>
      </c>
      <c r="E59" s="20">
        <f>IFERROR(VLOOKUP(D59,'line assign basis'!$L$5:$P$1288,5,FALSE),"")</f>
        <v>17</v>
      </c>
      <c r="F59" s="39">
        <v>4148385.5</v>
      </c>
      <c r="G59" s="39">
        <v>4176530.07</v>
      </c>
      <c r="H59" s="19">
        <v>4251348.9400000004</v>
      </c>
      <c r="I59" s="105">
        <f>IFERROR(VLOOKUP($D59,'SAP Data'!$A$7:$SD$1500,I$4,FALSE),"")</f>
        <v>4433833.76</v>
      </c>
      <c r="J59" s="105">
        <f>IFERROR(VLOOKUP($D59,'SAP Data'!$A$7:$SD$1500,J$4,FALSE),"")</f>
        <v>4840789.16</v>
      </c>
      <c r="K59" s="105">
        <f>IFERROR(VLOOKUP($D59,'SAP Data'!$A$7:$SD$1500,K$4,FALSE),"")</f>
        <v>5348431.66</v>
      </c>
      <c r="L59" s="105">
        <f>IFERROR(VLOOKUP($D59,'SAP Data'!$A$7:$SD$1500,L$4,FALSE),"")</f>
        <v>5412050.75</v>
      </c>
      <c r="M59" s="105">
        <f>IFERROR(VLOOKUP($D59,'SAP Data'!$A$7:$SD$1500,M$4,FALSE),"")</f>
        <v>5834409.4699999997</v>
      </c>
      <c r="N59" s="105">
        <f>IFERROR(VLOOKUP($D59,'SAP Data'!$A$7:$SD$1500,N$4,FALSE),"")</f>
        <v>5504685.5800000001</v>
      </c>
      <c r="O59" s="105">
        <f>IFERROR(VLOOKUP($D59,'SAP Data'!$A$7:$SD$1500,O$4,FALSE),"")</f>
        <v>5156625.34</v>
      </c>
      <c r="P59" s="105">
        <f>IFERROR(VLOOKUP($D59,'SAP Data'!$A$7:$SD$1500,P$4,FALSE),"")</f>
        <v>5252187.41</v>
      </c>
      <c r="Q59" s="105">
        <f>IFERROR(VLOOKUP($D59,'SAP Data'!$A$7:$SD$1500,Q$4,FALSE),"")</f>
        <v>5330199.49</v>
      </c>
      <c r="R59" s="105">
        <f>IFERROR(VLOOKUP($D59,'SAP Data'!$A$7:$SD$1500,R$4,FALSE),"")</f>
        <v>5349037.18</v>
      </c>
      <c r="S59" s="105">
        <f>IFERROR(VLOOKUP($D59,'SAP Data'!$A$7:$SD$1500,S$4,FALSE),"")</f>
        <v>5604206.7300000004</v>
      </c>
      <c r="T59" s="105">
        <f>IFERROR(VLOOKUP($D59,'SAP Data'!$A$7:$SD$1500,T$4,FALSE),"")</f>
        <v>5328676.93</v>
      </c>
      <c r="U59" s="105">
        <f>IFERROR(VLOOKUP($D59,'SAP Data'!$A$7:$SD$1500,U$4,FALSE),"")</f>
        <v>5411248.8799999999</v>
      </c>
      <c r="V59" s="105">
        <f>IFERROR(VLOOKUP($D59,'SAP Data'!$A$7:$SD$1500,V$4,FALSE),"")</f>
        <v>5440295.5999999996</v>
      </c>
      <c r="W59" s="105">
        <f>IFERROR(VLOOKUP($D59,'SAP Data'!$A$7:$SD$1500,W$4,FALSE),"")</f>
        <v>5453508.96</v>
      </c>
      <c r="X59" s="105">
        <f>IFERROR(VLOOKUP($D59,'SAP Data'!$A$7:$SD$1500,X$4,FALSE),"")</f>
        <v>5678403.2800000003</v>
      </c>
      <c r="Y59" s="105">
        <f>IFERROR(VLOOKUP($D59,'SAP Data'!$A$7:$SD$1500,Y$4,FALSE),"")</f>
        <v>5824699.0300000003</v>
      </c>
      <c r="Z59" s="105">
        <f>IFERROR(VLOOKUP($D59,'SAP Data'!$A$7:$SD$1500,Z$4,FALSE),"")</f>
        <v>6164145.0999999996</v>
      </c>
      <c r="AA59" s="105">
        <f>IFERROR(VLOOKUP($D59,'SAP Data'!$A$7:$SD$1500,AA$4,FALSE),"")</f>
        <v>6262653.5300000003</v>
      </c>
      <c r="AB59" s="105">
        <f>IFERROR(VLOOKUP($D59,'SAP Data'!$A$7:$SD$1500,AB$4,FALSE),"")</f>
        <v>6299445.7999999998</v>
      </c>
      <c r="AC59" s="220">
        <f>IFERROR(VLOOKUP($D59,'SAP Data'!$A$7:$SD$1500,AC$4,FALSE),"")</f>
        <v>5548397.54</v>
      </c>
      <c r="AD59" s="133">
        <f t="shared" si="4"/>
        <v>5024150.2474999996</v>
      </c>
      <c r="AE59" s="47">
        <f t="shared" si="5"/>
        <v>5133663.9283333328</v>
      </c>
      <c r="AF59" s="47">
        <f t="shared" si="6"/>
        <v>5238039.1220833333</v>
      </c>
      <c r="AG59" s="47">
        <f t="shared" si="7"/>
        <v>5323653.418333333</v>
      </c>
      <c r="AH59" s="47">
        <f t="shared" si="8"/>
        <v>5389358.4833333334</v>
      </c>
      <c r="AI59" s="47">
        <f t="shared" si="9"/>
        <v>5418716.1391666671</v>
      </c>
      <c r="AJ59" s="47">
        <f t="shared" si="10"/>
        <v>5434192.382083334</v>
      </c>
      <c r="AK59" s="47">
        <f t="shared" si="11"/>
        <v>5444885.8025000002</v>
      </c>
      <c r="AL59" s="47">
        <f t="shared" si="12"/>
        <v>5471958.6808333332</v>
      </c>
      <c r="AM59" s="47">
        <f t="shared" si="13"/>
        <v>5545520.6687500002</v>
      </c>
      <c r="AN59" s="47">
        <f t="shared" si="14"/>
        <v>5635240.9429166662</v>
      </c>
      <c r="AO59" s="132">
        <f t="shared" si="15"/>
        <v>5687968.2945833327</v>
      </c>
      <c r="AP59" s="19"/>
      <c r="AQ59" s="19">
        <f t="shared" si="16"/>
        <v>0</v>
      </c>
      <c r="AR59" s="19"/>
      <c r="AS59" s="201"/>
      <c r="AT59" s="19"/>
      <c r="AU59" s="19">
        <f t="shared" si="17"/>
        <v>0</v>
      </c>
      <c r="AV59" s="19"/>
      <c r="AW59" s="201"/>
      <c r="AY59" s="19">
        <f t="shared" si="18"/>
        <v>0</v>
      </c>
      <c r="BA59" s="196"/>
      <c r="BC59" s="19">
        <f t="shared" si="19"/>
        <v>0</v>
      </c>
      <c r="BE59" s="196"/>
      <c r="BG59" s="19">
        <f t="shared" si="20"/>
        <v>0</v>
      </c>
      <c r="BI59" s="196"/>
      <c r="BK59" s="19">
        <f t="shared" si="21"/>
        <v>0</v>
      </c>
      <c r="BM59" s="196"/>
      <c r="BO59" s="19">
        <f t="shared" si="22"/>
        <v>0</v>
      </c>
      <c r="BQ59" s="196"/>
      <c r="BS59" s="19">
        <f t="shared" si="23"/>
        <v>0</v>
      </c>
      <c r="BU59" s="196"/>
      <c r="BW59" s="19">
        <f t="shared" si="24"/>
        <v>0</v>
      </c>
      <c r="BY59" s="196"/>
      <c r="CA59" s="19">
        <f t="shared" si="25"/>
        <v>0</v>
      </c>
      <c r="CC59" s="196"/>
      <c r="CE59" s="19">
        <f t="shared" si="26"/>
        <v>0</v>
      </c>
      <c r="CG59" s="196"/>
      <c r="CI59" s="19">
        <f t="shared" si="27"/>
        <v>0</v>
      </c>
      <c r="CK59" s="196"/>
      <c r="CM59" s="19">
        <f t="shared" si="28"/>
        <v>0</v>
      </c>
      <c r="CO59" s="19">
        <f t="shared" si="29"/>
        <v>5687968.2945833327</v>
      </c>
      <c r="CQ59" s="19">
        <f t="shared" si="30"/>
        <v>0</v>
      </c>
      <c r="CS59" s="19">
        <f t="shared" si="64"/>
        <v>0</v>
      </c>
      <c r="CU59" s="19">
        <f t="shared" si="32"/>
        <v>5687968.2945833327</v>
      </c>
      <c r="CW59" s="76">
        <f t="shared" si="33"/>
        <v>0</v>
      </c>
      <c r="CY59" s="21"/>
      <c r="CZ59" s="19">
        <f t="shared" si="34"/>
        <v>0</v>
      </c>
      <c r="DA59" s="21"/>
    </row>
    <row r="60" spans="2:105" x14ac:dyDescent="0.2">
      <c r="B60" s="17" t="str">
        <f>VLOOKUP(D60,'line assign basis'!$L$15:$Q$1525,6,FALSE)</f>
        <v>SWIP-SALV NON UTILIT</v>
      </c>
      <c r="C60" s="20" t="s">
        <v>113</v>
      </c>
      <c r="D60" s="20" t="s">
        <v>111</v>
      </c>
      <c r="E60" s="20">
        <f>IFERROR(VLOOKUP(D60,'line assign basis'!$L$5:$P$1288,5,FALSE),"")</f>
        <v>18</v>
      </c>
      <c r="F60" s="39">
        <v>92190.96</v>
      </c>
      <c r="G60" s="39">
        <v>92943.87</v>
      </c>
      <c r="H60" s="19">
        <v>93777.49</v>
      </c>
      <c r="I60" s="105">
        <f>IFERROR(VLOOKUP($D60,'SAP Data'!$A$7:$SD$1500,I$4,FALSE),"")</f>
        <v>94584.25</v>
      </c>
      <c r="J60" s="105">
        <f>IFERROR(VLOOKUP($D60,'SAP Data'!$A$7:$SD$1500,J$4,FALSE),"")</f>
        <v>95418.18</v>
      </c>
      <c r="K60" s="105">
        <f>IFERROR(VLOOKUP($D60,'SAP Data'!$A$7:$SD$1500,K$4,FALSE),"")</f>
        <v>96225.23</v>
      </c>
      <c r="L60" s="105">
        <f>IFERROR(VLOOKUP($D60,'SAP Data'!$A$7:$SD$1500,L$4,FALSE),"")</f>
        <v>97059.22</v>
      </c>
      <c r="M60" s="105">
        <f>IFERROR(VLOOKUP($D60,'SAP Data'!$A$7:$SD$1500,M$4,FALSE),"")</f>
        <v>97893.23</v>
      </c>
      <c r="N60" s="105">
        <f>IFERROR(VLOOKUP($D60,'SAP Data'!$A$7:$SD$1500,N$4,FALSE),"")</f>
        <v>98719.74</v>
      </c>
      <c r="O60" s="105">
        <f>IFERROR(VLOOKUP($D60,'SAP Data'!$A$7:$SD$1500,O$4,FALSE),"")</f>
        <v>99575.72</v>
      </c>
      <c r="P60" s="105">
        <f>IFERROR(VLOOKUP($D60,'SAP Data'!$A$7:$SD$1500,P$4,FALSE),"")</f>
        <v>100096.56</v>
      </c>
      <c r="Q60" s="105">
        <f>IFERROR(VLOOKUP($D60,'SAP Data'!$A$7:$SD$1500,Q$4,FALSE),"")</f>
        <v>100634.75</v>
      </c>
      <c r="R60" s="105">
        <f>IFERROR(VLOOKUP($D60,'SAP Data'!$A$7:$SD$1500,R$4,FALSE),"")</f>
        <v>101172.96</v>
      </c>
      <c r="S60" s="105">
        <f>IFERROR(VLOOKUP($D60,'SAP Data'!$A$7:$SD$1500,S$4,FALSE),"")</f>
        <v>101659.08</v>
      </c>
      <c r="T60" s="105">
        <f>IFERROR(VLOOKUP($D60,'SAP Data'!$A$7:$SD$1500,T$4,FALSE),"")</f>
        <v>102197.31</v>
      </c>
      <c r="U60" s="105">
        <f>IFERROR(VLOOKUP($D60,'SAP Data'!$A$7:$SD$1500,U$4,FALSE),"")</f>
        <v>102718.18</v>
      </c>
      <c r="V60" s="105">
        <f>IFERROR(VLOOKUP($D60,'SAP Data'!$A$7:$SD$1500,V$4,FALSE),"")</f>
        <v>103226.65</v>
      </c>
      <c r="W60" s="105">
        <f>IFERROR(VLOOKUP($D60,'SAP Data'!$A$7:$SD$1500,W$4,FALSE),"")</f>
        <v>103709.23</v>
      </c>
      <c r="X60" s="105">
        <f>IFERROR(VLOOKUP($D60,'SAP Data'!$A$7:$SD$1500,X$4,FALSE),"")</f>
        <v>104207.9</v>
      </c>
      <c r="Y60" s="105">
        <f>IFERROR(VLOOKUP($D60,'SAP Data'!$A$7:$SD$1500,Y$4,FALSE),"")</f>
        <v>104706.58</v>
      </c>
      <c r="Z60" s="105">
        <f>IFERROR(VLOOKUP($D60,'SAP Data'!$A$7:$SD$1500,Z$4,FALSE),"")</f>
        <v>105189.18</v>
      </c>
      <c r="AA60" s="105">
        <f>IFERROR(VLOOKUP($D60,'SAP Data'!$A$7:$SD$1500,AA$4,FALSE),"")</f>
        <v>105666.82</v>
      </c>
      <c r="AB60" s="105">
        <f>IFERROR(VLOOKUP($D60,'SAP Data'!$A$7:$SD$1500,AB$4,FALSE),"")</f>
        <v>106129.05</v>
      </c>
      <c r="AC60" s="220">
        <f>IFERROR(VLOOKUP($D60,'SAP Data'!$A$7:$SD$1500,AC$4,FALSE),"")</f>
        <v>106606.69</v>
      </c>
      <c r="AD60" s="133">
        <f t="shared" si="4"/>
        <v>96967.516666666663</v>
      </c>
      <c r="AE60" s="47">
        <f t="shared" si="5"/>
        <v>97704.900416666656</v>
      </c>
      <c r="AF60" s="47">
        <f t="shared" si="6"/>
        <v>98418.86</v>
      </c>
      <c r="AG60" s="47">
        <f t="shared" si="7"/>
        <v>99108.599583333315</v>
      </c>
      <c r="AH60" s="47">
        <f t="shared" si="8"/>
        <v>99772.866249999977</v>
      </c>
      <c r="AI60" s="47">
        <f t="shared" si="9"/>
        <v>100410.05249999998</v>
      </c>
      <c r="AJ60" s="47">
        <f t="shared" si="10"/>
        <v>101019.7475</v>
      </c>
      <c r="AK60" s="47">
        <f t="shared" si="11"/>
        <v>101601.49875000001</v>
      </c>
      <c r="AL60" s="47">
        <f t="shared" si="12"/>
        <v>102154.94833333336</v>
      </c>
      <c r="AM60" s="47">
        <f t="shared" si="13"/>
        <v>102678.30416666668</v>
      </c>
      <c r="AN60" s="47">
        <f t="shared" si="14"/>
        <v>103183.45375</v>
      </c>
      <c r="AO60" s="132">
        <f t="shared" si="15"/>
        <v>103683.63833333332</v>
      </c>
      <c r="AP60" s="19"/>
      <c r="AQ60" s="19">
        <f t="shared" si="16"/>
        <v>0</v>
      </c>
      <c r="AR60" s="19"/>
      <c r="AS60" s="201"/>
      <c r="AT60" s="19"/>
      <c r="AU60" s="19">
        <f t="shared" si="17"/>
        <v>0</v>
      </c>
      <c r="AV60" s="19"/>
      <c r="AW60" s="201"/>
      <c r="AY60" s="19">
        <f t="shared" si="18"/>
        <v>0</v>
      </c>
      <c r="BA60" s="196"/>
      <c r="BC60" s="19">
        <f t="shared" si="19"/>
        <v>0</v>
      </c>
      <c r="BE60" s="196"/>
      <c r="BG60" s="19">
        <f t="shared" si="20"/>
        <v>0</v>
      </c>
      <c r="BI60" s="196"/>
      <c r="BK60" s="19">
        <f t="shared" si="21"/>
        <v>0</v>
      </c>
      <c r="BM60" s="196"/>
      <c r="BO60" s="19">
        <f t="shared" si="22"/>
        <v>0</v>
      </c>
      <c r="BQ60" s="196"/>
      <c r="BS60" s="19">
        <f t="shared" si="23"/>
        <v>0</v>
      </c>
      <c r="BU60" s="196"/>
      <c r="BW60" s="19">
        <f t="shared" si="24"/>
        <v>0</v>
      </c>
      <c r="BY60" s="196"/>
      <c r="CA60" s="19">
        <f t="shared" si="25"/>
        <v>0</v>
      </c>
      <c r="CC60" s="196"/>
      <c r="CE60" s="19">
        <f t="shared" si="26"/>
        <v>0</v>
      </c>
      <c r="CG60" s="196"/>
      <c r="CI60" s="19">
        <f t="shared" si="27"/>
        <v>0</v>
      </c>
      <c r="CK60" s="196"/>
      <c r="CM60" s="19">
        <f t="shared" si="28"/>
        <v>0</v>
      </c>
      <c r="CO60" s="19">
        <f t="shared" si="29"/>
        <v>103683.63833333332</v>
      </c>
      <c r="CQ60" s="19">
        <f t="shared" si="30"/>
        <v>0</v>
      </c>
      <c r="CS60" s="19">
        <f t="shared" si="64"/>
        <v>0</v>
      </c>
      <c r="CU60" s="19">
        <f t="shared" si="32"/>
        <v>103683.63833333332</v>
      </c>
      <c r="CW60" s="76">
        <f t="shared" si="33"/>
        <v>0</v>
      </c>
      <c r="CY60" s="21"/>
      <c r="CZ60" s="19">
        <f t="shared" si="34"/>
        <v>0</v>
      </c>
      <c r="DA60" s="21"/>
    </row>
    <row r="61" spans="2:105" x14ac:dyDescent="0.2">
      <c r="B61" s="17" t="str">
        <f>VLOOKUP(D61,'line assign basis'!$L$15:$Q$1525,6,FALSE)</f>
        <v>ACCUM DEP NONUTILITY</v>
      </c>
      <c r="C61" s="20" t="s">
        <v>116</v>
      </c>
      <c r="D61" s="20" t="s">
        <v>114</v>
      </c>
      <c r="E61" s="20">
        <f>IFERROR(VLOOKUP(D61,'line assign basis'!$L$5:$P$1288,5,FALSE),"")</f>
        <v>18</v>
      </c>
      <c r="F61" s="39">
        <v>-1033.52</v>
      </c>
      <c r="G61" s="39">
        <v>-1033.52</v>
      </c>
      <c r="H61" s="19">
        <v>-1033.52</v>
      </c>
      <c r="I61" s="105">
        <f>IFERROR(VLOOKUP($D61,'SAP Data'!$A$7:$SD$1500,I$4,FALSE),"")</f>
        <v>-1033.52</v>
      </c>
      <c r="J61" s="105">
        <f>IFERROR(VLOOKUP($D61,'SAP Data'!$A$7:$SD$1500,J$4,FALSE),"")</f>
        <v>-1033.52</v>
      </c>
      <c r="K61" s="105">
        <f>IFERROR(VLOOKUP($D61,'SAP Data'!$A$7:$SD$1500,K$4,FALSE),"")</f>
        <v>-1033.52</v>
      </c>
      <c r="L61" s="105">
        <f>IFERROR(VLOOKUP($D61,'SAP Data'!$A$7:$SD$1500,L$4,FALSE),"")</f>
        <v>-1033.52</v>
      </c>
      <c r="M61" s="105">
        <f>IFERROR(VLOOKUP($D61,'SAP Data'!$A$7:$SD$1500,M$4,FALSE),"")</f>
        <v>-1033.52</v>
      </c>
      <c r="N61" s="105">
        <f>IFERROR(VLOOKUP($D61,'SAP Data'!$A$7:$SD$1500,N$4,FALSE),"")</f>
        <v>-1033.52</v>
      </c>
      <c r="O61" s="105">
        <f>IFERROR(VLOOKUP($D61,'SAP Data'!$A$7:$SD$1500,O$4,FALSE),"")</f>
        <v>-1033.52</v>
      </c>
      <c r="P61" s="105">
        <f>IFERROR(VLOOKUP($D61,'SAP Data'!$A$7:$SD$1500,P$4,FALSE),"")</f>
        <v>-1033.52</v>
      </c>
      <c r="Q61" s="105">
        <f>IFERROR(VLOOKUP($D61,'SAP Data'!$A$7:$SD$1500,Q$4,FALSE),"")</f>
        <v>-1033.52</v>
      </c>
      <c r="R61" s="105">
        <f>IFERROR(VLOOKUP($D61,'SAP Data'!$A$7:$SD$1500,R$4,FALSE),"")</f>
        <v>-1033.52</v>
      </c>
      <c r="S61" s="105">
        <f>IFERROR(VLOOKUP($D61,'SAP Data'!$A$7:$SD$1500,S$4,FALSE),"")</f>
        <v>-1033.52</v>
      </c>
      <c r="T61" s="105">
        <f>IFERROR(VLOOKUP($D61,'SAP Data'!$A$7:$SD$1500,T$4,FALSE),"")</f>
        <v>-1033.52</v>
      </c>
      <c r="U61" s="105">
        <f>IFERROR(VLOOKUP($D61,'SAP Data'!$A$7:$SD$1500,U$4,FALSE),"")</f>
        <v>-1033.52</v>
      </c>
      <c r="V61" s="105">
        <f>IFERROR(VLOOKUP($D61,'SAP Data'!$A$7:$SD$1500,V$4,FALSE),"")</f>
        <v>-1033.52</v>
      </c>
      <c r="W61" s="105">
        <f>IFERROR(VLOOKUP($D61,'SAP Data'!$A$7:$SD$1500,W$4,FALSE),"")</f>
        <v>-1033.52</v>
      </c>
      <c r="X61" s="105">
        <f>IFERROR(VLOOKUP($D61,'SAP Data'!$A$7:$SD$1500,X$4,FALSE),"")</f>
        <v>-1033.52</v>
      </c>
      <c r="Y61" s="105">
        <f>IFERROR(VLOOKUP($D61,'SAP Data'!$A$7:$SD$1500,Y$4,FALSE),"")</f>
        <v>-1033.52</v>
      </c>
      <c r="Z61" s="105">
        <f>IFERROR(VLOOKUP($D61,'SAP Data'!$A$7:$SD$1500,Z$4,FALSE),"")</f>
        <v>-1033.52</v>
      </c>
      <c r="AA61" s="105">
        <f>IFERROR(VLOOKUP($D61,'SAP Data'!$A$7:$SD$1500,AA$4,FALSE),"")</f>
        <v>-1033.52</v>
      </c>
      <c r="AB61" s="105">
        <f>IFERROR(VLOOKUP($D61,'SAP Data'!$A$7:$SD$1500,AB$4,FALSE),"")</f>
        <v>-1033.52</v>
      </c>
      <c r="AC61" s="220">
        <f>IFERROR(VLOOKUP($D61,'SAP Data'!$A$7:$SD$1500,AC$4,FALSE),"")</f>
        <v>-1033.52</v>
      </c>
      <c r="AD61" s="133">
        <f t="shared" si="4"/>
        <v>-1033.5200000000002</v>
      </c>
      <c r="AE61" s="47">
        <f t="shared" si="5"/>
        <v>-1033.5200000000002</v>
      </c>
      <c r="AF61" s="47">
        <f t="shared" si="6"/>
        <v>-1033.5200000000002</v>
      </c>
      <c r="AG61" s="47">
        <f t="shared" si="7"/>
        <v>-1033.5200000000002</v>
      </c>
      <c r="AH61" s="47">
        <f t="shared" si="8"/>
        <v>-1033.5200000000002</v>
      </c>
      <c r="AI61" s="47">
        <f t="shared" si="9"/>
        <v>-1033.5200000000002</v>
      </c>
      <c r="AJ61" s="47">
        <f t="shared" si="10"/>
        <v>-1033.5200000000002</v>
      </c>
      <c r="AK61" s="47">
        <f t="shared" si="11"/>
        <v>-1033.5200000000002</v>
      </c>
      <c r="AL61" s="47">
        <f t="shared" si="12"/>
        <v>-1033.5200000000002</v>
      </c>
      <c r="AM61" s="47">
        <f t="shared" si="13"/>
        <v>-1033.5200000000002</v>
      </c>
      <c r="AN61" s="47">
        <f t="shared" si="14"/>
        <v>-1033.5200000000002</v>
      </c>
      <c r="AO61" s="132">
        <f t="shared" si="15"/>
        <v>-1033.5200000000002</v>
      </c>
      <c r="AP61" s="19"/>
      <c r="AQ61" s="19">
        <f t="shared" si="16"/>
        <v>0</v>
      </c>
      <c r="AR61" s="19"/>
      <c r="AS61" s="201"/>
      <c r="AT61" s="19"/>
      <c r="AU61" s="19">
        <f t="shared" si="17"/>
        <v>0</v>
      </c>
      <c r="AV61" s="19"/>
      <c r="AW61" s="201"/>
      <c r="AY61" s="19">
        <f t="shared" si="18"/>
        <v>0</v>
      </c>
      <c r="BA61" s="196"/>
      <c r="BC61" s="19">
        <f t="shared" si="19"/>
        <v>0</v>
      </c>
      <c r="BE61" s="196"/>
      <c r="BG61" s="19">
        <f t="shared" si="20"/>
        <v>0</v>
      </c>
      <c r="BI61" s="196"/>
      <c r="BK61" s="19">
        <f t="shared" si="21"/>
        <v>0</v>
      </c>
      <c r="BM61" s="196"/>
      <c r="BO61" s="19">
        <f t="shared" si="22"/>
        <v>0</v>
      </c>
      <c r="BQ61" s="196"/>
      <c r="BS61" s="19">
        <f t="shared" si="23"/>
        <v>0</v>
      </c>
      <c r="BU61" s="196"/>
      <c r="BW61" s="19">
        <f t="shared" si="24"/>
        <v>0</v>
      </c>
      <c r="BY61" s="196"/>
      <c r="CA61" s="19">
        <f t="shared" si="25"/>
        <v>0</v>
      </c>
      <c r="CC61" s="196"/>
      <c r="CE61" s="19">
        <f t="shared" si="26"/>
        <v>0</v>
      </c>
      <c r="CG61" s="196"/>
      <c r="CI61" s="19">
        <f t="shared" si="27"/>
        <v>0</v>
      </c>
      <c r="CK61" s="196"/>
      <c r="CM61" s="19">
        <f t="shared" si="28"/>
        <v>0</v>
      </c>
      <c r="CO61" s="19">
        <f t="shared" si="29"/>
        <v>-1033.5200000000002</v>
      </c>
      <c r="CQ61" s="19">
        <f t="shared" si="30"/>
        <v>0</v>
      </c>
      <c r="CS61" s="19">
        <f t="shared" si="64"/>
        <v>0</v>
      </c>
      <c r="CU61" s="19">
        <f t="shared" si="32"/>
        <v>-1033.5200000000002</v>
      </c>
      <c r="CW61" s="76">
        <f t="shared" si="33"/>
        <v>0</v>
      </c>
      <c r="CY61" s="21"/>
      <c r="CZ61" s="19">
        <f t="shared" si="34"/>
        <v>0</v>
      </c>
      <c r="DA61" s="21"/>
    </row>
    <row r="62" spans="2:105" x14ac:dyDescent="0.2">
      <c r="B62" s="17" t="str">
        <f>VLOOKUP(D62,'line assign basis'!$L$15:$Q$1525,6,FALSE)</f>
        <v>DEP PROV-DOCK/OIL TK</v>
      </c>
      <c r="C62" s="20" t="s">
        <v>119</v>
      </c>
      <c r="D62" s="20" t="s">
        <v>117</v>
      </c>
      <c r="E62" s="20">
        <f>IFERROR(VLOOKUP(D62,'line assign basis'!$L$5:$P$1288,5,FALSE),"")</f>
        <v>18</v>
      </c>
      <c r="F62" s="39">
        <v>-4358791.1100000003</v>
      </c>
      <c r="G62" s="39">
        <v>-4362105.07</v>
      </c>
      <c r="H62" s="19">
        <v>-4365419.03</v>
      </c>
      <c r="I62" s="105">
        <f>IFERROR(VLOOKUP($D62,'SAP Data'!$A$7:$SD$1500,I$4,FALSE),"")</f>
        <v>-4368732.97</v>
      </c>
      <c r="J62" s="105">
        <f>IFERROR(VLOOKUP($D62,'SAP Data'!$A$7:$SD$1500,J$4,FALSE),"")</f>
        <v>-4372046.9000000004</v>
      </c>
      <c r="K62" s="105">
        <f>IFERROR(VLOOKUP($D62,'SAP Data'!$A$7:$SD$1500,K$4,FALSE),"")</f>
        <v>-4375360.8600000003</v>
      </c>
      <c r="L62" s="105">
        <f>IFERROR(VLOOKUP($D62,'SAP Data'!$A$7:$SD$1500,L$4,FALSE),"")</f>
        <v>-4378674.79</v>
      </c>
      <c r="M62" s="105">
        <f>IFERROR(VLOOKUP($D62,'SAP Data'!$A$7:$SD$1500,M$4,FALSE),"")</f>
        <v>-4381988.75</v>
      </c>
      <c r="N62" s="105">
        <f>IFERROR(VLOOKUP($D62,'SAP Data'!$A$7:$SD$1500,N$4,FALSE),"")</f>
        <v>-4385302.68</v>
      </c>
      <c r="O62" s="105">
        <f>IFERROR(VLOOKUP($D62,'SAP Data'!$A$7:$SD$1500,O$4,FALSE),"")</f>
        <v>-4388616.6399999997</v>
      </c>
      <c r="P62" s="105">
        <f>IFERROR(VLOOKUP($D62,'SAP Data'!$A$7:$SD$1500,P$4,FALSE),"")</f>
        <v>-4391982.8499999996</v>
      </c>
      <c r="Q62" s="105">
        <f>IFERROR(VLOOKUP($D62,'SAP Data'!$A$7:$SD$1500,Q$4,FALSE),"")</f>
        <v>-4395349.0599999996</v>
      </c>
      <c r="R62" s="105">
        <f>IFERROR(VLOOKUP($D62,'SAP Data'!$A$7:$SD$1500,R$4,FALSE),"")</f>
        <v>-4398715.25</v>
      </c>
      <c r="S62" s="105">
        <f>IFERROR(VLOOKUP($D62,'SAP Data'!$A$7:$SD$1500,S$4,FALSE),"")</f>
        <v>-4402081.4400000004</v>
      </c>
      <c r="T62" s="105">
        <f>IFERROR(VLOOKUP($D62,'SAP Data'!$A$7:$SD$1500,T$4,FALSE),"")</f>
        <v>-4405447.6500000004</v>
      </c>
      <c r="U62" s="105">
        <f>IFERROR(VLOOKUP($D62,'SAP Data'!$A$7:$SD$1500,U$4,FALSE),"")</f>
        <v>-4408813.88</v>
      </c>
      <c r="V62" s="105">
        <f>IFERROR(VLOOKUP($D62,'SAP Data'!$A$7:$SD$1500,V$4,FALSE),"")</f>
        <v>-4412180.0599999996</v>
      </c>
      <c r="W62" s="105">
        <f>IFERROR(VLOOKUP($D62,'SAP Data'!$A$7:$SD$1500,W$4,FALSE),"")</f>
        <v>-4415546.2699999996</v>
      </c>
      <c r="X62" s="105">
        <f>IFERROR(VLOOKUP($D62,'SAP Data'!$A$7:$SD$1500,X$4,FALSE),"")</f>
        <v>-4418912.46</v>
      </c>
      <c r="Y62" s="105">
        <f>IFERROR(VLOOKUP($D62,'SAP Data'!$A$7:$SD$1500,Y$4,FALSE),"")</f>
        <v>-4422278.67</v>
      </c>
      <c r="Z62" s="105">
        <f>IFERROR(VLOOKUP($D62,'SAP Data'!$A$7:$SD$1500,Z$4,FALSE),"")</f>
        <v>-4425644.8600000003</v>
      </c>
      <c r="AA62" s="105">
        <f>IFERROR(VLOOKUP($D62,'SAP Data'!$A$7:$SD$1500,AA$4,FALSE),"")</f>
        <v>-4429011.08</v>
      </c>
      <c r="AB62" s="105">
        <f>IFERROR(VLOOKUP($D62,'SAP Data'!$A$7:$SD$1500,AB$4,FALSE),"")</f>
        <v>-4432377.28</v>
      </c>
      <c r="AC62" s="220">
        <f>IFERROR(VLOOKUP($D62,'SAP Data'!$A$7:$SD$1500,AC$4,FALSE),"")</f>
        <v>-4435743.51</v>
      </c>
      <c r="AD62" s="133">
        <f t="shared" si="4"/>
        <v>-4378694.3983333334</v>
      </c>
      <c r="AE62" s="47">
        <f t="shared" si="5"/>
        <v>-4382023.5862499997</v>
      </c>
      <c r="AF62" s="47">
        <f t="shared" si="6"/>
        <v>-4385357.1275000004</v>
      </c>
      <c r="AG62" s="47">
        <f t="shared" si="7"/>
        <v>-4388695.0245833332</v>
      </c>
      <c r="AH62" s="47">
        <f t="shared" si="8"/>
        <v>-4392037.2774999999</v>
      </c>
      <c r="AI62" s="47">
        <f t="shared" si="9"/>
        <v>-4395383.8845833335</v>
      </c>
      <c r="AJ62" s="47">
        <f t="shared" si="10"/>
        <v>-4398734.8462500004</v>
      </c>
      <c r="AK62" s="47">
        <f t="shared" si="11"/>
        <v>-4402090.1625000006</v>
      </c>
      <c r="AL62" s="47">
        <f t="shared" si="12"/>
        <v>-4405449.833333333</v>
      </c>
      <c r="AM62" s="47">
        <f t="shared" si="13"/>
        <v>-4408813.8591666659</v>
      </c>
      <c r="AN62" s="47">
        <f t="shared" si="14"/>
        <v>-4412180.0620833328</v>
      </c>
      <c r="AO62" s="132">
        <f t="shared" si="15"/>
        <v>-4415546.2654166669</v>
      </c>
      <c r="AP62" s="19"/>
      <c r="AQ62" s="19">
        <f t="shared" si="16"/>
        <v>0</v>
      </c>
      <c r="AR62" s="19"/>
      <c r="AS62" s="201"/>
      <c r="AT62" s="19"/>
      <c r="AU62" s="19">
        <f t="shared" si="17"/>
        <v>0</v>
      </c>
      <c r="AV62" s="19"/>
      <c r="AW62" s="201"/>
      <c r="AY62" s="19">
        <f t="shared" si="18"/>
        <v>0</v>
      </c>
      <c r="BA62" s="196"/>
      <c r="BC62" s="19">
        <f t="shared" si="19"/>
        <v>0</v>
      </c>
      <c r="BE62" s="196"/>
      <c r="BG62" s="19">
        <f t="shared" si="20"/>
        <v>0</v>
      </c>
      <c r="BI62" s="196"/>
      <c r="BK62" s="19">
        <f t="shared" si="21"/>
        <v>0</v>
      </c>
      <c r="BM62" s="196"/>
      <c r="BO62" s="19">
        <f t="shared" si="22"/>
        <v>0</v>
      </c>
      <c r="BQ62" s="196"/>
      <c r="BS62" s="19">
        <f t="shared" si="23"/>
        <v>0</v>
      </c>
      <c r="BU62" s="196"/>
      <c r="BW62" s="19">
        <f t="shared" si="24"/>
        <v>0</v>
      </c>
      <c r="BY62" s="196"/>
      <c r="CA62" s="19">
        <f t="shared" si="25"/>
        <v>0</v>
      </c>
      <c r="CC62" s="196"/>
      <c r="CE62" s="19">
        <f t="shared" si="26"/>
        <v>0</v>
      </c>
      <c r="CG62" s="196"/>
      <c r="CI62" s="19">
        <f t="shared" si="27"/>
        <v>0</v>
      </c>
      <c r="CK62" s="196"/>
      <c r="CM62" s="19">
        <f t="shared" si="28"/>
        <v>0</v>
      </c>
      <c r="CO62" s="19">
        <f t="shared" si="29"/>
        <v>-4415546.2654166669</v>
      </c>
      <c r="CQ62" s="19">
        <f t="shared" si="30"/>
        <v>0</v>
      </c>
      <c r="CS62" s="19">
        <f t="shared" si="64"/>
        <v>0</v>
      </c>
      <c r="CU62" s="19">
        <f t="shared" si="32"/>
        <v>-4415546.2654166669</v>
      </c>
      <c r="CW62" s="76">
        <f t="shared" si="33"/>
        <v>0</v>
      </c>
      <c r="CY62" s="21"/>
      <c r="CZ62" s="19">
        <f t="shared" si="34"/>
        <v>0</v>
      </c>
      <c r="DA62" s="21"/>
    </row>
    <row r="63" spans="2:105" x14ac:dyDescent="0.2">
      <c r="B63" s="17" t="str">
        <f>VLOOKUP(D63,'line assign basis'!$L$15:$Q$1525,6,FALSE)</f>
        <v>DEP PROV-INT STOR</v>
      </c>
      <c r="C63" s="20" t="s">
        <v>122</v>
      </c>
      <c r="D63" s="20" t="s">
        <v>120</v>
      </c>
      <c r="E63" s="20">
        <f>IFERROR(VLOOKUP(D63,'line assign basis'!$L$5:$P$1288,5,FALSE),"")</f>
        <v>18</v>
      </c>
      <c r="F63" s="39">
        <v>-13772182.880000001</v>
      </c>
      <c r="G63" s="39">
        <v>-13872821.99</v>
      </c>
      <c r="H63" s="19">
        <v>-13973461.060000001</v>
      </c>
      <c r="I63" s="105">
        <f>IFERROR(VLOOKUP($D63,'SAP Data'!$A$7:$SD$1500,I$4,FALSE),"")</f>
        <v>-14074100.220000001</v>
      </c>
      <c r="J63" s="105">
        <f>IFERROR(VLOOKUP($D63,'SAP Data'!$A$7:$SD$1500,J$4,FALSE),"")</f>
        <v>-14174773.18</v>
      </c>
      <c r="K63" s="105">
        <f>IFERROR(VLOOKUP($D63,'SAP Data'!$A$7:$SD$1500,K$4,FALSE),"")</f>
        <v>-14275434.859999999</v>
      </c>
      <c r="L63" s="105">
        <f>IFERROR(VLOOKUP($D63,'SAP Data'!$A$7:$SD$1500,L$4,FALSE),"")</f>
        <v>-14376096.539999999</v>
      </c>
      <c r="M63" s="105">
        <f>IFERROR(VLOOKUP($D63,'SAP Data'!$A$7:$SD$1500,M$4,FALSE),"")</f>
        <v>-14476758.18</v>
      </c>
      <c r="N63" s="105">
        <f>IFERROR(VLOOKUP($D63,'SAP Data'!$A$7:$SD$1500,N$4,FALSE),"")</f>
        <v>-14577842.65</v>
      </c>
      <c r="O63" s="105">
        <f>IFERROR(VLOOKUP($D63,'SAP Data'!$A$7:$SD$1500,O$4,FALSE),"")</f>
        <v>-14679389.970000001</v>
      </c>
      <c r="P63" s="105">
        <f>IFERROR(VLOOKUP($D63,'SAP Data'!$A$7:$SD$1500,P$4,FALSE),"")</f>
        <v>-14759099.32</v>
      </c>
      <c r="Q63" s="105">
        <f>IFERROR(VLOOKUP($D63,'SAP Data'!$A$7:$SD$1500,Q$4,FALSE),"")</f>
        <v>-14838808.49</v>
      </c>
      <c r="R63" s="105">
        <f>IFERROR(VLOOKUP($D63,'SAP Data'!$A$7:$SD$1500,R$4,FALSE),"")</f>
        <v>-14918510.26</v>
      </c>
      <c r="S63" s="105">
        <f>IFERROR(VLOOKUP($D63,'SAP Data'!$A$7:$SD$1500,S$4,FALSE),"")</f>
        <v>-14998212.050000001</v>
      </c>
      <c r="T63" s="105">
        <f>IFERROR(VLOOKUP($D63,'SAP Data'!$A$7:$SD$1500,T$4,FALSE),"")</f>
        <v>-15077914.32</v>
      </c>
      <c r="U63" s="105">
        <f>IFERROR(VLOOKUP($D63,'SAP Data'!$A$7:$SD$1500,U$4,FALSE),"")</f>
        <v>-15157612.66</v>
      </c>
      <c r="V63" s="105">
        <f>IFERROR(VLOOKUP($D63,'SAP Data'!$A$7:$SD$1500,V$4,FALSE),"")</f>
        <v>-15236233.550000001</v>
      </c>
      <c r="W63" s="105">
        <f>IFERROR(VLOOKUP($D63,'SAP Data'!$A$7:$SD$1500,W$4,FALSE),"")</f>
        <v>-15101419.98</v>
      </c>
      <c r="X63" s="105">
        <f>IFERROR(VLOOKUP($D63,'SAP Data'!$A$7:$SD$1500,X$4,FALSE),"")</f>
        <v>-15178294.08</v>
      </c>
      <c r="Y63" s="105">
        <f>IFERROR(VLOOKUP($D63,'SAP Data'!$A$7:$SD$1500,Y$4,FALSE),"")</f>
        <v>-15255168.51</v>
      </c>
      <c r="Z63" s="105">
        <f>IFERROR(VLOOKUP($D63,'SAP Data'!$A$7:$SD$1500,Z$4,FALSE),"")</f>
        <v>-15332017.890000001</v>
      </c>
      <c r="AA63" s="105">
        <f>IFERROR(VLOOKUP($D63,'SAP Data'!$A$7:$SD$1500,AA$4,FALSE),"")</f>
        <v>-14944545.65</v>
      </c>
      <c r="AB63" s="105">
        <f>IFERROR(VLOOKUP($D63,'SAP Data'!$A$7:$SD$1500,AB$4,FALSE),"")</f>
        <v>-15020002.24</v>
      </c>
      <c r="AC63" s="220">
        <f>IFERROR(VLOOKUP($D63,'SAP Data'!$A$7:$SD$1500,AC$4,FALSE),"")</f>
        <v>-15096141.800000001</v>
      </c>
      <c r="AD63" s="133">
        <f t="shared" si="4"/>
        <v>-14368661.085833333</v>
      </c>
      <c r="AE63" s="47">
        <f t="shared" si="5"/>
        <v>-14463315.979166666</v>
      </c>
      <c r="AF63" s="47">
        <f t="shared" si="6"/>
        <v>-14556226.1175</v>
      </c>
      <c r="AG63" s="47">
        <f t="shared" si="7"/>
        <v>-14647391.355000002</v>
      </c>
      <c r="AH63" s="47">
        <f t="shared" si="8"/>
        <v>-14736765.222083336</v>
      </c>
      <c r="AI63" s="47">
        <f t="shared" si="9"/>
        <v>-14815408.784166669</v>
      </c>
      <c r="AJ63" s="47">
        <f t="shared" si="10"/>
        <v>-14883249.728333334</v>
      </c>
      <c r="AK63" s="47">
        <f t="shared" si="11"/>
        <v>-14949108.389583334</v>
      </c>
      <c r="AL63" s="47">
        <f t="shared" si="12"/>
        <v>-15012966.121666664</v>
      </c>
      <c r="AM63" s="47">
        <f t="shared" si="13"/>
        <v>-15055438.243333334</v>
      </c>
      <c r="AN63" s="47">
        <f t="shared" si="14"/>
        <v>-15077357.351666668</v>
      </c>
      <c r="AO63" s="132">
        <f t="shared" si="15"/>
        <v>-15098950.52791667</v>
      </c>
      <c r="AP63" s="19"/>
      <c r="AQ63" s="19">
        <f t="shared" si="16"/>
        <v>0</v>
      </c>
      <c r="AR63" s="19"/>
      <c r="AS63" s="201"/>
      <c r="AT63" s="19"/>
      <c r="AU63" s="19">
        <f t="shared" si="17"/>
        <v>0</v>
      </c>
      <c r="AV63" s="19"/>
      <c r="AW63" s="201"/>
      <c r="AY63" s="19">
        <f t="shared" si="18"/>
        <v>0</v>
      </c>
      <c r="BA63" s="196"/>
      <c r="BC63" s="19">
        <f t="shared" si="19"/>
        <v>0</v>
      </c>
      <c r="BE63" s="196"/>
      <c r="BG63" s="19">
        <f t="shared" si="20"/>
        <v>0</v>
      </c>
      <c r="BI63" s="196"/>
      <c r="BK63" s="19">
        <f t="shared" si="21"/>
        <v>0</v>
      </c>
      <c r="BM63" s="196"/>
      <c r="BO63" s="19">
        <f t="shared" si="22"/>
        <v>0</v>
      </c>
      <c r="BQ63" s="196"/>
      <c r="BS63" s="19">
        <f t="shared" si="23"/>
        <v>0</v>
      </c>
      <c r="BU63" s="196"/>
      <c r="BW63" s="19">
        <f t="shared" si="24"/>
        <v>0</v>
      </c>
      <c r="BY63" s="196"/>
      <c r="CA63" s="19">
        <f t="shared" si="25"/>
        <v>0</v>
      </c>
      <c r="CC63" s="196"/>
      <c r="CE63" s="19">
        <f t="shared" si="26"/>
        <v>0</v>
      </c>
      <c r="CG63" s="196"/>
      <c r="CI63" s="19">
        <f t="shared" si="27"/>
        <v>0</v>
      </c>
      <c r="CK63" s="196"/>
      <c r="CM63" s="19">
        <f t="shared" si="28"/>
        <v>0</v>
      </c>
      <c r="CO63" s="19">
        <f t="shared" si="29"/>
        <v>-15098950.52791667</v>
      </c>
      <c r="CQ63" s="19">
        <f t="shared" si="30"/>
        <v>0</v>
      </c>
      <c r="CS63" s="19">
        <f t="shared" si="64"/>
        <v>0</v>
      </c>
      <c r="CU63" s="19">
        <f t="shared" si="32"/>
        <v>-15098950.52791667</v>
      </c>
      <c r="CW63" s="76">
        <f t="shared" si="33"/>
        <v>0</v>
      </c>
      <c r="CY63" s="21"/>
      <c r="CZ63" s="19">
        <f t="shared" si="34"/>
        <v>0</v>
      </c>
      <c r="DA63" s="21"/>
    </row>
    <row r="64" spans="2:105" x14ac:dyDescent="0.2">
      <c r="B64" s="17" t="str">
        <f>VLOOKUP(D64,'line assign basis'!$L$15:$Q$1525,6,FALSE)</f>
        <v>ACCUM DEP NONUTILITY</v>
      </c>
      <c r="C64" s="20" t="s">
        <v>124</v>
      </c>
      <c r="D64" s="20" t="s">
        <v>123</v>
      </c>
      <c r="E64" s="20">
        <f>IFERROR(VLOOKUP(D64,'line assign basis'!$L$5:$P$1288,5,FALSE),"")</f>
        <v>18</v>
      </c>
      <c r="F64" s="39">
        <v>531315.65</v>
      </c>
      <c r="G64" s="39">
        <v>531315.65</v>
      </c>
      <c r="H64" s="19">
        <v>531315.65</v>
      </c>
      <c r="I64" s="105">
        <f>IFERROR(VLOOKUP($D64,'SAP Data'!$A$7:$SD$1500,I$4,FALSE),"")</f>
        <v>531315.65</v>
      </c>
      <c r="J64" s="105">
        <f>IFERROR(VLOOKUP($D64,'SAP Data'!$A$7:$SD$1500,J$4,FALSE),"")</f>
        <v>531315.65</v>
      </c>
      <c r="K64" s="105">
        <f>IFERROR(VLOOKUP($D64,'SAP Data'!$A$7:$SD$1500,K$4,FALSE),"")</f>
        <v>531315.65</v>
      </c>
      <c r="L64" s="105">
        <f>IFERROR(VLOOKUP($D64,'SAP Data'!$A$7:$SD$1500,L$4,FALSE),"")</f>
        <v>531315.65</v>
      </c>
      <c r="M64" s="105">
        <f>IFERROR(VLOOKUP($D64,'SAP Data'!$A$7:$SD$1500,M$4,FALSE),"")</f>
        <v>531315.65</v>
      </c>
      <c r="N64" s="105">
        <f>IFERROR(VLOOKUP($D64,'SAP Data'!$A$7:$SD$1500,N$4,FALSE),"")</f>
        <v>531315.65</v>
      </c>
      <c r="O64" s="105">
        <f>IFERROR(VLOOKUP($D64,'SAP Data'!$A$7:$SD$1500,O$4,FALSE),"")</f>
        <v>531315.65</v>
      </c>
      <c r="P64" s="105">
        <f>IFERROR(VLOOKUP($D64,'SAP Data'!$A$7:$SD$1500,P$4,FALSE),"")</f>
        <v>531315.65</v>
      </c>
      <c r="Q64" s="105">
        <f>IFERROR(VLOOKUP($D64,'SAP Data'!$A$7:$SD$1500,Q$4,FALSE),"")</f>
        <v>531315.65</v>
      </c>
      <c r="R64" s="105">
        <f>IFERROR(VLOOKUP($D64,'SAP Data'!$A$7:$SD$1500,R$4,FALSE),"")</f>
        <v>531315.65</v>
      </c>
      <c r="S64" s="105">
        <f>IFERROR(VLOOKUP($D64,'SAP Data'!$A$7:$SD$1500,S$4,FALSE),"")</f>
        <v>531315.65</v>
      </c>
      <c r="T64" s="105">
        <f>IFERROR(VLOOKUP($D64,'SAP Data'!$A$7:$SD$1500,T$4,FALSE),"")</f>
        <v>531315.65</v>
      </c>
      <c r="U64" s="105">
        <f>IFERROR(VLOOKUP($D64,'SAP Data'!$A$7:$SD$1500,U$4,FALSE),"")</f>
        <v>531315.65</v>
      </c>
      <c r="V64" s="105">
        <f>IFERROR(VLOOKUP($D64,'SAP Data'!$A$7:$SD$1500,V$4,FALSE),"")</f>
        <v>531315.65</v>
      </c>
      <c r="W64" s="105">
        <f>IFERROR(VLOOKUP($D64,'SAP Data'!$A$7:$SD$1500,W$4,FALSE),"")</f>
        <v>764394.96</v>
      </c>
      <c r="X64" s="105">
        <f>IFERROR(VLOOKUP($D64,'SAP Data'!$A$7:$SD$1500,X$4,FALSE),"")</f>
        <v>764394.96</v>
      </c>
      <c r="Y64" s="105">
        <f>IFERROR(VLOOKUP($D64,'SAP Data'!$A$7:$SD$1500,Y$4,FALSE),"")</f>
        <v>764394.96</v>
      </c>
      <c r="Z64" s="105">
        <f>IFERROR(VLOOKUP($D64,'SAP Data'!$A$7:$SD$1500,Z$4,FALSE),"")</f>
        <v>764394.96</v>
      </c>
      <c r="AA64" s="105">
        <f>IFERROR(VLOOKUP($D64,'SAP Data'!$A$7:$SD$1500,AA$4,FALSE),"")</f>
        <v>764394.96</v>
      </c>
      <c r="AB64" s="105">
        <f>IFERROR(VLOOKUP($D64,'SAP Data'!$A$7:$SD$1500,AB$4,FALSE),"")</f>
        <v>764394.96</v>
      </c>
      <c r="AC64" s="220">
        <f>IFERROR(VLOOKUP($D64,'SAP Data'!$A$7:$SD$1500,AC$4,FALSE),"")</f>
        <v>764394.96</v>
      </c>
      <c r="AD64" s="133">
        <f t="shared" si="4"/>
        <v>531315.65000000014</v>
      </c>
      <c r="AE64" s="47">
        <f t="shared" si="5"/>
        <v>531315.65000000014</v>
      </c>
      <c r="AF64" s="47">
        <f t="shared" si="6"/>
        <v>531315.65000000014</v>
      </c>
      <c r="AG64" s="47">
        <f t="shared" si="7"/>
        <v>531315.65000000014</v>
      </c>
      <c r="AH64" s="47">
        <f t="shared" si="8"/>
        <v>531315.65000000014</v>
      </c>
      <c r="AI64" s="47">
        <f t="shared" si="9"/>
        <v>541027.28791666683</v>
      </c>
      <c r="AJ64" s="47">
        <f t="shared" si="10"/>
        <v>560450.56375000009</v>
      </c>
      <c r="AK64" s="47">
        <f t="shared" si="11"/>
        <v>579873.83958333347</v>
      </c>
      <c r="AL64" s="47">
        <f t="shared" si="12"/>
        <v>599297.11541666661</v>
      </c>
      <c r="AM64" s="47">
        <f t="shared" si="13"/>
        <v>618720.39124999999</v>
      </c>
      <c r="AN64" s="47">
        <f t="shared" si="14"/>
        <v>638143.66708333336</v>
      </c>
      <c r="AO64" s="132">
        <f t="shared" si="15"/>
        <v>657566.94291666662</v>
      </c>
      <c r="AP64" s="19"/>
      <c r="AQ64" s="19">
        <f t="shared" si="16"/>
        <v>0</v>
      </c>
      <c r="AR64" s="19"/>
      <c r="AS64" s="201"/>
      <c r="AT64" s="19"/>
      <c r="AU64" s="19">
        <f t="shared" si="17"/>
        <v>0</v>
      </c>
      <c r="AV64" s="19"/>
      <c r="AW64" s="201"/>
      <c r="AY64" s="19">
        <f t="shared" si="18"/>
        <v>0</v>
      </c>
      <c r="BA64" s="196"/>
      <c r="BC64" s="19">
        <f t="shared" si="19"/>
        <v>0</v>
      </c>
      <c r="BE64" s="196"/>
      <c r="BG64" s="19">
        <f t="shared" si="20"/>
        <v>0</v>
      </c>
      <c r="BI64" s="196"/>
      <c r="BK64" s="19">
        <f t="shared" si="21"/>
        <v>0</v>
      </c>
      <c r="BM64" s="196"/>
      <c r="BO64" s="19">
        <f t="shared" si="22"/>
        <v>0</v>
      </c>
      <c r="BQ64" s="196"/>
      <c r="BS64" s="19">
        <f t="shared" si="23"/>
        <v>0</v>
      </c>
      <c r="BU64" s="196"/>
      <c r="BW64" s="19">
        <f t="shared" si="24"/>
        <v>0</v>
      </c>
      <c r="BY64" s="196"/>
      <c r="CA64" s="19">
        <f t="shared" si="25"/>
        <v>0</v>
      </c>
      <c r="CC64" s="196"/>
      <c r="CE64" s="19">
        <f t="shared" si="26"/>
        <v>0</v>
      </c>
      <c r="CG64" s="196"/>
      <c r="CI64" s="19">
        <f t="shared" si="27"/>
        <v>0</v>
      </c>
      <c r="CK64" s="196"/>
      <c r="CM64" s="19">
        <f t="shared" si="28"/>
        <v>0</v>
      </c>
      <c r="CO64" s="19">
        <f t="shared" si="29"/>
        <v>657566.94291666662</v>
      </c>
      <c r="CQ64" s="19">
        <f t="shared" si="30"/>
        <v>0</v>
      </c>
      <c r="CS64" s="19">
        <f t="shared" si="64"/>
        <v>0</v>
      </c>
      <c r="CU64" s="19">
        <f t="shared" si="32"/>
        <v>657566.94291666662</v>
      </c>
      <c r="CW64" s="76">
        <f t="shared" si="33"/>
        <v>0</v>
      </c>
      <c r="CY64" s="21"/>
      <c r="CZ64" s="19">
        <f t="shared" si="34"/>
        <v>0</v>
      </c>
      <c r="DA64" s="21"/>
    </row>
    <row r="65" spans="2:105" x14ac:dyDescent="0.2">
      <c r="B65" s="17" t="str">
        <f>VLOOKUP(D65,'line assign basis'!$L$15:$Q$1525,6,FALSE)</f>
        <v>CASH - WELLS FARGO G</v>
      </c>
      <c r="C65" s="20" t="s">
        <v>127</v>
      </c>
      <c r="D65" s="20" t="s">
        <v>125</v>
      </c>
      <c r="E65" s="20">
        <f>IFERROR(VLOOKUP(D65,'line assign basis'!$L$5:$P$1288,5,FALSE),"")</f>
        <v>29</v>
      </c>
      <c r="F65" s="39">
        <v>-477744.18</v>
      </c>
      <c r="G65" s="39">
        <v>189850.84</v>
      </c>
      <c r="H65" s="19">
        <v>1197600.8700000001</v>
      </c>
      <c r="I65" s="105">
        <f>IFERROR(VLOOKUP($D65,'SAP Data'!$A$7:$SD$1500,I$4,FALSE),"")</f>
        <v>230995.85</v>
      </c>
      <c r="J65" s="105">
        <f>IFERROR(VLOOKUP($D65,'SAP Data'!$A$7:$SD$1500,J$4,FALSE),"")</f>
        <v>251390.91</v>
      </c>
      <c r="K65" s="105">
        <f>IFERROR(VLOOKUP($D65,'SAP Data'!$A$7:$SD$1500,K$4,FALSE),"")</f>
        <v>183233.15</v>
      </c>
      <c r="L65" s="105">
        <f>IFERROR(VLOOKUP($D65,'SAP Data'!$A$7:$SD$1500,L$4,FALSE),"")</f>
        <v>158244.4</v>
      </c>
      <c r="M65" s="105">
        <f>IFERROR(VLOOKUP($D65,'SAP Data'!$A$7:$SD$1500,M$4,FALSE),"")</f>
        <v>140468.91</v>
      </c>
      <c r="N65" s="105">
        <f>IFERROR(VLOOKUP($D65,'SAP Data'!$A$7:$SD$1500,N$4,FALSE),"")</f>
        <v>160523.51</v>
      </c>
      <c r="O65" s="105">
        <f>IFERROR(VLOOKUP($D65,'SAP Data'!$A$7:$SD$1500,O$4,FALSE),"")</f>
        <v>204651.22</v>
      </c>
      <c r="P65" s="105">
        <f>IFERROR(VLOOKUP($D65,'SAP Data'!$A$7:$SD$1500,P$4,FALSE),"")</f>
        <v>231959.94</v>
      </c>
      <c r="Q65" s="105">
        <f>IFERROR(VLOOKUP($D65,'SAP Data'!$A$7:$SD$1500,Q$4,FALSE),"")</f>
        <v>209212.07</v>
      </c>
      <c r="R65" s="105">
        <f>IFERROR(VLOOKUP($D65,'SAP Data'!$A$7:$SD$1500,R$4,FALSE),"")</f>
        <v>130929.58</v>
      </c>
      <c r="S65" s="105">
        <f>IFERROR(VLOOKUP($D65,'SAP Data'!$A$7:$SD$1500,S$4,FALSE),"")</f>
        <v>121389.21</v>
      </c>
      <c r="T65" s="105">
        <f>IFERROR(VLOOKUP($D65,'SAP Data'!$A$7:$SD$1500,T$4,FALSE),"")</f>
        <v>120688.03</v>
      </c>
      <c r="U65" s="105">
        <f>IFERROR(VLOOKUP($D65,'SAP Data'!$A$7:$SD$1500,U$4,FALSE),"")</f>
        <v>232209.66</v>
      </c>
      <c r="V65" s="105">
        <f>IFERROR(VLOOKUP($D65,'SAP Data'!$A$7:$SD$1500,V$4,FALSE),"")</f>
        <v>693776</v>
      </c>
      <c r="W65" s="105">
        <f>IFERROR(VLOOKUP($D65,'SAP Data'!$A$7:$SD$1500,W$4,FALSE),"")</f>
        <v>1321120.76</v>
      </c>
      <c r="X65" s="105">
        <f>IFERROR(VLOOKUP($D65,'SAP Data'!$A$7:$SD$1500,X$4,FALSE),"")</f>
        <v>214525.08</v>
      </c>
      <c r="Y65" s="105">
        <f>IFERROR(VLOOKUP($D65,'SAP Data'!$A$7:$SD$1500,Y$4,FALSE),"")</f>
        <v>215735.21</v>
      </c>
      <c r="Z65" s="105">
        <f>IFERROR(VLOOKUP($D65,'SAP Data'!$A$7:$SD$1500,Z$4,FALSE),"")</f>
        <v>228267.42</v>
      </c>
      <c r="AA65" s="105">
        <f>IFERROR(VLOOKUP($D65,'SAP Data'!$A$7:$SD$1500,AA$4,FALSE),"")</f>
        <v>346732.95</v>
      </c>
      <c r="AB65" s="105">
        <f>IFERROR(VLOOKUP($D65,'SAP Data'!$A$7:$SD$1500,AB$4,FALSE),"")</f>
        <v>325740.63</v>
      </c>
      <c r="AC65" s="220">
        <f>IFERROR(VLOOKUP($D65,'SAP Data'!$A$7:$SD$1500,AC$4,FALSE),"")</f>
        <v>300029.13</v>
      </c>
      <c r="AD65" s="133">
        <f t="shared" si="4"/>
        <v>248727.03083333338</v>
      </c>
      <c r="AE65" s="47">
        <f t="shared" si="5"/>
        <v>271235.86958333332</v>
      </c>
      <c r="AF65" s="47">
        <f t="shared" si="6"/>
        <v>223511.93333333335</v>
      </c>
      <c r="AG65" s="47">
        <f t="shared" si="7"/>
        <v>178691.14041666666</v>
      </c>
      <c r="AH65" s="47">
        <f t="shared" si="8"/>
        <v>197174.42791666664</v>
      </c>
      <c r="AI65" s="47">
        <f t="shared" si="9"/>
        <v>263019.12375000003</v>
      </c>
      <c r="AJ65" s="47">
        <f t="shared" si="10"/>
        <v>312776.1358333333</v>
      </c>
      <c r="AK65" s="47">
        <f t="shared" si="11"/>
        <v>318257.25999999995</v>
      </c>
      <c r="AL65" s="47">
        <f t="shared" si="12"/>
        <v>324216.01874999999</v>
      </c>
      <c r="AM65" s="47">
        <f t="shared" si="13"/>
        <v>332958.75374999997</v>
      </c>
      <c r="AN65" s="47">
        <f t="shared" si="14"/>
        <v>342786.35458333336</v>
      </c>
      <c r="AO65" s="132">
        <f t="shared" si="15"/>
        <v>350477.92750000005</v>
      </c>
      <c r="AP65" s="19"/>
      <c r="AQ65" s="19">
        <f t="shared" si="16"/>
        <v>248727.03083333338</v>
      </c>
      <c r="AR65" s="19"/>
      <c r="AS65" s="201"/>
      <c r="AT65" s="19"/>
      <c r="AU65" s="19">
        <f t="shared" si="17"/>
        <v>271235.86958333332</v>
      </c>
      <c r="AV65" s="19"/>
      <c r="AW65" s="201"/>
      <c r="AY65" s="19">
        <f t="shared" si="18"/>
        <v>223511.93333333335</v>
      </c>
      <c r="BA65" s="196"/>
      <c r="BC65" s="19">
        <f t="shared" si="19"/>
        <v>178691.14041666666</v>
      </c>
      <c r="BE65" s="196"/>
      <c r="BG65" s="19">
        <f t="shared" si="20"/>
        <v>197174.42791666664</v>
      </c>
      <c r="BI65" s="196"/>
      <c r="BK65" s="19">
        <f t="shared" si="21"/>
        <v>263019.12375000003</v>
      </c>
      <c r="BM65" s="196"/>
      <c r="BO65" s="19">
        <f t="shared" si="22"/>
        <v>312776.1358333333</v>
      </c>
      <c r="BQ65" s="196"/>
      <c r="BS65" s="19">
        <f t="shared" si="23"/>
        <v>318257.25999999995</v>
      </c>
      <c r="BU65" s="196"/>
      <c r="BW65" s="19">
        <f t="shared" si="24"/>
        <v>324216.01874999999</v>
      </c>
      <c r="BY65" s="196"/>
      <c r="CA65" s="19">
        <f t="shared" si="25"/>
        <v>332958.75374999997</v>
      </c>
      <c r="CC65" s="196"/>
      <c r="CE65" s="19">
        <f t="shared" si="26"/>
        <v>342786.35458333336</v>
      </c>
      <c r="CG65" s="196"/>
      <c r="CI65" s="19">
        <f t="shared" si="27"/>
        <v>350477.92750000005</v>
      </c>
      <c r="CK65" s="196"/>
      <c r="CM65" s="19">
        <f t="shared" si="28"/>
        <v>0</v>
      </c>
      <c r="CO65" s="19">
        <f t="shared" si="29"/>
        <v>0</v>
      </c>
      <c r="CQ65" s="19">
        <f t="shared" si="30"/>
        <v>0</v>
      </c>
      <c r="CS65" s="19">
        <f t="shared" si="64"/>
        <v>0</v>
      </c>
      <c r="CU65" s="19">
        <f t="shared" si="32"/>
        <v>0</v>
      </c>
      <c r="CW65" s="76">
        <f t="shared" si="33"/>
        <v>0</v>
      </c>
      <c r="CY65" s="21"/>
      <c r="CZ65" s="19">
        <f t="shared" si="34"/>
        <v>0</v>
      </c>
      <c r="DA65" s="21"/>
    </row>
    <row r="66" spans="2:105" x14ac:dyDescent="0.2">
      <c r="B66" s="17" t="str">
        <f>VLOOKUP(D66,'line assign basis'!$L$15:$Q$1525,6,FALSE)</f>
        <v>CASH - BANK OF AMERI</v>
      </c>
      <c r="C66" s="20" t="s">
        <v>130</v>
      </c>
      <c r="D66" s="20" t="s">
        <v>128</v>
      </c>
      <c r="E66" s="20">
        <f>IFERROR(VLOOKUP(D66,'line assign basis'!$L$5:$P$1288,5,FALSE),"")</f>
        <v>29</v>
      </c>
      <c r="F66" s="39">
        <v>24212.65</v>
      </c>
      <c r="G66" s="39">
        <v>53925.5</v>
      </c>
      <c r="H66" s="19">
        <v>264256.94</v>
      </c>
      <c r="I66" s="105">
        <f>IFERROR(VLOOKUP($D66,'SAP Data'!$A$7:$SD$1500,I$4,FALSE),"")</f>
        <v>19634.34</v>
      </c>
      <c r="J66" s="105">
        <f>IFERROR(VLOOKUP($D66,'SAP Data'!$A$7:$SD$1500,J$4,FALSE),"")</f>
        <v>24143.64</v>
      </c>
      <c r="K66" s="105">
        <f>IFERROR(VLOOKUP($D66,'SAP Data'!$A$7:$SD$1500,K$4,FALSE),"")</f>
        <v>11605.28</v>
      </c>
      <c r="L66" s="105">
        <f>IFERROR(VLOOKUP($D66,'SAP Data'!$A$7:$SD$1500,L$4,FALSE),"")</f>
        <v>30790.82</v>
      </c>
      <c r="M66" s="105">
        <f>IFERROR(VLOOKUP($D66,'SAP Data'!$A$7:$SD$1500,M$4,FALSE),"")</f>
        <v>54572.02</v>
      </c>
      <c r="N66" s="105">
        <f>IFERROR(VLOOKUP($D66,'SAP Data'!$A$7:$SD$1500,N$4,FALSE),"")</f>
        <v>43771.66</v>
      </c>
      <c r="O66" s="105">
        <f>IFERROR(VLOOKUP($D66,'SAP Data'!$A$7:$SD$1500,O$4,FALSE),"")</f>
        <v>83307.78</v>
      </c>
      <c r="P66" s="105">
        <f>IFERROR(VLOOKUP($D66,'SAP Data'!$A$7:$SD$1500,P$4,FALSE),"")</f>
        <v>38548.949999999997</v>
      </c>
      <c r="Q66" s="105">
        <f>IFERROR(VLOOKUP($D66,'SAP Data'!$A$7:$SD$1500,Q$4,FALSE),"")</f>
        <v>71741.649999999994</v>
      </c>
      <c r="R66" s="105">
        <f>IFERROR(VLOOKUP($D66,'SAP Data'!$A$7:$SD$1500,R$4,FALSE),"")</f>
        <v>27564.400000000001</v>
      </c>
      <c r="S66" s="105">
        <f>IFERROR(VLOOKUP($D66,'SAP Data'!$A$7:$SD$1500,S$4,FALSE),"")</f>
        <v>87751.72</v>
      </c>
      <c r="T66" s="105">
        <f>IFERROR(VLOOKUP($D66,'SAP Data'!$A$7:$SD$1500,T$4,FALSE),"")</f>
        <v>28147.42</v>
      </c>
      <c r="U66" s="105">
        <f>IFERROR(VLOOKUP($D66,'SAP Data'!$A$7:$SD$1500,U$4,FALSE),"")</f>
        <v>72969.83</v>
      </c>
      <c r="V66" s="105">
        <f>IFERROR(VLOOKUP($D66,'SAP Data'!$A$7:$SD$1500,V$4,FALSE),"")</f>
        <v>133164.19</v>
      </c>
      <c r="W66" s="105">
        <f>IFERROR(VLOOKUP($D66,'SAP Data'!$A$7:$SD$1500,W$4,FALSE),"")</f>
        <v>55361.61</v>
      </c>
      <c r="X66" s="105">
        <f>IFERROR(VLOOKUP($D66,'SAP Data'!$A$7:$SD$1500,X$4,FALSE),"")</f>
        <v>24765.03</v>
      </c>
      <c r="Y66" s="105">
        <f>IFERROR(VLOOKUP($D66,'SAP Data'!$A$7:$SD$1500,Y$4,FALSE),"")</f>
        <v>29912.55</v>
      </c>
      <c r="Z66" s="105">
        <f>IFERROR(VLOOKUP($D66,'SAP Data'!$A$7:$SD$1500,Z$4,FALSE),"")</f>
        <v>134518.35999999999</v>
      </c>
      <c r="AA66" s="105">
        <f>IFERROR(VLOOKUP($D66,'SAP Data'!$A$7:$SD$1500,AA$4,FALSE),"")</f>
        <v>105225.58</v>
      </c>
      <c r="AB66" s="105">
        <f>IFERROR(VLOOKUP($D66,'SAP Data'!$A$7:$SD$1500,AB$4,FALSE),"")</f>
        <v>26204.09</v>
      </c>
      <c r="AC66" s="220">
        <f>IFERROR(VLOOKUP($D66,'SAP Data'!$A$7:$SD$1500,AC$4,FALSE),"")</f>
        <v>61533.26</v>
      </c>
      <c r="AD66" s="133">
        <f t="shared" si="4"/>
        <v>60182.258750000001</v>
      </c>
      <c r="AE66" s="47">
        <f t="shared" si="5"/>
        <v>61731.340833333343</v>
      </c>
      <c r="AF66" s="47">
        <f t="shared" si="6"/>
        <v>53302.869999999995</v>
      </c>
      <c r="AG66" s="47">
        <f t="shared" si="7"/>
        <v>45687.285416666658</v>
      </c>
      <c r="AH66" s="47">
        <f t="shared" si="8"/>
        <v>52452.120416666665</v>
      </c>
      <c r="AI66" s="47">
        <f t="shared" si="9"/>
        <v>58817.823750000003</v>
      </c>
      <c r="AJ66" s="47">
        <f t="shared" si="10"/>
        <v>60389.929583333324</v>
      </c>
      <c r="AK66" s="47">
        <f t="shared" si="11"/>
        <v>59111.377083333347</v>
      </c>
      <c r="AL66" s="47">
        <f t="shared" si="12"/>
        <v>61865.011666666658</v>
      </c>
      <c r="AM66" s="47">
        <f t="shared" si="13"/>
        <v>66559.365833333344</v>
      </c>
      <c r="AN66" s="47">
        <f t="shared" si="14"/>
        <v>66958.238333333327</v>
      </c>
      <c r="AO66" s="132">
        <f t="shared" si="15"/>
        <v>66018.519583333313</v>
      </c>
      <c r="AP66" s="19"/>
      <c r="AQ66" s="19">
        <f t="shared" si="16"/>
        <v>60182.258750000001</v>
      </c>
      <c r="AR66" s="19"/>
      <c r="AS66" s="201"/>
      <c r="AT66" s="19"/>
      <c r="AU66" s="19">
        <f t="shared" si="17"/>
        <v>61731.340833333343</v>
      </c>
      <c r="AV66" s="19"/>
      <c r="AW66" s="201"/>
      <c r="AY66" s="19">
        <f t="shared" si="18"/>
        <v>53302.869999999995</v>
      </c>
      <c r="BA66" s="196"/>
      <c r="BC66" s="19">
        <f t="shared" si="19"/>
        <v>45687.285416666658</v>
      </c>
      <c r="BE66" s="196"/>
      <c r="BG66" s="19">
        <f t="shared" si="20"/>
        <v>52452.120416666665</v>
      </c>
      <c r="BI66" s="196"/>
      <c r="BK66" s="19">
        <f t="shared" si="21"/>
        <v>58817.823750000003</v>
      </c>
      <c r="BM66" s="196"/>
      <c r="BO66" s="19">
        <f t="shared" si="22"/>
        <v>60389.929583333324</v>
      </c>
      <c r="BQ66" s="196"/>
      <c r="BS66" s="19">
        <f t="shared" si="23"/>
        <v>59111.377083333347</v>
      </c>
      <c r="BU66" s="196"/>
      <c r="BW66" s="19">
        <f t="shared" si="24"/>
        <v>61865.011666666658</v>
      </c>
      <c r="BY66" s="196"/>
      <c r="CA66" s="19">
        <f t="shared" si="25"/>
        <v>66559.365833333344</v>
      </c>
      <c r="CC66" s="196"/>
      <c r="CE66" s="19">
        <f t="shared" si="26"/>
        <v>66958.238333333327</v>
      </c>
      <c r="CG66" s="196"/>
      <c r="CI66" s="19">
        <f t="shared" si="27"/>
        <v>66018.519583333313</v>
      </c>
      <c r="CK66" s="196"/>
      <c r="CM66" s="19">
        <f t="shared" si="28"/>
        <v>0</v>
      </c>
      <c r="CO66" s="19">
        <f t="shared" si="29"/>
        <v>0</v>
      </c>
      <c r="CQ66" s="19">
        <f t="shared" si="30"/>
        <v>0</v>
      </c>
      <c r="CS66" s="19">
        <f t="shared" si="64"/>
        <v>0</v>
      </c>
      <c r="CU66" s="19">
        <f t="shared" si="32"/>
        <v>0</v>
      </c>
      <c r="CW66" s="76">
        <f t="shared" si="33"/>
        <v>0</v>
      </c>
      <c r="CY66" s="21"/>
      <c r="CZ66" s="19">
        <f t="shared" si="34"/>
        <v>0</v>
      </c>
      <c r="DA66" s="21"/>
    </row>
    <row r="67" spans="2:105" x14ac:dyDescent="0.2">
      <c r="B67" s="17" t="str">
        <f>VLOOKUP(D67,'line assign basis'!$L$15:$Q$1525,6,FALSE)</f>
        <v>NWN Health Reimburse</v>
      </c>
      <c r="C67" s="20" t="s">
        <v>133</v>
      </c>
      <c r="D67" s="20" t="s">
        <v>131</v>
      </c>
      <c r="E67" s="20">
        <f>IFERROR(VLOOKUP(D67,'line assign basis'!$L$5:$P$1288,5,FALSE),"")</f>
        <v>29</v>
      </c>
      <c r="F67" s="39">
        <v>0</v>
      </c>
      <c r="G67" s="39">
        <v>0</v>
      </c>
      <c r="H67" s="19">
        <v>0</v>
      </c>
      <c r="I67" s="105">
        <f>IFERROR(VLOOKUP($D67,'SAP Data'!$A$7:$SD$1500,I$4,FALSE),"")</f>
        <v>0</v>
      </c>
      <c r="J67" s="105">
        <f>IFERROR(VLOOKUP($D67,'SAP Data'!$A$7:$SD$1500,J$4,FALSE),"")</f>
        <v>0</v>
      </c>
      <c r="K67" s="105">
        <f>IFERROR(VLOOKUP($D67,'SAP Data'!$A$7:$SD$1500,K$4,FALSE),"")</f>
        <v>0</v>
      </c>
      <c r="L67" s="105">
        <f>IFERROR(VLOOKUP($D67,'SAP Data'!$A$7:$SD$1500,L$4,FALSE),"")</f>
        <v>0</v>
      </c>
      <c r="M67" s="105">
        <f>IFERROR(VLOOKUP($D67,'SAP Data'!$A$7:$SD$1500,M$4,FALSE),"")</f>
        <v>0</v>
      </c>
      <c r="N67" s="105">
        <f>IFERROR(VLOOKUP($D67,'SAP Data'!$A$7:$SD$1500,N$4,FALSE),"")</f>
        <v>0</v>
      </c>
      <c r="O67" s="105">
        <f>IFERROR(VLOOKUP($D67,'SAP Data'!$A$7:$SD$1500,O$4,FALSE),"")</f>
        <v>0</v>
      </c>
      <c r="P67" s="105">
        <f>IFERROR(VLOOKUP($D67,'SAP Data'!$A$7:$SD$1500,P$4,FALSE),"")</f>
        <v>0</v>
      </c>
      <c r="Q67" s="105">
        <f>IFERROR(VLOOKUP($D67,'SAP Data'!$A$7:$SD$1500,Q$4,FALSE),"")</f>
        <v>0</v>
      </c>
      <c r="R67" s="105">
        <f>IFERROR(VLOOKUP($D67,'SAP Data'!$A$7:$SD$1500,R$4,FALSE),"")</f>
        <v>0</v>
      </c>
      <c r="S67" s="105">
        <f>IFERROR(VLOOKUP($D67,'SAP Data'!$A$7:$SD$1500,S$4,FALSE),"")</f>
        <v>0</v>
      </c>
      <c r="T67" s="105">
        <f>IFERROR(VLOOKUP($D67,'SAP Data'!$A$7:$SD$1500,T$4,FALSE),"")</f>
        <v>0</v>
      </c>
      <c r="U67" s="105">
        <f>IFERROR(VLOOKUP($D67,'SAP Data'!$A$7:$SD$1500,U$4,FALSE),"")</f>
        <v>0</v>
      </c>
      <c r="V67" s="105">
        <f>IFERROR(VLOOKUP($D67,'SAP Data'!$A$7:$SD$1500,V$4,FALSE),"")</f>
        <v>0</v>
      </c>
      <c r="W67" s="105">
        <f>IFERROR(VLOOKUP($D67,'SAP Data'!$A$7:$SD$1500,W$4,FALSE),"")</f>
        <v>0</v>
      </c>
      <c r="X67" s="105">
        <f>IFERROR(VLOOKUP($D67,'SAP Data'!$A$7:$SD$1500,X$4,FALSE),"")</f>
        <v>0</v>
      </c>
      <c r="Y67" s="105">
        <f>IFERROR(VLOOKUP($D67,'SAP Data'!$A$7:$SD$1500,Y$4,FALSE),"")</f>
        <v>0</v>
      </c>
      <c r="Z67" s="105">
        <f>IFERROR(VLOOKUP($D67,'SAP Data'!$A$7:$SD$1500,Z$4,FALSE),"")</f>
        <v>0</v>
      </c>
      <c r="AA67" s="105">
        <f>IFERROR(VLOOKUP($D67,'SAP Data'!$A$7:$SD$1500,AA$4,FALSE),"")</f>
        <v>0</v>
      </c>
      <c r="AB67" s="105">
        <f>IFERROR(VLOOKUP($D67,'SAP Data'!$A$7:$SD$1500,AB$4,FALSE),"")</f>
        <v>0</v>
      </c>
      <c r="AC67" s="220">
        <f>IFERROR(VLOOKUP($D67,'SAP Data'!$A$7:$SD$1500,AC$4,FALSE),"")</f>
        <v>0</v>
      </c>
      <c r="AD67" s="133">
        <f t="shared" si="4"/>
        <v>0</v>
      </c>
      <c r="AE67" s="47">
        <f t="shared" si="5"/>
        <v>0</v>
      </c>
      <c r="AF67" s="47">
        <f t="shared" si="6"/>
        <v>0</v>
      </c>
      <c r="AG67" s="47">
        <f t="shared" si="7"/>
        <v>0</v>
      </c>
      <c r="AH67" s="47">
        <f t="shared" si="8"/>
        <v>0</v>
      </c>
      <c r="AI67" s="47">
        <f t="shared" si="9"/>
        <v>0</v>
      </c>
      <c r="AJ67" s="47">
        <f t="shared" si="10"/>
        <v>0</v>
      </c>
      <c r="AK67" s="47">
        <f t="shared" si="11"/>
        <v>0</v>
      </c>
      <c r="AL67" s="47">
        <f t="shared" si="12"/>
        <v>0</v>
      </c>
      <c r="AM67" s="47">
        <f t="shared" si="13"/>
        <v>0</v>
      </c>
      <c r="AN67" s="47">
        <f t="shared" si="14"/>
        <v>0</v>
      </c>
      <c r="AO67" s="132">
        <f t="shared" si="15"/>
        <v>0</v>
      </c>
      <c r="AP67" s="19"/>
      <c r="AQ67" s="19">
        <f t="shared" si="16"/>
        <v>0</v>
      </c>
      <c r="AR67" s="19"/>
      <c r="AS67" s="201"/>
      <c r="AT67" s="19"/>
      <c r="AU67" s="19">
        <f t="shared" si="17"/>
        <v>0</v>
      </c>
      <c r="AV67" s="19"/>
      <c r="AW67" s="201"/>
      <c r="AY67" s="19">
        <f t="shared" si="18"/>
        <v>0</v>
      </c>
      <c r="BA67" s="196"/>
      <c r="BC67" s="19">
        <f t="shared" si="19"/>
        <v>0</v>
      </c>
      <c r="BE67" s="196"/>
      <c r="BG67" s="19">
        <f t="shared" si="20"/>
        <v>0</v>
      </c>
      <c r="BI67" s="196"/>
      <c r="BK67" s="19">
        <f t="shared" si="21"/>
        <v>0</v>
      </c>
      <c r="BM67" s="196"/>
      <c r="BO67" s="19">
        <f t="shared" si="22"/>
        <v>0</v>
      </c>
      <c r="BQ67" s="196"/>
      <c r="BS67" s="19">
        <f t="shared" si="23"/>
        <v>0</v>
      </c>
      <c r="BU67" s="196"/>
      <c r="BW67" s="19">
        <f t="shared" si="24"/>
        <v>0</v>
      </c>
      <c r="BY67" s="196"/>
      <c r="CA67" s="19">
        <f t="shared" si="25"/>
        <v>0</v>
      </c>
      <c r="CC67" s="196"/>
      <c r="CE67" s="19">
        <f t="shared" si="26"/>
        <v>0</v>
      </c>
      <c r="CG67" s="196"/>
      <c r="CI67" s="19">
        <f t="shared" si="27"/>
        <v>0</v>
      </c>
      <c r="CK67" s="196"/>
      <c r="CM67" s="19">
        <f t="shared" si="28"/>
        <v>0</v>
      </c>
      <c r="CO67" s="19">
        <f t="shared" si="29"/>
        <v>0</v>
      </c>
      <c r="CQ67" s="19">
        <f t="shared" si="30"/>
        <v>0</v>
      </c>
      <c r="CS67" s="19">
        <f t="shared" si="64"/>
        <v>0</v>
      </c>
      <c r="CU67" s="19">
        <f t="shared" si="32"/>
        <v>0</v>
      </c>
      <c r="CW67" s="76">
        <f t="shared" si="33"/>
        <v>0</v>
      </c>
      <c r="CY67" s="21"/>
      <c r="CZ67" s="19">
        <f t="shared" si="34"/>
        <v>0</v>
      </c>
      <c r="DA67" s="21"/>
    </row>
    <row r="68" spans="2:105" x14ac:dyDescent="0.2">
      <c r="B68" s="17" t="str">
        <f>VLOOKUP(D68,'line assign basis'!$L$15:$Q$1525,6,FALSE)</f>
        <v>US BANK 2901 - REMIT</v>
      </c>
      <c r="C68" s="20" t="s">
        <v>136</v>
      </c>
      <c r="D68" s="20" t="s">
        <v>134</v>
      </c>
      <c r="E68" s="20">
        <f>IFERROR(VLOOKUP(D68,'line assign basis'!$L$5:$P$1288,5,FALSE),"")</f>
        <v>29</v>
      </c>
      <c r="F68" s="39">
        <v>0</v>
      </c>
      <c r="G68" s="39">
        <v>0</v>
      </c>
      <c r="H68" s="19">
        <v>0</v>
      </c>
      <c r="I68" s="105">
        <f>IFERROR(VLOOKUP($D68,'SAP Data'!$A$7:$SD$1500,I$4,FALSE),"")</f>
        <v>0</v>
      </c>
      <c r="J68" s="105">
        <f>IFERROR(VLOOKUP($D68,'SAP Data'!$A$7:$SD$1500,J$4,FALSE),"")</f>
        <v>0</v>
      </c>
      <c r="K68" s="105">
        <f>IFERROR(VLOOKUP($D68,'SAP Data'!$A$7:$SD$1500,K$4,FALSE),"")</f>
        <v>0</v>
      </c>
      <c r="L68" s="105">
        <f>IFERROR(VLOOKUP($D68,'SAP Data'!$A$7:$SD$1500,L$4,FALSE),"")</f>
        <v>0</v>
      </c>
      <c r="M68" s="105">
        <f>IFERROR(VLOOKUP($D68,'SAP Data'!$A$7:$SD$1500,M$4,FALSE),"")</f>
        <v>0</v>
      </c>
      <c r="N68" s="105">
        <f>IFERROR(VLOOKUP($D68,'SAP Data'!$A$7:$SD$1500,N$4,FALSE),"")</f>
        <v>0</v>
      </c>
      <c r="O68" s="105">
        <f>IFERROR(VLOOKUP($D68,'SAP Data'!$A$7:$SD$1500,O$4,FALSE),"")</f>
        <v>0</v>
      </c>
      <c r="P68" s="105">
        <f>IFERROR(VLOOKUP($D68,'SAP Data'!$A$7:$SD$1500,P$4,FALSE),"")</f>
        <v>0</v>
      </c>
      <c r="Q68" s="105">
        <f>IFERROR(VLOOKUP($D68,'SAP Data'!$A$7:$SD$1500,Q$4,FALSE),"")</f>
        <v>0</v>
      </c>
      <c r="R68" s="105">
        <f>IFERROR(VLOOKUP($D68,'SAP Data'!$A$7:$SD$1500,R$4,FALSE),"")</f>
        <v>0</v>
      </c>
      <c r="S68" s="105">
        <f>IFERROR(VLOOKUP($D68,'SAP Data'!$A$7:$SD$1500,S$4,FALSE),"")</f>
        <v>0</v>
      </c>
      <c r="T68" s="105">
        <f>IFERROR(VLOOKUP($D68,'SAP Data'!$A$7:$SD$1500,T$4,FALSE),"")</f>
        <v>0</v>
      </c>
      <c r="U68" s="105">
        <f>IFERROR(VLOOKUP($D68,'SAP Data'!$A$7:$SD$1500,U$4,FALSE),"")</f>
        <v>0</v>
      </c>
      <c r="V68" s="105">
        <f>IFERROR(VLOOKUP($D68,'SAP Data'!$A$7:$SD$1500,V$4,FALSE),"")</f>
        <v>0</v>
      </c>
      <c r="W68" s="105">
        <f>IFERROR(VLOOKUP($D68,'SAP Data'!$A$7:$SD$1500,W$4,FALSE),"")</f>
        <v>0</v>
      </c>
      <c r="X68" s="105">
        <f>IFERROR(VLOOKUP($D68,'SAP Data'!$A$7:$SD$1500,X$4,FALSE),"")</f>
        <v>0</v>
      </c>
      <c r="Y68" s="105">
        <f>IFERROR(VLOOKUP($D68,'SAP Data'!$A$7:$SD$1500,Y$4,FALSE),"")</f>
        <v>0</v>
      </c>
      <c r="Z68" s="105">
        <f>IFERROR(VLOOKUP($D68,'SAP Data'!$A$7:$SD$1500,Z$4,FALSE),"")</f>
        <v>0</v>
      </c>
      <c r="AA68" s="105">
        <f>IFERROR(VLOOKUP($D68,'SAP Data'!$A$7:$SD$1500,AA$4,FALSE),"")</f>
        <v>0</v>
      </c>
      <c r="AB68" s="105">
        <f>IFERROR(VLOOKUP($D68,'SAP Data'!$A$7:$SD$1500,AB$4,FALSE),"")</f>
        <v>0</v>
      </c>
      <c r="AC68" s="220">
        <f>IFERROR(VLOOKUP($D68,'SAP Data'!$A$7:$SD$1500,AC$4,FALSE),"")</f>
        <v>0</v>
      </c>
      <c r="AD68" s="133">
        <f t="shared" si="4"/>
        <v>0</v>
      </c>
      <c r="AE68" s="47">
        <f t="shared" si="5"/>
        <v>0</v>
      </c>
      <c r="AF68" s="47">
        <f t="shared" si="6"/>
        <v>0</v>
      </c>
      <c r="AG68" s="47">
        <f t="shared" si="7"/>
        <v>0</v>
      </c>
      <c r="AH68" s="47">
        <f t="shared" si="8"/>
        <v>0</v>
      </c>
      <c r="AI68" s="47">
        <f t="shared" si="9"/>
        <v>0</v>
      </c>
      <c r="AJ68" s="47">
        <f t="shared" si="10"/>
        <v>0</v>
      </c>
      <c r="AK68" s="47">
        <f t="shared" si="11"/>
        <v>0</v>
      </c>
      <c r="AL68" s="47">
        <f t="shared" si="12"/>
        <v>0</v>
      </c>
      <c r="AM68" s="47">
        <f t="shared" si="13"/>
        <v>0</v>
      </c>
      <c r="AN68" s="47">
        <f t="shared" si="14"/>
        <v>0</v>
      </c>
      <c r="AO68" s="132">
        <f t="shared" si="15"/>
        <v>0</v>
      </c>
      <c r="AP68" s="19"/>
      <c r="AQ68" s="19">
        <f t="shared" si="16"/>
        <v>0</v>
      </c>
      <c r="AR68" s="19"/>
      <c r="AS68" s="201"/>
      <c r="AT68" s="19"/>
      <c r="AU68" s="19">
        <f t="shared" si="17"/>
        <v>0</v>
      </c>
      <c r="AV68" s="19"/>
      <c r="AW68" s="201"/>
      <c r="AY68" s="19">
        <f t="shared" si="18"/>
        <v>0</v>
      </c>
      <c r="BA68" s="196"/>
      <c r="BC68" s="19">
        <f t="shared" si="19"/>
        <v>0</v>
      </c>
      <c r="BE68" s="196"/>
      <c r="BG68" s="19">
        <f t="shared" si="20"/>
        <v>0</v>
      </c>
      <c r="BI68" s="196"/>
      <c r="BK68" s="19">
        <f t="shared" si="21"/>
        <v>0</v>
      </c>
      <c r="BM68" s="196"/>
      <c r="BO68" s="19">
        <f t="shared" si="22"/>
        <v>0</v>
      </c>
      <c r="BQ68" s="196"/>
      <c r="BS68" s="19">
        <f t="shared" si="23"/>
        <v>0</v>
      </c>
      <c r="BU68" s="196"/>
      <c r="BW68" s="19">
        <f t="shared" si="24"/>
        <v>0</v>
      </c>
      <c r="BY68" s="196"/>
      <c r="CA68" s="19">
        <f t="shared" si="25"/>
        <v>0</v>
      </c>
      <c r="CC68" s="196"/>
      <c r="CE68" s="19">
        <f t="shared" si="26"/>
        <v>0</v>
      </c>
      <c r="CG68" s="196"/>
      <c r="CI68" s="19">
        <f t="shared" si="27"/>
        <v>0</v>
      </c>
      <c r="CK68" s="196"/>
      <c r="CM68" s="19">
        <f t="shared" si="28"/>
        <v>0</v>
      </c>
      <c r="CO68" s="19">
        <f t="shared" si="29"/>
        <v>0</v>
      </c>
      <c r="CQ68" s="19">
        <f t="shared" si="30"/>
        <v>0</v>
      </c>
      <c r="CS68" s="19">
        <f t="shared" si="64"/>
        <v>0</v>
      </c>
      <c r="CU68" s="19">
        <f t="shared" si="32"/>
        <v>0</v>
      </c>
      <c r="CW68" s="76">
        <f t="shared" si="33"/>
        <v>0</v>
      </c>
      <c r="CY68" s="21"/>
      <c r="CZ68" s="19">
        <f t="shared" si="34"/>
        <v>0</v>
      </c>
      <c r="DA68" s="21"/>
    </row>
    <row r="69" spans="2:105" x14ac:dyDescent="0.2">
      <c r="B69" s="17" t="str">
        <f>VLOOKUP(D69,'line assign basis'!$L$15:$Q$1525,6,FALSE)</f>
        <v>US BANK 2919 - ELECT</v>
      </c>
      <c r="C69" s="20" t="s">
        <v>139</v>
      </c>
      <c r="D69" s="20" t="s">
        <v>137</v>
      </c>
      <c r="E69" s="20">
        <f>IFERROR(VLOOKUP(D69,'line assign basis'!$L$5:$P$1288,5,FALSE),"")</f>
        <v>29</v>
      </c>
      <c r="F69" s="39">
        <v>653864.64</v>
      </c>
      <c r="G69" s="39">
        <v>0</v>
      </c>
      <c r="H69" s="19">
        <v>0</v>
      </c>
      <c r="I69" s="105">
        <f>IFERROR(VLOOKUP($D69,'SAP Data'!$A$7:$SD$1500,I$4,FALSE),"")</f>
        <v>0</v>
      </c>
      <c r="J69" s="105">
        <f>IFERROR(VLOOKUP($D69,'SAP Data'!$A$7:$SD$1500,J$4,FALSE),"")</f>
        <v>0</v>
      </c>
      <c r="K69" s="105">
        <f>IFERROR(VLOOKUP($D69,'SAP Data'!$A$7:$SD$1500,K$4,FALSE),"")</f>
        <v>0</v>
      </c>
      <c r="L69" s="105">
        <f>IFERROR(VLOOKUP($D69,'SAP Data'!$A$7:$SD$1500,L$4,FALSE),"")</f>
        <v>0</v>
      </c>
      <c r="M69" s="105">
        <f>IFERROR(VLOOKUP($D69,'SAP Data'!$A$7:$SD$1500,M$4,FALSE),"")</f>
        <v>0</v>
      </c>
      <c r="N69" s="105">
        <f>IFERROR(VLOOKUP($D69,'SAP Data'!$A$7:$SD$1500,N$4,FALSE),"")</f>
        <v>0</v>
      </c>
      <c r="O69" s="105">
        <f>IFERROR(VLOOKUP($D69,'SAP Data'!$A$7:$SD$1500,O$4,FALSE),"")</f>
        <v>0</v>
      </c>
      <c r="P69" s="105">
        <f>IFERROR(VLOOKUP($D69,'SAP Data'!$A$7:$SD$1500,P$4,FALSE),"")</f>
        <v>0</v>
      </c>
      <c r="Q69" s="105">
        <f>IFERROR(VLOOKUP($D69,'SAP Data'!$A$7:$SD$1500,Q$4,FALSE),"")</f>
        <v>0</v>
      </c>
      <c r="R69" s="105">
        <f>IFERROR(VLOOKUP($D69,'SAP Data'!$A$7:$SD$1500,R$4,FALSE),"")</f>
        <v>0</v>
      </c>
      <c r="S69" s="105">
        <f>IFERROR(VLOOKUP($D69,'SAP Data'!$A$7:$SD$1500,S$4,FALSE),"")</f>
        <v>0</v>
      </c>
      <c r="T69" s="105">
        <f>IFERROR(VLOOKUP($D69,'SAP Data'!$A$7:$SD$1500,T$4,FALSE),"")</f>
        <v>0</v>
      </c>
      <c r="U69" s="105">
        <f>IFERROR(VLOOKUP($D69,'SAP Data'!$A$7:$SD$1500,U$4,FALSE),"")</f>
        <v>0</v>
      </c>
      <c r="V69" s="105">
        <f>IFERROR(VLOOKUP($D69,'SAP Data'!$A$7:$SD$1500,V$4,FALSE),"")</f>
        <v>0</v>
      </c>
      <c r="W69" s="105">
        <f>IFERROR(VLOOKUP($D69,'SAP Data'!$A$7:$SD$1500,W$4,FALSE),"")</f>
        <v>0</v>
      </c>
      <c r="X69" s="105">
        <f>IFERROR(VLOOKUP($D69,'SAP Data'!$A$7:$SD$1500,X$4,FALSE),"")</f>
        <v>0</v>
      </c>
      <c r="Y69" s="105">
        <f>IFERROR(VLOOKUP($D69,'SAP Data'!$A$7:$SD$1500,Y$4,FALSE),"")</f>
        <v>0</v>
      </c>
      <c r="Z69" s="105">
        <f>IFERROR(VLOOKUP($D69,'SAP Data'!$A$7:$SD$1500,Z$4,FALSE),"")</f>
        <v>0</v>
      </c>
      <c r="AA69" s="105">
        <f>IFERROR(VLOOKUP($D69,'SAP Data'!$A$7:$SD$1500,AA$4,FALSE),"")</f>
        <v>0</v>
      </c>
      <c r="AB69" s="105">
        <f>IFERROR(VLOOKUP($D69,'SAP Data'!$A$7:$SD$1500,AB$4,FALSE),"")</f>
        <v>0</v>
      </c>
      <c r="AC69" s="220">
        <f>IFERROR(VLOOKUP($D69,'SAP Data'!$A$7:$SD$1500,AC$4,FALSE),"")</f>
        <v>0</v>
      </c>
      <c r="AD69" s="133">
        <f t="shared" si="4"/>
        <v>27244.36</v>
      </c>
      <c r="AE69" s="47">
        <f t="shared" si="5"/>
        <v>0</v>
      </c>
      <c r="AF69" s="47">
        <f t="shared" si="6"/>
        <v>0</v>
      </c>
      <c r="AG69" s="47">
        <f t="shared" si="7"/>
        <v>0</v>
      </c>
      <c r="AH69" s="47">
        <f t="shared" si="8"/>
        <v>0</v>
      </c>
      <c r="AI69" s="47">
        <f t="shared" si="9"/>
        <v>0</v>
      </c>
      <c r="AJ69" s="47">
        <f t="shared" si="10"/>
        <v>0</v>
      </c>
      <c r="AK69" s="47">
        <f t="shared" si="11"/>
        <v>0</v>
      </c>
      <c r="AL69" s="47">
        <f t="shared" si="12"/>
        <v>0</v>
      </c>
      <c r="AM69" s="47">
        <f t="shared" si="13"/>
        <v>0</v>
      </c>
      <c r="AN69" s="47">
        <f t="shared" si="14"/>
        <v>0</v>
      </c>
      <c r="AO69" s="132">
        <f t="shared" si="15"/>
        <v>0</v>
      </c>
      <c r="AP69" s="19"/>
      <c r="AQ69" s="19">
        <f t="shared" si="16"/>
        <v>27244.36</v>
      </c>
      <c r="AR69" s="19"/>
      <c r="AS69" s="201"/>
      <c r="AT69" s="19"/>
      <c r="AU69" s="19">
        <f t="shared" si="17"/>
        <v>0</v>
      </c>
      <c r="AV69" s="19"/>
      <c r="AW69" s="201"/>
      <c r="AY69" s="19">
        <f t="shared" si="18"/>
        <v>0</v>
      </c>
      <c r="BA69" s="196"/>
      <c r="BC69" s="19">
        <f t="shared" si="19"/>
        <v>0</v>
      </c>
      <c r="BE69" s="196"/>
      <c r="BG69" s="19">
        <f t="shared" si="20"/>
        <v>0</v>
      </c>
      <c r="BI69" s="196"/>
      <c r="BK69" s="19">
        <f t="shared" si="21"/>
        <v>0</v>
      </c>
      <c r="BM69" s="196"/>
      <c r="BO69" s="19">
        <f t="shared" si="22"/>
        <v>0</v>
      </c>
      <c r="BQ69" s="196"/>
      <c r="BS69" s="19">
        <f t="shared" si="23"/>
        <v>0</v>
      </c>
      <c r="BU69" s="196"/>
      <c r="BW69" s="19">
        <f t="shared" si="24"/>
        <v>0</v>
      </c>
      <c r="BY69" s="196"/>
      <c r="CA69" s="19">
        <f t="shared" si="25"/>
        <v>0</v>
      </c>
      <c r="CC69" s="196"/>
      <c r="CE69" s="19">
        <f t="shared" si="26"/>
        <v>0</v>
      </c>
      <c r="CG69" s="196"/>
      <c r="CI69" s="19">
        <f t="shared" si="27"/>
        <v>0</v>
      </c>
      <c r="CK69" s="196"/>
      <c r="CM69" s="19">
        <f t="shared" si="28"/>
        <v>0</v>
      </c>
      <c r="CO69" s="19">
        <f t="shared" si="29"/>
        <v>0</v>
      </c>
      <c r="CQ69" s="19">
        <f t="shared" si="30"/>
        <v>0</v>
      </c>
      <c r="CS69" s="19">
        <f t="shared" si="64"/>
        <v>0</v>
      </c>
      <c r="CU69" s="19">
        <f t="shared" si="32"/>
        <v>0</v>
      </c>
      <c r="CW69" s="76">
        <f t="shared" si="33"/>
        <v>0</v>
      </c>
      <c r="CY69" s="21"/>
      <c r="CZ69" s="19">
        <f t="shared" si="34"/>
        <v>0</v>
      </c>
      <c r="DA69" s="21"/>
    </row>
    <row r="70" spans="2:105" x14ac:dyDescent="0.2">
      <c r="B70" s="17" t="str">
        <f>VLOOKUP(D70,'line assign basis'!$L$15:$Q$1525,6,FALSE)</f>
        <v>US BANK 2927 - SECUR</v>
      </c>
      <c r="C70" s="20" t="s">
        <v>142</v>
      </c>
      <c r="D70" s="20" t="s">
        <v>140</v>
      </c>
      <c r="E70" s="20">
        <f>IFERROR(VLOOKUP(D70,'line assign basis'!$L$5:$P$1288,5,FALSE),"")</f>
        <v>29</v>
      </c>
      <c r="F70" s="39">
        <v>0</v>
      </c>
      <c r="G70" s="39">
        <v>0</v>
      </c>
      <c r="H70" s="19">
        <v>0</v>
      </c>
      <c r="I70" s="105">
        <f>IFERROR(VLOOKUP($D70,'SAP Data'!$A$7:$SD$1500,I$4,FALSE),"")</f>
        <v>0</v>
      </c>
      <c r="J70" s="105">
        <f>IFERROR(VLOOKUP($D70,'SAP Data'!$A$7:$SD$1500,J$4,FALSE),"")</f>
        <v>0</v>
      </c>
      <c r="K70" s="105">
        <f>IFERROR(VLOOKUP($D70,'SAP Data'!$A$7:$SD$1500,K$4,FALSE),"")</f>
        <v>0</v>
      </c>
      <c r="L70" s="105">
        <f>IFERROR(VLOOKUP($D70,'SAP Data'!$A$7:$SD$1500,L$4,FALSE),"")</f>
        <v>0</v>
      </c>
      <c r="M70" s="105">
        <f>IFERROR(VLOOKUP($D70,'SAP Data'!$A$7:$SD$1500,M$4,FALSE),"")</f>
        <v>0</v>
      </c>
      <c r="N70" s="105">
        <f>IFERROR(VLOOKUP($D70,'SAP Data'!$A$7:$SD$1500,N$4,FALSE),"")</f>
        <v>0</v>
      </c>
      <c r="O70" s="105">
        <f>IFERROR(VLOOKUP($D70,'SAP Data'!$A$7:$SD$1500,O$4,FALSE),"")</f>
        <v>0</v>
      </c>
      <c r="P70" s="105">
        <f>IFERROR(VLOOKUP($D70,'SAP Data'!$A$7:$SD$1500,P$4,FALSE),"")</f>
        <v>0</v>
      </c>
      <c r="Q70" s="105">
        <f>IFERROR(VLOOKUP($D70,'SAP Data'!$A$7:$SD$1500,Q$4,FALSE),"")</f>
        <v>0</v>
      </c>
      <c r="R70" s="105">
        <f>IFERROR(VLOOKUP($D70,'SAP Data'!$A$7:$SD$1500,R$4,FALSE),"")</f>
        <v>0</v>
      </c>
      <c r="S70" s="105">
        <f>IFERROR(VLOOKUP($D70,'SAP Data'!$A$7:$SD$1500,S$4,FALSE),"")</f>
        <v>0</v>
      </c>
      <c r="T70" s="105">
        <f>IFERROR(VLOOKUP($D70,'SAP Data'!$A$7:$SD$1500,T$4,FALSE),"")</f>
        <v>0</v>
      </c>
      <c r="U70" s="105">
        <f>IFERROR(VLOOKUP($D70,'SAP Data'!$A$7:$SD$1500,U$4,FALSE),"")</f>
        <v>0</v>
      </c>
      <c r="V70" s="105">
        <f>IFERROR(VLOOKUP($D70,'SAP Data'!$A$7:$SD$1500,V$4,FALSE),"")</f>
        <v>0</v>
      </c>
      <c r="W70" s="105">
        <f>IFERROR(VLOOKUP($D70,'SAP Data'!$A$7:$SD$1500,W$4,FALSE),"")</f>
        <v>0</v>
      </c>
      <c r="X70" s="105">
        <f>IFERROR(VLOOKUP($D70,'SAP Data'!$A$7:$SD$1500,X$4,FALSE),"")</f>
        <v>0</v>
      </c>
      <c r="Y70" s="105">
        <f>IFERROR(VLOOKUP($D70,'SAP Data'!$A$7:$SD$1500,Y$4,FALSE),"")</f>
        <v>0</v>
      </c>
      <c r="Z70" s="105">
        <f>IFERROR(VLOOKUP($D70,'SAP Data'!$A$7:$SD$1500,Z$4,FALSE),"")</f>
        <v>0</v>
      </c>
      <c r="AA70" s="105">
        <f>IFERROR(VLOOKUP($D70,'SAP Data'!$A$7:$SD$1500,AA$4,FALSE),"")</f>
        <v>0</v>
      </c>
      <c r="AB70" s="105">
        <f>IFERROR(VLOOKUP($D70,'SAP Data'!$A$7:$SD$1500,AB$4,FALSE),"")</f>
        <v>0</v>
      </c>
      <c r="AC70" s="220">
        <f>IFERROR(VLOOKUP($D70,'SAP Data'!$A$7:$SD$1500,AC$4,FALSE),"")</f>
        <v>0</v>
      </c>
      <c r="AD70" s="133">
        <f t="shared" si="4"/>
        <v>0</v>
      </c>
      <c r="AE70" s="47">
        <f t="shared" si="5"/>
        <v>0</v>
      </c>
      <c r="AF70" s="47">
        <f t="shared" si="6"/>
        <v>0</v>
      </c>
      <c r="AG70" s="47">
        <f t="shared" si="7"/>
        <v>0</v>
      </c>
      <c r="AH70" s="47">
        <f t="shared" si="8"/>
        <v>0</v>
      </c>
      <c r="AI70" s="47">
        <f t="shared" si="9"/>
        <v>0</v>
      </c>
      <c r="AJ70" s="47">
        <f t="shared" si="10"/>
        <v>0</v>
      </c>
      <c r="AK70" s="47">
        <f t="shared" si="11"/>
        <v>0</v>
      </c>
      <c r="AL70" s="47">
        <f t="shared" si="12"/>
        <v>0</v>
      </c>
      <c r="AM70" s="47">
        <f t="shared" si="13"/>
        <v>0</v>
      </c>
      <c r="AN70" s="47">
        <f t="shared" si="14"/>
        <v>0</v>
      </c>
      <c r="AO70" s="132">
        <f t="shared" si="15"/>
        <v>0</v>
      </c>
      <c r="AP70" s="19"/>
      <c r="AQ70" s="19">
        <f t="shared" si="16"/>
        <v>0</v>
      </c>
      <c r="AR70" s="19"/>
      <c r="AS70" s="201"/>
      <c r="AT70" s="19"/>
      <c r="AU70" s="19">
        <f t="shared" si="17"/>
        <v>0</v>
      </c>
      <c r="AV70" s="19"/>
      <c r="AW70" s="201"/>
      <c r="AY70" s="19">
        <f t="shared" si="18"/>
        <v>0</v>
      </c>
      <c r="BA70" s="196"/>
      <c r="BC70" s="19">
        <f t="shared" si="19"/>
        <v>0</v>
      </c>
      <c r="BE70" s="196"/>
      <c r="BG70" s="19">
        <f t="shared" si="20"/>
        <v>0</v>
      </c>
      <c r="BI70" s="196"/>
      <c r="BK70" s="19">
        <f t="shared" si="21"/>
        <v>0</v>
      </c>
      <c r="BM70" s="196"/>
      <c r="BO70" s="19">
        <f t="shared" si="22"/>
        <v>0</v>
      </c>
      <c r="BQ70" s="196"/>
      <c r="BS70" s="19">
        <f t="shared" si="23"/>
        <v>0</v>
      </c>
      <c r="BU70" s="196"/>
      <c r="BW70" s="19">
        <f t="shared" si="24"/>
        <v>0</v>
      </c>
      <c r="BY70" s="196"/>
      <c r="CA70" s="19">
        <f t="shared" si="25"/>
        <v>0</v>
      </c>
      <c r="CC70" s="196"/>
      <c r="CE70" s="19">
        <f t="shared" si="26"/>
        <v>0</v>
      </c>
      <c r="CG70" s="196"/>
      <c r="CI70" s="19">
        <f t="shared" si="27"/>
        <v>0</v>
      </c>
      <c r="CK70" s="196"/>
      <c r="CM70" s="19">
        <f t="shared" si="28"/>
        <v>0</v>
      </c>
      <c r="CO70" s="19">
        <f t="shared" si="29"/>
        <v>0</v>
      </c>
      <c r="CQ70" s="19">
        <f t="shared" si="30"/>
        <v>0</v>
      </c>
      <c r="CS70" s="19">
        <f t="shared" si="64"/>
        <v>0</v>
      </c>
      <c r="CU70" s="19">
        <f t="shared" si="32"/>
        <v>0</v>
      </c>
      <c r="CW70" s="76">
        <f t="shared" si="33"/>
        <v>0</v>
      </c>
      <c r="CY70" s="21"/>
      <c r="CZ70" s="19">
        <f t="shared" si="34"/>
        <v>0</v>
      </c>
      <c r="DA70" s="21"/>
    </row>
    <row r="71" spans="2:105" x14ac:dyDescent="0.2">
      <c r="B71" s="17" t="str">
        <f>VLOOKUP(D71,'line assign basis'!$L$15:$Q$1525,6,FALSE)</f>
        <v>US BANK 9971 - ONLIN</v>
      </c>
      <c r="C71" s="20" t="s">
        <v>145</v>
      </c>
      <c r="D71" s="20" t="s">
        <v>143</v>
      </c>
      <c r="E71" s="20">
        <f>IFERROR(VLOOKUP(D71,'line assign basis'!$L$5:$P$1288,5,FALSE),"")</f>
        <v>29</v>
      </c>
      <c r="F71" s="39">
        <v>0</v>
      </c>
      <c r="G71" s="39">
        <v>0</v>
      </c>
      <c r="H71" s="19">
        <v>0</v>
      </c>
      <c r="I71" s="105">
        <f>IFERROR(VLOOKUP($D71,'SAP Data'!$A$7:$SD$1500,I$4,FALSE),"")</f>
        <v>0</v>
      </c>
      <c r="J71" s="105">
        <f>IFERROR(VLOOKUP($D71,'SAP Data'!$A$7:$SD$1500,J$4,FALSE),"")</f>
        <v>0</v>
      </c>
      <c r="K71" s="105">
        <f>IFERROR(VLOOKUP($D71,'SAP Data'!$A$7:$SD$1500,K$4,FALSE),"")</f>
        <v>0</v>
      </c>
      <c r="L71" s="105">
        <f>IFERROR(VLOOKUP($D71,'SAP Data'!$A$7:$SD$1500,L$4,FALSE),"")</f>
        <v>0</v>
      </c>
      <c r="M71" s="105">
        <f>IFERROR(VLOOKUP($D71,'SAP Data'!$A$7:$SD$1500,M$4,FALSE),"")</f>
        <v>0</v>
      </c>
      <c r="N71" s="105">
        <f>IFERROR(VLOOKUP($D71,'SAP Data'!$A$7:$SD$1500,N$4,FALSE),"")</f>
        <v>0</v>
      </c>
      <c r="O71" s="105">
        <f>IFERROR(VLOOKUP($D71,'SAP Data'!$A$7:$SD$1500,O$4,FALSE),"")</f>
        <v>0</v>
      </c>
      <c r="P71" s="105">
        <f>IFERROR(VLOOKUP($D71,'SAP Data'!$A$7:$SD$1500,P$4,FALSE),"")</f>
        <v>0</v>
      </c>
      <c r="Q71" s="105">
        <f>IFERROR(VLOOKUP($D71,'SAP Data'!$A$7:$SD$1500,Q$4,FALSE),"")</f>
        <v>0</v>
      </c>
      <c r="R71" s="105">
        <f>IFERROR(VLOOKUP($D71,'SAP Data'!$A$7:$SD$1500,R$4,FALSE),"")</f>
        <v>0</v>
      </c>
      <c r="S71" s="105">
        <f>IFERROR(VLOOKUP($D71,'SAP Data'!$A$7:$SD$1500,S$4,FALSE),"")</f>
        <v>0</v>
      </c>
      <c r="T71" s="105">
        <f>IFERROR(VLOOKUP($D71,'SAP Data'!$A$7:$SD$1500,T$4,FALSE),"")</f>
        <v>0</v>
      </c>
      <c r="U71" s="105">
        <f>IFERROR(VLOOKUP($D71,'SAP Data'!$A$7:$SD$1500,U$4,FALSE),"")</f>
        <v>0</v>
      </c>
      <c r="V71" s="105">
        <f>IFERROR(VLOOKUP($D71,'SAP Data'!$A$7:$SD$1500,V$4,FALSE),"")</f>
        <v>0</v>
      </c>
      <c r="W71" s="105">
        <f>IFERROR(VLOOKUP($D71,'SAP Data'!$A$7:$SD$1500,W$4,FALSE),"")</f>
        <v>0</v>
      </c>
      <c r="X71" s="105">
        <f>IFERROR(VLOOKUP($D71,'SAP Data'!$A$7:$SD$1500,X$4,FALSE),"")</f>
        <v>0</v>
      </c>
      <c r="Y71" s="105">
        <f>IFERROR(VLOOKUP($D71,'SAP Data'!$A$7:$SD$1500,Y$4,FALSE),"")</f>
        <v>0</v>
      </c>
      <c r="Z71" s="105">
        <f>IFERROR(VLOOKUP($D71,'SAP Data'!$A$7:$SD$1500,Z$4,FALSE),"")</f>
        <v>0</v>
      </c>
      <c r="AA71" s="105">
        <f>IFERROR(VLOOKUP($D71,'SAP Data'!$A$7:$SD$1500,AA$4,FALSE),"")</f>
        <v>0</v>
      </c>
      <c r="AB71" s="105">
        <f>IFERROR(VLOOKUP($D71,'SAP Data'!$A$7:$SD$1500,AB$4,FALSE),"")</f>
        <v>0</v>
      </c>
      <c r="AC71" s="220">
        <f>IFERROR(VLOOKUP($D71,'SAP Data'!$A$7:$SD$1500,AC$4,FALSE),"")</f>
        <v>0</v>
      </c>
      <c r="AD71" s="133">
        <f t="shared" si="4"/>
        <v>0</v>
      </c>
      <c r="AE71" s="47">
        <f t="shared" si="5"/>
        <v>0</v>
      </c>
      <c r="AF71" s="47">
        <f t="shared" si="6"/>
        <v>0</v>
      </c>
      <c r="AG71" s="47">
        <f t="shared" si="7"/>
        <v>0</v>
      </c>
      <c r="AH71" s="47">
        <f t="shared" si="8"/>
        <v>0</v>
      </c>
      <c r="AI71" s="47">
        <f t="shared" si="9"/>
        <v>0</v>
      </c>
      <c r="AJ71" s="47">
        <f t="shared" si="10"/>
        <v>0</v>
      </c>
      <c r="AK71" s="47">
        <f t="shared" si="11"/>
        <v>0</v>
      </c>
      <c r="AL71" s="47">
        <f t="shared" si="12"/>
        <v>0</v>
      </c>
      <c r="AM71" s="47">
        <f t="shared" si="13"/>
        <v>0</v>
      </c>
      <c r="AN71" s="47">
        <f t="shared" si="14"/>
        <v>0</v>
      </c>
      <c r="AO71" s="132">
        <f t="shared" si="15"/>
        <v>0</v>
      </c>
      <c r="AP71" s="19"/>
      <c r="AQ71" s="19">
        <f t="shared" si="16"/>
        <v>0</v>
      </c>
      <c r="AR71" s="19"/>
      <c r="AS71" s="201"/>
      <c r="AT71" s="19"/>
      <c r="AU71" s="19">
        <f t="shared" si="17"/>
        <v>0</v>
      </c>
      <c r="AV71" s="19"/>
      <c r="AW71" s="201"/>
      <c r="AY71" s="19">
        <f t="shared" si="18"/>
        <v>0</v>
      </c>
      <c r="BA71" s="196"/>
      <c r="BC71" s="19">
        <f t="shared" si="19"/>
        <v>0</v>
      </c>
      <c r="BE71" s="196"/>
      <c r="BG71" s="19">
        <f t="shared" si="20"/>
        <v>0</v>
      </c>
      <c r="BI71" s="196"/>
      <c r="BK71" s="19">
        <f t="shared" si="21"/>
        <v>0</v>
      </c>
      <c r="BM71" s="196"/>
      <c r="BO71" s="19">
        <f t="shared" si="22"/>
        <v>0</v>
      </c>
      <c r="BQ71" s="196"/>
      <c r="BS71" s="19">
        <f t="shared" si="23"/>
        <v>0</v>
      </c>
      <c r="BU71" s="196"/>
      <c r="BW71" s="19">
        <f t="shared" si="24"/>
        <v>0</v>
      </c>
      <c r="BY71" s="196"/>
      <c r="CA71" s="19">
        <f t="shared" si="25"/>
        <v>0</v>
      </c>
      <c r="CC71" s="196"/>
      <c r="CE71" s="19">
        <f t="shared" si="26"/>
        <v>0</v>
      </c>
      <c r="CG71" s="196"/>
      <c r="CI71" s="19">
        <f t="shared" si="27"/>
        <v>0</v>
      </c>
      <c r="CK71" s="196"/>
      <c r="CM71" s="19">
        <f t="shared" si="28"/>
        <v>0</v>
      </c>
      <c r="CO71" s="19">
        <f t="shared" si="29"/>
        <v>0</v>
      </c>
      <c r="CQ71" s="19">
        <f t="shared" si="30"/>
        <v>0</v>
      </c>
      <c r="CS71" s="19">
        <f t="shared" si="64"/>
        <v>0</v>
      </c>
      <c r="CU71" s="19">
        <f t="shared" si="32"/>
        <v>0</v>
      </c>
      <c r="CW71" s="76">
        <f t="shared" si="33"/>
        <v>0</v>
      </c>
      <c r="CY71" s="21"/>
      <c r="CZ71" s="19">
        <f t="shared" si="34"/>
        <v>0</v>
      </c>
      <c r="DA71" s="21"/>
    </row>
    <row r="72" spans="2:105" x14ac:dyDescent="0.2">
      <c r="B72" s="17" t="str">
        <f>VLOOKUP(D72,'line assign basis'!$L$15:$Q$1525,6,FALSE)</f>
        <v>US BANK 2950 - CONCE</v>
      </c>
      <c r="C72" s="20" t="s">
        <v>148</v>
      </c>
      <c r="D72" s="20" t="s">
        <v>146</v>
      </c>
      <c r="E72" s="20">
        <f>IFERROR(VLOOKUP(D72,'line assign basis'!$L$5:$P$1288,5,FALSE),"")</f>
        <v>29</v>
      </c>
      <c r="F72" s="39">
        <v>1001571.7</v>
      </c>
      <c r="G72" s="39">
        <v>803884.63</v>
      </c>
      <c r="H72" s="19">
        <v>1078061.68</v>
      </c>
      <c r="I72" s="105">
        <f>IFERROR(VLOOKUP($D72,'SAP Data'!$A$7:$SD$1500,I$4,FALSE),"")</f>
        <v>1635440.52</v>
      </c>
      <c r="J72" s="105">
        <f>IFERROR(VLOOKUP($D72,'SAP Data'!$A$7:$SD$1500,J$4,FALSE),"")</f>
        <v>646589.63</v>
      </c>
      <c r="K72" s="105">
        <f>IFERROR(VLOOKUP($D72,'SAP Data'!$A$7:$SD$1500,K$4,FALSE),"")</f>
        <v>225219.75</v>
      </c>
      <c r="L72" s="105">
        <f>IFERROR(VLOOKUP($D72,'SAP Data'!$A$7:$SD$1500,L$4,FALSE),"")</f>
        <v>591916.35</v>
      </c>
      <c r="M72" s="105">
        <f>IFERROR(VLOOKUP($D72,'SAP Data'!$A$7:$SD$1500,M$4,FALSE),"")</f>
        <v>256114.15</v>
      </c>
      <c r="N72" s="105">
        <f>IFERROR(VLOOKUP($D72,'SAP Data'!$A$7:$SD$1500,N$4,FALSE),"")</f>
        <v>369089.37</v>
      </c>
      <c r="O72" s="105">
        <f>IFERROR(VLOOKUP($D72,'SAP Data'!$A$7:$SD$1500,O$4,FALSE),"")</f>
        <v>465746.06</v>
      </c>
      <c r="P72" s="105">
        <f>IFERROR(VLOOKUP($D72,'SAP Data'!$A$7:$SD$1500,P$4,FALSE),"")</f>
        <v>853636.1</v>
      </c>
      <c r="Q72" s="105">
        <f>IFERROR(VLOOKUP($D72,'SAP Data'!$A$7:$SD$1500,Q$4,FALSE),"")</f>
        <v>2391537.98</v>
      </c>
      <c r="R72" s="105">
        <f>IFERROR(VLOOKUP($D72,'SAP Data'!$A$7:$SD$1500,R$4,FALSE),"")</f>
        <v>1253487.8899999999</v>
      </c>
      <c r="S72" s="105">
        <f>IFERROR(VLOOKUP($D72,'SAP Data'!$A$7:$SD$1500,S$4,FALSE),"")</f>
        <v>825648.18</v>
      </c>
      <c r="T72" s="105">
        <f>IFERROR(VLOOKUP($D72,'SAP Data'!$A$7:$SD$1500,T$4,FALSE),"")</f>
        <v>1053508.01</v>
      </c>
      <c r="U72" s="105">
        <f>IFERROR(VLOOKUP($D72,'SAP Data'!$A$7:$SD$1500,U$4,FALSE),"")</f>
        <v>1338092.6100000001</v>
      </c>
      <c r="V72" s="105">
        <f>IFERROR(VLOOKUP($D72,'SAP Data'!$A$7:$SD$1500,V$4,FALSE),"")</f>
        <v>419771.7</v>
      </c>
      <c r="W72" s="105">
        <f>IFERROR(VLOOKUP($D72,'SAP Data'!$A$7:$SD$1500,W$4,FALSE),"")</f>
        <v>159864.38</v>
      </c>
      <c r="X72" s="105">
        <f>IFERROR(VLOOKUP($D72,'SAP Data'!$A$7:$SD$1500,X$4,FALSE),"")</f>
        <v>261812.52</v>
      </c>
      <c r="Y72" s="105">
        <f>IFERROR(VLOOKUP($D72,'SAP Data'!$A$7:$SD$1500,Y$4,FALSE),"")</f>
        <v>313783.42</v>
      </c>
      <c r="Z72" s="105">
        <f>IFERROR(VLOOKUP($D72,'SAP Data'!$A$7:$SD$1500,Z$4,FALSE),"")</f>
        <v>624882.81999999995</v>
      </c>
      <c r="AA72" s="105">
        <f>IFERROR(VLOOKUP($D72,'SAP Data'!$A$7:$SD$1500,AA$4,FALSE),"")</f>
        <v>673933.75</v>
      </c>
      <c r="AB72" s="105">
        <f>IFERROR(VLOOKUP($D72,'SAP Data'!$A$7:$SD$1500,AB$4,FALSE),"")</f>
        <v>731274.51</v>
      </c>
      <c r="AC72" s="220">
        <f>IFERROR(VLOOKUP($D72,'SAP Data'!$A$7:$SD$1500,AC$4,FALSE),"")</f>
        <v>718922.04</v>
      </c>
      <c r="AD72" s="133">
        <f t="shared" si="4"/>
        <v>870397.1679166666</v>
      </c>
      <c r="AE72" s="47">
        <f t="shared" si="5"/>
        <v>881800.49041666661</v>
      </c>
      <c r="AF72" s="47">
        <f t="shared" si="6"/>
        <v>881684.23541666672</v>
      </c>
      <c r="AG72" s="47">
        <f t="shared" si="7"/>
        <v>868271.66958333331</v>
      </c>
      <c r="AH72" s="47">
        <f t="shared" si="8"/>
        <v>846431.4262499999</v>
      </c>
      <c r="AI72" s="47">
        <f t="shared" si="9"/>
        <v>834257.53874999983</v>
      </c>
      <c r="AJ72" s="47">
        <f t="shared" si="10"/>
        <v>817780.07208333339</v>
      </c>
      <c r="AK72" s="47">
        <f t="shared" si="11"/>
        <v>806428.63208333321</v>
      </c>
      <c r="AL72" s="47">
        <f t="shared" si="12"/>
        <v>819489.57874999999</v>
      </c>
      <c r="AM72" s="47">
        <f t="shared" si="13"/>
        <v>838822.12624999986</v>
      </c>
      <c r="AN72" s="47">
        <f t="shared" si="14"/>
        <v>842398.21375000011</v>
      </c>
      <c r="AO72" s="132">
        <f t="shared" si="15"/>
        <v>767607.48333333328</v>
      </c>
      <c r="AP72" s="19"/>
      <c r="AQ72" s="19">
        <f t="shared" si="16"/>
        <v>870397.1679166666</v>
      </c>
      <c r="AR72" s="19"/>
      <c r="AS72" s="201"/>
      <c r="AT72" s="19"/>
      <c r="AU72" s="19">
        <f t="shared" si="17"/>
        <v>881800.49041666661</v>
      </c>
      <c r="AV72" s="19"/>
      <c r="AW72" s="201"/>
      <c r="AY72" s="19">
        <f t="shared" si="18"/>
        <v>881684.23541666672</v>
      </c>
      <c r="BA72" s="196"/>
      <c r="BC72" s="19">
        <f t="shared" si="19"/>
        <v>868271.66958333331</v>
      </c>
      <c r="BE72" s="196"/>
      <c r="BG72" s="19">
        <f t="shared" si="20"/>
        <v>846431.4262499999</v>
      </c>
      <c r="BI72" s="196"/>
      <c r="BK72" s="19">
        <f t="shared" si="21"/>
        <v>834257.53874999983</v>
      </c>
      <c r="BM72" s="196"/>
      <c r="BO72" s="19">
        <f t="shared" si="22"/>
        <v>817780.07208333339</v>
      </c>
      <c r="BQ72" s="196"/>
      <c r="BS72" s="19">
        <f t="shared" si="23"/>
        <v>806428.63208333321</v>
      </c>
      <c r="BU72" s="196"/>
      <c r="BW72" s="19">
        <f t="shared" si="24"/>
        <v>819489.57874999999</v>
      </c>
      <c r="BY72" s="196"/>
      <c r="CA72" s="19">
        <f t="shared" si="25"/>
        <v>838822.12624999986</v>
      </c>
      <c r="CC72" s="196"/>
      <c r="CE72" s="19">
        <f t="shared" si="26"/>
        <v>842398.21375000011</v>
      </c>
      <c r="CG72" s="196"/>
      <c r="CI72" s="19">
        <f t="shared" si="27"/>
        <v>767607.48333333328</v>
      </c>
      <c r="CK72" s="196"/>
      <c r="CM72" s="19">
        <f t="shared" si="28"/>
        <v>0</v>
      </c>
      <c r="CO72" s="19">
        <f t="shared" si="29"/>
        <v>0</v>
      </c>
      <c r="CQ72" s="19">
        <f t="shared" si="30"/>
        <v>0</v>
      </c>
      <c r="CS72" s="19">
        <f t="shared" si="64"/>
        <v>0</v>
      </c>
      <c r="CU72" s="19">
        <f t="shared" si="32"/>
        <v>0</v>
      </c>
      <c r="CW72" s="76">
        <f t="shared" si="33"/>
        <v>0</v>
      </c>
      <c r="CY72" s="21"/>
      <c r="CZ72" s="19">
        <f t="shared" si="34"/>
        <v>0</v>
      </c>
      <c r="DA72" s="21"/>
    </row>
    <row r="73" spans="2:105" x14ac:dyDescent="0.2">
      <c r="B73" s="17" t="str">
        <f>VLOOKUP(D73,'line assign basis'!$L$15:$Q$1525,6,FALSE)</f>
        <v>CASH - WELLS - PAYRO</v>
      </c>
      <c r="C73" s="20" t="s">
        <v>151</v>
      </c>
      <c r="D73" s="20" t="s">
        <v>149</v>
      </c>
      <c r="E73" s="20">
        <f>IFERROR(VLOOKUP(D73,'line assign basis'!$L$5:$P$1288,5,FALSE),"")</f>
        <v>29</v>
      </c>
      <c r="F73" s="39">
        <v>0</v>
      </c>
      <c r="G73" s="39">
        <v>0</v>
      </c>
      <c r="H73" s="19">
        <v>0</v>
      </c>
      <c r="I73" s="105">
        <f>IFERROR(VLOOKUP($D73,'SAP Data'!$A$7:$SD$1500,I$4,FALSE),"")</f>
        <v>0</v>
      </c>
      <c r="J73" s="105">
        <f>IFERROR(VLOOKUP($D73,'SAP Data'!$A$7:$SD$1500,J$4,FALSE),"")</f>
        <v>0</v>
      </c>
      <c r="K73" s="105">
        <f>IFERROR(VLOOKUP($D73,'SAP Data'!$A$7:$SD$1500,K$4,FALSE),"")</f>
        <v>0</v>
      </c>
      <c r="L73" s="105">
        <f>IFERROR(VLOOKUP($D73,'SAP Data'!$A$7:$SD$1500,L$4,FALSE),"")</f>
        <v>0</v>
      </c>
      <c r="M73" s="105">
        <f>IFERROR(VLOOKUP($D73,'SAP Data'!$A$7:$SD$1500,M$4,FALSE),"")</f>
        <v>0</v>
      </c>
      <c r="N73" s="105">
        <f>IFERROR(VLOOKUP($D73,'SAP Data'!$A$7:$SD$1500,N$4,FALSE),"")</f>
        <v>0</v>
      </c>
      <c r="O73" s="105">
        <f>IFERROR(VLOOKUP($D73,'SAP Data'!$A$7:$SD$1500,O$4,FALSE),"")</f>
        <v>0</v>
      </c>
      <c r="P73" s="105">
        <f>IFERROR(VLOOKUP($D73,'SAP Data'!$A$7:$SD$1500,P$4,FALSE),"")</f>
        <v>0</v>
      </c>
      <c r="Q73" s="105">
        <f>IFERROR(VLOOKUP($D73,'SAP Data'!$A$7:$SD$1500,Q$4,FALSE),"")</f>
        <v>0</v>
      </c>
      <c r="R73" s="105">
        <f>IFERROR(VLOOKUP($D73,'SAP Data'!$A$7:$SD$1500,R$4,FALSE),"")</f>
        <v>0</v>
      </c>
      <c r="S73" s="105">
        <f>IFERROR(VLOOKUP($D73,'SAP Data'!$A$7:$SD$1500,S$4,FALSE),"")</f>
        <v>0</v>
      </c>
      <c r="T73" s="105">
        <f>IFERROR(VLOOKUP($D73,'SAP Data'!$A$7:$SD$1500,T$4,FALSE),"")</f>
        <v>0</v>
      </c>
      <c r="U73" s="105">
        <f>IFERROR(VLOOKUP($D73,'SAP Data'!$A$7:$SD$1500,U$4,FALSE),"")</f>
        <v>0</v>
      </c>
      <c r="V73" s="105">
        <f>IFERROR(VLOOKUP($D73,'SAP Data'!$A$7:$SD$1500,V$4,FALSE),"")</f>
        <v>0</v>
      </c>
      <c r="W73" s="105">
        <f>IFERROR(VLOOKUP($D73,'SAP Data'!$A$7:$SD$1500,W$4,FALSE),"")</f>
        <v>0</v>
      </c>
      <c r="X73" s="105">
        <f>IFERROR(VLOOKUP($D73,'SAP Data'!$A$7:$SD$1500,X$4,FALSE),"")</f>
        <v>0</v>
      </c>
      <c r="Y73" s="105">
        <f>IFERROR(VLOOKUP($D73,'SAP Data'!$A$7:$SD$1500,Y$4,FALSE),"")</f>
        <v>0</v>
      </c>
      <c r="Z73" s="105">
        <f>IFERROR(VLOOKUP($D73,'SAP Data'!$A$7:$SD$1500,Z$4,FALSE),"")</f>
        <v>0</v>
      </c>
      <c r="AA73" s="105">
        <f>IFERROR(VLOOKUP($D73,'SAP Data'!$A$7:$SD$1500,AA$4,FALSE),"")</f>
        <v>0</v>
      </c>
      <c r="AB73" s="105">
        <f>IFERROR(VLOOKUP($D73,'SAP Data'!$A$7:$SD$1500,AB$4,FALSE),"")</f>
        <v>0</v>
      </c>
      <c r="AC73" s="220">
        <f>IFERROR(VLOOKUP($D73,'SAP Data'!$A$7:$SD$1500,AC$4,FALSE),"")</f>
        <v>0</v>
      </c>
      <c r="AD73" s="133">
        <f t="shared" si="4"/>
        <v>0</v>
      </c>
      <c r="AE73" s="47">
        <f t="shared" si="5"/>
        <v>0</v>
      </c>
      <c r="AF73" s="47">
        <f t="shared" si="6"/>
        <v>0</v>
      </c>
      <c r="AG73" s="47">
        <f t="shared" si="7"/>
        <v>0</v>
      </c>
      <c r="AH73" s="47">
        <f t="shared" si="8"/>
        <v>0</v>
      </c>
      <c r="AI73" s="47">
        <f t="shared" si="9"/>
        <v>0</v>
      </c>
      <c r="AJ73" s="47">
        <f t="shared" si="10"/>
        <v>0</v>
      </c>
      <c r="AK73" s="47">
        <f t="shared" si="11"/>
        <v>0</v>
      </c>
      <c r="AL73" s="47">
        <f t="shared" si="12"/>
        <v>0</v>
      </c>
      <c r="AM73" s="47">
        <f t="shared" si="13"/>
        <v>0</v>
      </c>
      <c r="AN73" s="47">
        <f t="shared" si="14"/>
        <v>0</v>
      </c>
      <c r="AO73" s="132">
        <f t="shared" si="15"/>
        <v>0</v>
      </c>
      <c r="AP73" s="19"/>
      <c r="AQ73" s="19">
        <f t="shared" si="16"/>
        <v>0</v>
      </c>
      <c r="AR73" s="19"/>
      <c r="AS73" s="201"/>
      <c r="AT73" s="19"/>
      <c r="AU73" s="19">
        <f t="shared" si="17"/>
        <v>0</v>
      </c>
      <c r="AV73" s="19"/>
      <c r="AW73" s="201"/>
      <c r="AY73" s="19">
        <f t="shared" si="18"/>
        <v>0</v>
      </c>
      <c r="BA73" s="196"/>
      <c r="BC73" s="19">
        <f t="shared" si="19"/>
        <v>0</v>
      </c>
      <c r="BE73" s="196"/>
      <c r="BG73" s="19">
        <f t="shared" si="20"/>
        <v>0</v>
      </c>
      <c r="BI73" s="196"/>
      <c r="BK73" s="19">
        <f t="shared" si="21"/>
        <v>0</v>
      </c>
      <c r="BM73" s="196"/>
      <c r="BO73" s="19">
        <f t="shared" si="22"/>
        <v>0</v>
      </c>
      <c r="BQ73" s="196"/>
      <c r="BS73" s="19">
        <f t="shared" si="23"/>
        <v>0</v>
      </c>
      <c r="BU73" s="196"/>
      <c r="BW73" s="19">
        <f t="shared" si="24"/>
        <v>0</v>
      </c>
      <c r="BY73" s="196"/>
      <c r="CA73" s="19">
        <f t="shared" si="25"/>
        <v>0</v>
      </c>
      <c r="CC73" s="196"/>
      <c r="CE73" s="19">
        <f t="shared" si="26"/>
        <v>0</v>
      </c>
      <c r="CG73" s="196"/>
      <c r="CI73" s="19">
        <f t="shared" si="27"/>
        <v>0</v>
      </c>
      <c r="CK73" s="196"/>
      <c r="CM73" s="19">
        <f t="shared" si="28"/>
        <v>0</v>
      </c>
      <c r="CO73" s="19">
        <f t="shared" si="29"/>
        <v>0</v>
      </c>
      <c r="CQ73" s="19">
        <f t="shared" ref="CQ73:CQ136" si="81">IFERROR(VLOOKUP(E73,$E$608:$CK$637,85,FALSE)*CZ73,"")</f>
        <v>0</v>
      </c>
      <c r="CS73" s="19">
        <f t="shared" si="64"/>
        <v>0</v>
      </c>
      <c r="CU73" s="19">
        <f t="shared" si="32"/>
        <v>0</v>
      </c>
      <c r="CW73" s="76">
        <f t="shared" si="33"/>
        <v>0</v>
      </c>
      <c r="CY73" s="21"/>
      <c r="CZ73" s="19">
        <f t="shared" ref="CZ73:CZ136" si="82">IF($E73&gt;6,IF($E73&lt;15,$AO73,0),0)</f>
        <v>0</v>
      </c>
      <c r="DA73" s="21"/>
    </row>
    <row r="74" spans="2:105" x14ac:dyDescent="0.2">
      <c r="B74" s="17" t="str">
        <f>VLOOKUP(D74,'line assign basis'!$L$15:$Q$1525,6,FALSE)</f>
        <v>CASH - WELLS - AP</v>
      </c>
      <c r="C74" s="20" t="s">
        <v>154</v>
      </c>
      <c r="D74" s="20" t="s">
        <v>152</v>
      </c>
      <c r="E74" s="20">
        <f>IFERROR(VLOOKUP(D74,'line assign basis'!$L$5:$P$1288,5,FALSE),"")</f>
        <v>29</v>
      </c>
      <c r="F74" s="39">
        <v>0</v>
      </c>
      <c r="G74" s="39">
        <v>0</v>
      </c>
      <c r="H74" s="19">
        <v>0</v>
      </c>
      <c r="I74" s="105">
        <f>IFERROR(VLOOKUP($D74,'SAP Data'!$A$7:$SD$1500,I$4,FALSE),"")</f>
        <v>0</v>
      </c>
      <c r="J74" s="105">
        <f>IFERROR(VLOOKUP($D74,'SAP Data'!$A$7:$SD$1500,J$4,FALSE),"")</f>
        <v>0</v>
      </c>
      <c r="K74" s="105">
        <f>IFERROR(VLOOKUP($D74,'SAP Data'!$A$7:$SD$1500,K$4,FALSE),"")</f>
        <v>0</v>
      </c>
      <c r="L74" s="105">
        <f>IFERROR(VLOOKUP($D74,'SAP Data'!$A$7:$SD$1500,L$4,FALSE),"")</f>
        <v>0</v>
      </c>
      <c r="M74" s="105">
        <f>IFERROR(VLOOKUP($D74,'SAP Data'!$A$7:$SD$1500,M$4,FALSE),"")</f>
        <v>0</v>
      </c>
      <c r="N74" s="105">
        <f>IFERROR(VLOOKUP($D74,'SAP Data'!$A$7:$SD$1500,N$4,FALSE),"")</f>
        <v>0</v>
      </c>
      <c r="O74" s="105">
        <f>IFERROR(VLOOKUP($D74,'SAP Data'!$A$7:$SD$1500,O$4,FALSE),"")</f>
        <v>459.43</v>
      </c>
      <c r="P74" s="105">
        <f>IFERROR(VLOOKUP($D74,'SAP Data'!$A$7:$SD$1500,P$4,FALSE),"")</f>
        <v>0</v>
      </c>
      <c r="Q74" s="105">
        <f>IFERROR(VLOOKUP($D74,'SAP Data'!$A$7:$SD$1500,Q$4,FALSE),"")</f>
        <v>0</v>
      </c>
      <c r="R74" s="105">
        <f>IFERROR(VLOOKUP($D74,'SAP Data'!$A$7:$SD$1500,R$4,FALSE),"")</f>
        <v>0</v>
      </c>
      <c r="S74" s="105">
        <f>IFERROR(VLOOKUP($D74,'SAP Data'!$A$7:$SD$1500,S$4,FALSE),"")</f>
        <v>0</v>
      </c>
      <c r="T74" s="105">
        <f>IFERROR(VLOOKUP($D74,'SAP Data'!$A$7:$SD$1500,T$4,FALSE),"")</f>
        <v>455.75</v>
      </c>
      <c r="U74" s="105">
        <f>IFERROR(VLOOKUP($D74,'SAP Data'!$A$7:$SD$1500,U$4,FALSE),"")</f>
        <v>455.75</v>
      </c>
      <c r="V74" s="105">
        <f>IFERROR(VLOOKUP($D74,'SAP Data'!$A$7:$SD$1500,V$4,FALSE),"")</f>
        <v>455.75</v>
      </c>
      <c r="W74" s="105">
        <f>IFERROR(VLOOKUP($D74,'SAP Data'!$A$7:$SD$1500,W$4,FALSE),"")</f>
        <v>455.75</v>
      </c>
      <c r="X74" s="105">
        <f>IFERROR(VLOOKUP($D74,'SAP Data'!$A$7:$SD$1500,X$4,FALSE),"")</f>
        <v>455.75</v>
      </c>
      <c r="Y74" s="105">
        <f>IFERROR(VLOOKUP($D74,'SAP Data'!$A$7:$SD$1500,Y$4,FALSE),"")</f>
        <v>455.75</v>
      </c>
      <c r="Z74" s="105">
        <f>IFERROR(VLOOKUP($D74,'SAP Data'!$A$7:$SD$1500,Z$4,FALSE),"")</f>
        <v>455.75</v>
      </c>
      <c r="AA74" s="105">
        <f>IFERROR(VLOOKUP($D74,'SAP Data'!$A$7:$SD$1500,AA$4,FALSE),"")</f>
        <v>455.75</v>
      </c>
      <c r="AB74" s="105">
        <f>IFERROR(VLOOKUP($D74,'SAP Data'!$A$7:$SD$1500,AB$4,FALSE),"")</f>
        <v>455.75</v>
      </c>
      <c r="AC74" s="220">
        <f>IFERROR(VLOOKUP($D74,'SAP Data'!$A$7:$SD$1500,AC$4,FALSE),"")</f>
        <v>455.75</v>
      </c>
      <c r="AD74" s="133">
        <f t="shared" si="4"/>
        <v>38.285833333333336</v>
      </c>
      <c r="AE74" s="47">
        <f t="shared" si="5"/>
        <v>38.285833333333336</v>
      </c>
      <c r="AF74" s="47">
        <f t="shared" si="6"/>
        <v>57.275416666666672</v>
      </c>
      <c r="AG74" s="47">
        <f t="shared" si="7"/>
        <v>95.254583333333343</v>
      </c>
      <c r="AH74" s="47">
        <f t="shared" si="8"/>
        <v>133.23375000000001</v>
      </c>
      <c r="AI74" s="47">
        <f t="shared" si="9"/>
        <v>171.2129166666667</v>
      </c>
      <c r="AJ74" s="47">
        <f t="shared" si="10"/>
        <v>209.19208333333336</v>
      </c>
      <c r="AK74" s="47">
        <f t="shared" si="11"/>
        <v>247.17125000000001</v>
      </c>
      <c r="AL74" s="47">
        <f t="shared" si="12"/>
        <v>285.15041666666667</v>
      </c>
      <c r="AM74" s="47">
        <f t="shared" si="13"/>
        <v>303.98666666666668</v>
      </c>
      <c r="AN74" s="47">
        <f t="shared" si="14"/>
        <v>322.82291666666669</v>
      </c>
      <c r="AO74" s="132">
        <f t="shared" si="15"/>
        <v>360.80208333333331</v>
      </c>
      <c r="AP74" s="19"/>
      <c r="AQ74" s="19">
        <f t="shared" si="16"/>
        <v>38.285833333333336</v>
      </c>
      <c r="AR74" s="19"/>
      <c r="AS74" s="201"/>
      <c r="AT74" s="19"/>
      <c r="AU74" s="19">
        <f t="shared" si="17"/>
        <v>38.285833333333336</v>
      </c>
      <c r="AV74" s="19"/>
      <c r="AW74" s="201"/>
      <c r="AY74" s="19">
        <f t="shared" si="18"/>
        <v>57.275416666666672</v>
      </c>
      <c r="BA74" s="196"/>
      <c r="BC74" s="19">
        <f t="shared" si="19"/>
        <v>95.254583333333343</v>
      </c>
      <c r="BE74" s="196"/>
      <c r="BG74" s="19">
        <f t="shared" si="20"/>
        <v>133.23375000000001</v>
      </c>
      <c r="BI74" s="196"/>
      <c r="BK74" s="19">
        <f t="shared" si="21"/>
        <v>171.2129166666667</v>
      </c>
      <c r="BM74" s="196"/>
      <c r="BO74" s="19">
        <f t="shared" si="22"/>
        <v>209.19208333333336</v>
      </c>
      <c r="BQ74" s="196"/>
      <c r="BS74" s="19">
        <f t="shared" si="23"/>
        <v>247.17125000000001</v>
      </c>
      <c r="BU74" s="196"/>
      <c r="BW74" s="19">
        <f t="shared" si="24"/>
        <v>285.15041666666667</v>
      </c>
      <c r="BY74" s="196"/>
      <c r="CA74" s="19">
        <f t="shared" si="25"/>
        <v>303.98666666666668</v>
      </c>
      <c r="CC74" s="196"/>
      <c r="CE74" s="19">
        <f t="shared" si="26"/>
        <v>322.82291666666669</v>
      </c>
      <c r="CG74" s="196"/>
      <c r="CI74" s="19">
        <f t="shared" si="27"/>
        <v>360.80208333333331</v>
      </c>
      <c r="CK74" s="196"/>
      <c r="CM74" s="19">
        <f t="shared" si="28"/>
        <v>0</v>
      </c>
      <c r="CO74" s="19">
        <f t="shared" si="29"/>
        <v>0</v>
      </c>
      <c r="CQ74" s="19">
        <f t="shared" si="81"/>
        <v>0</v>
      </c>
      <c r="CS74" s="19">
        <f t="shared" si="64"/>
        <v>0</v>
      </c>
      <c r="CU74" s="19">
        <f t="shared" si="32"/>
        <v>0</v>
      </c>
      <c r="CW74" s="76">
        <f t="shared" si="33"/>
        <v>0</v>
      </c>
      <c r="CY74" s="21"/>
      <c r="CZ74" s="19">
        <f t="shared" si="82"/>
        <v>0</v>
      </c>
      <c r="DA74" s="21"/>
    </row>
    <row r="75" spans="2:105" x14ac:dyDescent="0.2">
      <c r="B75" s="17" t="str">
        <f>VLOOKUP(D75,'line assign basis'!$L$15:$Q$1525,6,FALSE)</f>
        <v>CASH - WF GAS STORAG</v>
      </c>
      <c r="C75" s="20" t="s">
        <v>157</v>
      </c>
      <c r="D75" s="20" t="s">
        <v>155</v>
      </c>
      <c r="E75" s="20">
        <f>IFERROR(VLOOKUP(D75,'line assign basis'!$L$5:$P$1288,5,FALSE),"")</f>
        <v>29</v>
      </c>
      <c r="F75" s="39">
        <v>0</v>
      </c>
      <c r="G75" s="39">
        <v>0</v>
      </c>
      <c r="H75" s="19">
        <v>0</v>
      </c>
      <c r="I75" s="105">
        <f>IFERROR(VLOOKUP($D75,'SAP Data'!$A$7:$SD$1500,I$4,FALSE),"")</f>
        <v>0</v>
      </c>
      <c r="J75" s="105">
        <f>IFERROR(VLOOKUP($D75,'SAP Data'!$A$7:$SD$1500,J$4,FALSE),"")</f>
        <v>0</v>
      </c>
      <c r="K75" s="105">
        <f>IFERROR(VLOOKUP($D75,'SAP Data'!$A$7:$SD$1500,K$4,FALSE),"")</f>
        <v>0</v>
      </c>
      <c r="L75" s="105">
        <f>IFERROR(VLOOKUP($D75,'SAP Data'!$A$7:$SD$1500,L$4,FALSE),"")</f>
        <v>0</v>
      </c>
      <c r="M75" s="105">
        <f>IFERROR(VLOOKUP($D75,'SAP Data'!$A$7:$SD$1500,M$4,FALSE),"")</f>
        <v>0</v>
      </c>
      <c r="N75" s="105">
        <f>IFERROR(VLOOKUP($D75,'SAP Data'!$A$7:$SD$1500,N$4,FALSE),"")</f>
        <v>0</v>
      </c>
      <c r="O75" s="105">
        <f>IFERROR(VLOOKUP($D75,'SAP Data'!$A$7:$SD$1500,O$4,FALSE),"")</f>
        <v>0</v>
      </c>
      <c r="P75" s="105">
        <f>IFERROR(VLOOKUP($D75,'SAP Data'!$A$7:$SD$1500,P$4,FALSE),"")</f>
        <v>0</v>
      </c>
      <c r="Q75" s="105">
        <f>IFERROR(VLOOKUP($D75,'SAP Data'!$A$7:$SD$1500,Q$4,FALSE),"")</f>
        <v>0</v>
      </c>
      <c r="R75" s="105">
        <f>IFERROR(VLOOKUP($D75,'SAP Data'!$A$7:$SD$1500,R$4,FALSE),"")</f>
        <v>0</v>
      </c>
      <c r="S75" s="105">
        <f>IFERROR(VLOOKUP($D75,'SAP Data'!$A$7:$SD$1500,S$4,FALSE),"")</f>
        <v>0</v>
      </c>
      <c r="T75" s="105">
        <f>IFERROR(VLOOKUP($D75,'SAP Data'!$A$7:$SD$1500,T$4,FALSE),"")</f>
        <v>0</v>
      </c>
      <c r="U75" s="105">
        <f>IFERROR(VLOOKUP($D75,'SAP Data'!$A$7:$SD$1500,U$4,FALSE),"")</f>
        <v>0</v>
      </c>
      <c r="V75" s="105">
        <f>IFERROR(VLOOKUP($D75,'SAP Data'!$A$7:$SD$1500,V$4,FALSE),"")</f>
        <v>0</v>
      </c>
      <c r="W75" s="105">
        <f>IFERROR(VLOOKUP($D75,'SAP Data'!$A$7:$SD$1500,W$4,FALSE),"")</f>
        <v>0</v>
      </c>
      <c r="X75" s="105">
        <f>IFERROR(VLOOKUP($D75,'SAP Data'!$A$7:$SD$1500,X$4,FALSE),"")</f>
        <v>0</v>
      </c>
      <c r="Y75" s="105">
        <f>IFERROR(VLOOKUP($D75,'SAP Data'!$A$7:$SD$1500,Y$4,FALSE),"")</f>
        <v>0</v>
      </c>
      <c r="Z75" s="105">
        <f>IFERROR(VLOOKUP($D75,'SAP Data'!$A$7:$SD$1500,Z$4,FALSE),"")</f>
        <v>0</v>
      </c>
      <c r="AA75" s="105">
        <f>IFERROR(VLOOKUP($D75,'SAP Data'!$A$7:$SD$1500,AA$4,FALSE),"")</f>
        <v>0</v>
      </c>
      <c r="AB75" s="105">
        <f>IFERROR(VLOOKUP($D75,'SAP Data'!$A$7:$SD$1500,AB$4,FALSE),"")</f>
        <v>0</v>
      </c>
      <c r="AC75" s="220">
        <f>IFERROR(VLOOKUP($D75,'SAP Data'!$A$7:$SD$1500,AC$4,FALSE),"")</f>
        <v>0</v>
      </c>
      <c r="AD75" s="133">
        <f t="shared" si="4"/>
        <v>0</v>
      </c>
      <c r="AE75" s="47">
        <f t="shared" si="5"/>
        <v>0</v>
      </c>
      <c r="AF75" s="47">
        <f t="shared" si="6"/>
        <v>0</v>
      </c>
      <c r="AG75" s="47">
        <f t="shared" si="7"/>
        <v>0</v>
      </c>
      <c r="AH75" s="47">
        <f t="shared" si="8"/>
        <v>0</v>
      </c>
      <c r="AI75" s="47">
        <f t="shared" si="9"/>
        <v>0</v>
      </c>
      <c r="AJ75" s="47">
        <f t="shared" si="10"/>
        <v>0</v>
      </c>
      <c r="AK75" s="47">
        <f t="shared" si="11"/>
        <v>0</v>
      </c>
      <c r="AL75" s="47">
        <f t="shared" si="12"/>
        <v>0</v>
      </c>
      <c r="AM75" s="47">
        <f t="shared" si="13"/>
        <v>0</v>
      </c>
      <c r="AN75" s="47">
        <f t="shared" si="14"/>
        <v>0</v>
      </c>
      <c r="AO75" s="132">
        <f t="shared" si="15"/>
        <v>0</v>
      </c>
      <c r="AP75" s="19"/>
      <c r="AQ75" s="19">
        <f t="shared" si="16"/>
        <v>0</v>
      </c>
      <c r="AR75" s="19"/>
      <c r="AS75" s="201"/>
      <c r="AT75" s="19"/>
      <c r="AU75" s="19">
        <f t="shared" si="17"/>
        <v>0</v>
      </c>
      <c r="AV75" s="19"/>
      <c r="AW75" s="201"/>
      <c r="AY75" s="19">
        <f t="shared" si="18"/>
        <v>0</v>
      </c>
      <c r="BA75" s="196"/>
      <c r="BC75" s="19">
        <f t="shared" si="19"/>
        <v>0</v>
      </c>
      <c r="BE75" s="196"/>
      <c r="BG75" s="19">
        <f t="shared" si="20"/>
        <v>0</v>
      </c>
      <c r="BI75" s="196"/>
      <c r="BK75" s="19">
        <f t="shared" si="21"/>
        <v>0</v>
      </c>
      <c r="BM75" s="196"/>
      <c r="BO75" s="19">
        <f t="shared" si="22"/>
        <v>0</v>
      </c>
      <c r="BQ75" s="196"/>
      <c r="BS75" s="19">
        <f t="shared" si="23"/>
        <v>0</v>
      </c>
      <c r="BU75" s="196"/>
      <c r="BW75" s="19">
        <f t="shared" si="24"/>
        <v>0</v>
      </c>
      <c r="BY75" s="196"/>
      <c r="CA75" s="19">
        <f t="shared" si="25"/>
        <v>0</v>
      </c>
      <c r="CC75" s="196"/>
      <c r="CE75" s="19">
        <f t="shared" si="26"/>
        <v>0</v>
      </c>
      <c r="CG75" s="196"/>
      <c r="CI75" s="19">
        <f t="shared" si="27"/>
        <v>0</v>
      </c>
      <c r="CK75" s="196"/>
      <c r="CM75" s="19">
        <f t="shared" si="28"/>
        <v>0</v>
      </c>
      <c r="CO75" s="19">
        <f t="shared" si="29"/>
        <v>0</v>
      </c>
      <c r="CQ75" s="19">
        <f t="shared" si="81"/>
        <v>0</v>
      </c>
      <c r="CS75" s="19">
        <f t="shared" si="64"/>
        <v>0</v>
      </c>
      <c r="CU75" s="19">
        <f t="shared" si="32"/>
        <v>0</v>
      </c>
      <c r="CW75" s="76">
        <f t="shared" si="33"/>
        <v>0</v>
      </c>
      <c r="CY75" s="21"/>
      <c r="CZ75" s="19">
        <f t="shared" si="82"/>
        <v>0</v>
      </c>
      <c r="DA75" s="21"/>
    </row>
    <row r="76" spans="2:105" x14ac:dyDescent="0.2">
      <c r="B76" s="17" t="str">
        <f>VLOOKUP(D76,'line assign basis'!$L$15:$Q$1525,6,FALSE)</f>
        <v>Treasury WF Clearing</v>
      </c>
      <c r="C76" s="20" t="s">
        <v>160</v>
      </c>
      <c r="D76" s="20" t="s">
        <v>158</v>
      </c>
      <c r="E76" s="20">
        <f>IFERROR(VLOOKUP(D76,'line assign basis'!$L$5:$P$1288,5,FALSE),"")</f>
        <v>29</v>
      </c>
      <c r="F76" s="39">
        <v>0</v>
      </c>
      <c r="G76" s="39">
        <v>0</v>
      </c>
      <c r="H76" s="19">
        <v>0</v>
      </c>
      <c r="I76" s="105">
        <f>IFERROR(VLOOKUP($D76,'SAP Data'!$A$7:$SD$1500,I$4,FALSE),"")</f>
        <v>7819.04</v>
      </c>
      <c r="J76" s="105">
        <f>IFERROR(VLOOKUP($D76,'SAP Data'!$A$7:$SD$1500,J$4,FALSE),"")</f>
        <v>0</v>
      </c>
      <c r="K76" s="105">
        <f>IFERROR(VLOOKUP($D76,'SAP Data'!$A$7:$SD$1500,K$4,FALSE),"")</f>
        <v>0</v>
      </c>
      <c r="L76" s="105">
        <f>IFERROR(VLOOKUP($D76,'SAP Data'!$A$7:$SD$1500,L$4,FALSE),"")</f>
        <v>0</v>
      </c>
      <c r="M76" s="105">
        <f>IFERROR(VLOOKUP($D76,'SAP Data'!$A$7:$SD$1500,M$4,FALSE),"")</f>
        <v>0</v>
      </c>
      <c r="N76" s="105">
        <f>IFERROR(VLOOKUP($D76,'SAP Data'!$A$7:$SD$1500,N$4,FALSE),"")</f>
        <v>0</v>
      </c>
      <c r="O76" s="105">
        <f>IFERROR(VLOOKUP($D76,'SAP Data'!$A$7:$SD$1500,O$4,FALSE),"")</f>
        <v>0</v>
      </c>
      <c r="P76" s="105">
        <f>IFERROR(VLOOKUP($D76,'SAP Data'!$A$7:$SD$1500,P$4,FALSE),"")</f>
        <v>0</v>
      </c>
      <c r="Q76" s="105">
        <f>IFERROR(VLOOKUP($D76,'SAP Data'!$A$7:$SD$1500,Q$4,FALSE),"")</f>
        <v>0</v>
      </c>
      <c r="R76" s="105">
        <f>IFERROR(VLOOKUP($D76,'SAP Data'!$A$7:$SD$1500,R$4,FALSE),"")</f>
        <v>0</v>
      </c>
      <c r="S76" s="105">
        <f>IFERROR(VLOOKUP($D76,'SAP Data'!$A$7:$SD$1500,S$4,FALSE),"")</f>
        <v>0</v>
      </c>
      <c r="T76" s="105">
        <f>IFERROR(VLOOKUP($D76,'SAP Data'!$A$7:$SD$1500,T$4,FALSE),"")</f>
        <v>0</v>
      </c>
      <c r="U76" s="105">
        <f>IFERROR(VLOOKUP($D76,'SAP Data'!$A$7:$SD$1500,U$4,FALSE),"")</f>
        <v>0</v>
      </c>
      <c r="V76" s="105">
        <f>IFERROR(VLOOKUP($D76,'SAP Data'!$A$7:$SD$1500,V$4,FALSE),"")</f>
        <v>0</v>
      </c>
      <c r="W76" s="105">
        <f>IFERROR(VLOOKUP($D76,'SAP Data'!$A$7:$SD$1500,W$4,FALSE),"")</f>
        <v>0</v>
      </c>
      <c r="X76" s="105">
        <f>IFERROR(VLOOKUP($D76,'SAP Data'!$A$7:$SD$1500,X$4,FALSE),"")</f>
        <v>0</v>
      </c>
      <c r="Y76" s="105">
        <f>IFERROR(VLOOKUP($D76,'SAP Data'!$A$7:$SD$1500,Y$4,FALSE),"")</f>
        <v>0.26</v>
      </c>
      <c r="Z76" s="105">
        <f>IFERROR(VLOOKUP($D76,'SAP Data'!$A$7:$SD$1500,Z$4,FALSE),"")</f>
        <v>0.26</v>
      </c>
      <c r="AA76" s="105">
        <f>IFERROR(VLOOKUP($D76,'SAP Data'!$A$7:$SD$1500,AA$4,FALSE),"")</f>
        <v>0.26</v>
      </c>
      <c r="AB76" s="105">
        <f>IFERROR(VLOOKUP($D76,'SAP Data'!$A$7:$SD$1500,AB$4,FALSE),"")</f>
        <v>0.26</v>
      </c>
      <c r="AC76" s="220">
        <f>IFERROR(VLOOKUP($D76,'SAP Data'!$A$7:$SD$1500,AC$4,FALSE),"")</f>
        <v>0.26</v>
      </c>
      <c r="AD76" s="133">
        <f t="shared" ref="AD76:AD141" si="83">IFERROR((F76/2+SUM(G76:Q76)+R76/2)/12,"")</f>
        <v>651.5866666666667</v>
      </c>
      <c r="AE76" s="47">
        <f t="shared" ref="AE76:AE141" si="84">IFERROR((G76/2+SUM(H76:R76)+S76/2)/12,"")</f>
        <v>651.5866666666667</v>
      </c>
      <c r="AF76" s="47">
        <f t="shared" ref="AF76:AF141" si="85">IFERROR((H76/2+SUM(I76:S76)+T76/2)/12,"")</f>
        <v>651.5866666666667</v>
      </c>
      <c r="AG76" s="47">
        <f t="shared" ref="AG76:AG141" si="86">IFERROR((I76/2+SUM(J76:T76)+U76/2)/12,"")</f>
        <v>325.79333333333335</v>
      </c>
      <c r="AH76" s="47">
        <f t="shared" ref="AH76:AH141" si="87">IFERROR((J76/2+SUM(K76:U76)+V76/2)/12,"")</f>
        <v>0</v>
      </c>
      <c r="AI76" s="47">
        <f t="shared" ref="AI76:AI141" si="88">IFERROR((K76/2+SUM(L76:V76)+W76/2)/12,"")</f>
        <v>0</v>
      </c>
      <c r="AJ76" s="47">
        <f t="shared" ref="AJ76:AJ141" si="89">IFERROR((L76/2+SUM(M76:W76)+X76/2)/12,"")</f>
        <v>0</v>
      </c>
      <c r="AK76" s="47">
        <f t="shared" ref="AK76:AK141" si="90">IFERROR((M76/2+SUM(N76:X76)+Y76/2)/12,"")</f>
        <v>1.0833333333333334E-2</v>
      </c>
      <c r="AL76" s="47">
        <f t="shared" ref="AL76:AL141" si="91">IFERROR((N76/2+SUM(O76:Y76)+Z76/2)/12,"")</f>
        <v>3.2500000000000001E-2</v>
      </c>
      <c r="AM76" s="47">
        <f t="shared" ref="AM76:AM141" si="92">IFERROR((O76/2+SUM(P76:Z76)+AA76/2)/12,"")</f>
        <v>5.4166666666666669E-2</v>
      </c>
      <c r="AN76" s="47">
        <f t="shared" ref="AN76:AN141" si="93">IFERROR((P76/2+SUM(Q76:AA76)+AB76/2)/12,"")</f>
        <v>7.5833333333333336E-2</v>
      </c>
      <c r="AO76" s="132">
        <f t="shared" ref="AO76:AO141" si="94">IFERROR((Q76/2+SUM(R76:AB76)+AC76/2)/12,"")</f>
        <v>9.7499999999999989E-2</v>
      </c>
      <c r="AP76" s="19"/>
      <c r="AQ76" s="19">
        <f t="shared" ref="AQ76:AQ141" si="95">IF($E76&gt;28,IF($E76&lt;30,$AD76,0),0)</f>
        <v>651.5866666666667</v>
      </c>
      <c r="AR76" s="19"/>
      <c r="AS76" s="201"/>
      <c r="AT76" s="19"/>
      <c r="AU76" s="19">
        <f t="shared" ref="AU76:AU141" si="96">IF($E76&gt;28,IF($E76&lt;30,$AE76,0),0)</f>
        <v>651.5866666666667</v>
      </c>
      <c r="AV76" s="19"/>
      <c r="AW76" s="201"/>
      <c r="AY76" s="19">
        <f t="shared" ref="AY76:AY141" si="97">IF($E76&gt;28,IF($E76&lt;30,$AF76,0),0)</f>
        <v>651.5866666666667</v>
      </c>
      <c r="BA76" s="196"/>
      <c r="BC76" s="19">
        <f t="shared" ref="BC76:BC141" si="98">IF($E76&gt;28,IF($E76&lt;30,$AG76,0),0)</f>
        <v>325.79333333333335</v>
      </c>
      <c r="BE76" s="196"/>
      <c r="BG76" s="19">
        <f t="shared" ref="BG76:BG141" si="99">IF($E76&gt;28,IF($E76&lt;30,$AH76,0),0)</f>
        <v>0</v>
      </c>
      <c r="BI76" s="196"/>
      <c r="BK76" s="19">
        <f t="shared" ref="BK76:BK141" si="100">IF($E76&gt;28,IF($E76&lt;30,$AI76,0),0)</f>
        <v>0</v>
      </c>
      <c r="BM76" s="196"/>
      <c r="BO76" s="19">
        <f t="shared" ref="BO76:BO141" si="101">IF($E76&gt;28,IF($E76&lt;30,$AJ76,0),0)</f>
        <v>0</v>
      </c>
      <c r="BQ76" s="196"/>
      <c r="BS76" s="19">
        <f t="shared" ref="BS76:BS141" si="102">IF($E76&gt;28,IF($E76&lt;30,$AK76,0),0)</f>
        <v>1.0833333333333334E-2</v>
      </c>
      <c r="BU76" s="196"/>
      <c r="BW76" s="19">
        <f t="shared" ref="BW76:BW141" si="103">IF($E76&gt;28,IF($E76&lt;30,$AL76,0),0)</f>
        <v>3.2500000000000001E-2</v>
      </c>
      <c r="BY76" s="196"/>
      <c r="CA76" s="19">
        <f t="shared" ref="CA76:CA141" si="104">IF($E76&gt;28,IF($E76&lt;30,$AM76,0),0)</f>
        <v>5.4166666666666669E-2</v>
      </c>
      <c r="CC76" s="196"/>
      <c r="CE76" s="19">
        <f t="shared" ref="CE76:CE141" si="105">IF($E76&gt;28,IF($E76&lt;30,$AN76,0),0)</f>
        <v>7.5833333333333336E-2</v>
      </c>
      <c r="CG76" s="196"/>
      <c r="CI76" s="19">
        <f t="shared" ref="CI76:CI141" si="106">IF($E76&gt;28,IF($E76&lt;30,$AO76,0),0)</f>
        <v>9.7499999999999989E-2</v>
      </c>
      <c r="CK76" s="196"/>
      <c r="CM76" s="19">
        <f t="shared" ref="CM76:CM141" si="107">IF(E76&gt;0,IF(E76&lt;6,AO76,0),0)</f>
        <v>0</v>
      </c>
      <c r="CO76" s="19">
        <f t="shared" si="29"/>
        <v>0</v>
      </c>
      <c r="CQ76" s="19">
        <f t="shared" si="81"/>
        <v>0</v>
      </c>
      <c r="CS76" s="19">
        <f t="shared" si="64"/>
        <v>0</v>
      </c>
      <c r="CU76" s="19">
        <f t="shared" ref="CU76:CU141" si="108">IF($E76&gt;15,IF($E76&lt;24,$AO76,0),0)</f>
        <v>0</v>
      </c>
      <c r="CW76" s="76">
        <f t="shared" ref="CW76:CW141" si="109">IFERROR(SUM(CI76:CO76)-AO76,"")</f>
        <v>0</v>
      </c>
      <c r="CY76" s="21"/>
      <c r="CZ76" s="19">
        <f t="shared" si="82"/>
        <v>0</v>
      </c>
      <c r="DA76" s="21"/>
    </row>
    <row r="77" spans="2:105" x14ac:dyDescent="0.2">
      <c r="B77" s="17" t="str">
        <f>VLOOKUP(D77,'line assign basis'!$L$15:$Q$1525,6,FALSE)</f>
        <v>Accts Pay WF Clearin</v>
      </c>
      <c r="C77" s="20" t="s">
        <v>163</v>
      </c>
      <c r="D77" s="20" t="s">
        <v>161</v>
      </c>
      <c r="E77" s="20">
        <f>IFERROR(VLOOKUP(D77,'line assign basis'!$L$5:$P$1288,5,FALSE),"")</f>
        <v>29</v>
      </c>
      <c r="F77" s="39">
        <v>-542899.31999999995</v>
      </c>
      <c r="G77" s="39">
        <v>-1508932.9</v>
      </c>
      <c r="H77" s="19">
        <v>-1519154.6</v>
      </c>
      <c r="I77" s="105">
        <f>IFERROR(VLOOKUP($D77,'SAP Data'!$A$7:$SD$1500,I$4,FALSE),"")</f>
        <v>-1113912.06</v>
      </c>
      <c r="J77" s="105">
        <f>IFERROR(VLOOKUP($D77,'SAP Data'!$A$7:$SD$1500,J$4,FALSE),"")</f>
        <v>-932886.75</v>
      </c>
      <c r="K77" s="105">
        <f>IFERROR(VLOOKUP($D77,'SAP Data'!$A$7:$SD$1500,K$4,FALSE),"")</f>
        <v>-665052.12</v>
      </c>
      <c r="L77" s="105">
        <f>IFERROR(VLOOKUP($D77,'SAP Data'!$A$7:$SD$1500,L$4,FALSE),"")</f>
        <v>-1150602.3</v>
      </c>
      <c r="M77" s="105">
        <f>IFERROR(VLOOKUP($D77,'SAP Data'!$A$7:$SD$1500,M$4,FALSE),"")</f>
        <v>-1584594.91</v>
      </c>
      <c r="N77" s="105">
        <f>IFERROR(VLOOKUP($D77,'SAP Data'!$A$7:$SD$1500,N$4,FALSE),"")</f>
        <v>-6954318.3200000003</v>
      </c>
      <c r="O77" s="105">
        <f>IFERROR(VLOOKUP($D77,'SAP Data'!$A$7:$SD$1500,O$4,FALSE),"")</f>
        <v>-731729.19</v>
      </c>
      <c r="P77" s="105">
        <f>IFERROR(VLOOKUP($D77,'SAP Data'!$A$7:$SD$1500,P$4,FALSE),"")</f>
        <v>-2506808.91</v>
      </c>
      <c r="Q77" s="105">
        <f>IFERROR(VLOOKUP($D77,'SAP Data'!$A$7:$SD$1500,Q$4,FALSE),"")</f>
        <v>-856069.9</v>
      </c>
      <c r="R77" s="105">
        <f>IFERROR(VLOOKUP($D77,'SAP Data'!$A$7:$SD$1500,R$4,FALSE),"")</f>
        <v>-1685406.71</v>
      </c>
      <c r="S77" s="105">
        <f>IFERROR(VLOOKUP($D77,'SAP Data'!$A$7:$SD$1500,S$4,FALSE),"")</f>
        <v>-727982.86</v>
      </c>
      <c r="T77" s="105">
        <f>IFERROR(VLOOKUP($D77,'SAP Data'!$A$7:$SD$1500,T$4,FALSE),"")</f>
        <v>-3358136.75</v>
      </c>
      <c r="U77" s="105">
        <f>IFERROR(VLOOKUP($D77,'SAP Data'!$A$7:$SD$1500,U$4,FALSE),"")</f>
        <v>-729792.86</v>
      </c>
      <c r="V77" s="105">
        <f>IFERROR(VLOOKUP($D77,'SAP Data'!$A$7:$SD$1500,V$4,FALSE),"")</f>
        <v>-1023340.56</v>
      </c>
      <c r="W77" s="105">
        <f>IFERROR(VLOOKUP($D77,'SAP Data'!$A$7:$SD$1500,W$4,FALSE),"")</f>
        <v>-2337982.4</v>
      </c>
      <c r="X77" s="105">
        <f>IFERROR(VLOOKUP($D77,'SAP Data'!$A$7:$SD$1500,X$4,FALSE),"")</f>
        <v>-719459</v>
      </c>
      <c r="Y77" s="105">
        <f>IFERROR(VLOOKUP($D77,'SAP Data'!$A$7:$SD$1500,Y$4,FALSE),"")</f>
        <v>-14097999.550000001</v>
      </c>
      <c r="Z77" s="105">
        <f>IFERROR(VLOOKUP($D77,'SAP Data'!$A$7:$SD$1500,Z$4,FALSE),"")</f>
        <v>-723531.28</v>
      </c>
      <c r="AA77" s="105">
        <f>IFERROR(VLOOKUP($D77,'SAP Data'!$A$7:$SD$1500,AA$4,FALSE),"")</f>
        <v>-1122679.6100000001</v>
      </c>
      <c r="AB77" s="105">
        <f>IFERROR(VLOOKUP($D77,'SAP Data'!$A$7:$SD$1500,AB$4,FALSE),"")</f>
        <v>27999109.93</v>
      </c>
      <c r="AC77" s="220">
        <f>IFERROR(VLOOKUP($D77,'SAP Data'!$A$7:$SD$1500,AC$4,FALSE),"")</f>
        <v>-882737.16</v>
      </c>
      <c r="AD77" s="133">
        <f t="shared" si="83"/>
        <v>-1719851.2479166668</v>
      </c>
      <c r="AE77" s="47">
        <f t="shared" si="84"/>
        <v>-1734916.1375</v>
      </c>
      <c r="AF77" s="47">
        <f t="shared" si="85"/>
        <v>-1779000.8087500001</v>
      </c>
      <c r="AG77" s="47">
        <f t="shared" si="86"/>
        <v>-1839620.0983333334</v>
      </c>
      <c r="AH77" s="47">
        <f t="shared" si="87"/>
        <v>-1827384.0404166665</v>
      </c>
      <c r="AI77" s="47">
        <f t="shared" si="88"/>
        <v>-1900858.3774999997</v>
      </c>
      <c r="AJ77" s="47">
        <f t="shared" si="89"/>
        <v>-1952599.5016666662</v>
      </c>
      <c r="AK77" s="47">
        <f t="shared" si="90"/>
        <v>-2456027.0574999996</v>
      </c>
      <c r="AL77" s="47">
        <f t="shared" si="91"/>
        <v>-2717802.7908333335</v>
      </c>
      <c r="AM77" s="47">
        <f t="shared" si="92"/>
        <v>-2474476.2650000001</v>
      </c>
      <c r="AN77" s="47">
        <f t="shared" si="93"/>
        <v>-1219685.9141666668</v>
      </c>
      <c r="AO77" s="132">
        <f t="shared" si="94"/>
        <v>50282.901666666476</v>
      </c>
      <c r="AP77" s="19"/>
      <c r="AQ77" s="19">
        <f t="shared" si="95"/>
        <v>-1719851.2479166668</v>
      </c>
      <c r="AR77" s="19"/>
      <c r="AS77" s="201"/>
      <c r="AT77" s="19"/>
      <c r="AU77" s="19">
        <f t="shared" si="96"/>
        <v>-1734916.1375</v>
      </c>
      <c r="AV77" s="19"/>
      <c r="AW77" s="201"/>
      <c r="AY77" s="19">
        <f t="shared" si="97"/>
        <v>-1779000.8087500001</v>
      </c>
      <c r="BA77" s="196"/>
      <c r="BC77" s="19">
        <f t="shared" si="98"/>
        <v>-1839620.0983333334</v>
      </c>
      <c r="BE77" s="196"/>
      <c r="BG77" s="19">
        <f t="shared" si="99"/>
        <v>-1827384.0404166665</v>
      </c>
      <c r="BI77" s="196"/>
      <c r="BK77" s="19">
        <f t="shared" si="100"/>
        <v>-1900858.3774999997</v>
      </c>
      <c r="BM77" s="196"/>
      <c r="BO77" s="19">
        <f t="shared" si="101"/>
        <v>-1952599.5016666662</v>
      </c>
      <c r="BQ77" s="196"/>
      <c r="BS77" s="19">
        <f t="shared" si="102"/>
        <v>-2456027.0574999996</v>
      </c>
      <c r="BU77" s="196"/>
      <c r="BW77" s="19">
        <f t="shared" si="103"/>
        <v>-2717802.7908333335</v>
      </c>
      <c r="BY77" s="196"/>
      <c r="CA77" s="19">
        <f t="shared" si="104"/>
        <v>-2474476.2650000001</v>
      </c>
      <c r="CC77" s="196"/>
      <c r="CE77" s="19">
        <f t="shared" si="105"/>
        <v>-1219685.9141666668</v>
      </c>
      <c r="CG77" s="196"/>
      <c r="CI77" s="19">
        <f t="shared" si="106"/>
        <v>50282.901666666476</v>
      </c>
      <c r="CK77" s="196"/>
      <c r="CM77" s="19">
        <f t="shared" si="107"/>
        <v>0</v>
      </c>
      <c r="CO77" s="19">
        <f t="shared" si="29"/>
        <v>0</v>
      </c>
      <c r="CQ77" s="19">
        <f t="shared" si="81"/>
        <v>0</v>
      </c>
      <c r="CS77" s="19">
        <f t="shared" si="64"/>
        <v>0</v>
      </c>
      <c r="CU77" s="19">
        <f t="shared" si="108"/>
        <v>0</v>
      </c>
      <c r="CW77" s="76">
        <f t="shared" si="109"/>
        <v>0</v>
      </c>
      <c r="CY77" s="21"/>
      <c r="CZ77" s="19">
        <f t="shared" si="82"/>
        <v>0</v>
      </c>
      <c r="DA77" s="21"/>
    </row>
    <row r="78" spans="2:105" x14ac:dyDescent="0.2">
      <c r="B78" s="17" t="str">
        <f>VLOOKUP(D78,'line assign basis'!$L$15:$Q$1525,6,FALSE)</f>
        <v>Accts Pay WF-AP Clea</v>
      </c>
      <c r="C78" s="20" t="s">
        <v>166</v>
      </c>
      <c r="D78" s="20" t="s">
        <v>164</v>
      </c>
      <c r="E78" s="20">
        <f>IFERROR(VLOOKUP(D78,'line assign basis'!$L$5:$P$1288,5,FALSE),"")</f>
        <v>29</v>
      </c>
      <c r="F78" s="39">
        <v>-2334352.13</v>
      </c>
      <c r="G78" s="39">
        <v>-3401371.24</v>
      </c>
      <c r="H78" s="19">
        <v>-1786933.26</v>
      </c>
      <c r="I78" s="105">
        <f>IFERROR(VLOOKUP($D78,'SAP Data'!$A$7:$SD$1500,I$4,FALSE),"")</f>
        <v>-2975487.34</v>
      </c>
      <c r="J78" s="105">
        <f>IFERROR(VLOOKUP($D78,'SAP Data'!$A$7:$SD$1500,J$4,FALSE),"")</f>
        <v>-2144576.23</v>
      </c>
      <c r="K78" s="105">
        <f>IFERROR(VLOOKUP($D78,'SAP Data'!$A$7:$SD$1500,K$4,FALSE),"")</f>
        <v>-1859746.69</v>
      </c>
      <c r="L78" s="105">
        <f>IFERROR(VLOOKUP($D78,'SAP Data'!$A$7:$SD$1500,L$4,FALSE),"")</f>
        <v>-2016019.2</v>
      </c>
      <c r="M78" s="105">
        <f>IFERROR(VLOOKUP($D78,'SAP Data'!$A$7:$SD$1500,M$4,FALSE),"")</f>
        <v>-2186334.94</v>
      </c>
      <c r="N78" s="105">
        <f>IFERROR(VLOOKUP($D78,'SAP Data'!$A$7:$SD$1500,N$4,FALSE),"")</f>
        <v>-1413373.83</v>
      </c>
      <c r="O78" s="105">
        <f>IFERROR(VLOOKUP($D78,'SAP Data'!$A$7:$SD$1500,O$4,FALSE),"")</f>
        <v>-3965936.1</v>
      </c>
      <c r="P78" s="105">
        <f>IFERROR(VLOOKUP($D78,'SAP Data'!$A$7:$SD$1500,P$4,FALSE),"")</f>
        <v>-1930174.81</v>
      </c>
      <c r="Q78" s="105">
        <f>IFERROR(VLOOKUP($D78,'SAP Data'!$A$7:$SD$1500,Q$4,FALSE),"")</f>
        <v>-2301350.75</v>
      </c>
      <c r="R78" s="105">
        <f>IFERROR(VLOOKUP($D78,'SAP Data'!$A$7:$SD$1500,R$4,FALSE),"")</f>
        <v>-2875611.81</v>
      </c>
      <c r="S78" s="105">
        <f>IFERROR(VLOOKUP($D78,'SAP Data'!$A$7:$SD$1500,S$4,FALSE),"")</f>
        <v>-2800647.88</v>
      </c>
      <c r="T78" s="105">
        <f>IFERROR(VLOOKUP($D78,'SAP Data'!$A$7:$SD$1500,T$4,FALSE),"")</f>
        <v>-3611703.65</v>
      </c>
      <c r="U78" s="105">
        <f>IFERROR(VLOOKUP($D78,'SAP Data'!$A$7:$SD$1500,U$4,FALSE),"")</f>
        <v>-3004801.24</v>
      </c>
      <c r="V78" s="105">
        <f>IFERROR(VLOOKUP($D78,'SAP Data'!$A$7:$SD$1500,V$4,FALSE),"")</f>
        <v>-3067310.88</v>
      </c>
      <c r="W78" s="105">
        <f>IFERROR(VLOOKUP($D78,'SAP Data'!$A$7:$SD$1500,W$4,FALSE),"")</f>
        <v>-2162024.0099999998</v>
      </c>
      <c r="X78" s="105">
        <f>IFERROR(VLOOKUP($D78,'SAP Data'!$A$7:$SD$1500,X$4,FALSE),"")</f>
        <v>-1785847.36</v>
      </c>
      <c r="Y78" s="105">
        <f>IFERROR(VLOOKUP($D78,'SAP Data'!$A$7:$SD$1500,Y$4,FALSE),"")</f>
        <v>-2325519.41</v>
      </c>
      <c r="Z78" s="105">
        <f>IFERROR(VLOOKUP($D78,'SAP Data'!$A$7:$SD$1500,Z$4,FALSE),"")</f>
        <v>-2352051.86</v>
      </c>
      <c r="AA78" s="105">
        <f>IFERROR(VLOOKUP($D78,'SAP Data'!$A$7:$SD$1500,AA$4,FALSE),"")</f>
        <v>-2881021.42</v>
      </c>
      <c r="AB78" s="105">
        <f>IFERROR(VLOOKUP($D78,'SAP Data'!$A$7:$SD$1500,AB$4,FALSE),"")</f>
        <v>-2513504.36</v>
      </c>
      <c r="AC78" s="220">
        <f>IFERROR(VLOOKUP($D78,'SAP Data'!$A$7:$SD$1500,AC$4,FALSE),"")</f>
        <v>-2860322.32</v>
      </c>
      <c r="AD78" s="133">
        <f t="shared" si="83"/>
        <v>-2382190.5299999998</v>
      </c>
      <c r="AE78" s="47">
        <f t="shared" si="84"/>
        <v>-2379712.8766666665</v>
      </c>
      <c r="AF78" s="47">
        <f t="shared" si="85"/>
        <v>-2430714.8362499992</v>
      </c>
      <c r="AG78" s="47">
        <f t="shared" si="86"/>
        <v>-2507968.3483333332</v>
      </c>
      <c r="AH78" s="47">
        <f t="shared" si="87"/>
        <v>-2547637.0379166664</v>
      </c>
      <c r="AI78" s="47">
        <f t="shared" si="88"/>
        <v>-2598679.2033333331</v>
      </c>
      <c r="AJ78" s="47">
        <f t="shared" si="89"/>
        <v>-2601683.5983333332</v>
      </c>
      <c r="AK78" s="47">
        <f t="shared" si="90"/>
        <v>-2597892.4579166663</v>
      </c>
      <c r="AL78" s="47">
        <f t="shared" si="91"/>
        <v>-2642803.3954166668</v>
      </c>
      <c r="AM78" s="47">
        <f t="shared" si="92"/>
        <v>-2636710.2016666667</v>
      </c>
      <c r="AN78" s="47">
        <f t="shared" si="93"/>
        <v>-2615810.8212499996</v>
      </c>
      <c r="AO78" s="132">
        <f t="shared" si="94"/>
        <v>-2663406.7012499995</v>
      </c>
      <c r="AP78" s="19"/>
      <c r="AQ78" s="19">
        <f t="shared" si="95"/>
        <v>-2382190.5299999998</v>
      </c>
      <c r="AR78" s="19"/>
      <c r="AS78" s="201"/>
      <c r="AT78" s="19"/>
      <c r="AU78" s="19">
        <f t="shared" si="96"/>
        <v>-2379712.8766666665</v>
      </c>
      <c r="AV78" s="19"/>
      <c r="AW78" s="201"/>
      <c r="AY78" s="19">
        <f t="shared" si="97"/>
        <v>-2430714.8362499992</v>
      </c>
      <c r="BA78" s="196"/>
      <c r="BC78" s="19">
        <f t="shared" si="98"/>
        <v>-2507968.3483333332</v>
      </c>
      <c r="BE78" s="196"/>
      <c r="BG78" s="19">
        <f t="shared" si="99"/>
        <v>-2547637.0379166664</v>
      </c>
      <c r="BI78" s="196"/>
      <c r="BK78" s="19">
        <f t="shared" si="100"/>
        <v>-2598679.2033333331</v>
      </c>
      <c r="BM78" s="196"/>
      <c r="BO78" s="19">
        <f t="shared" si="101"/>
        <v>-2601683.5983333332</v>
      </c>
      <c r="BQ78" s="196"/>
      <c r="BS78" s="19">
        <f t="shared" si="102"/>
        <v>-2597892.4579166663</v>
      </c>
      <c r="BU78" s="196"/>
      <c r="BW78" s="19">
        <f t="shared" si="103"/>
        <v>-2642803.3954166668</v>
      </c>
      <c r="BY78" s="196"/>
      <c r="CA78" s="19">
        <f t="shared" si="104"/>
        <v>-2636710.2016666667</v>
      </c>
      <c r="CC78" s="196"/>
      <c r="CE78" s="19">
        <f t="shared" si="105"/>
        <v>-2615810.8212499996</v>
      </c>
      <c r="CG78" s="196"/>
      <c r="CI78" s="19">
        <f t="shared" si="106"/>
        <v>-2663406.7012499995</v>
      </c>
      <c r="CK78" s="196"/>
      <c r="CM78" s="19">
        <f t="shared" si="107"/>
        <v>0</v>
      </c>
      <c r="CO78" s="19">
        <f t="shared" si="29"/>
        <v>0</v>
      </c>
      <c r="CQ78" s="19">
        <f t="shared" si="81"/>
        <v>0</v>
      </c>
      <c r="CS78" s="19">
        <f t="shared" si="64"/>
        <v>0</v>
      </c>
      <c r="CU78" s="19">
        <f t="shared" si="108"/>
        <v>0</v>
      </c>
      <c r="CW78" s="76">
        <f t="shared" si="109"/>
        <v>0</v>
      </c>
      <c r="CY78" s="21"/>
      <c r="CZ78" s="19">
        <f t="shared" si="82"/>
        <v>0</v>
      </c>
      <c r="DA78" s="21"/>
    </row>
    <row r="79" spans="2:105" x14ac:dyDescent="0.2">
      <c r="B79" s="17" t="str">
        <f>VLOOKUP(D79,'line assign basis'!$L$15:$Q$1525,6,FALSE)</f>
        <v>Payroll WF Clearing</v>
      </c>
      <c r="C79" s="20" t="s">
        <v>169</v>
      </c>
      <c r="D79" s="20" t="s">
        <v>167</v>
      </c>
      <c r="E79" s="20">
        <f>IFERROR(VLOOKUP(D79,'line assign basis'!$L$5:$P$1288,5,FALSE),"")</f>
        <v>29</v>
      </c>
      <c r="F79" s="39">
        <v>63082.39</v>
      </c>
      <c r="G79" s="39">
        <v>197325.44</v>
      </c>
      <c r="H79" s="19">
        <v>194189.25</v>
      </c>
      <c r="I79" s="105">
        <f>IFERROR(VLOOKUP($D79,'SAP Data'!$A$7:$SD$1500,I$4,FALSE),"")</f>
        <v>188187.3</v>
      </c>
      <c r="J79" s="105">
        <f>IFERROR(VLOOKUP($D79,'SAP Data'!$A$7:$SD$1500,J$4,FALSE),"")</f>
        <v>208955.72</v>
      </c>
      <c r="K79" s="105">
        <f>IFERROR(VLOOKUP($D79,'SAP Data'!$A$7:$SD$1500,K$4,FALSE),"")</f>
        <v>-1797006.55</v>
      </c>
      <c r="L79" s="105">
        <f>IFERROR(VLOOKUP($D79,'SAP Data'!$A$7:$SD$1500,L$4,FALSE),"")</f>
        <v>197937.44</v>
      </c>
      <c r="M79" s="105">
        <f>IFERROR(VLOOKUP($D79,'SAP Data'!$A$7:$SD$1500,M$4,FALSE),"")</f>
        <v>179311.04</v>
      </c>
      <c r="N79" s="105">
        <f>IFERROR(VLOOKUP($D79,'SAP Data'!$A$7:$SD$1500,N$4,FALSE),"")</f>
        <v>192946.37</v>
      </c>
      <c r="O79" s="105">
        <f>IFERROR(VLOOKUP($D79,'SAP Data'!$A$7:$SD$1500,O$4,FALSE),"")</f>
        <v>206772.06</v>
      </c>
      <c r="P79" s="105">
        <f>IFERROR(VLOOKUP($D79,'SAP Data'!$A$7:$SD$1500,P$4,FALSE),"")</f>
        <v>215354.96</v>
      </c>
      <c r="Q79" s="105">
        <f>IFERROR(VLOOKUP($D79,'SAP Data'!$A$7:$SD$1500,Q$4,FALSE),"")</f>
        <v>223649.41</v>
      </c>
      <c r="R79" s="105">
        <f>IFERROR(VLOOKUP($D79,'SAP Data'!$A$7:$SD$1500,R$4,FALSE),"")</f>
        <v>77923.55</v>
      </c>
      <c r="S79" s="105">
        <f>IFERROR(VLOOKUP($D79,'SAP Data'!$A$7:$SD$1500,S$4,FALSE),"")</f>
        <v>243724.85</v>
      </c>
      <c r="T79" s="105">
        <f>IFERROR(VLOOKUP($D79,'SAP Data'!$A$7:$SD$1500,T$4,FALSE),"")</f>
        <v>200895.25</v>
      </c>
      <c r="U79" s="105">
        <f>IFERROR(VLOOKUP($D79,'SAP Data'!$A$7:$SD$1500,U$4,FALSE),"")</f>
        <v>210020.23</v>
      </c>
      <c r="V79" s="105">
        <f>IFERROR(VLOOKUP($D79,'SAP Data'!$A$7:$SD$1500,V$4,FALSE),"")</f>
        <v>229743.84</v>
      </c>
      <c r="W79" s="105">
        <f>IFERROR(VLOOKUP($D79,'SAP Data'!$A$7:$SD$1500,W$4,FALSE),"")</f>
        <v>227530.34</v>
      </c>
      <c r="X79" s="105">
        <f>IFERROR(VLOOKUP($D79,'SAP Data'!$A$7:$SD$1500,X$4,FALSE),"")</f>
        <v>236442.67</v>
      </c>
      <c r="Y79" s="105">
        <f>IFERROR(VLOOKUP($D79,'SAP Data'!$A$7:$SD$1500,Y$4,FALSE),"")</f>
        <v>224910.39</v>
      </c>
      <c r="Z79" s="105">
        <f>IFERROR(VLOOKUP($D79,'SAP Data'!$A$7:$SD$1500,Z$4,FALSE),"")</f>
        <v>223814.38</v>
      </c>
      <c r="AA79" s="105">
        <f>IFERROR(VLOOKUP($D79,'SAP Data'!$A$7:$SD$1500,AA$4,FALSE),"")</f>
        <v>230643.54</v>
      </c>
      <c r="AB79" s="105">
        <f>IFERROR(VLOOKUP($D79,'SAP Data'!$A$7:$SD$1500,AB$4,FALSE),"")</f>
        <v>236342.68</v>
      </c>
      <c r="AC79" s="220">
        <f>IFERROR(VLOOKUP($D79,'SAP Data'!$A$7:$SD$1500,AC$4,FALSE),"")</f>
        <v>244602.36</v>
      </c>
      <c r="AD79" s="133">
        <f t="shared" si="83"/>
        <v>23177.117499999993</v>
      </c>
      <c r="AE79" s="47">
        <f t="shared" si="84"/>
        <v>25728.807916666661</v>
      </c>
      <c r="AF79" s="47">
        <f t="shared" si="85"/>
        <v>27941.533333333322</v>
      </c>
      <c r="AG79" s="47">
        <f t="shared" si="86"/>
        <v>29130.65541666665</v>
      </c>
      <c r="AH79" s="47">
        <f t="shared" si="87"/>
        <v>30906.532499999987</v>
      </c>
      <c r="AI79" s="47">
        <f t="shared" si="88"/>
        <v>116128.40791666666</v>
      </c>
      <c r="AJ79" s="47">
        <f t="shared" si="89"/>
        <v>202088.49625</v>
      </c>
      <c r="AK79" s="47">
        <f t="shared" si="90"/>
        <v>205592.85375000001</v>
      </c>
      <c r="AL79" s="47">
        <f t="shared" si="91"/>
        <v>208778.99375000002</v>
      </c>
      <c r="AM79" s="47">
        <f t="shared" si="92"/>
        <v>211059.80583333332</v>
      </c>
      <c r="AN79" s="47">
        <f t="shared" si="93"/>
        <v>212928.93916666668</v>
      </c>
      <c r="AO79" s="132">
        <f t="shared" si="94"/>
        <v>214676.46708333338</v>
      </c>
      <c r="AP79" s="19"/>
      <c r="AQ79" s="19">
        <f t="shared" si="95"/>
        <v>23177.117499999993</v>
      </c>
      <c r="AR79" s="19"/>
      <c r="AS79" s="201"/>
      <c r="AT79" s="19"/>
      <c r="AU79" s="19">
        <f t="shared" si="96"/>
        <v>25728.807916666661</v>
      </c>
      <c r="AV79" s="19"/>
      <c r="AW79" s="201"/>
      <c r="AY79" s="19">
        <f t="shared" si="97"/>
        <v>27941.533333333322</v>
      </c>
      <c r="BA79" s="196"/>
      <c r="BC79" s="19">
        <f t="shared" si="98"/>
        <v>29130.65541666665</v>
      </c>
      <c r="BE79" s="196"/>
      <c r="BG79" s="19">
        <f t="shared" si="99"/>
        <v>30906.532499999987</v>
      </c>
      <c r="BI79" s="196"/>
      <c r="BK79" s="19">
        <f t="shared" si="100"/>
        <v>116128.40791666666</v>
      </c>
      <c r="BM79" s="196"/>
      <c r="BO79" s="19">
        <f t="shared" si="101"/>
        <v>202088.49625</v>
      </c>
      <c r="BQ79" s="196"/>
      <c r="BS79" s="19">
        <f t="shared" si="102"/>
        <v>205592.85375000001</v>
      </c>
      <c r="BU79" s="196"/>
      <c r="BW79" s="19">
        <f t="shared" si="103"/>
        <v>208778.99375000002</v>
      </c>
      <c r="BY79" s="196"/>
      <c r="CA79" s="19">
        <f t="shared" si="104"/>
        <v>211059.80583333332</v>
      </c>
      <c r="CC79" s="196"/>
      <c r="CE79" s="19">
        <f t="shared" si="105"/>
        <v>212928.93916666668</v>
      </c>
      <c r="CG79" s="196"/>
      <c r="CI79" s="19">
        <f t="shared" si="106"/>
        <v>214676.46708333338</v>
      </c>
      <c r="CK79" s="196"/>
      <c r="CM79" s="19">
        <f t="shared" si="107"/>
        <v>0</v>
      </c>
      <c r="CO79" s="19">
        <f t="shared" si="29"/>
        <v>0</v>
      </c>
      <c r="CQ79" s="19">
        <f t="shared" si="81"/>
        <v>0</v>
      </c>
      <c r="CS79" s="19">
        <f t="shared" si="64"/>
        <v>0</v>
      </c>
      <c r="CU79" s="19">
        <f t="shared" si="108"/>
        <v>0</v>
      </c>
      <c r="CW79" s="76">
        <f t="shared" si="109"/>
        <v>0</v>
      </c>
      <c r="CY79" s="21"/>
      <c r="CZ79" s="19">
        <f t="shared" si="82"/>
        <v>0</v>
      </c>
      <c r="DA79" s="21"/>
    </row>
    <row r="80" spans="2:105" x14ac:dyDescent="0.2">
      <c r="B80" s="17" t="str">
        <f>VLOOKUP(D80,'line assign basis'!$L$15:$Q$1525,6,FALSE)</f>
        <v>Towers Watson Clring</v>
      </c>
      <c r="C80" s="20" t="s">
        <v>172</v>
      </c>
      <c r="D80" s="20" t="s">
        <v>170</v>
      </c>
      <c r="E80" s="20">
        <f>IFERROR(VLOOKUP(D80,'line assign basis'!$L$5:$P$1288,5,FALSE),"")</f>
        <v>29</v>
      </c>
      <c r="F80" s="39">
        <v>-134</v>
      </c>
      <c r="G80" s="39">
        <v>-3087.9</v>
      </c>
      <c r="H80" s="19">
        <v>-6541.31</v>
      </c>
      <c r="I80" s="105">
        <f>IFERROR(VLOOKUP($D80,'SAP Data'!$A$7:$SD$1500,I$4,FALSE),"")</f>
        <v>0</v>
      </c>
      <c r="J80" s="105">
        <f>IFERROR(VLOOKUP($D80,'SAP Data'!$A$7:$SD$1500,J$4,FALSE),"")</f>
        <v>0</v>
      </c>
      <c r="K80" s="105">
        <f>IFERROR(VLOOKUP($D80,'SAP Data'!$A$7:$SD$1500,K$4,FALSE),"")</f>
        <v>-699.49</v>
      </c>
      <c r="L80" s="105">
        <f>IFERROR(VLOOKUP($D80,'SAP Data'!$A$7:$SD$1500,L$4,FALSE),"")</f>
        <v>-836.2</v>
      </c>
      <c r="M80" s="105">
        <f>IFERROR(VLOOKUP($D80,'SAP Data'!$A$7:$SD$1500,M$4,FALSE),"")</f>
        <v>-127</v>
      </c>
      <c r="N80" s="105">
        <f>IFERROR(VLOOKUP($D80,'SAP Data'!$A$7:$SD$1500,N$4,FALSE),"")</f>
        <v>0</v>
      </c>
      <c r="O80" s="105">
        <f>IFERROR(VLOOKUP($D80,'SAP Data'!$A$7:$SD$1500,O$4,FALSE),"")</f>
        <v>0</v>
      </c>
      <c r="P80" s="105">
        <f>IFERROR(VLOOKUP($D80,'SAP Data'!$A$7:$SD$1500,P$4,FALSE),"")</f>
        <v>-549.25</v>
      </c>
      <c r="Q80" s="105">
        <f>IFERROR(VLOOKUP($D80,'SAP Data'!$A$7:$SD$1500,Q$4,FALSE),"")</f>
        <v>-1301.48</v>
      </c>
      <c r="R80" s="105">
        <f>IFERROR(VLOOKUP($D80,'SAP Data'!$A$7:$SD$1500,R$4,FALSE),"")</f>
        <v>-1516.56</v>
      </c>
      <c r="S80" s="105">
        <f>IFERROR(VLOOKUP($D80,'SAP Data'!$A$7:$SD$1500,S$4,FALSE),"")</f>
        <v>-2005.09</v>
      </c>
      <c r="T80" s="105">
        <f>IFERROR(VLOOKUP($D80,'SAP Data'!$A$7:$SD$1500,T$4,FALSE),"")</f>
        <v>-2356.85</v>
      </c>
      <c r="U80" s="105">
        <f>IFERROR(VLOOKUP($D80,'SAP Data'!$A$7:$SD$1500,U$4,FALSE),"")</f>
        <v>-372</v>
      </c>
      <c r="V80" s="105">
        <f>IFERROR(VLOOKUP($D80,'SAP Data'!$A$7:$SD$1500,V$4,FALSE),"")</f>
        <v>-474.15</v>
      </c>
      <c r="W80" s="105">
        <f>IFERROR(VLOOKUP($D80,'SAP Data'!$A$7:$SD$1500,W$4,FALSE),"")</f>
        <v>-609.32000000000005</v>
      </c>
      <c r="X80" s="105">
        <f>IFERROR(VLOOKUP($D80,'SAP Data'!$A$7:$SD$1500,X$4,FALSE),"")</f>
        <v>-365.06</v>
      </c>
      <c r="Y80" s="105">
        <f>IFERROR(VLOOKUP($D80,'SAP Data'!$A$7:$SD$1500,Y$4,FALSE),"")</f>
        <v>-2191.2800000000002</v>
      </c>
      <c r="Z80" s="105">
        <f>IFERROR(VLOOKUP($D80,'SAP Data'!$A$7:$SD$1500,Z$4,FALSE),"")</f>
        <v>-135.83000000000001</v>
      </c>
      <c r="AA80" s="105">
        <f>IFERROR(VLOOKUP($D80,'SAP Data'!$A$7:$SD$1500,AA$4,FALSE),"")</f>
        <v>-338</v>
      </c>
      <c r="AB80" s="105">
        <f>IFERROR(VLOOKUP($D80,'SAP Data'!$A$7:$SD$1500,AB$4,FALSE),"")</f>
        <v>0</v>
      </c>
      <c r="AC80" s="220">
        <f>IFERROR(VLOOKUP($D80,'SAP Data'!$A$7:$SD$1500,AC$4,FALSE),"")</f>
        <v>-127</v>
      </c>
      <c r="AD80" s="133">
        <f t="shared" si="83"/>
        <v>-1163.9925000000001</v>
      </c>
      <c r="AE80" s="47">
        <f t="shared" si="84"/>
        <v>-1176.4820833333333</v>
      </c>
      <c r="AF80" s="47">
        <f t="shared" si="85"/>
        <v>-957.01249999999993</v>
      </c>
      <c r="AG80" s="47">
        <f t="shared" si="86"/>
        <v>-798.16</v>
      </c>
      <c r="AH80" s="47">
        <f t="shared" si="87"/>
        <v>-833.4162500000001</v>
      </c>
      <c r="AI80" s="47">
        <f t="shared" si="88"/>
        <v>-849.41541666666672</v>
      </c>
      <c r="AJ80" s="47">
        <f t="shared" si="89"/>
        <v>-826.02750000000003</v>
      </c>
      <c r="AK80" s="47">
        <f t="shared" si="90"/>
        <v>-892.40833333333319</v>
      </c>
      <c r="AL80" s="47">
        <f t="shared" si="91"/>
        <v>-984.07958333333329</v>
      </c>
      <c r="AM80" s="47">
        <f t="shared" si="92"/>
        <v>-1003.8224999999999</v>
      </c>
      <c r="AN80" s="47">
        <f t="shared" si="93"/>
        <v>-995.02041666666662</v>
      </c>
      <c r="AO80" s="132">
        <f t="shared" si="94"/>
        <v>-923.19833333333327</v>
      </c>
      <c r="AP80" s="19"/>
      <c r="AQ80" s="19">
        <f t="shared" si="95"/>
        <v>-1163.9925000000001</v>
      </c>
      <c r="AR80" s="19"/>
      <c r="AS80" s="201"/>
      <c r="AT80" s="19"/>
      <c r="AU80" s="19">
        <f t="shared" si="96"/>
        <v>-1176.4820833333333</v>
      </c>
      <c r="AV80" s="19"/>
      <c r="AW80" s="201"/>
      <c r="AY80" s="19">
        <f t="shared" si="97"/>
        <v>-957.01249999999993</v>
      </c>
      <c r="BA80" s="196"/>
      <c r="BC80" s="19">
        <f t="shared" si="98"/>
        <v>-798.16</v>
      </c>
      <c r="BE80" s="196"/>
      <c r="BG80" s="19">
        <f t="shared" si="99"/>
        <v>-833.4162500000001</v>
      </c>
      <c r="BI80" s="196"/>
      <c r="BK80" s="19">
        <f t="shared" si="100"/>
        <v>-849.41541666666672</v>
      </c>
      <c r="BM80" s="196"/>
      <c r="BO80" s="19">
        <f t="shared" si="101"/>
        <v>-826.02750000000003</v>
      </c>
      <c r="BQ80" s="196"/>
      <c r="BS80" s="19">
        <f t="shared" si="102"/>
        <v>-892.40833333333319</v>
      </c>
      <c r="BU80" s="196"/>
      <c r="BW80" s="19">
        <f t="shared" si="103"/>
        <v>-984.07958333333329</v>
      </c>
      <c r="BY80" s="196"/>
      <c r="CA80" s="19">
        <f t="shared" si="104"/>
        <v>-1003.8224999999999</v>
      </c>
      <c r="CC80" s="196"/>
      <c r="CE80" s="19">
        <f t="shared" si="105"/>
        <v>-995.02041666666662</v>
      </c>
      <c r="CG80" s="196"/>
      <c r="CI80" s="19">
        <f t="shared" si="106"/>
        <v>-923.19833333333327</v>
      </c>
      <c r="CK80" s="196"/>
      <c r="CM80" s="19">
        <f t="shared" si="107"/>
        <v>0</v>
      </c>
      <c r="CO80" s="19">
        <f t="shared" si="29"/>
        <v>0</v>
      </c>
      <c r="CQ80" s="19">
        <f t="shared" si="81"/>
        <v>0</v>
      </c>
      <c r="CS80" s="19">
        <f t="shared" si="64"/>
        <v>0</v>
      </c>
      <c r="CU80" s="19">
        <f t="shared" si="108"/>
        <v>0</v>
      </c>
      <c r="CW80" s="76">
        <f t="shared" si="109"/>
        <v>0</v>
      </c>
      <c r="CY80" s="21"/>
      <c r="CZ80" s="19">
        <f t="shared" si="82"/>
        <v>0</v>
      </c>
      <c r="DA80" s="21"/>
    </row>
    <row r="81" spans="2:105" x14ac:dyDescent="0.2">
      <c r="B81" s="17" t="str">
        <f>VLOOKUP(D81,'line assign basis'!$L$15:$Q$1525,6,FALSE)</f>
        <v>PMT PROC CASH CLEAR</v>
      </c>
      <c r="C81" s="20" t="s">
        <v>175</v>
      </c>
      <c r="D81" s="20" t="s">
        <v>173</v>
      </c>
      <c r="E81" s="20">
        <f>IFERROR(VLOOKUP(D81,'line assign basis'!$L$5:$P$1288,5,FALSE),"")</f>
        <v>29</v>
      </c>
      <c r="F81" s="39">
        <v>607285.82999999996</v>
      </c>
      <c r="G81" s="39">
        <v>62956.01</v>
      </c>
      <c r="H81" s="19">
        <v>207938.98</v>
      </c>
      <c r="I81" s="105">
        <f>IFERROR(VLOOKUP($D81,'SAP Data'!$A$7:$SD$1500,I$4,FALSE),"")</f>
        <v>632905.51</v>
      </c>
      <c r="J81" s="105">
        <f>IFERROR(VLOOKUP($D81,'SAP Data'!$A$7:$SD$1500,J$4,FALSE),"")</f>
        <v>373367.62</v>
      </c>
      <c r="K81" s="105">
        <f>IFERROR(VLOOKUP($D81,'SAP Data'!$A$7:$SD$1500,K$4,FALSE),"")</f>
        <v>208925.6</v>
      </c>
      <c r="L81" s="105">
        <f>IFERROR(VLOOKUP($D81,'SAP Data'!$A$7:$SD$1500,L$4,FALSE),"")</f>
        <v>176586.51</v>
      </c>
      <c r="M81" s="105">
        <f>IFERROR(VLOOKUP($D81,'SAP Data'!$A$7:$SD$1500,M$4,FALSE),"")</f>
        <v>169542.79</v>
      </c>
      <c r="N81" s="105">
        <f>IFERROR(VLOOKUP($D81,'SAP Data'!$A$7:$SD$1500,N$4,FALSE),"")</f>
        <v>186467.16</v>
      </c>
      <c r="O81" s="105">
        <f>IFERROR(VLOOKUP($D81,'SAP Data'!$A$7:$SD$1500,O$4,FALSE),"")</f>
        <v>244238.42</v>
      </c>
      <c r="P81" s="105">
        <f>IFERROR(VLOOKUP($D81,'SAP Data'!$A$7:$SD$1500,P$4,FALSE),"")</f>
        <v>272267.07</v>
      </c>
      <c r="Q81" s="105">
        <f>IFERROR(VLOOKUP($D81,'SAP Data'!$A$7:$SD$1500,Q$4,FALSE),"")</f>
        <v>930978.62</v>
      </c>
      <c r="R81" s="105">
        <f>IFERROR(VLOOKUP($D81,'SAP Data'!$A$7:$SD$1500,R$4,FALSE),"")</f>
        <v>265242.55</v>
      </c>
      <c r="S81" s="105">
        <f>IFERROR(VLOOKUP($D81,'SAP Data'!$A$7:$SD$1500,S$4,FALSE),"")</f>
        <v>698972.38</v>
      </c>
      <c r="T81" s="105">
        <f>IFERROR(VLOOKUP($D81,'SAP Data'!$A$7:$SD$1500,T$4,FALSE),"")</f>
        <v>637899.31999999995</v>
      </c>
      <c r="U81" s="105">
        <f>IFERROR(VLOOKUP($D81,'SAP Data'!$A$7:$SD$1500,U$4,FALSE),"")</f>
        <v>33563.870000000003</v>
      </c>
      <c r="V81" s="105">
        <f>IFERROR(VLOOKUP($D81,'SAP Data'!$A$7:$SD$1500,V$4,FALSE),"")</f>
        <v>301410.21000000002</v>
      </c>
      <c r="W81" s="105">
        <f>IFERROR(VLOOKUP($D81,'SAP Data'!$A$7:$SD$1500,W$4,FALSE),"")</f>
        <v>184915.42</v>
      </c>
      <c r="X81" s="105">
        <f>IFERROR(VLOOKUP($D81,'SAP Data'!$A$7:$SD$1500,X$4,FALSE),"")</f>
        <v>175374.45</v>
      </c>
      <c r="Y81" s="105">
        <f>IFERROR(VLOOKUP($D81,'SAP Data'!$A$7:$SD$1500,Y$4,FALSE),"")</f>
        <v>192037.3</v>
      </c>
      <c r="Z81" s="105">
        <f>IFERROR(VLOOKUP($D81,'SAP Data'!$A$7:$SD$1500,Z$4,FALSE),"")</f>
        <v>288443.24</v>
      </c>
      <c r="AA81" s="105">
        <f>IFERROR(VLOOKUP($D81,'SAP Data'!$A$7:$SD$1500,AA$4,FALSE),"")</f>
        <v>289485.32</v>
      </c>
      <c r="AB81" s="105">
        <f>IFERROR(VLOOKUP($D81,'SAP Data'!$A$7:$SD$1500,AB$4,FALSE),"")</f>
        <v>-372584.55</v>
      </c>
      <c r="AC81" s="220">
        <f>IFERROR(VLOOKUP($D81,'SAP Data'!$A$7:$SD$1500,AC$4,FALSE),"")</f>
        <v>310435</v>
      </c>
      <c r="AD81" s="133">
        <f t="shared" si="83"/>
        <v>325203.20666666667</v>
      </c>
      <c r="AE81" s="47">
        <f t="shared" si="84"/>
        <v>337452.08541666664</v>
      </c>
      <c r="AF81" s="47">
        <f t="shared" si="85"/>
        <v>381867.78166666668</v>
      </c>
      <c r="AG81" s="47">
        <f t="shared" si="86"/>
        <v>374810.22749999998</v>
      </c>
      <c r="AH81" s="47">
        <f t="shared" si="87"/>
        <v>346839.43374999997</v>
      </c>
      <c r="AI81" s="47">
        <f t="shared" si="88"/>
        <v>342840.78416666662</v>
      </c>
      <c r="AJ81" s="47">
        <f t="shared" si="89"/>
        <v>341789.85749999998</v>
      </c>
      <c r="AK81" s="47">
        <f t="shared" si="90"/>
        <v>342676.62625000003</v>
      </c>
      <c r="AL81" s="47">
        <f t="shared" si="91"/>
        <v>347862.90083333332</v>
      </c>
      <c r="AM81" s="47">
        <f t="shared" si="92"/>
        <v>353997.19166666665</v>
      </c>
      <c r="AN81" s="47">
        <f t="shared" si="93"/>
        <v>329013.66166666662</v>
      </c>
      <c r="AO81" s="132">
        <f t="shared" si="94"/>
        <v>276288.86000000004</v>
      </c>
      <c r="AP81" s="19"/>
      <c r="AQ81" s="19">
        <f t="shared" si="95"/>
        <v>325203.20666666667</v>
      </c>
      <c r="AR81" s="19"/>
      <c r="AS81" s="201"/>
      <c r="AT81" s="19"/>
      <c r="AU81" s="19">
        <f t="shared" si="96"/>
        <v>337452.08541666664</v>
      </c>
      <c r="AV81" s="19"/>
      <c r="AW81" s="201"/>
      <c r="AY81" s="19">
        <f t="shared" si="97"/>
        <v>381867.78166666668</v>
      </c>
      <c r="BA81" s="196"/>
      <c r="BC81" s="19">
        <f t="shared" si="98"/>
        <v>374810.22749999998</v>
      </c>
      <c r="BE81" s="196"/>
      <c r="BG81" s="19">
        <f t="shared" si="99"/>
        <v>346839.43374999997</v>
      </c>
      <c r="BI81" s="196"/>
      <c r="BK81" s="19">
        <f t="shared" si="100"/>
        <v>342840.78416666662</v>
      </c>
      <c r="BM81" s="196"/>
      <c r="BO81" s="19">
        <f t="shared" si="101"/>
        <v>341789.85749999998</v>
      </c>
      <c r="BQ81" s="196"/>
      <c r="BS81" s="19">
        <f t="shared" si="102"/>
        <v>342676.62625000003</v>
      </c>
      <c r="BU81" s="196"/>
      <c r="BW81" s="19">
        <f t="shared" si="103"/>
        <v>347862.90083333332</v>
      </c>
      <c r="BY81" s="196"/>
      <c r="CA81" s="19">
        <f t="shared" si="104"/>
        <v>353997.19166666665</v>
      </c>
      <c r="CC81" s="196"/>
      <c r="CE81" s="19">
        <f t="shared" si="105"/>
        <v>329013.66166666662</v>
      </c>
      <c r="CG81" s="196"/>
      <c r="CI81" s="19">
        <f t="shared" si="106"/>
        <v>276288.86000000004</v>
      </c>
      <c r="CK81" s="196"/>
      <c r="CM81" s="19">
        <f t="shared" si="107"/>
        <v>0</v>
      </c>
      <c r="CO81" s="19">
        <f t="shared" ref="CO81:CO146" si="110">IFERROR(CZ81+CU81,"")</f>
        <v>0</v>
      </c>
      <c r="CQ81" s="19">
        <f t="shared" si="81"/>
        <v>0</v>
      </c>
      <c r="CS81" s="19">
        <f t="shared" ref="CS81:CS146" si="111">IFERROR(CZ81-CQ81,"")</f>
        <v>0</v>
      </c>
      <c r="CU81" s="19">
        <f t="shared" si="108"/>
        <v>0</v>
      </c>
      <c r="CW81" s="76">
        <f t="shared" si="109"/>
        <v>0</v>
      </c>
      <c r="CY81" s="21"/>
      <c r="CZ81" s="19">
        <f t="shared" si="82"/>
        <v>0</v>
      </c>
      <c r="DA81" s="21"/>
    </row>
    <row r="82" spans="2:105" x14ac:dyDescent="0.2">
      <c r="B82" s="17" t="str">
        <f>VLOOKUP(D82,'line assign basis'!$L$15:$Q$1525,6,FALSE)</f>
        <v>Gen Actg USB Clearin</v>
      </c>
      <c r="C82" s="20" t="s">
        <v>178</v>
      </c>
      <c r="D82" s="20" t="s">
        <v>176</v>
      </c>
      <c r="E82" s="20">
        <f>IFERROR(VLOOKUP(D82,'line assign basis'!$L$5:$P$1288,5,FALSE),"")</f>
        <v>29</v>
      </c>
      <c r="F82" s="39">
        <v>-465224.84</v>
      </c>
      <c r="G82" s="39">
        <v>-435638.68</v>
      </c>
      <c r="H82" s="19">
        <v>-420069.21</v>
      </c>
      <c r="I82" s="105">
        <f>IFERROR(VLOOKUP($D82,'SAP Data'!$A$7:$SD$1500,I$4,FALSE),"")</f>
        <v>-492123.66</v>
      </c>
      <c r="J82" s="105">
        <f>IFERROR(VLOOKUP($D82,'SAP Data'!$A$7:$SD$1500,J$4,FALSE),"")</f>
        <v>-462601.2</v>
      </c>
      <c r="K82" s="105">
        <f>IFERROR(VLOOKUP($D82,'SAP Data'!$A$7:$SD$1500,K$4,FALSE),"")</f>
        <v>-541149.61</v>
      </c>
      <c r="L82" s="105">
        <f>IFERROR(VLOOKUP($D82,'SAP Data'!$A$7:$SD$1500,L$4,FALSE),"")</f>
        <v>-516449.45</v>
      </c>
      <c r="M82" s="105">
        <f>IFERROR(VLOOKUP($D82,'SAP Data'!$A$7:$SD$1500,M$4,FALSE),"")</f>
        <v>-468859.7</v>
      </c>
      <c r="N82" s="105">
        <f>IFERROR(VLOOKUP($D82,'SAP Data'!$A$7:$SD$1500,N$4,FALSE),"")</f>
        <v>-538452.31999999995</v>
      </c>
      <c r="O82" s="105">
        <f>IFERROR(VLOOKUP($D82,'SAP Data'!$A$7:$SD$1500,O$4,FALSE),"")</f>
        <v>-502676.03</v>
      </c>
      <c r="P82" s="105">
        <f>IFERROR(VLOOKUP($D82,'SAP Data'!$A$7:$SD$1500,P$4,FALSE),"")</f>
        <v>-456138.38</v>
      </c>
      <c r="Q82" s="105">
        <f>IFERROR(VLOOKUP($D82,'SAP Data'!$A$7:$SD$1500,Q$4,FALSE),"")</f>
        <v>-519069.21</v>
      </c>
      <c r="R82" s="105">
        <f>IFERROR(VLOOKUP($D82,'SAP Data'!$A$7:$SD$1500,R$4,FALSE),"")</f>
        <v>-502111.98</v>
      </c>
      <c r="S82" s="105">
        <f>IFERROR(VLOOKUP($D82,'SAP Data'!$A$7:$SD$1500,S$4,FALSE),"")</f>
        <v>-446341.01</v>
      </c>
      <c r="T82" s="105">
        <f>IFERROR(VLOOKUP($D82,'SAP Data'!$A$7:$SD$1500,T$4,FALSE),"")</f>
        <v>-446263.89</v>
      </c>
      <c r="U82" s="105">
        <f>IFERROR(VLOOKUP($D82,'SAP Data'!$A$7:$SD$1500,U$4,FALSE),"")</f>
        <v>-498700.65</v>
      </c>
      <c r="V82" s="105">
        <f>IFERROR(VLOOKUP($D82,'SAP Data'!$A$7:$SD$1500,V$4,FALSE),"")</f>
        <v>-497037.34</v>
      </c>
      <c r="W82" s="105">
        <f>IFERROR(VLOOKUP($D82,'SAP Data'!$A$7:$SD$1500,W$4,FALSE),"")</f>
        <v>-599961.73</v>
      </c>
      <c r="X82" s="105">
        <f>IFERROR(VLOOKUP($D82,'SAP Data'!$A$7:$SD$1500,X$4,FALSE),"")</f>
        <v>-491627.5</v>
      </c>
      <c r="Y82" s="105">
        <f>IFERROR(VLOOKUP($D82,'SAP Data'!$A$7:$SD$1500,Y$4,FALSE),"")</f>
        <v>-510398.85</v>
      </c>
      <c r="Z82" s="105">
        <f>IFERROR(VLOOKUP($D82,'SAP Data'!$A$7:$SD$1500,Z$4,FALSE),"")</f>
        <v>-536475.66</v>
      </c>
      <c r="AA82" s="105">
        <f>IFERROR(VLOOKUP($D82,'SAP Data'!$A$7:$SD$1500,AA$4,FALSE),"")</f>
        <v>-443576.26</v>
      </c>
      <c r="AB82" s="105">
        <f>IFERROR(VLOOKUP($D82,'SAP Data'!$A$7:$SD$1500,AB$4,FALSE),"")</f>
        <v>-437759.54</v>
      </c>
      <c r="AC82" s="220">
        <f>IFERROR(VLOOKUP($D82,'SAP Data'!$A$7:$SD$1500,AC$4,FALSE),"")</f>
        <v>-425116.69</v>
      </c>
      <c r="AD82" s="133">
        <f t="shared" si="83"/>
        <v>-486407.98833333334</v>
      </c>
      <c r="AE82" s="47">
        <f t="shared" si="84"/>
        <v>-488390.88291666663</v>
      </c>
      <c r="AF82" s="47">
        <f t="shared" si="85"/>
        <v>-489928.2583333333</v>
      </c>
      <c r="AG82" s="47">
        <f t="shared" si="86"/>
        <v>-491293.7445833332</v>
      </c>
      <c r="AH82" s="47">
        <f t="shared" si="87"/>
        <v>-493002.625</v>
      </c>
      <c r="AI82" s="47">
        <f t="shared" si="88"/>
        <v>-496887.96916666668</v>
      </c>
      <c r="AJ82" s="47">
        <f t="shared" si="89"/>
        <v>-498304.22625000001</v>
      </c>
      <c r="AK82" s="47">
        <f t="shared" si="90"/>
        <v>-499000.77624999988</v>
      </c>
      <c r="AL82" s="47">
        <f t="shared" si="91"/>
        <v>-500649.21333333338</v>
      </c>
      <c r="AM82" s="47">
        <f t="shared" si="92"/>
        <v>-498104.36208333325</v>
      </c>
      <c r="AN82" s="47">
        <f t="shared" si="93"/>
        <v>-494876.08666666661</v>
      </c>
      <c r="AO82" s="132">
        <f t="shared" si="94"/>
        <v>-490195.61333333328</v>
      </c>
      <c r="AP82" s="19"/>
      <c r="AQ82" s="19">
        <f t="shared" si="95"/>
        <v>-486407.98833333334</v>
      </c>
      <c r="AR82" s="19"/>
      <c r="AS82" s="201"/>
      <c r="AT82" s="19"/>
      <c r="AU82" s="19">
        <f t="shared" si="96"/>
        <v>-488390.88291666663</v>
      </c>
      <c r="AV82" s="19"/>
      <c r="AW82" s="201"/>
      <c r="AY82" s="19">
        <f t="shared" si="97"/>
        <v>-489928.2583333333</v>
      </c>
      <c r="BA82" s="196"/>
      <c r="BC82" s="19">
        <f t="shared" si="98"/>
        <v>-491293.7445833332</v>
      </c>
      <c r="BE82" s="196"/>
      <c r="BG82" s="19">
        <f t="shared" si="99"/>
        <v>-493002.625</v>
      </c>
      <c r="BI82" s="196"/>
      <c r="BK82" s="19">
        <f t="shared" si="100"/>
        <v>-496887.96916666668</v>
      </c>
      <c r="BM82" s="196"/>
      <c r="BO82" s="19">
        <f t="shared" si="101"/>
        <v>-498304.22625000001</v>
      </c>
      <c r="BQ82" s="196"/>
      <c r="BS82" s="19">
        <f t="shared" si="102"/>
        <v>-499000.77624999988</v>
      </c>
      <c r="BU82" s="196"/>
      <c r="BW82" s="19">
        <f t="shared" si="103"/>
        <v>-500649.21333333338</v>
      </c>
      <c r="BY82" s="196"/>
      <c r="CA82" s="19">
        <f t="shared" si="104"/>
        <v>-498104.36208333325</v>
      </c>
      <c r="CC82" s="196"/>
      <c r="CE82" s="19">
        <f t="shared" si="105"/>
        <v>-494876.08666666661</v>
      </c>
      <c r="CG82" s="196"/>
      <c r="CI82" s="19">
        <f t="shared" si="106"/>
        <v>-490195.61333333328</v>
      </c>
      <c r="CK82" s="196"/>
      <c r="CM82" s="19">
        <f t="shared" si="107"/>
        <v>0</v>
      </c>
      <c r="CO82" s="19">
        <f t="shared" si="110"/>
        <v>0</v>
      </c>
      <c r="CQ82" s="19">
        <f t="shared" si="81"/>
        <v>0</v>
      </c>
      <c r="CS82" s="19">
        <f t="shared" si="111"/>
        <v>0</v>
      </c>
      <c r="CU82" s="19">
        <f t="shared" si="108"/>
        <v>0</v>
      </c>
      <c r="CW82" s="76">
        <f t="shared" si="109"/>
        <v>0</v>
      </c>
      <c r="CY82" s="21"/>
      <c r="CZ82" s="19">
        <f t="shared" si="82"/>
        <v>0</v>
      </c>
      <c r="DA82" s="21"/>
    </row>
    <row r="83" spans="2:105" x14ac:dyDescent="0.2">
      <c r="B83" s="17" t="str">
        <f>VLOOKUP(D83,'line assign basis'!$L$15:$Q$1525,6,FALSE)</f>
        <v>Appl Ctr BofA Cleari</v>
      </c>
      <c r="C83" s="20" t="s">
        <v>181</v>
      </c>
      <c r="D83" s="20" t="s">
        <v>179</v>
      </c>
      <c r="E83" s="20">
        <f>IFERROR(VLOOKUP(D83,'line assign basis'!$L$5:$P$1288,5,FALSE),"")</f>
        <v>29</v>
      </c>
      <c r="F83" s="39">
        <v>6333.41</v>
      </c>
      <c r="G83" s="39">
        <v>18553.11</v>
      </c>
      <c r="H83" s="19">
        <v>18866.16</v>
      </c>
      <c r="I83" s="105">
        <f>IFERROR(VLOOKUP($D83,'SAP Data'!$A$7:$SD$1500,I$4,FALSE),"")</f>
        <v>21096.91</v>
      </c>
      <c r="J83" s="105">
        <f>IFERROR(VLOOKUP($D83,'SAP Data'!$A$7:$SD$1500,J$4,FALSE),"")</f>
        <v>10141.86</v>
      </c>
      <c r="K83" s="105">
        <f>IFERROR(VLOOKUP($D83,'SAP Data'!$A$7:$SD$1500,K$4,FALSE),"")</f>
        <v>5560.91</v>
      </c>
      <c r="L83" s="105">
        <f>IFERROR(VLOOKUP($D83,'SAP Data'!$A$7:$SD$1500,L$4,FALSE),"")</f>
        <v>9402.9</v>
      </c>
      <c r="M83" s="105">
        <f>IFERROR(VLOOKUP($D83,'SAP Data'!$A$7:$SD$1500,M$4,FALSE),"")</f>
        <v>16727.509999999998</v>
      </c>
      <c r="N83" s="105">
        <f>IFERROR(VLOOKUP($D83,'SAP Data'!$A$7:$SD$1500,N$4,FALSE),"")</f>
        <v>13854.01</v>
      </c>
      <c r="O83" s="105">
        <f>IFERROR(VLOOKUP($D83,'SAP Data'!$A$7:$SD$1500,O$4,FALSE),"")</f>
        <v>16358.21</v>
      </c>
      <c r="P83" s="105">
        <f>IFERROR(VLOOKUP($D83,'SAP Data'!$A$7:$SD$1500,P$4,FALSE),"")</f>
        <v>35427.11</v>
      </c>
      <c r="Q83" s="105">
        <f>IFERROR(VLOOKUP($D83,'SAP Data'!$A$7:$SD$1500,Q$4,FALSE),"")</f>
        <v>86.91</v>
      </c>
      <c r="R83" s="105">
        <f>IFERROR(VLOOKUP($D83,'SAP Data'!$A$7:$SD$1500,R$4,FALSE),"")</f>
        <v>11970.76</v>
      </c>
      <c r="S83" s="105">
        <f>IFERROR(VLOOKUP($D83,'SAP Data'!$A$7:$SD$1500,S$4,FALSE),"")</f>
        <v>17376.88</v>
      </c>
      <c r="T83" s="105">
        <f>IFERROR(VLOOKUP($D83,'SAP Data'!$A$7:$SD$1500,T$4,FALSE),"")</f>
        <v>14215.99</v>
      </c>
      <c r="U83" s="105">
        <f>IFERROR(VLOOKUP($D83,'SAP Data'!$A$7:$SD$1500,U$4,FALSE),"")</f>
        <v>4619.01</v>
      </c>
      <c r="V83" s="105">
        <f>IFERROR(VLOOKUP($D83,'SAP Data'!$A$7:$SD$1500,V$4,FALSE),"")</f>
        <v>13494.76</v>
      </c>
      <c r="W83" s="105">
        <f>IFERROR(VLOOKUP($D83,'SAP Data'!$A$7:$SD$1500,W$4,FALSE),"")</f>
        <v>4333.2</v>
      </c>
      <c r="X83" s="105">
        <f>IFERROR(VLOOKUP($D83,'SAP Data'!$A$7:$SD$1500,X$4,FALSE),"")</f>
        <v>5112.71</v>
      </c>
      <c r="Y83" s="105">
        <f>IFERROR(VLOOKUP($D83,'SAP Data'!$A$7:$SD$1500,Y$4,FALSE),"")</f>
        <v>21511.8</v>
      </c>
      <c r="Z83" s="105">
        <f>IFERROR(VLOOKUP($D83,'SAP Data'!$A$7:$SD$1500,Z$4,FALSE),"")</f>
        <v>0.91</v>
      </c>
      <c r="AA83" s="105">
        <f>IFERROR(VLOOKUP($D83,'SAP Data'!$A$7:$SD$1500,AA$4,FALSE),"")</f>
        <v>38192.480000000003</v>
      </c>
      <c r="AB83" s="105">
        <f>IFERROR(VLOOKUP($D83,'SAP Data'!$A$7:$SD$1500,AB$4,FALSE),"")</f>
        <v>-21988.09</v>
      </c>
      <c r="AC83" s="220">
        <f>IFERROR(VLOOKUP($D83,'SAP Data'!$A$7:$SD$1500,AC$4,FALSE),"")</f>
        <v>13331.81</v>
      </c>
      <c r="AD83" s="133">
        <f t="shared" si="83"/>
        <v>14602.307083333333</v>
      </c>
      <c r="AE83" s="47">
        <f t="shared" si="84"/>
        <v>14788.187083333336</v>
      </c>
      <c r="AF83" s="47">
        <f t="shared" si="85"/>
        <v>14545.420416666666</v>
      </c>
      <c r="AG83" s="47">
        <f t="shared" si="86"/>
        <v>13665.084166666666</v>
      </c>
      <c r="AH83" s="47">
        <f t="shared" si="87"/>
        <v>13118.209166666667</v>
      </c>
      <c r="AI83" s="47">
        <f t="shared" si="88"/>
        <v>13206.758750000001</v>
      </c>
      <c r="AJ83" s="47">
        <f t="shared" si="89"/>
        <v>12976.846250000002</v>
      </c>
      <c r="AK83" s="47">
        <f t="shared" si="90"/>
        <v>12997.433749999998</v>
      </c>
      <c r="AL83" s="47">
        <f t="shared" si="91"/>
        <v>12619.566666666666</v>
      </c>
      <c r="AM83" s="47">
        <f t="shared" si="92"/>
        <v>12952.115416666667</v>
      </c>
      <c r="AN83" s="47">
        <f t="shared" si="93"/>
        <v>11469.576666666668</v>
      </c>
      <c r="AO83" s="132">
        <f t="shared" si="94"/>
        <v>9629.1475000000028</v>
      </c>
      <c r="AP83" s="19"/>
      <c r="AQ83" s="19">
        <f t="shared" si="95"/>
        <v>14602.307083333333</v>
      </c>
      <c r="AR83" s="19"/>
      <c r="AS83" s="201"/>
      <c r="AT83" s="19"/>
      <c r="AU83" s="19">
        <f t="shared" si="96"/>
        <v>14788.187083333336</v>
      </c>
      <c r="AV83" s="19"/>
      <c r="AW83" s="201"/>
      <c r="AY83" s="19">
        <f t="shared" si="97"/>
        <v>14545.420416666666</v>
      </c>
      <c r="BA83" s="196"/>
      <c r="BC83" s="19">
        <f t="shared" si="98"/>
        <v>13665.084166666666</v>
      </c>
      <c r="BE83" s="196"/>
      <c r="BG83" s="19">
        <f t="shared" si="99"/>
        <v>13118.209166666667</v>
      </c>
      <c r="BI83" s="196"/>
      <c r="BK83" s="19">
        <f t="shared" si="100"/>
        <v>13206.758750000001</v>
      </c>
      <c r="BM83" s="196"/>
      <c r="BO83" s="19">
        <f t="shared" si="101"/>
        <v>12976.846250000002</v>
      </c>
      <c r="BQ83" s="196"/>
      <c r="BS83" s="19">
        <f t="shared" si="102"/>
        <v>12997.433749999998</v>
      </c>
      <c r="BU83" s="196"/>
      <c r="BW83" s="19">
        <f t="shared" si="103"/>
        <v>12619.566666666666</v>
      </c>
      <c r="BY83" s="196"/>
      <c r="CA83" s="19">
        <f t="shared" si="104"/>
        <v>12952.115416666667</v>
      </c>
      <c r="CC83" s="196"/>
      <c r="CE83" s="19">
        <f t="shared" si="105"/>
        <v>11469.576666666668</v>
      </c>
      <c r="CG83" s="196"/>
      <c r="CI83" s="19">
        <f t="shared" si="106"/>
        <v>9629.1475000000028</v>
      </c>
      <c r="CK83" s="196"/>
      <c r="CM83" s="19">
        <f t="shared" si="107"/>
        <v>0</v>
      </c>
      <c r="CO83" s="19">
        <f t="shared" si="110"/>
        <v>0</v>
      </c>
      <c r="CQ83" s="19">
        <f t="shared" si="81"/>
        <v>0</v>
      </c>
      <c r="CS83" s="19">
        <f t="shared" si="111"/>
        <v>0</v>
      </c>
      <c r="CU83" s="19">
        <f t="shared" si="108"/>
        <v>0</v>
      </c>
      <c r="CW83" s="76">
        <f t="shared" si="109"/>
        <v>0</v>
      </c>
      <c r="CY83" s="21"/>
      <c r="CZ83" s="19">
        <f t="shared" si="82"/>
        <v>0</v>
      </c>
      <c r="DA83" s="21"/>
    </row>
    <row r="84" spans="2:105" x14ac:dyDescent="0.2">
      <c r="B84" s="17" t="str">
        <f>VLOOKUP(D84,'line assign basis'!$L$15:$Q$1525,6,FALSE)</f>
        <v>RECLASS - O/S CHECKS</v>
      </c>
      <c r="C84" s="20" t="s">
        <v>184</v>
      </c>
      <c r="D84" s="20" t="s">
        <v>182</v>
      </c>
      <c r="E84" s="20">
        <f>IFERROR(VLOOKUP(D84,'line assign basis'!$L$5:$P$1288,5,FALSE),"")</f>
        <v>29</v>
      </c>
      <c r="F84" s="39">
        <v>3292047.24</v>
      </c>
      <c r="G84" s="39">
        <v>4526215.76</v>
      </c>
      <c r="H84" s="19">
        <v>1920839.05</v>
      </c>
      <c r="I84" s="105">
        <f>IFERROR(VLOOKUP($D84,'SAP Data'!$A$7:$SD$1500,I$4,FALSE),"")</f>
        <v>3662397.21</v>
      </c>
      <c r="J84" s="105">
        <f>IFERROR(VLOOKUP($D84,'SAP Data'!$A$7:$SD$1500,J$4,FALSE),"")</f>
        <v>2617116.35</v>
      </c>
      <c r="K84" s="105">
        <f>IFERROR(VLOOKUP($D84,'SAP Data'!$A$7:$SD$1500,K$4,FALSE),"")</f>
        <v>4139271.7</v>
      </c>
      <c r="L84" s="105">
        <f>IFERROR(VLOOKUP($D84,'SAP Data'!$A$7:$SD$1500,L$4,FALSE),"")</f>
        <v>2811275.86</v>
      </c>
      <c r="M84" s="105">
        <f>IFERROR(VLOOKUP($D84,'SAP Data'!$A$7:$SD$1500,M$4,FALSE),"")</f>
        <v>3451276.9</v>
      </c>
      <c r="N84" s="105">
        <f>IFERROR(VLOOKUP($D84,'SAP Data'!$A$7:$SD$1500,N$4,FALSE),"")</f>
        <v>8014172.2699999996</v>
      </c>
      <c r="O84" s="105">
        <f>IFERROR(VLOOKUP($D84,'SAP Data'!$A$7:$SD$1500,O$4,FALSE),"")</f>
        <v>4285782.58</v>
      </c>
      <c r="P84" s="105">
        <f>IFERROR(VLOOKUP($D84,'SAP Data'!$A$7:$SD$1500,P$4,FALSE),"")</f>
        <v>3990218.07</v>
      </c>
      <c r="Q84" s="105">
        <f>IFERROR(VLOOKUP($D84,'SAP Data'!$A$7:$SD$1500,Q$4,FALSE),"")</f>
        <v>2725860.65</v>
      </c>
      <c r="R84" s="105">
        <f>IFERROR(VLOOKUP($D84,'SAP Data'!$A$7:$SD$1500,R$4,FALSE),"")</f>
        <v>4353681.95</v>
      </c>
      <c r="S84" s="105">
        <f>IFERROR(VLOOKUP($D84,'SAP Data'!$A$7:$SD$1500,S$4,FALSE),"")</f>
        <v>3165521.77</v>
      </c>
      <c r="T84" s="105">
        <f>IFERROR(VLOOKUP($D84,'SAP Data'!$A$7:$SD$1500,T$4,FALSE),"")</f>
        <v>6650158.2199999997</v>
      </c>
      <c r="U84" s="105">
        <f>IFERROR(VLOOKUP($D84,'SAP Data'!$A$7:$SD$1500,U$4,FALSE),"")</f>
        <v>3292280.46</v>
      </c>
      <c r="V84" s="105">
        <f>IFERROR(VLOOKUP($D84,'SAP Data'!$A$7:$SD$1500,V$4,FALSE),"")</f>
        <v>3167150</v>
      </c>
      <c r="W84" s="105">
        <f>IFERROR(VLOOKUP($D84,'SAP Data'!$A$7:$SD$1500,W$4,FALSE),"")</f>
        <v>2601508.88</v>
      </c>
      <c r="X84" s="105">
        <f>IFERROR(VLOOKUP($D84,'SAP Data'!$A$7:$SD$1500,X$4,FALSE),"")</f>
        <v>2054247.92</v>
      </c>
      <c r="Y84" s="105">
        <f>IFERROR(VLOOKUP($D84,'SAP Data'!$A$7:$SD$1500,Y$4,FALSE),"")</f>
        <v>15984608.630000001</v>
      </c>
      <c r="Z84" s="105">
        <f>IFERROR(VLOOKUP($D84,'SAP Data'!$A$7:$SD$1500,Z$4,FALSE),"")</f>
        <v>2623181.16</v>
      </c>
      <c r="AA84" s="105">
        <f>IFERROR(VLOOKUP($D84,'SAP Data'!$A$7:$SD$1500,AA$4,FALSE),"")</f>
        <v>3426206.53</v>
      </c>
      <c r="AB84" s="105">
        <f>IFERROR(VLOOKUP($D84,'SAP Data'!$A$7:$SD$1500,AB$4,FALSE),"")</f>
        <v>0</v>
      </c>
      <c r="AC84" s="220">
        <f>IFERROR(VLOOKUP($D84,'SAP Data'!$A$7:$SD$1500,AC$4,FALSE),"")</f>
        <v>3198098.98</v>
      </c>
      <c r="AD84" s="133">
        <f t="shared" si="83"/>
        <v>3830607.5829166663</v>
      </c>
      <c r="AE84" s="47">
        <f t="shared" si="84"/>
        <v>3818146.7795833331</v>
      </c>
      <c r="AF84" s="47">
        <f t="shared" si="85"/>
        <v>3958506.1620833334</v>
      </c>
      <c r="AG84" s="47">
        <f t="shared" si="86"/>
        <v>4140139.5962499995</v>
      </c>
      <c r="AH84" s="47">
        <f t="shared" si="87"/>
        <v>4147636.1337500005</v>
      </c>
      <c r="AI84" s="47">
        <f t="shared" si="88"/>
        <v>4106480.7516666665</v>
      </c>
      <c r="AJ84" s="47">
        <f t="shared" si="89"/>
        <v>4010864.47</v>
      </c>
      <c r="AK84" s="47">
        <f t="shared" si="90"/>
        <v>4501543.7945833337</v>
      </c>
      <c r="AL84" s="47">
        <f t="shared" si="91"/>
        <v>4799141.3204166666</v>
      </c>
      <c r="AM84" s="47">
        <f t="shared" si="92"/>
        <v>4538701.0220833337</v>
      </c>
      <c r="AN84" s="47">
        <f t="shared" si="93"/>
        <v>4336626.2670833329</v>
      </c>
      <c r="AO84" s="132">
        <f t="shared" si="94"/>
        <v>4190043.777916668</v>
      </c>
      <c r="AP84" s="19"/>
      <c r="AQ84" s="19">
        <f t="shared" si="95"/>
        <v>3830607.5829166663</v>
      </c>
      <c r="AR84" s="19"/>
      <c r="AS84" s="201"/>
      <c r="AT84" s="19"/>
      <c r="AU84" s="19">
        <f t="shared" si="96"/>
        <v>3818146.7795833331</v>
      </c>
      <c r="AV84" s="19"/>
      <c r="AW84" s="201"/>
      <c r="AY84" s="19">
        <f t="shared" si="97"/>
        <v>3958506.1620833334</v>
      </c>
      <c r="BA84" s="196"/>
      <c r="BC84" s="19">
        <f t="shared" si="98"/>
        <v>4140139.5962499995</v>
      </c>
      <c r="BE84" s="196"/>
      <c r="BG84" s="19">
        <f t="shared" si="99"/>
        <v>4147636.1337500005</v>
      </c>
      <c r="BI84" s="196"/>
      <c r="BK84" s="19">
        <f t="shared" si="100"/>
        <v>4106480.7516666665</v>
      </c>
      <c r="BM84" s="196"/>
      <c r="BO84" s="19">
        <f t="shared" si="101"/>
        <v>4010864.47</v>
      </c>
      <c r="BQ84" s="196"/>
      <c r="BS84" s="19">
        <f t="shared" si="102"/>
        <v>4501543.7945833337</v>
      </c>
      <c r="BU84" s="196"/>
      <c r="BW84" s="19">
        <f t="shared" si="103"/>
        <v>4799141.3204166666</v>
      </c>
      <c r="BY84" s="196"/>
      <c r="CA84" s="19">
        <f t="shared" si="104"/>
        <v>4538701.0220833337</v>
      </c>
      <c r="CC84" s="196"/>
      <c r="CE84" s="19">
        <f t="shared" si="105"/>
        <v>4336626.2670833329</v>
      </c>
      <c r="CG84" s="196"/>
      <c r="CI84" s="19">
        <f t="shared" si="106"/>
        <v>4190043.777916668</v>
      </c>
      <c r="CK84" s="196"/>
      <c r="CM84" s="19">
        <f t="shared" si="107"/>
        <v>0</v>
      </c>
      <c r="CO84" s="19">
        <f t="shared" si="110"/>
        <v>0</v>
      </c>
      <c r="CQ84" s="19">
        <f t="shared" si="81"/>
        <v>0</v>
      </c>
      <c r="CS84" s="19">
        <f t="shared" si="111"/>
        <v>0</v>
      </c>
      <c r="CU84" s="19">
        <f t="shared" si="108"/>
        <v>0</v>
      </c>
      <c r="CW84" s="76">
        <f t="shared" si="109"/>
        <v>0</v>
      </c>
      <c r="CY84" s="21"/>
      <c r="CZ84" s="19">
        <f t="shared" si="82"/>
        <v>0</v>
      </c>
      <c r="DA84" s="21"/>
    </row>
    <row r="85" spans="2:105" x14ac:dyDescent="0.2">
      <c r="B85" s="17" t="str">
        <f>VLOOKUP(D85,'line assign basis'!$L$15:$Q$1525,6,FALSE)</f>
        <v>EDC &amp; ESRIP CASH</v>
      </c>
      <c r="C85" s="20" t="s">
        <v>187</v>
      </c>
      <c r="D85" s="20" t="s">
        <v>185</v>
      </c>
      <c r="E85" s="20">
        <f>IFERROR(VLOOKUP(D85,'line assign basis'!$L$5:$P$1288,5,FALSE),"")</f>
        <v>29</v>
      </c>
      <c r="F85" s="39">
        <v>767245.53</v>
      </c>
      <c r="G85" s="39">
        <v>2193912.14</v>
      </c>
      <c r="H85" s="19">
        <v>2193912.14</v>
      </c>
      <c r="I85" s="105">
        <f>IFERROR(VLOOKUP($D85,'SAP Data'!$A$7:$SD$1500,I$4,FALSE),"")</f>
        <v>3531991.76</v>
      </c>
      <c r="J85" s="105">
        <f>IFERROR(VLOOKUP($D85,'SAP Data'!$A$7:$SD$1500,J$4,FALSE),"")</f>
        <v>3531991.76</v>
      </c>
      <c r="K85" s="105">
        <f>IFERROR(VLOOKUP($D85,'SAP Data'!$A$7:$SD$1500,K$4,FALSE),"")</f>
        <v>5302845.57</v>
      </c>
      <c r="L85" s="105">
        <f>IFERROR(VLOOKUP($D85,'SAP Data'!$A$7:$SD$1500,L$4,FALSE),"")</f>
        <v>5317424.62</v>
      </c>
      <c r="M85" s="105">
        <f>IFERROR(VLOOKUP($D85,'SAP Data'!$A$7:$SD$1500,M$4,FALSE),"")</f>
        <v>5317424.62</v>
      </c>
      <c r="N85" s="105">
        <f>IFERROR(VLOOKUP($D85,'SAP Data'!$A$7:$SD$1500,N$4,FALSE),"")</f>
        <v>5317424.62</v>
      </c>
      <c r="O85" s="105">
        <f>IFERROR(VLOOKUP($D85,'SAP Data'!$A$7:$SD$1500,O$4,FALSE),"")</f>
        <v>5341664.04</v>
      </c>
      <c r="P85" s="105">
        <f>IFERROR(VLOOKUP($D85,'SAP Data'!$A$7:$SD$1500,P$4,FALSE),"")</f>
        <v>5341664.04</v>
      </c>
      <c r="Q85" s="105">
        <f>IFERROR(VLOOKUP($D85,'SAP Data'!$A$7:$SD$1500,Q$4,FALSE),"")</f>
        <v>2991664.04</v>
      </c>
      <c r="R85" s="105">
        <f>IFERROR(VLOOKUP($D85,'SAP Data'!$A$7:$SD$1500,R$4,FALSE),"")</f>
        <v>2991664.04</v>
      </c>
      <c r="S85" s="105">
        <f>IFERROR(VLOOKUP($D85,'SAP Data'!$A$7:$SD$1500,S$4,FALSE),"")</f>
        <v>2017130.15</v>
      </c>
      <c r="T85" s="105">
        <f>IFERROR(VLOOKUP($D85,'SAP Data'!$A$7:$SD$1500,T$4,FALSE),"")</f>
        <v>2017130.15</v>
      </c>
      <c r="U85" s="105">
        <f>IFERROR(VLOOKUP($D85,'SAP Data'!$A$7:$SD$1500,U$4,FALSE),"")</f>
        <v>2028465.64</v>
      </c>
      <c r="V85" s="105">
        <f>IFERROR(VLOOKUP($D85,'SAP Data'!$A$7:$SD$1500,V$4,FALSE),"")</f>
        <v>2028465.64</v>
      </c>
      <c r="W85" s="105">
        <f>IFERROR(VLOOKUP($D85,'SAP Data'!$A$7:$SD$1500,W$4,FALSE),"")</f>
        <v>2028465.64</v>
      </c>
      <c r="X85" s="105">
        <f>IFERROR(VLOOKUP($D85,'SAP Data'!$A$7:$SD$1500,X$4,FALSE),"")</f>
        <v>2040033.16</v>
      </c>
      <c r="Y85" s="105">
        <f>IFERROR(VLOOKUP($D85,'SAP Data'!$A$7:$SD$1500,Y$4,FALSE),"")</f>
        <v>2040033.16</v>
      </c>
      <c r="Z85" s="105">
        <f>IFERROR(VLOOKUP($D85,'SAP Data'!$A$7:$SD$1500,Z$4,FALSE),"")</f>
        <v>2040033.16</v>
      </c>
      <c r="AA85" s="105">
        <f>IFERROR(VLOOKUP($D85,'SAP Data'!$A$7:$SD$1500,AA$4,FALSE),"")</f>
        <v>2051573.37</v>
      </c>
      <c r="AB85" s="105">
        <f>IFERROR(VLOOKUP($D85,'SAP Data'!$A$7:$SD$1500,AB$4,FALSE),"")</f>
        <v>2051573.37</v>
      </c>
      <c r="AC85" s="220">
        <f>IFERROR(VLOOKUP($D85,'SAP Data'!$A$7:$SD$1500,AC$4,FALSE),"")</f>
        <v>2051573.37</v>
      </c>
      <c r="AD85" s="133">
        <f t="shared" si="83"/>
        <v>4021781.177916667</v>
      </c>
      <c r="AE85" s="47">
        <f t="shared" si="84"/>
        <v>4107099.3662500004</v>
      </c>
      <c r="AF85" s="47">
        <f t="shared" si="85"/>
        <v>4092367.5337499999</v>
      </c>
      <c r="AG85" s="47">
        <f t="shared" si="86"/>
        <v>4022354.6958333333</v>
      </c>
      <c r="AH85" s="47">
        <f t="shared" si="87"/>
        <v>3897060.8525000005</v>
      </c>
      <c r="AI85" s="47">
        <f t="shared" si="88"/>
        <v>3697981.4337499994</v>
      </c>
      <c r="AJ85" s="47">
        <f t="shared" si="89"/>
        <v>3424990.9591666665</v>
      </c>
      <c r="AK85" s="47">
        <f t="shared" si="90"/>
        <v>3151875.0041666664</v>
      </c>
      <c r="AL85" s="47">
        <f t="shared" si="91"/>
        <v>2878759.0491666663</v>
      </c>
      <c r="AM85" s="47">
        <f t="shared" si="92"/>
        <v>2605113.9604166667</v>
      </c>
      <c r="AN85" s="47">
        <f t="shared" si="93"/>
        <v>2330939.7379166665</v>
      </c>
      <c r="AO85" s="132">
        <f t="shared" si="94"/>
        <v>2154682.1820833334</v>
      </c>
      <c r="AP85" s="19"/>
      <c r="AQ85" s="19">
        <f t="shared" si="95"/>
        <v>4021781.177916667</v>
      </c>
      <c r="AR85" s="19"/>
      <c r="AS85" s="201"/>
      <c r="AT85" s="19"/>
      <c r="AU85" s="19">
        <f t="shared" si="96"/>
        <v>4107099.3662500004</v>
      </c>
      <c r="AV85" s="19"/>
      <c r="AW85" s="201"/>
      <c r="AY85" s="19">
        <f t="shared" si="97"/>
        <v>4092367.5337499999</v>
      </c>
      <c r="BA85" s="196"/>
      <c r="BC85" s="19">
        <f t="shared" si="98"/>
        <v>4022354.6958333333</v>
      </c>
      <c r="BE85" s="196"/>
      <c r="BG85" s="19">
        <f t="shared" si="99"/>
        <v>3897060.8525000005</v>
      </c>
      <c r="BI85" s="196"/>
      <c r="BK85" s="19">
        <f t="shared" si="100"/>
        <v>3697981.4337499994</v>
      </c>
      <c r="BM85" s="196"/>
      <c r="BO85" s="19">
        <f t="shared" si="101"/>
        <v>3424990.9591666665</v>
      </c>
      <c r="BQ85" s="196"/>
      <c r="BS85" s="19">
        <f t="shared" si="102"/>
        <v>3151875.0041666664</v>
      </c>
      <c r="BU85" s="196"/>
      <c r="BW85" s="19">
        <f t="shared" si="103"/>
        <v>2878759.0491666663</v>
      </c>
      <c r="BY85" s="196"/>
      <c r="CA85" s="19">
        <f t="shared" si="104"/>
        <v>2605113.9604166667</v>
      </c>
      <c r="CC85" s="196"/>
      <c r="CE85" s="19">
        <f t="shared" si="105"/>
        <v>2330939.7379166665</v>
      </c>
      <c r="CG85" s="196"/>
      <c r="CI85" s="19">
        <f t="shared" si="106"/>
        <v>2154682.1820833334</v>
      </c>
      <c r="CK85" s="196"/>
      <c r="CM85" s="19">
        <f t="shared" si="107"/>
        <v>0</v>
      </c>
      <c r="CO85" s="19">
        <f t="shared" si="110"/>
        <v>0</v>
      </c>
      <c r="CQ85" s="19">
        <f t="shared" si="81"/>
        <v>0</v>
      </c>
      <c r="CS85" s="19">
        <f t="shared" si="111"/>
        <v>0</v>
      </c>
      <c r="CU85" s="19">
        <f t="shared" si="108"/>
        <v>0</v>
      </c>
      <c r="CW85" s="76">
        <f t="shared" si="109"/>
        <v>0</v>
      </c>
      <c r="CY85" s="21"/>
      <c r="CZ85" s="19">
        <f t="shared" si="82"/>
        <v>0</v>
      </c>
      <c r="DA85" s="21"/>
    </row>
    <row r="86" spans="2:105" x14ac:dyDescent="0.2">
      <c r="B86" s="17" t="str">
        <f>VLOOKUP(D86,'line assign basis'!$L$15:$Q$1525,6,FALSE)</f>
        <v>DDC CASH</v>
      </c>
      <c r="C86" s="20" t="s">
        <v>190</v>
      </c>
      <c r="D86" s="20" t="s">
        <v>188</v>
      </c>
      <c r="E86" s="20">
        <f>IFERROR(VLOOKUP(D86,'line assign basis'!$L$5:$P$1288,5,FALSE),"")</f>
        <v>29</v>
      </c>
      <c r="F86" s="39">
        <v>751680.99</v>
      </c>
      <c r="G86" s="39">
        <v>751680.99</v>
      </c>
      <c r="H86" s="19">
        <v>751680.99</v>
      </c>
      <c r="I86" s="105">
        <f>IFERROR(VLOOKUP($D86,'SAP Data'!$A$7:$SD$1500,I$4,FALSE),"")</f>
        <v>753980.86</v>
      </c>
      <c r="J86" s="105">
        <f>IFERROR(VLOOKUP($D86,'SAP Data'!$A$7:$SD$1500,J$4,FALSE),"")</f>
        <v>753980.86</v>
      </c>
      <c r="K86" s="105">
        <f>IFERROR(VLOOKUP($D86,'SAP Data'!$A$7:$SD$1500,K$4,FALSE),"")</f>
        <v>753980.86</v>
      </c>
      <c r="L86" s="105">
        <f>IFERROR(VLOOKUP($D86,'SAP Data'!$A$7:$SD$1500,L$4,FALSE),"")</f>
        <v>756975.99</v>
      </c>
      <c r="M86" s="105">
        <f>IFERROR(VLOOKUP($D86,'SAP Data'!$A$7:$SD$1500,M$4,FALSE),"")</f>
        <v>756975.99</v>
      </c>
      <c r="N86" s="105">
        <f>IFERROR(VLOOKUP($D86,'SAP Data'!$A$7:$SD$1500,N$4,FALSE),"")</f>
        <v>756975.99</v>
      </c>
      <c r="O86" s="105">
        <f>IFERROR(VLOOKUP($D86,'SAP Data'!$A$7:$SD$1500,O$4,FALSE),"")</f>
        <v>760421.63</v>
      </c>
      <c r="P86" s="105">
        <f>IFERROR(VLOOKUP($D86,'SAP Data'!$A$7:$SD$1500,P$4,FALSE),"")</f>
        <v>760421.63</v>
      </c>
      <c r="Q86" s="105">
        <f>IFERROR(VLOOKUP($D86,'SAP Data'!$A$7:$SD$1500,Q$4,FALSE),"")</f>
        <v>10421.629999999999</v>
      </c>
      <c r="R86" s="105">
        <f>IFERROR(VLOOKUP($D86,'SAP Data'!$A$7:$SD$1500,R$4,FALSE),"")</f>
        <v>10421.629999999999</v>
      </c>
      <c r="S86" s="105">
        <f>IFERROR(VLOOKUP($D86,'SAP Data'!$A$7:$SD$1500,S$4,FALSE),"")</f>
        <v>13843.39</v>
      </c>
      <c r="T86" s="105">
        <f>IFERROR(VLOOKUP($D86,'SAP Data'!$A$7:$SD$1500,T$4,FALSE),"")</f>
        <v>13843.39</v>
      </c>
      <c r="U86" s="105">
        <f>IFERROR(VLOOKUP($D86,'SAP Data'!$A$7:$SD$1500,U$4,FALSE),"")</f>
        <v>13921.11</v>
      </c>
      <c r="V86" s="105">
        <f>IFERROR(VLOOKUP($D86,'SAP Data'!$A$7:$SD$1500,V$4,FALSE),"")</f>
        <v>13921.11</v>
      </c>
      <c r="W86" s="105">
        <f>IFERROR(VLOOKUP($D86,'SAP Data'!$A$7:$SD$1500,W$4,FALSE),"")</f>
        <v>13921.11</v>
      </c>
      <c r="X86" s="105">
        <f>IFERROR(VLOOKUP($D86,'SAP Data'!$A$7:$SD$1500,X$4,FALSE),"")</f>
        <v>13999.86</v>
      </c>
      <c r="Y86" s="105">
        <f>IFERROR(VLOOKUP($D86,'SAP Data'!$A$7:$SD$1500,Y$4,FALSE),"")</f>
        <v>13999.86</v>
      </c>
      <c r="Z86" s="105">
        <f>IFERROR(VLOOKUP($D86,'SAP Data'!$A$7:$SD$1500,Z$4,FALSE),"")</f>
        <v>13999.86</v>
      </c>
      <c r="AA86" s="105">
        <f>IFERROR(VLOOKUP($D86,'SAP Data'!$A$7:$SD$1500,AA$4,FALSE),"")</f>
        <v>13999.86</v>
      </c>
      <c r="AB86" s="105">
        <f>IFERROR(VLOOKUP($D86,'SAP Data'!$A$7:$SD$1500,AB$4,FALSE),"")</f>
        <v>13999.86</v>
      </c>
      <c r="AC86" s="220">
        <f>IFERROR(VLOOKUP($D86,'SAP Data'!$A$7:$SD$1500,AC$4,FALSE),"")</f>
        <v>13999.86</v>
      </c>
      <c r="AD86" s="133">
        <f t="shared" si="83"/>
        <v>662379.06083333341</v>
      </c>
      <c r="AE86" s="47">
        <f t="shared" si="84"/>
        <v>600750.02083333337</v>
      </c>
      <c r="AF86" s="47">
        <f t="shared" si="85"/>
        <v>539263.5541666667</v>
      </c>
      <c r="AG86" s="47">
        <f t="shared" si="86"/>
        <v>477684.49791666656</v>
      </c>
      <c r="AH86" s="47">
        <f t="shared" si="87"/>
        <v>416012.85208333324</v>
      </c>
      <c r="AI86" s="47">
        <f t="shared" si="88"/>
        <v>354341.20624999987</v>
      </c>
      <c r="AJ86" s="47">
        <f t="shared" si="89"/>
        <v>292548.04458333331</v>
      </c>
      <c r="AK86" s="47">
        <f t="shared" si="90"/>
        <v>230633.36708333332</v>
      </c>
      <c r="AL86" s="47">
        <f t="shared" si="91"/>
        <v>168718.68958333335</v>
      </c>
      <c r="AM86" s="47">
        <f t="shared" si="92"/>
        <v>106660.44374999999</v>
      </c>
      <c r="AN86" s="47">
        <f t="shared" si="93"/>
        <v>44458.629583333335</v>
      </c>
      <c r="AO86" s="132">
        <f t="shared" si="94"/>
        <v>13506.815416666665</v>
      </c>
      <c r="AP86" s="19"/>
      <c r="AQ86" s="19">
        <f t="shared" si="95"/>
        <v>662379.06083333341</v>
      </c>
      <c r="AR86" s="19"/>
      <c r="AS86" s="201"/>
      <c r="AT86" s="19"/>
      <c r="AU86" s="19">
        <f t="shared" si="96"/>
        <v>600750.02083333337</v>
      </c>
      <c r="AV86" s="19"/>
      <c r="AW86" s="201"/>
      <c r="AY86" s="19">
        <f t="shared" si="97"/>
        <v>539263.5541666667</v>
      </c>
      <c r="BA86" s="196"/>
      <c r="BC86" s="19">
        <f t="shared" si="98"/>
        <v>477684.49791666656</v>
      </c>
      <c r="BE86" s="196"/>
      <c r="BG86" s="19">
        <f t="shared" si="99"/>
        <v>416012.85208333324</v>
      </c>
      <c r="BI86" s="196"/>
      <c r="BK86" s="19">
        <f t="shared" si="100"/>
        <v>354341.20624999987</v>
      </c>
      <c r="BM86" s="196"/>
      <c r="BO86" s="19">
        <f t="shared" si="101"/>
        <v>292548.04458333331</v>
      </c>
      <c r="BQ86" s="196"/>
      <c r="BS86" s="19">
        <f t="shared" si="102"/>
        <v>230633.36708333332</v>
      </c>
      <c r="BU86" s="196"/>
      <c r="BW86" s="19">
        <f t="shared" si="103"/>
        <v>168718.68958333335</v>
      </c>
      <c r="BY86" s="196"/>
      <c r="CA86" s="19">
        <f t="shared" si="104"/>
        <v>106660.44374999999</v>
      </c>
      <c r="CC86" s="196"/>
      <c r="CE86" s="19">
        <f t="shared" si="105"/>
        <v>44458.629583333335</v>
      </c>
      <c r="CG86" s="196"/>
      <c r="CI86" s="19">
        <f t="shared" si="106"/>
        <v>13506.815416666665</v>
      </c>
      <c r="CK86" s="196"/>
      <c r="CM86" s="19">
        <f t="shared" si="107"/>
        <v>0</v>
      </c>
      <c r="CO86" s="19">
        <f t="shared" si="110"/>
        <v>0</v>
      </c>
      <c r="CQ86" s="19">
        <f t="shared" si="81"/>
        <v>0</v>
      </c>
      <c r="CS86" s="19">
        <f t="shared" si="111"/>
        <v>0</v>
      </c>
      <c r="CU86" s="19">
        <f t="shared" si="108"/>
        <v>0</v>
      </c>
      <c r="CW86" s="76">
        <f t="shared" si="109"/>
        <v>0</v>
      </c>
      <c r="CY86" s="21"/>
      <c r="CZ86" s="19">
        <f t="shared" si="82"/>
        <v>0</v>
      </c>
      <c r="DA86" s="21"/>
    </row>
    <row r="87" spans="2:105" x14ac:dyDescent="0.2">
      <c r="B87" s="17" t="str">
        <f>VLOOKUP(D87,'line assign basis'!$L$15:$Q$1525,6,FALSE)</f>
        <v>SUPP TRUST CASH</v>
      </c>
      <c r="C87" s="20" t="s">
        <v>193</v>
      </c>
      <c r="D87" s="20" t="s">
        <v>191</v>
      </c>
      <c r="E87" s="20">
        <f>IFERROR(VLOOKUP(D87,'line assign basis'!$L$5:$P$1288,5,FALSE),"")</f>
        <v>29</v>
      </c>
      <c r="F87" s="39">
        <v>416453.73</v>
      </c>
      <c r="G87" s="39">
        <v>416453.73</v>
      </c>
      <c r="H87" s="19">
        <v>416453.73</v>
      </c>
      <c r="I87" s="105">
        <f>IFERROR(VLOOKUP($D87,'SAP Data'!$A$7:$SD$1500,I$4,FALSE),"")</f>
        <v>1110153.1200000001</v>
      </c>
      <c r="J87" s="105">
        <f>IFERROR(VLOOKUP($D87,'SAP Data'!$A$7:$SD$1500,J$4,FALSE),"")</f>
        <v>1110153.1200000001</v>
      </c>
      <c r="K87" s="105">
        <f>IFERROR(VLOOKUP($D87,'SAP Data'!$A$7:$SD$1500,K$4,FALSE),"")</f>
        <v>1835475.69</v>
      </c>
      <c r="L87" s="105">
        <f>IFERROR(VLOOKUP($D87,'SAP Data'!$A$7:$SD$1500,L$4,FALSE),"")</f>
        <v>1840147</v>
      </c>
      <c r="M87" s="105">
        <f>IFERROR(VLOOKUP($D87,'SAP Data'!$A$7:$SD$1500,M$4,FALSE),"")</f>
        <v>1840147</v>
      </c>
      <c r="N87" s="105">
        <f>IFERROR(VLOOKUP($D87,'SAP Data'!$A$7:$SD$1500,N$4,FALSE),"")</f>
        <v>1840147</v>
      </c>
      <c r="O87" s="105">
        <f>IFERROR(VLOOKUP($D87,'SAP Data'!$A$7:$SD$1500,O$4,FALSE),"")</f>
        <v>1848688.05</v>
      </c>
      <c r="P87" s="105">
        <f>IFERROR(VLOOKUP($D87,'SAP Data'!$A$7:$SD$1500,P$4,FALSE),"")</f>
        <v>1848688.05</v>
      </c>
      <c r="Q87" s="105">
        <f>IFERROR(VLOOKUP($D87,'SAP Data'!$A$7:$SD$1500,Q$4,FALSE),"")</f>
        <v>1848688.05</v>
      </c>
      <c r="R87" s="105">
        <f>IFERROR(VLOOKUP($D87,'SAP Data'!$A$7:$SD$1500,R$4,FALSE),"")</f>
        <v>1848688.05</v>
      </c>
      <c r="S87" s="105">
        <f>IFERROR(VLOOKUP($D87,'SAP Data'!$A$7:$SD$1500,S$4,FALSE),"")</f>
        <v>2859209.35</v>
      </c>
      <c r="T87" s="105">
        <f>IFERROR(VLOOKUP($D87,'SAP Data'!$A$7:$SD$1500,T$4,FALSE),"")</f>
        <v>2859209.35</v>
      </c>
      <c r="U87" s="105">
        <f>IFERROR(VLOOKUP($D87,'SAP Data'!$A$7:$SD$1500,U$4,FALSE),"")</f>
        <v>2875813.72</v>
      </c>
      <c r="V87" s="105">
        <f>IFERROR(VLOOKUP($D87,'SAP Data'!$A$7:$SD$1500,V$4,FALSE),"")</f>
        <v>2875813.72</v>
      </c>
      <c r="W87" s="105">
        <f>IFERROR(VLOOKUP($D87,'SAP Data'!$A$7:$SD$1500,W$4,FALSE),"")</f>
        <v>2875813.72</v>
      </c>
      <c r="X87" s="105">
        <f>IFERROR(VLOOKUP($D87,'SAP Data'!$A$7:$SD$1500,X$4,FALSE),"")</f>
        <v>2892263.97</v>
      </c>
      <c r="Y87" s="105">
        <f>IFERROR(VLOOKUP($D87,'SAP Data'!$A$7:$SD$1500,Y$4,FALSE),"")</f>
        <v>2892263.97</v>
      </c>
      <c r="Z87" s="105">
        <f>IFERROR(VLOOKUP($D87,'SAP Data'!$A$7:$SD$1500,Z$4,FALSE),"")</f>
        <v>2892263.97</v>
      </c>
      <c r="AA87" s="105">
        <f>IFERROR(VLOOKUP($D87,'SAP Data'!$A$7:$SD$1500,AA$4,FALSE),"")</f>
        <v>2908652.32</v>
      </c>
      <c r="AB87" s="105">
        <f>IFERROR(VLOOKUP($D87,'SAP Data'!$A$7:$SD$1500,AB$4,FALSE),"")</f>
        <v>2908652.32</v>
      </c>
      <c r="AC87" s="220">
        <f>IFERROR(VLOOKUP($D87,'SAP Data'!$A$7:$SD$1500,AC$4,FALSE),"")</f>
        <v>2908652.32</v>
      </c>
      <c r="AD87" s="133">
        <f t="shared" si="83"/>
        <v>1423980.4525000004</v>
      </c>
      <c r="AE87" s="47">
        <f t="shared" si="84"/>
        <v>1585438.3666666669</v>
      </c>
      <c r="AF87" s="47">
        <f t="shared" si="85"/>
        <v>1789001.3350000002</v>
      </c>
      <c r="AG87" s="47">
        <f t="shared" si="86"/>
        <v>1964352.0108333335</v>
      </c>
      <c r="AH87" s="47">
        <f t="shared" si="87"/>
        <v>2111490.3941666665</v>
      </c>
      <c r="AI87" s="47">
        <f t="shared" si="88"/>
        <v>2228407.0037499997</v>
      </c>
      <c r="AJ87" s="47">
        <f t="shared" si="89"/>
        <v>2315592.6287499997</v>
      </c>
      <c r="AK87" s="47">
        <f t="shared" si="90"/>
        <v>2403269.0429166663</v>
      </c>
      <c r="AL87" s="47">
        <f t="shared" si="91"/>
        <v>2490945.4570833328</v>
      </c>
      <c r="AM87" s="47">
        <f t="shared" si="92"/>
        <v>2578948.8420833326</v>
      </c>
      <c r="AN87" s="47">
        <f t="shared" si="93"/>
        <v>2667279.1979166665</v>
      </c>
      <c r="AO87" s="132">
        <f t="shared" si="94"/>
        <v>2755609.55375</v>
      </c>
      <c r="AP87" s="19"/>
      <c r="AQ87" s="19">
        <f t="shared" si="95"/>
        <v>1423980.4525000004</v>
      </c>
      <c r="AR87" s="19"/>
      <c r="AS87" s="201"/>
      <c r="AT87" s="19"/>
      <c r="AU87" s="19">
        <f t="shared" si="96"/>
        <v>1585438.3666666669</v>
      </c>
      <c r="AV87" s="19"/>
      <c r="AW87" s="201"/>
      <c r="AY87" s="19">
        <f t="shared" si="97"/>
        <v>1789001.3350000002</v>
      </c>
      <c r="BA87" s="196"/>
      <c r="BC87" s="19">
        <f t="shared" si="98"/>
        <v>1964352.0108333335</v>
      </c>
      <c r="BE87" s="196"/>
      <c r="BG87" s="19">
        <f t="shared" si="99"/>
        <v>2111490.3941666665</v>
      </c>
      <c r="BI87" s="196"/>
      <c r="BK87" s="19">
        <f t="shared" si="100"/>
        <v>2228407.0037499997</v>
      </c>
      <c r="BM87" s="196"/>
      <c r="BO87" s="19">
        <f t="shared" si="101"/>
        <v>2315592.6287499997</v>
      </c>
      <c r="BQ87" s="196"/>
      <c r="BS87" s="19">
        <f t="shared" si="102"/>
        <v>2403269.0429166663</v>
      </c>
      <c r="BU87" s="196"/>
      <c r="BW87" s="19">
        <f t="shared" si="103"/>
        <v>2490945.4570833328</v>
      </c>
      <c r="BY87" s="196"/>
      <c r="CA87" s="19">
        <f t="shared" si="104"/>
        <v>2578948.8420833326</v>
      </c>
      <c r="CC87" s="196"/>
      <c r="CE87" s="19">
        <f t="shared" si="105"/>
        <v>2667279.1979166665</v>
      </c>
      <c r="CG87" s="196"/>
      <c r="CI87" s="19">
        <f t="shared" si="106"/>
        <v>2755609.55375</v>
      </c>
      <c r="CK87" s="196"/>
      <c r="CM87" s="19">
        <f t="shared" si="107"/>
        <v>0</v>
      </c>
      <c r="CO87" s="19">
        <f t="shared" si="110"/>
        <v>0</v>
      </c>
      <c r="CQ87" s="19">
        <f t="shared" si="81"/>
        <v>0</v>
      </c>
      <c r="CS87" s="19">
        <f t="shared" si="111"/>
        <v>0</v>
      </c>
      <c r="CU87" s="19">
        <f t="shared" si="108"/>
        <v>0</v>
      </c>
      <c r="CW87" s="76">
        <f t="shared" si="109"/>
        <v>0</v>
      </c>
      <c r="CY87" s="21"/>
      <c r="CZ87" s="19">
        <f t="shared" si="82"/>
        <v>0</v>
      </c>
      <c r="DA87" s="21"/>
    </row>
    <row r="88" spans="2:105" x14ac:dyDescent="0.2">
      <c r="B88" s="17" t="str">
        <f>VLOOKUP(D88,'line assign basis'!$L$15:$Q$1525,6,FALSE)</f>
        <v>C&amp;CE-RESTRICTED CASH</v>
      </c>
      <c r="C88" s="20" t="s">
        <v>3775</v>
      </c>
      <c r="D88" s="186" t="s">
        <v>3826</v>
      </c>
      <c r="E88" s="20">
        <f>IFERROR(VLOOKUP(D88,'line assign basis'!$L$5:$P$1288,5,FALSE),"")</f>
        <v>29</v>
      </c>
      <c r="F88" s="39"/>
      <c r="G88" s="39"/>
      <c r="I88" s="105">
        <f>IFERROR(VLOOKUP($D88,'SAP Data'!$A$7:$SD$1500,I$4,FALSE),"")</f>
        <v>0</v>
      </c>
      <c r="J88" s="105">
        <f>IFERROR(VLOOKUP($D88,'SAP Data'!$A$7:$SD$1500,J$4,FALSE),"")</f>
        <v>0</v>
      </c>
      <c r="K88" s="105">
        <f>IFERROR(VLOOKUP($D88,'SAP Data'!$A$7:$SD$1500,K$4,FALSE),"")</f>
        <v>0</v>
      </c>
      <c r="L88" s="105">
        <f>IFERROR(VLOOKUP($D88,'SAP Data'!$A$7:$SD$1500,L$4,FALSE),"")</f>
        <v>0</v>
      </c>
      <c r="M88" s="105">
        <f>IFERROR(VLOOKUP($D88,'SAP Data'!$A$7:$SD$1500,M$4,FALSE),"")</f>
        <v>0</v>
      </c>
      <c r="N88" s="105">
        <f>IFERROR(VLOOKUP($D88,'SAP Data'!$A$7:$SD$1500,N$4,FALSE),"")</f>
        <v>0</v>
      </c>
      <c r="O88" s="105">
        <f>IFERROR(VLOOKUP($D88,'SAP Data'!$A$7:$SD$1500,O$4,FALSE),"")</f>
        <v>0</v>
      </c>
      <c r="P88" s="105">
        <f>IFERROR(VLOOKUP($D88,'SAP Data'!$A$7:$SD$1500,P$4,FALSE),"")</f>
        <v>0</v>
      </c>
      <c r="Q88" s="105">
        <f>IFERROR(VLOOKUP($D88,'SAP Data'!$A$7:$SD$1500,Q$4,FALSE),"")</f>
        <v>0</v>
      </c>
      <c r="R88" s="105">
        <f>IFERROR(VLOOKUP($D88,'SAP Data'!$A$7:$SD$1500,R$4,FALSE),"")</f>
        <v>0</v>
      </c>
      <c r="S88" s="105">
        <f>IFERROR(VLOOKUP($D88,'SAP Data'!$A$7:$SD$1500,S$4,FALSE),"")</f>
        <v>0</v>
      </c>
      <c r="T88" s="105">
        <f>IFERROR(VLOOKUP($D88,'SAP Data'!$A$7:$SD$1500,T$4,FALSE),"")</f>
        <v>0</v>
      </c>
      <c r="U88" s="105">
        <f>IFERROR(VLOOKUP($D88,'SAP Data'!$A$7:$SD$1500,U$4,FALSE),"")</f>
        <v>0</v>
      </c>
      <c r="V88" s="105">
        <f>IFERROR(VLOOKUP($D88,'SAP Data'!$A$7:$SD$1500,V$4,FALSE),"")</f>
        <v>0</v>
      </c>
      <c r="W88" s="105">
        <f>IFERROR(VLOOKUP($D88,'SAP Data'!$A$7:$SD$1500,W$4,FALSE),"")</f>
        <v>0</v>
      </c>
      <c r="X88" s="105">
        <f>IFERROR(VLOOKUP($D88,'SAP Data'!$A$7:$SD$1500,X$4,FALSE),"")</f>
        <v>0</v>
      </c>
      <c r="Y88" s="105">
        <f>IFERROR(VLOOKUP($D88,'SAP Data'!$A$7:$SD$1500,Y$4,FALSE),"")</f>
        <v>0</v>
      </c>
      <c r="Z88" s="105">
        <f>IFERROR(VLOOKUP($D88,'SAP Data'!$A$7:$SD$1500,Z$4,FALSE),"")</f>
        <v>0</v>
      </c>
      <c r="AA88" s="105">
        <f>IFERROR(VLOOKUP($D88,'SAP Data'!$A$7:$SD$1500,AA$4,FALSE),"")</f>
        <v>0</v>
      </c>
      <c r="AB88" s="105">
        <f>IFERROR(VLOOKUP($D88,'SAP Data'!$A$7:$SD$1500,AB$4,FALSE),"")</f>
        <v>0</v>
      </c>
      <c r="AC88" s="220">
        <f>IFERROR(VLOOKUP($D88,'SAP Data'!$A$7:$SD$1500,AC$4,FALSE),"")</f>
        <v>25000</v>
      </c>
      <c r="AD88" s="133">
        <f t="shared" ref="AD88" si="112">IFERROR((F88/2+SUM(G88:Q88)+R88/2)/12,"")</f>
        <v>0</v>
      </c>
      <c r="AE88" s="47">
        <f t="shared" ref="AE88" si="113">IFERROR((G88/2+SUM(H88:R88)+S88/2)/12,"")</f>
        <v>0</v>
      </c>
      <c r="AF88" s="47">
        <f t="shared" ref="AF88" si="114">IFERROR((H88/2+SUM(I88:S88)+T88/2)/12,"")</f>
        <v>0</v>
      </c>
      <c r="AG88" s="47">
        <f t="shared" ref="AG88" si="115">IFERROR((I88/2+SUM(J88:T88)+U88/2)/12,"")</f>
        <v>0</v>
      </c>
      <c r="AH88" s="47">
        <f t="shared" ref="AH88" si="116">IFERROR((J88/2+SUM(K88:U88)+V88/2)/12,"")</f>
        <v>0</v>
      </c>
      <c r="AI88" s="47">
        <f t="shared" ref="AI88" si="117">IFERROR((K88/2+SUM(L88:V88)+W88/2)/12,"")</f>
        <v>0</v>
      </c>
      <c r="AJ88" s="47">
        <f t="shared" ref="AJ88" si="118">IFERROR((L88/2+SUM(M88:W88)+X88/2)/12,"")</f>
        <v>0</v>
      </c>
      <c r="AK88" s="47">
        <f t="shared" ref="AK88" si="119">IFERROR((M88/2+SUM(N88:X88)+Y88/2)/12,"")</f>
        <v>0</v>
      </c>
      <c r="AL88" s="47">
        <f t="shared" ref="AL88" si="120">IFERROR((N88/2+SUM(O88:Y88)+Z88/2)/12,"")</f>
        <v>0</v>
      </c>
      <c r="AM88" s="47">
        <f t="shared" ref="AM88" si="121">IFERROR((O88/2+SUM(P88:Z88)+AA88/2)/12,"")</f>
        <v>0</v>
      </c>
      <c r="AN88" s="47">
        <f t="shared" ref="AN88" si="122">IFERROR((P88/2+SUM(Q88:AA88)+AB88/2)/12,"")</f>
        <v>0</v>
      </c>
      <c r="AO88" s="132">
        <f t="shared" ref="AO88" si="123">IFERROR((Q88/2+SUM(R88:AB88)+AC88/2)/12,"")</f>
        <v>1041.6666666666667</v>
      </c>
      <c r="AP88" s="19"/>
      <c r="AQ88" s="19">
        <f t="shared" si="95"/>
        <v>0</v>
      </c>
      <c r="AR88" s="19"/>
      <c r="AS88" s="201"/>
      <c r="AT88" s="19"/>
      <c r="AU88" s="19">
        <f t="shared" si="96"/>
        <v>0</v>
      </c>
      <c r="AV88" s="19"/>
      <c r="AW88" s="201"/>
      <c r="AY88" s="19">
        <f t="shared" si="97"/>
        <v>0</v>
      </c>
      <c r="BA88" s="196"/>
      <c r="BC88" s="19">
        <f t="shared" si="98"/>
        <v>0</v>
      </c>
      <c r="BE88" s="196"/>
      <c r="BG88" s="19">
        <f t="shared" si="99"/>
        <v>0</v>
      </c>
      <c r="BI88" s="196"/>
      <c r="BK88" s="19">
        <f t="shared" si="100"/>
        <v>0</v>
      </c>
      <c r="BM88" s="196"/>
      <c r="BO88" s="19">
        <f t="shared" si="101"/>
        <v>0</v>
      </c>
      <c r="BQ88" s="196"/>
      <c r="BS88" s="19">
        <f t="shared" si="102"/>
        <v>0</v>
      </c>
      <c r="BU88" s="196"/>
      <c r="BW88" s="19">
        <f t="shared" si="103"/>
        <v>0</v>
      </c>
      <c r="BY88" s="196"/>
      <c r="CA88" s="19">
        <f t="shared" si="104"/>
        <v>0</v>
      </c>
      <c r="CC88" s="196"/>
      <c r="CE88" s="19">
        <f t="shared" si="105"/>
        <v>0</v>
      </c>
      <c r="CG88" s="196"/>
      <c r="CI88" s="19">
        <f t="shared" si="106"/>
        <v>1041.6666666666667</v>
      </c>
      <c r="CK88" s="196"/>
      <c r="CM88" s="19">
        <f t="shared" ref="CM88" si="124">IF(E88&gt;0,IF(E88&lt;6,AO88,0),0)</f>
        <v>0</v>
      </c>
      <c r="CO88" s="19">
        <f t="shared" ref="CO88" si="125">IFERROR(CZ88+CU88,"")</f>
        <v>0</v>
      </c>
      <c r="CQ88" s="19">
        <f t="shared" si="81"/>
        <v>0</v>
      </c>
      <c r="CS88" s="19">
        <f t="shared" ref="CS88" si="126">IFERROR(CZ88-CQ88,"")</f>
        <v>0</v>
      </c>
      <c r="CU88" s="19">
        <f t="shared" si="108"/>
        <v>0</v>
      </c>
      <c r="CW88" s="76">
        <f t="shared" ref="CW88" si="127">IFERROR(SUM(CI88:CO88)-AO88,"")</f>
        <v>0</v>
      </c>
      <c r="CY88" s="21"/>
      <c r="CZ88" s="19">
        <f t="shared" si="82"/>
        <v>0</v>
      </c>
      <c r="DA88" s="21"/>
    </row>
    <row r="89" spans="2:105" x14ac:dyDescent="0.2">
      <c r="B89" s="17" t="str">
        <f>VLOOKUP(D89,'line assign basis'!$L$15:$Q$1525,6,FALSE)</f>
        <v>EMPLOYEE EXP ADV</v>
      </c>
      <c r="C89" s="20" t="s">
        <v>196</v>
      </c>
      <c r="D89" s="20" t="s">
        <v>194</v>
      </c>
      <c r="E89" s="20">
        <f>IFERROR(VLOOKUP(D89,'line assign basis'!$L$5:$P$1288,5,FALSE),"")</f>
        <v>29</v>
      </c>
      <c r="F89" s="39">
        <v>0</v>
      </c>
      <c r="G89" s="39">
        <v>0</v>
      </c>
      <c r="H89" s="19">
        <v>0</v>
      </c>
      <c r="I89" s="105">
        <f>IFERROR(VLOOKUP($D89,'SAP Data'!$A$7:$SD$1500,I$4,FALSE),"")</f>
        <v>0</v>
      </c>
      <c r="J89" s="105">
        <f>IFERROR(VLOOKUP($D89,'SAP Data'!$A$7:$SD$1500,J$4,FALSE),"")</f>
        <v>2300</v>
      </c>
      <c r="K89" s="105">
        <f>IFERROR(VLOOKUP($D89,'SAP Data'!$A$7:$SD$1500,K$4,FALSE),"")</f>
        <v>1300</v>
      </c>
      <c r="L89" s="105">
        <f>IFERROR(VLOOKUP($D89,'SAP Data'!$A$7:$SD$1500,L$4,FALSE),"")</f>
        <v>302.57</v>
      </c>
      <c r="M89" s="105">
        <f>IFERROR(VLOOKUP($D89,'SAP Data'!$A$7:$SD$1500,M$4,FALSE),"")</f>
        <v>500</v>
      </c>
      <c r="N89" s="105">
        <f>IFERROR(VLOOKUP($D89,'SAP Data'!$A$7:$SD$1500,N$4,FALSE),"")</f>
        <v>0</v>
      </c>
      <c r="O89" s="105">
        <f>IFERROR(VLOOKUP($D89,'SAP Data'!$A$7:$SD$1500,O$4,FALSE),"")</f>
        <v>500</v>
      </c>
      <c r="P89" s="105">
        <f>IFERROR(VLOOKUP($D89,'SAP Data'!$A$7:$SD$1500,P$4,FALSE),"")</f>
        <v>1450</v>
      </c>
      <c r="Q89" s="105">
        <f>IFERROR(VLOOKUP($D89,'SAP Data'!$A$7:$SD$1500,Q$4,FALSE),"")</f>
        <v>0</v>
      </c>
      <c r="R89" s="105">
        <f>IFERROR(VLOOKUP($D89,'SAP Data'!$A$7:$SD$1500,R$4,FALSE),"")</f>
        <v>0</v>
      </c>
      <c r="S89" s="105">
        <f>IFERROR(VLOOKUP($D89,'SAP Data'!$A$7:$SD$1500,S$4,FALSE),"")</f>
        <v>0</v>
      </c>
      <c r="T89" s="105">
        <f>IFERROR(VLOOKUP($D89,'SAP Data'!$A$7:$SD$1500,T$4,FALSE),"")</f>
        <v>0</v>
      </c>
      <c r="U89" s="105">
        <f>IFERROR(VLOOKUP($D89,'SAP Data'!$A$7:$SD$1500,U$4,FALSE),"")</f>
        <v>0</v>
      </c>
      <c r="V89" s="105">
        <f>IFERROR(VLOOKUP($D89,'SAP Data'!$A$7:$SD$1500,V$4,FALSE),"")</f>
        <v>300</v>
      </c>
      <c r="W89" s="105">
        <f>IFERROR(VLOOKUP($D89,'SAP Data'!$A$7:$SD$1500,W$4,FALSE),"")</f>
        <v>300</v>
      </c>
      <c r="X89" s="105">
        <f>IFERROR(VLOOKUP($D89,'SAP Data'!$A$7:$SD$1500,X$4,FALSE),"")</f>
        <v>300</v>
      </c>
      <c r="Y89" s="105">
        <f>IFERROR(VLOOKUP($D89,'SAP Data'!$A$7:$SD$1500,Y$4,FALSE),"")</f>
        <v>300</v>
      </c>
      <c r="Z89" s="105">
        <f>IFERROR(VLOOKUP($D89,'SAP Data'!$A$7:$SD$1500,Z$4,FALSE),"")</f>
        <v>0</v>
      </c>
      <c r="AA89" s="105">
        <f>IFERROR(VLOOKUP($D89,'SAP Data'!$A$7:$SD$1500,AA$4,FALSE),"")</f>
        <v>5824</v>
      </c>
      <c r="AB89" s="105">
        <f>IFERROR(VLOOKUP($D89,'SAP Data'!$A$7:$SD$1500,AB$4,FALSE),"")</f>
        <v>5642</v>
      </c>
      <c r="AC89" s="220">
        <f>IFERROR(VLOOKUP($D89,'SAP Data'!$A$7:$SD$1500,AC$4,FALSE),"")</f>
        <v>5369</v>
      </c>
      <c r="AD89" s="133">
        <f t="shared" si="83"/>
        <v>529.38083333333327</v>
      </c>
      <c r="AE89" s="47">
        <f t="shared" si="84"/>
        <v>529.38083333333327</v>
      </c>
      <c r="AF89" s="47">
        <f t="shared" si="85"/>
        <v>529.38083333333327</v>
      </c>
      <c r="AG89" s="47">
        <f t="shared" si="86"/>
        <v>529.38083333333327</v>
      </c>
      <c r="AH89" s="47">
        <f t="shared" si="87"/>
        <v>446.04749999999996</v>
      </c>
      <c r="AI89" s="47">
        <f t="shared" si="88"/>
        <v>321.04749999999996</v>
      </c>
      <c r="AJ89" s="47">
        <f t="shared" si="89"/>
        <v>279.27375000000001</v>
      </c>
      <c r="AK89" s="47">
        <f t="shared" si="90"/>
        <v>270.83333333333331</v>
      </c>
      <c r="AL89" s="47">
        <f t="shared" si="91"/>
        <v>262.5</v>
      </c>
      <c r="AM89" s="47">
        <f t="shared" si="92"/>
        <v>484.33333333333331</v>
      </c>
      <c r="AN89" s="47">
        <f t="shared" si="93"/>
        <v>880.83333333333337</v>
      </c>
      <c r="AO89" s="132">
        <f t="shared" si="94"/>
        <v>1279.2083333333333</v>
      </c>
      <c r="AP89" s="19"/>
      <c r="AQ89" s="19">
        <f t="shared" si="95"/>
        <v>529.38083333333327</v>
      </c>
      <c r="AR89" s="19"/>
      <c r="AS89" s="201"/>
      <c r="AT89" s="19"/>
      <c r="AU89" s="19">
        <f t="shared" si="96"/>
        <v>529.38083333333327</v>
      </c>
      <c r="AV89" s="19"/>
      <c r="AW89" s="201"/>
      <c r="AY89" s="19">
        <f t="shared" si="97"/>
        <v>529.38083333333327</v>
      </c>
      <c r="BA89" s="196"/>
      <c r="BC89" s="19">
        <f t="shared" si="98"/>
        <v>529.38083333333327</v>
      </c>
      <c r="BE89" s="196"/>
      <c r="BG89" s="19">
        <f t="shared" si="99"/>
        <v>446.04749999999996</v>
      </c>
      <c r="BI89" s="196"/>
      <c r="BK89" s="19">
        <f t="shared" si="100"/>
        <v>321.04749999999996</v>
      </c>
      <c r="BM89" s="196"/>
      <c r="BO89" s="19">
        <f t="shared" si="101"/>
        <v>279.27375000000001</v>
      </c>
      <c r="BQ89" s="196"/>
      <c r="BS89" s="19">
        <f t="shared" si="102"/>
        <v>270.83333333333331</v>
      </c>
      <c r="BU89" s="196"/>
      <c r="BW89" s="19">
        <f t="shared" si="103"/>
        <v>262.5</v>
      </c>
      <c r="BY89" s="196"/>
      <c r="CA89" s="19">
        <f t="shared" si="104"/>
        <v>484.33333333333331</v>
      </c>
      <c r="CC89" s="196"/>
      <c r="CE89" s="19">
        <f t="shared" si="105"/>
        <v>880.83333333333337</v>
      </c>
      <c r="CG89" s="196"/>
      <c r="CI89" s="19">
        <f t="shared" si="106"/>
        <v>1279.2083333333333</v>
      </c>
      <c r="CK89" s="196"/>
      <c r="CM89" s="19">
        <f t="shared" si="107"/>
        <v>0</v>
      </c>
      <c r="CO89" s="19">
        <f t="shared" si="110"/>
        <v>0</v>
      </c>
      <c r="CQ89" s="19">
        <f t="shared" si="81"/>
        <v>0</v>
      </c>
      <c r="CS89" s="19">
        <f t="shared" si="111"/>
        <v>0</v>
      </c>
      <c r="CU89" s="19">
        <f t="shared" si="108"/>
        <v>0</v>
      </c>
      <c r="CW89" s="76">
        <f t="shared" si="109"/>
        <v>0</v>
      </c>
      <c r="CY89" s="21"/>
      <c r="CZ89" s="19">
        <f t="shared" si="82"/>
        <v>0</v>
      </c>
      <c r="DA89" s="21"/>
    </row>
    <row r="90" spans="2:105" x14ac:dyDescent="0.2">
      <c r="B90" s="17" t="str">
        <f>VLOOKUP(D90,'line assign basis'!$L$15:$Q$1525,6,FALSE)</f>
        <v>PAYROLL ADVANCES 09</v>
      </c>
      <c r="C90" s="20" t="s">
        <v>199</v>
      </c>
      <c r="D90" s="20" t="s">
        <v>197</v>
      </c>
      <c r="E90" s="20">
        <f>IFERROR(VLOOKUP(D90,'line assign basis'!$L$5:$P$1288,5,FALSE),"")</f>
        <v>29</v>
      </c>
      <c r="F90" s="39">
        <v>0</v>
      </c>
      <c r="G90" s="39">
        <v>0</v>
      </c>
      <c r="H90" s="19">
        <v>0</v>
      </c>
      <c r="I90" s="105">
        <f>IFERROR(VLOOKUP($D90,'SAP Data'!$A$7:$SD$1500,I$4,FALSE),"")</f>
        <v>0</v>
      </c>
      <c r="J90" s="105">
        <f>IFERROR(VLOOKUP($D90,'SAP Data'!$A$7:$SD$1500,J$4,FALSE),"")</f>
        <v>0</v>
      </c>
      <c r="K90" s="105">
        <f>IFERROR(VLOOKUP($D90,'SAP Data'!$A$7:$SD$1500,K$4,FALSE),"")</f>
        <v>0</v>
      </c>
      <c r="L90" s="105">
        <f>IFERROR(VLOOKUP($D90,'SAP Data'!$A$7:$SD$1500,L$4,FALSE),"")</f>
        <v>0</v>
      </c>
      <c r="M90" s="105">
        <f>IFERROR(VLOOKUP($D90,'SAP Data'!$A$7:$SD$1500,M$4,FALSE),"")</f>
        <v>0</v>
      </c>
      <c r="N90" s="105">
        <f>IFERROR(VLOOKUP($D90,'SAP Data'!$A$7:$SD$1500,N$4,FALSE),"")</f>
        <v>0</v>
      </c>
      <c r="O90" s="105">
        <f>IFERROR(VLOOKUP($D90,'SAP Data'!$A$7:$SD$1500,O$4,FALSE),"")</f>
        <v>0</v>
      </c>
      <c r="P90" s="105">
        <f>IFERROR(VLOOKUP($D90,'SAP Data'!$A$7:$SD$1500,P$4,FALSE),"")</f>
        <v>0</v>
      </c>
      <c r="Q90" s="105">
        <f>IFERROR(VLOOKUP($D90,'SAP Data'!$A$7:$SD$1500,Q$4,FALSE),"")</f>
        <v>0</v>
      </c>
      <c r="R90" s="105">
        <f>IFERROR(VLOOKUP($D90,'SAP Data'!$A$7:$SD$1500,R$4,FALSE),"")</f>
        <v>0</v>
      </c>
      <c r="S90" s="105">
        <f>IFERROR(VLOOKUP($D90,'SAP Data'!$A$7:$SD$1500,S$4,FALSE),"")</f>
        <v>0</v>
      </c>
      <c r="T90" s="105">
        <f>IFERROR(VLOOKUP($D90,'SAP Data'!$A$7:$SD$1500,T$4,FALSE),"")</f>
        <v>0</v>
      </c>
      <c r="U90" s="105">
        <f>IFERROR(VLOOKUP($D90,'SAP Data'!$A$7:$SD$1500,U$4,FALSE),"")</f>
        <v>0</v>
      </c>
      <c r="V90" s="105">
        <f>IFERROR(VLOOKUP($D90,'SAP Data'!$A$7:$SD$1500,V$4,FALSE),"")</f>
        <v>0</v>
      </c>
      <c r="W90" s="105">
        <f>IFERROR(VLOOKUP($D90,'SAP Data'!$A$7:$SD$1500,W$4,FALSE),"")</f>
        <v>0</v>
      </c>
      <c r="X90" s="105">
        <f>IFERROR(VLOOKUP($D90,'SAP Data'!$A$7:$SD$1500,X$4,FALSE),"")</f>
        <v>0</v>
      </c>
      <c r="Y90" s="105">
        <f>IFERROR(VLOOKUP($D90,'SAP Data'!$A$7:$SD$1500,Y$4,FALSE),"")</f>
        <v>0</v>
      </c>
      <c r="Z90" s="105">
        <f>IFERROR(VLOOKUP($D90,'SAP Data'!$A$7:$SD$1500,Z$4,FALSE),"")</f>
        <v>0</v>
      </c>
      <c r="AA90" s="105">
        <f>IFERROR(VLOOKUP($D90,'SAP Data'!$A$7:$SD$1500,AA$4,FALSE),"")</f>
        <v>0</v>
      </c>
      <c r="AB90" s="105">
        <f>IFERROR(VLOOKUP($D90,'SAP Data'!$A$7:$SD$1500,AB$4,FALSE),"")</f>
        <v>0</v>
      </c>
      <c r="AC90" s="220">
        <f>IFERROR(VLOOKUP($D90,'SAP Data'!$A$7:$SD$1500,AC$4,FALSE),"")</f>
        <v>0</v>
      </c>
      <c r="AD90" s="133">
        <f t="shared" si="83"/>
        <v>0</v>
      </c>
      <c r="AE90" s="47">
        <f t="shared" si="84"/>
        <v>0</v>
      </c>
      <c r="AF90" s="47">
        <f t="shared" si="85"/>
        <v>0</v>
      </c>
      <c r="AG90" s="47">
        <f t="shared" si="86"/>
        <v>0</v>
      </c>
      <c r="AH90" s="47">
        <f t="shared" si="87"/>
        <v>0</v>
      </c>
      <c r="AI90" s="47">
        <f t="shared" si="88"/>
        <v>0</v>
      </c>
      <c r="AJ90" s="47">
        <f t="shared" si="89"/>
        <v>0</v>
      </c>
      <c r="AK90" s="47">
        <f t="shared" si="90"/>
        <v>0</v>
      </c>
      <c r="AL90" s="47">
        <f t="shared" si="91"/>
        <v>0</v>
      </c>
      <c r="AM90" s="47">
        <f t="shared" si="92"/>
        <v>0</v>
      </c>
      <c r="AN90" s="47">
        <f t="shared" si="93"/>
        <v>0</v>
      </c>
      <c r="AO90" s="132">
        <f t="shared" si="94"/>
        <v>0</v>
      </c>
      <c r="AP90" s="19"/>
      <c r="AQ90" s="19">
        <f t="shared" si="95"/>
        <v>0</v>
      </c>
      <c r="AR90" s="19"/>
      <c r="AS90" s="201"/>
      <c r="AT90" s="19"/>
      <c r="AU90" s="19">
        <f t="shared" si="96"/>
        <v>0</v>
      </c>
      <c r="AV90" s="19"/>
      <c r="AW90" s="201"/>
      <c r="AY90" s="19">
        <f t="shared" si="97"/>
        <v>0</v>
      </c>
      <c r="BA90" s="196"/>
      <c r="BC90" s="19">
        <f t="shared" si="98"/>
        <v>0</v>
      </c>
      <c r="BE90" s="196"/>
      <c r="BG90" s="19">
        <f t="shared" si="99"/>
        <v>0</v>
      </c>
      <c r="BI90" s="196"/>
      <c r="BK90" s="19">
        <f t="shared" si="100"/>
        <v>0</v>
      </c>
      <c r="BM90" s="196"/>
      <c r="BO90" s="19">
        <f t="shared" si="101"/>
        <v>0</v>
      </c>
      <c r="BQ90" s="196"/>
      <c r="BS90" s="19">
        <f t="shared" si="102"/>
        <v>0</v>
      </c>
      <c r="BU90" s="196"/>
      <c r="BW90" s="19">
        <f t="shared" si="103"/>
        <v>0</v>
      </c>
      <c r="BY90" s="196"/>
      <c r="CA90" s="19">
        <f t="shared" si="104"/>
        <v>0</v>
      </c>
      <c r="CC90" s="196"/>
      <c r="CE90" s="19">
        <f t="shared" si="105"/>
        <v>0</v>
      </c>
      <c r="CG90" s="196"/>
      <c r="CI90" s="19">
        <f t="shared" si="106"/>
        <v>0</v>
      </c>
      <c r="CK90" s="196"/>
      <c r="CM90" s="19">
        <f t="shared" si="107"/>
        <v>0</v>
      </c>
      <c r="CO90" s="19">
        <f t="shared" si="110"/>
        <v>0</v>
      </c>
      <c r="CQ90" s="19">
        <f t="shared" si="81"/>
        <v>0</v>
      </c>
      <c r="CS90" s="19">
        <f t="shared" si="111"/>
        <v>0</v>
      </c>
      <c r="CU90" s="19">
        <f t="shared" si="108"/>
        <v>0</v>
      </c>
      <c r="CW90" s="76">
        <f t="shared" si="109"/>
        <v>0</v>
      </c>
      <c r="CY90" s="21"/>
      <c r="CZ90" s="19">
        <f t="shared" si="82"/>
        <v>0</v>
      </c>
      <c r="DA90" s="21"/>
    </row>
    <row r="91" spans="2:105" x14ac:dyDescent="0.2">
      <c r="B91" s="17" t="str">
        <f>VLOOKUP(D91,'line assign basis'!$L$15:$Q$1525,6,FALSE)</f>
        <v>WORKING FUNDS - SHWD</v>
      </c>
      <c r="C91" s="20" t="s">
        <v>202</v>
      </c>
      <c r="D91" s="20" t="s">
        <v>200</v>
      </c>
      <c r="E91" s="20">
        <f>IFERROR(VLOOKUP(D91,'line assign basis'!$L$5:$P$1288,5,FALSE),"")</f>
        <v>29</v>
      </c>
      <c r="F91" s="39">
        <v>300</v>
      </c>
      <c r="G91" s="39">
        <v>300</v>
      </c>
      <c r="H91" s="19">
        <v>300</v>
      </c>
      <c r="I91" s="105">
        <f>IFERROR(VLOOKUP($D91,'SAP Data'!$A$7:$SD$1500,I$4,FALSE),"")</f>
        <v>300</v>
      </c>
      <c r="J91" s="105">
        <f>IFERROR(VLOOKUP($D91,'SAP Data'!$A$7:$SD$1500,J$4,FALSE),"")</f>
        <v>300</v>
      </c>
      <c r="K91" s="105">
        <f>IFERROR(VLOOKUP($D91,'SAP Data'!$A$7:$SD$1500,K$4,FALSE),"")</f>
        <v>300</v>
      </c>
      <c r="L91" s="105">
        <f>IFERROR(VLOOKUP($D91,'SAP Data'!$A$7:$SD$1500,L$4,FALSE),"")</f>
        <v>300</v>
      </c>
      <c r="M91" s="105">
        <f>IFERROR(VLOOKUP($D91,'SAP Data'!$A$7:$SD$1500,M$4,FALSE),"")</f>
        <v>300</v>
      </c>
      <c r="N91" s="105">
        <f>IFERROR(VLOOKUP($D91,'SAP Data'!$A$7:$SD$1500,N$4,FALSE),"")</f>
        <v>300</v>
      </c>
      <c r="O91" s="105">
        <f>IFERROR(VLOOKUP($D91,'SAP Data'!$A$7:$SD$1500,O$4,FALSE),"")</f>
        <v>300</v>
      </c>
      <c r="P91" s="105">
        <f>IFERROR(VLOOKUP($D91,'SAP Data'!$A$7:$SD$1500,P$4,FALSE),"")</f>
        <v>300</v>
      </c>
      <c r="Q91" s="105">
        <f>IFERROR(VLOOKUP($D91,'SAP Data'!$A$7:$SD$1500,Q$4,FALSE),"")</f>
        <v>300</v>
      </c>
      <c r="R91" s="105">
        <f>IFERROR(VLOOKUP($D91,'SAP Data'!$A$7:$SD$1500,R$4,FALSE),"")</f>
        <v>300</v>
      </c>
      <c r="S91" s="105">
        <f>IFERROR(VLOOKUP($D91,'SAP Data'!$A$7:$SD$1500,S$4,FALSE),"")</f>
        <v>300</v>
      </c>
      <c r="T91" s="105">
        <f>IFERROR(VLOOKUP($D91,'SAP Data'!$A$7:$SD$1500,T$4,FALSE),"")</f>
        <v>300</v>
      </c>
      <c r="U91" s="105">
        <f>IFERROR(VLOOKUP($D91,'SAP Data'!$A$7:$SD$1500,U$4,FALSE),"")</f>
        <v>300</v>
      </c>
      <c r="V91" s="105">
        <f>IFERROR(VLOOKUP($D91,'SAP Data'!$A$7:$SD$1500,V$4,FALSE),"")</f>
        <v>300</v>
      </c>
      <c r="W91" s="105">
        <f>IFERROR(VLOOKUP($D91,'SAP Data'!$A$7:$SD$1500,W$4,FALSE),"")</f>
        <v>300</v>
      </c>
      <c r="X91" s="105">
        <f>IFERROR(VLOOKUP($D91,'SAP Data'!$A$7:$SD$1500,X$4,FALSE),"")</f>
        <v>300</v>
      </c>
      <c r="Y91" s="105">
        <f>IFERROR(VLOOKUP($D91,'SAP Data'!$A$7:$SD$1500,Y$4,FALSE),"")</f>
        <v>300</v>
      </c>
      <c r="Z91" s="105">
        <f>IFERROR(VLOOKUP($D91,'SAP Data'!$A$7:$SD$1500,Z$4,FALSE),"")</f>
        <v>300</v>
      </c>
      <c r="AA91" s="105">
        <f>IFERROR(VLOOKUP($D91,'SAP Data'!$A$7:$SD$1500,AA$4,FALSE),"")</f>
        <v>300</v>
      </c>
      <c r="AB91" s="105">
        <f>IFERROR(VLOOKUP($D91,'SAP Data'!$A$7:$SD$1500,AB$4,FALSE),"")</f>
        <v>300</v>
      </c>
      <c r="AC91" s="220">
        <f>IFERROR(VLOOKUP($D91,'SAP Data'!$A$7:$SD$1500,AC$4,FALSE),"")</f>
        <v>300</v>
      </c>
      <c r="AD91" s="133">
        <f t="shared" si="83"/>
        <v>300</v>
      </c>
      <c r="AE91" s="47">
        <f t="shared" si="84"/>
        <v>300</v>
      </c>
      <c r="AF91" s="47">
        <f t="shared" si="85"/>
        <v>300</v>
      </c>
      <c r="AG91" s="47">
        <f t="shared" si="86"/>
        <v>300</v>
      </c>
      <c r="AH91" s="47">
        <f t="shared" si="87"/>
        <v>300</v>
      </c>
      <c r="AI91" s="47">
        <f t="shared" si="88"/>
        <v>300</v>
      </c>
      <c r="AJ91" s="47">
        <f t="shared" si="89"/>
        <v>300</v>
      </c>
      <c r="AK91" s="47">
        <f t="shared" si="90"/>
        <v>300</v>
      </c>
      <c r="AL91" s="47">
        <f t="shared" si="91"/>
        <v>300</v>
      </c>
      <c r="AM91" s="47">
        <f t="shared" si="92"/>
        <v>300</v>
      </c>
      <c r="AN91" s="47">
        <f t="shared" si="93"/>
        <v>300</v>
      </c>
      <c r="AO91" s="132">
        <f t="shared" si="94"/>
        <v>300</v>
      </c>
      <c r="AP91" s="19"/>
      <c r="AQ91" s="19">
        <f t="shared" si="95"/>
        <v>300</v>
      </c>
      <c r="AR91" s="19"/>
      <c r="AS91" s="201"/>
      <c r="AT91" s="19"/>
      <c r="AU91" s="19">
        <f t="shared" si="96"/>
        <v>300</v>
      </c>
      <c r="AV91" s="19"/>
      <c r="AW91" s="201"/>
      <c r="AY91" s="19">
        <f t="shared" si="97"/>
        <v>300</v>
      </c>
      <c r="BA91" s="196"/>
      <c r="BC91" s="19">
        <f t="shared" si="98"/>
        <v>300</v>
      </c>
      <c r="BE91" s="196"/>
      <c r="BG91" s="19">
        <f t="shared" si="99"/>
        <v>300</v>
      </c>
      <c r="BI91" s="196"/>
      <c r="BK91" s="19">
        <f t="shared" si="100"/>
        <v>300</v>
      </c>
      <c r="BM91" s="196"/>
      <c r="BO91" s="19">
        <f t="shared" si="101"/>
        <v>300</v>
      </c>
      <c r="BQ91" s="196"/>
      <c r="BS91" s="19">
        <f t="shared" si="102"/>
        <v>300</v>
      </c>
      <c r="BU91" s="196"/>
      <c r="BW91" s="19">
        <f t="shared" si="103"/>
        <v>300</v>
      </c>
      <c r="BY91" s="196"/>
      <c r="CA91" s="19">
        <f t="shared" si="104"/>
        <v>300</v>
      </c>
      <c r="CC91" s="196"/>
      <c r="CE91" s="19">
        <f t="shared" si="105"/>
        <v>300</v>
      </c>
      <c r="CG91" s="196"/>
      <c r="CI91" s="19">
        <f t="shared" si="106"/>
        <v>300</v>
      </c>
      <c r="CK91" s="196"/>
      <c r="CM91" s="19">
        <f t="shared" si="107"/>
        <v>0</v>
      </c>
      <c r="CO91" s="19">
        <f t="shared" si="110"/>
        <v>0</v>
      </c>
      <c r="CQ91" s="19">
        <f t="shared" si="81"/>
        <v>0</v>
      </c>
      <c r="CS91" s="19">
        <f t="shared" si="111"/>
        <v>0</v>
      </c>
      <c r="CU91" s="19">
        <f t="shared" si="108"/>
        <v>0</v>
      </c>
      <c r="CW91" s="76">
        <f t="shared" si="109"/>
        <v>0</v>
      </c>
      <c r="CY91" s="21"/>
      <c r="CZ91" s="19">
        <f t="shared" si="82"/>
        <v>0</v>
      </c>
      <c r="DA91" s="21"/>
    </row>
    <row r="92" spans="2:105" x14ac:dyDescent="0.2">
      <c r="B92" s="17" t="str">
        <f>VLOOKUP(D92,'line assign basis'!$L$15:$Q$1525,6,FALSE)</f>
        <v>WORKING FUNDS - LAND</v>
      </c>
      <c r="C92" s="20" t="s">
        <v>205</v>
      </c>
      <c r="D92" s="20" t="s">
        <v>203</v>
      </c>
      <c r="E92" s="20">
        <f>IFERROR(VLOOKUP(D92,'line assign basis'!$L$5:$P$1288,5,FALSE),"")</f>
        <v>29</v>
      </c>
      <c r="F92" s="39">
        <v>25000</v>
      </c>
      <c r="G92" s="39">
        <v>25000</v>
      </c>
      <c r="H92" s="19">
        <v>25000</v>
      </c>
      <c r="I92" s="105">
        <f>IFERROR(VLOOKUP($D92,'SAP Data'!$A$7:$SD$1500,I$4,FALSE),"")</f>
        <v>25000</v>
      </c>
      <c r="J92" s="105">
        <f>IFERROR(VLOOKUP($D92,'SAP Data'!$A$7:$SD$1500,J$4,FALSE),"")</f>
        <v>25000</v>
      </c>
      <c r="K92" s="105">
        <f>IFERROR(VLOOKUP($D92,'SAP Data'!$A$7:$SD$1500,K$4,FALSE),"")</f>
        <v>25000</v>
      </c>
      <c r="L92" s="105">
        <f>IFERROR(VLOOKUP($D92,'SAP Data'!$A$7:$SD$1500,L$4,FALSE),"")</f>
        <v>25000</v>
      </c>
      <c r="M92" s="105">
        <f>IFERROR(VLOOKUP($D92,'SAP Data'!$A$7:$SD$1500,M$4,FALSE),"")</f>
        <v>25000</v>
      </c>
      <c r="N92" s="105">
        <f>IFERROR(VLOOKUP($D92,'SAP Data'!$A$7:$SD$1500,N$4,FALSE),"")</f>
        <v>25000</v>
      </c>
      <c r="O92" s="105">
        <f>IFERROR(VLOOKUP($D92,'SAP Data'!$A$7:$SD$1500,O$4,FALSE),"")</f>
        <v>25000</v>
      </c>
      <c r="P92" s="105">
        <f>IFERROR(VLOOKUP($D92,'SAP Data'!$A$7:$SD$1500,P$4,FALSE),"")</f>
        <v>25000</v>
      </c>
      <c r="Q92" s="105">
        <f>IFERROR(VLOOKUP($D92,'SAP Data'!$A$7:$SD$1500,Q$4,FALSE),"")</f>
        <v>25000</v>
      </c>
      <c r="R92" s="105">
        <f>IFERROR(VLOOKUP($D92,'SAP Data'!$A$7:$SD$1500,R$4,FALSE),"")</f>
        <v>25000</v>
      </c>
      <c r="S92" s="105">
        <f>IFERROR(VLOOKUP($D92,'SAP Data'!$A$7:$SD$1500,S$4,FALSE),"")</f>
        <v>25000</v>
      </c>
      <c r="T92" s="105">
        <f>IFERROR(VLOOKUP($D92,'SAP Data'!$A$7:$SD$1500,T$4,FALSE),"")</f>
        <v>25000</v>
      </c>
      <c r="U92" s="105">
        <f>IFERROR(VLOOKUP($D92,'SAP Data'!$A$7:$SD$1500,U$4,FALSE),"")</f>
        <v>25000</v>
      </c>
      <c r="V92" s="105">
        <f>IFERROR(VLOOKUP($D92,'SAP Data'!$A$7:$SD$1500,V$4,FALSE),"")</f>
        <v>25000</v>
      </c>
      <c r="W92" s="105">
        <f>IFERROR(VLOOKUP($D92,'SAP Data'!$A$7:$SD$1500,W$4,FALSE),"")</f>
        <v>25000</v>
      </c>
      <c r="X92" s="105">
        <f>IFERROR(VLOOKUP($D92,'SAP Data'!$A$7:$SD$1500,X$4,FALSE),"")</f>
        <v>25000</v>
      </c>
      <c r="Y92" s="105">
        <f>IFERROR(VLOOKUP($D92,'SAP Data'!$A$7:$SD$1500,Y$4,FALSE),"")</f>
        <v>25000</v>
      </c>
      <c r="Z92" s="105">
        <f>IFERROR(VLOOKUP($D92,'SAP Data'!$A$7:$SD$1500,Z$4,FALSE),"")</f>
        <v>25000</v>
      </c>
      <c r="AA92" s="105">
        <f>IFERROR(VLOOKUP($D92,'SAP Data'!$A$7:$SD$1500,AA$4,FALSE),"")</f>
        <v>25000</v>
      </c>
      <c r="AB92" s="105">
        <f>IFERROR(VLOOKUP($D92,'SAP Data'!$A$7:$SD$1500,AB$4,FALSE),"")</f>
        <v>25000</v>
      </c>
      <c r="AC92" s="220">
        <f>IFERROR(VLOOKUP($D92,'SAP Data'!$A$7:$SD$1500,AC$4,FALSE),"")</f>
        <v>25000</v>
      </c>
      <c r="AD92" s="133">
        <f t="shared" si="83"/>
        <v>25000</v>
      </c>
      <c r="AE92" s="47">
        <f t="shared" si="84"/>
        <v>25000</v>
      </c>
      <c r="AF92" s="47">
        <f t="shared" si="85"/>
        <v>25000</v>
      </c>
      <c r="AG92" s="47">
        <f t="shared" si="86"/>
        <v>25000</v>
      </c>
      <c r="AH92" s="47">
        <f t="shared" si="87"/>
        <v>25000</v>
      </c>
      <c r="AI92" s="47">
        <f t="shared" si="88"/>
        <v>25000</v>
      </c>
      <c r="AJ92" s="47">
        <f t="shared" si="89"/>
        <v>25000</v>
      </c>
      <c r="AK92" s="47">
        <f t="shared" si="90"/>
        <v>25000</v>
      </c>
      <c r="AL92" s="47">
        <f t="shared" si="91"/>
        <v>25000</v>
      </c>
      <c r="AM92" s="47">
        <f t="shared" si="92"/>
        <v>25000</v>
      </c>
      <c r="AN92" s="47">
        <f t="shared" si="93"/>
        <v>25000</v>
      </c>
      <c r="AO92" s="132">
        <f t="shared" si="94"/>
        <v>25000</v>
      </c>
      <c r="AP92" s="19"/>
      <c r="AQ92" s="19">
        <f t="shared" si="95"/>
        <v>25000</v>
      </c>
      <c r="AR92" s="19"/>
      <c r="AS92" s="201"/>
      <c r="AT92" s="19"/>
      <c r="AU92" s="19">
        <f t="shared" si="96"/>
        <v>25000</v>
      </c>
      <c r="AV92" s="19"/>
      <c r="AW92" s="201"/>
      <c r="AY92" s="19">
        <f t="shared" si="97"/>
        <v>25000</v>
      </c>
      <c r="BA92" s="196"/>
      <c r="BC92" s="19">
        <f t="shared" si="98"/>
        <v>25000</v>
      </c>
      <c r="BE92" s="196"/>
      <c r="BG92" s="19">
        <f t="shared" si="99"/>
        <v>25000</v>
      </c>
      <c r="BI92" s="196"/>
      <c r="BK92" s="19">
        <f t="shared" si="100"/>
        <v>25000</v>
      </c>
      <c r="BM92" s="196"/>
      <c r="BO92" s="19">
        <f t="shared" si="101"/>
        <v>25000</v>
      </c>
      <c r="BQ92" s="196"/>
      <c r="BS92" s="19">
        <f t="shared" si="102"/>
        <v>25000</v>
      </c>
      <c r="BU92" s="196"/>
      <c r="BW92" s="19">
        <f t="shared" si="103"/>
        <v>25000</v>
      </c>
      <c r="BY92" s="196"/>
      <c r="CA92" s="19">
        <f t="shared" si="104"/>
        <v>25000</v>
      </c>
      <c r="CC92" s="196"/>
      <c r="CE92" s="19">
        <f t="shared" si="105"/>
        <v>25000</v>
      </c>
      <c r="CG92" s="196"/>
      <c r="CI92" s="19">
        <f t="shared" si="106"/>
        <v>25000</v>
      </c>
      <c r="CK92" s="196"/>
      <c r="CM92" s="19">
        <f t="shared" si="107"/>
        <v>0</v>
      </c>
      <c r="CO92" s="19">
        <f t="shared" si="110"/>
        <v>0</v>
      </c>
      <c r="CQ92" s="19">
        <f t="shared" si="81"/>
        <v>0</v>
      </c>
      <c r="CS92" s="19">
        <f t="shared" si="111"/>
        <v>0</v>
      </c>
      <c r="CU92" s="19">
        <f t="shared" si="108"/>
        <v>0</v>
      </c>
      <c r="CW92" s="76">
        <f t="shared" si="109"/>
        <v>0</v>
      </c>
      <c r="CY92" s="21"/>
      <c r="CZ92" s="19">
        <f t="shared" si="82"/>
        <v>0</v>
      </c>
      <c r="DA92" s="21"/>
    </row>
    <row r="93" spans="2:105" x14ac:dyDescent="0.2">
      <c r="B93" s="17" t="str">
        <f>VLOOKUP(D93,'line assign basis'!$L$15:$Q$1525,6,FALSE)</f>
        <v>WORKING FUNDS - APPL</v>
      </c>
      <c r="C93" s="20" t="s">
        <v>208</v>
      </c>
      <c r="D93" s="20" t="s">
        <v>206</v>
      </c>
      <c r="E93" s="20">
        <f>IFERROR(VLOOKUP(D93,'line assign basis'!$L$5:$P$1288,5,FALSE),"")</f>
        <v>29</v>
      </c>
      <c r="F93" s="39">
        <v>1900</v>
      </c>
      <c r="G93" s="39">
        <v>1900</v>
      </c>
      <c r="H93" s="19">
        <v>1900</v>
      </c>
      <c r="I93" s="105">
        <f>IFERROR(VLOOKUP($D93,'SAP Data'!$A$7:$SD$1500,I$4,FALSE),"")</f>
        <v>1900</v>
      </c>
      <c r="J93" s="105">
        <f>IFERROR(VLOOKUP($D93,'SAP Data'!$A$7:$SD$1500,J$4,FALSE),"")</f>
        <v>1900</v>
      </c>
      <c r="K93" s="105">
        <f>IFERROR(VLOOKUP($D93,'SAP Data'!$A$7:$SD$1500,K$4,FALSE),"")</f>
        <v>1900</v>
      </c>
      <c r="L93" s="105">
        <f>IFERROR(VLOOKUP($D93,'SAP Data'!$A$7:$SD$1500,L$4,FALSE),"")</f>
        <v>1900</v>
      </c>
      <c r="M93" s="105">
        <f>IFERROR(VLOOKUP($D93,'SAP Data'!$A$7:$SD$1500,M$4,FALSE),"")</f>
        <v>1900</v>
      </c>
      <c r="N93" s="105">
        <f>IFERROR(VLOOKUP($D93,'SAP Data'!$A$7:$SD$1500,N$4,FALSE),"")</f>
        <v>1900</v>
      </c>
      <c r="O93" s="105">
        <f>IFERROR(VLOOKUP($D93,'SAP Data'!$A$7:$SD$1500,O$4,FALSE),"")</f>
        <v>1900</v>
      </c>
      <c r="P93" s="105">
        <f>IFERROR(VLOOKUP($D93,'SAP Data'!$A$7:$SD$1500,P$4,FALSE),"")</f>
        <v>1900</v>
      </c>
      <c r="Q93" s="105">
        <f>IFERROR(VLOOKUP($D93,'SAP Data'!$A$7:$SD$1500,Q$4,FALSE),"")</f>
        <v>1900</v>
      </c>
      <c r="R93" s="105">
        <f>IFERROR(VLOOKUP($D93,'SAP Data'!$A$7:$SD$1500,R$4,FALSE),"")</f>
        <v>1900</v>
      </c>
      <c r="S93" s="105">
        <f>IFERROR(VLOOKUP($D93,'SAP Data'!$A$7:$SD$1500,S$4,FALSE),"")</f>
        <v>1900</v>
      </c>
      <c r="T93" s="105">
        <f>IFERROR(VLOOKUP($D93,'SAP Data'!$A$7:$SD$1500,T$4,FALSE),"")</f>
        <v>1900</v>
      </c>
      <c r="U93" s="105">
        <f>IFERROR(VLOOKUP($D93,'SAP Data'!$A$7:$SD$1500,U$4,FALSE),"")</f>
        <v>1900</v>
      </c>
      <c r="V93" s="105">
        <f>IFERROR(VLOOKUP($D93,'SAP Data'!$A$7:$SD$1500,V$4,FALSE),"")</f>
        <v>1900</v>
      </c>
      <c r="W93" s="105">
        <f>IFERROR(VLOOKUP($D93,'SAP Data'!$A$7:$SD$1500,W$4,FALSE),"")</f>
        <v>1900</v>
      </c>
      <c r="X93" s="105">
        <f>IFERROR(VLOOKUP($D93,'SAP Data'!$A$7:$SD$1500,X$4,FALSE),"")</f>
        <v>1900</v>
      </c>
      <c r="Y93" s="105">
        <f>IFERROR(VLOOKUP($D93,'SAP Data'!$A$7:$SD$1500,Y$4,FALSE),"")</f>
        <v>1900</v>
      </c>
      <c r="Z93" s="105">
        <f>IFERROR(VLOOKUP($D93,'SAP Data'!$A$7:$SD$1500,Z$4,FALSE),"")</f>
        <v>1900</v>
      </c>
      <c r="AA93" s="105">
        <f>IFERROR(VLOOKUP($D93,'SAP Data'!$A$7:$SD$1500,AA$4,FALSE),"")</f>
        <v>1900</v>
      </c>
      <c r="AB93" s="105">
        <f>IFERROR(VLOOKUP($D93,'SAP Data'!$A$7:$SD$1500,AB$4,FALSE),"")</f>
        <v>1900</v>
      </c>
      <c r="AC93" s="220">
        <f>IFERROR(VLOOKUP($D93,'SAP Data'!$A$7:$SD$1500,AC$4,FALSE),"")</f>
        <v>1900</v>
      </c>
      <c r="AD93" s="133">
        <f t="shared" si="83"/>
        <v>1900</v>
      </c>
      <c r="AE93" s="47">
        <f t="shared" si="84"/>
        <v>1900</v>
      </c>
      <c r="AF93" s="47">
        <f t="shared" si="85"/>
        <v>1900</v>
      </c>
      <c r="AG93" s="47">
        <f t="shared" si="86"/>
        <v>1900</v>
      </c>
      <c r="AH93" s="47">
        <f t="shared" si="87"/>
        <v>1900</v>
      </c>
      <c r="AI93" s="47">
        <f t="shared" si="88"/>
        <v>1900</v>
      </c>
      <c r="AJ93" s="47">
        <f t="shared" si="89"/>
        <v>1900</v>
      </c>
      <c r="AK93" s="47">
        <f t="shared" si="90"/>
        <v>1900</v>
      </c>
      <c r="AL93" s="47">
        <f t="shared" si="91"/>
        <v>1900</v>
      </c>
      <c r="AM93" s="47">
        <f t="shared" si="92"/>
        <v>1900</v>
      </c>
      <c r="AN93" s="47">
        <f t="shared" si="93"/>
        <v>1900</v>
      </c>
      <c r="AO93" s="132">
        <f t="shared" si="94"/>
        <v>1900</v>
      </c>
      <c r="AP93" s="19"/>
      <c r="AQ93" s="19">
        <f t="shared" si="95"/>
        <v>1900</v>
      </c>
      <c r="AR93" s="19"/>
      <c r="AS93" s="201"/>
      <c r="AT93" s="19"/>
      <c r="AU93" s="19">
        <f t="shared" si="96"/>
        <v>1900</v>
      </c>
      <c r="AV93" s="19"/>
      <c r="AW93" s="201"/>
      <c r="AY93" s="19">
        <f t="shared" si="97"/>
        <v>1900</v>
      </c>
      <c r="BA93" s="196"/>
      <c r="BC93" s="19">
        <f t="shared" si="98"/>
        <v>1900</v>
      </c>
      <c r="BE93" s="196"/>
      <c r="BG93" s="19">
        <f t="shared" si="99"/>
        <v>1900</v>
      </c>
      <c r="BI93" s="196"/>
      <c r="BK93" s="19">
        <f t="shared" si="100"/>
        <v>1900</v>
      </c>
      <c r="BM93" s="196"/>
      <c r="BO93" s="19">
        <f t="shared" si="101"/>
        <v>1900</v>
      </c>
      <c r="BQ93" s="196"/>
      <c r="BS93" s="19">
        <f t="shared" si="102"/>
        <v>1900</v>
      </c>
      <c r="BU93" s="196"/>
      <c r="BW93" s="19">
        <f t="shared" si="103"/>
        <v>1900</v>
      </c>
      <c r="BY93" s="196"/>
      <c r="CA93" s="19">
        <f t="shared" si="104"/>
        <v>1900</v>
      </c>
      <c r="CC93" s="196"/>
      <c r="CE93" s="19">
        <f t="shared" si="105"/>
        <v>1900</v>
      </c>
      <c r="CG93" s="196"/>
      <c r="CI93" s="19">
        <f t="shared" si="106"/>
        <v>1900</v>
      </c>
      <c r="CK93" s="196"/>
      <c r="CM93" s="19">
        <f t="shared" si="107"/>
        <v>0</v>
      </c>
      <c r="CO93" s="19">
        <f t="shared" si="110"/>
        <v>0</v>
      </c>
      <c r="CQ93" s="19">
        <f t="shared" si="81"/>
        <v>0</v>
      </c>
      <c r="CS93" s="19">
        <f t="shared" si="111"/>
        <v>0</v>
      </c>
      <c r="CU93" s="19">
        <f t="shared" si="108"/>
        <v>0</v>
      </c>
      <c r="CW93" s="76">
        <f t="shared" si="109"/>
        <v>0</v>
      </c>
      <c r="CY93" s="21"/>
      <c r="CZ93" s="19">
        <f t="shared" si="82"/>
        <v>0</v>
      </c>
      <c r="DA93" s="21"/>
    </row>
    <row r="94" spans="2:105" x14ac:dyDescent="0.2">
      <c r="B94" s="17" t="str">
        <f>VLOOKUP(D94,'line assign basis'!$L$15:$Q$1525,6,FALSE)</f>
        <v>WORKING FUNDS - APPL</v>
      </c>
      <c r="C94" s="20" t="s">
        <v>210</v>
      </c>
      <c r="D94" s="20" t="s">
        <v>209</v>
      </c>
      <c r="E94" s="20">
        <f>IFERROR(VLOOKUP(D94,'line assign basis'!$L$5:$P$1288,5,FALSE),"")</f>
        <v>29</v>
      </c>
      <c r="F94" s="39">
        <v>3000</v>
      </c>
      <c r="G94" s="39">
        <v>3000</v>
      </c>
      <c r="H94" s="19">
        <v>3000</v>
      </c>
      <c r="I94" s="105">
        <f>IFERROR(VLOOKUP($D94,'SAP Data'!$A$7:$SD$1500,I$4,FALSE),"")</f>
        <v>3000</v>
      </c>
      <c r="J94" s="105">
        <f>IFERROR(VLOOKUP($D94,'SAP Data'!$A$7:$SD$1500,J$4,FALSE),"")</f>
        <v>3000</v>
      </c>
      <c r="K94" s="105">
        <f>IFERROR(VLOOKUP($D94,'SAP Data'!$A$7:$SD$1500,K$4,FALSE),"")</f>
        <v>3000</v>
      </c>
      <c r="L94" s="105">
        <f>IFERROR(VLOOKUP($D94,'SAP Data'!$A$7:$SD$1500,L$4,FALSE),"")</f>
        <v>3000</v>
      </c>
      <c r="M94" s="105">
        <f>IFERROR(VLOOKUP($D94,'SAP Data'!$A$7:$SD$1500,M$4,FALSE),"")</f>
        <v>3000</v>
      </c>
      <c r="N94" s="105">
        <f>IFERROR(VLOOKUP($D94,'SAP Data'!$A$7:$SD$1500,N$4,FALSE),"")</f>
        <v>3000</v>
      </c>
      <c r="O94" s="105">
        <f>IFERROR(VLOOKUP($D94,'SAP Data'!$A$7:$SD$1500,O$4,FALSE),"")</f>
        <v>3000</v>
      </c>
      <c r="P94" s="105">
        <f>IFERROR(VLOOKUP($D94,'SAP Data'!$A$7:$SD$1500,P$4,FALSE),"")</f>
        <v>3000</v>
      </c>
      <c r="Q94" s="105">
        <f>IFERROR(VLOOKUP($D94,'SAP Data'!$A$7:$SD$1500,Q$4,FALSE),"")</f>
        <v>3000</v>
      </c>
      <c r="R94" s="105">
        <f>IFERROR(VLOOKUP($D94,'SAP Data'!$A$7:$SD$1500,R$4,FALSE),"")</f>
        <v>3000</v>
      </c>
      <c r="S94" s="105">
        <f>IFERROR(VLOOKUP($D94,'SAP Data'!$A$7:$SD$1500,S$4,FALSE),"")</f>
        <v>3000</v>
      </c>
      <c r="T94" s="105">
        <f>IFERROR(VLOOKUP($D94,'SAP Data'!$A$7:$SD$1500,T$4,FALSE),"")</f>
        <v>3000</v>
      </c>
      <c r="U94" s="105">
        <f>IFERROR(VLOOKUP($D94,'SAP Data'!$A$7:$SD$1500,U$4,FALSE),"")</f>
        <v>3000</v>
      </c>
      <c r="V94" s="105">
        <f>IFERROR(VLOOKUP($D94,'SAP Data'!$A$7:$SD$1500,V$4,FALSE),"")</f>
        <v>3000</v>
      </c>
      <c r="W94" s="105">
        <f>IFERROR(VLOOKUP($D94,'SAP Data'!$A$7:$SD$1500,W$4,FALSE),"")</f>
        <v>3000</v>
      </c>
      <c r="X94" s="105">
        <f>IFERROR(VLOOKUP($D94,'SAP Data'!$A$7:$SD$1500,X$4,FALSE),"")</f>
        <v>3000</v>
      </c>
      <c r="Y94" s="105">
        <f>IFERROR(VLOOKUP($D94,'SAP Data'!$A$7:$SD$1500,Y$4,FALSE),"")</f>
        <v>3000</v>
      </c>
      <c r="Z94" s="105">
        <f>IFERROR(VLOOKUP($D94,'SAP Data'!$A$7:$SD$1500,Z$4,FALSE),"")</f>
        <v>3000</v>
      </c>
      <c r="AA94" s="105">
        <f>IFERROR(VLOOKUP($D94,'SAP Data'!$A$7:$SD$1500,AA$4,FALSE),"")</f>
        <v>3000</v>
      </c>
      <c r="AB94" s="105">
        <f>IFERROR(VLOOKUP($D94,'SAP Data'!$A$7:$SD$1500,AB$4,FALSE),"")</f>
        <v>3000</v>
      </c>
      <c r="AC94" s="220">
        <f>IFERROR(VLOOKUP($D94,'SAP Data'!$A$7:$SD$1500,AC$4,FALSE),"")</f>
        <v>3000</v>
      </c>
      <c r="AD94" s="133">
        <f t="shared" si="83"/>
        <v>3000</v>
      </c>
      <c r="AE94" s="47">
        <f t="shared" si="84"/>
        <v>3000</v>
      </c>
      <c r="AF94" s="47">
        <f t="shared" si="85"/>
        <v>3000</v>
      </c>
      <c r="AG94" s="47">
        <f t="shared" si="86"/>
        <v>3000</v>
      </c>
      <c r="AH94" s="47">
        <f t="shared" si="87"/>
        <v>3000</v>
      </c>
      <c r="AI94" s="47">
        <f t="shared" si="88"/>
        <v>3000</v>
      </c>
      <c r="AJ94" s="47">
        <f t="shared" si="89"/>
        <v>3000</v>
      </c>
      <c r="AK94" s="47">
        <f t="shared" si="90"/>
        <v>3000</v>
      </c>
      <c r="AL94" s="47">
        <f t="shared" si="91"/>
        <v>3000</v>
      </c>
      <c r="AM94" s="47">
        <f t="shared" si="92"/>
        <v>3000</v>
      </c>
      <c r="AN94" s="47">
        <f t="shared" si="93"/>
        <v>3000</v>
      </c>
      <c r="AO94" s="132">
        <f t="shared" si="94"/>
        <v>3000</v>
      </c>
      <c r="AP94" s="19"/>
      <c r="AQ94" s="19">
        <f t="shared" si="95"/>
        <v>3000</v>
      </c>
      <c r="AR94" s="19"/>
      <c r="AS94" s="201"/>
      <c r="AT94" s="19"/>
      <c r="AU94" s="19">
        <f t="shared" si="96"/>
        <v>3000</v>
      </c>
      <c r="AV94" s="19"/>
      <c r="AW94" s="201"/>
      <c r="AY94" s="19">
        <f t="shared" si="97"/>
        <v>3000</v>
      </c>
      <c r="BA94" s="196"/>
      <c r="BC94" s="19">
        <f t="shared" si="98"/>
        <v>3000</v>
      </c>
      <c r="BE94" s="196"/>
      <c r="BG94" s="19">
        <f t="shared" si="99"/>
        <v>3000</v>
      </c>
      <c r="BI94" s="196"/>
      <c r="BK94" s="19">
        <f t="shared" si="100"/>
        <v>3000</v>
      </c>
      <c r="BM94" s="196"/>
      <c r="BO94" s="19">
        <f t="shared" si="101"/>
        <v>3000</v>
      </c>
      <c r="BQ94" s="196"/>
      <c r="BS94" s="19">
        <f t="shared" si="102"/>
        <v>3000</v>
      </c>
      <c r="BU94" s="196"/>
      <c r="BW94" s="19">
        <f t="shared" si="103"/>
        <v>3000</v>
      </c>
      <c r="BY94" s="196"/>
      <c r="CA94" s="19">
        <f t="shared" si="104"/>
        <v>3000</v>
      </c>
      <c r="CC94" s="196"/>
      <c r="CE94" s="19">
        <f t="shared" si="105"/>
        <v>3000</v>
      </c>
      <c r="CG94" s="196"/>
      <c r="CI94" s="19">
        <f t="shared" si="106"/>
        <v>3000</v>
      </c>
      <c r="CK94" s="196"/>
      <c r="CM94" s="19">
        <f t="shared" si="107"/>
        <v>0</v>
      </c>
      <c r="CO94" s="19">
        <f t="shared" si="110"/>
        <v>0</v>
      </c>
      <c r="CQ94" s="19">
        <f t="shared" si="81"/>
        <v>0</v>
      </c>
      <c r="CS94" s="19">
        <f t="shared" si="111"/>
        <v>0</v>
      </c>
      <c r="CU94" s="19">
        <f t="shared" si="108"/>
        <v>0</v>
      </c>
      <c r="CW94" s="76">
        <f t="shared" si="109"/>
        <v>0</v>
      </c>
      <c r="CY94" s="21"/>
      <c r="CZ94" s="19">
        <f t="shared" si="82"/>
        <v>0</v>
      </c>
      <c r="DA94" s="21"/>
    </row>
    <row r="95" spans="2:105" x14ac:dyDescent="0.2">
      <c r="B95" s="17" t="str">
        <f>VLOOKUP(D95,'line assign basis'!$L$15:$Q$1525,6,FALSE)</f>
        <v>WKING FUNDS - ENG -</v>
      </c>
      <c r="C95" s="20" t="s">
        <v>213</v>
      </c>
      <c r="D95" s="20" t="s">
        <v>211</v>
      </c>
      <c r="E95" s="20">
        <f>IFERROR(VLOOKUP(D95,'line assign basis'!$L$5:$P$1288,5,FALSE),"")</f>
        <v>29</v>
      </c>
      <c r="F95" s="39">
        <v>5000</v>
      </c>
      <c r="G95" s="39">
        <v>5000</v>
      </c>
      <c r="H95" s="19">
        <v>5000</v>
      </c>
      <c r="I95" s="105">
        <f>IFERROR(VLOOKUP($D95,'SAP Data'!$A$7:$SD$1500,I$4,FALSE),"")</f>
        <v>5000</v>
      </c>
      <c r="J95" s="105">
        <f>IFERROR(VLOOKUP($D95,'SAP Data'!$A$7:$SD$1500,J$4,FALSE),"")</f>
        <v>5000</v>
      </c>
      <c r="K95" s="105">
        <f>IFERROR(VLOOKUP($D95,'SAP Data'!$A$7:$SD$1500,K$4,FALSE),"")</f>
        <v>5000</v>
      </c>
      <c r="L95" s="105">
        <f>IFERROR(VLOOKUP($D95,'SAP Data'!$A$7:$SD$1500,L$4,FALSE),"")</f>
        <v>5000</v>
      </c>
      <c r="M95" s="105">
        <f>IFERROR(VLOOKUP($D95,'SAP Data'!$A$7:$SD$1500,M$4,FALSE),"")</f>
        <v>5000</v>
      </c>
      <c r="N95" s="105">
        <f>IFERROR(VLOOKUP($D95,'SAP Data'!$A$7:$SD$1500,N$4,FALSE),"")</f>
        <v>5000</v>
      </c>
      <c r="O95" s="105">
        <f>IFERROR(VLOOKUP($D95,'SAP Data'!$A$7:$SD$1500,O$4,FALSE),"")</f>
        <v>5000</v>
      </c>
      <c r="P95" s="105">
        <f>IFERROR(VLOOKUP($D95,'SAP Data'!$A$7:$SD$1500,P$4,FALSE),"")</f>
        <v>5000</v>
      </c>
      <c r="Q95" s="105">
        <f>IFERROR(VLOOKUP($D95,'SAP Data'!$A$7:$SD$1500,Q$4,FALSE),"")</f>
        <v>5000</v>
      </c>
      <c r="R95" s="105">
        <f>IFERROR(VLOOKUP($D95,'SAP Data'!$A$7:$SD$1500,R$4,FALSE),"")</f>
        <v>5000</v>
      </c>
      <c r="S95" s="105">
        <f>IFERROR(VLOOKUP($D95,'SAP Data'!$A$7:$SD$1500,S$4,FALSE),"")</f>
        <v>5000</v>
      </c>
      <c r="T95" s="105">
        <f>IFERROR(VLOOKUP($D95,'SAP Data'!$A$7:$SD$1500,T$4,FALSE),"")</f>
        <v>5000</v>
      </c>
      <c r="U95" s="105">
        <f>IFERROR(VLOOKUP($D95,'SAP Data'!$A$7:$SD$1500,U$4,FALSE),"")</f>
        <v>5000</v>
      </c>
      <c r="V95" s="105">
        <f>IFERROR(VLOOKUP($D95,'SAP Data'!$A$7:$SD$1500,V$4,FALSE),"")</f>
        <v>5000</v>
      </c>
      <c r="W95" s="105">
        <f>IFERROR(VLOOKUP($D95,'SAP Data'!$A$7:$SD$1500,W$4,FALSE),"")</f>
        <v>5000</v>
      </c>
      <c r="X95" s="105">
        <f>IFERROR(VLOOKUP($D95,'SAP Data'!$A$7:$SD$1500,X$4,FALSE),"")</f>
        <v>5000</v>
      </c>
      <c r="Y95" s="105">
        <f>IFERROR(VLOOKUP($D95,'SAP Data'!$A$7:$SD$1500,Y$4,FALSE),"")</f>
        <v>5000</v>
      </c>
      <c r="Z95" s="105">
        <f>IFERROR(VLOOKUP($D95,'SAP Data'!$A$7:$SD$1500,Z$4,FALSE),"")</f>
        <v>5000</v>
      </c>
      <c r="AA95" s="105">
        <f>IFERROR(VLOOKUP($D95,'SAP Data'!$A$7:$SD$1500,AA$4,FALSE),"")</f>
        <v>5000</v>
      </c>
      <c r="AB95" s="105">
        <f>IFERROR(VLOOKUP($D95,'SAP Data'!$A$7:$SD$1500,AB$4,FALSE),"")</f>
        <v>5000</v>
      </c>
      <c r="AC95" s="220">
        <f>IFERROR(VLOOKUP($D95,'SAP Data'!$A$7:$SD$1500,AC$4,FALSE),"")</f>
        <v>5000</v>
      </c>
      <c r="AD95" s="133">
        <f t="shared" si="83"/>
        <v>5000</v>
      </c>
      <c r="AE95" s="47">
        <f t="shared" si="84"/>
        <v>5000</v>
      </c>
      <c r="AF95" s="47">
        <f t="shared" si="85"/>
        <v>5000</v>
      </c>
      <c r="AG95" s="47">
        <f t="shared" si="86"/>
        <v>5000</v>
      </c>
      <c r="AH95" s="47">
        <f t="shared" si="87"/>
        <v>5000</v>
      </c>
      <c r="AI95" s="47">
        <f t="shared" si="88"/>
        <v>5000</v>
      </c>
      <c r="AJ95" s="47">
        <f t="shared" si="89"/>
        <v>5000</v>
      </c>
      <c r="AK95" s="47">
        <f t="shared" si="90"/>
        <v>5000</v>
      </c>
      <c r="AL95" s="47">
        <f t="shared" si="91"/>
        <v>5000</v>
      </c>
      <c r="AM95" s="47">
        <f t="shared" si="92"/>
        <v>5000</v>
      </c>
      <c r="AN95" s="47">
        <f t="shared" si="93"/>
        <v>5000</v>
      </c>
      <c r="AO95" s="132">
        <f t="shared" si="94"/>
        <v>5000</v>
      </c>
      <c r="AP95" s="19"/>
      <c r="AQ95" s="19">
        <f t="shared" si="95"/>
        <v>5000</v>
      </c>
      <c r="AR95" s="19"/>
      <c r="AS95" s="201"/>
      <c r="AT95" s="19"/>
      <c r="AU95" s="19">
        <f t="shared" si="96"/>
        <v>5000</v>
      </c>
      <c r="AV95" s="19"/>
      <c r="AW95" s="201"/>
      <c r="AY95" s="19">
        <f t="shared" si="97"/>
        <v>5000</v>
      </c>
      <c r="BA95" s="196"/>
      <c r="BC95" s="19">
        <f t="shared" si="98"/>
        <v>5000</v>
      </c>
      <c r="BE95" s="196"/>
      <c r="BG95" s="19">
        <f t="shared" si="99"/>
        <v>5000</v>
      </c>
      <c r="BI95" s="196"/>
      <c r="BK95" s="19">
        <f t="shared" si="100"/>
        <v>5000</v>
      </c>
      <c r="BM95" s="196"/>
      <c r="BO95" s="19">
        <f t="shared" si="101"/>
        <v>5000</v>
      </c>
      <c r="BQ95" s="196"/>
      <c r="BS95" s="19">
        <f t="shared" si="102"/>
        <v>5000</v>
      </c>
      <c r="BU95" s="196"/>
      <c r="BW95" s="19">
        <f t="shared" si="103"/>
        <v>5000</v>
      </c>
      <c r="BY95" s="196"/>
      <c r="CA95" s="19">
        <f t="shared" si="104"/>
        <v>5000</v>
      </c>
      <c r="CC95" s="196"/>
      <c r="CE95" s="19">
        <f t="shared" si="105"/>
        <v>5000</v>
      </c>
      <c r="CG95" s="196"/>
      <c r="CI95" s="19">
        <f t="shared" si="106"/>
        <v>5000</v>
      </c>
      <c r="CK95" s="196"/>
      <c r="CM95" s="19">
        <f t="shared" si="107"/>
        <v>0</v>
      </c>
      <c r="CO95" s="19">
        <f t="shared" si="110"/>
        <v>0</v>
      </c>
      <c r="CQ95" s="19">
        <f t="shared" si="81"/>
        <v>0</v>
      </c>
      <c r="CS95" s="19">
        <f t="shared" si="111"/>
        <v>0</v>
      </c>
      <c r="CU95" s="19">
        <f t="shared" si="108"/>
        <v>0</v>
      </c>
      <c r="CW95" s="76">
        <f t="shared" si="109"/>
        <v>0</v>
      </c>
      <c r="CY95" s="21"/>
      <c r="CZ95" s="19">
        <f t="shared" si="82"/>
        <v>0</v>
      </c>
      <c r="DA95" s="21"/>
    </row>
    <row r="96" spans="2:105" x14ac:dyDescent="0.2">
      <c r="B96" s="17" t="str">
        <f>VLOOKUP(D96,'line assign basis'!$L$15:$Q$1525,6,FALSE)</f>
        <v>WKING FUNDS-VEHICLE</v>
      </c>
      <c r="C96" s="20" t="s">
        <v>216</v>
      </c>
      <c r="D96" s="20" t="s">
        <v>214</v>
      </c>
      <c r="E96" s="20">
        <f>IFERROR(VLOOKUP(D96,'line assign basis'!$L$5:$P$1288,5,FALSE),"")</f>
        <v>29</v>
      </c>
      <c r="F96" s="39">
        <v>6000</v>
      </c>
      <c r="G96" s="39">
        <v>6000</v>
      </c>
      <c r="H96" s="19">
        <v>6000</v>
      </c>
      <c r="I96" s="105">
        <f>IFERROR(VLOOKUP($D96,'SAP Data'!$A$7:$SD$1500,I$4,FALSE),"")</f>
        <v>6000</v>
      </c>
      <c r="J96" s="105">
        <f>IFERROR(VLOOKUP($D96,'SAP Data'!$A$7:$SD$1500,J$4,FALSE),"")</f>
        <v>6000</v>
      </c>
      <c r="K96" s="105">
        <f>IFERROR(VLOOKUP($D96,'SAP Data'!$A$7:$SD$1500,K$4,FALSE),"")</f>
        <v>37</v>
      </c>
      <c r="L96" s="105">
        <f>IFERROR(VLOOKUP($D96,'SAP Data'!$A$7:$SD$1500,L$4,FALSE),"")</f>
        <v>0</v>
      </c>
      <c r="M96" s="105">
        <f>IFERROR(VLOOKUP($D96,'SAP Data'!$A$7:$SD$1500,M$4,FALSE),"")</f>
        <v>0</v>
      </c>
      <c r="N96" s="105">
        <f>IFERROR(VLOOKUP($D96,'SAP Data'!$A$7:$SD$1500,N$4,FALSE),"")</f>
        <v>0</v>
      </c>
      <c r="O96" s="105">
        <f>IFERROR(VLOOKUP($D96,'SAP Data'!$A$7:$SD$1500,O$4,FALSE),"")</f>
        <v>0</v>
      </c>
      <c r="P96" s="105">
        <f>IFERROR(VLOOKUP($D96,'SAP Data'!$A$7:$SD$1500,P$4,FALSE),"")</f>
        <v>0</v>
      </c>
      <c r="Q96" s="105">
        <f>IFERROR(VLOOKUP($D96,'SAP Data'!$A$7:$SD$1500,Q$4,FALSE),"")</f>
        <v>0</v>
      </c>
      <c r="R96" s="105">
        <f>IFERROR(VLOOKUP($D96,'SAP Data'!$A$7:$SD$1500,R$4,FALSE),"")</f>
        <v>0</v>
      </c>
      <c r="S96" s="105">
        <f>IFERROR(VLOOKUP($D96,'SAP Data'!$A$7:$SD$1500,S$4,FALSE),"")</f>
        <v>0</v>
      </c>
      <c r="T96" s="105">
        <f>IFERROR(VLOOKUP($D96,'SAP Data'!$A$7:$SD$1500,T$4,FALSE),"")</f>
        <v>0</v>
      </c>
      <c r="U96" s="105">
        <f>IFERROR(VLOOKUP($D96,'SAP Data'!$A$7:$SD$1500,U$4,FALSE),"")</f>
        <v>0</v>
      </c>
      <c r="V96" s="105">
        <f>IFERROR(VLOOKUP($D96,'SAP Data'!$A$7:$SD$1500,V$4,FALSE),"")</f>
        <v>0</v>
      </c>
      <c r="W96" s="105">
        <f>IFERROR(VLOOKUP($D96,'SAP Data'!$A$7:$SD$1500,W$4,FALSE),"")</f>
        <v>0</v>
      </c>
      <c r="X96" s="105">
        <f>IFERROR(VLOOKUP($D96,'SAP Data'!$A$7:$SD$1500,X$4,FALSE),"")</f>
        <v>0</v>
      </c>
      <c r="Y96" s="105">
        <f>IFERROR(VLOOKUP($D96,'SAP Data'!$A$7:$SD$1500,Y$4,FALSE),"")</f>
        <v>0</v>
      </c>
      <c r="Z96" s="105">
        <f>IFERROR(VLOOKUP($D96,'SAP Data'!$A$7:$SD$1500,Z$4,FALSE),"")</f>
        <v>0</v>
      </c>
      <c r="AA96" s="105">
        <f>IFERROR(VLOOKUP($D96,'SAP Data'!$A$7:$SD$1500,AA$4,FALSE),"")</f>
        <v>0</v>
      </c>
      <c r="AB96" s="105">
        <f>IFERROR(VLOOKUP($D96,'SAP Data'!$A$7:$SD$1500,AB$4,FALSE),"")</f>
        <v>0</v>
      </c>
      <c r="AC96" s="220">
        <f>IFERROR(VLOOKUP($D96,'SAP Data'!$A$7:$SD$1500,AC$4,FALSE),"")</f>
        <v>0</v>
      </c>
      <c r="AD96" s="133">
        <f t="shared" si="83"/>
        <v>2253.0833333333335</v>
      </c>
      <c r="AE96" s="47">
        <f t="shared" si="84"/>
        <v>1753.0833333333333</v>
      </c>
      <c r="AF96" s="47">
        <f t="shared" si="85"/>
        <v>1253.0833333333333</v>
      </c>
      <c r="AG96" s="47">
        <f t="shared" si="86"/>
        <v>753.08333333333337</v>
      </c>
      <c r="AH96" s="47">
        <f t="shared" si="87"/>
        <v>253.08333333333334</v>
      </c>
      <c r="AI96" s="47">
        <f t="shared" si="88"/>
        <v>1.5416666666666667</v>
      </c>
      <c r="AJ96" s="47">
        <f t="shared" si="89"/>
        <v>0</v>
      </c>
      <c r="AK96" s="47">
        <f t="shared" si="90"/>
        <v>0</v>
      </c>
      <c r="AL96" s="47">
        <f t="shared" si="91"/>
        <v>0</v>
      </c>
      <c r="AM96" s="47">
        <f t="shared" si="92"/>
        <v>0</v>
      </c>
      <c r="AN96" s="47">
        <f t="shared" si="93"/>
        <v>0</v>
      </c>
      <c r="AO96" s="132">
        <f t="shared" si="94"/>
        <v>0</v>
      </c>
      <c r="AP96" s="19"/>
      <c r="AQ96" s="19">
        <f t="shared" si="95"/>
        <v>2253.0833333333335</v>
      </c>
      <c r="AR96" s="19"/>
      <c r="AS96" s="201"/>
      <c r="AT96" s="19"/>
      <c r="AU96" s="19">
        <f t="shared" si="96"/>
        <v>1753.0833333333333</v>
      </c>
      <c r="AV96" s="19"/>
      <c r="AW96" s="201"/>
      <c r="AY96" s="19">
        <f t="shared" si="97"/>
        <v>1253.0833333333333</v>
      </c>
      <c r="BA96" s="196"/>
      <c r="BC96" s="19">
        <f t="shared" si="98"/>
        <v>753.08333333333337</v>
      </c>
      <c r="BE96" s="196"/>
      <c r="BG96" s="19">
        <f t="shared" si="99"/>
        <v>253.08333333333334</v>
      </c>
      <c r="BI96" s="196"/>
      <c r="BK96" s="19">
        <f t="shared" si="100"/>
        <v>1.5416666666666667</v>
      </c>
      <c r="BM96" s="196"/>
      <c r="BO96" s="19">
        <f t="shared" si="101"/>
        <v>0</v>
      </c>
      <c r="BQ96" s="196"/>
      <c r="BS96" s="19">
        <f t="shared" si="102"/>
        <v>0</v>
      </c>
      <c r="BU96" s="196"/>
      <c r="BW96" s="19">
        <f t="shared" si="103"/>
        <v>0</v>
      </c>
      <c r="BY96" s="196"/>
      <c r="CA96" s="19">
        <f t="shared" si="104"/>
        <v>0</v>
      </c>
      <c r="CC96" s="196"/>
      <c r="CE96" s="19">
        <f t="shared" si="105"/>
        <v>0</v>
      </c>
      <c r="CG96" s="196"/>
      <c r="CI96" s="19">
        <f t="shared" si="106"/>
        <v>0</v>
      </c>
      <c r="CK96" s="196"/>
      <c r="CM96" s="19">
        <f t="shared" si="107"/>
        <v>0</v>
      </c>
      <c r="CO96" s="19">
        <f t="shared" si="110"/>
        <v>0</v>
      </c>
      <c r="CQ96" s="19">
        <f t="shared" si="81"/>
        <v>0</v>
      </c>
      <c r="CS96" s="19">
        <f t="shared" si="111"/>
        <v>0</v>
      </c>
      <c r="CU96" s="19">
        <f t="shared" si="108"/>
        <v>0</v>
      </c>
      <c r="CW96" s="76">
        <f t="shared" si="109"/>
        <v>0</v>
      </c>
      <c r="CY96" s="21"/>
      <c r="CZ96" s="19">
        <f t="shared" si="82"/>
        <v>0</v>
      </c>
      <c r="DA96" s="21"/>
    </row>
    <row r="97" spans="2:105" x14ac:dyDescent="0.2">
      <c r="B97" s="17" t="str">
        <f>VLOOKUP(D97,'line assign basis'!$L$15:$Q$1525,6,FALSE)</f>
        <v>WORKING FUNDS - WC</v>
      </c>
      <c r="C97" s="20" t="s">
        <v>219</v>
      </c>
      <c r="D97" s="20" t="s">
        <v>217</v>
      </c>
      <c r="E97" s="20">
        <f>IFERROR(VLOOKUP(D97,'line assign basis'!$L$5:$P$1288,5,FALSE),"")</f>
        <v>29</v>
      </c>
      <c r="F97" s="39">
        <v>169000</v>
      </c>
      <c r="G97" s="39">
        <v>169000</v>
      </c>
      <c r="H97" s="19">
        <v>169000</v>
      </c>
      <c r="I97" s="105">
        <f>IFERROR(VLOOKUP($D97,'SAP Data'!$A$7:$SD$1500,I$4,FALSE),"")</f>
        <v>169000</v>
      </c>
      <c r="J97" s="105">
        <f>IFERROR(VLOOKUP($D97,'SAP Data'!$A$7:$SD$1500,J$4,FALSE),"")</f>
        <v>169000</v>
      </c>
      <c r="K97" s="105">
        <f>IFERROR(VLOOKUP($D97,'SAP Data'!$A$7:$SD$1500,K$4,FALSE),"")</f>
        <v>169000</v>
      </c>
      <c r="L97" s="105">
        <f>IFERROR(VLOOKUP($D97,'SAP Data'!$A$7:$SD$1500,L$4,FALSE),"")</f>
        <v>169000</v>
      </c>
      <c r="M97" s="105">
        <f>IFERROR(VLOOKUP($D97,'SAP Data'!$A$7:$SD$1500,M$4,FALSE),"")</f>
        <v>169000</v>
      </c>
      <c r="N97" s="105">
        <f>IFERROR(VLOOKUP($D97,'SAP Data'!$A$7:$SD$1500,N$4,FALSE),"")</f>
        <v>169000</v>
      </c>
      <c r="O97" s="105">
        <f>IFERROR(VLOOKUP($D97,'SAP Data'!$A$7:$SD$1500,O$4,FALSE),"")</f>
        <v>169000</v>
      </c>
      <c r="P97" s="105">
        <f>IFERROR(VLOOKUP($D97,'SAP Data'!$A$7:$SD$1500,P$4,FALSE),"")</f>
        <v>169000</v>
      </c>
      <c r="Q97" s="105">
        <f>IFERROR(VLOOKUP($D97,'SAP Data'!$A$7:$SD$1500,Q$4,FALSE),"")</f>
        <v>169000</v>
      </c>
      <c r="R97" s="105">
        <f>IFERROR(VLOOKUP($D97,'SAP Data'!$A$7:$SD$1500,R$4,FALSE),"")</f>
        <v>169000</v>
      </c>
      <c r="S97" s="105">
        <f>IFERROR(VLOOKUP($D97,'SAP Data'!$A$7:$SD$1500,S$4,FALSE),"")</f>
        <v>169000</v>
      </c>
      <c r="T97" s="105">
        <f>IFERROR(VLOOKUP($D97,'SAP Data'!$A$7:$SD$1500,T$4,FALSE),"")</f>
        <v>169000</v>
      </c>
      <c r="U97" s="105">
        <f>IFERROR(VLOOKUP($D97,'SAP Data'!$A$7:$SD$1500,U$4,FALSE),"")</f>
        <v>169000</v>
      </c>
      <c r="V97" s="105">
        <f>IFERROR(VLOOKUP($D97,'SAP Data'!$A$7:$SD$1500,V$4,FALSE),"")</f>
        <v>169000</v>
      </c>
      <c r="W97" s="105">
        <f>IFERROR(VLOOKUP($D97,'SAP Data'!$A$7:$SD$1500,W$4,FALSE),"")</f>
        <v>169000</v>
      </c>
      <c r="X97" s="105">
        <f>IFERROR(VLOOKUP($D97,'SAP Data'!$A$7:$SD$1500,X$4,FALSE),"")</f>
        <v>169000</v>
      </c>
      <c r="Y97" s="105">
        <f>IFERROR(VLOOKUP($D97,'SAP Data'!$A$7:$SD$1500,Y$4,FALSE),"")</f>
        <v>169000</v>
      </c>
      <c r="Z97" s="105">
        <f>IFERROR(VLOOKUP($D97,'SAP Data'!$A$7:$SD$1500,Z$4,FALSE),"")</f>
        <v>169000</v>
      </c>
      <c r="AA97" s="105">
        <f>IFERROR(VLOOKUP($D97,'SAP Data'!$A$7:$SD$1500,AA$4,FALSE),"")</f>
        <v>169000</v>
      </c>
      <c r="AB97" s="105">
        <f>IFERROR(VLOOKUP($D97,'SAP Data'!$A$7:$SD$1500,AB$4,FALSE),"")</f>
        <v>169000</v>
      </c>
      <c r="AC97" s="220">
        <f>IFERROR(VLOOKUP($D97,'SAP Data'!$A$7:$SD$1500,AC$4,FALSE),"")</f>
        <v>169000</v>
      </c>
      <c r="AD97" s="133">
        <f t="shared" si="83"/>
        <v>169000</v>
      </c>
      <c r="AE97" s="47">
        <f t="shared" si="84"/>
        <v>169000</v>
      </c>
      <c r="AF97" s="47">
        <f t="shared" si="85"/>
        <v>169000</v>
      </c>
      <c r="AG97" s="47">
        <f t="shared" si="86"/>
        <v>169000</v>
      </c>
      <c r="AH97" s="47">
        <f t="shared" si="87"/>
        <v>169000</v>
      </c>
      <c r="AI97" s="47">
        <f t="shared" si="88"/>
        <v>169000</v>
      </c>
      <c r="AJ97" s="47">
        <f t="shared" si="89"/>
        <v>169000</v>
      </c>
      <c r="AK97" s="47">
        <f t="shared" si="90"/>
        <v>169000</v>
      </c>
      <c r="AL97" s="47">
        <f t="shared" si="91"/>
        <v>169000</v>
      </c>
      <c r="AM97" s="47">
        <f t="shared" si="92"/>
        <v>169000</v>
      </c>
      <c r="AN97" s="47">
        <f t="shared" si="93"/>
        <v>169000</v>
      </c>
      <c r="AO97" s="132">
        <f t="shared" si="94"/>
        <v>169000</v>
      </c>
      <c r="AP97" s="19"/>
      <c r="AQ97" s="19">
        <f t="shared" si="95"/>
        <v>169000</v>
      </c>
      <c r="AR97" s="19"/>
      <c r="AS97" s="201"/>
      <c r="AT97" s="19"/>
      <c r="AU97" s="19">
        <f t="shared" si="96"/>
        <v>169000</v>
      </c>
      <c r="AV97" s="19"/>
      <c r="AW97" s="201"/>
      <c r="AY97" s="19">
        <f t="shared" si="97"/>
        <v>169000</v>
      </c>
      <c r="BA97" s="196"/>
      <c r="BC97" s="19">
        <f t="shared" si="98"/>
        <v>169000</v>
      </c>
      <c r="BE97" s="196"/>
      <c r="BG97" s="19">
        <f t="shared" si="99"/>
        <v>169000</v>
      </c>
      <c r="BI97" s="196"/>
      <c r="BK97" s="19">
        <f t="shared" si="100"/>
        <v>169000</v>
      </c>
      <c r="BM97" s="196"/>
      <c r="BO97" s="19">
        <f t="shared" si="101"/>
        <v>169000</v>
      </c>
      <c r="BQ97" s="196"/>
      <c r="BS97" s="19">
        <f t="shared" si="102"/>
        <v>169000</v>
      </c>
      <c r="BU97" s="196"/>
      <c r="BW97" s="19">
        <f t="shared" si="103"/>
        <v>169000</v>
      </c>
      <c r="BY97" s="196"/>
      <c r="CA97" s="19">
        <f t="shared" si="104"/>
        <v>169000</v>
      </c>
      <c r="CC97" s="196"/>
      <c r="CE97" s="19">
        <f t="shared" si="105"/>
        <v>169000</v>
      </c>
      <c r="CG97" s="196"/>
      <c r="CI97" s="19">
        <f t="shared" si="106"/>
        <v>169000</v>
      </c>
      <c r="CK97" s="196"/>
      <c r="CM97" s="19">
        <f t="shared" si="107"/>
        <v>0</v>
      </c>
      <c r="CO97" s="19">
        <f t="shared" si="110"/>
        <v>0</v>
      </c>
      <c r="CQ97" s="19">
        <f t="shared" si="81"/>
        <v>0</v>
      </c>
      <c r="CS97" s="19">
        <f t="shared" si="111"/>
        <v>0</v>
      </c>
      <c r="CU97" s="19">
        <f t="shared" si="108"/>
        <v>0</v>
      </c>
      <c r="CW97" s="76">
        <f t="shared" si="109"/>
        <v>0</v>
      </c>
      <c r="CY97" s="21"/>
      <c r="CZ97" s="19">
        <f t="shared" si="82"/>
        <v>0</v>
      </c>
      <c r="DA97" s="21"/>
    </row>
    <row r="98" spans="2:105" x14ac:dyDescent="0.2">
      <c r="B98" s="17" t="str">
        <f>VLOOKUP(D98,'line assign basis'!$L$15:$Q$1525,6,FALSE)</f>
        <v>TEMP CASH INVEST</v>
      </c>
      <c r="C98" s="20" t="s">
        <v>222</v>
      </c>
      <c r="D98" s="20" t="s">
        <v>220</v>
      </c>
      <c r="E98" s="20">
        <f>IFERROR(VLOOKUP(D98,'line assign basis'!$L$5:$P$1288,5,FALSE),"")</f>
        <v>21</v>
      </c>
      <c r="F98" s="39">
        <v>0</v>
      </c>
      <c r="G98" s="39">
        <v>30402746.949999999</v>
      </c>
      <c r="H98" s="19">
        <v>5884992.4100000001</v>
      </c>
      <c r="I98" s="105">
        <f>IFERROR(VLOOKUP($D98,'SAP Data'!$A$7:$SD$1500,I$4,FALSE),"")</f>
        <v>-9529.19</v>
      </c>
      <c r="J98" s="105">
        <f>IFERROR(VLOOKUP($D98,'SAP Data'!$A$7:$SD$1500,J$4,FALSE),"")</f>
        <v>0</v>
      </c>
      <c r="K98" s="105">
        <f>IFERROR(VLOOKUP($D98,'SAP Data'!$A$7:$SD$1500,K$4,FALSE),"")</f>
        <v>0</v>
      </c>
      <c r="L98" s="105">
        <f>IFERROR(VLOOKUP($D98,'SAP Data'!$A$7:$SD$1500,L$4,FALSE),"")</f>
        <v>0</v>
      </c>
      <c r="M98" s="105">
        <f>IFERROR(VLOOKUP($D98,'SAP Data'!$A$7:$SD$1500,M$4,FALSE),"")</f>
        <v>0</v>
      </c>
      <c r="N98" s="105">
        <f>IFERROR(VLOOKUP($D98,'SAP Data'!$A$7:$SD$1500,N$4,FALSE),"")</f>
        <v>0</v>
      </c>
      <c r="O98" s="105">
        <f>IFERROR(VLOOKUP($D98,'SAP Data'!$A$7:$SD$1500,O$4,FALSE),"")</f>
        <v>0</v>
      </c>
      <c r="P98" s="105">
        <f>IFERROR(VLOOKUP($D98,'SAP Data'!$A$7:$SD$1500,P$4,FALSE),"")</f>
        <v>0</v>
      </c>
      <c r="Q98" s="105">
        <f>IFERROR(VLOOKUP($D98,'SAP Data'!$A$7:$SD$1500,Q$4,FALSE),"")</f>
        <v>0</v>
      </c>
      <c r="R98" s="105">
        <f>IFERROR(VLOOKUP($D98,'SAP Data'!$A$7:$SD$1500,R$4,FALSE),"")</f>
        <v>0</v>
      </c>
      <c r="S98" s="105">
        <f>IFERROR(VLOOKUP($D98,'SAP Data'!$A$7:$SD$1500,S$4,FALSE),"")</f>
        <v>0</v>
      </c>
      <c r="T98" s="105">
        <f>IFERROR(VLOOKUP($D98,'SAP Data'!$A$7:$SD$1500,T$4,FALSE),"")</f>
        <v>0</v>
      </c>
      <c r="U98" s="105">
        <f>IFERROR(VLOOKUP($D98,'SAP Data'!$A$7:$SD$1500,U$4,FALSE),"")</f>
        <v>0</v>
      </c>
      <c r="V98" s="105">
        <f>IFERROR(VLOOKUP($D98,'SAP Data'!$A$7:$SD$1500,V$4,FALSE),"")</f>
        <v>0</v>
      </c>
      <c r="W98" s="105">
        <f>IFERROR(VLOOKUP($D98,'SAP Data'!$A$7:$SD$1500,W$4,FALSE),"")</f>
        <v>52600164.920000002</v>
      </c>
      <c r="X98" s="105">
        <f>IFERROR(VLOOKUP($D98,'SAP Data'!$A$7:$SD$1500,X$4,FALSE),"")</f>
        <v>25721381.23</v>
      </c>
      <c r="Y98" s="105">
        <f>IFERROR(VLOOKUP($D98,'SAP Data'!$A$7:$SD$1500,Y$4,FALSE),"")</f>
        <v>0.46</v>
      </c>
      <c r="Z98" s="105">
        <f>IFERROR(VLOOKUP($D98,'SAP Data'!$A$7:$SD$1500,Z$4,FALSE),"")</f>
        <v>0</v>
      </c>
      <c r="AA98" s="105">
        <f>IFERROR(VLOOKUP($D98,'SAP Data'!$A$7:$SD$1500,AA$4,FALSE),"")</f>
        <v>0</v>
      </c>
      <c r="AB98" s="105">
        <f>IFERROR(VLOOKUP($D98,'SAP Data'!$A$7:$SD$1500,AB$4,FALSE),"")</f>
        <v>0</v>
      </c>
      <c r="AC98" s="220">
        <f>IFERROR(VLOOKUP($D98,'SAP Data'!$A$7:$SD$1500,AC$4,FALSE),"")</f>
        <v>0</v>
      </c>
      <c r="AD98" s="133">
        <f t="shared" si="83"/>
        <v>3023184.1808333336</v>
      </c>
      <c r="AE98" s="47">
        <f t="shared" si="84"/>
        <v>1756403.0579166666</v>
      </c>
      <c r="AF98" s="47">
        <f t="shared" si="85"/>
        <v>244413.91791666669</v>
      </c>
      <c r="AG98" s="47">
        <f t="shared" si="86"/>
        <v>-397.04958333333337</v>
      </c>
      <c r="AH98" s="47">
        <f t="shared" si="87"/>
        <v>0</v>
      </c>
      <c r="AI98" s="47">
        <f t="shared" si="88"/>
        <v>2191673.5383333336</v>
      </c>
      <c r="AJ98" s="47">
        <f t="shared" si="89"/>
        <v>5455071.2945833337</v>
      </c>
      <c r="AK98" s="47">
        <f t="shared" si="90"/>
        <v>6526795.5316666672</v>
      </c>
      <c r="AL98" s="47">
        <f t="shared" si="91"/>
        <v>6526795.5508333333</v>
      </c>
      <c r="AM98" s="47">
        <f t="shared" si="92"/>
        <v>6526795.5508333333</v>
      </c>
      <c r="AN98" s="47">
        <f t="shared" si="93"/>
        <v>6526795.5508333333</v>
      </c>
      <c r="AO98" s="132">
        <f t="shared" si="94"/>
        <v>6526795.5508333333</v>
      </c>
      <c r="AP98" s="19"/>
      <c r="AQ98" s="19">
        <f t="shared" si="95"/>
        <v>0</v>
      </c>
      <c r="AR98" s="19"/>
      <c r="AS98" s="201"/>
      <c r="AT98" s="19"/>
      <c r="AU98" s="19">
        <f t="shared" si="96"/>
        <v>0</v>
      </c>
      <c r="AV98" s="19"/>
      <c r="AW98" s="201"/>
      <c r="AY98" s="19">
        <f t="shared" si="97"/>
        <v>0</v>
      </c>
      <c r="BA98" s="196"/>
      <c r="BC98" s="19">
        <f t="shared" si="98"/>
        <v>0</v>
      </c>
      <c r="BE98" s="196"/>
      <c r="BG98" s="19">
        <f t="shared" si="99"/>
        <v>0</v>
      </c>
      <c r="BI98" s="196"/>
      <c r="BK98" s="19">
        <f t="shared" si="100"/>
        <v>0</v>
      </c>
      <c r="BM98" s="196"/>
      <c r="BO98" s="19">
        <f t="shared" si="101"/>
        <v>0</v>
      </c>
      <c r="BQ98" s="196"/>
      <c r="BS98" s="19">
        <f t="shared" si="102"/>
        <v>0</v>
      </c>
      <c r="BU98" s="196"/>
      <c r="BW98" s="19">
        <f t="shared" si="103"/>
        <v>0</v>
      </c>
      <c r="BY98" s="196"/>
      <c r="CA98" s="19">
        <f t="shared" si="104"/>
        <v>0</v>
      </c>
      <c r="CC98" s="196"/>
      <c r="CE98" s="19">
        <f t="shared" si="105"/>
        <v>0</v>
      </c>
      <c r="CG98" s="196"/>
      <c r="CI98" s="19">
        <f t="shared" si="106"/>
        <v>0</v>
      </c>
      <c r="CK98" s="196"/>
      <c r="CM98" s="19">
        <f t="shared" si="107"/>
        <v>0</v>
      </c>
      <c r="CO98" s="19">
        <f t="shared" si="110"/>
        <v>6526795.5508333333</v>
      </c>
      <c r="CQ98" s="19">
        <f t="shared" si="81"/>
        <v>0</v>
      </c>
      <c r="CS98" s="19">
        <f t="shared" si="111"/>
        <v>0</v>
      </c>
      <c r="CU98" s="19">
        <f t="shared" si="108"/>
        <v>6526795.5508333333</v>
      </c>
      <c r="CW98" s="76">
        <f t="shared" si="109"/>
        <v>0</v>
      </c>
      <c r="CY98" s="21"/>
      <c r="CZ98" s="19">
        <f t="shared" si="82"/>
        <v>0</v>
      </c>
      <c r="DA98" s="21"/>
    </row>
    <row r="99" spans="2:105" x14ac:dyDescent="0.2">
      <c r="B99" s="17" t="str">
        <f>VLOOKUP(D99,'line assign basis'!$L$15:$Q$1525,6,FALSE)</f>
        <v>TEMP CASH INVEST MAR</v>
      </c>
      <c r="C99" s="20" t="s">
        <v>225</v>
      </c>
      <c r="D99" s="20" t="s">
        <v>223</v>
      </c>
      <c r="E99" s="20">
        <f>IFERROR(VLOOKUP(D99,'line assign basis'!$L$5:$P$1288,5,FALSE),"")</f>
        <v>21</v>
      </c>
      <c r="F99" s="39">
        <v>0</v>
      </c>
      <c r="G99" s="39">
        <v>0</v>
      </c>
      <c r="H99" s="19">
        <v>0</v>
      </c>
      <c r="I99" s="105">
        <f>IFERROR(VLOOKUP($D99,'SAP Data'!$A$7:$SD$1500,I$4,FALSE),"")</f>
        <v>0</v>
      </c>
      <c r="J99" s="105">
        <f>IFERROR(VLOOKUP($D99,'SAP Data'!$A$7:$SD$1500,J$4,FALSE),"")</f>
        <v>0</v>
      </c>
      <c r="K99" s="105">
        <f>IFERROR(VLOOKUP($D99,'SAP Data'!$A$7:$SD$1500,K$4,FALSE),"")</f>
        <v>0</v>
      </c>
      <c r="L99" s="105">
        <f>IFERROR(VLOOKUP($D99,'SAP Data'!$A$7:$SD$1500,L$4,FALSE),"")</f>
        <v>0</v>
      </c>
      <c r="M99" s="105">
        <f>IFERROR(VLOOKUP($D99,'SAP Data'!$A$7:$SD$1500,M$4,FALSE),"")</f>
        <v>0</v>
      </c>
      <c r="N99" s="105">
        <f>IFERROR(VLOOKUP($D99,'SAP Data'!$A$7:$SD$1500,N$4,FALSE),"")</f>
        <v>0</v>
      </c>
      <c r="O99" s="105">
        <f>IFERROR(VLOOKUP($D99,'SAP Data'!$A$7:$SD$1500,O$4,FALSE),"")</f>
        <v>0</v>
      </c>
      <c r="P99" s="105">
        <f>IFERROR(VLOOKUP($D99,'SAP Data'!$A$7:$SD$1500,P$4,FALSE),"")</f>
        <v>0</v>
      </c>
      <c r="Q99" s="105">
        <f>IFERROR(VLOOKUP($D99,'SAP Data'!$A$7:$SD$1500,Q$4,FALSE),"")</f>
        <v>0</v>
      </c>
      <c r="R99" s="105">
        <f>IFERROR(VLOOKUP($D99,'SAP Data'!$A$7:$SD$1500,R$4,FALSE),"")</f>
        <v>0</v>
      </c>
      <c r="S99" s="105">
        <f>IFERROR(VLOOKUP($D99,'SAP Data'!$A$7:$SD$1500,S$4,FALSE),"")</f>
        <v>0</v>
      </c>
      <c r="T99" s="105">
        <f>IFERROR(VLOOKUP($D99,'SAP Data'!$A$7:$SD$1500,T$4,FALSE),"")</f>
        <v>0</v>
      </c>
      <c r="U99" s="105">
        <f>IFERROR(VLOOKUP($D99,'SAP Data'!$A$7:$SD$1500,U$4,FALSE),"")</f>
        <v>0</v>
      </c>
      <c r="V99" s="105">
        <f>IFERROR(VLOOKUP($D99,'SAP Data'!$A$7:$SD$1500,V$4,FALSE),"")</f>
        <v>0</v>
      </c>
      <c r="W99" s="105">
        <f>IFERROR(VLOOKUP($D99,'SAP Data'!$A$7:$SD$1500,W$4,FALSE),"")</f>
        <v>0</v>
      </c>
      <c r="X99" s="105">
        <f>IFERROR(VLOOKUP($D99,'SAP Data'!$A$7:$SD$1500,X$4,FALSE),"")</f>
        <v>0</v>
      </c>
      <c r="Y99" s="105">
        <f>IFERROR(VLOOKUP($D99,'SAP Data'!$A$7:$SD$1500,Y$4,FALSE),"")</f>
        <v>0</v>
      </c>
      <c r="Z99" s="105">
        <f>IFERROR(VLOOKUP($D99,'SAP Data'!$A$7:$SD$1500,Z$4,FALSE),"")</f>
        <v>0</v>
      </c>
      <c r="AA99" s="105">
        <f>IFERROR(VLOOKUP($D99,'SAP Data'!$A$7:$SD$1500,AA$4,FALSE),"")</f>
        <v>0</v>
      </c>
      <c r="AB99" s="105">
        <f>IFERROR(VLOOKUP($D99,'SAP Data'!$A$7:$SD$1500,AB$4,FALSE),"")</f>
        <v>0</v>
      </c>
      <c r="AC99" s="220">
        <f>IFERROR(VLOOKUP($D99,'SAP Data'!$A$7:$SD$1500,AC$4,FALSE),"")</f>
        <v>0</v>
      </c>
      <c r="AD99" s="133">
        <f t="shared" si="83"/>
        <v>0</v>
      </c>
      <c r="AE99" s="47">
        <f t="shared" si="84"/>
        <v>0</v>
      </c>
      <c r="AF99" s="47">
        <f t="shared" si="85"/>
        <v>0</v>
      </c>
      <c r="AG99" s="47">
        <f t="shared" si="86"/>
        <v>0</v>
      </c>
      <c r="AH99" s="47">
        <f t="shared" si="87"/>
        <v>0</v>
      </c>
      <c r="AI99" s="47">
        <f t="shared" si="88"/>
        <v>0</v>
      </c>
      <c r="AJ99" s="47">
        <f t="shared" si="89"/>
        <v>0</v>
      </c>
      <c r="AK99" s="47">
        <f t="shared" si="90"/>
        <v>0</v>
      </c>
      <c r="AL99" s="47">
        <f t="shared" si="91"/>
        <v>0</v>
      </c>
      <c r="AM99" s="47">
        <f t="shared" si="92"/>
        <v>0</v>
      </c>
      <c r="AN99" s="47">
        <f t="shared" si="93"/>
        <v>0</v>
      </c>
      <c r="AO99" s="132">
        <f t="shared" si="94"/>
        <v>0</v>
      </c>
      <c r="AP99" s="19"/>
      <c r="AQ99" s="19">
        <f t="shared" si="95"/>
        <v>0</v>
      </c>
      <c r="AR99" s="19"/>
      <c r="AS99" s="201"/>
      <c r="AT99" s="19"/>
      <c r="AU99" s="19">
        <f t="shared" si="96"/>
        <v>0</v>
      </c>
      <c r="AV99" s="19"/>
      <c r="AW99" s="201"/>
      <c r="AY99" s="19">
        <f t="shared" si="97"/>
        <v>0</v>
      </c>
      <c r="BA99" s="196"/>
      <c r="BC99" s="19">
        <f t="shared" si="98"/>
        <v>0</v>
      </c>
      <c r="BE99" s="196"/>
      <c r="BG99" s="19">
        <f t="shared" si="99"/>
        <v>0</v>
      </c>
      <c r="BI99" s="196"/>
      <c r="BK99" s="19">
        <f t="shared" si="100"/>
        <v>0</v>
      </c>
      <c r="BM99" s="196"/>
      <c r="BO99" s="19">
        <f t="shared" si="101"/>
        <v>0</v>
      </c>
      <c r="BQ99" s="196"/>
      <c r="BS99" s="19">
        <f t="shared" si="102"/>
        <v>0</v>
      </c>
      <c r="BU99" s="196"/>
      <c r="BW99" s="19">
        <f t="shared" si="103"/>
        <v>0</v>
      </c>
      <c r="BY99" s="196"/>
      <c r="CA99" s="19">
        <f t="shared" si="104"/>
        <v>0</v>
      </c>
      <c r="CC99" s="196"/>
      <c r="CE99" s="19">
        <f t="shared" si="105"/>
        <v>0</v>
      </c>
      <c r="CG99" s="196"/>
      <c r="CI99" s="19">
        <f t="shared" si="106"/>
        <v>0</v>
      </c>
      <c r="CK99" s="196"/>
      <c r="CM99" s="19">
        <f t="shared" si="107"/>
        <v>0</v>
      </c>
      <c r="CO99" s="19">
        <f t="shared" si="110"/>
        <v>0</v>
      </c>
      <c r="CQ99" s="19">
        <f t="shared" si="81"/>
        <v>0</v>
      </c>
      <c r="CS99" s="19">
        <f t="shared" si="111"/>
        <v>0</v>
      </c>
      <c r="CU99" s="19">
        <f t="shared" si="108"/>
        <v>0</v>
      </c>
      <c r="CW99" s="76">
        <f t="shared" si="109"/>
        <v>0</v>
      </c>
      <c r="CY99" s="21"/>
      <c r="CZ99" s="19">
        <f t="shared" si="82"/>
        <v>0</v>
      </c>
      <c r="DA99" s="21"/>
    </row>
    <row r="100" spans="2:105" x14ac:dyDescent="0.2">
      <c r="B100" s="17" t="str">
        <f>VLOOKUP(D100,'line assign basis'!$L$15:$Q$1525,6,FALSE)</f>
        <v>A/R-SERVICE</v>
      </c>
      <c r="C100" s="20" t="s">
        <v>228</v>
      </c>
      <c r="D100" s="20" t="s">
        <v>226</v>
      </c>
      <c r="E100" s="20">
        <f>IFERROR(VLOOKUP(D100,'line assign basis'!$L$5:$P$1288,5,FALSE),"")</f>
        <v>29</v>
      </c>
      <c r="F100" s="39">
        <v>41635892.359999999</v>
      </c>
      <c r="G100" s="39">
        <v>41380184.840000004</v>
      </c>
      <c r="H100" s="19">
        <v>38668218.799999997</v>
      </c>
      <c r="I100" s="105">
        <f>IFERROR(VLOOKUP($D100,'SAP Data'!$A$7:$SD$1500,I$4,FALSE),"")</f>
        <v>33630157.030000001</v>
      </c>
      <c r="J100" s="105">
        <f>IFERROR(VLOOKUP($D100,'SAP Data'!$A$7:$SD$1500,J$4,FALSE),"")</f>
        <v>20659531.260000002</v>
      </c>
      <c r="K100" s="105">
        <f>IFERROR(VLOOKUP($D100,'SAP Data'!$A$7:$SD$1500,K$4,FALSE),"")</f>
        <v>12646900.890000001</v>
      </c>
      <c r="L100" s="105">
        <f>IFERROR(VLOOKUP($D100,'SAP Data'!$A$7:$SD$1500,L$4,FALSE),"")</f>
        <v>11255682.09</v>
      </c>
      <c r="M100" s="105">
        <f>IFERROR(VLOOKUP($D100,'SAP Data'!$A$7:$SD$1500,M$4,FALSE),"")</f>
        <v>8502101.8800000008</v>
      </c>
      <c r="N100" s="105">
        <f>IFERROR(VLOOKUP($D100,'SAP Data'!$A$7:$SD$1500,N$4,FALSE),"")</f>
        <v>9760020.8900000006</v>
      </c>
      <c r="O100" s="105">
        <f>IFERROR(VLOOKUP($D100,'SAP Data'!$A$7:$SD$1500,O$4,FALSE),"")</f>
        <v>10580068.359999999</v>
      </c>
      <c r="P100" s="105">
        <f>IFERROR(VLOOKUP($D100,'SAP Data'!$A$7:$SD$1500,P$4,FALSE),"")</f>
        <v>17089122.260000002</v>
      </c>
      <c r="Q100" s="105">
        <f>IFERROR(VLOOKUP($D100,'SAP Data'!$A$7:$SD$1500,Q$4,FALSE),"")</f>
        <v>31736690.940000001</v>
      </c>
      <c r="R100" s="105">
        <f>IFERROR(VLOOKUP($D100,'SAP Data'!$A$7:$SD$1500,R$4,FALSE),"")</f>
        <v>40267711.039999999</v>
      </c>
      <c r="S100" s="105">
        <f>IFERROR(VLOOKUP($D100,'SAP Data'!$A$7:$SD$1500,S$4,FALSE),"")</f>
        <v>43419119.689999998</v>
      </c>
      <c r="T100" s="105">
        <f>IFERROR(VLOOKUP($D100,'SAP Data'!$A$7:$SD$1500,T$4,FALSE),"")</f>
        <v>44132780.780000001</v>
      </c>
      <c r="U100" s="105">
        <f>IFERROR(VLOOKUP($D100,'SAP Data'!$A$7:$SD$1500,U$4,FALSE),"")</f>
        <v>32446163.489999998</v>
      </c>
      <c r="V100" s="105">
        <f>IFERROR(VLOOKUP($D100,'SAP Data'!$A$7:$SD$1500,V$4,FALSE),"")</f>
        <v>21076753.420000002</v>
      </c>
      <c r="W100" s="105">
        <f>IFERROR(VLOOKUP($D100,'SAP Data'!$A$7:$SD$1500,W$4,FALSE),"")</f>
        <v>12203657.189999999</v>
      </c>
      <c r="X100" s="105">
        <f>IFERROR(VLOOKUP($D100,'SAP Data'!$A$7:$SD$1500,X$4,FALSE),"")</f>
        <v>11397106.1</v>
      </c>
      <c r="Y100" s="105">
        <f>IFERROR(VLOOKUP($D100,'SAP Data'!$A$7:$SD$1500,Y$4,FALSE),"")</f>
        <v>9248842.4700000007</v>
      </c>
      <c r="Z100" s="105">
        <f>IFERROR(VLOOKUP($D100,'SAP Data'!$A$7:$SD$1500,Z$4,FALSE),"")</f>
        <v>9378674.9499999993</v>
      </c>
      <c r="AA100" s="105">
        <f>IFERROR(VLOOKUP($D100,'SAP Data'!$A$7:$SD$1500,AA$4,FALSE),"")</f>
        <v>14059172.49</v>
      </c>
      <c r="AB100" s="105">
        <f>IFERROR(VLOOKUP($D100,'SAP Data'!$A$7:$SD$1500,AB$4,FALSE),"")</f>
        <v>22279035.82</v>
      </c>
      <c r="AC100" s="220">
        <f>IFERROR(VLOOKUP($D100,'SAP Data'!$A$7:$SD$1500,AC$4,FALSE),"")</f>
        <v>36888054.719999999</v>
      </c>
      <c r="AD100" s="133">
        <f t="shared" si="83"/>
        <v>23071706.745000001</v>
      </c>
      <c r="AE100" s="47">
        <f t="shared" si="84"/>
        <v>23099654.808749992</v>
      </c>
      <c r="AF100" s="47">
        <f t="shared" si="85"/>
        <v>23412300.510000002</v>
      </c>
      <c r="AG100" s="47">
        <f t="shared" si="86"/>
        <v>23590657.528333336</v>
      </c>
      <c r="AH100" s="47">
        <f t="shared" si="87"/>
        <v>23558708.720833331</v>
      </c>
      <c r="AI100" s="47">
        <f t="shared" si="88"/>
        <v>23557624.490000006</v>
      </c>
      <c r="AJ100" s="47">
        <f t="shared" si="89"/>
        <v>23545048.669583336</v>
      </c>
      <c r="AK100" s="47">
        <f t="shared" si="90"/>
        <v>23582055.52791667</v>
      </c>
      <c r="AL100" s="47">
        <f t="shared" si="91"/>
        <v>23597280.305000003</v>
      </c>
      <c r="AM100" s="47">
        <f t="shared" si="92"/>
        <v>23726353.562916666</v>
      </c>
      <c r="AN100" s="47">
        <f t="shared" si="93"/>
        <v>24087562.633333337</v>
      </c>
      <c r="AO100" s="132">
        <f t="shared" si="94"/>
        <v>24518449.189166669</v>
      </c>
      <c r="AP100" s="19"/>
      <c r="AQ100" s="19">
        <f t="shared" si="95"/>
        <v>23071706.745000001</v>
      </c>
      <c r="AR100" s="19"/>
      <c r="AS100" s="201"/>
      <c r="AT100" s="19"/>
      <c r="AU100" s="19">
        <f t="shared" si="96"/>
        <v>23099654.808749992</v>
      </c>
      <c r="AV100" s="19"/>
      <c r="AW100" s="201"/>
      <c r="AY100" s="19">
        <f t="shared" si="97"/>
        <v>23412300.510000002</v>
      </c>
      <c r="BA100" s="196"/>
      <c r="BC100" s="19">
        <f t="shared" si="98"/>
        <v>23590657.528333336</v>
      </c>
      <c r="BE100" s="196"/>
      <c r="BG100" s="19">
        <f t="shared" si="99"/>
        <v>23558708.720833331</v>
      </c>
      <c r="BI100" s="196"/>
      <c r="BK100" s="19">
        <f t="shared" si="100"/>
        <v>23557624.490000006</v>
      </c>
      <c r="BM100" s="196"/>
      <c r="BO100" s="19">
        <f t="shared" si="101"/>
        <v>23545048.669583336</v>
      </c>
      <c r="BQ100" s="196"/>
      <c r="BS100" s="19">
        <f t="shared" si="102"/>
        <v>23582055.52791667</v>
      </c>
      <c r="BU100" s="196"/>
      <c r="BW100" s="19">
        <f t="shared" si="103"/>
        <v>23597280.305000003</v>
      </c>
      <c r="BY100" s="196"/>
      <c r="CA100" s="19">
        <f t="shared" si="104"/>
        <v>23726353.562916666</v>
      </c>
      <c r="CC100" s="196"/>
      <c r="CE100" s="19">
        <f t="shared" si="105"/>
        <v>24087562.633333337</v>
      </c>
      <c r="CG100" s="196"/>
      <c r="CI100" s="19">
        <f t="shared" si="106"/>
        <v>24518449.189166669</v>
      </c>
      <c r="CK100" s="196"/>
      <c r="CM100" s="19">
        <f t="shared" si="107"/>
        <v>0</v>
      </c>
      <c r="CO100" s="19">
        <f t="shared" si="110"/>
        <v>0</v>
      </c>
      <c r="CQ100" s="19">
        <f t="shared" si="81"/>
        <v>0</v>
      </c>
      <c r="CS100" s="19">
        <f t="shared" si="111"/>
        <v>0</v>
      </c>
      <c r="CU100" s="19">
        <f t="shared" si="108"/>
        <v>0</v>
      </c>
      <c r="CW100" s="76">
        <f t="shared" si="109"/>
        <v>0</v>
      </c>
      <c r="CY100" s="21"/>
      <c r="CZ100" s="19">
        <f t="shared" si="82"/>
        <v>0</v>
      </c>
      <c r="DA100" s="21"/>
    </row>
    <row r="101" spans="2:105" x14ac:dyDescent="0.2">
      <c r="B101" s="17" t="str">
        <f>VLOOKUP(D101,'line assign basis'!$L$15:$Q$1525,6,FALSE)</f>
        <v>A/R Vehicle Parts Re</v>
      </c>
      <c r="C101" s="20" t="s">
        <v>231</v>
      </c>
      <c r="D101" s="20" t="s">
        <v>229</v>
      </c>
      <c r="E101" s="20">
        <f>IFERROR(VLOOKUP(D101,'line assign basis'!$L$5:$P$1288,5,FALSE),"")</f>
        <v>29</v>
      </c>
      <c r="F101" s="39">
        <v>0</v>
      </c>
      <c r="G101" s="39">
        <v>0</v>
      </c>
      <c r="H101" s="19">
        <v>0</v>
      </c>
      <c r="I101" s="105">
        <f>IFERROR(VLOOKUP($D101,'SAP Data'!$A$7:$SD$1500,I$4,FALSE),"")</f>
        <v>0</v>
      </c>
      <c r="J101" s="105">
        <f>IFERROR(VLOOKUP($D101,'SAP Data'!$A$7:$SD$1500,J$4,FALSE),"")</f>
        <v>0</v>
      </c>
      <c r="K101" s="105">
        <f>IFERROR(VLOOKUP($D101,'SAP Data'!$A$7:$SD$1500,K$4,FALSE),"")</f>
        <v>0</v>
      </c>
      <c r="L101" s="105">
        <f>IFERROR(VLOOKUP($D101,'SAP Data'!$A$7:$SD$1500,L$4,FALSE),"")</f>
        <v>0</v>
      </c>
      <c r="M101" s="105">
        <f>IFERROR(VLOOKUP($D101,'SAP Data'!$A$7:$SD$1500,M$4,FALSE),"")</f>
        <v>0</v>
      </c>
      <c r="N101" s="105">
        <f>IFERROR(VLOOKUP($D101,'SAP Data'!$A$7:$SD$1500,N$4,FALSE),"")</f>
        <v>0</v>
      </c>
      <c r="O101" s="105">
        <f>IFERROR(VLOOKUP($D101,'SAP Data'!$A$7:$SD$1500,O$4,FALSE),"")</f>
        <v>0</v>
      </c>
      <c r="P101" s="105">
        <f>IFERROR(VLOOKUP($D101,'SAP Data'!$A$7:$SD$1500,P$4,FALSE),"")</f>
        <v>0</v>
      </c>
      <c r="Q101" s="105">
        <f>IFERROR(VLOOKUP($D101,'SAP Data'!$A$7:$SD$1500,Q$4,FALSE),"")</f>
        <v>0</v>
      </c>
      <c r="R101" s="105">
        <f>IFERROR(VLOOKUP($D101,'SAP Data'!$A$7:$SD$1500,R$4,FALSE),"")</f>
        <v>0</v>
      </c>
      <c r="S101" s="105">
        <f>IFERROR(VLOOKUP($D101,'SAP Data'!$A$7:$SD$1500,S$4,FALSE),"")</f>
        <v>0</v>
      </c>
      <c r="T101" s="105">
        <f>IFERROR(VLOOKUP($D101,'SAP Data'!$A$7:$SD$1500,T$4,FALSE),"")</f>
        <v>0</v>
      </c>
      <c r="U101" s="105">
        <f>IFERROR(VLOOKUP($D101,'SAP Data'!$A$7:$SD$1500,U$4,FALSE),"")</f>
        <v>0</v>
      </c>
      <c r="V101" s="105">
        <f>IFERROR(VLOOKUP($D101,'SAP Data'!$A$7:$SD$1500,V$4,FALSE),"")</f>
        <v>0</v>
      </c>
      <c r="W101" s="105">
        <f>IFERROR(VLOOKUP($D101,'SAP Data'!$A$7:$SD$1500,W$4,FALSE),"")</f>
        <v>0</v>
      </c>
      <c r="X101" s="105">
        <f>IFERROR(VLOOKUP($D101,'SAP Data'!$A$7:$SD$1500,X$4,FALSE),"")</f>
        <v>0</v>
      </c>
      <c r="Y101" s="105">
        <f>IFERROR(VLOOKUP($D101,'SAP Data'!$A$7:$SD$1500,Y$4,FALSE),"")</f>
        <v>0</v>
      </c>
      <c r="Z101" s="105">
        <f>IFERROR(VLOOKUP($D101,'SAP Data'!$A$7:$SD$1500,Z$4,FALSE),"")</f>
        <v>0</v>
      </c>
      <c r="AA101" s="105">
        <f>IFERROR(VLOOKUP($D101,'SAP Data'!$A$7:$SD$1500,AA$4,FALSE),"")</f>
        <v>0</v>
      </c>
      <c r="AB101" s="105">
        <f>IFERROR(VLOOKUP($D101,'SAP Data'!$A$7:$SD$1500,AB$4,FALSE),"")</f>
        <v>0</v>
      </c>
      <c r="AC101" s="220">
        <f>IFERROR(VLOOKUP($D101,'SAP Data'!$A$7:$SD$1500,AC$4,FALSE),"")</f>
        <v>0</v>
      </c>
      <c r="AD101" s="133">
        <f t="shared" si="83"/>
        <v>0</v>
      </c>
      <c r="AE101" s="47">
        <f t="shared" si="84"/>
        <v>0</v>
      </c>
      <c r="AF101" s="47">
        <f t="shared" si="85"/>
        <v>0</v>
      </c>
      <c r="AG101" s="47">
        <f t="shared" si="86"/>
        <v>0</v>
      </c>
      <c r="AH101" s="47">
        <f t="shared" si="87"/>
        <v>0</v>
      </c>
      <c r="AI101" s="47">
        <f t="shared" si="88"/>
        <v>0</v>
      </c>
      <c r="AJ101" s="47">
        <f t="shared" si="89"/>
        <v>0</v>
      </c>
      <c r="AK101" s="47">
        <f t="shared" si="90"/>
        <v>0</v>
      </c>
      <c r="AL101" s="47">
        <f t="shared" si="91"/>
        <v>0</v>
      </c>
      <c r="AM101" s="47">
        <f t="shared" si="92"/>
        <v>0</v>
      </c>
      <c r="AN101" s="47">
        <f t="shared" si="93"/>
        <v>0</v>
      </c>
      <c r="AO101" s="132">
        <f t="shared" si="94"/>
        <v>0</v>
      </c>
      <c r="AP101" s="19"/>
      <c r="AQ101" s="19">
        <f t="shared" si="95"/>
        <v>0</v>
      </c>
      <c r="AR101" s="19"/>
      <c r="AS101" s="201"/>
      <c r="AT101" s="19"/>
      <c r="AU101" s="19">
        <f t="shared" si="96"/>
        <v>0</v>
      </c>
      <c r="AV101" s="19"/>
      <c r="AW101" s="201"/>
      <c r="AY101" s="19">
        <f t="shared" si="97"/>
        <v>0</v>
      </c>
      <c r="BA101" s="196"/>
      <c r="BC101" s="19">
        <f t="shared" si="98"/>
        <v>0</v>
      </c>
      <c r="BE101" s="196"/>
      <c r="BG101" s="19">
        <f t="shared" si="99"/>
        <v>0</v>
      </c>
      <c r="BI101" s="196"/>
      <c r="BK101" s="19">
        <f t="shared" si="100"/>
        <v>0</v>
      </c>
      <c r="BM101" s="196"/>
      <c r="BO101" s="19">
        <f t="shared" si="101"/>
        <v>0</v>
      </c>
      <c r="BQ101" s="196"/>
      <c r="BS101" s="19">
        <f t="shared" si="102"/>
        <v>0</v>
      </c>
      <c r="BU101" s="196"/>
      <c r="BW101" s="19">
        <f t="shared" si="103"/>
        <v>0</v>
      </c>
      <c r="BY101" s="196"/>
      <c r="CA101" s="19">
        <f t="shared" si="104"/>
        <v>0</v>
      </c>
      <c r="CC101" s="196"/>
      <c r="CE101" s="19">
        <f t="shared" si="105"/>
        <v>0</v>
      </c>
      <c r="CG101" s="196"/>
      <c r="CI101" s="19">
        <f t="shared" si="106"/>
        <v>0</v>
      </c>
      <c r="CK101" s="196"/>
      <c r="CM101" s="19">
        <f t="shared" si="107"/>
        <v>0</v>
      </c>
      <c r="CO101" s="19">
        <f t="shared" si="110"/>
        <v>0</v>
      </c>
      <c r="CQ101" s="19">
        <f t="shared" si="81"/>
        <v>0</v>
      </c>
      <c r="CS101" s="19">
        <f t="shared" si="111"/>
        <v>0</v>
      </c>
      <c r="CU101" s="19">
        <f t="shared" si="108"/>
        <v>0</v>
      </c>
      <c r="CW101" s="76">
        <f t="shared" si="109"/>
        <v>0</v>
      </c>
      <c r="CY101" s="21"/>
      <c r="CZ101" s="19">
        <f t="shared" si="82"/>
        <v>0</v>
      </c>
      <c r="DA101" s="21"/>
    </row>
    <row r="102" spans="2:105" x14ac:dyDescent="0.2">
      <c r="B102" s="17" t="str">
        <f>VLOOKUP(D102,'line assign basis'!$L$15:$Q$1525,6,FALSE)</f>
        <v>A/R - CONTRA-CLN ENE</v>
      </c>
      <c r="C102" s="20" t="s">
        <v>234</v>
      </c>
      <c r="D102" s="20" t="s">
        <v>232</v>
      </c>
      <c r="E102" s="20">
        <f>IFERROR(VLOOKUP(D102,'line assign basis'!$L$5:$P$1288,5,FALSE),"")</f>
        <v>29</v>
      </c>
      <c r="F102" s="39">
        <v>-117408.65</v>
      </c>
      <c r="G102" s="39">
        <v>-117268.88</v>
      </c>
      <c r="H102" s="19">
        <v>-119542.89</v>
      </c>
      <c r="I102" s="105">
        <f>IFERROR(VLOOKUP($D102,'SAP Data'!$A$7:$SD$1500,I$4,FALSE),"")</f>
        <v>-114597.39</v>
      </c>
      <c r="J102" s="105">
        <f>IFERROR(VLOOKUP($D102,'SAP Data'!$A$7:$SD$1500,J$4,FALSE),"")</f>
        <v>-115893.72</v>
      </c>
      <c r="K102" s="105">
        <f>IFERROR(VLOOKUP($D102,'SAP Data'!$A$7:$SD$1500,K$4,FALSE),"")</f>
        <v>-110632.87</v>
      </c>
      <c r="L102" s="105">
        <f>IFERROR(VLOOKUP($D102,'SAP Data'!$A$7:$SD$1500,L$4,FALSE),"")</f>
        <v>-110926.51</v>
      </c>
      <c r="M102" s="105">
        <f>IFERROR(VLOOKUP($D102,'SAP Data'!$A$7:$SD$1500,M$4,FALSE),"")</f>
        <v>-111375.18</v>
      </c>
      <c r="N102" s="105">
        <f>IFERROR(VLOOKUP($D102,'SAP Data'!$A$7:$SD$1500,N$4,FALSE),"")</f>
        <v>-108500.21</v>
      </c>
      <c r="O102" s="105">
        <f>IFERROR(VLOOKUP($D102,'SAP Data'!$A$7:$SD$1500,O$4,FALSE),"")</f>
        <v>-115611.9</v>
      </c>
      <c r="P102" s="105">
        <f>IFERROR(VLOOKUP($D102,'SAP Data'!$A$7:$SD$1500,P$4,FALSE),"")</f>
        <v>-107816.65</v>
      </c>
      <c r="Q102" s="105">
        <f>IFERROR(VLOOKUP($D102,'SAP Data'!$A$7:$SD$1500,Q$4,FALSE),"")</f>
        <v>-104970.18</v>
      </c>
      <c r="R102" s="105">
        <f>IFERROR(VLOOKUP($D102,'SAP Data'!$A$7:$SD$1500,R$4,FALSE),"")</f>
        <v>-113405.04</v>
      </c>
      <c r="S102" s="105">
        <f>IFERROR(VLOOKUP($D102,'SAP Data'!$A$7:$SD$1500,S$4,FALSE),"")</f>
        <v>-115410.41</v>
      </c>
      <c r="T102" s="105">
        <f>IFERROR(VLOOKUP($D102,'SAP Data'!$A$7:$SD$1500,T$4,FALSE),"")</f>
        <v>-113515.75</v>
      </c>
      <c r="U102" s="105">
        <f>IFERROR(VLOOKUP($D102,'SAP Data'!$A$7:$SD$1500,U$4,FALSE),"")</f>
        <v>-109703.54</v>
      </c>
      <c r="V102" s="105">
        <f>IFERROR(VLOOKUP($D102,'SAP Data'!$A$7:$SD$1500,V$4,FALSE),"")</f>
        <v>-101066.41</v>
      </c>
      <c r="W102" s="105">
        <f>IFERROR(VLOOKUP($D102,'SAP Data'!$A$7:$SD$1500,W$4,FALSE),"")</f>
        <v>-93598.31</v>
      </c>
      <c r="X102" s="105">
        <f>IFERROR(VLOOKUP($D102,'SAP Data'!$A$7:$SD$1500,X$4,FALSE),"")</f>
        <v>-98942.21</v>
      </c>
      <c r="Y102" s="105">
        <f>IFERROR(VLOOKUP($D102,'SAP Data'!$A$7:$SD$1500,Y$4,FALSE),"")</f>
        <v>-98241.25</v>
      </c>
      <c r="Z102" s="105">
        <f>IFERROR(VLOOKUP($D102,'SAP Data'!$A$7:$SD$1500,Z$4,FALSE),"")</f>
        <v>-98093.21</v>
      </c>
      <c r="AA102" s="105">
        <f>IFERROR(VLOOKUP($D102,'SAP Data'!$A$7:$SD$1500,AA$4,FALSE),"")</f>
        <v>-96557.84</v>
      </c>
      <c r="AB102" s="105">
        <f>IFERROR(VLOOKUP($D102,'SAP Data'!$A$7:$SD$1500,AB$4,FALSE),"")</f>
        <v>-90970.42</v>
      </c>
      <c r="AC102" s="220">
        <f>IFERROR(VLOOKUP($D102,'SAP Data'!$A$7:$SD$1500,AC$4,FALSE),"")</f>
        <v>-91190.2</v>
      </c>
      <c r="AD102" s="133">
        <f t="shared" si="83"/>
        <v>-112711.93541666666</v>
      </c>
      <c r="AE102" s="47">
        <f t="shared" si="84"/>
        <v>-112467.68208333333</v>
      </c>
      <c r="AF102" s="47">
        <f t="shared" si="85"/>
        <v>-112139.11499999999</v>
      </c>
      <c r="AG102" s="47">
        <f t="shared" si="86"/>
        <v>-111684.07375</v>
      </c>
      <c r="AH102" s="47">
        <f t="shared" si="87"/>
        <v>-110862.35875000003</v>
      </c>
      <c r="AI102" s="47">
        <f t="shared" si="88"/>
        <v>-109534.78083333334</v>
      </c>
      <c r="AJ102" s="47">
        <f t="shared" si="89"/>
        <v>-108325.66166666668</v>
      </c>
      <c r="AK102" s="47">
        <f t="shared" si="90"/>
        <v>-107279.06875000002</v>
      </c>
      <c r="AL102" s="47">
        <f t="shared" si="91"/>
        <v>-106298.19666666666</v>
      </c>
      <c r="AM102" s="47">
        <f t="shared" si="92"/>
        <v>-105070.65249999998</v>
      </c>
      <c r="AN102" s="47">
        <f t="shared" si="93"/>
        <v>-103574.80708333333</v>
      </c>
      <c r="AO102" s="132">
        <f t="shared" si="94"/>
        <v>-102298.71500000001</v>
      </c>
      <c r="AP102" s="19"/>
      <c r="AQ102" s="19">
        <f t="shared" si="95"/>
        <v>-112711.93541666666</v>
      </c>
      <c r="AR102" s="19"/>
      <c r="AS102" s="201"/>
      <c r="AT102" s="19"/>
      <c r="AU102" s="19">
        <f t="shared" si="96"/>
        <v>-112467.68208333333</v>
      </c>
      <c r="AV102" s="19"/>
      <c r="AW102" s="201"/>
      <c r="AY102" s="19">
        <f t="shared" si="97"/>
        <v>-112139.11499999999</v>
      </c>
      <c r="BA102" s="196"/>
      <c r="BC102" s="19">
        <f t="shared" si="98"/>
        <v>-111684.07375</v>
      </c>
      <c r="BE102" s="196"/>
      <c r="BG102" s="19">
        <f t="shared" si="99"/>
        <v>-110862.35875000003</v>
      </c>
      <c r="BI102" s="196"/>
      <c r="BK102" s="19">
        <f t="shared" si="100"/>
        <v>-109534.78083333334</v>
      </c>
      <c r="BM102" s="196"/>
      <c r="BO102" s="19">
        <f t="shared" si="101"/>
        <v>-108325.66166666668</v>
      </c>
      <c r="BQ102" s="196"/>
      <c r="BS102" s="19">
        <f t="shared" si="102"/>
        <v>-107279.06875000002</v>
      </c>
      <c r="BU102" s="196"/>
      <c r="BW102" s="19">
        <f t="shared" si="103"/>
        <v>-106298.19666666666</v>
      </c>
      <c r="BY102" s="196"/>
      <c r="CA102" s="19">
        <f t="shared" si="104"/>
        <v>-105070.65249999998</v>
      </c>
      <c r="CC102" s="196"/>
      <c r="CE102" s="19">
        <f t="shared" si="105"/>
        <v>-103574.80708333333</v>
      </c>
      <c r="CG102" s="196"/>
      <c r="CI102" s="19">
        <f t="shared" si="106"/>
        <v>-102298.71500000001</v>
      </c>
      <c r="CK102" s="196"/>
      <c r="CM102" s="19">
        <f t="shared" si="107"/>
        <v>0</v>
      </c>
      <c r="CO102" s="19">
        <f t="shared" si="110"/>
        <v>0</v>
      </c>
      <c r="CQ102" s="19">
        <f t="shared" si="81"/>
        <v>0</v>
      </c>
      <c r="CS102" s="19">
        <f t="shared" si="111"/>
        <v>0</v>
      </c>
      <c r="CU102" s="19">
        <f t="shared" si="108"/>
        <v>0</v>
      </c>
      <c r="CW102" s="76">
        <f t="shared" si="109"/>
        <v>0</v>
      </c>
      <c r="CY102" s="21"/>
      <c r="CZ102" s="19">
        <f t="shared" si="82"/>
        <v>0</v>
      </c>
      <c r="DA102" s="21"/>
    </row>
    <row r="103" spans="2:105" x14ac:dyDescent="0.2">
      <c r="B103" s="17" t="str">
        <f>VLOOKUP(D103,'line assign basis'!$L$15:$Q$1525,6,FALSE)</f>
        <v>A/R-OPTIMIZATION REC</v>
      </c>
      <c r="C103" s="20" t="s">
        <v>237</v>
      </c>
      <c r="D103" s="20" t="s">
        <v>235</v>
      </c>
      <c r="E103" s="20">
        <f>IFERROR(VLOOKUP(D103,'line assign basis'!$L$5:$P$1288,5,FALSE),"")</f>
        <v>29</v>
      </c>
      <c r="F103" s="39">
        <v>8104666.3399999999</v>
      </c>
      <c r="G103" s="39">
        <v>12740130.439999999</v>
      </c>
      <c r="H103" s="19">
        <v>13930930.34</v>
      </c>
      <c r="I103" s="105">
        <f>IFERROR(VLOOKUP($D103,'SAP Data'!$A$7:$SD$1500,I$4,FALSE),"")</f>
        <v>13930930.34</v>
      </c>
      <c r="J103" s="105">
        <f>IFERROR(VLOOKUP($D103,'SAP Data'!$A$7:$SD$1500,J$4,FALSE),"")</f>
        <v>10684441.48</v>
      </c>
      <c r="K103" s="105">
        <f>IFERROR(VLOOKUP($D103,'SAP Data'!$A$7:$SD$1500,K$4,FALSE),"")</f>
        <v>7168827.0300000003</v>
      </c>
      <c r="L103" s="105">
        <f>IFERROR(VLOOKUP($D103,'SAP Data'!$A$7:$SD$1500,L$4,FALSE),"")</f>
        <v>5193706.63</v>
      </c>
      <c r="M103" s="105">
        <f>IFERROR(VLOOKUP($D103,'SAP Data'!$A$7:$SD$1500,M$4,FALSE),"")</f>
        <v>4624596.4400000004</v>
      </c>
      <c r="N103" s="105">
        <f>IFERROR(VLOOKUP($D103,'SAP Data'!$A$7:$SD$1500,N$4,FALSE),"")</f>
        <v>1820204.91</v>
      </c>
      <c r="O103" s="105">
        <f>IFERROR(VLOOKUP($D103,'SAP Data'!$A$7:$SD$1500,O$4,FALSE),"")</f>
        <v>0</v>
      </c>
      <c r="P103" s="105">
        <f>IFERROR(VLOOKUP($D103,'SAP Data'!$A$7:$SD$1500,P$4,FALSE),"")</f>
        <v>1487400.02</v>
      </c>
      <c r="Q103" s="105">
        <f>IFERROR(VLOOKUP($D103,'SAP Data'!$A$7:$SD$1500,Q$4,FALSE),"")</f>
        <v>8425960.9299999997</v>
      </c>
      <c r="R103" s="105">
        <f>IFERROR(VLOOKUP($D103,'SAP Data'!$A$7:$SD$1500,R$4,FALSE),"")</f>
        <v>12665675.07</v>
      </c>
      <c r="S103" s="105">
        <f>IFERROR(VLOOKUP($D103,'SAP Data'!$A$7:$SD$1500,S$4,FALSE),"")</f>
        <v>14813865.99</v>
      </c>
      <c r="T103" s="105">
        <f>IFERROR(VLOOKUP($D103,'SAP Data'!$A$7:$SD$1500,T$4,FALSE),"")</f>
        <v>13782447.59</v>
      </c>
      <c r="U103" s="105">
        <f>IFERROR(VLOOKUP($D103,'SAP Data'!$A$7:$SD$1500,U$4,FALSE),"")</f>
        <v>12722502.02</v>
      </c>
      <c r="V103" s="105">
        <f>IFERROR(VLOOKUP($D103,'SAP Data'!$A$7:$SD$1500,V$4,FALSE),"")</f>
        <v>12055551.380000001</v>
      </c>
      <c r="W103" s="105">
        <f>IFERROR(VLOOKUP($D103,'SAP Data'!$A$7:$SD$1500,W$4,FALSE),"")</f>
        <v>11622406.470000001</v>
      </c>
      <c r="X103" s="105">
        <f>IFERROR(VLOOKUP($D103,'SAP Data'!$A$7:$SD$1500,X$4,FALSE),"")</f>
        <v>9807606.0899999999</v>
      </c>
      <c r="Y103" s="105">
        <f>IFERROR(VLOOKUP($D103,'SAP Data'!$A$7:$SD$1500,Y$4,FALSE),"")</f>
        <v>6497572.8099999996</v>
      </c>
      <c r="Z103" s="105">
        <f>IFERROR(VLOOKUP($D103,'SAP Data'!$A$7:$SD$1500,Z$4,FALSE),"")</f>
        <v>1073099.57</v>
      </c>
      <c r="AA103" s="105">
        <f>IFERROR(VLOOKUP($D103,'SAP Data'!$A$7:$SD$1500,AA$4,FALSE),"")</f>
        <v>0</v>
      </c>
      <c r="AB103" s="105">
        <f>IFERROR(VLOOKUP($D103,'SAP Data'!$A$7:$SD$1500,AB$4,FALSE),"")</f>
        <v>215540</v>
      </c>
      <c r="AC103" s="220">
        <f>IFERROR(VLOOKUP($D103,'SAP Data'!$A$7:$SD$1500,AC$4,FALSE),"")</f>
        <v>1396952.69</v>
      </c>
      <c r="AD103" s="133">
        <f t="shared" si="83"/>
        <v>7532691.6054166667</v>
      </c>
      <c r="AE103" s="47">
        <f t="shared" si="84"/>
        <v>7809139.2837500004</v>
      </c>
      <c r="AF103" s="47">
        <f t="shared" si="85"/>
        <v>7889358.1504166676</v>
      </c>
      <c r="AG103" s="47">
        <f t="shared" si="86"/>
        <v>7832820.1891666679</v>
      </c>
      <c r="AH103" s="47">
        <f t="shared" si="87"/>
        <v>7839598.588333332</v>
      </c>
      <c r="AI103" s="47">
        <f t="shared" si="88"/>
        <v>8082293.9774999991</v>
      </c>
      <c r="AJ103" s="47">
        <f t="shared" si="89"/>
        <v>8460105.5983333327</v>
      </c>
      <c r="AK103" s="47">
        <f t="shared" si="90"/>
        <v>8730392.0912500005</v>
      </c>
      <c r="AL103" s="47">
        <f t="shared" si="91"/>
        <v>8777303.3841666654</v>
      </c>
      <c r="AM103" s="47">
        <f t="shared" si="92"/>
        <v>8746173.9949999992</v>
      </c>
      <c r="AN103" s="47">
        <f t="shared" si="93"/>
        <v>8693179.8274999987</v>
      </c>
      <c r="AO103" s="132">
        <f t="shared" si="94"/>
        <v>8347310.3166666673</v>
      </c>
      <c r="AP103" s="19"/>
      <c r="AQ103" s="19">
        <f t="shared" si="95"/>
        <v>7532691.6054166667</v>
      </c>
      <c r="AR103" s="19"/>
      <c r="AS103" s="201"/>
      <c r="AT103" s="19"/>
      <c r="AU103" s="19">
        <f t="shared" si="96"/>
        <v>7809139.2837500004</v>
      </c>
      <c r="AV103" s="19"/>
      <c r="AW103" s="201"/>
      <c r="AY103" s="19">
        <f t="shared" si="97"/>
        <v>7889358.1504166676</v>
      </c>
      <c r="BA103" s="196"/>
      <c r="BC103" s="19">
        <f t="shared" si="98"/>
        <v>7832820.1891666679</v>
      </c>
      <c r="BE103" s="196"/>
      <c r="BG103" s="19">
        <f t="shared" si="99"/>
        <v>7839598.588333332</v>
      </c>
      <c r="BI103" s="196"/>
      <c r="BK103" s="19">
        <f t="shared" si="100"/>
        <v>8082293.9774999991</v>
      </c>
      <c r="BM103" s="196"/>
      <c r="BO103" s="19">
        <f t="shared" si="101"/>
        <v>8460105.5983333327</v>
      </c>
      <c r="BQ103" s="196"/>
      <c r="BS103" s="19">
        <f t="shared" si="102"/>
        <v>8730392.0912500005</v>
      </c>
      <c r="BU103" s="196"/>
      <c r="BW103" s="19">
        <f t="shared" si="103"/>
        <v>8777303.3841666654</v>
      </c>
      <c r="BY103" s="196"/>
      <c r="CA103" s="19">
        <f t="shared" si="104"/>
        <v>8746173.9949999992</v>
      </c>
      <c r="CC103" s="196"/>
      <c r="CE103" s="19">
        <f t="shared" si="105"/>
        <v>8693179.8274999987</v>
      </c>
      <c r="CG103" s="196"/>
      <c r="CI103" s="19">
        <f t="shared" si="106"/>
        <v>8347310.3166666673</v>
      </c>
      <c r="CK103" s="196"/>
      <c r="CM103" s="19">
        <f t="shared" si="107"/>
        <v>0</v>
      </c>
      <c r="CO103" s="19">
        <f t="shared" si="110"/>
        <v>0</v>
      </c>
      <c r="CQ103" s="19">
        <f t="shared" si="81"/>
        <v>0</v>
      </c>
      <c r="CS103" s="19">
        <f t="shared" si="111"/>
        <v>0</v>
      </c>
      <c r="CU103" s="19">
        <f t="shared" si="108"/>
        <v>0</v>
      </c>
      <c r="CW103" s="76">
        <f t="shared" si="109"/>
        <v>0</v>
      </c>
      <c r="CY103" s="21"/>
      <c r="CZ103" s="19">
        <f t="shared" si="82"/>
        <v>0</v>
      </c>
      <c r="DA103" s="21"/>
    </row>
    <row r="104" spans="2:105" x14ac:dyDescent="0.2">
      <c r="B104" s="17" t="str">
        <f>VLOOKUP(D104,'line assign basis'!$L$15:$Q$1525,6,FALSE)</f>
        <v>A/R-COMMERCIAL</v>
      </c>
      <c r="C104" s="20" t="s">
        <v>240</v>
      </c>
      <c r="D104" s="20" t="s">
        <v>238</v>
      </c>
      <c r="E104" s="20">
        <f>IFERROR(VLOOKUP(D104,'line assign basis'!$L$5:$P$1288,5,FALSE),"")</f>
        <v>29</v>
      </c>
      <c r="F104" s="39">
        <v>18464842.75</v>
      </c>
      <c r="G104" s="39">
        <v>17123558.52</v>
      </c>
      <c r="H104" s="19">
        <v>14664166.15</v>
      </c>
      <c r="I104" s="105">
        <f>IFERROR(VLOOKUP($D104,'SAP Data'!$A$7:$SD$1500,I$4,FALSE),"")</f>
        <v>11476068.119999999</v>
      </c>
      <c r="J104" s="105">
        <f>IFERROR(VLOOKUP($D104,'SAP Data'!$A$7:$SD$1500,J$4,FALSE),"")</f>
        <v>6331453.29</v>
      </c>
      <c r="K104" s="105">
        <f>IFERROR(VLOOKUP($D104,'SAP Data'!$A$7:$SD$1500,K$4,FALSE),"")</f>
        <v>3961527.96</v>
      </c>
      <c r="L104" s="105">
        <f>IFERROR(VLOOKUP($D104,'SAP Data'!$A$7:$SD$1500,L$4,FALSE),"")</f>
        <v>4922995.07</v>
      </c>
      <c r="M104" s="105">
        <f>IFERROR(VLOOKUP($D104,'SAP Data'!$A$7:$SD$1500,M$4,FALSE),"")</f>
        <v>4136349.06</v>
      </c>
      <c r="N104" s="105">
        <f>IFERROR(VLOOKUP($D104,'SAP Data'!$A$7:$SD$1500,N$4,FALSE),"")</f>
        <v>5453032.1200000001</v>
      </c>
      <c r="O104" s="105">
        <f>IFERROR(VLOOKUP($D104,'SAP Data'!$A$7:$SD$1500,O$4,FALSE),"")</f>
        <v>5716910.2999999998</v>
      </c>
      <c r="P104" s="105">
        <f>IFERROR(VLOOKUP($D104,'SAP Data'!$A$7:$SD$1500,P$4,FALSE),"")</f>
        <v>8395431.5</v>
      </c>
      <c r="Q104" s="105">
        <f>IFERROR(VLOOKUP($D104,'SAP Data'!$A$7:$SD$1500,Q$4,FALSE),"")</f>
        <v>14632883.26</v>
      </c>
      <c r="R104" s="105">
        <f>IFERROR(VLOOKUP($D104,'SAP Data'!$A$7:$SD$1500,R$4,FALSE),"")</f>
        <v>18267626.420000002</v>
      </c>
      <c r="S104" s="105">
        <f>IFERROR(VLOOKUP($D104,'SAP Data'!$A$7:$SD$1500,S$4,FALSE),"")</f>
        <v>20000082.760000002</v>
      </c>
      <c r="T104" s="105">
        <f>IFERROR(VLOOKUP($D104,'SAP Data'!$A$7:$SD$1500,T$4,FALSE),"")</f>
        <v>18662632.170000002</v>
      </c>
      <c r="U104" s="105">
        <f>IFERROR(VLOOKUP($D104,'SAP Data'!$A$7:$SD$1500,U$4,FALSE),"")</f>
        <v>10429815.09</v>
      </c>
      <c r="V104" s="105">
        <f>IFERROR(VLOOKUP($D104,'SAP Data'!$A$7:$SD$1500,V$4,FALSE),"")</f>
        <v>6935118.4900000002</v>
      </c>
      <c r="W104" s="105">
        <f>IFERROR(VLOOKUP($D104,'SAP Data'!$A$7:$SD$1500,W$4,FALSE),"")</f>
        <v>5171281.26</v>
      </c>
      <c r="X104" s="105">
        <f>IFERROR(VLOOKUP($D104,'SAP Data'!$A$7:$SD$1500,X$4,FALSE),"")</f>
        <v>6715236.4699999997</v>
      </c>
      <c r="Y104" s="105">
        <f>IFERROR(VLOOKUP($D104,'SAP Data'!$A$7:$SD$1500,Y$4,FALSE),"")</f>
        <v>6159387.4800000004</v>
      </c>
      <c r="Z104" s="105">
        <f>IFERROR(VLOOKUP($D104,'SAP Data'!$A$7:$SD$1500,Z$4,FALSE),"")</f>
        <v>6619589.6799999997</v>
      </c>
      <c r="AA104" s="105">
        <f>IFERROR(VLOOKUP($D104,'SAP Data'!$A$7:$SD$1500,AA$4,FALSE),"")</f>
        <v>8969427.25</v>
      </c>
      <c r="AB104" s="105">
        <f>IFERROR(VLOOKUP($D104,'SAP Data'!$A$7:$SD$1500,AB$4,FALSE),"")</f>
        <v>13055315.210000001</v>
      </c>
      <c r="AC104" s="220">
        <f>IFERROR(VLOOKUP($D104,'SAP Data'!$A$7:$SD$1500,AC$4,FALSE),"")</f>
        <v>18070774.300000001</v>
      </c>
      <c r="AD104" s="133">
        <f t="shared" si="83"/>
        <v>9598384.1612500008</v>
      </c>
      <c r="AE104" s="47">
        <f t="shared" si="84"/>
        <v>9710021.9908333328</v>
      </c>
      <c r="AF104" s="47">
        <f t="shared" si="85"/>
        <v>9996479.9183333348</v>
      </c>
      <c r="AG104" s="47">
        <f t="shared" si="86"/>
        <v>10119488.792916667</v>
      </c>
      <c r="AH104" s="47">
        <f t="shared" si="87"/>
        <v>10101047.633333335</v>
      </c>
      <c r="AI104" s="47">
        <f t="shared" si="88"/>
        <v>10176606.737500001</v>
      </c>
      <c r="AJ104" s="47">
        <f t="shared" si="89"/>
        <v>10301689.85</v>
      </c>
      <c r="AK104" s="47">
        <f t="shared" si="90"/>
        <v>10460659.842499999</v>
      </c>
      <c r="AL104" s="47">
        <f t="shared" si="91"/>
        <v>10593559.675000003</v>
      </c>
      <c r="AM104" s="47">
        <f t="shared" si="92"/>
        <v>10777687.779583335</v>
      </c>
      <c r="AN104" s="47">
        <f t="shared" si="93"/>
        <v>11107371.140416669</v>
      </c>
      <c r="AO104" s="132">
        <f t="shared" si="94"/>
        <v>11444778.421666669</v>
      </c>
      <c r="AP104" s="19"/>
      <c r="AQ104" s="19">
        <f t="shared" si="95"/>
        <v>9598384.1612500008</v>
      </c>
      <c r="AR104" s="19"/>
      <c r="AS104" s="201"/>
      <c r="AT104" s="19"/>
      <c r="AU104" s="19">
        <f t="shared" si="96"/>
        <v>9710021.9908333328</v>
      </c>
      <c r="AV104" s="19"/>
      <c r="AW104" s="201"/>
      <c r="AY104" s="19">
        <f t="shared" si="97"/>
        <v>9996479.9183333348</v>
      </c>
      <c r="BA104" s="196"/>
      <c r="BC104" s="19">
        <f t="shared" si="98"/>
        <v>10119488.792916667</v>
      </c>
      <c r="BE104" s="196"/>
      <c r="BG104" s="19">
        <f t="shared" si="99"/>
        <v>10101047.633333335</v>
      </c>
      <c r="BI104" s="196"/>
      <c r="BK104" s="19">
        <f t="shared" si="100"/>
        <v>10176606.737500001</v>
      </c>
      <c r="BM104" s="196"/>
      <c r="BO104" s="19">
        <f t="shared" si="101"/>
        <v>10301689.85</v>
      </c>
      <c r="BQ104" s="196"/>
      <c r="BS104" s="19">
        <f t="shared" si="102"/>
        <v>10460659.842499999</v>
      </c>
      <c r="BU104" s="196"/>
      <c r="BW104" s="19">
        <f t="shared" si="103"/>
        <v>10593559.675000003</v>
      </c>
      <c r="BY104" s="196"/>
      <c r="CA104" s="19">
        <f t="shared" si="104"/>
        <v>10777687.779583335</v>
      </c>
      <c r="CC104" s="196"/>
      <c r="CE104" s="19">
        <f t="shared" si="105"/>
        <v>11107371.140416669</v>
      </c>
      <c r="CG104" s="196"/>
      <c r="CI104" s="19">
        <f t="shared" si="106"/>
        <v>11444778.421666669</v>
      </c>
      <c r="CK104" s="196"/>
      <c r="CM104" s="19">
        <f t="shared" si="107"/>
        <v>0</v>
      </c>
      <c r="CO104" s="19">
        <f t="shared" si="110"/>
        <v>0</v>
      </c>
      <c r="CQ104" s="19">
        <f t="shared" si="81"/>
        <v>0</v>
      </c>
      <c r="CS104" s="19">
        <f t="shared" si="111"/>
        <v>0</v>
      </c>
      <c r="CU104" s="19">
        <f t="shared" si="108"/>
        <v>0</v>
      </c>
      <c r="CW104" s="76">
        <f t="shared" si="109"/>
        <v>0</v>
      </c>
      <c r="CY104" s="21"/>
      <c r="CZ104" s="19">
        <f t="shared" si="82"/>
        <v>0</v>
      </c>
      <c r="DA104" s="21"/>
    </row>
    <row r="105" spans="2:105" x14ac:dyDescent="0.2">
      <c r="B105" s="17" t="str">
        <f>VLOOKUP(D105,'line assign basis'!$L$15:$Q$1525,6,FALSE)</f>
        <v>A/R-INDUSTRIAL FIRM</v>
      </c>
      <c r="C105" s="20" t="s">
        <v>243</v>
      </c>
      <c r="D105" s="20" t="s">
        <v>241</v>
      </c>
      <c r="E105" s="20">
        <f>IFERROR(VLOOKUP(D105,'line assign basis'!$L$5:$P$1288,5,FALSE),"")</f>
        <v>29</v>
      </c>
      <c r="F105" s="39">
        <v>2848367.35</v>
      </c>
      <c r="G105" s="39">
        <v>2886543.15</v>
      </c>
      <c r="H105" s="19">
        <v>2721748.09</v>
      </c>
      <c r="I105" s="105">
        <f>IFERROR(VLOOKUP($D105,'SAP Data'!$A$7:$SD$1500,I$4,FALSE),"")</f>
        <v>2608416.61</v>
      </c>
      <c r="J105" s="105">
        <f>IFERROR(VLOOKUP($D105,'SAP Data'!$A$7:$SD$1500,J$4,FALSE),"")</f>
        <v>2159582.63</v>
      </c>
      <c r="K105" s="105">
        <f>IFERROR(VLOOKUP($D105,'SAP Data'!$A$7:$SD$1500,K$4,FALSE),"")</f>
        <v>1777535.51</v>
      </c>
      <c r="L105" s="105">
        <f>IFERROR(VLOOKUP($D105,'SAP Data'!$A$7:$SD$1500,L$4,FALSE),"")</f>
        <v>1911495.14</v>
      </c>
      <c r="M105" s="105">
        <f>IFERROR(VLOOKUP($D105,'SAP Data'!$A$7:$SD$1500,M$4,FALSE),"")</f>
        <v>1801368.92</v>
      </c>
      <c r="N105" s="105">
        <f>IFERROR(VLOOKUP($D105,'SAP Data'!$A$7:$SD$1500,N$4,FALSE),"")</f>
        <v>1917598.34</v>
      </c>
      <c r="O105" s="105">
        <f>IFERROR(VLOOKUP($D105,'SAP Data'!$A$7:$SD$1500,O$4,FALSE),"")</f>
        <v>2704215.18</v>
      </c>
      <c r="P105" s="105">
        <f>IFERROR(VLOOKUP($D105,'SAP Data'!$A$7:$SD$1500,P$4,FALSE),"")</f>
        <v>2583345.46</v>
      </c>
      <c r="Q105" s="105">
        <f>IFERROR(VLOOKUP($D105,'SAP Data'!$A$7:$SD$1500,Q$4,FALSE),"")</f>
        <v>2491086.08</v>
      </c>
      <c r="R105" s="105">
        <f>IFERROR(VLOOKUP($D105,'SAP Data'!$A$7:$SD$1500,R$4,FALSE),"")</f>
        <v>2618219.81</v>
      </c>
      <c r="S105" s="105">
        <f>IFERROR(VLOOKUP($D105,'SAP Data'!$A$7:$SD$1500,S$4,FALSE),"")</f>
        <v>3575151.04</v>
      </c>
      <c r="T105" s="105">
        <f>IFERROR(VLOOKUP($D105,'SAP Data'!$A$7:$SD$1500,T$4,FALSE),"")</f>
        <v>3536501.58</v>
      </c>
      <c r="U105" s="105">
        <f>IFERROR(VLOOKUP($D105,'SAP Data'!$A$7:$SD$1500,U$4,FALSE),"")</f>
        <v>2245632.46</v>
      </c>
      <c r="V105" s="105">
        <f>IFERROR(VLOOKUP($D105,'SAP Data'!$A$7:$SD$1500,V$4,FALSE),"")</f>
        <v>1838704.33</v>
      </c>
      <c r="W105" s="105">
        <f>IFERROR(VLOOKUP($D105,'SAP Data'!$A$7:$SD$1500,W$4,FALSE),"")</f>
        <v>1045521.21</v>
      </c>
      <c r="X105" s="105">
        <f>IFERROR(VLOOKUP($D105,'SAP Data'!$A$7:$SD$1500,X$4,FALSE),"")</f>
        <v>1422855.92</v>
      </c>
      <c r="Y105" s="105">
        <f>IFERROR(VLOOKUP($D105,'SAP Data'!$A$7:$SD$1500,Y$4,FALSE),"")</f>
        <v>1482123.63</v>
      </c>
      <c r="Z105" s="105">
        <f>IFERROR(VLOOKUP($D105,'SAP Data'!$A$7:$SD$1500,Z$4,FALSE),"")</f>
        <v>2230067.44</v>
      </c>
      <c r="AA105" s="105">
        <f>IFERROR(VLOOKUP($D105,'SAP Data'!$A$7:$SD$1500,AA$4,FALSE),"")</f>
        <v>1834741.51</v>
      </c>
      <c r="AB105" s="105">
        <f>IFERROR(VLOOKUP($D105,'SAP Data'!$A$7:$SD$1500,AB$4,FALSE),"")</f>
        <v>2117232.42</v>
      </c>
      <c r="AC105" s="220">
        <f>IFERROR(VLOOKUP($D105,'SAP Data'!$A$7:$SD$1500,AC$4,FALSE),"")</f>
        <v>2554497.81</v>
      </c>
      <c r="AD105" s="133">
        <f t="shared" si="83"/>
        <v>2358019.0575000001</v>
      </c>
      <c r="AE105" s="47">
        <f t="shared" si="84"/>
        <v>2377121.572083333</v>
      </c>
      <c r="AF105" s="47">
        <f t="shared" si="85"/>
        <v>2439761.6295833327</v>
      </c>
      <c r="AG105" s="47">
        <f t="shared" si="86"/>
        <v>2458593.6854166663</v>
      </c>
      <c r="AH105" s="47">
        <f t="shared" si="87"/>
        <v>2430107.7500000005</v>
      </c>
      <c r="AI105" s="47">
        <f t="shared" si="88"/>
        <v>2386237.2249999996</v>
      </c>
      <c r="AJ105" s="47">
        <f t="shared" si="89"/>
        <v>2335376.6616666666</v>
      </c>
      <c r="AK105" s="47">
        <f t="shared" si="90"/>
        <v>2301714.8070833338</v>
      </c>
      <c r="AL105" s="47">
        <f t="shared" si="91"/>
        <v>2301432.4658333333</v>
      </c>
      <c r="AM105" s="47">
        <f t="shared" si="92"/>
        <v>2278223.9420833332</v>
      </c>
      <c r="AN105" s="47">
        <f t="shared" si="93"/>
        <v>2222574.4958333336</v>
      </c>
      <c r="AO105" s="132">
        <f t="shared" si="94"/>
        <v>2205795.2745833336</v>
      </c>
      <c r="AP105" s="19"/>
      <c r="AQ105" s="19">
        <f t="shared" si="95"/>
        <v>2358019.0575000001</v>
      </c>
      <c r="AR105" s="19"/>
      <c r="AS105" s="201"/>
      <c r="AT105" s="19"/>
      <c r="AU105" s="19">
        <f t="shared" si="96"/>
        <v>2377121.572083333</v>
      </c>
      <c r="AV105" s="19"/>
      <c r="AW105" s="201"/>
      <c r="AY105" s="19">
        <f t="shared" si="97"/>
        <v>2439761.6295833327</v>
      </c>
      <c r="BA105" s="196"/>
      <c r="BC105" s="19">
        <f t="shared" si="98"/>
        <v>2458593.6854166663</v>
      </c>
      <c r="BE105" s="196"/>
      <c r="BG105" s="19">
        <f t="shared" si="99"/>
        <v>2430107.7500000005</v>
      </c>
      <c r="BI105" s="196"/>
      <c r="BK105" s="19">
        <f t="shared" si="100"/>
        <v>2386237.2249999996</v>
      </c>
      <c r="BM105" s="196"/>
      <c r="BO105" s="19">
        <f t="shared" si="101"/>
        <v>2335376.6616666666</v>
      </c>
      <c r="BQ105" s="196"/>
      <c r="BS105" s="19">
        <f t="shared" si="102"/>
        <v>2301714.8070833338</v>
      </c>
      <c r="BU105" s="196"/>
      <c r="BW105" s="19">
        <f t="shared" si="103"/>
        <v>2301432.4658333333</v>
      </c>
      <c r="BY105" s="196"/>
      <c r="CA105" s="19">
        <f t="shared" si="104"/>
        <v>2278223.9420833332</v>
      </c>
      <c r="CC105" s="196"/>
      <c r="CE105" s="19">
        <f t="shared" si="105"/>
        <v>2222574.4958333336</v>
      </c>
      <c r="CG105" s="196"/>
      <c r="CI105" s="19">
        <f t="shared" si="106"/>
        <v>2205795.2745833336</v>
      </c>
      <c r="CK105" s="196"/>
      <c r="CM105" s="19">
        <f t="shared" si="107"/>
        <v>0</v>
      </c>
      <c r="CO105" s="19">
        <f t="shared" si="110"/>
        <v>0</v>
      </c>
      <c r="CQ105" s="19">
        <f t="shared" si="81"/>
        <v>0</v>
      </c>
      <c r="CS105" s="19">
        <f t="shared" si="111"/>
        <v>0</v>
      </c>
      <c r="CU105" s="19">
        <f t="shared" si="108"/>
        <v>0</v>
      </c>
      <c r="CW105" s="76">
        <f t="shared" si="109"/>
        <v>0</v>
      </c>
      <c r="CY105" s="21"/>
      <c r="CZ105" s="19">
        <f t="shared" si="82"/>
        <v>0</v>
      </c>
      <c r="DA105" s="21"/>
    </row>
    <row r="106" spans="2:105" x14ac:dyDescent="0.2">
      <c r="B106" s="17" t="str">
        <f>VLOOKUP(D106,'line assign basis'!$L$15:$Q$1525,6,FALSE)</f>
        <v>A/R-INDUSTRIAL INT</v>
      </c>
      <c r="C106" s="20" t="s">
        <v>246</v>
      </c>
      <c r="D106" s="20" t="s">
        <v>244</v>
      </c>
      <c r="E106" s="20">
        <f>IFERROR(VLOOKUP(D106,'line assign basis'!$L$5:$P$1288,5,FALSE),"")</f>
        <v>29</v>
      </c>
      <c r="F106" s="39">
        <v>1047446.19</v>
      </c>
      <c r="G106" s="39">
        <v>1010453.85</v>
      </c>
      <c r="H106" s="19">
        <v>1184462.55</v>
      </c>
      <c r="I106" s="105">
        <f>IFERROR(VLOOKUP($D106,'SAP Data'!$A$7:$SD$1500,I$4,FALSE),"")</f>
        <v>1016794.59</v>
      </c>
      <c r="J106" s="105">
        <f>IFERROR(VLOOKUP($D106,'SAP Data'!$A$7:$SD$1500,J$4,FALSE),"")</f>
        <v>1075481.8</v>
      </c>
      <c r="K106" s="105">
        <f>IFERROR(VLOOKUP($D106,'SAP Data'!$A$7:$SD$1500,K$4,FALSE),"")</f>
        <v>766957.79</v>
      </c>
      <c r="L106" s="105">
        <f>IFERROR(VLOOKUP($D106,'SAP Data'!$A$7:$SD$1500,L$4,FALSE),"")</f>
        <v>1045444.04</v>
      </c>
      <c r="M106" s="105">
        <f>IFERROR(VLOOKUP($D106,'SAP Data'!$A$7:$SD$1500,M$4,FALSE),"")</f>
        <v>1103745.99</v>
      </c>
      <c r="N106" s="105">
        <f>IFERROR(VLOOKUP($D106,'SAP Data'!$A$7:$SD$1500,N$4,FALSE),"")</f>
        <v>1080020.55</v>
      </c>
      <c r="O106" s="105">
        <f>IFERROR(VLOOKUP($D106,'SAP Data'!$A$7:$SD$1500,O$4,FALSE),"")</f>
        <v>2619474.7599999998</v>
      </c>
      <c r="P106" s="105">
        <f>IFERROR(VLOOKUP($D106,'SAP Data'!$A$7:$SD$1500,P$4,FALSE),"")</f>
        <v>1837410.85</v>
      </c>
      <c r="Q106" s="105">
        <f>IFERROR(VLOOKUP($D106,'SAP Data'!$A$7:$SD$1500,Q$4,FALSE),"")</f>
        <v>943758.46</v>
      </c>
      <c r="R106" s="105">
        <f>IFERROR(VLOOKUP($D106,'SAP Data'!$A$7:$SD$1500,R$4,FALSE),"")</f>
        <v>858398.7</v>
      </c>
      <c r="S106" s="105">
        <f>IFERROR(VLOOKUP($D106,'SAP Data'!$A$7:$SD$1500,S$4,FALSE),"")</f>
        <v>1376791.75</v>
      </c>
      <c r="T106" s="105">
        <f>IFERROR(VLOOKUP($D106,'SAP Data'!$A$7:$SD$1500,T$4,FALSE),"")</f>
        <v>1931233.01</v>
      </c>
      <c r="U106" s="105">
        <f>IFERROR(VLOOKUP($D106,'SAP Data'!$A$7:$SD$1500,U$4,FALSE),"")</f>
        <v>941259.94</v>
      </c>
      <c r="V106" s="105">
        <f>IFERROR(VLOOKUP($D106,'SAP Data'!$A$7:$SD$1500,V$4,FALSE),"")</f>
        <v>1011624.84</v>
      </c>
      <c r="W106" s="105">
        <f>IFERROR(VLOOKUP($D106,'SAP Data'!$A$7:$SD$1500,W$4,FALSE),"")</f>
        <v>892682.67</v>
      </c>
      <c r="X106" s="105">
        <f>IFERROR(VLOOKUP($D106,'SAP Data'!$A$7:$SD$1500,X$4,FALSE),"")</f>
        <v>1253300.23</v>
      </c>
      <c r="Y106" s="105">
        <f>IFERROR(VLOOKUP($D106,'SAP Data'!$A$7:$SD$1500,Y$4,FALSE),"")</f>
        <v>1374541.09</v>
      </c>
      <c r="Z106" s="105">
        <f>IFERROR(VLOOKUP($D106,'SAP Data'!$A$7:$SD$1500,Z$4,FALSE),"")</f>
        <v>732585.46</v>
      </c>
      <c r="AA106" s="105">
        <f>IFERROR(VLOOKUP($D106,'SAP Data'!$A$7:$SD$1500,AA$4,FALSE),"")</f>
        <v>1765915.5</v>
      </c>
      <c r="AB106" s="105">
        <f>IFERROR(VLOOKUP($D106,'SAP Data'!$A$7:$SD$1500,AB$4,FALSE),"")</f>
        <v>1537955.37</v>
      </c>
      <c r="AC106" s="220">
        <f>IFERROR(VLOOKUP($D106,'SAP Data'!$A$7:$SD$1500,AC$4,FALSE),"")</f>
        <v>1290590.0900000001</v>
      </c>
      <c r="AD106" s="133">
        <f t="shared" si="83"/>
        <v>1219743.9729166667</v>
      </c>
      <c r="AE106" s="47">
        <f t="shared" si="84"/>
        <v>1227131.0733333332</v>
      </c>
      <c r="AF106" s="47">
        <f t="shared" si="85"/>
        <v>1273510.5883333331</v>
      </c>
      <c r="AG106" s="47">
        <f t="shared" si="86"/>
        <v>1301478.7470833331</v>
      </c>
      <c r="AH106" s="47">
        <f t="shared" si="87"/>
        <v>1295670.7633333334</v>
      </c>
      <c r="AI106" s="47">
        <f t="shared" si="88"/>
        <v>1298248.593333333</v>
      </c>
      <c r="AJ106" s="47">
        <f t="shared" si="89"/>
        <v>1312147.8045833332</v>
      </c>
      <c r="AK106" s="47">
        <f t="shared" si="90"/>
        <v>1332091.6083333332</v>
      </c>
      <c r="AL106" s="47">
        <f t="shared" si="91"/>
        <v>1328898.2754166666</v>
      </c>
      <c r="AM106" s="47">
        <f t="shared" si="92"/>
        <v>1278856.8441666665</v>
      </c>
      <c r="AN106" s="47">
        <f t="shared" si="93"/>
        <v>1230814.5633333332</v>
      </c>
      <c r="AO106" s="132">
        <f t="shared" si="94"/>
        <v>1232788.5695833336</v>
      </c>
      <c r="AP106" s="19"/>
      <c r="AQ106" s="19">
        <f t="shared" si="95"/>
        <v>1219743.9729166667</v>
      </c>
      <c r="AR106" s="19"/>
      <c r="AS106" s="201"/>
      <c r="AT106" s="19"/>
      <c r="AU106" s="19">
        <f t="shared" si="96"/>
        <v>1227131.0733333332</v>
      </c>
      <c r="AV106" s="19"/>
      <c r="AW106" s="201"/>
      <c r="AY106" s="19">
        <f t="shared" si="97"/>
        <v>1273510.5883333331</v>
      </c>
      <c r="BA106" s="196"/>
      <c r="BC106" s="19">
        <f t="shared" si="98"/>
        <v>1301478.7470833331</v>
      </c>
      <c r="BE106" s="196"/>
      <c r="BG106" s="19">
        <f t="shared" si="99"/>
        <v>1295670.7633333334</v>
      </c>
      <c r="BI106" s="196"/>
      <c r="BK106" s="19">
        <f t="shared" si="100"/>
        <v>1298248.593333333</v>
      </c>
      <c r="BM106" s="196"/>
      <c r="BO106" s="19">
        <f t="shared" si="101"/>
        <v>1312147.8045833332</v>
      </c>
      <c r="BQ106" s="196"/>
      <c r="BS106" s="19">
        <f t="shared" si="102"/>
        <v>1332091.6083333332</v>
      </c>
      <c r="BU106" s="196"/>
      <c r="BW106" s="19">
        <f t="shared" si="103"/>
        <v>1328898.2754166666</v>
      </c>
      <c r="BY106" s="196"/>
      <c r="CA106" s="19">
        <f t="shared" si="104"/>
        <v>1278856.8441666665</v>
      </c>
      <c r="CC106" s="196"/>
      <c r="CE106" s="19">
        <f t="shared" si="105"/>
        <v>1230814.5633333332</v>
      </c>
      <c r="CG106" s="196"/>
      <c r="CI106" s="19">
        <f t="shared" si="106"/>
        <v>1232788.5695833336</v>
      </c>
      <c r="CK106" s="196"/>
      <c r="CM106" s="19">
        <f t="shared" si="107"/>
        <v>0</v>
      </c>
      <c r="CO106" s="19">
        <f t="shared" si="110"/>
        <v>0</v>
      </c>
      <c r="CQ106" s="19">
        <f t="shared" si="81"/>
        <v>0</v>
      </c>
      <c r="CS106" s="19">
        <f t="shared" si="111"/>
        <v>0</v>
      </c>
      <c r="CU106" s="19">
        <f t="shared" si="108"/>
        <v>0</v>
      </c>
      <c r="CW106" s="76">
        <f t="shared" si="109"/>
        <v>0</v>
      </c>
      <c r="CY106" s="21"/>
      <c r="CZ106" s="19">
        <f t="shared" si="82"/>
        <v>0</v>
      </c>
      <c r="DA106" s="21"/>
    </row>
    <row r="107" spans="2:105" x14ac:dyDescent="0.2">
      <c r="B107" s="17" t="str">
        <f>VLOOKUP(D107,'line assign basis'!$L$15:$Q$1525,6,FALSE)</f>
        <v>A/R GST TAX PAID</v>
      </c>
      <c r="C107" s="20" t="s">
        <v>249</v>
      </c>
      <c r="D107" s="20" t="s">
        <v>247</v>
      </c>
      <c r="E107" s="20">
        <f>IFERROR(VLOOKUP(D107,'line assign basis'!$L$5:$P$1288,5,FALSE),"")</f>
        <v>29</v>
      </c>
      <c r="F107" s="39">
        <v>60940.88</v>
      </c>
      <c r="G107" s="39">
        <v>87870.69</v>
      </c>
      <c r="H107" s="19">
        <v>57365.11</v>
      </c>
      <c r="I107" s="105">
        <f>IFERROR(VLOOKUP($D107,'SAP Data'!$A$7:$SD$1500,I$4,FALSE),"")</f>
        <v>88981.11</v>
      </c>
      <c r="J107" s="105">
        <f>IFERROR(VLOOKUP($D107,'SAP Data'!$A$7:$SD$1500,J$4,FALSE),"")</f>
        <v>96136.84</v>
      </c>
      <c r="K107" s="105">
        <f>IFERROR(VLOOKUP($D107,'SAP Data'!$A$7:$SD$1500,K$4,FALSE),"")</f>
        <v>93417.05</v>
      </c>
      <c r="L107" s="105">
        <f>IFERROR(VLOOKUP($D107,'SAP Data'!$A$7:$SD$1500,L$4,FALSE),"")</f>
        <v>89232.52</v>
      </c>
      <c r="M107" s="105">
        <f>IFERROR(VLOOKUP($D107,'SAP Data'!$A$7:$SD$1500,M$4,FALSE),"")</f>
        <v>88726.14</v>
      </c>
      <c r="N107" s="105">
        <f>IFERROR(VLOOKUP($D107,'SAP Data'!$A$7:$SD$1500,N$4,FALSE),"")</f>
        <v>58310.87</v>
      </c>
      <c r="O107" s="105">
        <f>IFERROR(VLOOKUP($D107,'SAP Data'!$A$7:$SD$1500,O$4,FALSE),"")</f>
        <v>58868</v>
      </c>
      <c r="P107" s="105">
        <f>IFERROR(VLOOKUP($D107,'SAP Data'!$A$7:$SD$1500,P$4,FALSE),"")</f>
        <v>85250.63</v>
      </c>
      <c r="Q107" s="105">
        <f>IFERROR(VLOOKUP($D107,'SAP Data'!$A$7:$SD$1500,Q$4,FALSE),"")</f>
        <v>83614.5</v>
      </c>
      <c r="R107" s="105">
        <f>IFERROR(VLOOKUP($D107,'SAP Data'!$A$7:$SD$1500,R$4,FALSE),"")</f>
        <v>84565.33</v>
      </c>
      <c r="S107" s="105">
        <f>IFERROR(VLOOKUP($D107,'SAP Data'!$A$7:$SD$1500,S$4,FALSE),"")</f>
        <v>81565.429999999993</v>
      </c>
      <c r="T107" s="105">
        <f>IFERROR(VLOOKUP($D107,'SAP Data'!$A$7:$SD$1500,T$4,FALSE),"")</f>
        <v>80061.399999999994</v>
      </c>
      <c r="U107" s="105">
        <f>IFERROR(VLOOKUP($D107,'SAP Data'!$A$7:$SD$1500,U$4,FALSE),"")</f>
        <v>108083.07</v>
      </c>
      <c r="V107" s="105">
        <f>IFERROR(VLOOKUP($D107,'SAP Data'!$A$7:$SD$1500,V$4,FALSE),"")</f>
        <v>85653.71</v>
      </c>
      <c r="W107" s="105">
        <f>IFERROR(VLOOKUP($D107,'SAP Data'!$A$7:$SD$1500,W$4,FALSE),"")</f>
        <v>84638.27</v>
      </c>
      <c r="X107" s="105">
        <f>IFERROR(VLOOKUP($D107,'SAP Data'!$A$7:$SD$1500,X$4,FALSE),"")</f>
        <v>85867.72</v>
      </c>
      <c r="Y107" s="105">
        <f>IFERROR(VLOOKUP($D107,'SAP Data'!$A$7:$SD$1500,Y$4,FALSE),"")</f>
        <v>85710.98</v>
      </c>
      <c r="Z107" s="105">
        <f>IFERROR(VLOOKUP($D107,'SAP Data'!$A$7:$SD$1500,Z$4,FALSE),"")</f>
        <v>85842.79</v>
      </c>
      <c r="AA107" s="105">
        <f>IFERROR(VLOOKUP($D107,'SAP Data'!$A$7:$SD$1500,AA$4,FALSE),"")</f>
        <v>86131.15</v>
      </c>
      <c r="AB107" s="105">
        <f>IFERROR(VLOOKUP($D107,'SAP Data'!$A$7:$SD$1500,AB$4,FALSE),"")</f>
        <v>84008.09</v>
      </c>
      <c r="AC107" s="220">
        <f>IFERROR(VLOOKUP($D107,'SAP Data'!$A$7:$SD$1500,AC$4,FALSE),"")</f>
        <v>351577.36</v>
      </c>
      <c r="AD107" s="133">
        <f t="shared" si="83"/>
        <v>80043.880416666667</v>
      </c>
      <c r="AE107" s="47">
        <f t="shared" si="84"/>
        <v>80765.513333333321</v>
      </c>
      <c r="AF107" s="47">
        <f t="shared" si="85"/>
        <v>81448.472916666666</v>
      </c>
      <c r="AG107" s="47">
        <f t="shared" si="86"/>
        <v>83190.06666666668</v>
      </c>
      <c r="AH107" s="47">
        <f t="shared" si="87"/>
        <v>83549.184583333335</v>
      </c>
      <c r="AI107" s="47">
        <f t="shared" si="88"/>
        <v>82746.604999999996</v>
      </c>
      <c r="AJ107" s="47">
        <f t="shared" si="89"/>
        <v>82240.622500000012</v>
      </c>
      <c r="AK107" s="47">
        <f t="shared" si="90"/>
        <v>81974.790833333318</v>
      </c>
      <c r="AL107" s="47">
        <f t="shared" si="91"/>
        <v>82996.322500000009</v>
      </c>
      <c r="AM107" s="47">
        <f t="shared" si="92"/>
        <v>85279.450416666674</v>
      </c>
      <c r="AN107" s="47">
        <f t="shared" si="93"/>
        <v>86363.642500000002</v>
      </c>
      <c r="AO107" s="132">
        <f t="shared" si="94"/>
        <v>97476.989166666652</v>
      </c>
      <c r="AP107" s="19"/>
      <c r="AQ107" s="19">
        <f t="shared" si="95"/>
        <v>80043.880416666667</v>
      </c>
      <c r="AR107" s="19"/>
      <c r="AS107" s="201"/>
      <c r="AT107" s="19"/>
      <c r="AU107" s="19">
        <f t="shared" si="96"/>
        <v>80765.513333333321</v>
      </c>
      <c r="AV107" s="19"/>
      <c r="AW107" s="201"/>
      <c r="AY107" s="19">
        <f t="shared" si="97"/>
        <v>81448.472916666666</v>
      </c>
      <c r="BA107" s="196"/>
      <c r="BC107" s="19">
        <f t="shared" si="98"/>
        <v>83190.06666666668</v>
      </c>
      <c r="BE107" s="196"/>
      <c r="BG107" s="19">
        <f t="shared" si="99"/>
        <v>83549.184583333335</v>
      </c>
      <c r="BI107" s="196"/>
      <c r="BK107" s="19">
        <f t="shared" si="100"/>
        <v>82746.604999999996</v>
      </c>
      <c r="BM107" s="196"/>
      <c r="BO107" s="19">
        <f t="shared" si="101"/>
        <v>82240.622500000012</v>
      </c>
      <c r="BQ107" s="196"/>
      <c r="BS107" s="19">
        <f t="shared" si="102"/>
        <v>81974.790833333318</v>
      </c>
      <c r="BU107" s="196"/>
      <c r="BW107" s="19">
        <f t="shared" si="103"/>
        <v>82996.322500000009</v>
      </c>
      <c r="BY107" s="196"/>
      <c r="CA107" s="19">
        <f t="shared" si="104"/>
        <v>85279.450416666674</v>
      </c>
      <c r="CC107" s="196"/>
      <c r="CE107" s="19">
        <f t="shared" si="105"/>
        <v>86363.642500000002</v>
      </c>
      <c r="CG107" s="196"/>
      <c r="CI107" s="19">
        <f t="shared" si="106"/>
        <v>97476.989166666652</v>
      </c>
      <c r="CK107" s="196"/>
      <c r="CM107" s="19">
        <f t="shared" si="107"/>
        <v>0</v>
      </c>
      <c r="CO107" s="19">
        <f t="shared" si="110"/>
        <v>0</v>
      </c>
      <c r="CQ107" s="19">
        <f t="shared" si="81"/>
        <v>0</v>
      </c>
      <c r="CS107" s="19">
        <f t="shared" si="111"/>
        <v>0</v>
      </c>
      <c r="CU107" s="19">
        <f t="shared" si="108"/>
        <v>0</v>
      </c>
      <c r="CW107" s="76">
        <f t="shared" si="109"/>
        <v>0</v>
      </c>
      <c r="CY107" s="21"/>
      <c r="CZ107" s="19">
        <f t="shared" si="82"/>
        <v>0</v>
      </c>
      <c r="DA107" s="21"/>
    </row>
    <row r="108" spans="2:105" x14ac:dyDescent="0.2">
      <c r="B108" s="17" t="str">
        <f>VLOOKUP(D108,'line assign basis'!$L$15:$Q$1525,6,FALSE)</f>
        <v>A/R-GENERAL</v>
      </c>
      <c r="C108" s="20" t="s">
        <v>252</v>
      </c>
      <c r="D108" s="20" t="s">
        <v>250</v>
      </c>
      <c r="E108" s="20">
        <f>IFERROR(VLOOKUP(D108,'line assign basis'!$L$5:$P$1288,5,FALSE),"")</f>
        <v>29</v>
      </c>
      <c r="F108" s="39">
        <v>281351.56</v>
      </c>
      <c r="G108" s="39">
        <v>680909.84</v>
      </c>
      <c r="H108" s="19">
        <v>537377.13</v>
      </c>
      <c r="I108" s="105">
        <f>IFERROR(VLOOKUP($D108,'SAP Data'!$A$7:$SD$1500,I$4,FALSE),"")</f>
        <v>384549.82</v>
      </c>
      <c r="J108" s="105">
        <f>IFERROR(VLOOKUP($D108,'SAP Data'!$A$7:$SD$1500,J$4,FALSE),"")</f>
        <v>308029.92</v>
      </c>
      <c r="K108" s="105">
        <f>IFERROR(VLOOKUP($D108,'SAP Data'!$A$7:$SD$1500,K$4,FALSE),"")</f>
        <v>370677.17</v>
      </c>
      <c r="L108" s="105">
        <f>IFERROR(VLOOKUP($D108,'SAP Data'!$A$7:$SD$1500,L$4,FALSE),"")</f>
        <v>1129102.01</v>
      </c>
      <c r="M108" s="105">
        <f>IFERROR(VLOOKUP($D108,'SAP Data'!$A$7:$SD$1500,M$4,FALSE),"")</f>
        <v>632271.48</v>
      </c>
      <c r="N108" s="105">
        <f>IFERROR(VLOOKUP($D108,'SAP Data'!$A$7:$SD$1500,N$4,FALSE),"")</f>
        <v>10482895.4</v>
      </c>
      <c r="O108" s="105">
        <f>IFERROR(VLOOKUP($D108,'SAP Data'!$A$7:$SD$1500,O$4,FALSE),"")</f>
        <v>399065.75</v>
      </c>
      <c r="P108" s="105">
        <f>IFERROR(VLOOKUP($D108,'SAP Data'!$A$7:$SD$1500,P$4,FALSE),"")</f>
        <v>513879.53</v>
      </c>
      <c r="Q108" s="105">
        <f>IFERROR(VLOOKUP($D108,'SAP Data'!$A$7:$SD$1500,Q$4,FALSE),"")</f>
        <v>1147575.74</v>
      </c>
      <c r="R108" s="105">
        <f>IFERROR(VLOOKUP($D108,'SAP Data'!$A$7:$SD$1500,R$4,FALSE),"")</f>
        <v>3205022.62</v>
      </c>
      <c r="S108" s="105">
        <f>IFERROR(VLOOKUP($D108,'SAP Data'!$A$7:$SD$1500,S$4,FALSE),"")</f>
        <v>4412447.99</v>
      </c>
      <c r="T108" s="105">
        <f>IFERROR(VLOOKUP($D108,'SAP Data'!$A$7:$SD$1500,T$4,FALSE),"")</f>
        <v>5740484.6900000004</v>
      </c>
      <c r="U108" s="105">
        <f>IFERROR(VLOOKUP($D108,'SAP Data'!$A$7:$SD$1500,U$4,FALSE),"")</f>
        <v>3591870.11</v>
      </c>
      <c r="V108" s="105">
        <f>IFERROR(VLOOKUP($D108,'SAP Data'!$A$7:$SD$1500,V$4,FALSE),"")</f>
        <v>2042273.44</v>
      </c>
      <c r="W108" s="105">
        <f>IFERROR(VLOOKUP($D108,'SAP Data'!$A$7:$SD$1500,W$4,FALSE),"")</f>
        <v>3557755.13</v>
      </c>
      <c r="X108" s="105">
        <f>IFERROR(VLOOKUP($D108,'SAP Data'!$A$7:$SD$1500,X$4,FALSE),"")</f>
        <v>2175126.15</v>
      </c>
      <c r="Y108" s="105">
        <f>IFERROR(VLOOKUP($D108,'SAP Data'!$A$7:$SD$1500,Y$4,FALSE),"")</f>
        <v>3298111.1</v>
      </c>
      <c r="Z108" s="105">
        <f>IFERROR(VLOOKUP($D108,'SAP Data'!$A$7:$SD$1500,Z$4,FALSE),"")</f>
        <v>2454565.38</v>
      </c>
      <c r="AA108" s="105">
        <f>IFERROR(VLOOKUP($D108,'SAP Data'!$A$7:$SD$1500,AA$4,FALSE),"")</f>
        <v>1558906.37</v>
      </c>
      <c r="AB108" s="105">
        <f>IFERROR(VLOOKUP($D108,'SAP Data'!$A$7:$SD$1500,AB$4,FALSE),"")</f>
        <v>1505504.45</v>
      </c>
      <c r="AC108" s="220">
        <f>IFERROR(VLOOKUP($D108,'SAP Data'!$A$7:$SD$1500,AC$4,FALSE),"")</f>
        <v>654653.23</v>
      </c>
      <c r="AD108" s="133">
        <f t="shared" si="83"/>
        <v>1527460.0733333332</v>
      </c>
      <c r="AE108" s="47">
        <f t="shared" si="84"/>
        <v>1804760.4570833335</v>
      </c>
      <c r="AF108" s="47">
        <f t="shared" si="85"/>
        <v>2177037.3616666668</v>
      </c>
      <c r="AG108" s="47">
        <f t="shared" si="86"/>
        <v>2527471.8554166667</v>
      </c>
      <c r="AH108" s="47">
        <f t="shared" si="87"/>
        <v>2733370.3474999997</v>
      </c>
      <c r="AI108" s="47">
        <f t="shared" si="88"/>
        <v>2938425.4091666671</v>
      </c>
      <c r="AJ108" s="47">
        <f t="shared" si="89"/>
        <v>3114804.663333334</v>
      </c>
      <c r="AK108" s="47">
        <f t="shared" si="90"/>
        <v>3269465.6533333338</v>
      </c>
      <c r="AL108" s="47">
        <f t="shared" si="91"/>
        <v>3046028.5533333332</v>
      </c>
      <c r="AM108" s="47">
        <f t="shared" si="92"/>
        <v>2759841.4949999996</v>
      </c>
      <c r="AN108" s="47">
        <f t="shared" si="93"/>
        <v>2849485.8925000001</v>
      </c>
      <c r="AO108" s="132">
        <f t="shared" si="94"/>
        <v>2870265.1595833334</v>
      </c>
      <c r="AP108" s="19"/>
      <c r="AQ108" s="19">
        <f t="shared" si="95"/>
        <v>1527460.0733333332</v>
      </c>
      <c r="AR108" s="19"/>
      <c r="AS108" s="201"/>
      <c r="AT108" s="19"/>
      <c r="AU108" s="19">
        <f t="shared" si="96"/>
        <v>1804760.4570833335</v>
      </c>
      <c r="AV108" s="19"/>
      <c r="AW108" s="201"/>
      <c r="AY108" s="19">
        <f t="shared" si="97"/>
        <v>2177037.3616666668</v>
      </c>
      <c r="BA108" s="196"/>
      <c r="BC108" s="19">
        <f t="shared" si="98"/>
        <v>2527471.8554166667</v>
      </c>
      <c r="BE108" s="196"/>
      <c r="BG108" s="19">
        <f t="shared" si="99"/>
        <v>2733370.3474999997</v>
      </c>
      <c r="BI108" s="196"/>
      <c r="BK108" s="19">
        <f t="shared" si="100"/>
        <v>2938425.4091666671</v>
      </c>
      <c r="BM108" s="196"/>
      <c r="BO108" s="19">
        <f t="shared" si="101"/>
        <v>3114804.663333334</v>
      </c>
      <c r="BQ108" s="196"/>
      <c r="BS108" s="19">
        <f t="shared" si="102"/>
        <v>3269465.6533333338</v>
      </c>
      <c r="BU108" s="196"/>
      <c r="BW108" s="19">
        <f t="shared" si="103"/>
        <v>3046028.5533333332</v>
      </c>
      <c r="BY108" s="196"/>
      <c r="CA108" s="19">
        <f t="shared" si="104"/>
        <v>2759841.4949999996</v>
      </c>
      <c r="CC108" s="196"/>
      <c r="CE108" s="19">
        <f t="shared" si="105"/>
        <v>2849485.8925000001</v>
      </c>
      <c r="CG108" s="196"/>
      <c r="CI108" s="19">
        <f t="shared" si="106"/>
        <v>2870265.1595833334</v>
      </c>
      <c r="CK108" s="196"/>
      <c r="CM108" s="19">
        <f t="shared" si="107"/>
        <v>0</v>
      </c>
      <c r="CO108" s="19">
        <f t="shared" si="110"/>
        <v>0</v>
      </c>
      <c r="CQ108" s="19">
        <f t="shared" si="81"/>
        <v>0</v>
      </c>
      <c r="CS108" s="19">
        <f t="shared" si="111"/>
        <v>0</v>
      </c>
      <c r="CU108" s="19">
        <f t="shared" si="108"/>
        <v>0</v>
      </c>
      <c r="CW108" s="76">
        <f t="shared" si="109"/>
        <v>0</v>
      </c>
      <c r="CY108" s="21"/>
      <c r="CZ108" s="19">
        <f t="shared" si="82"/>
        <v>0</v>
      </c>
      <c r="DA108" s="21"/>
    </row>
    <row r="109" spans="2:105" x14ac:dyDescent="0.2">
      <c r="B109" s="17" t="str">
        <f>VLOOKUP(D109,'line assign basis'!$L$15:$Q$1525,6,FALSE)</f>
        <v>A/R-GAP</v>
      </c>
      <c r="C109" s="20" t="s">
        <v>255</v>
      </c>
      <c r="D109" s="20" t="s">
        <v>253</v>
      </c>
      <c r="E109" s="20">
        <f>IFERROR(VLOOKUP(D109,'line assign basis'!$L$5:$P$1288,5,FALSE),"")</f>
        <v>29</v>
      </c>
      <c r="F109" s="39">
        <v>59692.51</v>
      </c>
      <c r="G109" s="39">
        <v>70008.44</v>
      </c>
      <c r="H109" s="19">
        <v>89287.44</v>
      </c>
      <c r="I109" s="105">
        <f>IFERROR(VLOOKUP($D109,'SAP Data'!$A$7:$SD$1500,I$4,FALSE),"")</f>
        <v>45873.279999999999</v>
      </c>
      <c r="J109" s="105">
        <f>IFERROR(VLOOKUP($D109,'SAP Data'!$A$7:$SD$1500,J$4,FALSE),"")</f>
        <v>74711.28</v>
      </c>
      <c r="K109" s="105">
        <f>IFERROR(VLOOKUP($D109,'SAP Data'!$A$7:$SD$1500,K$4,FALSE),"")</f>
        <v>83656.22</v>
      </c>
      <c r="L109" s="105">
        <f>IFERROR(VLOOKUP($D109,'SAP Data'!$A$7:$SD$1500,L$4,FALSE),"")</f>
        <v>16046.74</v>
      </c>
      <c r="M109" s="105">
        <f>IFERROR(VLOOKUP($D109,'SAP Data'!$A$7:$SD$1500,M$4,FALSE),"")</f>
        <v>17146.740000000002</v>
      </c>
      <c r="N109" s="105">
        <f>IFERROR(VLOOKUP($D109,'SAP Data'!$A$7:$SD$1500,N$4,FALSE),"")</f>
        <v>22851.71</v>
      </c>
      <c r="O109" s="105">
        <f>IFERROR(VLOOKUP($D109,'SAP Data'!$A$7:$SD$1500,O$4,FALSE),"")</f>
        <v>22709.62</v>
      </c>
      <c r="P109" s="105">
        <f>IFERROR(VLOOKUP($D109,'SAP Data'!$A$7:$SD$1500,P$4,FALSE),"")</f>
        <v>24459.62</v>
      </c>
      <c r="Q109" s="105">
        <f>IFERROR(VLOOKUP($D109,'SAP Data'!$A$7:$SD$1500,Q$4,FALSE),"")</f>
        <v>50215.51</v>
      </c>
      <c r="R109" s="105">
        <f>IFERROR(VLOOKUP($D109,'SAP Data'!$A$7:$SD$1500,R$4,FALSE),"")</f>
        <v>61783.51</v>
      </c>
      <c r="S109" s="105">
        <f>IFERROR(VLOOKUP($D109,'SAP Data'!$A$7:$SD$1500,S$4,FALSE),"")</f>
        <v>77813.509999999995</v>
      </c>
      <c r="T109" s="105">
        <f>IFERROR(VLOOKUP($D109,'SAP Data'!$A$7:$SD$1500,T$4,FALSE),"")</f>
        <v>102474.01</v>
      </c>
      <c r="U109" s="105">
        <f>IFERROR(VLOOKUP($D109,'SAP Data'!$A$7:$SD$1500,U$4,FALSE),"")</f>
        <v>36269.01</v>
      </c>
      <c r="V109" s="105">
        <f>IFERROR(VLOOKUP($D109,'SAP Data'!$A$7:$SD$1500,V$4,FALSE),"")</f>
        <v>50712.32</v>
      </c>
      <c r="W109" s="105">
        <f>IFERROR(VLOOKUP($D109,'SAP Data'!$A$7:$SD$1500,W$4,FALSE),"")</f>
        <v>58373.79</v>
      </c>
      <c r="X109" s="105">
        <f>IFERROR(VLOOKUP($D109,'SAP Data'!$A$7:$SD$1500,X$4,FALSE),"")</f>
        <v>60922.26</v>
      </c>
      <c r="Y109" s="105">
        <f>IFERROR(VLOOKUP($D109,'SAP Data'!$A$7:$SD$1500,Y$4,FALSE),"")</f>
        <v>68138.259999999995</v>
      </c>
      <c r="Z109" s="105">
        <f>IFERROR(VLOOKUP($D109,'SAP Data'!$A$7:$SD$1500,Z$4,FALSE),"")</f>
        <v>7216</v>
      </c>
      <c r="AA109" s="105">
        <f>IFERROR(VLOOKUP($D109,'SAP Data'!$A$7:$SD$1500,AA$4,FALSE),"")</f>
        <v>7033.28</v>
      </c>
      <c r="AB109" s="105">
        <f>IFERROR(VLOOKUP($D109,'SAP Data'!$A$7:$SD$1500,AB$4,FALSE),"")</f>
        <v>9340.59</v>
      </c>
      <c r="AC109" s="220">
        <f>IFERROR(VLOOKUP($D109,'SAP Data'!$A$7:$SD$1500,AC$4,FALSE),"")</f>
        <v>26088.59</v>
      </c>
      <c r="AD109" s="133">
        <f t="shared" si="83"/>
        <v>48142.050833333335</v>
      </c>
      <c r="AE109" s="47">
        <f t="shared" si="84"/>
        <v>48554.387083333335</v>
      </c>
      <c r="AF109" s="47">
        <f t="shared" si="85"/>
        <v>49429.03875</v>
      </c>
      <c r="AG109" s="47">
        <f t="shared" si="86"/>
        <v>49578.301249999997</v>
      </c>
      <c r="AH109" s="47">
        <f t="shared" si="87"/>
        <v>48178.166666666664</v>
      </c>
      <c r="AI109" s="47">
        <f t="shared" si="88"/>
        <v>46124.775416666671</v>
      </c>
      <c r="AJ109" s="47">
        <f t="shared" si="89"/>
        <v>46941.154166666667</v>
      </c>
      <c r="AK109" s="47">
        <f t="shared" si="90"/>
        <v>50935.614166666666</v>
      </c>
      <c r="AL109" s="47">
        <f t="shared" si="91"/>
        <v>52408.772916666669</v>
      </c>
      <c r="AM109" s="47">
        <f t="shared" si="92"/>
        <v>51104.104166666679</v>
      </c>
      <c r="AN109" s="47">
        <f t="shared" si="93"/>
        <v>49820.963750000003</v>
      </c>
      <c r="AO109" s="132">
        <f t="shared" si="94"/>
        <v>48185.715833333328</v>
      </c>
      <c r="AP109" s="19"/>
      <c r="AQ109" s="19">
        <f t="shared" si="95"/>
        <v>48142.050833333335</v>
      </c>
      <c r="AR109" s="19"/>
      <c r="AS109" s="201"/>
      <c r="AT109" s="19"/>
      <c r="AU109" s="19">
        <f t="shared" si="96"/>
        <v>48554.387083333335</v>
      </c>
      <c r="AV109" s="19"/>
      <c r="AW109" s="201"/>
      <c r="AY109" s="19">
        <f t="shared" si="97"/>
        <v>49429.03875</v>
      </c>
      <c r="BA109" s="196"/>
      <c r="BC109" s="19">
        <f t="shared" si="98"/>
        <v>49578.301249999997</v>
      </c>
      <c r="BE109" s="196"/>
      <c r="BG109" s="19">
        <f t="shared" si="99"/>
        <v>48178.166666666664</v>
      </c>
      <c r="BI109" s="196"/>
      <c r="BK109" s="19">
        <f t="shared" si="100"/>
        <v>46124.775416666671</v>
      </c>
      <c r="BM109" s="196"/>
      <c r="BO109" s="19">
        <f t="shared" si="101"/>
        <v>46941.154166666667</v>
      </c>
      <c r="BQ109" s="196"/>
      <c r="BS109" s="19">
        <f t="shared" si="102"/>
        <v>50935.614166666666</v>
      </c>
      <c r="BU109" s="196"/>
      <c r="BW109" s="19">
        <f t="shared" si="103"/>
        <v>52408.772916666669</v>
      </c>
      <c r="BY109" s="196"/>
      <c r="CA109" s="19">
        <f t="shared" si="104"/>
        <v>51104.104166666679</v>
      </c>
      <c r="CC109" s="196"/>
      <c r="CE109" s="19">
        <f t="shared" si="105"/>
        <v>49820.963750000003</v>
      </c>
      <c r="CG109" s="196"/>
      <c r="CI109" s="19">
        <f t="shared" si="106"/>
        <v>48185.715833333328</v>
      </c>
      <c r="CK109" s="196"/>
      <c r="CM109" s="19">
        <f t="shared" si="107"/>
        <v>0</v>
      </c>
      <c r="CO109" s="19">
        <f t="shared" si="110"/>
        <v>0</v>
      </c>
      <c r="CQ109" s="19">
        <f t="shared" si="81"/>
        <v>0</v>
      </c>
      <c r="CS109" s="19">
        <f t="shared" si="111"/>
        <v>0</v>
      </c>
      <c r="CU109" s="19">
        <f t="shared" si="108"/>
        <v>0</v>
      </c>
      <c r="CW109" s="76">
        <f t="shared" si="109"/>
        <v>0</v>
      </c>
      <c r="CY109" s="21"/>
      <c r="CZ109" s="19">
        <f t="shared" si="82"/>
        <v>0</v>
      </c>
      <c r="DA109" s="21"/>
    </row>
    <row r="110" spans="2:105" x14ac:dyDescent="0.2">
      <c r="B110" s="17" t="str">
        <f>VLOOKUP(D110,'line assign basis'!$L$15:$Q$1525,6,FALSE)</f>
        <v>A/R-INSURANCE RECOV</v>
      </c>
      <c r="C110" s="20" t="s">
        <v>3788</v>
      </c>
      <c r="D110" s="186" t="s">
        <v>3832</v>
      </c>
      <c r="E110" s="20">
        <f>IFERROR(VLOOKUP(D110,'line assign basis'!$L$5:$P$1288,5,FALSE),"")</f>
        <v>29</v>
      </c>
      <c r="F110" s="39"/>
      <c r="G110" s="39"/>
      <c r="I110" s="105">
        <f>IFERROR(VLOOKUP($D110,'SAP Data'!$A$7:$SD$1500,I$4,FALSE),"")</f>
        <v>0</v>
      </c>
      <c r="J110" s="105">
        <f>IFERROR(VLOOKUP($D110,'SAP Data'!$A$7:$SD$1500,J$4,FALSE),"")</f>
        <v>0</v>
      </c>
      <c r="K110" s="105">
        <f>IFERROR(VLOOKUP($D110,'SAP Data'!$A$7:$SD$1500,K$4,FALSE),"")</f>
        <v>0</v>
      </c>
      <c r="L110" s="105">
        <f>IFERROR(VLOOKUP($D110,'SAP Data'!$A$7:$SD$1500,L$4,FALSE),"")</f>
        <v>0</v>
      </c>
      <c r="M110" s="105">
        <f>IFERROR(VLOOKUP($D110,'SAP Data'!$A$7:$SD$1500,M$4,FALSE),"")</f>
        <v>0</v>
      </c>
      <c r="N110" s="105">
        <f>IFERROR(VLOOKUP($D110,'SAP Data'!$A$7:$SD$1500,N$4,FALSE),"")</f>
        <v>0</v>
      </c>
      <c r="O110" s="105">
        <f>IFERROR(VLOOKUP($D110,'SAP Data'!$A$7:$SD$1500,O$4,FALSE),"")</f>
        <v>0</v>
      </c>
      <c r="P110" s="105">
        <f>IFERROR(VLOOKUP($D110,'SAP Data'!$A$7:$SD$1500,P$4,FALSE),"")</f>
        <v>0</v>
      </c>
      <c r="Q110" s="105">
        <f>IFERROR(VLOOKUP($D110,'SAP Data'!$A$7:$SD$1500,Q$4,FALSE),"")</f>
        <v>0</v>
      </c>
      <c r="R110" s="105">
        <f>IFERROR(VLOOKUP($D110,'SAP Data'!$A$7:$SD$1500,R$4,FALSE),"")</f>
        <v>0</v>
      </c>
      <c r="S110" s="105">
        <f>IFERROR(VLOOKUP($D110,'SAP Data'!$A$7:$SD$1500,S$4,FALSE),"")</f>
        <v>0</v>
      </c>
      <c r="T110" s="105">
        <f>IFERROR(VLOOKUP($D110,'SAP Data'!$A$7:$SD$1500,T$4,FALSE),"")</f>
        <v>0</v>
      </c>
      <c r="U110" s="105">
        <f>IFERROR(VLOOKUP($D110,'SAP Data'!$A$7:$SD$1500,U$4,FALSE),"")</f>
        <v>0</v>
      </c>
      <c r="V110" s="105">
        <f>IFERROR(VLOOKUP($D110,'SAP Data'!$A$7:$SD$1500,V$4,FALSE),"")</f>
        <v>0</v>
      </c>
      <c r="W110" s="105">
        <f>IFERROR(VLOOKUP($D110,'SAP Data'!$A$7:$SD$1500,W$4,FALSE),"")</f>
        <v>0</v>
      </c>
      <c r="X110" s="105">
        <f>IFERROR(VLOOKUP($D110,'SAP Data'!$A$7:$SD$1500,X$4,FALSE),"")</f>
        <v>0</v>
      </c>
      <c r="Y110" s="105">
        <f>IFERROR(VLOOKUP($D110,'SAP Data'!$A$7:$SD$1500,Y$4,FALSE),"")</f>
        <v>0</v>
      </c>
      <c r="Z110" s="105">
        <f>IFERROR(VLOOKUP($D110,'SAP Data'!$A$7:$SD$1500,Z$4,FALSE),"")</f>
        <v>0</v>
      </c>
      <c r="AA110" s="105">
        <f>IFERROR(VLOOKUP($D110,'SAP Data'!$A$7:$SD$1500,AA$4,FALSE),"")</f>
        <v>0</v>
      </c>
      <c r="AB110" s="105">
        <f>IFERROR(VLOOKUP($D110,'SAP Data'!$A$7:$SD$1500,AB$4,FALSE),"")</f>
        <v>0</v>
      </c>
      <c r="AC110" s="220">
        <f>IFERROR(VLOOKUP($D110,'SAP Data'!$A$7:$SD$1500,AC$4,FALSE),"")</f>
        <v>0</v>
      </c>
      <c r="AD110" s="133">
        <f t="shared" ref="AD110" si="128">IFERROR((F110/2+SUM(G110:Q110)+R110/2)/12,"")</f>
        <v>0</v>
      </c>
      <c r="AE110" s="47">
        <f t="shared" ref="AE110" si="129">IFERROR((G110/2+SUM(H110:R110)+S110/2)/12,"")</f>
        <v>0</v>
      </c>
      <c r="AF110" s="47">
        <f t="shared" ref="AF110" si="130">IFERROR((H110/2+SUM(I110:S110)+T110/2)/12,"")</f>
        <v>0</v>
      </c>
      <c r="AG110" s="47">
        <f t="shared" ref="AG110" si="131">IFERROR((I110/2+SUM(J110:T110)+U110/2)/12,"")</f>
        <v>0</v>
      </c>
      <c r="AH110" s="47">
        <f t="shared" ref="AH110" si="132">IFERROR((J110/2+SUM(K110:U110)+V110/2)/12,"")</f>
        <v>0</v>
      </c>
      <c r="AI110" s="47">
        <f t="shared" ref="AI110" si="133">IFERROR((K110/2+SUM(L110:V110)+W110/2)/12,"")</f>
        <v>0</v>
      </c>
      <c r="AJ110" s="47">
        <f t="shared" ref="AJ110" si="134">IFERROR((L110/2+SUM(M110:W110)+X110/2)/12,"")</f>
        <v>0</v>
      </c>
      <c r="AK110" s="47">
        <f t="shared" ref="AK110" si="135">IFERROR((M110/2+SUM(N110:X110)+Y110/2)/12,"")</f>
        <v>0</v>
      </c>
      <c r="AL110" s="47">
        <f t="shared" ref="AL110" si="136">IFERROR((N110/2+SUM(O110:Y110)+Z110/2)/12,"")</f>
        <v>0</v>
      </c>
      <c r="AM110" s="47">
        <f t="shared" ref="AM110" si="137">IFERROR((O110/2+SUM(P110:Z110)+AA110/2)/12,"")</f>
        <v>0</v>
      </c>
      <c r="AN110" s="47">
        <f t="shared" ref="AN110" si="138">IFERROR((P110/2+SUM(Q110:AA110)+AB110/2)/12,"")</f>
        <v>0</v>
      </c>
      <c r="AO110" s="132">
        <f t="shared" ref="AO110" si="139">IFERROR((Q110/2+SUM(R110:AB110)+AC110/2)/12,"")</f>
        <v>0</v>
      </c>
      <c r="AP110" s="19"/>
      <c r="AQ110" s="19">
        <f t="shared" si="95"/>
        <v>0</v>
      </c>
      <c r="AR110" s="19"/>
      <c r="AS110" s="201"/>
      <c r="AT110" s="19"/>
      <c r="AU110" s="19">
        <f t="shared" si="96"/>
        <v>0</v>
      </c>
      <c r="AV110" s="19"/>
      <c r="AW110" s="201"/>
      <c r="AY110" s="19">
        <f t="shared" si="97"/>
        <v>0</v>
      </c>
      <c r="BA110" s="196"/>
      <c r="BC110" s="19">
        <f t="shared" si="98"/>
        <v>0</v>
      </c>
      <c r="BE110" s="196"/>
      <c r="BG110" s="19">
        <f t="shared" si="99"/>
        <v>0</v>
      </c>
      <c r="BI110" s="196"/>
      <c r="BK110" s="19">
        <f t="shared" si="100"/>
        <v>0</v>
      </c>
      <c r="BM110" s="196"/>
      <c r="BO110" s="19">
        <f t="shared" si="101"/>
        <v>0</v>
      </c>
      <c r="BQ110" s="196"/>
      <c r="BS110" s="19">
        <f t="shared" si="102"/>
        <v>0</v>
      </c>
      <c r="BU110" s="196"/>
      <c r="BW110" s="19">
        <f t="shared" si="103"/>
        <v>0</v>
      </c>
      <c r="BY110" s="196"/>
      <c r="CA110" s="19">
        <f t="shared" si="104"/>
        <v>0</v>
      </c>
      <c r="CC110" s="196"/>
      <c r="CE110" s="19">
        <f t="shared" si="105"/>
        <v>0</v>
      </c>
      <c r="CG110" s="196"/>
      <c r="CI110" s="19">
        <f t="shared" si="106"/>
        <v>0</v>
      </c>
      <c r="CK110" s="196"/>
      <c r="CM110" s="19">
        <f t="shared" ref="CM110" si="140">IF(E110&gt;0,IF(E110&lt;6,AO110,0),0)</f>
        <v>0</v>
      </c>
      <c r="CO110" s="19">
        <f t="shared" ref="CO110" si="141">IFERROR(CZ110+CU110,"")</f>
        <v>0</v>
      </c>
      <c r="CQ110" s="19">
        <f t="shared" si="81"/>
        <v>0</v>
      </c>
      <c r="CS110" s="19">
        <f t="shared" ref="CS110" si="142">IFERROR(CZ110-CQ110,"")</f>
        <v>0</v>
      </c>
      <c r="CU110" s="19">
        <f t="shared" si="108"/>
        <v>0</v>
      </c>
      <c r="CW110" s="76">
        <f t="shared" ref="CW110" si="143">IFERROR(SUM(CI110:CO110)-AO110,"")</f>
        <v>0</v>
      </c>
      <c r="CY110" s="21"/>
      <c r="CZ110" s="19">
        <f t="shared" si="82"/>
        <v>0</v>
      </c>
      <c r="DA110" s="21"/>
    </row>
    <row r="111" spans="2:105" x14ac:dyDescent="0.2">
      <c r="B111" s="17" t="str">
        <f>VLOOKUP(D111,'line assign basis'!$L$15:$Q$1525,6,FALSE)</f>
        <v>A/R OTHER</v>
      </c>
      <c r="C111" s="20" t="s">
        <v>258</v>
      </c>
      <c r="D111" s="20" t="s">
        <v>256</v>
      </c>
      <c r="E111" s="20">
        <f>IFERROR(VLOOKUP(D111,'line assign basis'!$L$5:$P$1288,5,FALSE),"")</f>
        <v>29</v>
      </c>
      <c r="F111" s="39">
        <v>135773.28</v>
      </c>
      <c r="G111" s="39">
        <v>154469.07999999999</v>
      </c>
      <c r="H111" s="19">
        <v>668269.12</v>
      </c>
      <c r="I111" s="105">
        <f>IFERROR(VLOOKUP($D111,'SAP Data'!$A$7:$SD$1500,I$4,FALSE),"")</f>
        <v>3854801.09</v>
      </c>
      <c r="J111" s="105">
        <f>IFERROR(VLOOKUP($D111,'SAP Data'!$A$7:$SD$1500,J$4,FALSE),"")</f>
        <v>154285.01</v>
      </c>
      <c r="K111" s="105">
        <f>IFERROR(VLOOKUP($D111,'SAP Data'!$A$7:$SD$1500,K$4,FALSE),"")</f>
        <v>194405.19</v>
      </c>
      <c r="L111" s="105">
        <f>IFERROR(VLOOKUP($D111,'SAP Data'!$A$7:$SD$1500,L$4,FALSE),"")</f>
        <v>155885.51</v>
      </c>
      <c r="M111" s="105">
        <f>IFERROR(VLOOKUP($D111,'SAP Data'!$A$7:$SD$1500,M$4,FALSE),"")</f>
        <v>162440.71</v>
      </c>
      <c r="N111" s="105">
        <f>IFERROR(VLOOKUP($D111,'SAP Data'!$A$7:$SD$1500,N$4,FALSE),"")</f>
        <v>-9830894.3399999999</v>
      </c>
      <c r="O111" s="105">
        <f>IFERROR(VLOOKUP($D111,'SAP Data'!$A$7:$SD$1500,O$4,FALSE),"")</f>
        <v>2464610.37</v>
      </c>
      <c r="P111" s="105">
        <f>IFERROR(VLOOKUP($D111,'SAP Data'!$A$7:$SD$1500,P$4,FALSE),"")</f>
        <v>2676081.27</v>
      </c>
      <c r="Q111" s="105">
        <f>IFERROR(VLOOKUP($D111,'SAP Data'!$A$7:$SD$1500,Q$4,FALSE),"")</f>
        <v>2242996.2200000002</v>
      </c>
      <c r="R111" s="105">
        <f>IFERROR(VLOOKUP($D111,'SAP Data'!$A$7:$SD$1500,R$4,FALSE),"")</f>
        <v>1650569.1</v>
      </c>
      <c r="S111" s="105">
        <f>IFERROR(VLOOKUP($D111,'SAP Data'!$A$7:$SD$1500,S$4,FALSE),"")</f>
        <v>1152995.46</v>
      </c>
      <c r="T111" s="105">
        <f>IFERROR(VLOOKUP($D111,'SAP Data'!$A$7:$SD$1500,T$4,FALSE),"")</f>
        <v>1757055.42</v>
      </c>
      <c r="U111" s="105">
        <f>IFERROR(VLOOKUP($D111,'SAP Data'!$A$7:$SD$1500,U$4,FALSE),"")</f>
        <v>1401643.11</v>
      </c>
      <c r="V111" s="105">
        <f>IFERROR(VLOOKUP($D111,'SAP Data'!$A$7:$SD$1500,V$4,FALSE),"")</f>
        <v>2413489.4300000002</v>
      </c>
      <c r="W111" s="105">
        <f>IFERROR(VLOOKUP($D111,'SAP Data'!$A$7:$SD$1500,W$4,FALSE),"")</f>
        <v>2407706.87</v>
      </c>
      <c r="X111" s="105">
        <f>IFERROR(VLOOKUP($D111,'SAP Data'!$A$7:$SD$1500,X$4,FALSE),"")</f>
        <v>1414120.87</v>
      </c>
      <c r="Y111" s="105">
        <f>IFERROR(VLOOKUP($D111,'SAP Data'!$A$7:$SD$1500,Y$4,FALSE),"")</f>
        <v>1689748.77</v>
      </c>
      <c r="Z111" s="105">
        <f>IFERROR(VLOOKUP($D111,'SAP Data'!$A$7:$SD$1500,Z$4,FALSE),"")</f>
        <v>1150575.1399999999</v>
      </c>
      <c r="AA111" s="105">
        <f>IFERROR(VLOOKUP($D111,'SAP Data'!$A$7:$SD$1500,AA$4,FALSE),"")</f>
        <v>837662.37</v>
      </c>
      <c r="AB111" s="105">
        <f>IFERROR(VLOOKUP($D111,'SAP Data'!$A$7:$SD$1500,AB$4,FALSE),"")</f>
        <v>569505.07999999996</v>
      </c>
      <c r="AC111" s="220">
        <f>IFERROR(VLOOKUP($D111,'SAP Data'!$A$7:$SD$1500,AC$4,FALSE),"")</f>
        <v>815472.27</v>
      </c>
      <c r="AD111" s="133">
        <f t="shared" si="83"/>
        <v>315876.70166666672</v>
      </c>
      <c r="AE111" s="47">
        <f t="shared" si="84"/>
        <v>420598.45999999996</v>
      </c>
      <c r="AF111" s="47">
        <f t="shared" si="85"/>
        <v>507569.8216666666</v>
      </c>
      <c r="AG111" s="47">
        <f t="shared" si="86"/>
        <v>450721.00166666665</v>
      </c>
      <c r="AH111" s="47">
        <f t="shared" si="87"/>
        <v>442639.60333333333</v>
      </c>
      <c r="AI111" s="47">
        <f t="shared" si="88"/>
        <v>628994.02416666679</v>
      </c>
      <c r="AJ111" s="47">
        <f t="shared" si="89"/>
        <v>773641.40083333349</v>
      </c>
      <c r="AK111" s="47">
        <f t="shared" si="90"/>
        <v>889705.71000000008</v>
      </c>
      <c r="AL111" s="47">
        <f t="shared" si="91"/>
        <v>1410904.7741666667</v>
      </c>
      <c r="AM111" s="47">
        <f t="shared" si="92"/>
        <v>1800676.5024999997</v>
      </c>
      <c r="AN111" s="47">
        <f t="shared" si="93"/>
        <v>1645112.9945833336</v>
      </c>
      <c r="AO111" s="132">
        <f t="shared" si="94"/>
        <v>1497858.8220833335</v>
      </c>
      <c r="AP111" s="19"/>
      <c r="AQ111" s="19">
        <f t="shared" si="95"/>
        <v>315876.70166666672</v>
      </c>
      <c r="AR111" s="19"/>
      <c r="AS111" s="201"/>
      <c r="AT111" s="19"/>
      <c r="AU111" s="19">
        <f t="shared" si="96"/>
        <v>420598.45999999996</v>
      </c>
      <c r="AV111" s="19"/>
      <c r="AW111" s="201"/>
      <c r="AY111" s="19">
        <f t="shared" si="97"/>
        <v>507569.8216666666</v>
      </c>
      <c r="BA111" s="196"/>
      <c r="BC111" s="19">
        <f t="shared" si="98"/>
        <v>450721.00166666665</v>
      </c>
      <c r="BE111" s="196"/>
      <c r="BG111" s="19">
        <f t="shared" si="99"/>
        <v>442639.60333333333</v>
      </c>
      <c r="BI111" s="196"/>
      <c r="BK111" s="19">
        <f t="shared" si="100"/>
        <v>628994.02416666679</v>
      </c>
      <c r="BM111" s="196"/>
      <c r="BO111" s="19">
        <f t="shared" si="101"/>
        <v>773641.40083333349</v>
      </c>
      <c r="BQ111" s="196"/>
      <c r="BS111" s="19">
        <f t="shared" si="102"/>
        <v>889705.71000000008</v>
      </c>
      <c r="BU111" s="196"/>
      <c r="BW111" s="19">
        <f t="shared" si="103"/>
        <v>1410904.7741666667</v>
      </c>
      <c r="BY111" s="196"/>
      <c r="CA111" s="19">
        <f t="shared" si="104"/>
        <v>1800676.5024999997</v>
      </c>
      <c r="CC111" s="196"/>
      <c r="CE111" s="19">
        <f t="shared" si="105"/>
        <v>1645112.9945833336</v>
      </c>
      <c r="CG111" s="196"/>
      <c r="CI111" s="19">
        <f t="shared" si="106"/>
        <v>1497858.8220833335</v>
      </c>
      <c r="CK111" s="196"/>
      <c r="CM111" s="19">
        <f t="shared" si="107"/>
        <v>0</v>
      </c>
      <c r="CO111" s="19">
        <f t="shared" si="110"/>
        <v>0</v>
      </c>
      <c r="CQ111" s="19">
        <f t="shared" si="81"/>
        <v>0</v>
      </c>
      <c r="CS111" s="19">
        <f t="shared" si="111"/>
        <v>0</v>
      </c>
      <c r="CU111" s="19">
        <f t="shared" si="108"/>
        <v>0</v>
      </c>
      <c r="CW111" s="76">
        <f t="shared" si="109"/>
        <v>0</v>
      </c>
      <c r="CY111" s="21"/>
      <c r="CZ111" s="19">
        <f t="shared" si="82"/>
        <v>0</v>
      </c>
      <c r="DA111" s="21"/>
    </row>
    <row r="112" spans="2:105" x14ac:dyDescent="0.2">
      <c r="B112" s="17" t="str">
        <f>VLOOKUP(D112,'line assign basis'!$L$15:$Q$1525,6,FALSE)</f>
        <v>A/R - INTERSTATE STO</v>
      </c>
      <c r="C112" s="20" t="s">
        <v>261</v>
      </c>
      <c r="D112" s="20" t="s">
        <v>259</v>
      </c>
      <c r="E112" s="20">
        <f>IFERROR(VLOOKUP(D112,'line assign basis'!$L$5:$P$1288,5,FALSE),"")</f>
        <v>29</v>
      </c>
      <c r="F112" s="39">
        <v>1682724.19</v>
      </c>
      <c r="G112" s="39">
        <v>1682384.41</v>
      </c>
      <c r="H112" s="19">
        <v>2133914.06</v>
      </c>
      <c r="I112" s="105">
        <f>IFERROR(VLOOKUP($D112,'SAP Data'!$A$7:$SD$1500,I$4,FALSE),"")</f>
        <v>2531671.2400000002</v>
      </c>
      <c r="J112" s="105">
        <f>IFERROR(VLOOKUP($D112,'SAP Data'!$A$7:$SD$1500,J$4,FALSE),"")</f>
        <v>4148714.83</v>
      </c>
      <c r="K112" s="105">
        <f>IFERROR(VLOOKUP($D112,'SAP Data'!$A$7:$SD$1500,K$4,FALSE),"")</f>
        <v>3477482.46</v>
      </c>
      <c r="L112" s="105">
        <f>IFERROR(VLOOKUP($D112,'SAP Data'!$A$7:$SD$1500,L$4,FALSE),"")</f>
        <v>3450311.8</v>
      </c>
      <c r="M112" s="105">
        <f>IFERROR(VLOOKUP($D112,'SAP Data'!$A$7:$SD$1500,M$4,FALSE),"")</f>
        <v>3317287.54</v>
      </c>
      <c r="N112" s="105">
        <f>IFERROR(VLOOKUP($D112,'SAP Data'!$A$7:$SD$1500,N$4,FALSE),"")</f>
        <v>3047768.42</v>
      </c>
      <c r="O112" s="105">
        <f>IFERROR(VLOOKUP($D112,'SAP Data'!$A$7:$SD$1500,O$4,FALSE),"")</f>
        <v>4437920.6900000004</v>
      </c>
      <c r="P112" s="105">
        <f>IFERROR(VLOOKUP($D112,'SAP Data'!$A$7:$SD$1500,P$4,FALSE),"")</f>
        <v>5059339.0199999996</v>
      </c>
      <c r="Q112" s="105">
        <f>IFERROR(VLOOKUP($D112,'SAP Data'!$A$7:$SD$1500,Q$4,FALSE),"")</f>
        <v>2301227.96</v>
      </c>
      <c r="R112" s="105">
        <f>IFERROR(VLOOKUP($D112,'SAP Data'!$A$7:$SD$1500,R$4,FALSE),"")</f>
        <v>89435.77</v>
      </c>
      <c r="S112" s="105">
        <f>IFERROR(VLOOKUP($D112,'SAP Data'!$A$7:$SD$1500,S$4,FALSE),"")</f>
        <v>2528027.65</v>
      </c>
      <c r="T112" s="105">
        <f>IFERROR(VLOOKUP($D112,'SAP Data'!$A$7:$SD$1500,T$4,FALSE),"")</f>
        <v>2079447.91</v>
      </c>
      <c r="U112" s="105">
        <f>IFERROR(VLOOKUP($D112,'SAP Data'!$A$7:$SD$1500,U$4,FALSE),"")</f>
        <v>3084776.6</v>
      </c>
      <c r="V112" s="105">
        <f>IFERROR(VLOOKUP($D112,'SAP Data'!$A$7:$SD$1500,V$4,FALSE),"")</f>
        <v>3497744.06</v>
      </c>
      <c r="W112" s="105">
        <f>IFERROR(VLOOKUP($D112,'SAP Data'!$A$7:$SD$1500,W$4,FALSE),"")</f>
        <v>2954825.65</v>
      </c>
      <c r="X112" s="105">
        <f>IFERROR(VLOOKUP($D112,'SAP Data'!$A$7:$SD$1500,X$4,FALSE),"")</f>
        <v>3514496.95</v>
      </c>
      <c r="Y112" s="105">
        <f>IFERROR(VLOOKUP($D112,'SAP Data'!$A$7:$SD$1500,Y$4,FALSE),"")</f>
        <v>2883647.93</v>
      </c>
      <c r="Z112" s="105">
        <f>IFERROR(VLOOKUP($D112,'SAP Data'!$A$7:$SD$1500,Z$4,FALSE),"")</f>
        <v>2676662.81</v>
      </c>
      <c r="AA112" s="105">
        <f>IFERROR(VLOOKUP($D112,'SAP Data'!$A$7:$SD$1500,AA$4,FALSE),"")</f>
        <v>2744968.23</v>
      </c>
      <c r="AB112" s="105">
        <f>IFERROR(VLOOKUP($D112,'SAP Data'!$A$7:$SD$1500,AB$4,FALSE),"")</f>
        <v>1777170.69</v>
      </c>
      <c r="AC112" s="220">
        <f>IFERROR(VLOOKUP($D112,'SAP Data'!$A$7:$SD$1500,AC$4,FALSE),"")</f>
        <v>1685829.41</v>
      </c>
      <c r="AD112" s="133">
        <f t="shared" si="83"/>
        <v>3039508.5341666662</v>
      </c>
      <c r="AE112" s="47">
        <f t="shared" si="84"/>
        <v>3008356.6516666673</v>
      </c>
      <c r="AF112" s="47">
        <f t="shared" si="85"/>
        <v>3041322.36375</v>
      </c>
      <c r="AG112" s="47">
        <f t="shared" si="86"/>
        <v>3062098.9974999991</v>
      </c>
      <c r="AH112" s="47">
        <f t="shared" si="87"/>
        <v>3058021.2720833332</v>
      </c>
      <c r="AI112" s="47">
        <f t="shared" si="88"/>
        <v>3009120.1229166668</v>
      </c>
      <c r="AJ112" s="47">
        <f t="shared" si="89"/>
        <v>2990017.137083333</v>
      </c>
      <c r="AK112" s="47">
        <f t="shared" si="90"/>
        <v>2974623.2012499999</v>
      </c>
      <c r="AL112" s="47">
        <f t="shared" si="91"/>
        <v>2941092.1504166666</v>
      </c>
      <c r="AM112" s="47">
        <f t="shared" si="92"/>
        <v>2855089.730833333</v>
      </c>
      <c r="AN112" s="47">
        <f t="shared" si="93"/>
        <v>2647793.03125</v>
      </c>
      <c r="AO112" s="132">
        <f t="shared" si="94"/>
        <v>2485394.4112499999</v>
      </c>
      <c r="AP112" s="19"/>
      <c r="AQ112" s="19">
        <f t="shared" si="95"/>
        <v>3039508.5341666662</v>
      </c>
      <c r="AR112" s="19"/>
      <c r="AS112" s="201"/>
      <c r="AT112" s="19"/>
      <c r="AU112" s="19">
        <f t="shared" si="96"/>
        <v>3008356.6516666673</v>
      </c>
      <c r="AV112" s="19"/>
      <c r="AW112" s="201"/>
      <c r="AY112" s="19">
        <f t="shared" si="97"/>
        <v>3041322.36375</v>
      </c>
      <c r="BA112" s="196"/>
      <c r="BC112" s="19">
        <f t="shared" si="98"/>
        <v>3062098.9974999991</v>
      </c>
      <c r="BE112" s="196"/>
      <c r="BG112" s="19">
        <f t="shared" si="99"/>
        <v>3058021.2720833332</v>
      </c>
      <c r="BI112" s="196"/>
      <c r="BK112" s="19">
        <f t="shared" si="100"/>
        <v>3009120.1229166668</v>
      </c>
      <c r="BM112" s="196"/>
      <c r="BO112" s="19">
        <f t="shared" si="101"/>
        <v>2990017.137083333</v>
      </c>
      <c r="BQ112" s="196"/>
      <c r="BS112" s="19">
        <f t="shared" si="102"/>
        <v>2974623.2012499999</v>
      </c>
      <c r="BU112" s="196"/>
      <c r="BW112" s="19">
        <f t="shared" si="103"/>
        <v>2941092.1504166666</v>
      </c>
      <c r="BY112" s="196"/>
      <c r="CA112" s="19">
        <f t="shared" si="104"/>
        <v>2855089.730833333</v>
      </c>
      <c r="CC112" s="196"/>
      <c r="CE112" s="19">
        <f t="shared" si="105"/>
        <v>2647793.03125</v>
      </c>
      <c r="CG112" s="196"/>
      <c r="CI112" s="19">
        <f t="shared" si="106"/>
        <v>2485394.4112499999</v>
      </c>
      <c r="CK112" s="196"/>
      <c r="CM112" s="19">
        <f t="shared" si="107"/>
        <v>0</v>
      </c>
      <c r="CO112" s="19">
        <f t="shared" si="110"/>
        <v>0</v>
      </c>
      <c r="CQ112" s="19">
        <f t="shared" si="81"/>
        <v>0</v>
      </c>
      <c r="CS112" s="19">
        <f t="shared" si="111"/>
        <v>0</v>
      </c>
      <c r="CU112" s="19">
        <f t="shared" si="108"/>
        <v>0</v>
      </c>
      <c r="CW112" s="76">
        <f t="shared" si="109"/>
        <v>0</v>
      </c>
      <c r="CY112" s="21"/>
      <c r="CZ112" s="19">
        <f t="shared" si="82"/>
        <v>0</v>
      </c>
      <c r="DA112" s="21"/>
    </row>
    <row r="113" spans="2:105" x14ac:dyDescent="0.2">
      <c r="B113" s="17" t="e">
        <f>VLOOKUP(D113,'line assign basis'!$L$15:$Q$1525,6,FALSE)</f>
        <v>#N/A</v>
      </c>
      <c r="C113" s="20" t="s">
        <v>1616</v>
      </c>
      <c r="D113" s="20">
        <v>143014</v>
      </c>
      <c r="E113" s="20" t="str">
        <f>IFERROR(VLOOKUP(D113,'line assign basis'!$L$5:$P$1288,5,FALSE),"")</f>
        <v/>
      </c>
      <c r="F113" s="39" t="s">
        <v>3477</v>
      </c>
      <c r="G113" s="39" t="s">
        <v>3477</v>
      </c>
      <c r="H113" s="19" t="s">
        <v>3477</v>
      </c>
      <c r="I113" s="105" t="str">
        <f>IFERROR(VLOOKUP($D113,'SAP Data'!$A$7:$SD$1500,I$4,FALSE),"")</f>
        <v/>
      </c>
      <c r="J113" s="105" t="str">
        <f>IFERROR(VLOOKUP($D113,'SAP Data'!$A$7:$SD$1500,J$4,FALSE),"")</f>
        <v/>
      </c>
      <c r="K113" s="105" t="str">
        <f>IFERROR(VLOOKUP($D113,'SAP Data'!$A$7:$SD$1500,K$4,FALSE),"")</f>
        <v/>
      </c>
      <c r="L113" s="105" t="str">
        <f>IFERROR(VLOOKUP($D113,'SAP Data'!$A$7:$SD$1500,L$4,FALSE),"")</f>
        <v/>
      </c>
      <c r="M113" s="105" t="str">
        <f>IFERROR(VLOOKUP($D113,'SAP Data'!$A$7:$SD$1500,M$4,FALSE),"")</f>
        <v/>
      </c>
      <c r="N113" s="105" t="str">
        <f>IFERROR(VLOOKUP($D113,'SAP Data'!$A$7:$SD$1500,N$4,FALSE),"")</f>
        <v/>
      </c>
      <c r="O113" s="105" t="str">
        <f>IFERROR(VLOOKUP($D113,'SAP Data'!$A$7:$SD$1500,O$4,FALSE),"")</f>
        <v/>
      </c>
      <c r="P113" s="105" t="str">
        <f>IFERROR(VLOOKUP($D113,'SAP Data'!$A$7:$SD$1500,P$4,FALSE),"")</f>
        <v/>
      </c>
      <c r="Q113" s="105" t="str">
        <f>IFERROR(VLOOKUP($D113,'SAP Data'!$A$7:$SD$1500,Q$4,FALSE),"")</f>
        <v/>
      </c>
      <c r="R113" s="105" t="str">
        <f>IFERROR(VLOOKUP($D113,'SAP Data'!$A$7:$SD$1500,R$4,FALSE),"")</f>
        <v/>
      </c>
      <c r="S113" s="105" t="str">
        <f>IFERROR(VLOOKUP($D113,'SAP Data'!$A$7:$SD$1500,S$4,FALSE),"")</f>
        <v/>
      </c>
      <c r="T113" s="105" t="str">
        <f>IFERROR(VLOOKUP($D113,'SAP Data'!$A$7:$SD$1500,T$4,FALSE),"")</f>
        <v/>
      </c>
      <c r="U113" s="105" t="str">
        <f>IFERROR(VLOOKUP($D113,'SAP Data'!$A$7:$SD$1500,U$4,FALSE),"")</f>
        <v/>
      </c>
      <c r="V113" s="105" t="str">
        <f>IFERROR(VLOOKUP($D113,'SAP Data'!$A$7:$SD$1500,V$4,FALSE),"")</f>
        <v/>
      </c>
      <c r="W113" s="105" t="str">
        <f>IFERROR(VLOOKUP($D113,'SAP Data'!$A$7:$SD$1500,W$4,FALSE),"")</f>
        <v/>
      </c>
      <c r="X113" s="105" t="str">
        <f>IFERROR(VLOOKUP($D113,'SAP Data'!$A$7:$SD$1500,X$4,FALSE),"")</f>
        <v/>
      </c>
      <c r="Y113" s="105" t="str">
        <f>IFERROR(VLOOKUP($D113,'SAP Data'!$A$7:$SD$1500,Y$4,FALSE),"")</f>
        <v/>
      </c>
      <c r="Z113" s="105" t="str">
        <f>IFERROR(VLOOKUP($D113,'SAP Data'!$A$7:$SD$1500,Z$4,FALSE),"")</f>
        <v/>
      </c>
      <c r="AA113" s="105" t="str">
        <f>IFERROR(VLOOKUP($D113,'SAP Data'!$A$7:$SD$1500,AA$4,FALSE),"")</f>
        <v/>
      </c>
      <c r="AB113" s="105" t="str">
        <f>IFERROR(VLOOKUP($D113,'SAP Data'!$A$7:$SD$1500,AB$4,FALSE),"")</f>
        <v/>
      </c>
      <c r="AC113" s="220" t="str">
        <f>IFERROR(VLOOKUP($D113,'SAP Data'!$A$7:$SD$1500,AC$4,FALSE),"")</f>
        <v/>
      </c>
      <c r="AD113" s="133" t="str">
        <f t="shared" si="83"/>
        <v/>
      </c>
      <c r="AE113" s="47" t="str">
        <f t="shared" si="84"/>
        <v/>
      </c>
      <c r="AF113" s="47" t="str">
        <f t="shared" si="85"/>
        <v/>
      </c>
      <c r="AG113" s="47" t="str">
        <f t="shared" si="86"/>
        <v/>
      </c>
      <c r="AH113" s="47" t="str">
        <f t="shared" si="87"/>
        <v/>
      </c>
      <c r="AI113" s="47" t="str">
        <f t="shared" si="88"/>
        <v/>
      </c>
      <c r="AJ113" s="47" t="str">
        <f t="shared" si="89"/>
        <v/>
      </c>
      <c r="AK113" s="47" t="str">
        <f t="shared" si="90"/>
        <v/>
      </c>
      <c r="AL113" s="47" t="str">
        <f t="shared" si="91"/>
        <v/>
      </c>
      <c r="AM113" s="47" t="str">
        <f t="shared" si="92"/>
        <v/>
      </c>
      <c r="AN113" s="47" t="str">
        <f t="shared" si="93"/>
        <v/>
      </c>
      <c r="AO113" s="132" t="str">
        <f t="shared" si="94"/>
        <v/>
      </c>
      <c r="AP113" s="19"/>
      <c r="AQ113" s="19">
        <f t="shared" si="95"/>
        <v>0</v>
      </c>
      <c r="AR113" s="19"/>
      <c r="AS113" s="201"/>
      <c r="AT113" s="19"/>
      <c r="AU113" s="19">
        <f t="shared" si="96"/>
        <v>0</v>
      </c>
      <c r="AV113" s="19"/>
      <c r="AW113" s="201"/>
      <c r="AY113" s="19">
        <f t="shared" si="97"/>
        <v>0</v>
      </c>
      <c r="BA113" s="196"/>
      <c r="BC113" s="19">
        <f t="shared" si="98"/>
        <v>0</v>
      </c>
      <c r="BE113" s="196"/>
      <c r="BG113" s="19">
        <f t="shared" si="99"/>
        <v>0</v>
      </c>
      <c r="BI113" s="196"/>
      <c r="BK113" s="19">
        <f t="shared" si="100"/>
        <v>0</v>
      </c>
      <c r="BM113" s="196"/>
      <c r="BO113" s="19">
        <f t="shared" si="101"/>
        <v>0</v>
      </c>
      <c r="BQ113" s="196"/>
      <c r="BS113" s="19">
        <f t="shared" si="102"/>
        <v>0</v>
      </c>
      <c r="BU113" s="196"/>
      <c r="BW113" s="19">
        <f t="shared" si="103"/>
        <v>0</v>
      </c>
      <c r="BY113" s="196"/>
      <c r="CA113" s="19">
        <f t="shared" si="104"/>
        <v>0</v>
      </c>
      <c r="CC113" s="196"/>
      <c r="CE113" s="19">
        <f t="shared" si="105"/>
        <v>0</v>
      </c>
      <c r="CG113" s="196"/>
      <c r="CI113" s="19">
        <f t="shared" si="106"/>
        <v>0</v>
      </c>
      <c r="CK113" s="196"/>
      <c r="CM113" s="19">
        <f t="shared" si="107"/>
        <v>0</v>
      </c>
      <c r="CO113" s="19">
        <f t="shared" si="110"/>
        <v>0</v>
      </c>
      <c r="CQ113" s="19" t="str">
        <f t="shared" si="81"/>
        <v/>
      </c>
      <c r="CS113" s="19" t="str">
        <f t="shared" si="111"/>
        <v/>
      </c>
      <c r="CU113" s="19">
        <f t="shared" si="108"/>
        <v>0</v>
      </c>
      <c r="CW113" s="76" t="str">
        <f t="shared" si="109"/>
        <v/>
      </c>
      <c r="CY113" s="21"/>
      <c r="CZ113" s="19">
        <f t="shared" si="82"/>
        <v>0</v>
      </c>
      <c r="DA113" s="21"/>
    </row>
    <row r="114" spans="2:105" x14ac:dyDescent="0.2">
      <c r="B114" s="17" t="str">
        <f>VLOOKUP(D114,'line assign basis'!$L$15:$Q$1525,6,FALSE)</f>
        <v>A/R Palomar</v>
      </c>
      <c r="C114" s="20" t="s">
        <v>264</v>
      </c>
      <c r="D114" s="20" t="s">
        <v>262</v>
      </c>
      <c r="E114" s="20">
        <f>IFERROR(VLOOKUP(D114,'line assign basis'!$L$5:$P$1288,5,FALSE),"")</f>
        <v>29</v>
      </c>
      <c r="F114" s="39">
        <v>0</v>
      </c>
      <c r="G114" s="39">
        <v>0</v>
      </c>
      <c r="H114" s="19">
        <v>0</v>
      </c>
      <c r="I114" s="105">
        <f>IFERROR(VLOOKUP($D114,'SAP Data'!$A$7:$SD$1500,I$4,FALSE),"")</f>
        <v>0</v>
      </c>
      <c r="J114" s="105">
        <f>IFERROR(VLOOKUP($D114,'SAP Data'!$A$7:$SD$1500,J$4,FALSE),"")</f>
        <v>0</v>
      </c>
      <c r="K114" s="105">
        <f>IFERROR(VLOOKUP($D114,'SAP Data'!$A$7:$SD$1500,K$4,FALSE),"")</f>
        <v>0</v>
      </c>
      <c r="L114" s="105">
        <f>IFERROR(VLOOKUP($D114,'SAP Data'!$A$7:$SD$1500,L$4,FALSE),"")</f>
        <v>0</v>
      </c>
      <c r="M114" s="105">
        <f>IFERROR(VLOOKUP($D114,'SAP Data'!$A$7:$SD$1500,M$4,FALSE),"")</f>
        <v>0</v>
      </c>
      <c r="N114" s="105">
        <f>IFERROR(VLOOKUP($D114,'SAP Data'!$A$7:$SD$1500,N$4,FALSE),"")</f>
        <v>0</v>
      </c>
      <c r="O114" s="105">
        <f>IFERROR(VLOOKUP($D114,'SAP Data'!$A$7:$SD$1500,O$4,FALSE),"")</f>
        <v>0</v>
      </c>
      <c r="P114" s="105">
        <f>IFERROR(VLOOKUP($D114,'SAP Data'!$A$7:$SD$1500,P$4,FALSE),"")</f>
        <v>0</v>
      </c>
      <c r="Q114" s="105">
        <f>IFERROR(VLOOKUP($D114,'SAP Data'!$A$7:$SD$1500,Q$4,FALSE),"")</f>
        <v>0</v>
      </c>
      <c r="R114" s="105">
        <f>IFERROR(VLOOKUP($D114,'SAP Data'!$A$7:$SD$1500,R$4,FALSE),"")</f>
        <v>0</v>
      </c>
      <c r="S114" s="105">
        <f>IFERROR(VLOOKUP($D114,'SAP Data'!$A$7:$SD$1500,S$4,FALSE),"")</f>
        <v>0</v>
      </c>
      <c r="T114" s="105">
        <f>IFERROR(VLOOKUP($D114,'SAP Data'!$A$7:$SD$1500,T$4,FALSE),"")</f>
        <v>0</v>
      </c>
      <c r="U114" s="105">
        <f>IFERROR(VLOOKUP($D114,'SAP Data'!$A$7:$SD$1500,U$4,FALSE),"")</f>
        <v>0</v>
      </c>
      <c r="V114" s="105">
        <f>IFERROR(VLOOKUP($D114,'SAP Data'!$A$7:$SD$1500,V$4,FALSE),"")</f>
        <v>0</v>
      </c>
      <c r="W114" s="105">
        <f>IFERROR(VLOOKUP($D114,'SAP Data'!$A$7:$SD$1500,W$4,FALSE),"")</f>
        <v>0</v>
      </c>
      <c r="X114" s="105">
        <f>IFERROR(VLOOKUP($D114,'SAP Data'!$A$7:$SD$1500,X$4,FALSE),"")</f>
        <v>0</v>
      </c>
      <c r="Y114" s="105">
        <f>IFERROR(VLOOKUP($D114,'SAP Data'!$A$7:$SD$1500,Y$4,FALSE),"")</f>
        <v>0</v>
      </c>
      <c r="Z114" s="105">
        <f>IFERROR(VLOOKUP($D114,'SAP Data'!$A$7:$SD$1500,Z$4,FALSE),"")</f>
        <v>0</v>
      </c>
      <c r="AA114" s="105">
        <f>IFERROR(VLOOKUP($D114,'SAP Data'!$A$7:$SD$1500,AA$4,FALSE),"")</f>
        <v>0</v>
      </c>
      <c r="AB114" s="105">
        <f>IFERROR(VLOOKUP($D114,'SAP Data'!$A$7:$SD$1500,AB$4,FALSE),"")</f>
        <v>0</v>
      </c>
      <c r="AC114" s="220">
        <f>IFERROR(VLOOKUP($D114,'SAP Data'!$A$7:$SD$1500,AC$4,FALSE),"")</f>
        <v>0</v>
      </c>
      <c r="AD114" s="133">
        <f t="shared" si="83"/>
        <v>0</v>
      </c>
      <c r="AE114" s="47">
        <f t="shared" si="84"/>
        <v>0</v>
      </c>
      <c r="AF114" s="47">
        <f t="shared" si="85"/>
        <v>0</v>
      </c>
      <c r="AG114" s="47">
        <f t="shared" si="86"/>
        <v>0</v>
      </c>
      <c r="AH114" s="47">
        <f t="shared" si="87"/>
        <v>0</v>
      </c>
      <c r="AI114" s="47">
        <f t="shared" si="88"/>
        <v>0</v>
      </c>
      <c r="AJ114" s="47">
        <f t="shared" si="89"/>
        <v>0</v>
      </c>
      <c r="AK114" s="47">
        <f t="shared" si="90"/>
        <v>0</v>
      </c>
      <c r="AL114" s="47">
        <f t="shared" si="91"/>
        <v>0</v>
      </c>
      <c r="AM114" s="47">
        <f t="shared" si="92"/>
        <v>0</v>
      </c>
      <c r="AN114" s="47">
        <f t="shared" si="93"/>
        <v>0</v>
      </c>
      <c r="AO114" s="132">
        <f t="shared" si="94"/>
        <v>0</v>
      </c>
      <c r="AP114" s="19"/>
      <c r="AQ114" s="19">
        <f t="shared" si="95"/>
        <v>0</v>
      </c>
      <c r="AR114" s="19"/>
      <c r="AS114" s="201"/>
      <c r="AT114" s="19"/>
      <c r="AU114" s="19">
        <f t="shared" si="96"/>
        <v>0</v>
      </c>
      <c r="AV114" s="19"/>
      <c r="AW114" s="201"/>
      <c r="AY114" s="19">
        <f t="shared" si="97"/>
        <v>0</v>
      </c>
      <c r="BA114" s="196"/>
      <c r="BC114" s="19">
        <f t="shared" si="98"/>
        <v>0</v>
      </c>
      <c r="BE114" s="196"/>
      <c r="BG114" s="19">
        <f t="shared" si="99"/>
        <v>0</v>
      </c>
      <c r="BI114" s="196"/>
      <c r="BK114" s="19">
        <f t="shared" si="100"/>
        <v>0</v>
      </c>
      <c r="BM114" s="196"/>
      <c r="BO114" s="19">
        <f t="shared" si="101"/>
        <v>0</v>
      </c>
      <c r="BQ114" s="196"/>
      <c r="BS114" s="19">
        <f t="shared" si="102"/>
        <v>0</v>
      </c>
      <c r="BU114" s="196"/>
      <c r="BW114" s="19">
        <f t="shared" si="103"/>
        <v>0</v>
      </c>
      <c r="BY114" s="196"/>
      <c r="CA114" s="19">
        <f t="shared" si="104"/>
        <v>0</v>
      </c>
      <c r="CC114" s="196"/>
      <c r="CE114" s="19">
        <f t="shared" si="105"/>
        <v>0</v>
      </c>
      <c r="CG114" s="196"/>
      <c r="CI114" s="19">
        <f t="shared" si="106"/>
        <v>0</v>
      </c>
      <c r="CK114" s="196"/>
      <c r="CM114" s="19">
        <f t="shared" si="107"/>
        <v>0</v>
      </c>
      <c r="CO114" s="19">
        <f t="shared" si="110"/>
        <v>0</v>
      </c>
      <c r="CQ114" s="19">
        <f t="shared" si="81"/>
        <v>0</v>
      </c>
      <c r="CS114" s="19">
        <f t="shared" si="111"/>
        <v>0</v>
      </c>
      <c r="CU114" s="19">
        <f t="shared" si="108"/>
        <v>0</v>
      </c>
      <c r="CW114" s="76">
        <f t="shared" si="109"/>
        <v>0</v>
      </c>
      <c r="CY114" s="21"/>
      <c r="CZ114" s="19">
        <f t="shared" si="82"/>
        <v>0</v>
      </c>
      <c r="DA114" s="21"/>
    </row>
    <row r="115" spans="2:105" x14ac:dyDescent="0.2">
      <c r="B115" s="17" t="str">
        <f>VLOOKUP(D115,'line assign basis'!$L$15:$Q$1525,6,FALSE)</f>
        <v>A/R-CITY OF INDEPEND</v>
      </c>
      <c r="C115" s="20" t="s">
        <v>267</v>
      </c>
      <c r="D115" s="20" t="s">
        <v>265</v>
      </c>
      <c r="E115" s="20">
        <f>IFERROR(VLOOKUP(D115,'line assign basis'!$L$5:$P$1288,5,FALSE),"")</f>
        <v>29</v>
      </c>
      <c r="F115" s="39">
        <v>18951.98</v>
      </c>
      <c r="G115" s="39">
        <v>13633.4</v>
      </c>
      <c r="H115" s="19">
        <v>9008.7199999999993</v>
      </c>
      <c r="I115" s="105">
        <f>IFERROR(VLOOKUP($D115,'SAP Data'!$A$7:$SD$1500,I$4,FALSE),"")</f>
        <v>5211.08</v>
      </c>
      <c r="J115" s="105">
        <f>IFERROR(VLOOKUP($D115,'SAP Data'!$A$7:$SD$1500,J$4,FALSE),"")</f>
        <v>2508.36</v>
      </c>
      <c r="K115" s="105">
        <f>IFERROR(VLOOKUP($D115,'SAP Data'!$A$7:$SD$1500,K$4,FALSE),"")</f>
        <v>1457.06</v>
      </c>
      <c r="L115" s="105">
        <f>IFERROR(VLOOKUP($D115,'SAP Data'!$A$7:$SD$1500,L$4,FALSE),"")</f>
        <v>135.41999999999999</v>
      </c>
      <c r="M115" s="105">
        <f>IFERROR(VLOOKUP($D115,'SAP Data'!$A$7:$SD$1500,M$4,FALSE),"")</f>
        <v>135.41999999999999</v>
      </c>
      <c r="N115" s="105">
        <f>IFERROR(VLOOKUP($D115,'SAP Data'!$A$7:$SD$1500,N$4,FALSE),"")</f>
        <v>135.41999999999999</v>
      </c>
      <c r="O115" s="105">
        <f>IFERROR(VLOOKUP($D115,'SAP Data'!$A$7:$SD$1500,O$4,FALSE),"")</f>
        <v>135.41999999999999</v>
      </c>
      <c r="P115" s="105">
        <f>IFERROR(VLOOKUP($D115,'SAP Data'!$A$7:$SD$1500,P$4,FALSE),"")</f>
        <v>135.41999999999999</v>
      </c>
      <c r="Q115" s="105">
        <f>IFERROR(VLOOKUP($D115,'SAP Data'!$A$7:$SD$1500,Q$4,FALSE),"")</f>
        <v>0</v>
      </c>
      <c r="R115" s="105">
        <f>IFERROR(VLOOKUP($D115,'SAP Data'!$A$7:$SD$1500,R$4,FALSE),"")</f>
        <v>0</v>
      </c>
      <c r="S115" s="105">
        <f>IFERROR(VLOOKUP($D115,'SAP Data'!$A$7:$SD$1500,S$4,FALSE),"")</f>
        <v>0</v>
      </c>
      <c r="T115" s="105">
        <f>IFERROR(VLOOKUP($D115,'SAP Data'!$A$7:$SD$1500,T$4,FALSE),"")</f>
        <v>0</v>
      </c>
      <c r="U115" s="105">
        <f>IFERROR(VLOOKUP($D115,'SAP Data'!$A$7:$SD$1500,U$4,FALSE),"")</f>
        <v>0</v>
      </c>
      <c r="V115" s="105">
        <f>IFERROR(VLOOKUP($D115,'SAP Data'!$A$7:$SD$1500,V$4,FALSE),"")</f>
        <v>0</v>
      </c>
      <c r="W115" s="105">
        <f>IFERROR(VLOOKUP($D115,'SAP Data'!$A$7:$SD$1500,W$4,FALSE),"")</f>
        <v>0</v>
      </c>
      <c r="X115" s="105">
        <f>IFERROR(VLOOKUP($D115,'SAP Data'!$A$7:$SD$1500,X$4,FALSE),"")</f>
        <v>0</v>
      </c>
      <c r="Y115" s="105">
        <f>IFERROR(VLOOKUP($D115,'SAP Data'!$A$7:$SD$1500,Y$4,FALSE),"")</f>
        <v>0</v>
      </c>
      <c r="Z115" s="105">
        <f>IFERROR(VLOOKUP($D115,'SAP Data'!$A$7:$SD$1500,Z$4,FALSE),"")</f>
        <v>0</v>
      </c>
      <c r="AA115" s="105">
        <f>IFERROR(VLOOKUP($D115,'SAP Data'!$A$7:$SD$1500,AA$4,FALSE),"")</f>
        <v>0</v>
      </c>
      <c r="AB115" s="105">
        <f>IFERROR(VLOOKUP($D115,'SAP Data'!$A$7:$SD$1500,AB$4,FALSE),"")</f>
        <v>0</v>
      </c>
      <c r="AC115" s="220">
        <f>IFERROR(VLOOKUP($D115,'SAP Data'!$A$7:$SD$1500,AC$4,FALSE),"")</f>
        <v>0</v>
      </c>
      <c r="AD115" s="133">
        <f t="shared" si="83"/>
        <v>3497.6424999999995</v>
      </c>
      <c r="AE115" s="47">
        <f t="shared" si="84"/>
        <v>2139.9183333333326</v>
      </c>
      <c r="AF115" s="47">
        <f t="shared" si="85"/>
        <v>1196.4966666666667</v>
      </c>
      <c r="AG115" s="47">
        <f t="shared" si="86"/>
        <v>604.005</v>
      </c>
      <c r="AH115" s="47">
        <f t="shared" si="87"/>
        <v>282.36166666666668</v>
      </c>
      <c r="AI115" s="47">
        <f t="shared" si="88"/>
        <v>117.13583333333332</v>
      </c>
      <c r="AJ115" s="47">
        <f t="shared" si="89"/>
        <v>50.782499999999999</v>
      </c>
      <c r="AK115" s="47">
        <f t="shared" si="90"/>
        <v>39.497499999999995</v>
      </c>
      <c r="AL115" s="47">
        <f t="shared" si="91"/>
        <v>28.212499999999995</v>
      </c>
      <c r="AM115" s="47">
        <f t="shared" si="92"/>
        <v>16.927499999999998</v>
      </c>
      <c r="AN115" s="47">
        <f t="shared" si="93"/>
        <v>5.6424999999999992</v>
      </c>
      <c r="AO115" s="132">
        <f t="shared" si="94"/>
        <v>0</v>
      </c>
      <c r="AP115" s="19"/>
      <c r="AQ115" s="19">
        <f t="shared" si="95"/>
        <v>3497.6424999999995</v>
      </c>
      <c r="AR115" s="19"/>
      <c r="AS115" s="201"/>
      <c r="AT115" s="19"/>
      <c r="AU115" s="19">
        <f t="shared" si="96"/>
        <v>2139.9183333333326</v>
      </c>
      <c r="AV115" s="19"/>
      <c r="AW115" s="201"/>
      <c r="AY115" s="19">
        <f t="shared" si="97"/>
        <v>1196.4966666666667</v>
      </c>
      <c r="BA115" s="196"/>
      <c r="BC115" s="19">
        <f t="shared" si="98"/>
        <v>604.005</v>
      </c>
      <c r="BE115" s="196"/>
      <c r="BG115" s="19">
        <f t="shared" si="99"/>
        <v>282.36166666666668</v>
      </c>
      <c r="BI115" s="196"/>
      <c r="BK115" s="19">
        <f t="shared" si="100"/>
        <v>117.13583333333332</v>
      </c>
      <c r="BM115" s="196"/>
      <c r="BO115" s="19">
        <f t="shared" si="101"/>
        <v>50.782499999999999</v>
      </c>
      <c r="BQ115" s="196"/>
      <c r="BS115" s="19">
        <f t="shared" si="102"/>
        <v>39.497499999999995</v>
      </c>
      <c r="BU115" s="196"/>
      <c r="BW115" s="19">
        <f t="shared" si="103"/>
        <v>28.212499999999995</v>
      </c>
      <c r="BY115" s="196"/>
      <c r="CA115" s="19">
        <f t="shared" si="104"/>
        <v>16.927499999999998</v>
      </c>
      <c r="CC115" s="196"/>
      <c r="CE115" s="19">
        <f t="shared" si="105"/>
        <v>5.6424999999999992</v>
      </c>
      <c r="CG115" s="196"/>
      <c r="CI115" s="19">
        <f t="shared" si="106"/>
        <v>0</v>
      </c>
      <c r="CK115" s="196"/>
      <c r="CM115" s="19">
        <f t="shared" si="107"/>
        <v>0</v>
      </c>
      <c r="CO115" s="19">
        <f t="shared" si="110"/>
        <v>0</v>
      </c>
      <c r="CQ115" s="19">
        <f t="shared" si="81"/>
        <v>0</v>
      </c>
      <c r="CS115" s="19">
        <f t="shared" si="111"/>
        <v>0</v>
      </c>
      <c r="CU115" s="19">
        <f t="shared" si="108"/>
        <v>0</v>
      </c>
      <c r="CW115" s="76">
        <f t="shared" si="109"/>
        <v>0</v>
      </c>
      <c r="CY115" s="21"/>
      <c r="CZ115" s="19">
        <f t="shared" si="82"/>
        <v>0</v>
      </c>
      <c r="DA115" s="21"/>
    </row>
    <row r="116" spans="2:105" x14ac:dyDescent="0.2">
      <c r="B116" s="17" t="str">
        <f>VLOOKUP(D116,'line assign basis'!$L$15:$Q$1525,6,FALSE)</f>
        <v>A/R-CITY OF VANCOUVE</v>
      </c>
      <c r="C116" s="20" t="s">
        <v>270</v>
      </c>
      <c r="D116" s="20" t="s">
        <v>268</v>
      </c>
      <c r="E116" s="20">
        <f>IFERROR(VLOOKUP(D116,'line assign basis'!$L$5:$P$1288,5,FALSE),"")</f>
        <v>29</v>
      </c>
      <c r="F116" s="39">
        <v>0</v>
      </c>
      <c r="G116" s="39">
        <v>0</v>
      </c>
      <c r="H116" s="19">
        <v>0</v>
      </c>
      <c r="I116" s="105">
        <f>IFERROR(VLOOKUP($D116,'SAP Data'!$A$7:$SD$1500,I$4,FALSE),"")</f>
        <v>0</v>
      </c>
      <c r="J116" s="105">
        <f>IFERROR(VLOOKUP($D116,'SAP Data'!$A$7:$SD$1500,J$4,FALSE),"")</f>
        <v>0</v>
      </c>
      <c r="K116" s="105">
        <f>IFERROR(VLOOKUP($D116,'SAP Data'!$A$7:$SD$1500,K$4,FALSE),"")</f>
        <v>0</v>
      </c>
      <c r="L116" s="105">
        <f>IFERROR(VLOOKUP($D116,'SAP Data'!$A$7:$SD$1500,L$4,FALSE),"")</f>
        <v>0</v>
      </c>
      <c r="M116" s="105">
        <f>IFERROR(VLOOKUP($D116,'SAP Data'!$A$7:$SD$1500,M$4,FALSE),"")</f>
        <v>0</v>
      </c>
      <c r="N116" s="105">
        <f>IFERROR(VLOOKUP($D116,'SAP Data'!$A$7:$SD$1500,N$4,FALSE),"")</f>
        <v>0</v>
      </c>
      <c r="O116" s="105">
        <f>IFERROR(VLOOKUP($D116,'SAP Data'!$A$7:$SD$1500,O$4,FALSE),"")</f>
        <v>0</v>
      </c>
      <c r="P116" s="105">
        <f>IFERROR(VLOOKUP($D116,'SAP Data'!$A$7:$SD$1500,P$4,FALSE),"")</f>
        <v>0</v>
      </c>
      <c r="Q116" s="105">
        <f>IFERROR(VLOOKUP($D116,'SAP Data'!$A$7:$SD$1500,Q$4,FALSE),"")</f>
        <v>0</v>
      </c>
      <c r="R116" s="105">
        <f>IFERROR(VLOOKUP($D116,'SAP Data'!$A$7:$SD$1500,R$4,FALSE),"")</f>
        <v>0</v>
      </c>
      <c r="S116" s="105">
        <f>IFERROR(VLOOKUP($D116,'SAP Data'!$A$7:$SD$1500,S$4,FALSE),"")</f>
        <v>0</v>
      </c>
      <c r="T116" s="105">
        <f>IFERROR(VLOOKUP($D116,'SAP Data'!$A$7:$SD$1500,T$4,FALSE),"")</f>
        <v>0</v>
      </c>
      <c r="U116" s="105">
        <f>IFERROR(VLOOKUP($D116,'SAP Data'!$A$7:$SD$1500,U$4,FALSE),"")</f>
        <v>0</v>
      </c>
      <c r="V116" s="105">
        <f>IFERROR(VLOOKUP($D116,'SAP Data'!$A$7:$SD$1500,V$4,FALSE),"")</f>
        <v>0</v>
      </c>
      <c r="W116" s="105">
        <f>IFERROR(VLOOKUP($D116,'SAP Data'!$A$7:$SD$1500,W$4,FALSE),"")</f>
        <v>0</v>
      </c>
      <c r="X116" s="105">
        <f>IFERROR(VLOOKUP($D116,'SAP Data'!$A$7:$SD$1500,X$4,FALSE),"")</f>
        <v>0</v>
      </c>
      <c r="Y116" s="105">
        <f>IFERROR(VLOOKUP($D116,'SAP Data'!$A$7:$SD$1500,Y$4,FALSE),"")</f>
        <v>0</v>
      </c>
      <c r="Z116" s="105">
        <f>IFERROR(VLOOKUP($D116,'SAP Data'!$A$7:$SD$1500,Z$4,FALSE),"")</f>
        <v>0</v>
      </c>
      <c r="AA116" s="105">
        <f>IFERROR(VLOOKUP($D116,'SAP Data'!$A$7:$SD$1500,AA$4,FALSE),"")</f>
        <v>0</v>
      </c>
      <c r="AB116" s="105">
        <f>IFERROR(VLOOKUP($D116,'SAP Data'!$A$7:$SD$1500,AB$4,FALSE),"")</f>
        <v>0</v>
      </c>
      <c r="AC116" s="220">
        <f>IFERROR(VLOOKUP($D116,'SAP Data'!$A$7:$SD$1500,AC$4,FALSE),"")</f>
        <v>0</v>
      </c>
      <c r="AD116" s="133">
        <f t="shared" si="83"/>
        <v>0</v>
      </c>
      <c r="AE116" s="47">
        <f t="shared" si="84"/>
        <v>0</v>
      </c>
      <c r="AF116" s="47">
        <f t="shared" si="85"/>
        <v>0</v>
      </c>
      <c r="AG116" s="47">
        <f t="shared" si="86"/>
        <v>0</v>
      </c>
      <c r="AH116" s="47">
        <f t="shared" si="87"/>
        <v>0</v>
      </c>
      <c r="AI116" s="47">
        <f t="shared" si="88"/>
        <v>0</v>
      </c>
      <c r="AJ116" s="47">
        <f t="shared" si="89"/>
        <v>0</v>
      </c>
      <c r="AK116" s="47">
        <f t="shared" si="90"/>
        <v>0</v>
      </c>
      <c r="AL116" s="47">
        <f t="shared" si="91"/>
        <v>0</v>
      </c>
      <c r="AM116" s="47">
        <f t="shared" si="92"/>
        <v>0</v>
      </c>
      <c r="AN116" s="47">
        <f t="shared" si="93"/>
        <v>0</v>
      </c>
      <c r="AO116" s="132">
        <f t="shared" si="94"/>
        <v>0</v>
      </c>
      <c r="AP116" s="19"/>
      <c r="AQ116" s="19">
        <f t="shared" si="95"/>
        <v>0</v>
      </c>
      <c r="AR116" s="19"/>
      <c r="AS116" s="201"/>
      <c r="AT116" s="19"/>
      <c r="AU116" s="19">
        <f t="shared" si="96"/>
        <v>0</v>
      </c>
      <c r="AV116" s="19"/>
      <c r="AW116" s="201"/>
      <c r="AY116" s="19">
        <f t="shared" si="97"/>
        <v>0</v>
      </c>
      <c r="BA116" s="196"/>
      <c r="BC116" s="19">
        <f t="shared" si="98"/>
        <v>0</v>
      </c>
      <c r="BE116" s="196"/>
      <c r="BG116" s="19">
        <f t="shared" si="99"/>
        <v>0</v>
      </c>
      <c r="BI116" s="196"/>
      <c r="BK116" s="19">
        <f t="shared" si="100"/>
        <v>0</v>
      </c>
      <c r="BM116" s="196"/>
      <c r="BO116" s="19">
        <f t="shared" si="101"/>
        <v>0</v>
      </c>
      <c r="BQ116" s="196"/>
      <c r="BS116" s="19">
        <f t="shared" si="102"/>
        <v>0</v>
      </c>
      <c r="BU116" s="196"/>
      <c r="BW116" s="19">
        <f t="shared" si="103"/>
        <v>0</v>
      </c>
      <c r="BY116" s="196"/>
      <c r="CA116" s="19">
        <f t="shared" si="104"/>
        <v>0</v>
      </c>
      <c r="CC116" s="196"/>
      <c r="CE116" s="19">
        <f t="shared" si="105"/>
        <v>0</v>
      </c>
      <c r="CG116" s="196"/>
      <c r="CI116" s="19">
        <f t="shared" si="106"/>
        <v>0</v>
      </c>
      <c r="CK116" s="196"/>
      <c r="CM116" s="19">
        <f t="shared" si="107"/>
        <v>0</v>
      </c>
      <c r="CO116" s="19">
        <f t="shared" si="110"/>
        <v>0</v>
      </c>
      <c r="CQ116" s="19">
        <f t="shared" si="81"/>
        <v>0</v>
      </c>
      <c r="CS116" s="19">
        <f t="shared" si="111"/>
        <v>0</v>
      </c>
      <c r="CU116" s="19">
        <f t="shared" si="108"/>
        <v>0</v>
      </c>
      <c r="CW116" s="76">
        <f t="shared" si="109"/>
        <v>0</v>
      </c>
      <c r="CY116" s="21"/>
      <c r="CZ116" s="19">
        <f t="shared" si="82"/>
        <v>0</v>
      </c>
      <c r="DA116" s="21"/>
    </row>
    <row r="117" spans="2:105" x14ac:dyDescent="0.2">
      <c r="B117" s="17" t="str">
        <f>VLOOKUP(D117,'line assign basis'!$L$15:$Q$1525,6,FALSE)</f>
        <v>A/R - P CARDS</v>
      </c>
      <c r="C117" s="20" t="s">
        <v>273</v>
      </c>
      <c r="D117" s="20" t="s">
        <v>271</v>
      </c>
      <c r="E117" s="20">
        <f>IFERROR(VLOOKUP(D117,'line assign basis'!$L$5:$P$1288,5,FALSE),"")</f>
        <v>29</v>
      </c>
      <c r="F117" s="39">
        <v>410.65</v>
      </c>
      <c r="G117" s="39">
        <v>246.36</v>
      </c>
      <c r="H117" s="19">
        <v>353.51</v>
      </c>
      <c r="I117" s="105">
        <f>IFERROR(VLOOKUP($D117,'SAP Data'!$A$7:$SD$1500,I$4,FALSE),"")</f>
        <v>-340.91</v>
      </c>
      <c r="J117" s="105">
        <f>IFERROR(VLOOKUP($D117,'SAP Data'!$A$7:$SD$1500,J$4,FALSE),"")</f>
        <v>-236.83</v>
      </c>
      <c r="K117" s="105">
        <f>IFERROR(VLOOKUP($D117,'SAP Data'!$A$7:$SD$1500,K$4,FALSE),"")</f>
        <v>193.52</v>
      </c>
      <c r="L117" s="105">
        <f>IFERROR(VLOOKUP($D117,'SAP Data'!$A$7:$SD$1500,L$4,FALSE),"")</f>
        <v>-99.27</v>
      </c>
      <c r="M117" s="105">
        <f>IFERROR(VLOOKUP($D117,'SAP Data'!$A$7:$SD$1500,M$4,FALSE),"")</f>
        <v>277.32</v>
      </c>
      <c r="N117" s="105">
        <f>IFERROR(VLOOKUP($D117,'SAP Data'!$A$7:$SD$1500,N$4,FALSE),"")</f>
        <v>4301.7</v>
      </c>
      <c r="O117" s="105">
        <f>IFERROR(VLOOKUP($D117,'SAP Data'!$A$7:$SD$1500,O$4,FALSE),"")</f>
        <v>1226.1300000000001</v>
      </c>
      <c r="P117" s="105">
        <f>IFERROR(VLOOKUP($D117,'SAP Data'!$A$7:$SD$1500,P$4,FALSE),"")</f>
        <v>365.6</v>
      </c>
      <c r="Q117" s="105">
        <f>IFERROR(VLOOKUP($D117,'SAP Data'!$A$7:$SD$1500,Q$4,FALSE),"")</f>
        <v>2140.6999999999998</v>
      </c>
      <c r="R117" s="105">
        <f>IFERROR(VLOOKUP($D117,'SAP Data'!$A$7:$SD$1500,R$4,FALSE),"")</f>
        <v>1658.11</v>
      </c>
      <c r="S117" s="105">
        <f>IFERROR(VLOOKUP($D117,'SAP Data'!$A$7:$SD$1500,S$4,FALSE),"")</f>
        <v>1335.96</v>
      </c>
      <c r="T117" s="105">
        <f>IFERROR(VLOOKUP($D117,'SAP Data'!$A$7:$SD$1500,T$4,FALSE),"")</f>
        <v>-177.33</v>
      </c>
      <c r="U117" s="105">
        <f>IFERROR(VLOOKUP($D117,'SAP Data'!$A$7:$SD$1500,U$4,FALSE),"")</f>
        <v>641.51</v>
      </c>
      <c r="V117" s="105">
        <f>IFERROR(VLOOKUP($D117,'SAP Data'!$A$7:$SD$1500,V$4,FALSE),"")</f>
        <v>1181.6199999999999</v>
      </c>
      <c r="W117" s="105">
        <f>IFERROR(VLOOKUP($D117,'SAP Data'!$A$7:$SD$1500,W$4,FALSE),"")</f>
        <v>96.06</v>
      </c>
      <c r="X117" s="105">
        <f>IFERROR(VLOOKUP($D117,'SAP Data'!$A$7:$SD$1500,X$4,FALSE),"")</f>
        <v>670.62</v>
      </c>
      <c r="Y117" s="105">
        <f>IFERROR(VLOOKUP($D117,'SAP Data'!$A$7:$SD$1500,Y$4,FALSE),"")</f>
        <v>-123.3</v>
      </c>
      <c r="Z117" s="105">
        <f>IFERROR(VLOOKUP($D117,'SAP Data'!$A$7:$SD$1500,Z$4,FALSE),"")</f>
        <v>124.81</v>
      </c>
      <c r="AA117" s="105">
        <f>IFERROR(VLOOKUP($D117,'SAP Data'!$A$7:$SD$1500,AA$4,FALSE),"")</f>
        <v>272.43</v>
      </c>
      <c r="AB117" s="105">
        <f>IFERROR(VLOOKUP($D117,'SAP Data'!$A$7:$SD$1500,AB$4,FALSE),"")</f>
        <v>1395.58</v>
      </c>
      <c r="AC117" s="220">
        <f>IFERROR(VLOOKUP($D117,'SAP Data'!$A$7:$SD$1500,AC$4,FALSE),"")</f>
        <v>571.54999999999995</v>
      </c>
      <c r="AD117" s="133">
        <f t="shared" si="83"/>
        <v>788.51750000000004</v>
      </c>
      <c r="AE117" s="47">
        <f t="shared" si="84"/>
        <v>885.89499999999998</v>
      </c>
      <c r="AF117" s="47">
        <f t="shared" si="85"/>
        <v>909.17666666666639</v>
      </c>
      <c r="AG117" s="47">
        <f t="shared" si="86"/>
        <v>927.99249999999984</v>
      </c>
      <c r="AH117" s="47">
        <f t="shared" si="87"/>
        <v>1028.0287499999999</v>
      </c>
      <c r="AI117" s="47">
        <f t="shared" si="88"/>
        <v>1083.07</v>
      </c>
      <c r="AJ117" s="47">
        <f t="shared" si="89"/>
        <v>1111.0879166666666</v>
      </c>
      <c r="AK117" s="47">
        <f t="shared" si="90"/>
        <v>1126.4741666666666</v>
      </c>
      <c r="AL117" s="47">
        <f t="shared" si="91"/>
        <v>935.74458333333348</v>
      </c>
      <c r="AM117" s="47">
        <f t="shared" si="92"/>
        <v>721.97000000000014</v>
      </c>
      <c r="AN117" s="47">
        <f t="shared" si="93"/>
        <v>725.14833333333343</v>
      </c>
      <c r="AO117" s="132">
        <f t="shared" si="94"/>
        <v>702.68291666666664</v>
      </c>
      <c r="AP117" s="19"/>
      <c r="AQ117" s="19">
        <f t="shared" si="95"/>
        <v>788.51750000000004</v>
      </c>
      <c r="AR117" s="19"/>
      <c r="AS117" s="201"/>
      <c r="AT117" s="19"/>
      <c r="AU117" s="19">
        <f t="shared" si="96"/>
        <v>885.89499999999998</v>
      </c>
      <c r="AV117" s="19"/>
      <c r="AW117" s="201"/>
      <c r="AY117" s="19">
        <f t="shared" si="97"/>
        <v>909.17666666666639</v>
      </c>
      <c r="BA117" s="196"/>
      <c r="BC117" s="19">
        <f t="shared" si="98"/>
        <v>927.99249999999984</v>
      </c>
      <c r="BE117" s="196"/>
      <c r="BG117" s="19">
        <f t="shared" si="99"/>
        <v>1028.0287499999999</v>
      </c>
      <c r="BI117" s="196"/>
      <c r="BK117" s="19">
        <f t="shared" si="100"/>
        <v>1083.07</v>
      </c>
      <c r="BM117" s="196"/>
      <c r="BO117" s="19">
        <f t="shared" si="101"/>
        <v>1111.0879166666666</v>
      </c>
      <c r="BQ117" s="196"/>
      <c r="BS117" s="19">
        <f t="shared" si="102"/>
        <v>1126.4741666666666</v>
      </c>
      <c r="BU117" s="196"/>
      <c r="BW117" s="19">
        <f t="shared" si="103"/>
        <v>935.74458333333348</v>
      </c>
      <c r="BY117" s="196"/>
      <c r="CA117" s="19">
        <f t="shared" si="104"/>
        <v>721.97000000000014</v>
      </c>
      <c r="CC117" s="196"/>
      <c r="CE117" s="19">
        <f t="shared" si="105"/>
        <v>725.14833333333343</v>
      </c>
      <c r="CG117" s="196"/>
      <c r="CI117" s="19">
        <f t="shared" si="106"/>
        <v>702.68291666666664</v>
      </c>
      <c r="CK117" s="196"/>
      <c r="CM117" s="19">
        <f t="shared" si="107"/>
        <v>0</v>
      </c>
      <c r="CO117" s="19">
        <f t="shared" si="110"/>
        <v>0</v>
      </c>
      <c r="CQ117" s="19">
        <f t="shared" si="81"/>
        <v>0</v>
      </c>
      <c r="CS117" s="19">
        <f t="shared" si="111"/>
        <v>0</v>
      </c>
      <c r="CU117" s="19">
        <f t="shared" si="108"/>
        <v>0</v>
      </c>
      <c r="CW117" s="76">
        <f t="shared" si="109"/>
        <v>0</v>
      </c>
      <c r="CY117" s="21"/>
      <c r="CZ117" s="19">
        <f t="shared" si="82"/>
        <v>0</v>
      </c>
      <c r="DA117" s="21"/>
    </row>
    <row r="118" spans="2:105" x14ac:dyDescent="0.2">
      <c r="B118" s="17" t="str">
        <f>VLOOKUP(D118,'line assign basis'!$L$15:$Q$1525,6,FALSE)</f>
        <v>A/R LIFE INSURANCE</v>
      </c>
      <c r="C118" s="20" t="s">
        <v>276</v>
      </c>
      <c r="D118" s="20" t="s">
        <v>274</v>
      </c>
      <c r="E118" s="20">
        <f>IFERROR(VLOOKUP(D118,'line assign basis'!$L$5:$P$1288,5,FALSE),"")</f>
        <v>29</v>
      </c>
      <c r="F118" s="39">
        <v>3420147.25</v>
      </c>
      <c r="G118" s="39">
        <v>2007135</v>
      </c>
      <c r="H118" s="19">
        <v>2007135</v>
      </c>
      <c r="I118" s="105">
        <f>IFERROR(VLOOKUP($D118,'SAP Data'!$A$7:$SD$1500,I$4,FALSE),"")</f>
        <v>2485568</v>
      </c>
      <c r="J118" s="105">
        <f>IFERROR(VLOOKUP($D118,'SAP Data'!$A$7:$SD$1500,J$4,FALSE),"")</f>
        <v>2485568</v>
      </c>
      <c r="K118" s="105">
        <f>IFERROR(VLOOKUP($D118,'SAP Data'!$A$7:$SD$1500,K$4,FALSE),"")</f>
        <v>0</v>
      </c>
      <c r="L118" s="105">
        <f>IFERROR(VLOOKUP($D118,'SAP Data'!$A$7:$SD$1500,L$4,FALSE),"")</f>
        <v>0</v>
      </c>
      <c r="M118" s="105">
        <f>IFERROR(VLOOKUP($D118,'SAP Data'!$A$7:$SD$1500,M$4,FALSE),"")</f>
        <v>66427</v>
      </c>
      <c r="N118" s="105">
        <f>IFERROR(VLOOKUP($D118,'SAP Data'!$A$7:$SD$1500,N$4,FALSE),"")</f>
        <v>66427</v>
      </c>
      <c r="O118" s="105">
        <f>IFERROR(VLOOKUP($D118,'SAP Data'!$A$7:$SD$1500,O$4,FALSE),"")</f>
        <v>66427</v>
      </c>
      <c r="P118" s="105">
        <f>IFERROR(VLOOKUP($D118,'SAP Data'!$A$7:$SD$1500,P$4,FALSE),"")</f>
        <v>66427</v>
      </c>
      <c r="Q118" s="105">
        <f>IFERROR(VLOOKUP($D118,'SAP Data'!$A$7:$SD$1500,Q$4,FALSE),"")</f>
        <v>0</v>
      </c>
      <c r="R118" s="105">
        <f>IFERROR(VLOOKUP($D118,'SAP Data'!$A$7:$SD$1500,R$4,FALSE),"")</f>
        <v>0</v>
      </c>
      <c r="S118" s="105">
        <f>IFERROR(VLOOKUP($D118,'SAP Data'!$A$7:$SD$1500,S$4,FALSE),"")</f>
        <v>0</v>
      </c>
      <c r="T118" s="105">
        <f>IFERROR(VLOOKUP($D118,'SAP Data'!$A$7:$SD$1500,T$4,FALSE),"")</f>
        <v>63222.16</v>
      </c>
      <c r="U118" s="105">
        <f>IFERROR(VLOOKUP($D118,'SAP Data'!$A$7:$SD$1500,U$4,FALSE),"")</f>
        <v>63222.16</v>
      </c>
      <c r="V118" s="105">
        <f>IFERROR(VLOOKUP($D118,'SAP Data'!$A$7:$SD$1500,V$4,FALSE),"")</f>
        <v>63222.16</v>
      </c>
      <c r="W118" s="105">
        <f>IFERROR(VLOOKUP($D118,'SAP Data'!$A$7:$SD$1500,W$4,FALSE),"")</f>
        <v>1526669.16</v>
      </c>
      <c r="X118" s="105">
        <f>IFERROR(VLOOKUP($D118,'SAP Data'!$A$7:$SD$1500,X$4,FALSE),"")</f>
        <v>1526669.16</v>
      </c>
      <c r="Y118" s="105">
        <f>IFERROR(VLOOKUP($D118,'SAP Data'!$A$7:$SD$1500,Y$4,FALSE),"")</f>
        <v>1544730</v>
      </c>
      <c r="Z118" s="105">
        <f>IFERROR(VLOOKUP($D118,'SAP Data'!$A$7:$SD$1500,Z$4,FALSE),"")</f>
        <v>1619083</v>
      </c>
      <c r="AA118" s="105">
        <f>IFERROR(VLOOKUP($D118,'SAP Data'!$A$7:$SD$1500,AA$4,FALSE),"")</f>
        <v>1483863</v>
      </c>
      <c r="AB118" s="105">
        <f>IFERROR(VLOOKUP($D118,'SAP Data'!$A$7:$SD$1500,AB$4,FALSE),"")</f>
        <v>1483863</v>
      </c>
      <c r="AC118" s="220">
        <f>IFERROR(VLOOKUP($D118,'SAP Data'!$A$7:$SD$1500,AC$4,FALSE),"")</f>
        <v>1483863</v>
      </c>
      <c r="AD118" s="133">
        <f t="shared" si="83"/>
        <v>913432.30208333337</v>
      </c>
      <c r="AE118" s="47">
        <f t="shared" si="84"/>
        <v>687295.54166666663</v>
      </c>
      <c r="AF118" s="47">
        <f t="shared" si="85"/>
        <v>522668.54833333334</v>
      </c>
      <c r="AG118" s="47">
        <f t="shared" si="86"/>
        <v>340741.10333333333</v>
      </c>
      <c r="AH118" s="47">
        <f t="shared" si="87"/>
        <v>138878.95000000001</v>
      </c>
      <c r="AI118" s="47">
        <f t="shared" si="88"/>
        <v>101559.08833333333</v>
      </c>
      <c r="AJ118" s="47">
        <f t="shared" si="89"/>
        <v>228781.51833333334</v>
      </c>
      <c r="AK118" s="47">
        <f t="shared" si="90"/>
        <v>353988.69166666665</v>
      </c>
      <c r="AL118" s="47">
        <f t="shared" si="91"/>
        <v>480278.64999999997</v>
      </c>
      <c r="AM118" s="47">
        <f t="shared" si="92"/>
        <v>604032.48333333328</v>
      </c>
      <c r="AN118" s="47">
        <f t="shared" si="93"/>
        <v>722152.15</v>
      </c>
      <c r="AO118" s="132">
        <f t="shared" si="94"/>
        <v>843039.6083333334</v>
      </c>
      <c r="AP118" s="19"/>
      <c r="AQ118" s="19">
        <f t="shared" si="95"/>
        <v>913432.30208333337</v>
      </c>
      <c r="AR118" s="19"/>
      <c r="AS118" s="201"/>
      <c r="AT118" s="19"/>
      <c r="AU118" s="19">
        <f t="shared" si="96"/>
        <v>687295.54166666663</v>
      </c>
      <c r="AV118" s="19"/>
      <c r="AW118" s="201"/>
      <c r="AY118" s="19">
        <f t="shared" si="97"/>
        <v>522668.54833333334</v>
      </c>
      <c r="BA118" s="196"/>
      <c r="BC118" s="19">
        <f t="shared" si="98"/>
        <v>340741.10333333333</v>
      </c>
      <c r="BE118" s="196"/>
      <c r="BG118" s="19">
        <f t="shared" si="99"/>
        <v>138878.95000000001</v>
      </c>
      <c r="BI118" s="196"/>
      <c r="BK118" s="19">
        <f t="shared" si="100"/>
        <v>101559.08833333333</v>
      </c>
      <c r="BM118" s="196"/>
      <c r="BO118" s="19">
        <f t="shared" si="101"/>
        <v>228781.51833333334</v>
      </c>
      <c r="BQ118" s="196"/>
      <c r="BS118" s="19">
        <f t="shared" si="102"/>
        <v>353988.69166666665</v>
      </c>
      <c r="BU118" s="196"/>
      <c r="BW118" s="19">
        <f t="shared" si="103"/>
        <v>480278.64999999997</v>
      </c>
      <c r="BY118" s="196"/>
      <c r="CA118" s="19">
        <f t="shared" si="104"/>
        <v>604032.48333333328</v>
      </c>
      <c r="CC118" s="196"/>
      <c r="CE118" s="19">
        <f t="shared" si="105"/>
        <v>722152.15</v>
      </c>
      <c r="CG118" s="196"/>
      <c r="CI118" s="19">
        <f t="shared" si="106"/>
        <v>843039.6083333334</v>
      </c>
      <c r="CK118" s="196"/>
      <c r="CM118" s="19">
        <f t="shared" si="107"/>
        <v>0</v>
      </c>
      <c r="CO118" s="19">
        <f t="shared" si="110"/>
        <v>0</v>
      </c>
      <c r="CQ118" s="19">
        <f t="shared" si="81"/>
        <v>0</v>
      </c>
      <c r="CS118" s="19">
        <f t="shared" si="111"/>
        <v>0</v>
      </c>
      <c r="CU118" s="19">
        <f t="shared" si="108"/>
        <v>0</v>
      </c>
      <c r="CW118" s="76">
        <f t="shared" si="109"/>
        <v>0</v>
      </c>
      <c r="CY118" s="21"/>
      <c r="CZ118" s="19">
        <f t="shared" si="82"/>
        <v>0</v>
      </c>
      <c r="DA118" s="21"/>
    </row>
    <row r="119" spans="2:105" x14ac:dyDescent="0.2">
      <c r="B119" s="17" t="str">
        <f>VLOOKUP(D119,'line assign basis'!$L$15:$Q$1525,6,FALSE)</f>
        <v>A/R - EMPLOYEE POSTA</v>
      </c>
      <c r="C119" s="20" t="s">
        <v>279</v>
      </c>
      <c r="D119" s="20" t="s">
        <v>277</v>
      </c>
      <c r="E119" s="20">
        <f>IFERROR(VLOOKUP(D119,'line assign basis'!$L$5:$P$1288,5,FALSE),"")</f>
        <v>29</v>
      </c>
      <c r="F119" s="39">
        <v>0</v>
      </c>
      <c r="G119" s="39">
        <v>0</v>
      </c>
      <c r="H119" s="19">
        <v>0</v>
      </c>
      <c r="I119" s="105">
        <f>IFERROR(VLOOKUP($D119,'SAP Data'!$A$7:$SD$1500,I$4,FALSE),"")</f>
        <v>0</v>
      </c>
      <c r="J119" s="105">
        <f>IFERROR(VLOOKUP($D119,'SAP Data'!$A$7:$SD$1500,J$4,FALSE),"")</f>
        <v>0</v>
      </c>
      <c r="K119" s="105">
        <f>IFERROR(VLOOKUP($D119,'SAP Data'!$A$7:$SD$1500,K$4,FALSE),"")</f>
        <v>0</v>
      </c>
      <c r="L119" s="105">
        <f>IFERROR(VLOOKUP($D119,'SAP Data'!$A$7:$SD$1500,L$4,FALSE),"")</f>
        <v>0</v>
      </c>
      <c r="M119" s="105">
        <f>IFERROR(VLOOKUP($D119,'SAP Data'!$A$7:$SD$1500,M$4,FALSE),"")</f>
        <v>0</v>
      </c>
      <c r="N119" s="105">
        <f>IFERROR(VLOOKUP($D119,'SAP Data'!$A$7:$SD$1500,N$4,FALSE),"")</f>
        <v>0</v>
      </c>
      <c r="O119" s="105">
        <f>IFERROR(VLOOKUP($D119,'SAP Data'!$A$7:$SD$1500,O$4,FALSE),"")</f>
        <v>0</v>
      </c>
      <c r="P119" s="105">
        <f>IFERROR(VLOOKUP($D119,'SAP Data'!$A$7:$SD$1500,P$4,FALSE),"")</f>
        <v>0</v>
      </c>
      <c r="Q119" s="105">
        <f>IFERROR(VLOOKUP($D119,'SAP Data'!$A$7:$SD$1500,Q$4,FALSE),"")</f>
        <v>0</v>
      </c>
      <c r="R119" s="105">
        <f>IFERROR(VLOOKUP($D119,'SAP Data'!$A$7:$SD$1500,R$4,FALSE),"")</f>
        <v>0</v>
      </c>
      <c r="S119" s="105">
        <f>IFERROR(VLOOKUP($D119,'SAP Data'!$A$7:$SD$1500,S$4,FALSE),"")</f>
        <v>0</v>
      </c>
      <c r="T119" s="105">
        <f>IFERROR(VLOOKUP($D119,'SAP Data'!$A$7:$SD$1500,T$4,FALSE),"")</f>
        <v>0</v>
      </c>
      <c r="U119" s="105">
        <f>IFERROR(VLOOKUP($D119,'SAP Data'!$A$7:$SD$1500,U$4,FALSE),"")</f>
        <v>0</v>
      </c>
      <c r="V119" s="105">
        <f>IFERROR(VLOOKUP($D119,'SAP Data'!$A$7:$SD$1500,V$4,FALSE),"")</f>
        <v>0</v>
      </c>
      <c r="W119" s="105">
        <f>IFERROR(VLOOKUP($D119,'SAP Data'!$A$7:$SD$1500,W$4,FALSE),"")</f>
        <v>0</v>
      </c>
      <c r="X119" s="105">
        <f>IFERROR(VLOOKUP($D119,'SAP Data'!$A$7:$SD$1500,X$4,FALSE),"")</f>
        <v>0</v>
      </c>
      <c r="Y119" s="105">
        <f>IFERROR(VLOOKUP($D119,'SAP Data'!$A$7:$SD$1500,Y$4,FALSE),"")</f>
        <v>0</v>
      </c>
      <c r="Z119" s="105">
        <f>IFERROR(VLOOKUP($D119,'SAP Data'!$A$7:$SD$1500,Z$4,FALSE),"")</f>
        <v>0</v>
      </c>
      <c r="AA119" s="105">
        <f>IFERROR(VLOOKUP($D119,'SAP Data'!$A$7:$SD$1500,AA$4,FALSE),"")</f>
        <v>0</v>
      </c>
      <c r="AB119" s="105">
        <f>IFERROR(VLOOKUP($D119,'SAP Data'!$A$7:$SD$1500,AB$4,FALSE),"")</f>
        <v>0</v>
      </c>
      <c r="AC119" s="220">
        <f>IFERROR(VLOOKUP($D119,'SAP Data'!$A$7:$SD$1500,AC$4,FALSE),"")</f>
        <v>0</v>
      </c>
      <c r="AD119" s="133">
        <f t="shared" si="83"/>
        <v>0</v>
      </c>
      <c r="AE119" s="47">
        <f t="shared" si="84"/>
        <v>0</v>
      </c>
      <c r="AF119" s="47">
        <f t="shared" si="85"/>
        <v>0</v>
      </c>
      <c r="AG119" s="47">
        <f t="shared" si="86"/>
        <v>0</v>
      </c>
      <c r="AH119" s="47">
        <f t="shared" si="87"/>
        <v>0</v>
      </c>
      <c r="AI119" s="47">
        <f t="shared" si="88"/>
        <v>0</v>
      </c>
      <c r="AJ119" s="47">
        <f t="shared" si="89"/>
        <v>0</v>
      </c>
      <c r="AK119" s="47">
        <f t="shared" si="90"/>
        <v>0</v>
      </c>
      <c r="AL119" s="47">
        <f t="shared" si="91"/>
        <v>0</v>
      </c>
      <c r="AM119" s="47">
        <f t="shared" si="92"/>
        <v>0</v>
      </c>
      <c r="AN119" s="47">
        <f t="shared" si="93"/>
        <v>0</v>
      </c>
      <c r="AO119" s="132">
        <f t="shared" si="94"/>
        <v>0</v>
      </c>
      <c r="AP119" s="19"/>
      <c r="AQ119" s="19">
        <f t="shared" si="95"/>
        <v>0</v>
      </c>
      <c r="AR119" s="19"/>
      <c r="AS119" s="201"/>
      <c r="AT119" s="19"/>
      <c r="AU119" s="19">
        <f t="shared" si="96"/>
        <v>0</v>
      </c>
      <c r="AV119" s="19"/>
      <c r="AW119" s="201"/>
      <c r="AY119" s="19">
        <f t="shared" si="97"/>
        <v>0</v>
      </c>
      <c r="BA119" s="196"/>
      <c r="BC119" s="19">
        <f t="shared" si="98"/>
        <v>0</v>
      </c>
      <c r="BE119" s="196"/>
      <c r="BG119" s="19">
        <f t="shared" si="99"/>
        <v>0</v>
      </c>
      <c r="BI119" s="196"/>
      <c r="BK119" s="19">
        <f t="shared" si="100"/>
        <v>0</v>
      </c>
      <c r="BM119" s="196"/>
      <c r="BO119" s="19">
        <f t="shared" si="101"/>
        <v>0</v>
      </c>
      <c r="BQ119" s="196"/>
      <c r="BS119" s="19">
        <f t="shared" si="102"/>
        <v>0</v>
      </c>
      <c r="BU119" s="196"/>
      <c r="BW119" s="19">
        <f t="shared" si="103"/>
        <v>0</v>
      </c>
      <c r="BY119" s="196"/>
      <c r="CA119" s="19">
        <f t="shared" si="104"/>
        <v>0</v>
      </c>
      <c r="CC119" s="196"/>
      <c r="CE119" s="19">
        <f t="shared" si="105"/>
        <v>0</v>
      </c>
      <c r="CG119" s="196"/>
      <c r="CI119" s="19">
        <f t="shared" si="106"/>
        <v>0</v>
      </c>
      <c r="CK119" s="196"/>
      <c r="CM119" s="19">
        <f t="shared" si="107"/>
        <v>0</v>
      </c>
      <c r="CO119" s="19">
        <f t="shared" si="110"/>
        <v>0</v>
      </c>
      <c r="CQ119" s="19">
        <f t="shared" si="81"/>
        <v>0</v>
      </c>
      <c r="CS119" s="19">
        <f t="shared" si="111"/>
        <v>0</v>
      </c>
      <c r="CU119" s="19">
        <f t="shared" si="108"/>
        <v>0</v>
      </c>
      <c r="CW119" s="76">
        <f t="shared" si="109"/>
        <v>0</v>
      </c>
      <c r="CY119" s="21"/>
      <c r="CZ119" s="19">
        <f t="shared" si="82"/>
        <v>0</v>
      </c>
      <c r="DA119" s="21"/>
    </row>
    <row r="120" spans="2:105" x14ac:dyDescent="0.2">
      <c r="B120" s="17" t="e">
        <f>VLOOKUP(D120,'line assign basis'!$L$15:$Q$1525,6,FALSE)</f>
        <v>#N/A</v>
      </c>
      <c r="C120" s="20" t="s">
        <v>1617</v>
      </c>
      <c r="D120" s="20" t="s">
        <v>3452</v>
      </c>
      <c r="E120" s="20">
        <f>IFERROR(VLOOKUP(D120,'line assign basis'!$L$5:$P$1288,5,FALSE),"")</f>
        <v>29</v>
      </c>
      <c r="F120" s="39" t="s">
        <v>3477</v>
      </c>
      <c r="G120" s="39" t="s">
        <v>3477</v>
      </c>
      <c r="H120" s="19" t="s">
        <v>3477</v>
      </c>
      <c r="I120" s="105" t="str">
        <f>IFERROR(VLOOKUP($D120,'SAP Data'!$A$7:$SD$1500,I$4,FALSE),"")</f>
        <v/>
      </c>
      <c r="J120" s="105" t="str">
        <f>IFERROR(VLOOKUP($D120,'SAP Data'!$A$7:$SD$1500,J$4,FALSE),"")</f>
        <v/>
      </c>
      <c r="K120" s="105" t="str">
        <f>IFERROR(VLOOKUP($D120,'SAP Data'!$A$7:$SD$1500,K$4,FALSE),"")</f>
        <v/>
      </c>
      <c r="L120" s="105" t="str">
        <f>IFERROR(VLOOKUP($D120,'SAP Data'!$A$7:$SD$1500,L$4,FALSE),"")</f>
        <v/>
      </c>
      <c r="M120" s="105" t="str">
        <f>IFERROR(VLOOKUP($D120,'SAP Data'!$A$7:$SD$1500,M$4,FALSE),"")</f>
        <v/>
      </c>
      <c r="N120" s="105" t="str">
        <f>IFERROR(VLOOKUP($D120,'SAP Data'!$A$7:$SD$1500,N$4,FALSE),"")</f>
        <v/>
      </c>
      <c r="O120" s="105" t="str">
        <f>IFERROR(VLOOKUP($D120,'SAP Data'!$A$7:$SD$1500,O$4,FALSE),"")</f>
        <v/>
      </c>
      <c r="P120" s="105" t="str">
        <f>IFERROR(VLOOKUP($D120,'SAP Data'!$A$7:$SD$1500,P$4,FALSE),"")</f>
        <v/>
      </c>
      <c r="Q120" s="105" t="str">
        <f>IFERROR(VLOOKUP($D120,'SAP Data'!$A$7:$SD$1500,Q$4,FALSE),"")</f>
        <v/>
      </c>
      <c r="R120" s="105" t="str">
        <f>IFERROR(VLOOKUP($D120,'SAP Data'!$A$7:$SD$1500,R$4,FALSE),"")</f>
        <v/>
      </c>
      <c r="S120" s="105" t="str">
        <f>IFERROR(VLOOKUP($D120,'SAP Data'!$A$7:$SD$1500,S$4,FALSE),"")</f>
        <v/>
      </c>
      <c r="T120" s="105" t="str">
        <f>IFERROR(VLOOKUP($D120,'SAP Data'!$A$7:$SD$1500,T$4,FALSE),"")</f>
        <v/>
      </c>
      <c r="U120" s="105" t="str">
        <f>IFERROR(VLOOKUP($D120,'SAP Data'!$A$7:$SD$1500,U$4,FALSE),"")</f>
        <v/>
      </c>
      <c r="V120" s="105" t="str">
        <f>IFERROR(VLOOKUP($D120,'SAP Data'!$A$7:$SD$1500,V$4,FALSE),"")</f>
        <v/>
      </c>
      <c r="W120" s="105" t="str">
        <f>IFERROR(VLOOKUP($D120,'SAP Data'!$A$7:$SD$1500,W$4,FALSE),"")</f>
        <v/>
      </c>
      <c r="X120" s="105" t="str">
        <f>IFERROR(VLOOKUP($D120,'SAP Data'!$A$7:$SD$1500,X$4,FALSE),"")</f>
        <v/>
      </c>
      <c r="Y120" s="105" t="str">
        <f>IFERROR(VLOOKUP($D120,'SAP Data'!$A$7:$SD$1500,Y$4,FALSE),"")</f>
        <v/>
      </c>
      <c r="Z120" s="105" t="str">
        <f>IFERROR(VLOOKUP($D120,'SAP Data'!$A$7:$SD$1500,Z$4,FALSE),"")</f>
        <v/>
      </c>
      <c r="AA120" s="105" t="str">
        <f>IFERROR(VLOOKUP($D120,'SAP Data'!$A$7:$SD$1500,AA$4,FALSE),"")</f>
        <v/>
      </c>
      <c r="AB120" s="105" t="str">
        <f>IFERROR(VLOOKUP($D120,'SAP Data'!$A$7:$SD$1500,AB$4,FALSE),"")</f>
        <v/>
      </c>
      <c r="AC120" s="220" t="str">
        <f>IFERROR(VLOOKUP($D120,'SAP Data'!$A$7:$SD$1500,AC$4,FALSE),"")</f>
        <v/>
      </c>
      <c r="AD120" s="133" t="str">
        <f t="shared" si="83"/>
        <v/>
      </c>
      <c r="AE120" s="47" t="str">
        <f t="shared" si="84"/>
        <v/>
      </c>
      <c r="AF120" s="47" t="str">
        <f t="shared" si="85"/>
        <v/>
      </c>
      <c r="AG120" s="47" t="str">
        <f t="shared" si="86"/>
        <v/>
      </c>
      <c r="AH120" s="47" t="str">
        <f t="shared" si="87"/>
        <v/>
      </c>
      <c r="AI120" s="47" t="str">
        <f t="shared" si="88"/>
        <v/>
      </c>
      <c r="AJ120" s="47" t="str">
        <f t="shared" si="89"/>
        <v/>
      </c>
      <c r="AK120" s="47" t="str">
        <f t="shared" si="90"/>
        <v/>
      </c>
      <c r="AL120" s="47" t="str">
        <f t="shared" si="91"/>
        <v/>
      </c>
      <c r="AM120" s="47" t="str">
        <f t="shared" si="92"/>
        <v/>
      </c>
      <c r="AN120" s="47" t="str">
        <f t="shared" si="93"/>
        <v/>
      </c>
      <c r="AO120" s="132" t="str">
        <f t="shared" si="94"/>
        <v/>
      </c>
      <c r="AP120" s="19"/>
      <c r="AQ120" s="19" t="str">
        <f t="shared" si="95"/>
        <v/>
      </c>
      <c r="AR120" s="19"/>
      <c r="AS120" s="201"/>
      <c r="AT120" s="19"/>
      <c r="AU120" s="19" t="str">
        <f t="shared" si="96"/>
        <v/>
      </c>
      <c r="AV120" s="19"/>
      <c r="AW120" s="201"/>
      <c r="AY120" s="19" t="str">
        <f t="shared" si="97"/>
        <v/>
      </c>
      <c r="BA120" s="196"/>
      <c r="BC120" s="19" t="str">
        <f t="shared" si="98"/>
        <v/>
      </c>
      <c r="BE120" s="196"/>
      <c r="BG120" s="19" t="str">
        <f t="shared" si="99"/>
        <v/>
      </c>
      <c r="BI120" s="196"/>
      <c r="BK120" s="19" t="str">
        <f t="shared" si="100"/>
        <v/>
      </c>
      <c r="BM120" s="196"/>
      <c r="BO120" s="19" t="str">
        <f t="shared" si="101"/>
        <v/>
      </c>
      <c r="BQ120" s="196"/>
      <c r="BS120" s="19" t="str">
        <f t="shared" si="102"/>
        <v/>
      </c>
      <c r="BU120" s="196"/>
      <c r="BW120" s="19" t="str">
        <f t="shared" si="103"/>
        <v/>
      </c>
      <c r="BY120" s="196"/>
      <c r="CA120" s="19" t="str">
        <f t="shared" si="104"/>
        <v/>
      </c>
      <c r="CC120" s="196"/>
      <c r="CE120" s="19" t="str">
        <f t="shared" si="105"/>
        <v/>
      </c>
      <c r="CG120" s="196"/>
      <c r="CI120" s="19" t="str">
        <f t="shared" si="106"/>
        <v/>
      </c>
      <c r="CK120" s="196"/>
      <c r="CM120" s="19">
        <f t="shared" si="107"/>
        <v>0</v>
      </c>
      <c r="CO120" s="19">
        <f t="shared" si="110"/>
        <v>0</v>
      </c>
      <c r="CQ120" s="19">
        <f t="shared" si="81"/>
        <v>0</v>
      </c>
      <c r="CS120" s="19">
        <f t="shared" si="111"/>
        <v>0</v>
      </c>
      <c r="CU120" s="19">
        <f t="shared" si="108"/>
        <v>0</v>
      </c>
      <c r="CW120" s="76" t="str">
        <f t="shared" si="109"/>
        <v/>
      </c>
      <c r="CY120" s="21"/>
      <c r="CZ120" s="19">
        <f t="shared" si="82"/>
        <v>0</v>
      </c>
      <c r="DA120" s="21"/>
    </row>
    <row r="121" spans="2:105" x14ac:dyDescent="0.2">
      <c r="B121" s="17" t="str">
        <f>VLOOKUP(D121,'line assign basis'!$L$15:$Q$1525,6,FALSE)</f>
        <v>A/R - WC MCRAE</v>
      </c>
      <c r="C121" s="20" t="s">
        <v>282</v>
      </c>
      <c r="D121" s="20" t="s">
        <v>280</v>
      </c>
      <c r="E121" s="20">
        <f>IFERROR(VLOOKUP(D121,'line assign basis'!$L$5:$P$1288,5,FALSE),"")</f>
        <v>29</v>
      </c>
      <c r="F121" s="39">
        <v>113716.13</v>
      </c>
      <c r="G121" s="39">
        <v>96559.67</v>
      </c>
      <c r="H121" s="19">
        <v>106569.11</v>
      </c>
      <c r="I121" s="105">
        <f>IFERROR(VLOOKUP($D121,'SAP Data'!$A$7:$SD$1500,I$4,FALSE),"")</f>
        <v>116418.62</v>
      </c>
      <c r="J121" s="105">
        <f>IFERROR(VLOOKUP($D121,'SAP Data'!$A$7:$SD$1500,J$4,FALSE),"")</f>
        <v>122697.06</v>
      </c>
      <c r="K121" s="105">
        <f>IFERROR(VLOOKUP($D121,'SAP Data'!$A$7:$SD$1500,K$4,FALSE),"")</f>
        <v>133229.1</v>
      </c>
      <c r="L121" s="105">
        <f>IFERROR(VLOOKUP($D121,'SAP Data'!$A$7:$SD$1500,L$4,FALSE),"")</f>
        <v>139434.75</v>
      </c>
      <c r="M121" s="105">
        <f>IFERROR(VLOOKUP($D121,'SAP Data'!$A$7:$SD$1500,M$4,FALSE),"")</f>
        <v>93817.7</v>
      </c>
      <c r="N121" s="105">
        <f>IFERROR(VLOOKUP($D121,'SAP Data'!$A$7:$SD$1500,N$4,FALSE),"")</f>
        <v>103391.62</v>
      </c>
      <c r="O121" s="105">
        <f>IFERROR(VLOOKUP($D121,'SAP Data'!$A$7:$SD$1500,O$4,FALSE),"")</f>
        <v>109777.72</v>
      </c>
      <c r="P121" s="105">
        <f>IFERROR(VLOOKUP($D121,'SAP Data'!$A$7:$SD$1500,P$4,FALSE),"")</f>
        <v>113484.31</v>
      </c>
      <c r="Q121" s="105">
        <f>IFERROR(VLOOKUP($D121,'SAP Data'!$A$7:$SD$1500,Q$4,FALSE),"")</f>
        <v>116123.26</v>
      </c>
      <c r="R121" s="105">
        <f>IFERROR(VLOOKUP($D121,'SAP Data'!$A$7:$SD$1500,R$4,FALSE),"")</f>
        <v>116744.35</v>
      </c>
      <c r="S121" s="105">
        <f>IFERROR(VLOOKUP($D121,'SAP Data'!$A$7:$SD$1500,S$4,FALSE),"")</f>
        <v>120032.47</v>
      </c>
      <c r="T121" s="105">
        <f>IFERROR(VLOOKUP($D121,'SAP Data'!$A$7:$SD$1500,T$4,FALSE),"")</f>
        <v>130221.05</v>
      </c>
      <c r="U121" s="105">
        <f>IFERROR(VLOOKUP($D121,'SAP Data'!$A$7:$SD$1500,U$4,FALSE),"")</f>
        <v>130414.05</v>
      </c>
      <c r="V121" s="105">
        <f>IFERROR(VLOOKUP($D121,'SAP Data'!$A$7:$SD$1500,V$4,FALSE),"")</f>
        <v>131914.53</v>
      </c>
      <c r="W121" s="105">
        <f>IFERROR(VLOOKUP($D121,'SAP Data'!$A$7:$SD$1500,W$4,FALSE),"")</f>
        <v>140873.34</v>
      </c>
      <c r="X121" s="105">
        <f>IFERROR(VLOOKUP($D121,'SAP Data'!$A$7:$SD$1500,X$4,FALSE),"")</f>
        <v>158871.65</v>
      </c>
      <c r="Y121" s="105">
        <f>IFERROR(VLOOKUP($D121,'SAP Data'!$A$7:$SD$1500,Y$4,FALSE),"")</f>
        <v>174739.72</v>
      </c>
      <c r="Z121" s="105">
        <f>IFERROR(VLOOKUP($D121,'SAP Data'!$A$7:$SD$1500,Z$4,FALSE),"")</f>
        <v>189999.25</v>
      </c>
      <c r="AA121" s="105">
        <f>IFERROR(VLOOKUP($D121,'SAP Data'!$A$7:$SD$1500,AA$4,FALSE),"")</f>
        <v>197435.4</v>
      </c>
      <c r="AB121" s="105">
        <f>IFERROR(VLOOKUP($D121,'SAP Data'!$A$7:$SD$1500,AB$4,FALSE),"")</f>
        <v>214717.82</v>
      </c>
      <c r="AC121" s="220">
        <f>IFERROR(VLOOKUP($D121,'SAP Data'!$A$7:$SD$1500,AC$4,FALSE),"")</f>
        <v>226323.06</v>
      </c>
      <c r="AD121" s="133">
        <f t="shared" si="83"/>
        <v>113894.43</v>
      </c>
      <c r="AE121" s="47">
        <f t="shared" si="84"/>
        <v>114998.63916666668</v>
      </c>
      <c r="AF121" s="47">
        <f t="shared" si="85"/>
        <v>116962.16999999998</v>
      </c>
      <c r="AG121" s="47">
        <f t="shared" si="86"/>
        <v>118530.81041666667</v>
      </c>
      <c r="AH121" s="47">
        <f t="shared" si="87"/>
        <v>119498.01458333332</v>
      </c>
      <c r="AI121" s="47">
        <f t="shared" si="88"/>
        <v>120200.58583333333</v>
      </c>
      <c r="AJ121" s="47">
        <f t="shared" si="89"/>
        <v>121328.96666666667</v>
      </c>
      <c r="AK121" s="47">
        <f t="shared" si="90"/>
        <v>125510.58833333336</v>
      </c>
      <c r="AL121" s="47">
        <f t="shared" si="91"/>
        <v>132490.99041666667</v>
      </c>
      <c r="AM121" s="47">
        <f t="shared" si="92"/>
        <v>139752.04500000001</v>
      </c>
      <c r="AN121" s="47">
        <f t="shared" si="93"/>
        <v>147622.51124999998</v>
      </c>
      <c r="AO121" s="132">
        <f t="shared" si="94"/>
        <v>156432.23249999998</v>
      </c>
      <c r="AP121" s="19"/>
      <c r="AQ121" s="19">
        <f t="shared" si="95"/>
        <v>113894.43</v>
      </c>
      <c r="AR121" s="19"/>
      <c r="AS121" s="201"/>
      <c r="AT121" s="19"/>
      <c r="AU121" s="19">
        <f t="shared" si="96"/>
        <v>114998.63916666668</v>
      </c>
      <c r="AV121" s="19"/>
      <c r="AW121" s="201"/>
      <c r="AY121" s="19">
        <f t="shared" si="97"/>
        <v>116962.16999999998</v>
      </c>
      <c r="BA121" s="196"/>
      <c r="BC121" s="19">
        <f t="shared" si="98"/>
        <v>118530.81041666667</v>
      </c>
      <c r="BE121" s="196"/>
      <c r="BG121" s="19">
        <f t="shared" si="99"/>
        <v>119498.01458333332</v>
      </c>
      <c r="BI121" s="196"/>
      <c r="BK121" s="19">
        <f t="shared" si="100"/>
        <v>120200.58583333333</v>
      </c>
      <c r="BM121" s="196"/>
      <c r="BO121" s="19">
        <f t="shared" si="101"/>
        <v>121328.96666666667</v>
      </c>
      <c r="BQ121" s="196"/>
      <c r="BS121" s="19">
        <f t="shared" si="102"/>
        <v>125510.58833333336</v>
      </c>
      <c r="BU121" s="196"/>
      <c r="BW121" s="19">
        <f t="shared" si="103"/>
        <v>132490.99041666667</v>
      </c>
      <c r="BY121" s="196"/>
      <c r="CA121" s="19">
        <f t="shared" si="104"/>
        <v>139752.04500000001</v>
      </c>
      <c r="CC121" s="196"/>
      <c r="CE121" s="19">
        <f t="shared" si="105"/>
        <v>147622.51124999998</v>
      </c>
      <c r="CG121" s="196"/>
      <c r="CI121" s="19">
        <f t="shared" si="106"/>
        <v>156432.23249999998</v>
      </c>
      <c r="CK121" s="196"/>
      <c r="CM121" s="19">
        <f t="shared" si="107"/>
        <v>0</v>
      </c>
      <c r="CO121" s="19">
        <f t="shared" si="110"/>
        <v>0</v>
      </c>
      <c r="CQ121" s="19">
        <f t="shared" si="81"/>
        <v>0</v>
      </c>
      <c r="CS121" s="19">
        <f t="shared" si="111"/>
        <v>0</v>
      </c>
      <c r="CU121" s="19">
        <f t="shared" si="108"/>
        <v>0</v>
      </c>
      <c r="CW121" s="76">
        <f t="shared" si="109"/>
        <v>0</v>
      </c>
      <c r="CY121" s="21"/>
      <c r="CZ121" s="19">
        <f t="shared" si="82"/>
        <v>0</v>
      </c>
      <c r="DA121" s="21"/>
    </row>
    <row r="122" spans="2:105" x14ac:dyDescent="0.2">
      <c r="B122" s="17" t="str">
        <f>VLOOKUP(D122,'line assign basis'!$L$15:$Q$1525,6,FALSE)</f>
        <v>A/R - WC POWELL</v>
      </c>
      <c r="C122" s="20" t="s">
        <v>285</v>
      </c>
      <c r="D122" s="20" t="s">
        <v>283</v>
      </c>
      <c r="E122" s="20">
        <f>IFERROR(VLOOKUP(D122,'line assign basis'!$L$5:$P$1288,5,FALSE),"")</f>
        <v>29</v>
      </c>
      <c r="F122" s="39">
        <v>0</v>
      </c>
      <c r="G122" s="39">
        <v>32809.49</v>
      </c>
      <c r="H122" s="19">
        <v>39323.440000000002</v>
      </c>
      <c r="I122" s="105">
        <f>IFERROR(VLOOKUP($D122,'SAP Data'!$A$7:$SD$1500,I$4,FALSE),"")</f>
        <v>48164.71</v>
      </c>
      <c r="J122" s="105">
        <f>IFERROR(VLOOKUP($D122,'SAP Data'!$A$7:$SD$1500,J$4,FALSE),"")</f>
        <v>52489.58</v>
      </c>
      <c r="K122" s="105">
        <f>IFERROR(VLOOKUP($D122,'SAP Data'!$A$7:$SD$1500,K$4,FALSE),"")</f>
        <v>86458.37</v>
      </c>
      <c r="L122" s="105">
        <f>IFERROR(VLOOKUP($D122,'SAP Data'!$A$7:$SD$1500,L$4,FALSE),"")</f>
        <v>92491.19</v>
      </c>
      <c r="M122" s="105">
        <f>IFERROR(VLOOKUP($D122,'SAP Data'!$A$7:$SD$1500,M$4,FALSE),"")</f>
        <v>100193.53</v>
      </c>
      <c r="N122" s="105">
        <f>IFERROR(VLOOKUP($D122,'SAP Data'!$A$7:$SD$1500,N$4,FALSE),"")</f>
        <v>104095.09</v>
      </c>
      <c r="O122" s="105">
        <f>IFERROR(VLOOKUP($D122,'SAP Data'!$A$7:$SD$1500,O$4,FALSE),"")</f>
        <v>107996.65</v>
      </c>
      <c r="P122" s="105">
        <f>IFERROR(VLOOKUP($D122,'SAP Data'!$A$7:$SD$1500,P$4,FALSE),"")</f>
        <v>111898.21</v>
      </c>
      <c r="Q122" s="105">
        <f>IFERROR(VLOOKUP($D122,'SAP Data'!$A$7:$SD$1500,Q$4,FALSE),"")</f>
        <v>115975.08</v>
      </c>
      <c r="R122" s="105">
        <f>IFERROR(VLOOKUP($D122,'SAP Data'!$A$7:$SD$1500,R$4,FALSE),"")</f>
        <v>124805.37</v>
      </c>
      <c r="S122" s="105">
        <f>IFERROR(VLOOKUP($D122,'SAP Data'!$A$7:$SD$1500,S$4,FALSE),"")</f>
        <v>128433.56</v>
      </c>
      <c r="T122" s="105">
        <f>IFERROR(VLOOKUP($D122,'SAP Data'!$A$7:$SD$1500,T$4,FALSE),"")</f>
        <v>132485.12</v>
      </c>
      <c r="U122" s="105">
        <f>IFERROR(VLOOKUP($D122,'SAP Data'!$A$7:$SD$1500,U$4,FALSE),"")</f>
        <v>16715.669999999998</v>
      </c>
      <c r="V122" s="105">
        <f>IFERROR(VLOOKUP($D122,'SAP Data'!$A$7:$SD$1500,V$4,FALSE),"")</f>
        <v>20617.23</v>
      </c>
      <c r="W122" s="105">
        <f>IFERROR(VLOOKUP($D122,'SAP Data'!$A$7:$SD$1500,W$4,FALSE),"")</f>
        <v>24631.29</v>
      </c>
      <c r="X122" s="105">
        <f>IFERROR(VLOOKUP($D122,'SAP Data'!$A$7:$SD$1500,X$4,FALSE),"")</f>
        <v>29525.06</v>
      </c>
      <c r="Y122" s="105">
        <f>IFERROR(VLOOKUP($D122,'SAP Data'!$A$7:$SD$1500,Y$4,FALSE),"")</f>
        <v>34615.97</v>
      </c>
      <c r="Z122" s="105">
        <f>IFERROR(VLOOKUP($D122,'SAP Data'!$A$7:$SD$1500,Z$4,FALSE),"")</f>
        <v>39472.300000000003</v>
      </c>
      <c r="AA122" s="105">
        <f>IFERROR(VLOOKUP($D122,'SAP Data'!$A$7:$SD$1500,AA$4,FALSE),"")</f>
        <v>47096.08</v>
      </c>
      <c r="AB122" s="105">
        <f>IFERROR(VLOOKUP($D122,'SAP Data'!$A$7:$SD$1500,AB$4,FALSE),"")</f>
        <v>62933.11</v>
      </c>
      <c r="AC122" s="220">
        <f>IFERROR(VLOOKUP($D122,'SAP Data'!$A$7:$SD$1500,AC$4,FALSE),"")</f>
        <v>70377.75</v>
      </c>
      <c r="AD122" s="133">
        <f t="shared" si="83"/>
        <v>79524.835416666654</v>
      </c>
      <c r="AE122" s="47">
        <f t="shared" si="84"/>
        <v>88709.395416666652</v>
      </c>
      <c r="AF122" s="47">
        <f t="shared" si="85"/>
        <v>96575.468333333323</v>
      </c>
      <c r="AG122" s="47">
        <f t="shared" si="86"/>
        <v>99146.828333333324</v>
      </c>
      <c r="AH122" s="47">
        <f t="shared" si="87"/>
        <v>96508.437083333323</v>
      </c>
      <c r="AI122" s="47">
        <f t="shared" si="88"/>
        <v>92604.294166666674</v>
      </c>
      <c r="AJ122" s="47">
        <f t="shared" si="89"/>
        <v>87404.577083333337</v>
      </c>
      <c r="AK122" s="47">
        <f t="shared" si="90"/>
        <v>82048.590000000011</v>
      </c>
      <c r="AL122" s="47">
        <f t="shared" si="91"/>
        <v>76623.575416666674</v>
      </c>
      <c r="AM122" s="47">
        <f t="shared" si="92"/>
        <v>71393.435416666689</v>
      </c>
      <c r="AN122" s="47">
        <f t="shared" si="93"/>
        <v>66815.699166666673</v>
      </c>
      <c r="AO122" s="132">
        <f t="shared" si="94"/>
        <v>62875.597916666658</v>
      </c>
      <c r="AP122" s="19"/>
      <c r="AQ122" s="19">
        <f t="shared" si="95"/>
        <v>79524.835416666654</v>
      </c>
      <c r="AR122" s="19"/>
      <c r="AS122" s="201"/>
      <c r="AT122" s="19"/>
      <c r="AU122" s="19">
        <f t="shared" si="96"/>
        <v>88709.395416666652</v>
      </c>
      <c r="AV122" s="19"/>
      <c r="AW122" s="201"/>
      <c r="AY122" s="19">
        <f t="shared" si="97"/>
        <v>96575.468333333323</v>
      </c>
      <c r="BA122" s="196"/>
      <c r="BC122" s="19">
        <f t="shared" si="98"/>
        <v>99146.828333333324</v>
      </c>
      <c r="BE122" s="196"/>
      <c r="BG122" s="19">
        <f t="shared" si="99"/>
        <v>96508.437083333323</v>
      </c>
      <c r="BI122" s="196"/>
      <c r="BK122" s="19">
        <f t="shared" si="100"/>
        <v>92604.294166666674</v>
      </c>
      <c r="BM122" s="196"/>
      <c r="BO122" s="19">
        <f t="shared" si="101"/>
        <v>87404.577083333337</v>
      </c>
      <c r="BQ122" s="196"/>
      <c r="BS122" s="19">
        <f t="shared" si="102"/>
        <v>82048.590000000011</v>
      </c>
      <c r="BU122" s="196"/>
      <c r="BW122" s="19">
        <f t="shared" si="103"/>
        <v>76623.575416666674</v>
      </c>
      <c r="BY122" s="196"/>
      <c r="CA122" s="19">
        <f t="shared" si="104"/>
        <v>71393.435416666689</v>
      </c>
      <c r="CC122" s="196"/>
      <c r="CE122" s="19">
        <f t="shared" si="105"/>
        <v>66815.699166666673</v>
      </c>
      <c r="CG122" s="196"/>
      <c r="CI122" s="19">
        <f t="shared" si="106"/>
        <v>62875.597916666658</v>
      </c>
      <c r="CK122" s="196"/>
      <c r="CM122" s="19">
        <f t="shared" si="107"/>
        <v>0</v>
      </c>
      <c r="CO122" s="19">
        <f t="shared" si="110"/>
        <v>0</v>
      </c>
      <c r="CQ122" s="19">
        <f t="shared" si="81"/>
        <v>0</v>
      </c>
      <c r="CS122" s="19">
        <f t="shared" si="111"/>
        <v>0</v>
      </c>
      <c r="CU122" s="19">
        <f t="shared" si="108"/>
        <v>0</v>
      </c>
      <c r="CW122" s="76">
        <f t="shared" si="109"/>
        <v>0</v>
      </c>
      <c r="CY122" s="21"/>
      <c r="CZ122" s="19">
        <f t="shared" si="82"/>
        <v>0</v>
      </c>
      <c r="DA122" s="21"/>
    </row>
    <row r="123" spans="2:105" x14ac:dyDescent="0.2">
      <c r="B123" s="17" t="str">
        <f>VLOOKUP(D123,'line assign basis'!$L$15:$Q$1525,6,FALSE)</f>
        <v>A/R-CITY OF COTTAGE</v>
      </c>
      <c r="C123" s="20" t="s">
        <v>288</v>
      </c>
      <c r="D123" s="20" t="s">
        <v>286</v>
      </c>
      <c r="E123" s="20">
        <f>IFERROR(VLOOKUP(D123,'line assign basis'!$L$5:$P$1288,5,FALSE),"")</f>
        <v>29</v>
      </c>
      <c r="F123" s="39">
        <v>137384.24</v>
      </c>
      <c r="G123" s="39">
        <v>137384.24</v>
      </c>
      <c r="H123" s="19">
        <v>152147.72</v>
      </c>
      <c r="I123" s="105">
        <f>IFERROR(VLOOKUP($D123,'SAP Data'!$A$7:$SD$1500,I$4,FALSE),"")</f>
        <v>152147.72</v>
      </c>
      <c r="J123" s="105">
        <f>IFERROR(VLOOKUP($D123,'SAP Data'!$A$7:$SD$1500,J$4,FALSE),"")</f>
        <v>152147.72</v>
      </c>
      <c r="K123" s="105">
        <f>IFERROR(VLOOKUP($D123,'SAP Data'!$A$7:$SD$1500,K$4,FALSE),"")</f>
        <v>160894.76</v>
      </c>
      <c r="L123" s="105">
        <f>IFERROR(VLOOKUP($D123,'SAP Data'!$A$7:$SD$1500,L$4,FALSE),"")</f>
        <v>160894.76</v>
      </c>
      <c r="M123" s="105">
        <f>IFERROR(VLOOKUP($D123,'SAP Data'!$A$7:$SD$1500,M$4,FALSE),"")</f>
        <v>160894.76</v>
      </c>
      <c r="N123" s="105">
        <f>IFERROR(VLOOKUP($D123,'SAP Data'!$A$7:$SD$1500,N$4,FALSE),"")</f>
        <v>164252.72</v>
      </c>
      <c r="O123" s="105">
        <f>IFERROR(VLOOKUP($D123,'SAP Data'!$A$7:$SD$1500,O$4,FALSE),"")</f>
        <v>164252.72</v>
      </c>
      <c r="P123" s="105">
        <f>IFERROR(VLOOKUP($D123,'SAP Data'!$A$7:$SD$1500,P$4,FALSE),"")</f>
        <v>164252.72</v>
      </c>
      <c r="Q123" s="105">
        <f>IFERROR(VLOOKUP($D123,'SAP Data'!$A$7:$SD$1500,Q$4,FALSE),"")</f>
        <v>171948.06</v>
      </c>
      <c r="R123" s="105">
        <f>IFERROR(VLOOKUP($D123,'SAP Data'!$A$7:$SD$1500,R$4,FALSE),"")</f>
        <v>164914.23999999999</v>
      </c>
      <c r="S123" s="105">
        <f>IFERROR(VLOOKUP($D123,'SAP Data'!$A$7:$SD$1500,S$4,FALSE),"")</f>
        <v>158438.15</v>
      </c>
      <c r="T123" s="105">
        <f>IFERROR(VLOOKUP($D123,'SAP Data'!$A$7:$SD$1500,T$4,FALSE),"")</f>
        <v>151853.62</v>
      </c>
      <c r="U123" s="105">
        <f>IFERROR(VLOOKUP($D123,'SAP Data'!$A$7:$SD$1500,U$4,FALSE),"")</f>
        <v>146344.82</v>
      </c>
      <c r="V123" s="105">
        <f>IFERROR(VLOOKUP($D123,'SAP Data'!$A$7:$SD$1500,V$4,FALSE),"")</f>
        <v>142576.98000000001</v>
      </c>
      <c r="W123" s="105">
        <f>IFERROR(VLOOKUP($D123,'SAP Data'!$A$7:$SD$1500,W$4,FALSE),"")</f>
        <v>140133.51</v>
      </c>
      <c r="X123" s="105">
        <f>IFERROR(VLOOKUP($D123,'SAP Data'!$A$7:$SD$1500,X$4,FALSE),"")</f>
        <v>139586.76999999999</v>
      </c>
      <c r="Y123" s="105">
        <f>IFERROR(VLOOKUP($D123,'SAP Data'!$A$7:$SD$1500,Y$4,FALSE),"")</f>
        <v>137847.9</v>
      </c>
      <c r="Z123" s="105">
        <f>IFERROR(VLOOKUP($D123,'SAP Data'!$A$7:$SD$1500,Z$4,FALSE),"")</f>
        <v>136321.29999999999</v>
      </c>
      <c r="AA123" s="105">
        <f>IFERROR(VLOOKUP($D123,'SAP Data'!$A$7:$SD$1500,AA$4,FALSE),"")</f>
        <v>134254.84</v>
      </c>
      <c r="AB123" s="105">
        <f>IFERROR(VLOOKUP($D123,'SAP Data'!$A$7:$SD$1500,AB$4,FALSE),"")</f>
        <v>130470.1</v>
      </c>
      <c r="AC123" s="220">
        <f>IFERROR(VLOOKUP($D123,'SAP Data'!$A$7:$SD$1500,AC$4,FALSE),"")</f>
        <v>124165.28</v>
      </c>
      <c r="AD123" s="133">
        <f t="shared" si="83"/>
        <v>157697.26166666669</v>
      </c>
      <c r="AE123" s="47">
        <f t="shared" si="84"/>
        <v>159721.59125</v>
      </c>
      <c r="AF123" s="47">
        <f t="shared" si="85"/>
        <v>160586.58333333334</v>
      </c>
      <c r="AG123" s="47">
        <f t="shared" si="86"/>
        <v>160332.54166666666</v>
      </c>
      <c r="AH123" s="47">
        <f t="shared" si="87"/>
        <v>159691.97333333333</v>
      </c>
      <c r="AI123" s="47">
        <f t="shared" si="88"/>
        <v>158428.14041666666</v>
      </c>
      <c r="AJ123" s="47">
        <f t="shared" si="89"/>
        <v>156675.25541666665</v>
      </c>
      <c r="AK123" s="47">
        <f t="shared" si="90"/>
        <v>154827.13666666666</v>
      </c>
      <c r="AL123" s="47">
        <f t="shared" si="91"/>
        <v>152703.04166666666</v>
      </c>
      <c r="AM123" s="47">
        <f t="shared" si="92"/>
        <v>150289.32083333333</v>
      </c>
      <c r="AN123" s="47">
        <f t="shared" si="93"/>
        <v>147631.80000000002</v>
      </c>
      <c r="AO123" s="132">
        <f t="shared" si="94"/>
        <v>144233.24166666667</v>
      </c>
      <c r="AP123" s="19"/>
      <c r="AQ123" s="19">
        <f t="shared" si="95"/>
        <v>157697.26166666669</v>
      </c>
      <c r="AR123" s="19"/>
      <c r="AS123" s="201"/>
      <c r="AT123" s="19"/>
      <c r="AU123" s="19">
        <f t="shared" si="96"/>
        <v>159721.59125</v>
      </c>
      <c r="AV123" s="19"/>
      <c r="AW123" s="201"/>
      <c r="AY123" s="19">
        <f t="shared" si="97"/>
        <v>160586.58333333334</v>
      </c>
      <c r="BA123" s="196"/>
      <c r="BC123" s="19">
        <f t="shared" si="98"/>
        <v>160332.54166666666</v>
      </c>
      <c r="BE123" s="196"/>
      <c r="BG123" s="19">
        <f t="shared" si="99"/>
        <v>159691.97333333333</v>
      </c>
      <c r="BI123" s="196"/>
      <c r="BK123" s="19">
        <f t="shared" si="100"/>
        <v>158428.14041666666</v>
      </c>
      <c r="BM123" s="196"/>
      <c r="BO123" s="19">
        <f t="shared" si="101"/>
        <v>156675.25541666665</v>
      </c>
      <c r="BQ123" s="196"/>
      <c r="BS123" s="19">
        <f t="shared" si="102"/>
        <v>154827.13666666666</v>
      </c>
      <c r="BU123" s="196"/>
      <c r="BW123" s="19">
        <f t="shared" si="103"/>
        <v>152703.04166666666</v>
      </c>
      <c r="BY123" s="196"/>
      <c r="CA123" s="19">
        <f t="shared" si="104"/>
        <v>150289.32083333333</v>
      </c>
      <c r="CC123" s="196"/>
      <c r="CE123" s="19">
        <f t="shared" si="105"/>
        <v>147631.80000000002</v>
      </c>
      <c r="CG123" s="196"/>
      <c r="CI123" s="19">
        <f t="shared" si="106"/>
        <v>144233.24166666667</v>
      </c>
      <c r="CK123" s="196"/>
      <c r="CM123" s="19">
        <f t="shared" si="107"/>
        <v>0</v>
      </c>
      <c r="CO123" s="19">
        <f t="shared" si="110"/>
        <v>0</v>
      </c>
      <c r="CQ123" s="19">
        <f t="shared" si="81"/>
        <v>0</v>
      </c>
      <c r="CS123" s="19">
        <f t="shared" si="111"/>
        <v>0</v>
      </c>
      <c r="CU123" s="19">
        <f t="shared" si="108"/>
        <v>0</v>
      </c>
      <c r="CW123" s="76">
        <f t="shared" si="109"/>
        <v>0</v>
      </c>
      <c r="CY123" s="21"/>
      <c r="CZ123" s="19">
        <f t="shared" si="82"/>
        <v>0</v>
      </c>
      <c r="DA123" s="21"/>
    </row>
    <row r="124" spans="2:105" x14ac:dyDescent="0.2">
      <c r="B124" s="17" t="str">
        <f>VLOOKUP(D124,'line assign basis'!$L$15:$Q$1525,6,FALSE)</f>
        <v>ACCRUED REVENUES</v>
      </c>
      <c r="C124" s="20" t="s">
        <v>291</v>
      </c>
      <c r="D124" s="20" t="s">
        <v>289</v>
      </c>
      <c r="E124" s="20">
        <f>IFERROR(VLOOKUP(D124,'line assign basis'!$L$5:$P$1288,5,FALSE),"")</f>
        <v>29</v>
      </c>
      <c r="F124" s="39">
        <v>44140534.640000001</v>
      </c>
      <c r="G124" s="39">
        <v>50512312.600000001</v>
      </c>
      <c r="H124" s="19">
        <v>40144059.770000003</v>
      </c>
      <c r="I124" s="105">
        <f>IFERROR(VLOOKUP($D124,'SAP Data'!$A$7:$SD$1500,I$4,FALSE),"")</f>
        <v>27220727.859999999</v>
      </c>
      <c r="J124" s="105">
        <f>IFERROR(VLOOKUP($D124,'SAP Data'!$A$7:$SD$1500,J$4,FALSE),"")</f>
        <v>16472466.93</v>
      </c>
      <c r="K124" s="105">
        <f>IFERROR(VLOOKUP($D124,'SAP Data'!$A$7:$SD$1500,K$4,FALSE),"")</f>
        <v>13995438.039999999</v>
      </c>
      <c r="L124" s="105">
        <f>IFERROR(VLOOKUP($D124,'SAP Data'!$A$7:$SD$1500,L$4,FALSE),"")</f>
        <v>13033011.720000001</v>
      </c>
      <c r="M124" s="105">
        <f>IFERROR(VLOOKUP($D124,'SAP Data'!$A$7:$SD$1500,M$4,FALSE),"")</f>
        <v>13314718.75</v>
      </c>
      <c r="N124" s="105">
        <f>IFERROR(VLOOKUP($D124,'SAP Data'!$A$7:$SD$1500,N$4,FALSE),"")</f>
        <v>16350593.859999999</v>
      </c>
      <c r="O124" s="105">
        <f>IFERROR(VLOOKUP($D124,'SAP Data'!$A$7:$SD$1500,O$4,FALSE),"")</f>
        <v>27186064.91</v>
      </c>
      <c r="P124" s="105">
        <f>IFERROR(VLOOKUP($D124,'SAP Data'!$A$7:$SD$1500,P$4,FALSE),"")</f>
        <v>46260847.399999999</v>
      </c>
      <c r="Q124" s="105">
        <f>IFERROR(VLOOKUP($D124,'SAP Data'!$A$7:$SD$1500,Q$4,FALSE),"")</f>
        <v>53959019.090000004</v>
      </c>
      <c r="R124" s="105">
        <f>IFERROR(VLOOKUP($D124,'SAP Data'!$A$7:$SD$1500,R$4,FALSE),"")</f>
        <v>50079873.420000002</v>
      </c>
      <c r="S124" s="105">
        <f>IFERROR(VLOOKUP($D124,'SAP Data'!$A$7:$SD$1500,S$4,FALSE),"")</f>
        <v>56987600.200000003</v>
      </c>
      <c r="T124" s="105">
        <f>IFERROR(VLOOKUP($D124,'SAP Data'!$A$7:$SD$1500,T$4,FALSE),"")</f>
        <v>35191740.119999997</v>
      </c>
      <c r="U124" s="105">
        <f>IFERROR(VLOOKUP($D124,'SAP Data'!$A$7:$SD$1500,U$4,FALSE),"")</f>
        <v>25948057.699999999</v>
      </c>
      <c r="V124" s="105">
        <f>IFERROR(VLOOKUP($D124,'SAP Data'!$A$7:$SD$1500,V$4,FALSE),"")</f>
        <v>19136311.02</v>
      </c>
      <c r="W124" s="105">
        <f>IFERROR(VLOOKUP($D124,'SAP Data'!$A$7:$SD$1500,W$4,FALSE),"")</f>
        <v>14729851.220000001</v>
      </c>
      <c r="X124" s="105">
        <f>IFERROR(VLOOKUP($D124,'SAP Data'!$A$7:$SD$1500,X$4,FALSE),"")</f>
        <v>11881269.470000001</v>
      </c>
      <c r="Y124" s="105">
        <f>IFERROR(VLOOKUP($D124,'SAP Data'!$A$7:$SD$1500,Y$4,FALSE),"")</f>
        <v>13180647.01</v>
      </c>
      <c r="Z124" s="105">
        <f>IFERROR(VLOOKUP($D124,'SAP Data'!$A$7:$SD$1500,Z$4,FALSE),"")</f>
        <v>17843336.079999998</v>
      </c>
      <c r="AA124" s="105">
        <f>IFERROR(VLOOKUP($D124,'SAP Data'!$A$7:$SD$1500,AA$4,FALSE),"")</f>
        <v>39097072.210000001</v>
      </c>
      <c r="AB124" s="105">
        <f>IFERROR(VLOOKUP($D124,'SAP Data'!$A$7:$SD$1500,AB$4,FALSE),"")</f>
        <v>54118493.75</v>
      </c>
      <c r="AC124" s="220">
        <f>IFERROR(VLOOKUP($D124,'SAP Data'!$A$7:$SD$1500,AC$4,FALSE),"")</f>
        <v>54332107.280000001</v>
      </c>
      <c r="AD124" s="133">
        <f t="shared" si="83"/>
        <v>30463288.746666659</v>
      </c>
      <c r="AE124" s="47">
        <f t="shared" si="84"/>
        <v>30980564.845833335</v>
      </c>
      <c r="AF124" s="47">
        <f t="shared" si="85"/>
        <v>31044021.84375</v>
      </c>
      <c r="AG124" s="47">
        <f t="shared" si="86"/>
        <v>30784647.268333334</v>
      </c>
      <c r="AH124" s="47">
        <f t="shared" si="87"/>
        <v>30842612.848749995</v>
      </c>
      <c r="AI124" s="47">
        <f t="shared" si="88"/>
        <v>30984206.90166666</v>
      </c>
      <c r="AJ124" s="47">
        <f t="shared" si="89"/>
        <v>30966818.190416668</v>
      </c>
      <c r="AK124" s="47">
        <f t="shared" si="90"/>
        <v>30913242.607500002</v>
      </c>
      <c r="AL124" s="47">
        <f t="shared" si="91"/>
        <v>30969853.877500001</v>
      </c>
      <c r="AM124" s="47">
        <f t="shared" si="92"/>
        <v>31528343.440833334</v>
      </c>
      <c r="AN124" s="47">
        <f t="shared" si="93"/>
        <v>32352037.342916664</v>
      </c>
      <c r="AO124" s="132">
        <f t="shared" si="94"/>
        <v>32694984.615416665</v>
      </c>
      <c r="AP124" s="19"/>
      <c r="AQ124" s="19">
        <f t="shared" si="95"/>
        <v>30463288.746666659</v>
      </c>
      <c r="AR124" s="19"/>
      <c r="AS124" s="201"/>
      <c r="AT124" s="19"/>
      <c r="AU124" s="19">
        <f t="shared" si="96"/>
        <v>30980564.845833335</v>
      </c>
      <c r="AV124" s="19"/>
      <c r="AW124" s="201"/>
      <c r="AY124" s="19">
        <f t="shared" si="97"/>
        <v>31044021.84375</v>
      </c>
      <c r="BA124" s="196"/>
      <c r="BC124" s="19">
        <f t="shared" si="98"/>
        <v>30784647.268333334</v>
      </c>
      <c r="BE124" s="196"/>
      <c r="BG124" s="19">
        <f t="shared" si="99"/>
        <v>30842612.848749995</v>
      </c>
      <c r="BI124" s="196"/>
      <c r="BK124" s="19">
        <f t="shared" si="100"/>
        <v>30984206.90166666</v>
      </c>
      <c r="BM124" s="196"/>
      <c r="BO124" s="19">
        <f t="shared" si="101"/>
        <v>30966818.190416668</v>
      </c>
      <c r="BQ124" s="196"/>
      <c r="BS124" s="19">
        <f t="shared" si="102"/>
        <v>30913242.607500002</v>
      </c>
      <c r="BU124" s="196"/>
      <c r="BW124" s="19">
        <f t="shared" si="103"/>
        <v>30969853.877500001</v>
      </c>
      <c r="BY124" s="196"/>
      <c r="CA124" s="19">
        <f t="shared" si="104"/>
        <v>31528343.440833334</v>
      </c>
      <c r="CC124" s="196"/>
      <c r="CE124" s="19">
        <f t="shared" si="105"/>
        <v>32352037.342916664</v>
      </c>
      <c r="CG124" s="196"/>
      <c r="CI124" s="19">
        <f t="shared" si="106"/>
        <v>32694984.615416665</v>
      </c>
      <c r="CK124" s="196"/>
      <c r="CM124" s="19">
        <f t="shared" si="107"/>
        <v>0</v>
      </c>
      <c r="CO124" s="19">
        <f t="shared" si="110"/>
        <v>0</v>
      </c>
      <c r="CQ124" s="19">
        <f t="shared" si="81"/>
        <v>0</v>
      </c>
      <c r="CS124" s="19">
        <f t="shared" si="111"/>
        <v>0</v>
      </c>
      <c r="CU124" s="19">
        <f t="shared" si="108"/>
        <v>0</v>
      </c>
      <c r="CW124" s="76">
        <f t="shared" si="109"/>
        <v>0</v>
      </c>
      <c r="CY124" s="21"/>
      <c r="CZ124" s="19">
        <f t="shared" si="82"/>
        <v>0</v>
      </c>
      <c r="DA124" s="21"/>
    </row>
    <row r="125" spans="2:105" x14ac:dyDescent="0.2">
      <c r="B125" s="17" t="str">
        <f>VLOOKUP(D125,'line assign basis'!$L$15:$Q$1525,6,FALSE)</f>
        <v>ACCRUED REV UNBILLED</v>
      </c>
      <c r="C125" s="20" t="s">
        <v>294</v>
      </c>
      <c r="D125" s="20" t="s">
        <v>292</v>
      </c>
      <c r="E125" s="20">
        <f>IFERROR(VLOOKUP(D125,'line assign basis'!$L$5:$P$1288,5,FALSE),"")</f>
        <v>29</v>
      </c>
      <c r="F125" s="39">
        <v>4259759.87</v>
      </c>
      <c r="G125" s="39">
        <v>-3188563.49</v>
      </c>
      <c r="H125" s="19">
        <v>-1392072.91</v>
      </c>
      <c r="I125" s="105">
        <f>IFERROR(VLOOKUP($D125,'SAP Data'!$A$7:$SD$1500,I$4,FALSE),"")</f>
        <v>766633.89</v>
      </c>
      <c r="J125" s="105">
        <f>IFERROR(VLOOKUP($D125,'SAP Data'!$A$7:$SD$1500,J$4,FALSE),"")</f>
        <v>0</v>
      </c>
      <c r="K125" s="105">
        <f>IFERROR(VLOOKUP($D125,'SAP Data'!$A$7:$SD$1500,K$4,FALSE),"")</f>
        <v>0</v>
      </c>
      <c r="L125" s="105">
        <f>IFERROR(VLOOKUP($D125,'SAP Data'!$A$7:$SD$1500,L$4,FALSE),"")</f>
        <v>0</v>
      </c>
      <c r="M125" s="105">
        <f>IFERROR(VLOOKUP($D125,'SAP Data'!$A$7:$SD$1500,M$4,FALSE),"")</f>
        <v>0</v>
      </c>
      <c r="N125" s="105">
        <f>IFERROR(VLOOKUP($D125,'SAP Data'!$A$7:$SD$1500,N$4,FALSE),"")</f>
        <v>0</v>
      </c>
      <c r="O125" s="105">
        <f>IFERROR(VLOOKUP($D125,'SAP Data'!$A$7:$SD$1500,O$4,FALSE),"")</f>
        <v>0</v>
      </c>
      <c r="P125" s="105">
        <f>IFERROR(VLOOKUP($D125,'SAP Data'!$A$7:$SD$1500,P$4,FALSE),"")</f>
        <v>1049894.07</v>
      </c>
      <c r="Q125" s="105">
        <f>IFERROR(VLOOKUP($D125,'SAP Data'!$A$7:$SD$1500,Q$4,FALSE),"")</f>
        <v>3814069.38</v>
      </c>
      <c r="R125" s="105">
        <f>IFERROR(VLOOKUP($D125,'SAP Data'!$A$7:$SD$1500,R$4,FALSE),"")</f>
        <v>1304357.1399999999</v>
      </c>
      <c r="S125" s="105">
        <f>IFERROR(VLOOKUP($D125,'SAP Data'!$A$7:$SD$1500,S$4,FALSE),"")</f>
        <v>-4808893.5</v>
      </c>
      <c r="T125" s="105">
        <f>IFERROR(VLOOKUP($D125,'SAP Data'!$A$7:$SD$1500,T$4,FALSE),"")</f>
        <v>893683.04</v>
      </c>
      <c r="U125" s="105">
        <f>IFERROR(VLOOKUP($D125,'SAP Data'!$A$7:$SD$1500,U$4,FALSE),"")</f>
        <v>1444223.42</v>
      </c>
      <c r="V125" s="105">
        <f>IFERROR(VLOOKUP($D125,'SAP Data'!$A$7:$SD$1500,V$4,FALSE),"")</f>
        <v>0</v>
      </c>
      <c r="W125" s="105">
        <f>IFERROR(VLOOKUP($D125,'SAP Data'!$A$7:$SD$1500,W$4,FALSE),"")</f>
        <v>0</v>
      </c>
      <c r="X125" s="105">
        <f>IFERROR(VLOOKUP($D125,'SAP Data'!$A$7:$SD$1500,X$4,FALSE),"")</f>
        <v>0</v>
      </c>
      <c r="Y125" s="105">
        <f>IFERROR(VLOOKUP($D125,'SAP Data'!$A$7:$SD$1500,Y$4,FALSE),"")</f>
        <v>0</v>
      </c>
      <c r="Z125" s="105">
        <f>IFERROR(VLOOKUP($D125,'SAP Data'!$A$7:$SD$1500,Z$4,FALSE),"")</f>
        <v>0</v>
      </c>
      <c r="AA125" s="105">
        <f>IFERROR(VLOOKUP($D125,'SAP Data'!$A$7:$SD$1500,AA$4,FALSE),"")</f>
        <v>0</v>
      </c>
      <c r="AB125" s="105">
        <f>IFERROR(VLOOKUP($D125,'SAP Data'!$A$7:$SD$1500,AB$4,FALSE),"")</f>
        <v>-32769.379999999997</v>
      </c>
      <c r="AC125" s="220">
        <f>IFERROR(VLOOKUP($D125,'SAP Data'!$A$7:$SD$1500,AC$4,FALSE),"")</f>
        <v>1807292.98</v>
      </c>
      <c r="AD125" s="133">
        <f t="shared" si="83"/>
        <v>319334.95374999993</v>
      </c>
      <c r="AE125" s="47">
        <f t="shared" si="84"/>
        <v>128679.4229166666</v>
      </c>
      <c r="AF125" s="47">
        <f t="shared" si="85"/>
        <v>156405.50374999995</v>
      </c>
      <c r="AG125" s="47">
        <f t="shared" si="86"/>
        <v>279878.23208333331</v>
      </c>
      <c r="AH125" s="47">
        <f t="shared" si="87"/>
        <v>308111.12916666665</v>
      </c>
      <c r="AI125" s="47">
        <f t="shared" si="88"/>
        <v>308111.12916666665</v>
      </c>
      <c r="AJ125" s="47">
        <f t="shared" si="89"/>
        <v>308111.12916666665</v>
      </c>
      <c r="AK125" s="47">
        <f t="shared" si="90"/>
        <v>308111.12916666665</v>
      </c>
      <c r="AL125" s="47">
        <f t="shared" si="91"/>
        <v>308111.12916666665</v>
      </c>
      <c r="AM125" s="47">
        <f t="shared" si="92"/>
        <v>308111.12916666665</v>
      </c>
      <c r="AN125" s="47">
        <f t="shared" si="93"/>
        <v>263000.15208333329</v>
      </c>
      <c r="AO125" s="132">
        <f t="shared" si="94"/>
        <v>134273.49166666664</v>
      </c>
      <c r="AP125" s="19"/>
      <c r="AQ125" s="19">
        <f t="shared" si="95"/>
        <v>319334.95374999993</v>
      </c>
      <c r="AR125" s="19"/>
      <c r="AS125" s="201"/>
      <c r="AT125" s="19"/>
      <c r="AU125" s="19">
        <f t="shared" si="96"/>
        <v>128679.4229166666</v>
      </c>
      <c r="AV125" s="19"/>
      <c r="AW125" s="201"/>
      <c r="AY125" s="19">
        <f t="shared" si="97"/>
        <v>156405.50374999995</v>
      </c>
      <c r="BA125" s="196"/>
      <c r="BC125" s="19">
        <f t="shared" si="98"/>
        <v>279878.23208333331</v>
      </c>
      <c r="BE125" s="196"/>
      <c r="BG125" s="19">
        <f t="shared" si="99"/>
        <v>308111.12916666665</v>
      </c>
      <c r="BI125" s="196"/>
      <c r="BK125" s="19">
        <f t="shared" si="100"/>
        <v>308111.12916666665</v>
      </c>
      <c r="BM125" s="196"/>
      <c r="BO125" s="19">
        <f t="shared" si="101"/>
        <v>308111.12916666665</v>
      </c>
      <c r="BQ125" s="196"/>
      <c r="BS125" s="19">
        <f t="shared" si="102"/>
        <v>308111.12916666665</v>
      </c>
      <c r="BU125" s="196"/>
      <c r="BW125" s="19">
        <f t="shared" si="103"/>
        <v>308111.12916666665</v>
      </c>
      <c r="BY125" s="196"/>
      <c r="CA125" s="19">
        <f t="shared" si="104"/>
        <v>308111.12916666665</v>
      </c>
      <c r="CC125" s="196"/>
      <c r="CE125" s="19">
        <f t="shared" si="105"/>
        <v>263000.15208333329</v>
      </c>
      <c r="CG125" s="196"/>
      <c r="CI125" s="19">
        <f t="shared" si="106"/>
        <v>134273.49166666664</v>
      </c>
      <c r="CK125" s="196"/>
      <c r="CM125" s="19">
        <f t="shared" si="107"/>
        <v>0</v>
      </c>
      <c r="CO125" s="19">
        <f t="shared" si="110"/>
        <v>0</v>
      </c>
      <c r="CQ125" s="19">
        <f t="shared" si="81"/>
        <v>0</v>
      </c>
      <c r="CS125" s="19">
        <f t="shared" si="111"/>
        <v>0</v>
      </c>
      <c r="CU125" s="19">
        <f t="shared" si="108"/>
        <v>0</v>
      </c>
      <c r="CW125" s="76">
        <f t="shared" si="109"/>
        <v>0</v>
      </c>
      <c r="CY125" s="21"/>
      <c r="CZ125" s="19">
        <f t="shared" si="82"/>
        <v>0</v>
      </c>
      <c r="DA125" s="21"/>
    </row>
    <row r="126" spans="2:105" x14ac:dyDescent="0.2">
      <c r="B126" s="17" t="str">
        <f>VLOOKUP(D126,'line assign basis'!$L$15:$Q$1525,6,FALSE)</f>
        <v>PROV-UNCOLL RESIDEN</v>
      </c>
      <c r="C126" s="20" t="s">
        <v>297</v>
      </c>
      <c r="D126" s="20" t="s">
        <v>295</v>
      </c>
      <c r="E126" s="20">
        <f>IFERROR(VLOOKUP(D126,'line assign basis'!$L$5:$P$1288,5,FALSE),"")</f>
        <v>29</v>
      </c>
      <c r="F126" s="39">
        <v>-659637.77</v>
      </c>
      <c r="G126" s="39">
        <v>-781855.31</v>
      </c>
      <c r="H126" s="19">
        <v>-725371.23</v>
      </c>
      <c r="I126" s="105">
        <f>IFERROR(VLOOKUP($D126,'SAP Data'!$A$7:$SD$1500,I$4,FALSE),"")</f>
        <v>-760680.38</v>
      </c>
      <c r="J126" s="105">
        <f>IFERROR(VLOOKUP($D126,'SAP Data'!$A$7:$SD$1500,J$4,FALSE),"")</f>
        <v>-647578.79</v>
      </c>
      <c r="K126" s="105">
        <f>IFERROR(VLOOKUP($D126,'SAP Data'!$A$7:$SD$1500,K$4,FALSE),"")</f>
        <v>-329068.58</v>
      </c>
      <c r="L126" s="105">
        <f>IFERROR(VLOOKUP($D126,'SAP Data'!$A$7:$SD$1500,L$4,FALSE),"")</f>
        <v>-196134.99</v>
      </c>
      <c r="M126" s="105">
        <f>IFERROR(VLOOKUP($D126,'SAP Data'!$A$7:$SD$1500,M$4,FALSE),"")</f>
        <v>-81632.69</v>
      </c>
      <c r="N126" s="105">
        <f>IFERROR(VLOOKUP($D126,'SAP Data'!$A$7:$SD$1500,N$4,FALSE),"")</f>
        <v>-53369.98</v>
      </c>
      <c r="O126" s="105">
        <f>IFERROR(VLOOKUP($D126,'SAP Data'!$A$7:$SD$1500,O$4,FALSE),"")</f>
        <v>-160424.66</v>
      </c>
      <c r="P126" s="105">
        <f>IFERROR(VLOOKUP($D126,'SAP Data'!$A$7:$SD$1500,P$4,FALSE),"")</f>
        <v>-275129.05</v>
      </c>
      <c r="Q126" s="105">
        <f>IFERROR(VLOOKUP($D126,'SAP Data'!$A$7:$SD$1500,Q$4,FALSE),"")</f>
        <v>-401587.98</v>
      </c>
      <c r="R126" s="105">
        <f>IFERROR(VLOOKUP($D126,'SAP Data'!$A$7:$SD$1500,R$4,FALSE),"")</f>
        <v>-522344.05</v>
      </c>
      <c r="S126" s="105">
        <f>IFERROR(VLOOKUP($D126,'SAP Data'!$A$7:$SD$1500,S$4,FALSE),"")</f>
        <v>-627274.87</v>
      </c>
      <c r="T126" s="105">
        <f>IFERROR(VLOOKUP($D126,'SAP Data'!$A$7:$SD$1500,T$4,FALSE),"")</f>
        <v>-700569.93</v>
      </c>
      <c r="U126" s="105">
        <f>IFERROR(VLOOKUP($D126,'SAP Data'!$A$7:$SD$1500,U$4,FALSE),"")</f>
        <v>-699280.43</v>
      </c>
      <c r="V126" s="105">
        <f>IFERROR(VLOOKUP($D126,'SAP Data'!$A$7:$SD$1500,V$4,FALSE),"")</f>
        <v>-608343.52</v>
      </c>
      <c r="W126" s="105">
        <f>IFERROR(VLOOKUP($D126,'SAP Data'!$A$7:$SD$1500,W$4,FALSE),"")</f>
        <v>-314245.3</v>
      </c>
      <c r="X126" s="105">
        <f>IFERROR(VLOOKUP($D126,'SAP Data'!$A$7:$SD$1500,X$4,FALSE),"")</f>
        <v>-133004.92000000001</v>
      </c>
      <c r="Y126" s="105">
        <f>IFERROR(VLOOKUP($D126,'SAP Data'!$A$7:$SD$1500,Y$4,FALSE),"")</f>
        <v>-29292.83</v>
      </c>
      <c r="Z126" s="105">
        <f>IFERROR(VLOOKUP($D126,'SAP Data'!$A$7:$SD$1500,Z$4,FALSE),"")</f>
        <v>-28630.62</v>
      </c>
      <c r="AA126" s="105">
        <f>IFERROR(VLOOKUP($D126,'SAP Data'!$A$7:$SD$1500,AA$4,FALSE),"")</f>
        <v>-147872.84</v>
      </c>
      <c r="AB126" s="105">
        <f>IFERROR(VLOOKUP($D126,'SAP Data'!$A$7:$SD$1500,AB$4,FALSE),"")</f>
        <v>-243293.76</v>
      </c>
      <c r="AC126" s="220">
        <f>IFERROR(VLOOKUP($D126,'SAP Data'!$A$7:$SD$1500,AC$4,FALSE),"")</f>
        <v>-432046.05</v>
      </c>
      <c r="AD126" s="133">
        <f t="shared" si="83"/>
        <v>-416985.37916666671</v>
      </c>
      <c r="AE126" s="47">
        <f t="shared" si="84"/>
        <v>-404823.95583333325</v>
      </c>
      <c r="AF126" s="47">
        <f t="shared" si="85"/>
        <v>-397349.71666666662</v>
      </c>
      <c r="AG126" s="47">
        <f t="shared" si="86"/>
        <v>-393757.99791666662</v>
      </c>
      <c r="AH126" s="47">
        <f t="shared" si="87"/>
        <v>-389564.86375000002</v>
      </c>
      <c r="AI126" s="47">
        <f t="shared" si="88"/>
        <v>-387312.42416666675</v>
      </c>
      <c r="AJ126" s="47">
        <f t="shared" si="89"/>
        <v>-384064.36791666667</v>
      </c>
      <c r="AK126" s="47">
        <f t="shared" si="90"/>
        <v>-379253.12083333335</v>
      </c>
      <c r="AL126" s="47">
        <f t="shared" si="91"/>
        <v>-376041.48666666663</v>
      </c>
      <c r="AM126" s="47">
        <f t="shared" si="92"/>
        <v>-374487.68750000006</v>
      </c>
      <c r="AN126" s="47">
        <f t="shared" si="93"/>
        <v>-372638.22458333336</v>
      </c>
      <c r="AO126" s="132">
        <f t="shared" si="94"/>
        <v>-372580.84041666676</v>
      </c>
      <c r="AP126" s="19"/>
      <c r="AQ126" s="19">
        <f t="shared" si="95"/>
        <v>-416985.37916666671</v>
      </c>
      <c r="AR126" s="19"/>
      <c r="AS126" s="201"/>
      <c r="AT126" s="19"/>
      <c r="AU126" s="19">
        <f t="shared" si="96"/>
        <v>-404823.95583333325</v>
      </c>
      <c r="AV126" s="19"/>
      <c r="AW126" s="201"/>
      <c r="AY126" s="19">
        <f t="shared" si="97"/>
        <v>-397349.71666666662</v>
      </c>
      <c r="BA126" s="196"/>
      <c r="BC126" s="19">
        <f t="shared" si="98"/>
        <v>-393757.99791666662</v>
      </c>
      <c r="BE126" s="196"/>
      <c r="BG126" s="19">
        <f t="shared" si="99"/>
        <v>-389564.86375000002</v>
      </c>
      <c r="BI126" s="196"/>
      <c r="BK126" s="19">
        <f t="shared" si="100"/>
        <v>-387312.42416666675</v>
      </c>
      <c r="BM126" s="196"/>
      <c r="BO126" s="19">
        <f t="shared" si="101"/>
        <v>-384064.36791666667</v>
      </c>
      <c r="BQ126" s="196"/>
      <c r="BS126" s="19">
        <f t="shared" si="102"/>
        <v>-379253.12083333335</v>
      </c>
      <c r="BU126" s="196"/>
      <c r="BW126" s="19">
        <f t="shared" si="103"/>
        <v>-376041.48666666663</v>
      </c>
      <c r="BY126" s="196"/>
      <c r="CA126" s="19">
        <f t="shared" si="104"/>
        <v>-374487.68750000006</v>
      </c>
      <c r="CC126" s="196"/>
      <c r="CE126" s="19">
        <f t="shared" si="105"/>
        <v>-372638.22458333336</v>
      </c>
      <c r="CG126" s="196"/>
      <c r="CI126" s="19">
        <f t="shared" si="106"/>
        <v>-372580.84041666676</v>
      </c>
      <c r="CK126" s="196"/>
      <c r="CM126" s="19">
        <f t="shared" si="107"/>
        <v>0</v>
      </c>
      <c r="CO126" s="19">
        <f t="shared" si="110"/>
        <v>0</v>
      </c>
      <c r="CQ126" s="19">
        <f t="shared" si="81"/>
        <v>0</v>
      </c>
      <c r="CS126" s="19">
        <f t="shared" si="111"/>
        <v>0</v>
      </c>
      <c r="CU126" s="19">
        <f t="shared" si="108"/>
        <v>0</v>
      </c>
      <c r="CW126" s="76">
        <f t="shared" si="109"/>
        <v>0</v>
      </c>
      <c r="CY126" s="21"/>
      <c r="CZ126" s="19">
        <f t="shared" si="82"/>
        <v>0</v>
      </c>
      <c r="DA126" s="21"/>
    </row>
    <row r="127" spans="2:105" x14ac:dyDescent="0.2">
      <c r="B127" s="17" t="str">
        <f>VLOOKUP(D127,'line assign basis'!$L$15:$Q$1525,6,FALSE)</f>
        <v>PROV-UNCOLL COMMER</v>
      </c>
      <c r="C127" s="20" t="s">
        <v>300</v>
      </c>
      <c r="D127" s="20" t="s">
        <v>298</v>
      </c>
      <c r="E127" s="20">
        <f>IFERROR(VLOOKUP(D127,'line assign basis'!$L$5:$P$1288,5,FALSE),"")</f>
        <v>29</v>
      </c>
      <c r="F127" s="39">
        <v>-74120.62</v>
      </c>
      <c r="G127" s="39">
        <v>-85726.75</v>
      </c>
      <c r="H127" s="19">
        <v>-42611.13</v>
      </c>
      <c r="I127" s="105">
        <f>IFERROR(VLOOKUP($D127,'SAP Data'!$A$7:$SD$1500,I$4,FALSE),"")</f>
        <v>-36354.44</v>
      </c>
      <c r="J127" s="105">
        <f>IFERROR(VLOOKUP($D127,'SAP Data'!$A$7:$SD$1500,J$4,FALSE),"")</f>
        <v>-15163.51</v>
      </c>
      <c r="K127" s="105">
        <f>IFERROR(VLOOKUP($D127,'SAP Data'!$A$7:$SD$1500,K$4,FALSE),"")</f>
        <v>-41279.69</v>
      </c>
      <c r="L127" s="105">
        <f>IFERROR(VLOOKUP($D127,'SAP Data'!$A$7:$SD$1500,L$4,FALSE),"")</f>
        <v>-35217.56</v>
      </c>
      <c r="M127" s="105">
        <f>IFERROR(VLOOKUP($D127,'SAP Data'!$A$7:$SD$1500,M$4,FALSE),"")</f>
        <v>-25718.9</v>
      </c>
      <c r="N127" s="105">
        <f>IFERROR(VLOOKUP($D127,'SAP Data'!$A$7:$SD$1500,N$4,FALSE),"")</f>
        <v>-14314.7</v>
      </c>
      <c r="O127" s="105">
        <f>IFERROR(VLOOKUP($D127,'SAP Data'!$A$7:$SD$1500,O$4,FALSE),"")</f>
        <v>-6103.56</v>
      </c>
      <c r="P127" s="105">
        <f>IFERROR(VLOOKUP($D127,'SAP Data'!$A$7:$SD$1500,P$4,FALSE),"")</f>
        <v>-10702.07</v>
      </c>
      <c r="Q127" s="105">
        <f>IFERROR(VLOOKUP($D127,'SAP Data'!$A$7:$SD$1500,Q$4,FALSE),"")</f>
        <v>-30744.49</v>
      </c>
      <c r="R127" s="105">
        <f>IFERROR(VLOOKUP($D127,'SAP Data'!$A$7:$SD$1500,R$4,FALSE),"")</f>
        <v>-36174.6</v>
      </c>
      <c r="S127" s="105">
        <f>IFERROR(VLOOKUP($D127,'SAP Data'!$A$7:$SD$1500,S$4,FALSE),"")</f>
        <v>-43936.98</v>
      </c>
      <c r="T127" s="105">
        <f>IFERROR(VLOOKUP($D127,'SAP Data'!$A$7:$SD$1500,T$4,FALSE),"")</f>
        <v>-49378.76</v>
      </c>
      <c r="U127" s="105">
        <f>IFERROR(VLOOKUP($D127,'SAP Data'!$A$7:$SD$1500,U$4,FALSE),"")</f>
        <v>-41072.58</v>
      </c>
      <c r="V127" s="105">
        <f>IFERROR(VLOOKUP($D127,'SAP Data'!$A$7:$SD$1500,V$4,FALSE),"")</f>
        <v>-34157.620000000003</v>
      </c>
      <c r="W127" s="105">
        <f>IFERROR(VLOOKUP($D127,'SAP Data'!$A$7:$SD$1500,W$4,FALSE),"")</f>
        <v>-33619.730000000003</v>
      </c>
      <c r="X127" s="105">
        <f>IFERROR(VLOOKUP($D127,'SAP Data'!$A$7:$SD$1500,X$4,FALSE),"")</f>
        <v>-10431.92</v>
      </c>
      <c r="Y127" s="105">
        <f>IFERROR(VLOOKUP($D127,'SAP Data'!$A$7:$SD$1500,Y$4,FALSE),"")</f>
        <v>21775.64</v>
      </c>
      <c r="Z127" s="105">
        <f>IFERROR(VLOOKUP($D127,'SAP Data'!$A$7:$SD$1500,Z$4,FALSE),"")</f>
        <v>-3237.94</v>
      </c>
      <c r="AA127" s="105">
        <f>IFERROR(VLOOKUP($D127,'SAP Data'!$A$7:$SD$1500,AA$4,FALSE),"")</f>
        <v>-11325.17</v>
      </c>
      <c r="AB127" s="105">
        <f>IFERROR(VLOOKUP($D127,'SAP Data'!$A$7:$SD$1500,AB$4,FALSE),"")</f>
        <v>-22331.35</v>
      </c>
      <c r="AC127" s="220">
        <f>IFERROR(VLOOKUP($D127,'SAP Data'!$A$7:$SD$1500,AC$4,FALSE),"")</f>
        <v>-56515.78</v>
      </c>
      <c r="AD127" s="133">
        <f t="shared" si="83"/>
        <v>-33257.034166666672</v>
      </c>
      <c r="AE127" s="47">
        <f t="shared" si="84"/>
        <v>-29934.709583333333</v>
      </c>
      <c r="AF127" s="47">
        <f t="shared" si="85"/>
        <v>-28475.453750000001</v>
      </c>
      <c r="AG127" s="47">
        <f t="shared" si="86"/>
        <v>-28954.0275</v>
      </c>
      <c r="AH127" s="47">
        <f t="shared" si="87"/>
        <v>-29942.037916666668</v>
      </c>
      <c r="AI127" s="47">
        <f t="shared" si="88"/>
        <v>-30414.29416666667</v>
      </c>
      <c r="AJ127" s="47">
        <f t="shared" si="89"/>
        <v>-29062.394166666669</v>
      </c>
      <c r="AK127" s="47">
        <f t="shared" si="90"/>
        <v>-26050.720000000001</v>
      </c>
      <c r="AL127" s="47">
        <f t="shared" si="91"/>
        <v>-23610.249166666661</v>
      </c>
      <c r="AM127" s="47">
        <f t="shared" si="92"/>
        <v>-23366.284583333338</v>
      </c>
      <c r="AN127" s="47">
        <f t="shared" si="93"/>
        <v>-24068.404999999995</v>
      </c>
      <c r="AO127" s="132">
        <f t="shared" si="94"/>
        <v>-25626.762083333335</v>
      </c>
      <c r="AP127" s="19"/>
      <c r="AQ127" s="19">
        <f t="shared" si="95"/>
        <v>-33257.034166666672</v>
      </c>
      <c r="AR127" s="19"/>
      <c r="AS127" s="201"/>
      <c r="AT127" s="19"/>
      <c r="AU127" s="19">
        <f t="shared" si="96"/>
        <v>-29934.709583333333</v>
      </c>
      <c r="AV127" s="19"/>
      <c r="AW127" s="201"/>
      <c r="AY127" s="19">
        <f t="shared" si="97"/>
        <v>-28475.453750000001</v>
      </c>
      <c r="BA127" s="196"/>
      <c r="BC127" s="19">
        <f t="shared" si="98"/>
        <v>-28954.0275</v>
      </c>
      <c r="BE127" s="196"/>
      <c r="BG127" s="19">
        <f t="shared" si="99"/>
        <v>-29942.037916666668</v>
      </c>
      <c r="BI127" s="196"/>
      <c r="BK127" s="19">
        <f t="shared" si="100"/>
        <v>-30414.29416666667</v>
      </c>
      <c r="BM127" s="196"/>
      <c r="BO127" s="19">
        <f t="shared" si="101"/>
        <v>-29062.394166666669</v>
      </c>
      <c r="BQ127" s="196"/>
      <c r="BS127" s="19">
        <f t="shared" si="102"/>
        <v>-26050.720000000001</v>
      </c>
      <c r="BU127" s="196"/>
      <c r="BW127" s="19">
        <f t="shared" si="103"/>
        <v>-23610.249166666661</v>
      </c>
      <c r="BY127" s="196"/>
      <c r="CA127" s="19">
        <f t="shared" si="104"/>
        <v>-23366.284583333338</v>
      </c>
      <c r="CC127" s="196"/>
      <c r="CE127" s="19">
        <f t="shared" si="105"/>
        <v>-24068.404999999995</v>
      </c>
      <c r="CG127" s="196"/>
      <c r="CI127" s="19">
        <f t="shared" si="106"/>
        <v>-25626.762083333335</v>
      </c>
      <c r="CK127" s="196"/>
      <c r="CM127" s="19">
        <f t="shared" si="107"/>
        <v>0</v>
      </c>
      <c r="CO127" s="19">
        <f t="shared" si="110"/>
        <v>0</v>
      </c>
      <c r="CQ127" s="19">
        <f t="shared" si="81"/>
        <v>0</v>
      </c>
      <c r="CS127" s="19">
        <f t="shared" si="111"/>
        <v>0</v>
      </c>
      <c r="CU127" s="19">
        <f t="shared" si="108"/>
        <v>0</v>
      </c>
      <c r="CW127" s="76">
        <f t="shared" si="109"/>
        <v>0</v>
      </c>
      <c r="CY127" s="21"/>
      <c r="CZ127" s="19">
        <f t="shared" si="82"/>
        <v>0</v>
      </c>
      <c r="DA127" s="21"/>
    </row>
    <row r="128" spans="2:105" x14ac:dyDescent="0.2">
      <c r="B128" s="17" t="str">
        <f>VLOOKUP(D128,'line assign basis'!$L$15:$Q$1525,6,FALSE)</f>
        <v>PROV-UNCOLL IND FIRM</v>
      </c>
      <c r="C128" s="20" t="s">
        <v>303</v>
      </c>
      <c r="D128" s="20" t="s">
        <v>301</v>
      </c>
      <c r="E128" s="20">
        <f>IFERROR(VLOOKUP(D128,'line assign basis'!$L$5:$P$1288,5,FALSE),"")</f>
        <v>29</v>
      </c>
      <c r="F128" s="39">
        <v>-15248.7</v>
      </c>
      <c r="G128" s="39">
        <v>-16350.31</v>
      </c>
      <c r="H128" s="19">
        <v>-9455.75</v>
      </c>
      <c r="I128" s="105">
        <f>IFERROR(VLOOKUP($D128,'SAP Data'!$A$7:$SD$1500,I$4,FALSE),"")</f>
        <v>-10488.05</v>
      </c>
      <c r="J128" s="105">
        <f>IFERROR(VLOOKUP($D128,'SAP Data'!$A$7:$SD$1500,J$4,FALSE),"")</f>
        <v>-11390.9</v>
      </c>
      <c r="K128" s="105">
        <f>IFERROR(VLOOKUP($D128,'SAP Data'!$A$7:$SD$1500,K$4,FALSE),"")</f>
        <v>-772.21</v>
      </c>
      <c r="L128" s="105">
        <f>IFERROR(VLOOKUP($D128,'SAP Data'!$A$7:$SD$1500,L$4,FALSE),"")</f>
        <v>-1598.31</v>
      </c>
      <c r="M128" s="105">
        <f>IFERROR(VLOOKUP($D128,'SAP Data'!$A$7:$SD$1500,M$4,FALSE),"")</f>
        <v>-2389.12</v>
      </c>
      <c r="N128" s="105">
        <f>IFERROR(VLOOKUP($D128,'SAP Data'!$A$7:$SD$1500,N$4,FALSE),"")</f>
        <v>-3306.44</v>
      </c>
      <c r="O128" s="105">
        <f>IFERROR(VLOOKUP($D128,'SAP Data'!$A$7:$SD$1500,O$4,FALSE),"")</f>
        <v>-4276.63</v>
      </c>
      <c r="P128" s="105">
        <f>IFERROR(VLOOKUP($D128,'SAP Data'!$A$7:$SD$1500,P$4,FALSE),"")</f>
        <v>-5305.2</v>
      </c>
      <c r="Q128" s="105">
        <f>IFERROR(VLOOKUP($D128,'SAP Data'!$A$7:$SD$1500,Q$4,FALSE),"")</f>
        <v>-38410.720000000001</v>
      </c>
      <c r="R128" s="105">
        <f>IFERROR(VLOOKUP($D128,'SAP Data'!$A$7:$SD$1500,R$4,FALSE),"")</f>
        <v>-39536.42</v>
      </c>
      <c r="S128" s="105">
        <f>IFERROR(VLOOKUP($D128,'SAP Data'!$A$7:$SD$1500,S$4,FALSE),"")</f>
        <v>-40658.01</v>
      </c>
      <c r="T128" s="105">
        <f>IFERROR(VLOOKUP($D128,'SAP Data'!$A$7:$SD$1500,T$4,FALSE),"")</f>
        <v>-41034.92</v>
      </c>
      <c r="U128" s="105">
        <f>IFERROR(VLOOKUP($D128,'SAP Data'!$A$7:$SD$1500,U$4,FALSE),"")</f>
        <v>-32090.02</v>
      </c>
      <c r="V128" s="105">
        <f>IFERROR(VLOOKUP($D128,'SAP Data'!$A$7:$SD$1500,V$4,FALSE),"")</f>
        <v>-32996.15</v>
      </c>
      <c r="W128" s="105">
        <f>IFERROR(VLOOKUP($D128,'SAP Data'!$A$7:$SD$1500,W$4,FALSE),"")</f>
        <v>-6588.56</v>
      </c>
      <c r="X128" s="105">
        <f>IFERROR(VLOOKUP($D128,'SAP Data'!$A$7:$SD$1500,X$4,FALSE),"")</f>
        <v>-14998.06</v>
      </c>
      <c r="Y128" s="105">
        <f>IFERROR(VLOOKUP($D128,'SAP Data'!$A$7:$SD$1500,Y$4,FALSE),"")</f>
        <v>-15896.83</v>
      </c>
      <c r="Z128" s="105">
        <f>IFERROR(VLOOKUP($D128,'SAP Data'!$A$7:$SD$1500,Z$4,FALSE),"")</f>
        <v>-4070.99</v>
      </c>
      <c r="AA128" s="105">
        <f>IFERROR(VLOOKUP($D128,'SAP Data'!$A$7:$SD$1500,AA$4,FALSE),"")</f>
        <v>-5164.3599999999997</v>
      </c>
      <c r="AB128" s="105">
        <f>IFERROR(VLOOKUP($D128,'SAP Data'!$A$7:$SD$1500,AB$4,FALSE),"")</f>
        <v>-6371.5</v>
      </c>
      <c r="AC128" s="220">
        <f>IFERROR(VLOOKUP($D128,'SAP Data'!$A$7:$SD$1500,AC$4,FALSE),"")</f>
        <v>-40681.9</v>
      </c>
      <c r="AD128" s="133">
        <f t="shared" si="83"/>
        <v>-10928.016666666668</v>
      </c>
      <c r="AE128" s="47">
        <f t="shared" si="84"/>
        <v>-12952.825833333334</v>
      </c>
      <c r="AF128" s="47">
        <f t="shared" si="85"/>
        <v>-15281.445416666664</v>
      </c>
      <c r="AG128" s="47">
        <f t="shared" si="86"/>
        <v>-17497.326250000002</v>
      </c>
      <c r="AH128" s="47">
        <f t="shared" si="87"/>
        <v>-19297.627083333333</v>
      </c>
      <c r="AI128" s="47">
        <f t="shared" si="88"/>
        <v>-20440.193750000002</v>
      </c>
      <c r="AJ128" s="47">
        <f t="shared" si="89"/>
        <v>-21240.864583333332</v>
      </c>
      <c r="AK128" s="47">
        <f t="shared" si="90"/>
        <v>-22362.008749999997</v>
      </c>
      <c r="AL128" s="47">
        <f t="shared" si="91"/>
        <v>-22956.686249999999</v>
      </c>
      <c r="AM128" s="47">
        <f t="shared" si="92"/>
        <v>-23025.53125</v>
      </c>
      <c r="AN128" s="47">
        <f t="shared" si="93"/>
        <v>-23106.949166666662</v>
      </c>
      <c r="AO128" s="132">
        <f t="shared" si="94"/>
        <v>-23246.01083333333</v>
      </c>
      <c r="AP128" s="19"/>
      <c r="AQ128" s="19">
        <f t="shared" si="95"/>
        <v>-10928.016666666668</v>
      </c>
      <c r="AR128" s="19"/>
      <c r="AS128" s="201"/>
      <c r="AT128" s="19"/>
      <c r="AU128" s="19">
        <f t="shared" si="96"/>
        <v>-12952.825833333334</v>
      </c>
      <c r="AV128" s="19"/>
      <c r="AW128" s="201"/>
      <c r="AY128" s="19">
        <f t="shared" si="97"/>
        <v>-15281.445416666664</v>
      </c>
      <c r="BA128" s="196"/>
      <c r="BC128" s="19">
        <f t="shared" si="98"/>
        <v>-17497.326250000002</v>
      </c>
      <c r="BE128" s="196"/>
      <c r="BG128" s="19">
        <f t="shared" si="99"/>
        <v>-19297.627083333333</v>
      </c>
      <c r="BI128" s="196"/>
      <c r="BK128" s="19">
        <f t="shared" si="100"/>
        <v>-20440.193750000002</v>
      </c>
      <c r="BM128" s="196"/>
      <c r="BO128" s="19">
        <f t="shared" si="101"/>
        <v>-21240.864583333332</v>
      </c>
      <c r="BQ128" s="196"/>
      <c r="BS128" s="19">
        <f t="shared" si="102"/>
        <v>-22362.008749999997</v>
      </c>
      <c r="BU128" s="196"/>
      <c r="BW128" s="19">
        <f t="shared" si="103"/>
        <v>-22956.686249999999</v>
      </c>
      <c r="BY128" s="196"/>
      <c r="CA128" s="19">
        <f t="shared" si="104"/>
        <v>-23025.53125</v>
      </c>
      <c r="CC128" s="196"/>
      <c r="CE128" s="19">
        <f t="shared" si="105"/>
        <v>-23106.949166666662</v>
      </c>
      <c r="CG128" s="196"/>
      <c r="CI128" s="19">
        <f t="shared" si="106"/>
        <v>-23246.01083333333</v>
      </c>
      <c r="CK128" s="196"/>
      <c r="CM128" s="19">
        <f t="shared" si="107"/>
        <v>0</v>
      </c>
      <c r="CO128" s="19">
        <f t="shared" si="110"/>
        <v>0</v>
      </c>
      <c r="CQ128" s="19">
        <f t="shared" si="81"/>
        <v>0</v>
      </c>
      <c r="CS128" s="19">
        <f t="shared" si="111"/>
        <v>0</v>
      </c>
      <c r="CU128" s="19">
        <f t="shared" si="108"/>
        <v>0</v>
      </c>
      <c r="CW128" s="76">
        <f t="shared" si="109"/>
        <v>0</v>
      </c>
      <c r="CY128" s="21"/>
      <c r="CZ128" s="19">
        <f t="shared" si="82"/>
        <v>0</v>
      </c>
      <c r="DA128" s="21"/>
    </row>
    <row r="129" spans="1:105" x14ac:dyDescent="0.2">
      <c r="B129" s="17" t="str">
        <f>VLOOKUP(D129,'line assign basis'!$L$15:$Q$1525,6,FALSE)</f>
        <v>PROV-UNCOLL IND INT</v>
      </c>
      <c r="C129" s="20" t="s">
        <v>306</v>
      </c>
      <c r="D129" s="20" t="s">
        <v>304</v>
      </c>
      <c r="E129" s="20">
        <f>IFERROR(VLOOKUP(D129,'line assign basis'!$L$5:$P$1288,5,FALSE),"")</f>
        <v>29</v>
      </c>
      <c r="F129" s="39">
        <v>-27159.86</v>
      </c>
      <c r="G129" s="39">
        <v>-28314.95</v>
      </c>
      <c r="H129" s="19">
        <v>-29581.17</v>
      </c>
      <c r="I129" s="105">
        <f>IFERROR(VLOOKUP($D129,'SAP Data'!$A$7:$SD$1500,I$4,FALSE),"")</f>
        <v>-30552.3</v>
      </c>
      <c r="J129" s="105">
        <f>IFERROR(VLOOKUP($D129,'SAP Data'!$A$7:$SD$1500,J$4,FALSE),"")</f>
        <v>-31444.46</v>
      </c>
      <c r="K129" s="105">
        <f>IFERROR(VLOOKUP($D129,'SAP Data'!$A$7:$SD$1500,K$4,FALSE),"")</f>
        <v>-31941.68</v>
      </c>
      <c r="L129" s="105">
        <f>IFERROR(VLOOKUP($D129,'SAP Data'!$A$7:$SD$1500,L$4,FALSE),"")</f>
        <v>-32706.81</v>
      </c>
      <c r="M129" s="105">
        <f>IFERROR(VLOOKUP($D129,'SAP Data'!$A$7:$SD$1500,M$4,FALSE),"")</f>
        <v>-33465.269999999997</v>
      </c>
      <c r="N129" s="105">
        <f>IFERROR(VLOOKUP($D129,'SAP Data'!$A$7:$SD$1500,N$4,FALSE),"")</f>
        <v>-26356.55</v>
      </c>
      <c r="O129" s="105">
        <f>IFERROR(VLOOKUP($D129,'SAP Data'!$A$7:$SD$1500,O$4,FALSE),"")</f>
        <v>-27219.09</v>
      </c>
      <c r="P129" s="105">
        <f>IFERROR(VLOOKUP($D129,'SAP Data'!$A$7:$SD$1500,P$4,FALSE),"")</f>
        <v>-28891.31</v>
      </c>
      <c r="Q129" s="105">
        <f>IFERROR(VLOOKUP($D129,'SAP Data'!$A$7:$SD$1500,Q$4,FALSE),"")</f>
        <v>-30064.720000000001</v>
      </c>
      <c r="R129" s="105">
        <f>IFERROR(VLOOKUP($D129,'SAP Data'!$A$7:$SD$1500,R$4,FALSE),"")</f>
        <v>-31168.09</v>
      </c>
      <c r="S129" s="105">
        <f>IFERROR(VLOOKUP($D129,'SAP Data'!$A$7:$SD$1500,S$4,FALSE),"")</f>
        <v>-32619.96</v>
      </c>
      <c r="T129" s="105">
        <f>IFERROR(VLOOKUP($D129,'SAP Data'!$A$7:$SD$1500,T$4,FALSE),"")</f>
        <v>-33899.39</v>
      </c>
      <c r="U129" s="105">
        <f>IFERROR(VLOOKUP($D129,'SAP Data'!$A$7:$SD$1500,U$4,FALSE),"")</f>
        <v>-34908.39</v>
      </c>
      <c r="V129" s="105">
        <f>IFERROR(VLOOKUP($D129,'SAP Data'!$A$7:$SD$1500,V$4,FALSE),"")</f>
        <v>-35701.360000000001</v>
      </c>
      <c r="W129" s="105">
        <f>IFERROR(VLOOKUP($D129,'SAP Data'!$A$7:$SD$1500,W$4,FALSE),"")</f>
        <v>-35959.730000000003</v>
      </c>
      <c r="X129" s="105">
        <f>IFERROR(VLOOKUP($D129,'SAP Data'!$A$7:$SD$1500,X$4,FALSE),"")</f>
        <v>-36640.36</v>
      </c>
      <c r="Y129" s="105">
        <f>IFERROR(VLOOKUP($D129,'SAP Data'!$A$7:$SD$1500,Y$4,FALSE),"")</f>
        <v>-37331.15</v>
      </c>
      <c r="Z129" s="105">
        <f>IFERROR(VLOOKUP($D129,'SAP Data'!$A$7:$SD$1500,Z$4,FALSE),"")</f>
        <v>-28050.1</v>
      </c>
      <c r="AA129" s="105">
        <f>IFERROR(VLOOKUP($D129,'SAP Data'!$A$7:$SD$1500,AA$4,FALSE),"")</f>
        <v>-29031.4</v>
      </c>
      <c r="AB129" s="105">
        <f>IFERROR(VLOOKUP($D129,'SAP Data'!$A$7:$SD$1500,AB$4,FALSE),"")</f>
        <v>-30078.799999999999</v>
      </c>
      <c r="AC129" s="220">
        <f>IFERROR(VLOOKUP($D129,'SAP Data'!$A$7:$SD$1500,AC$4,FALSE),"")</f>
        <v>-31185.14</v>
      </c>
      <c r="AD129" s="133">
        <f t="shared" si="83"/>
        <v>-29975.190416666661</v>
      </c>
      <c r="AE129" s="47">
        <f t="shared" si="84"/>
        <v>-30321.575416666663</v>
      </c>
      <c r="AF129" s="47">
        <f t="shared" si="85"/>
        <v>-30680.876666666667</v>
      </c>
      <c r="AG129" s="47">
        <f t="shared" si="86"/>
        <v>-31042.306250000005</v>
      </c>
      <c r="AH129" s="47">
        <f t="shared" si="87"/>
        <v>-31401.180833333336</v>
      </c>
      <c r="AI129" s="47">
        <f t="shared" si="88"/>
        <v>-31745.970416666667</v>
      </c>
      <c r="AJ129" s="47">
        <f t="shared" si="89"/>
        <v>-32077.287083333333</v>
      </c>
      <c r="AK129" s="47">
        <f t="shared" si="90"/>
        <v>-32402.263333333332</v>
      </c>
      <c r="AL129" s="47">
        <f t="shared" si="91"/>
        <v>-32633.90625</v>
      </c>
      <c r="AM129" s="47">
        <f t="shared" si="92"/>
        <v>-32779.983749999992</v>
      </c>
      <c r="AN129" s="47">
        <f t="shared" si="93"/>
        <v>-32904.975416666675</v>
      </c>
      <c r="AO129" s="132">
        <f t="shared" si="94"/>
        <v>-33001.138333333336</v>
      </c>
      <c r="AP129" s="19"/>
      <c r="AQ129" s="19">
        <f t="shared" si="95"/>
        <v>-29975.190416666661</v>
      </c>
      <c r="AR129" s="19"/>
      <c r="AS129" s="201"/>
      <c r="AT129" s="19"/>
      <c r="AU129" s="19">
        <f t="shared" si="96"/>
        <v>-30321.575416666663</v>
      </c>
      <c r="AV129" s="19"/>
      <c r="AW129" s="201"/>
      <c r="AY129" s="19">
        <f t="shared" si="97"/>
        <v>-30680.876666666667</v>
      </c>
      <c r="BA129" s="196"/>
      <c r="BC129" s="19">
        <f t="shared" si="98"/>
        <v>-31042.306250000005</v>
      </c>
      <c r="BE129" s="196"/>
      <c r="BG129" s="19">
        <f t="shared" si="99"/>
        <v>-31401.180833333336</v>
      </c>
      <c r="BI129" s="196"/>
      <c r="BK129" s="19">
        <f t="shared" si="100"/>
        <v>-31745.970416666667</v>
      </c>
      <c r="BM129" s="196"/>
      <c r="BO129" s="19">
        <f t="shared" si="101"/>
        <v>-32077.287083333333</v>
      </c>
      <c r="BQ129" s="196"/>
      <c r="BS129" s="19">
        <f t="shared" si="102"/>
        <v>-32402.263333333332</v>
      </c>
      <c r="BU129" s="196"/>
      <c r="BW129" s="19">
        <f t="shared" si="103"/>
        <v>-32633.90625</v>
      </c>
      <c r="BY129" s="196"/>
      <c r="CA129" s="19">
        <f t="shared" si="104"/>
        <v>-32779.983749999992</v>
      </c>
      <c r="CC129" s="196"/>
      <c r="CE129" s="19">
        <f t="shared" si="105"/>
        <v>-32904.975416666675</v>
      </c>
      <c r="CG129" s="196"/>
      <c r="CI129" s="19">
        <f t="shared" si="106"/>
        <v>-33001.138333333336</v>
      </c>
      <c r="CK129" s="196"/>
      <c r="CM129" s="19">
        <f t="shared" si="107"/>
        <v>0</v>
      </c>
      <c r="CO129" s="19">
        <f t="shared" si="110"/>
        <v>0</v>
      </c>
      <c r="CQ129" s="19">
        <f t="shared" si="81"/>
        <v>0</v>
      </c>
      <c r="CS129" s="19">
        <f t="shared" si="111"/>
        <v>0</v>
      </c>
      <c r="CU129" s="19">
        <f t="shared" si="108"/>
        <v>0</v>
      </c>
      <c r="CW129" s="76">
        <f t="shared" si="109"/>
        <v>0</v>
      </c>
      <c r="CY129" s="21"/>
      <c r="CZ129" s="19">
        <f t="shared" si="82"/>
        <v>0</v>
      </c>
      <c r="DA129" s="21"/>
    </row>
    <row r="130" spans="1:105" x14ac:dyDescent="0.2">
      <c r="B130" s="17" t="str">
        <f>VLOOKUP(D130,'line assign basis'!$L$15:$Q$1525,6,FALSE)</f>
        <v>PROV-UNCOLL UNBILLED</v>
      </c>
      <c r="C130" s="20" t="s">
        <v>309</v>
      </c>
      <c r="D130" s="20" t="s">
        <v>307</v>
      </c>
      <c r="E130" s="20">
        <f>IFERROR(VLOOKUP(D130,'line assign basis'!$L$5:$P$1288,5,FALSE),"")</f>
        <v>29</v>
      </c>
      <c r="F130" s="39">
        <v>-55175.83</v>
      </c>
      <c r="G130" s="39">
        <v>-63140.83</v>
      </c>
      <c r="H130" s="19">
        <v>-49196.83</v>
      </c>
      <c r="I130" s="105">
        <f>IFERROR(VLOOKUP($D130,'SAP Data'!$A$7:$SD$1500,I$4,FALSE),"")</f>
        <v>-33359.83</v>
      </c>
      <c r="J130" s="105">
        <f>IFERROR(VLOOKUP($D130,'SAP Data'!$A$7:$SD$1500,J$4,FALSE),"")</f>
        <v>-20187.830000000002</v>
      </c>
      <c r="K130" s="105">
        <f>IFERROR(VLOOKUP($D130,'SAP Data'!$A$7:$SD$1500,K$4,FALSE),"")</f>
        <v>-17151.830000000002</v>
      </c>
      <c r="L130" s="105">
        <f>IFERROR(VLOOKUP($D130,'SAP Data'!$A$7:$SD$1500,L$4,FALSE),"")</f>
        <v>-15972.83</v>
      </c>
      <c r="M130" s="105">
        <f>IFERROR(VLOOKUP($D130,'SAP Data'!$A$7:$SD$1500,M$4,FALSE),"")</f>
        <v>-16317.83</v>
      </c>
      <c r="N130" s="105">
        <f>IFERROR(VLOOKUP($D130,'SAP Data'!$A$7:$SD$1500,N$4,FALSE),"")</f>
        <v>-20037.830000000002</v>
      </c>
      <c r="O130" s="105">
        <f>IFERROR(VLOOKUP($D130,'SAP Data'!$A$7:$SD$1500,O$4,FALSE),"")</f>
        <v>-33316.83</v>
      </c>
      <c r="P130" s="105">
        <f>IFERROR(VLOOKUP($D130,'SAP Data'!$A$7:$SD$1500,P$4,FALSE),"")</f>
        <v>-49436.83</v>
      </c>
      <c r="Q130" s="105">
        <f>IFERROR(VLOOKUP($D130,'SAP Data'!$A$7:$SD$1500,Q$4,FALSE),"")</f>
        <v>-57662.83</v>
      </c>
      <c r="R130" s="105">
        <f>IFERROR(VLOOKUP($D130,'SAP Data'!$A$7:$SD$1500,R$4,FALSE),"")</f>
        <v>-53517.83</v>
      </c>
      <c r="S130" s="105">
        <f>IFERROR(VLOOKUP($D130,'SAP Data'!$A$7:$SD$1500,S$4,FALSE),"")</f>
        <v>-60899.83</v>
      </c>
      <c r="T130" s="105">
        <f>IFERROR(VLOOKUP($D130,'SAP Data'!$A$7:$SD$1500,T$4,FALSE),"")</f>
        <v>-37607.83</v>
      </c>
      <c r="U130" s="105">
        <f>IFERROR(VLOOKUP($D130,'SAP Data'!$A$7:$SD$1500,U$4,FALSE),"")</f>
        <v>-27729.83</v>
      </c>
      <c r="V130" s="105">
        <f>IFERROR(VLOOKUP($D130,'SAP Data'!$A$7:$SD$1500,V$4,FALSE),"")</f>
        <v>-20450.830000000002</v>
      </c>
      <c r="W130" s="105">
        <f>IFERROR(VLOOKUP($D130,'SAP Data'!$A$7:$SD$1500,W$4,FALSE),"")</f>
        <v>-15741.83</v>
      </c>
      <c r="X130" s="105">
        <f>IFERROR(VLOOKUP($D130,'SAP Data'!$A$7:$SD$1500,X$4,FALSE),"")</f>
        <v>-12697.83</v>
      </c>
      <c r="Y130" s="105">
        <f>IFERROR(VLOOKUP($D130,'SAP Data'!$A$7:$SD$1500,Y$4,FALSE),"")</f>
        <v>-14086.83</v>
      </c>
      <c r="Z130" s="105">
        <f>IFERROR(VLOOKUP($D130,'SAP Data'!$A$7:$SD$1500,Z$4,FALSE),"")</f>
        <v>-19069.830000000002</v>
      </c>
      <c r="AA130" s="105">
        <f>IFERROR(VLOOKUP($D130,'SAP Data'!$A$7:$SD$1500,AA$4,FALSE),"")</f>
        <v>-41781.83</v>
      </c>
      <c r="AB130" s="105">
        <f>IFERROR(VLOOKUP($D130,'SAP Data'!$A$7:$SD$1500,AB$4,FALSE),"")</f>
        <v>-55711.83</v>
      </c>
      <c r="AC130" s="220">
        <f>IFERROR(VLOOKUP($D130,'SAP Data'!$A$7:$SD$1500,AC$4,FALSE),"")</f>
        <v>-55931.83</v>
      </c>
      <c r="AD130" s="133">
        <f t="shared" si="83"/>
        <v>-35844.080000000002</v>
      </c>
      <c r="AE130" s="47">
        <f t="shared" si="84"/>
        <v>-35681.621666666666</v>
      </c>
      <c r="AF130" s="47">
        <f t="shared" si="85"/>
        <v>-35105.371666666666</v>
      </c>
      <c r="AG130" s="47">
        <f t="shared" si="86"/>
        <v>-34387.913333333338</v>
      </c>
      <c r="AH130" s="47">
        <f t="shared" si="87"/>
        <v>-34164.288333333338</v>
      </c>
      <c r="AI130" s="47">
        <f t="shared" si="88"/>
        <v>-34116.496666666673</v>
      </c>
      <c r="AJ130" s="47">
        <f t="shared" si="89"/>
        <v>-33921.288333333338</v>
      </c>
      <c r="AK130" s="47">
        <f t="shared" si="90"/>
        <v>-33691.871666666673</v>
      </c>
      <c r="AL130" s="47">
        <f t="shared" si="91"/>
        <v>-33558.580000000009</v>
      </c>
      <c r="AM130" s="47">
        <f t="shared" si="92"/>
        <v>-33870.955000000009</v>
      </c>
      <c r="AN130" s="47">
        <f t="shared" si="93"/>
        <v>-34485.121666666673</v>
      </c>
      <c r="AO130" s="132">
        <f t="shared" si="94"/>
        <v>-34674.454999999994</v>
      </c>
      <c r="AP130" s="19"/>
      <c r="AQ130" s="19">
        <f t="shared" si="95"/>
        <v>-35844.080000000002</v>
      </c>
      <c r="AR130" s="19"/>
      <c r="AS130" s="201"/>
      <c r="AT130" s="19"/>
      <c r="AU130" s="19">
        <f t="shared" si="96"/>
        <v>-35681.621666666666</v>
      </c>
      <c r="AV130" s="19"/>
      <c r="AW130" s="201"/>
      <c r="AY130" s="19">
        <f t="shared" si="97"/>
        <v>-35105.371666666666</v>
      </c>
      <c r="BA130" s="196"/>
      <c r="BC130" s="19">
        <f t="shared" si="98"/>
        <v>-34387.913333333338</v>
      </c>
      <c r="BE130" s="196"/>
      <c r="BG130" s="19">
        <f t="shared" si="99"/>
        <v>-34164.288333333338</v>
      </c>
      <c r="BI130" s="196"/>
      <c r="BK130" s="19">
        <f t="shared" si="100"/>
        <v>-34116.496666666673</v>
      </c>
      <c r="BM130" s="196"/>
      <c r="BO130" s="19">
        <f t="shared" si="101"/>
        <v>-33921.288333333338</v>
      </c>
      <c r="BQ130" s="196"/>
      <c r="BS130" s="19">
        <f t="shared" si="102"/>
        <v>-33691.871666666673</v>
      </c>
      <c r="BU130" s="196"/>
      <c r="BW130" s="19">
        <f t="shared" si="103"/>
        <v>-33558.580000000009</v>
      </c>
      <c r="BY130" s="196"/>
      <c r="CA130" s="19">
        <f t="shared" si="104"/>
        <v>-33870.955000000009</v>
      </c>
      <c r="CC130" s="196"/>
      <c r="CE130" s="19">
        <f t="shared" si="105"/>
        <v>-34485.121666666673</v>
      </c>
      <c r="CG130" s="196"/>
      <c r="CI130" s="19">
        <f t="shared" si="106"/>
        <v>-34674.454999999994</v>
      </c>
      <c r="CK130" s="196"/>
      <c r="CM130" s="19">
        <f t="shared" si="107"/>
        <v>0</v>
      </c>
      <c r="CO130" s="19">
        <f t="shared" si="110"/>
        <v>0</v>
      </c>
      <c r="CQ130" s="19">
        <f t="shared" si="81"/>
        <v>0</v>
      </c>
      <c r="CS130" s="19">
        <f t="shared" si="111"/>
        <v>0</v>
      </c>
      <c r="CU130" s="19">
        <f t="shared" si="108"/>
        <v>0</v>
      </c>
      <c r="CW130" s="76">
        <f t="shared" si="109"/>
        <v>0</v>
      </c>
      <c r="CY130" s="21"/>
      <c r="CZ130" s="19">
        <f t="shared" si="82"/>
        <v>0</v>
      </c>
      <c r="DA130" s="21"/>
    </row>
    <row r="131" spans="1:105" x14ac:dyDescent="0.2">
      <c r="B131" s="17" t="str">
        <f>VLOOKUP(D131,'line assign basis'!$L$15:$Q$1525,6,FALSE)</f>
        <v>PROV-UNCOLL UNBILLED</v>
      </c>
      <c r="C131" s="20" t="s">
        <v>311</v>
      </c>
      <c r="D131" s="20" t="s">
        <v>310</v>
      </c>
      <c r="E131" s="20">
        <f>IFERROR(VLOOKUP(D131,'line assign basis'!$L$5:$P$1288,5,FALSE),"")</f>
        <v>29</v>
      </c>
      <c r="F131" s="39">
        <v>-5324.7</v>
      </c>
      <c r="G131" s="39">
        <v>3985.7</v>
      </c>
      <c r="H131" s="19">
        <v>1740.09</v>
      </c>
      <c r="I131" s="105">
        <f>IFERROR(VLOOKUP($D131,'SAP Data'!$A$7:$SD$1500,I$4,FALSE),"")</f>
        <v>-958.29</v>
      </c>
      <c r="J131" s="105">
        <f>IFERROR(VLOOKUP($D131,'SAP Data'!$A$7:$SD$1500,J$4,FALSE),"")</f>
        <v>0</v>
      </c>
      <c r="K131" s="105">
        <f>IFERROR(VLOOKUP($D131,'SAP Data'!$A$7:$SD$1500,K$4,FALSE),"")</f>
        <v>0</v>
      </c>
      <c r="L131" s="105">
        <f>IFERROR(VLOOKUP($D131,'SAP Data'!$A$7:$SD$1500,L$4,FALSE),"")</f>
        <v>0</v>
      </c>
      <c r="M131" s="105">
        <f>IFERROR(VLOOKUP($D131,'SAP Data'!$A$7:$SD$1500,M$4,FALSE),"")</f>
        <v>0</v>
      </c>
      <c r="N131" s="105">
        <f>IFERROR(VLOOKUP($D131,'SAP Data'!$A$7:$SD$1500,N$4,FALSE),"")</f>
        <v>0</v>
      </c>
      <c r="O131" s="105">
        <f>IFERROR(VLOOKUP($D131,'SAP Data'!$A$7:$SD$1500,O$4,FALSE),"")</f>
        <v>0</v>
      </c>
      <c r="P131" s="105">
        <f>IFERROR(VLOOKUP($D131,'SAP Data'!$A$7:$SD$1500,P$4,FALSE),"")</f>
        <v>-1144.3800000000001</v>
      </c>
      <c r="Q131" s="105">
        <f>IFERROR(VLOOKUP($D131,'SAP Data'!$A$7:$SD$1500,Q$4,FALSE),"")</f>
        <v>-4157.33</v>
      </c>
      <c r="R131" s="105">
        <f>IFERROR(VLOOKUP($D131,'SAP Data'!$A$7:$SD$1500,R$4,FALSE),"")</f>
        <v>-1421.74</v>
      </c>
      <c r="S131" s="105">
        <f>IFERROR(VLOOKUP($D131,'SAP Data'!$A$7:$SD$1500,S$4,FALSE),"")</f>
        <v>5241.7</v>
      </c>
      <c r="T131" s="105">
        <f>IFERROR(VLOOKUP($D131,'SAP Data'!$A$7:$SD$1500,T$4,FALSE),"")</f>
        <v>-974.11</v>
      </c>
      <c r="U131" s="105">
        <f>IFERROR(VLOOKUP($D131,'SAP Data'!$A$7:$SD$1500,U$4,FALSE),"")</f>
        <v>-1574.2</v>
      </c>
      <c r="V131" s="105">
        <f>IFERROR(VLOOKUP($D131,'SAP Data'!$A$7:$SD$1500,V$4,FALSE),"")</f>
        <v>0</v>
      </c>
      <c r="W131" s="105">
        <f>IFERROR(VLOOKUP($D131,'SAP Data'!$A$7:$SD$1500,W$4,FALSE),"")</f>
        <v>0</v>
      </c>
      <c r="X131" s="105">
        <f>IFERROR(VLOOKUP($D131,'SAP Data'!$A$7:$SD$1500,X$4,FALSE),"")</f>
        <v>0</v>
      </c>
      <c r="Y131" s="105">
        <f>IFERROR(VLOOKUP($D131,'SAP Data'!$A$7:$SD$1500,Y$4,FALSE),"")</f>
        <v>0</v>
      </c>
      <c r="Z131" s="105">
        <f>IFERROR(VLOOKUP($D131,'SAP Data'!$A$7:$SD$1500,Z$4,FALSE),"")</f>
        <v>0</v>
      </c>
      <c r="AA131" s="105">
        <f>IFERROR(VLOOKUP($D131,'SAP Data'!$A$7:$SD$1500,AA$4,FALSE),"")</f>
        <v>0</v>
      </c>
      <c r="AB131" s="105">
        <f>IFERROR(VLOOKUP($D131,'SAP Data'!$A$7:$SD$1500,AB$4,FALSE),"")</f>
        <v>34.409999999999997</v>
      </c>
      <c r="AC131" s="220">
        <f>IFERROR(VLOOKUP($D131,'SAP Data'!$A$7:$SD$1500,AC$4,FALSE),"")</f>
        <v>-1897.66</v>
      </c>
      <c r="AD131" s="133">
        <f t="shared" si="83"/>
        <v>-325.61916666666667</v>
      </c>
      <c r="AE131" s="47">
        <f t="shared" si="84"/>
        <v>-110.66249999999998</v>
      </c>
      <c r="AF131" s="47">
        <f t="shared" si="85"/>
        <v>-171.42083333333332</v>
      </c>
      <c r="AG131" s="47">
        <f t="shared" si="86"/>
        <v>-310.17541666666665</v>
      </c>
      <c r="AH131" s="47">
        <f t="shared" si="87"/>
        <v>-335.83833333333337</v>
      </c>
      <c r="AI131" s="47">
        <f t="shared" si="88"/>
        <v>-335.83833333333337</v>
      </c>
      <c r="AJ131" s="47">
        <f t="shared" si="89"/>
        <v>-335.83833333333337</v>
      </c>
      <c r="AK131" s="47">
        <f t="shared" si="90"/>
        <v>-335.83833333333337</v>
      </c>
      <c r="AL131" s="47">
        <f t="shared" si="91"/>
        <v>-335.83833333333337</v>
      </c>
      <c r="AM131" s="47">
        <f t="shared" si="92"/>
        <v>-335.83833333333337</v>
      </c>
      <c r="AN131" s="47">
        <f t="shared" si="93"/>
        <v>-286.72208333333339</v>
      </c>
      <c r="AO131" s="132">
        <f t="shared" si="94"/>
        <v>-143.45291666666665</v>
      </c>
      <c r="AP131" s="19"/>
      <c r="AQ131" s="19">
        <f t="shared" si="95"/>
        <v>-325.61916666666667</v>
      </c>
      <c r="AR131" s="19"/>
      <c r="AS131" s="201"/>
      <c r="AT131" s="19"/>
      <c r="AU131" s="19">
        <f t="shared" si="96"/>
        <v>-110.66249999999998</v>
      </c>
      <c r="AV131" s="19"/>
      <c r="AW131" s="201"/>
      <c r="AY131" s="19">
        <f t="shared" si="97"/>
        <v>-171.42083333333332</v>
      </c>
      <c r="BA131" s="196"/>
      <c r="BC131" s="19">
        <f t="shared" si="98"/>
        <v>-310.17541666666665</v>
      </c>
      <c r="BE131" s="196"/>
      <c r="BG131" s="19">
        <f t="shared" si="99"/>
        <v>-335.83833333333337</v>
      </c>
      <c r="BI131" s="196"/>
      <c r="BK131" s="19">
        <f t="shared" si="100"/>
        <v>-335.83833333333337</v>
      </c>
      <c r="BM131" s="196"/>
      <c r="BO131" s="19">
        <f t="shared" si="101"/>
        <v>-335.83833333333337</v>
      </c>
      <c r="BQ131" s="196"/>
      <c r="BS131" s="19">
        <f t="shared" si="102"/>
        <v>-335.83833333333337</v>
      </c>
      <c r="BU131" s="196"/>
      <c r="BW131" s="19">
        <f t="shared" si="103"/>
        <v>-335.83833333333337</v>
      </c>
      <c r="BY131" s="196"/>
      <c r="CA131" s="19">
        <f t="shared" si="104"/>
        <v>-335.83833333333337</v>
      </c>
      <c r="CC131" s="196"/>
      <c r="CE131" s="19">
        <f t="shared" si="105"/>
        <v>-286.72208333333339</v>
      </c>
      <c r="CG131" s="196"/>
      <c r="CI131" s="19">
        <f t="shared" si="106"/>
        <v>-143.45291666666665</v>
      </c>
      <c r="CK131" s="196"/>
      <c r="CM131" s="19">
        <f t="shared" si="107"/>
        <v>0</v>
      </c>
      <c r="CO131" s="19">
        <f t="shared" si="110"/>
        <v>0</v>
      </c>
      <c r="CQ131" s="19">
        <f t="shared" si="81"/>
        <v>0</v>
      </c>
      <c r="CS131" s="19">
        <f t="shared" si="111"/>
        <v>0</v>
      </c>
      <c r="CU131" s="19">
        <f t="shared" si="108"/>
        <v>0</v>
      </c>
      <c r="CW131" s="76">
        <f t="shared" si="109"/>
        <v>0</v>
      </c>
      <c r="CY131" s="21"/>
      <c r="CZ131" s="19">
        <f t="shared" si="82"/>
        <v>0</v>
      </c>
      <c r="DA131" s="21"/>
    </row>
    <row r="132" spans="1:105" x14ac:dyDescent="0.2">
      <c r="B132" s="17" t="str">
        <f>VLOOKUP(D132,'line assign basis'!$L$15:$Q$1525,6,FALSE)</f>
        <v>PROV-UNCOLL MISC</v>
      </c>
      <c r="C132" s="20" t="s">
        <v>314</v>
      </c>
      <c r="D132" s="20" t="s">
        <v>312</v>
      </c>
      <c r="E132" s="20">
        <f>IFERROR(VLOOKUP(D132,'line assign basis'!$L$5:$P$1288,5,FALSE),"")</f>
        <v>29</v>
      </c>
      <c r="F132" s="39">
        <v>-273225.78000000003</v>
      </c>
      <c r="G132" s="39">
        <v>-251599.13</v>
      </c>
      <c r="H132" s="19">
        <v>-257879.02</v>
      </c>
      <c r="I132" s="105">
        <f>IFERROR(VLOOKUP($D132,'SAP Data'!$A$7:$SD$1500,I$4,FALSE),"")</f>
        <v>-254846.02</v>
      </c>
      <c r="J132" s="105">
        <f>IFERROR(VLOOKUP($D132,'SAP Data'!$A$7:$SD$1500,J$4,FALSE),"")</f>
        <v>-257833.61</v>
      </c>
      <c r="K132" s="105">
        <f>IFERROR(VLOOKUP($D132,'SAP Data'!$A$7:$SD$1500,K$4,FALSE),"")</f>
        <v>-236514.65</v>
      </c>
      <c r="L132" s="105">
        <f>IFERROR(VLOOKUP($D132,'SAP Data'!$A$7:$SD$1500,L$4,FALSE),"")</f>
        <v>-215104.98</v>
      </c>
      <c r="M132" s="105">
        <f>IFERROR(VLOOKUP($D132,'SAP Data'!$A$7:$SD$1500,M$4,FALSE),"")</f>
        <v>-210897.05</v>
      </c>
      <c r="N132" s="105">
        <f>IFERROR(VLOOKUP($D132,'SAP Data'!$A$7:$SD$1500,N$4,FALSE),"")</f>
        <v>-274826.03999999998</v>
      </c>
      <c r="O132" s="105">
        <f>IFERROR(VLOOKUP($D132,'SAP Data'!$A$7:$SD$1500,O$4,FALSE),"")</f>
        <v>-274659.01</v>
      </c>
      <c r="P132" s="105">
        <f>IFERROR(VLOOKUP($D132,'SAP Data'!$A$7:$SD$1500,P$4,FALSE),"")</f>
        <v>-258039.64</v>
      </c>
      <c r="Q132" s="105">
        <f>IFERROR(VLOOKUP($D132,'SAP Data'!$A$7:$SD$1500,Q$4,FALSE),"")</f>
        <v>-412738.62</v>
      </c>
      <c r="R132" s="105">
        <f>IFERROR(VLOOKUP($D132,'SAP Data'!$A$7:$SD$1500,R$4,FALSE),"")</f>
        <v>-397867.5</v>
      </c>
      <c r="S132" s="105">
        <f>IFERROR(VLOOKUP($D132,'SAP Data'!$A$7:$SD$1500,S$4,FALSE),"")</f>
        <v>-397528.89</v>
      </c>
      <c r="T132" s="105">
        <f>IFERROR(VLOOKUP($D132,'SAP Data'!$A$7:$SD$1500,T$4,FALSE),"")</f>
        <v>-436520.71</v>
      </c>
      <c r="U132" s="105">
        <f>IFERROR(VLOOKUP($D132,'SAP Data'!$A$7:$SD$1500,U$4,FALSE),"")</f>
        <v>-436154.65</v>
      </c>
      <c r="V132" s="105">
        <f>IFERROR(VLOOKUP($D132,'SAP Data'!$A$7:$SD$1500,V$4,FALSE),"")</f>
        <v>-431019.28</v>
      </c>
      <c r="W132" s="105">
        <f>IFERROR(VLOOKUP($D132,'SAP Data'!$A$7:$SD$1500,W$4,FALSE),"")</f>
        <v>-406296.19</v>
      </c>
      <c r="X132" s="105">
        <f>IFERROR(VLOOKUP($D132,'SAP Data'!$A$7:$SD$1500,X$4,FALSE),"")</f>
        <v>-110353.39</v>
      </c>
      <c r="Y132" s="105">
        <f>IFERROR(VLOOKUP($D132,'SAP Data'!$A$7:$SD$1500,Y$4,FALSE),"")</f>
        <v>-106876.09</v>
      </c>
      <c r="Z132" s="105">
        <f>IFERROR(VLOOKUP($D132,'SAP Data'!$A$7:$SD$1500,Z$4,FALSE),"")</f>
        <v>-95307.9</v>
      </c>
      <c r="AA132" s="105">
        <f>IFERROR(VLOOKUP($D132,'SAP Data'!$A$7:$SD$1500,AA$4,FALSE),"")</f>
        <v>-87435.31</v>
      </c>
      <c r="AB132" s="105">
        <f>IFERROR(VLOOKUP($D132,'SAP Data'!$A$7:$SD$1500,AB$4,FALSE),"")</f>
        <v>-78511.38</v>
      </c>
      <c r="AC132" s="220">
        <f>IFERROR(VLOOKUP($D132,'SAP Data'!$A$7:$SD$1500,AC$4,FALSE),"")</f>
        <v>-53335.58</v>
      </c>
      <c r="AD132" s="133">
        <f t="shared" si="83"/>
        <v>-270040.36749999999</v>
      </c>
      <c r="AE132" s="47">
        <f t="shared" si="84"/>
        <v>-281314.17916666664</v>
      </c>
      <c r="AF132" s="47">
        <f t="shared" si="85"/>
        <v>-294837.98958333331</v>
      </c>
      <c r="AG132" s="47">
        <f t="shared" si="86"/>
        <v>-309835.91958333337</v>
      </c>
      <c r="AH132" s="47">
        <f t="shared" si="87"/>
        <v>-324606.51541666669</v>
      </c>
      <c r="AI132" s="47">
        <f t="shared" si="88"/>
        <v>-338896.81583333336</v>
      </c>
      <c r="AJ132" s="47">
        <f t="shared" si="89"/>
        <v>-341606.39708333329</v>
      </c>
      <c r="AK132" s="47">
        <f t="shared" si="90"/>
        <v>-332907.54083333333</v>
      </c>
      <c r="AL132" s="47">
        <f t="shared" si="91"/>
        <v>-321093.41166666668</v>
      </c>
      <c r="AM132" s="47">
        <f t="shared" si="92"/>
        <v>-305812.50166666665</v>
      </c>
      <c r="AN132" s="47">
        <f t="shared" si="93"/>
        <v>-290531.17</v>
      </c>
      <c r="AO132" s="132">
        <f t="shared" si="94"/>
        <v>-268075.69916666666</v>
      </c>
      <c r="AP132" s="19"/>
      <c r="AQ132" s="19">
        <f t="shared" si="95"/>
        <v>-270040.36749999999</v>
      </c>
      <c r="AR132" s="19"/>
      <c r="AS132" s="201"/>
      <c r="AT132" s="19"/>
      <c r="AU132" s="19">
        <f t="shared" si="96"/>
        <v>-281314.17916666664</v>
      </c>
      <c r="AV132" s="19"/>
      <c r="AW132" s="201"/>
      <c r="AY132" s="19">
        <f t="shared" si="97"/>
        <v>-294837.98958333331</v>
      </c>
      <c r="BA132" s="196"/>
      <c r="BC132" s="19">
        <f t="shared" si="98"/>
        <v>-309835.91958333337</v>
      </c>
      <c r="BE132" s="196"/>
      <c r="BG132" s="19">
        <f t="shared" si="99"/>
        <v>-324606.51541666669</v>
      </c>
      <c r="BI132" s="196"/>
      <c r="BK132" s="19">
        <f t="shared" si="100"/>
        <v>-338896.81583333336</v>
      </c>
      <c r="BM132" s="196"/>
      <c r="BO132" s="19">
        <f t="shared" si="101"/>
        <v>-341606.39708333329</v>
      </c>
      <c r="BQ132" s="196"/>
      <c r="BS132" s="19">
        <f t="shared" si="102"/>
        <v>-332907.54083333333</v>
      </c>
      <c r="BU132" s="196"/>
      <c r="BW132" s="19">
        <f t="shared" si="103"/>
        <v>-321093.41166666668</v>
      </c>
      <c r="BY132" s="196"/>
      <c r="CA132" s="19">
        <f t="shared" si="104"/>
        <v>-305812.50166666665</v>
      </c>
      <c r="CC132" s="196"/>
      <c r="CE132" s="19">
        <f t="shared" si="105"/>
        <v>-290531.17</v>
      </c>
      <c r="CG132" s="196"/>
      <c r="CI132" s="19">
        <f t="shared" si="106"/>
        <v>-268075.69916666666</v>
      </c>
      <c r="CK132" s="196"/>
      <c r="CM132" s="19">
        <f t="shared" si="107"/>
        <v>0</v>
      </c>
      <c r="CO132" s="19">
        <f t="shared" si="110"/>
        <v>0</v>
      </c>
      <c r="CQ132" s="19">
        <f t="shared" si="81"/>
        <v>0</v>
      </c>
      <c r="CS132" s="19">
        <f t="shared" si="111"/>
        <v>0</v>
      </c>
      <c r="CU132" s="19">
        <f t="shared" si="108"/>
        <v>0</v>
      </c>
      <c r="CW132" s="76">
        <f t="shared" si="109"/>
        <v>0</v>
      </c>
      <c r="CY132" s="21"/>
      <c r="CZ132" s="19">
        <f t="shared" si="82"/>
        <v>0</v>
      </c>
      <c r="DA132" s="21"/>
    </row>
    <row r="133" spans="1:105" x14ac:dyDescent="0.2">
      <c r="B133" s="17" t="str">
        <f>VLOOKUP(D133,'line assign basis'!$L$15:$Q$1525,6,FALSE)</f>
        <v>ASSET CONS. RECLASS</v>
      </c>
      <c r="C133" s="20" t="s">
        <v>317</v>
      </c>
      <c r="D133" s="20" t="s">
        <v>315</v>
      </c>
      <c r="E133" s="20">
        <f>IFERROR(VLOOKUP(D133,'line assign basis'!$L$5:$P$1288,5,FALSE),"")</f>
        <v>29</v>
      </c>
      <c r="F133" s="39">
        <v>0</v>
      </c>
      <c r="G133" s="39">
        <v>0</v>
      </c>
      <c r="H133" s="19">
        <v>20346622.350000001</v>
      </c>
      <c r="I133" s="105">
        <f>IFERROR(VLOOKUP($D133,'SAP Data'!$A$7:$SD$1500,I$4,FALSE),"")</f>
        <v>0</v>
      </c>
      <c r="J133" s="105">
        <f>IFERROR(VLOOKUP($D133,'SAP Data'!$A$7:$SD$1500,J$4,FALSE),"")</f>
        <v>0</v>
      </c>
      <c r="K133" s="105">
        <f>IFERROR(VLOOKUP($D133,'SAP Data'!$A$7:$SD$1500,K$4,FALSE),"")</f>
        <v>21536748.129999999</v>
      </c>
      <c r="L133" s="105">
        <f>IFERROR(VLOOKUP($D133,'SAP Data'!$A$7:$SD$1500,L$4,FALSE),"")</f>
        <v>0</v>
      </c>
      <c r="M133" s="105">
        <f>IFERROR(VLOOKUP($D133,'SAP Data'!$A$7:$SD$1500,M$4,FALSE),"")</f>
        <v>0</v>
      </c>
      <c r="N133" s="105">
        <f>IFERROR(VLOOKUP($D133,'SAP Data'!$A$7:$SD$1500,N$4,FALSE),"")</f>
        <v>24562020.989999998</v>
      </c>
      <c r="O133" s="105">
        <f>IFERROR(VLOOKUP($D133,'SAP Data'!$A$7:$SD$1500,O$4,FALSE),"")</f>
        <v>0</v>
      </c>
      <c r="P133" s="105">
        <f>IFERROR(VLOOKUP($D133,'SAP Data'!$A$7:$SD$1500,P$4,FALSE),"")</f>
        <v>0</v>
      </c>
      <c r="Q133" s="105">
        <f>IFERROR(VLOOKUP($D133,'SAP Data'!$A$7:$SD$1500,Q$4,FALSE),"")</f>
        <v>21730759.640000001</v>
      </c>
      <c r="R133" s="105">
        <f>IFERROR(VLOOKUP($D133,'SAP Data'!$A$7:$SD$1500,R$4,FALSE),"")</f>
        <v>0</v>
      </c>
      <c r="S133" s="105">
        <f>IFERROR(VLOOKUP($D133,'SAP Data'!$A$7:$SD$1500,S$4,FALSE),"")</f>
        <v>0</v>
      </c>
      <c r="T133" s="105">
        <f>IFERROR(VLOOKUP($D133,'SAP Data'!$A$7:$SD$1500,T$4,FALSE),"")</f>
        <v>29043128.09</v>
      </c>
      <c r="U133" s="105">
        <f>IFERROR(VLOOKUP($D133,'SAP Data'!$A$7:$SD$1500,U$4,FALSE),"")</f>
        <v>0</v>
      </c>
      <c r="V133" s="105">
        <f>IFERROR(VLOOKUP($D133,'SAP Data'!$A$7:$SD$1500,V$4,FALSE),"")</f>
        <v>0</v>
      </c>
      <c r="W133" s="105">
        <f>IFERROR(VLOOKUP($D133,'SAP Data'!$A$7:$SD$1500,W$4,FALSE),"")</f>
        <v>30132282.52</v>
      </c>
      <c r="X133" s="105">
        <f>IFERROR(VLOOKUP($D133,'SAP Data'!$A$7:$SD$1500,X$4,FALSE),"")</f>
        <v>0</v>
      </c>
      <c r="Y133" s="105">
        <f>IFERROR(VLOOKUP($D133,'SAP Data'!$A$7:$SD$1500,Y$4,FALSE),"")</f>
        <v>0</v>
      </c>
      <c r="Z133" s="105">
        <f>IFERROR(VLOOKUP($D133,'SAP Data'!$A$7:$SD$1500,Z$4,FALSE),"")</f>
        <v>31316549.469999999</v>
      </c>
      <c r="AA133" s="105">
        <f>IFERROR(VLOOKUP($D133,'SAP Data'!$A$7:$SD$1500,AA$4,FALSE),"")</f>
        <v>0</v>
      </c>
      <c r="AB133" s="105">
        <f>IFERROR(VLOOKUP($D133,'SAP Data'!$A$7:$SD$1500,AB$4,FALSE),"")</f>
        <v>0</v>
      </c>
      <c r="AC133" s="220">
        <f>IFERROR(VLOOKUP($D133,'SAP Data'!$A$7:$SD$1500,AC$4,FALSE),"")</f>
        <v>27019410.129999999</v>
      </c>
      <c r="AD133" s="133">
        <f t="shared" si="83"/>
        <v>7348012.5925000003</v>
      </c>
      <c r="AE133" s="47">
        <f t="shared" si="84"/>
        <v>7348012.5925000003</v>
      </c>
      <c r="AF133" s="47">
        <f t="shared" si="85"/>
        <v>7710366.9983333321</v>
      </c>
      <c r="AG133" s="47">
        <f t="shared" si="86"/>
        <v>8072721.4041666659</v>
      </c>
      <c r="AH133" s="47">
        <f t="shared" si="87"/>
        <v>8072721.4041666659</v>
      </c>
      <c r="AI133" s="47">
        <f t="shared" si="88"/>
        <v>8430868.6704166662</v>
      </c>
      <c r="AJ133" s="47">
        <f t="shared" si="89"/>
        <v>8789015.9366666656</v>
      </c>
      <c r="AK133" s="47">
        <f t="shared" si="90"/>
        <v>8789015.9366666656</v>
      </c>
      <c r="AL133" s="47">
        <f t="shared" si="91"/>
        <v>9070454.6233333331</v>
      </c>
      <c r="AM133" s="47">
        <f t="shared" si="92"/>
        <v>9351893.3100000005</v>
      </c>
      <c r="AN133" s="47">
        <f t="shared" si="93"/>
        <v>9351893.3100000005</v>
      </c>
      <c r="AO133" s="132">
        <f t="shared" si="94"/>
        <v>9572253.7470833343</v>
      </c>
      <c r="AP133" s="19"/>
      <c r="AQ133" s="19">
        <f t="shared" si="95"/>
        <v>7348012.5925000003</v>
      </c>
      <c r="AR133" s="19"/>
      <c r="AS133" s="201"/>
      <c r="AT133" s="19"/>
      <c r="AU133" s="19">
        <f t="shared" si="96"/>
        <v>7348012.5925000003</v>
      </c>
      <c r="AV133" s="19"/>
      <c r="AW133" s="201"/>
      <c r="AY133" s="19">
        <f t="shared" si="97"/>
        <v>7710366.9983333321</v>
      </c>
      <c r="BA133" s="196"/>
      <c r="BC133" s="19">
        <f t="shared" si="98"/>
        <v>8072721.4041666659</v>
      </c>
      <c r="BE133" s="196"/>
      <c r="BG133" s="19">
        <f t="shared" si="99"/>
        <v>8072721.4041666659</v>
      </c>
      <c r="BI133" s="196"/>
      <c r="BK133" s="19">
        <f t="shared" si="100"/>
        <v>8430868.6704166662</v>
      </c>
      <c r="BM133" s="196"/>
      <c r="BO133" s="19">
        <f t="shared" si="101"/>
        <v>8789015.9366666656</v>
      </c>
      <c r="BQ133" s="196"/>
      <c r="BS133" s="19">
        <f t="shared" si="102"/>
        <v>8789015.9366666656</v>
      </c>
      <c r="BU133" s="196"/>
      <c r="BW133" s="19">
        <f t="shared" si="103"/>
        <v>9070454.6233333331</v>
      </c>
      <c r="BY133" s="196"/>
      <c r="CA133" s="19">
        <f t="shared" si="104"/>
        <v>9351893.3100000005</v>
      </c>
      <c r="CC133" s="196"/>
      <c r="CE133" s="19">
        <f t="shared" si="105"/>
        <v>9351893.3100000005</v>
      </c>
      <c r="CG133" s="196"/>
      <c r="CI133" s="19">
        <f t="shared" si="106"/>
        <v>9572253.7470833343</v>
      </c>
      <c r="CK133" s="196"/>
      <c r="CM133" s="19">
        <f t="shared" si="107"/>
        <v>0</v>
      </c>
      <c r="CO133" s="19">
        <f t="shared" si="110"/>
        <v>0</v>
      </c>
      <c r="CQ133" s="19">
        <f t="shared" si="81"/>
        <v>0</v>
      </c>
      <c r="CS133" s="19">
        <f t="shared" si="111"/>
        <v>0</v>
      </c>
      <c r="CU133" s="19">
        <f t="shared" si="108"/>
        <v>0</v>
      </c>
      <c r="CW133" s="76">
        <f t="shared" si="109"/>
        <v>0</v>
      </c>
      <c r="CY133" s="21"/>
      <c r="CZ133" s="19">
        <f t="shared" si="82"/>
        <v>0</v>
      </c>
      <c r="DA133" s="21"/>
    </row>
    <row r="134" spans="1:105" x14ac:dyDescent="0.2">
      <c r="B134" s="17" t="str">
        <f>VLOOKUP(D134,'line assign basis'!$L$15:$Q$1525,6,FALSE)</f>
        <v>CUR REG ASSETS - TAX</v>
      </c>
      <c r="C134" s="20" t="s">
        <v>320</v>
      </c>
      <c r="D134" s="20" t="s">
        <v>318</v>
      </c>
      <c r="E134" s="20">
        <f>IFERROR(VLOOKUP(D134,'line assign basis'!$L$5:$P$1288,5,FALSE),"")</f>
        <v>29</v>
      </c>
      <c r="F134" s="39">
        <v>2217654</v>
      </c>
      <c r="G134" s="39">
        <v>2217654</v>
      </c>
      <c r="H134" s="19">
        <v>2217654</v>
      </c>
      <c r="I134" s="105">
        <f>IFERROR(VLOOKUP($D134,'SAP Data'!$A$7:$SD$1500,I$4,FALSE),"")</f>
        <v>2217654</v>
      </c>
      <c r="J134" s="105">
        <f>IFERROR(VLOOKUP($D134,'SAP Data'!$A$7:$SD$1500,J$4,FALSE),"")</f>
        <v>2217654</v>
      </c>
      <c r="K134" s="105">
        <f>IFERROR(VLOOKUP($D134,'SAP Data'!$A$7:$SD$1500,K$4,FALSE),"")</f>
        <v>2217654</v>
      </c>
      <c r="L134" s="105">
        <f>IFERROR(VLOOKUP($D134,'SAP Data'!$A$7:$SD$1500,L$4,FALSE),"")</f>
        <v>2217654</v>
      </c>
      <c r="M134" s="105">
        <f>IFERROR(VLOOKUP($D134,'SAP Data'!$A$7:$SD$1500,M$4,FALSE),"")</f>
        <v>2217654</v>
      </c>
      <c r="N134" s="105">
        <f>IFERROR(VLOOKUP($D134,'SAP Data'!$A$7:$SD$1500,N$4,FALSE),"")</f>
        <v>2217654</v>
      </c>
      <c r="O134" s="105">
        <f>IFERROR(VLOOKUP($D134,'SAP Data'!$A$7:$SD$1500,O$4,FALSE),"")</f>
        <v>2217654</v>
      </c>
      <c r="P134" s="105">
        <f>IFERROR(VLOOKUP($D134,'SAP Data'!$A$7:$SD$1500,P$4,FALSE),"")</f>
        <v>2217654</v>
      </c>
      <c r="Q134" s="105">
        <f>IFERROR(VLOOKUP($D134,'SAP Data'!$A$7:$SD$1500,Q$4,FALSE),"")</f>
        <v>2217654</v>
      </c>
      <c r="R134" s="105">
        <f>IFERROR(VLOOKUP($D134,'SAP Data'!$A$7:$SD$1500,R$4,FALSE),"")</f>
        <v>2217654</v>
      </c>
      <c r="S134" s="105">
        <f>IFERROR(VLOOKUP($D134,'SAP Data'!$A$7:$SD$1500,S$4,FALSE),"")</f>
        <v>2217654</v>
      </c>
      <c r="T134" s="105">
        <f>IFERROR(VLOOKUP($D134,'SAP Data'!$A$7:$SD$1500,T$4,FALSE),"")</f>
        <v>2208426</v>
      </c>
      <c r="U134" s="105">
        <f>IFERROR(VLOOKUP($D134,'SAP Data'!$A$7:$SD$1500,U$4,FALSE),"")</f>
        <v>2208426</v>
      </c>
      <c r="V134" s="105">
        <f>IFERROR(VLOOKUP($D134,'SAP Data'!$A$7:$SD$1500,V$4,FALSE),"")</f>
        <v>2208426</v>
      </c>
      <c r="W134" s="105">
        <f>IFERROR(VLOOKUP($D134,'SAP Data'!$A$7:$SD$1500,W$4,FALSE),"")</f>
        <v>2208426</v>
      </c>
      <c r="X134" s="105">
        <f>IFERROR(VLOOKUP($D134,'SAP Data'!$A$7:$SD$1500,X$4,FALSE),"")</f>
        <v>2208426</v>
      </c>
      <c r="Y134" s="105">
        <f>IFERROR(VLOOKUP($D134,'SAP Data'!$A$7:$SD$1500,Y$4,FALSE),"")</f>
        <v>2208426</v>
      </c>
      <c r="Z134" s="105">
        <f>IFERROR(VLOOKUP($D134,'SAP Data'!$A$7:$SD$1500,Z$4,FALSE),"")</f>
        <v>2208426</v>
      </c>
      <c r="AA134" s="105">
        <f>IFERROR(VLOOKUP($D134,'SAP Data'!$A$7:$SD$1500,AA$4,FALSE),"")</f>
        <v>2208426</v>
      </c>
      <c r="AB134" s="105">
        <f>IFERROR(VLOOKUP($D134,'SAP Data'!$A$7:$SD$1500,AB$4,FALSE),"")</f>
        <v>2208426</v>
      </c>
      <c r="AC134" s="220">
        <f>IFERROR(VLOOKUP($D134,'SAP Data'!$A$7:$SD$1500,AC$4,FALSE),"")</f>
        <v>2208426</v>
      </c>
      <c r="AD134" s="133">
        <f t="shared" si="83"/>
        <v>2217654</v>
      </c>
      <c r="AE134" s="47">
        <f t="shared" si="84"/>
        <v>2217654</v>
      </c>
      <c r="AF134" s="47">
        <f t="shared" si="85"/>
        <v>2217269.5</v>
      </c>
      <c r="AG134" s="47">
        <f t="shared" si="86"/>
        <v>2216500.5</v>
      </c>
      <c r="AH134" s="47">
        <f t="shared" si="87"/>
        <v>2215731.5</v>
      </c>
      <c r="AI134" s="47">
        <f t="shared" si="88"/>
        <v>2214962.5</v>
      </c>
      <c r="AJ134" s="47">
        <f t="shared" si="89"/>
        <v>2214193.5</v>
      </c>
      <c r="AK134" s="47">
        <f t="shared" si="90"/>
        <v>2213424.5</v>
      </c>
      <c r="AL134" s="47">
        <f t="shared" si="91"/>
        <v>2212655.5</v>
      </c>
      <c r="AM134" s="47">
        <f t="shared" si="92"/>
        <v>2211886.5</v>
      </c>
      <c r="AN134" s="47">
        <f t="shared" si="93"/>
        <v>2211117.5</v>
      </c>
      <c r="AO134" s="132">
        <f t="shared" si="94"/>
        <v>2210348.5</v>
      </c>
      <c r="AP134" s="19"/>
      <c r="AQ134" s="19">
        <f t="shared" si="95"/>
        <v>2217654</v>
      </c>
      <c r="AR134" s="19"/>
      <c r="AS134" s="201"/>
      <c r="AT134" s="19"/>
      <c r="AU134" s="19">
        <f t="shared" si="96"/>
        <v>2217654</v>
      </c>
      <c r="AV134" s="19"/>
      <c r="AW134" s="201"/>
      <c r="AY134" s="19">
        <f t="shared" si="97"/>
        <v>2217269.5</v>
      </c>
      <c r="BA134" s="196"/>
      <c r="BC134" s="19">
        <f t="shared" si="98"/>
        <v>2216500.5</v>
      </c>
      <c r="BE134" s="196"/>
      <c r="BG134" s="19">
        <f t="shared" si="99"/>
        <v>2215731.5</v>
      </c>
      <c r="BI134" s="196"/>
      <c r="BK134" s="19">
        <f t="shared" si="100"/>
        <v>2214962.5</v>
      </c>
      <c r="BM134" s="196"/>
      <c r="BO134" s="19">
        <f t="shared" si="101"/>
        <v>2214193.5</v>
      </c>
      <c r="BQ134" s="196"/>
      <c r="BS134" s="19">
        <f t="shared" si="102"/>
        <v>2213424.5</v>
      </c>
      <c r="BU134" s="196"/>
      <c r="BW134" s="19">
        <f t="shared" si="103"/>
        <v>2212655.5</v>
      </c>
      <c r="BY134" s="196"/>
      <c r="CA134" s="19">
        <f t="shared" si="104"/>
        <v>2211886.5</v>
      </c>
      <c r="CC134" s="196"/>
      <c r="CE134" s="19">
        <f t="shared" si="105"/>
        <v>2211117.5</v>
      </c>
      <c r="CG134" s="196"/>
      <c r="CI134" s="19">
        <f t="shared" si="106"/>
        <v>2210348.5</v>
      </c>
      <c r="CK134" s="196"/>
      <c r="CM134" s="19">
        <f t="shared" si="107"/>
        <v>0</v>
      </c>
      <c r="CO134" s="19">
        <f t="shared" si="110"/>
        <v>0</v>
      </c>
      <c r="CQ134" s="19">
        <f t="shared" si="81"/>
        <v>0</v>
      </c>
      <c r="CS134" s="19">
        <f t="shared" si="111"/>
        <v>0</v>
      </c>
      <c r="CU134" s="19">
        <f t="shared" si="108"/>
        <v>0</v>
      </c>
      <c r="CW134" s="76">
        <f t="shared" si="109"/>
        <v>0</v>
      </c>
      <c r="CY134" s="21"/>
      <c r="CZ134" s="19">
        <f t="shared" si="82"/>
        <v>0</v>
      </c>
      <c r="DA134" s="21"/>
    </row>
    <row r="135" spans="1:105" x14ac:dyDescent="0.2">
      <c r="B135" s="17" t="str">
        <f>VLOOKUP(D135,'line assign basis'!$L$15:$Q$1525,6,FALSE)</f>
        <v>ENV ASSET ST RECLASS</v>
      </c>
      <c r="C135" s="20" t="s">
        <v>323</v>
      </c>
      <c r="D135" s="20" t="s">
        <v>321</v>
      </c>
      <c r="E135" s="20">
        <f>IFERROR(VLOOKUP(D135,'line assign basis'!$L$5:$P$1288,5,FALSE),"")</f>
        <v>29</v>
      </c>
      <c r="F135" s="39">
        <v>0</v>
      </c>
      <c r="G135" s="39">
        <v>0</v>
      </c>
      <c r="H135" s="19">
        <v>5818394.7699999996</v>
      </c>
      <c r="I135" s="105">
        <f>IFERROR(VLOOKUP($D135,'SAP Data'!$A$7:$SD$1500,I$4,FALSE),"")</f>
        <v>0</v>
      </c>
      <c r="J135" s="105">
        <f>IFERROR(VLOOKUP($D135,'SAP Data'!$A$7:$SD$1500,J$4,FALSE),"")</f>
        <v>0</v>
      </c>
      <c r="K135" s="105">
        <f>IFERROR(VLOOKUP($D135,'SAP Data'!$A$7:$SD$1500,K$4,FALSE),"")</f>
        <v>5593550.1399999997</v>
      </c>
      <c r="L135" s="105">
        <f>IFERROR(VLOOKUP($D135,'SAP Data'!$A$7:$SD$1500,L$4,FALSE),"")</f>
        <v>0</v>
      </c>
      <c r="M135" s="105">
        <f>IFERROR(VLOOKUP($D135,'SAP Data'!$A$7:$SD$1500,M$4,FALSE),"")</f>
        <v>0</v>
      </c>
      <c r="N135" s="105">
        <f>IFERROR(VLOOKUP($D135,'SAP Data'!$A$7:$SD$1500,N$4,FALSE),"")</f>
        <v>5632832.71</v>
      </c>
      <c r="O135" s="105">
        <f>IFERROR(VLOOKUP($D135,'SAP Data'!$A$7:$SD$1500,O$4,FALSE),"")</f>
        <v>0</v>
      </c>
      <c r="P135" s="105">
        <f>IFERROR(VLOOKUP($D135,'SAP Data'!$A$7:$SD$1500,P$4,FALSE),"")</f>
        <v>0</v>
      </c>
      <c r="Q135" s="105">
        <f>IFERROR(VLOOKUP($D135,'SAP Data'!$A$7:$SD$1500,Q$4,FALSE),"")</f>
        <v>5600846.0499999998</v>
      </c>
      <c r="R135" s="105">
        <f>IFERROR(VLOOKUP($D135,'SAP Data'!$A$7:$SD$1500,R$4,FALSE),"")</f>
        <v>0</v>
      </c>
      <c r="S135" s="105">
        <f>IFERROR(VLOOKUP($D135,'SAP Data'!$A$7:$SD$1500,S$4,FALSE),"")</f>
        <v>0</v>
      </c>
      <c r="T135" s="105">
        <f>IFERROR(VLOOKUP($D135,'SAP Data'!$A$7:$SD$1500,T$4,FALSE),"")</f>
        <v>5089801.1100000003</v>
      </c>
      <c r="U135" s="105">
        <f>IFERROR(VLOOKUP($D135,'SAP Data'!$A$7:$SD$1500,U$4,FALSE),"")</f>
        <v>0</v>
      </c>
      <c r="V135" s="105">
        <f>IFERROR(VLOOKUP($D135,'SAP Data'!$A$7:$SD$1500,V$4,FALSE),"")</f>
        <v>0</v>
      </c>
      <c r="W135" s="105">
        <f>IFERROR(VLOOKUP($D135,'SAP Data'!$A$7:$SD$1500,W$4,FALSE),"")</f>
        <v>5088956.3499999996</v>
      </c>
      <c r="X135" s="105">
        <f>IFERROR(VLOOKUP($D135,'SAP Data'!$A$7:$SD$1500,X$4,FALSE),"")</f>
        <v>0</v>
      </c>
      <c r="Y135" s="105">
        <f>IFERROR(VLOOKUP($D135,'SAP Data'!$A$7:$SD$1500,Y$4,FALSE),"")</f>
        <v>0</v>
      </c>
      <c r="Z135" s="105">
        <f>IFERROR(VLOOKUP($D135,'SAP Data'!$A$7:$SD$1500,Z$4,FALSE),"")</f>
        <v>5100268.66</v>
      </c>
      <c r="AA135" s="105">
        <f>IFERROR(VLOOKUP($D135,'SAP Data'!$A$7:$SD$1500,AA$4,FALSE),"")</f>
        <v>0</v>
      </c>
      <c r="AB135" s="105">
        <f>IFERROR(VLOOKUP($D135,'SAP Data'!$A$7:$SD$1500,AB$4,FALSE),"")</f>
        <v>0</v>
      </c>
      <c r="AC135" s="220">
        <f>IFERROR(VLOOKUP($D135,'SAP Data'!$A$7:$SD$1500,AC$4,FALSE),"")</f>
        <v>4762103.5</v>
      </c>
      <c r="AD135" s="133">
        <f t="shared" si="83"/>
        <v>1887135.3058333334</v>
      </c>
      <c r="AE135" s="47">
        <f t="shared" si="84"/>
        <v>1887135.3058333334</v>
      </c>
      <c r="AF135" s="47">
        <f t="shared" si="85"/>
        <v>1856777.2366666663</v>
      </c>
      <c r="AG135" s="47">
        <f t="shared" si="86"/>
        <v>1826419.1674999997</v>
      </c>
      <c r="AH135" s="47">
        <f t="shared" si="87"/>
        <v>1826419.1674999997</v>
      </c>
      <c r="AI135" s="47">
        <f t="shared" si="88"/>
        <v>1805394.4262500003</v>
      </c>
      <c r="AJ135" s="47">
        <f t="shared" si="89"/>
        <v>1784369.6849999998</v>
      </c>
      <c r="AK135" s="47">
        <f t="shared" si="90"/>
        <v>1784369.6849999998</v>
      </c>
      <c r="AL135" s="47">
        <f t="shared" si="91"/>
        <v>1762179.5162500001</v>
      </c>
      <c r="AM135" s="47">
        <f t="shared" si="92"/>
        <v>1739989.3475000001</v>
      </c>
      <c r="AN135" s="47">
        <f t="shared" si="93"/>
        <v>1739989.3475000001</v>
      </c>
      <c r="AO135" s="132">
        <f t="shared" si="94"/>
        <v>1705041.74125</v>
      </c>
      <c r="AP135" s="19"/>
      <c r="AQ135" s="19">
        <f t="shared" si="95"/>
        <v>1887135.3058333334</v>
      </c>
      <c r="AR135" s="19"/>
      <c r="AS135" s="201"/>
      <c r="AT135" s="19"/>
      <c r="AU135" s="19">
        <f t="shared" si="96"/>
        <v>1887135.3058333334</v>
      </c>
      <c r="AV135" s="19"/>
      <c r="AW135" s="201"/>
      <c r="AY135" s="19">
        <f t="shared" si="97"/>
        <v>1856777.2366666663</v>
      </c>
      <c r="BA135" s="196"/>
      <c r="BC135" s="19">
        <f t="shared" si="98"/>
        <v>1826419.1674999997</v>
      </c>
      <c r="BE135" s="196"/>
      <c r="BG135" s="19">
        <f t="shared" si="99"/>
        <v>1826419.1674999997</v>
      </c>
      <c r="BI135" s="196"/>
      <c r="BK135" s="19">
        <f t="shared" si="100"/>
        <v>1805394.4262500003</v>
      </c>
      <c r="BM135" s="196"/>
      <c r="BO135" s="19">
        <f t="shared" si="101"/>
        <v>1784369.6849999998</v>
      </c>
      <c r="BQ135" s="196"/>
      <c r="BS135" s="19">
        <f t="shared" si="102"/>
        <v>1784369.6849999998</v>
      </c>
      <c r="BU135" s="196"/>
      <c r="BW135" s="19">
        <f t="shared" si="103"/>
        <v>1762179.5162500001</v>
      </c>
      <c r="BY135" s="196"/>
      <c r="CA135" s="19">
        <f t="shared" si="104"/>
        <v>1739989.3475000001</v>
      </c>
      <c r="CC135" s="196"/>
      <c r="CE135" s="19">
        <f t="shared" si="105"/>
        <v>1739989.3475000001</v>
      </c>
      <c r="CG135" s="196"/>
      <c r="CI135" s="19">
        <f t="shared" si="106"/>
        <v>1705041.74125</v>
      </c>
      <c r="CK135" s="196"/>
      <c r="CM135" s="19">
        <f t="shared" si="107"/>
        <v>0</v>
      </c>
      <c r="CO135" s="19">
        <f t="shared" si="110"/>
        <v>0</v>
      </c>
      <c r="CQ135" s="19">
        <f t="shared" si="81"/>
        <v>0</v>
      </c>
      <c r="CS135" s="19">
        <f t="shared" si="111"/>
        <v>0</v>
      </c>
      <c r="CU135" s="19">
        <f t="shared" si="108"/>
        <v>0</v>
      </c>
      <c r="CW135" s="76">
        <f t="shared" si="109"/>
        <v>0</v>
      </c>
      <c r="CY135" s="21"/>
      <c r="CZ135" s="19">
        <f t="shared" si="82"/>
        <v>0</v>
      </c>
      <c r="DA135" s="21"/>
    </row>
    <row r="136" spans="1:105" x14ac:dyDescent="0.2">
      <c r="B136" s="17" t="str">
        <f>VLOOKUP(D136,'line assign basis'!$L$15:$Q$1525,6,FALSE)</f>
        <v>FAS133 S.T. REG LOSS</v>
      </c>
      <c r="C136" s="20" t="s">
        <v>326</v>
      </c>
      <c r="D136" s="20" t="s">
        <v>324</v>
      </c>
      <c r="E136" s="20">
        <f>IFERROR(VLOOKUP(D136,'line assign basis'!$L$5:$P$1288,5,FALSE),"")</f>
        <v>23</v>
      </c>
      <c r="F136" s="39">
        <v>17662000</v>
      </c>
      <c r="G136" s="39">
        <v>17662000</v>
      </c>
      <c r="H136" s="19">
        <v>17347000</v>
      </c>
      <c r="I136" s="105">
        <f>IFERROR(VLOOKUP($D136,'SAP Data'!$A$7:$SD$1500,I$4,FALSE),"")</f>
        <v>17347000</v>
      </c>
      <c r="J136" s="105">
        <f>IFERROR(VLOOKUP($D136,'SAP Data'!$A$7:$SD$1500,J$4,FALSE),"")</f>
        <v>17347000</v>
      </c>
      <c r="K136" s="105">
        <f>IFERROR(VLOOKUP($D136,'SAP Data'!$A$7:$SD$1500,K$4,FALSE),"")</f>
        <v>11235000</v>
      </c>
      <c r="L136" s="105">
        <f>IFERROR(VLOOKUP($D136,'SAP Data'!$A$7:$SD$1500,L$4,FALSE),"")</f>
        <v>11235000</v>
      </c>
      <c r="M136" s="105">
        <f>IFERROR(VLOOKUP($D136,'SAP Data'!$A$7:$SD$1500,M$4,FALSE),"")</f>
        <v>11235000</v>
      </c>
      <c r="N136" s="105">
        <f>IFERROR(VLOOKUP($D136,'SAP Data'!$A$7:$SD$1500,N$4,FALSE),"")</f>
        <v>8262000</v>
      </c>
      <c r="O136" s="105">
        <f>IFERROR(VLOOKUP($D136,'SAP Data'!$A$7:$SD$1500,O$4,FALSE),"")</f>
        <v>8262000</v>
      </c>
      <c r="P136" s="105">
        <f>IFERROR(VLOOKUP($D136,'SAP Data'!$A$7:$SD$1500,P$4,FALSE),"")</f>
        <v>8262000</v>
      </c>
      <c r="Q136" s="105">
        <f>IFERROR(VLOOKUP($D136,'SAP Data'!$A$7:$SD$1500,Q$4,FALSE),"")</f>
        <v>11103000</v>
      </c>
      <c r="R136" s="105">
        <f>IFERROR(VLOOKUP($D136,'SAP Data'!$A$7:$SD$1500,R$4,FALSE),"")</f>
        <v>11103000</v>
      </c>
      <c r="S136" s="105">
        <f>IFERROR(VLOOKUP($D136,'SAP Data'!$A$7:$SD$1500,S$4,FALSE),"")</f>
        <v>11103000</v>
      </c>
      <c r="T136" s="105">
        <f>IFERROR(VLOOKUP($D136,'SAP Data'!$A$7:$SD$1500,T$4,FALSE),"")</f>
        <v>2461000</v>
      </c>
      <c r="U136" s="105">
        <f>IFERROR(VLOOKUP($D136,'SAP Data'!$A$7:$SD$1500,U$4,FALSE),"")</f>
        <v>2461000</v>
      </c>
      <c r="V136" s="105">
        <f>IFERROR(VLOOKUP($D136,'SAP Data'!$A$7:$SD$1500,V$4,FALSE),"")</f>
        <v>2461000</v>
      </c>
      <c r="W136" s="105">
        <f>IFERROR(VLOOKUP($D136,'SAP Data'!$A$7:$SD$1500,W$4,FALSE),"")</f>
        <v>3617000</v>
      </c>
      <c r="X136" s="105">
        <f>IFERROR(VLOOKUP($D136,'SAP Data'!$A$7:$SD$1500,X$4,FALSE),"")</f>
        <v>3617000</v>
      </c>
      <c r="Y136" s="105">
        <f>IFERROR(VLOOKUP($D136,'SAP Data'!$A$7:$SD$1500,Y$4,FALSE),"")</f>
        <v>3617000</v>
      </c>
      <c r="Z136" s="105">
        <f>IFERROR(VLOOKUP($D136,'SAP Data'!$A$7:$SD$1500,Z$4,FALSE),"")</f>
        <v>3131000</v>
      </c>
      <c r="AA136" s="105">
        <f>IFERROR(VLOOKUP($D136,'SAP Data'!$A$7:$SD$1500,AA$4,FALSE),"")</f>
        <v>3131000</v>
      </c>
      <c r="AB136" s="105">
        <f>IFERROR(VLOOKUP($D136,'SAP Data'!$A$7:$SD$1500,AB$4,FALSE),"")</f>
        <v>3131000</v>
      </c>
      <c r="AC136" s="220">
        <f>IFERROR(VLOOKUP($D136,'SAP Data'!$A$7:$SD$1500,AC$4,FALSE),"")</f>
        <v>1038649</v>
      </c>
      <c r="AD136" s="133">
        <f t="shared" si="83"/>
        <v>12806625</v>
      </c>
      <c r="AE136" s="47">
        <f t="shared" si="84"/>
        <v>12260041.666666666</v>
      </c>
      <c r="AF136" s="47">
        <f t="shared" si="85"/>
        <v>11366500</v>
      </c>
      <c r="AG136" s="47">
        <f t="shared" si="86"/>
        <v>10126000</v>
      </c>
      <c r="AH136" s="47">
        <f t="shared" si="87"/>
        <v>8885500</v>
      </c>
      <c r="AI136" s="47">
        <f t="shared" si="88"/>
        <v>7947833.333333333</v>
      </c>
      <c r="AJ136" s="47">
        <f t="shared" si="89"/>
        <v>7313000</v>
      </c>
      <c r="AK136" s="47">
        <f t="shared" si="90"/>
        <v>6678166.666666667</v>
      </c>
      <c r="AL136" s="47">
        <f t="shared" si="91"/>
        <v>6146958.333333333</v>
      </c>
      <c r="AM136" s="47">
        <f t="shared" si="92"/>
        <v>5719375</v>
      </c>
      <c r="AN136" s="47">
        <f t="shared" si="93"/>
        <v>5291791.666666667</v>
      </c>
      <c r="AO136" s="132">
        <f t="shared" si="94"/>
        <v>4658652.041666667</v>
      </c>
      <c r="AP136" s="19"/>
      <c r="AQ136" s="19">
        <f t="shared" si="95"/>
        <v>0</v>
      </c>
      <c r="AR136" s="19"/>
      <c r="AS136" s="201"/>
      <c r="AT136" s="19"/>
      <c r="AU136" s="19">
        <f t="shared" si="96"/>
        <v>0</v>
      </c>
      <c r="AV136" s="19"/>
      <c r="AW136" s="201"/>
      <c r="AY136" s="19">
        <f t="shared" si="97"/>
        <v>0</v>
      </c>
      <c r="BA136" s="196"/>
      <c r="BC136" s="19">
        <f t="shared" si="98"/>
        <v>0</v>
      </c>
      <c r="BE136" s="196"/>
      <c r="BG136" s="19">
        <f t="shared" si="99"/>
        <v>0</v>
      </c>
      <c r="BI136" s="196"/>
      <c r="BK136" s="19">
        <f t="shared" si="100"/>
        <v>0</v>
      </c>
      <c r="BM136" s="196"/>
      <c r="BO136" s="19">
        <f t="shared" si="101"/>
        <v>0</v>
      </c>
      <c r="BQ136" s="196"/>
      <c r="BS136" s="19">
        <f t="shared" si="102"/>
        <v>0</v>
      </c>
      <c r="BU136" s="196"/>
      <c r="BW136" s="19">
        <f t="shared" si="103"/>
        <v>0</v>
      </c>
      <c r="BY136" s="196"/>
      <c r="CA136" s="19">
        <f t="shared" si="104"/>
        <v>0</v>
      </c>
      <c r="CC136" s="196"/>
      <c r="CE136" s="19">
        <f t="shared" si="105"/>
        <v>0</v>
      </c>
      <c r="CG136" s="196"/>
      <c r="CI136" s="19">
        <f t="shared" si="106"/>
        <v>0</v>
      </c>
      <c r="CK136" s="196"/>
      <c r="CM136" s="19">
        <f t="shared" si="107"/>
        <v>0</v>
      </c>
      <c r="CO136" s="19">
        <f t="shared" si="110"/>
        <v>4658652.041666667</v>
      </c>
      <c r="CQ136" s="19">
        <f t="shared" si="81"/>
        <v>0</v>
      </c>
      <c r="CS136" s="19">
        <f t="shared" si="111"/>
        <v>0</v>
      </c>
      <c r="CU136" s="19">
        <f t="shared" si="108"/>
        <v>4658652.041666667</v>
      </c>
      <c r="CW136" s="76">
        <f t="shared" si="109"/>
        <v>0</v>
      </c>
      <c r="CY136" s="21"/>
      <c r="CZ136" s="19">
        <f t="shared" si="82"/>
        <v>0</v>
      </c>
      <c r="DA136" s="21"/>
    </row>
    <row r="137" spans="1:105" x14ac:dyDescent="0.2">
      <c r="B137" s="17" t="str">
        <f>VLOOKUP(D137,'line assign basis'!$L$15:$Q$1525,6,FALSE)</f>
        <v>FAS133 S.T. REG LOSS</v>
      </c>
      <c r="C137" s="20" t="s">
        <v>328</v>
      </c>
      <c r="D137" s="20" t="s">
        <v>327</v>
      </c>
      <c r="E137" s="20">
        <f>IFERROR(VLOOKUP(D137,'line assign basis'!$L$5:$P$1288,5,FALSE),"")</f>
        <v>23</v>
      </c>
      <c r="F137" s="39">
        <v>946000</v>
      </c>
      <c r="G137" s="39">
        <v>946000</v>
      </c>
      <c r="H137" s="19">
        <v>72000</v>
      </c>
      <c r="I137" s="105">
        <f>IFERROR(VLOOKUP($D137,'SAP Data'!$A$7:$SD$1500,I$4,FALSE),"")</f>
        <v>72000</v>
      </c>
      <c r="J137" s="105">
        <f>IFERROR(VLOOKUP($D137,'SAP Data'!$A$7:$SD$1500,J$4,FALSE),"")</f>
        <v>72000</v>
      </c>
      <c r="K137" s="105">
        <f>IFERROR(VLOOKUP($D137,'SAP Data'!$A$7:$SD$1500,K$4,FALSE),"")</f>
        <v>302000</v>
      </c>
      <c r="L137" s="105">
        <f>IFERROR(VLOOKUP($D137,'SAP Data'!$A$7:$SD$1500,L$4,FALSE),"")</f>
        <v>302000</v>
      </c>
      <c r="M137" s="105">
        <f>IFERROR(VLOOKUP($D137,'SAP Data'!$A$7:$SD$1500,M$4,FALSE),"")</f>
        <v>302000</v>
      </c>
      <c r="N137" s="105">
        <f>IFERROR(VLOOKUP($D137,'SAP Data'!$A$7:$SD$1500,N$4,FALSE),"")</f>
        <v>367000</v>
      </c>
      <c r="O137" s="105">
        <f>IFERROR(VLOOKUP($D137,'SAP Data'!$A$7:$SD$1500,O$4,FALSE),"")</f>
        <v>367000</v>
      </c>
      <c r="P137" s="105">
        <f>IFERROR(VLOOKUP($D137,'SAP Data'!$A$7:$SD$1500,P$4,FALSE),"")</f>
        <v>367000</v>
      </c>
      <c r="Q137" s="105">
        <f>IFERROR(VLOOKUP($D137,'SAP Data'!$A$7:$SD$1500,Q$4,FALSE),"")</f>
        <v>893000</v>
      </c>
      <c r="R137" s="105">
        <f>IFERROR(VLOOKUP($D137,'SAP Data'!$A$7:$SD$1500,R$4,FALSE),"")</f>
        <v>893000</v>
      </c>
      <c r="S137" s="105">
        <f>IFERROR(VLOOKUP($D137,'SAP Data'!$A$7:$SD$1500,S$4,FALSE),"")</f>
        <v>893000</v>
      </c>
      <c r="T137" s="105">
        <f>IFERROR(VLOOKUP($D137,'SAP Data'!$A$7:$SD$1500,T$4,FALSE),"")</f>
        <v>107000</v>
      </c>
      <c r="U137" s="105">
        <f>IFERROR(VLOOKUP($D137,'SAP Data'!$A$7:$SD$1500,U$4,FALSE),"")</f>
        <v>107000</v>
      </c>
      <c r="V137" s="105">
        <f>IFERROR(VLOOKUP($D137,'SAP Data'!$A$7:$SD$1500,V$4,FALSE),"")</f>
        <v>107000</v>
      </c>
      <c r="W137" s="105">
        <f>IFERROR(VLOOKUP($D137,'SAP Data'!$A$7:$SD$1500,W$4,FALSE),"")</f>
        <v>503000</v>
      </c>
      <c r="X137" s="105">
        <f>IFERROR(VLOOKUP($D137,'SAP Data'!$A$7:$SD$1500,X$4,FALSE),"")</f>
        <v>503000</v>
      </c>
      <c r="Y137" s="105">
        <f>IFERROR(VLOOKUP($D137,'SAP Data'!$A$7:$SD$1500,Y$4,FALSE),"")</f>
        <v>503000</v>
      </c>
      <c r="Z137" s="105">
        <f>IFERROR(VLOOKUP($D137,'SAP Data'!$A$7:$SD$1500,Z$4,FALSE),"")</f>
        <v>841000</v>
      </c>
      <c r="AA137" s="105">
        <f>IFERROR(VLOOKUP($D137,'SAP Data'!$A$7:$SD$1500,AA$4,FALSE),"")</f>
        <v>841000</v>
      </c>
      <c r="AB137" s="105">
        <f>IFERROR(VLOOKUP($D137,'SAP Data'!$A$7:$SD$1500,AB$4,FALSE),"")</f>
        <v>841000</v>
      </c>
      <c r="AC137" s="220">
        <f>IFERROR(VLOOKUP($D137,'SAP Data'!$A$7:$SD$1500,AC$4,FALSE),"")</f>
        <v>580266</v>
      </c>
      <c r="AD137" s="133">
        <f t="shared" si="83"/>
        <v>415125</v>
      </c>
      <c r="AE137" s="47">
        <f t="shared" si="84"/>
        <v>410708.33333333331</v>
      </c>
      <c r="AF137" s="47">
        <f t="shared" si="85"/>
        <v>409958.33333333331</v>
      </c>
      <c r="AG137" s="47">
        <f t="shared" si="86"/>
        <v>412875</v>
      </c>
      <c r="AH137" s="47">
        <f t="shared" si="87"/>
        <v>415791.66666666669</v>
      </c>
      <c r="AI137" s="47">
        <f t="shared" si="88"/>
        <v>425625</v>
      </c>
      <c r="AJ137" s="47">
        <f t="shared" si="89"/>
        <v>442375</v>
      </c>
      <c r="AK137" s="47">
        <f t="shared" si="90"/>
        <v>459125</v>
      </c>
      <c r="AL137" s="47">
        <f t="shared" si="91"/>
        <v>487250</v>
      </c>
      <c r="AM137" s="47">
        <f t="shared" si="92"/>
        <v>526750</v>
      </c>
      <c r="AN137" s="47">
        <f t="shared" si="93"/>
        <v>566250</v>
      </c>
      <c r="AO137" s="132">
        <f t="shared" si="94"/>
        <v>572969.41666666663</v>
      </c>
      <c r="AP137" s="19"/>
      <c r="AQ137" s="19">
        <f t="shared" si="95"/>
        <v>0</v>
      </c>
      <c r="AR137" s="19"/>
      <c r="AS137" s="201"/>
      <c r="AT137" s="19"/>
      <c r="AU137" s="19">
        <f t="shared" si="96"/>
        <v>0</v>
      </c>
      <c r="AV137" s="19"/>
      <c r="AW137" s="201"/>
      <c r="AY137" s="19">
        <f t="shared" si="97"/>
        <v>0</v>
      </c>
      <c r="BA137" s="196"/>
      <c r="BC137" s="19">
        <f t="shared" si="98"/>
        <v>0</v>
      </c>
      <c r="BE137" s="196"/>
      <c r="BG137" s="19">
        <f t="shared" si="99"/>
        <v>0</v>
      </c>
      <c r="BI137" s="196"/>
      <c r="BK137" s="19">
        <f t="shared" si="100"/>
        <v>0</v>
      </c>
      <c r="BM137" s="196"/>
      <c r="BO137" s="19">
        <f t="shared" si="101"/>
        <v>0</v>
      </c>
      <c r="BQ137" s="196"/>
      <c r="BS137" s="19">
        <f t="shared" si="102"/>
        <v>0</v>
      </c>
      <c r="BU137" s="196"/>
      <c r="BW137" s="19">
        <f t="shared" si="103"/>
        <v>0</v>
      </c>
      <c r="BY137" s="196"/>
      <c r="CA137" s="19">
        <f t="shared" si="104"/>
        <v>0</v>
      </c>
      <c r="CC137" s="196"/>
      <c r="CE137" s="19">
        <f t="shared" si="105"/>
        <v>0</v>
      </c>
      <c r="CG137" s="196"/>
      <c r="CI137" s="19">
        <f t="shared" si="106"/>
        <v>0</v>
      </c>
      <c r="CK137" s="196"/>
      <c r="CM137" s="19">
        <f t="shared" si="107"/>
        <v>0</v>
      </c>
      <c r="CO137" s="19">
        <f t="shared" si="110"/>
        <v>572969.41666666663</v>
      </c>
      <c r="CQ137" s="19">
        <f t="shared" ref="CQ137:CQ200" si="144">IFERROR(VLOOKUP(E137,$E$608:$CK$637,85,FALSE)*CZ137,"")</f>
        <v>0</v>
      </c>
      <c r="CS137" s="19">
        <f t="shared" si="111"/>
        <v>0</v>
      </c>
      <c r="CU137" s="19">
        <f t="shared" si="108"/>
        <v>572969.41666666663</v>
      </c>
      <c r="CW137" s="76">
        <f t="shared" si="109"/>
        <v>0</v>
      </c>
      <c r="CY137" s="21"/>
      <c r="CZ137" s="19">
        <f t="shared" ref="CZ137:CZ200" si="145">IF($E137&gt;6,IF($E137&lt;15,$AO137,0),0)</f>
        <v>0</v>
      </c>
      <c r="DA137" s="21"/>
    </row>
    <row r="138" spans="1:105" x14ac:dyDescent="0.2">
      <c r="B138" s="17" t="str">
        <f>VLOOKUP(D138,'line assign basis'!$L$15:$Q$1525,6,FALSE)</f>
        <v>PHY OPT-ST LOSS REG</v>
      </c>
      <c r="C138" s="20" t="s">
        <v>331</v>
      </c>
      <c r="D138" s="20" t="s">
        <v>329</v>
      </c>
      <c r="E138" s="20">
        <f>IFERROR(VLOOKUP(D138,'line assign basis'!$L$5:$P$1288,5,FALSE),"")</f>
        <v>23</v>
      </c>
      <c r="F138" s="39">
        <v>104000</v>
      </c>
      <c r="G138" s="39">
        <v>104000</v>
      </c>
      <c r="H138" s="19">
        <v>98000</v>
      </c>
      <c r="I138" s="105">
        <f>IFERROR(VLOOKUP($D138,'SAP Data'!$A$7:$SD$1500,I$4,FALSE),"")</f>
        <v>98000</v>
      </c>
      <c r="J138" s="105">
        <f>IFERROR(VLOOKUP($D138,'SAP Data'!$A$7:$SD$1500,J$4,FALSE),"")</f>
        <v>98000</v>
      </c>
      <c r="K138" s="105">
        <f>IFERROR(VLOOKUP($D138,'SAP Data'!$A$7:$SD$1500,K$4,FALSE),"")</f>
        <v>207000</v>
      </c>
      <c r="L138" s="105">
        <f>IFERROR(VLOOKUP($D138,'SAP Data'!$A$7:$SD$1500,L$4,FALSE),"")</f>
        <v>207000</v>
      </c>
      <c r="M138" s="105">
        <f>IFERROR(VLOOKUP($D138,'SAP Data'!$A$7:$SD$1500,M$4,FALSE),"")</f>
        <v>207000</v>
      </c>
      <c r="N138" s="105">
        <f>IFERROR(VLOOKUP($D138,'SAP Data'!$A$7:$SD$1500,N$4,FALSE),"")</f>
        <v>199000</v>
      </c>
      <c r="O138" s="105">
        <f>IFERROR(VLOOKUP($D138,'SAP Data'!$A$7:$SD$1500,O$4,FALSE),"")</f>
        <v>199000</v>
      </c>
      <c r="P138" s="105">
        <f>IFERROR(VLOOKUP($D138,'SAP Data'!$A$7:$SD$1500,P$4,FALSE),"")</f>
        <v>199000</v>
      </c>
      <c r="Q138" s="105">
        <f>IFERROR(VLOOKUP($D138,'SAP Data'!$A$7:$SD$1500,Q$4,FALSE),"")</f>
        <v>385000</v>
      </c>
      <c r="R138" s="105">
        <f>IFERROR(VLOOKUP($D138,'SAP Data'!$A$7:$SD$1500,R$4,FALSE),"")</f>
        <v>385000</v>
      </c>
      <c r="S138" s="105">
        <f>IFERROR(VLOOKUP($D138,'SAP Data'!$A$7:$SD$1500,S$4,FALSE),"")</f>
        <v>385000</v>
      </c>
      <c r="T138" s="105">
        <f>IFERROR(VLOOKUP($D138,'SAP Data'!$A$7:$SD$1500,T$4,FALSE),"")</f>
        <v>277000</v>
      </c>
      <c r="U138" s="105">
        <f>IFERROR(VLOOKUP($D138,'SAP Data'!$A$7:$SD$1500,U$4,FALSE),"")</f>
        <v>277000</v>
      </c>
      <c r="V138" s="105">
        <f>IFERROR(VLOOKUP($D138,'SAP Data'!$A$7:$SD$1500,V$4,FALSE),"")</f>
        <v>277000</v>
      </c>
      <c r="W138" s="105">
        <f>IFERROR(VLOOKUP($D138,'SAP Data'!$A$7:$SD$1500,W$4,FALSE),"")</f>
        <v>129000</v>
      </c>
      <c r="X138" s="105">
        <f>IFERROR(VLOOKUP($D138,'SAP Data'!$A$7:$SD$1500,X$4,FALSE),"")</f>
        <v>129000</v>
      </c>
      <c r="Y138" s="105">
        <f>IFERROR(VLOOKUP($D138,'SAP Data'!$A$7:$SD$1500,Y$4,FALSE),"")</f>
        <v>129000</v>
      </c>
      <c r="Z138" s="105">
        <f>IFERROR(VLOOKUP($D138,'SAP Data'!$A$7:$SD$1500,Z$4,FALSE),"")</f>
        <v>184000</v>
      </c>
      <c r="AA138" s="105">
        <f>IFERROR(VLOOKUP($D138,'SAP Data'!$A$7:$SD$1500,AA$4,FALSE),"")</f>
        <v>184000</v>
      </c>
      <c r="AB138" s="105">
        <f>IFERROR(VLOOKUP($D138,'SAP Data'!$A$7:$SD$1500,AB$4,FALSE),"")</f>
        <v>184000</v>
      </c>
      <c r="AC138" s="220">
        <f>IFERROR(VLOOKUP($D138,'SAP Data'!$A$7:$SD$1500,AC$4,FALSE),"")</f>
        <v>380880</v>
      </c>
      <c r="AD138" s="133">
        <f t="shared" si="83"/>
        <v>187125</v>
      </c>
      <c r="AE138" s="47">
        <f t="shared" si="84"/>
        <v>210541.66666666666</v>
      </c>
      <c r="AF138" s="47">
        <f t="shared" si="85"/>
        <v>229708.33333333334</v>
      </c>
      <c r="AG138" s="47">
        <f t="shared" si="86"/>
        <v>244625</v>
      </c>
      <c r="AH138" s="47">
        <f t="shared" si="87"/>
        <v>259541.66666666666</v>
      </c>
      <c r="AI138" s="47">
        <f t="shared" si="88"/>
        <v>263750</v>
      </c>
      <c r="AJ138" s="47">
        <f t="shared" si="89"/>
        <v>257250</v>
      </c>
      <c r="AK138" s="47">
        <f t="shared" si="90"/>
        <v>250750</v>
      </c>
      <c r="AL138" s="47">
        <f t="shared" si="91"/>
        <v>246875</v>
      </c>
      <c r="AM138" s="47">
        <f t="shared" si="92"/>
        <v>245625</v>
      </c>
      <c r="AN138" s="47">
        <f t="shared" si="93"/>
        <v>244375</v>
      </c>
      <c r="AO138" s="132">
        <f t="shared" si="94"/>
        <v>243578.33333333334</v>
      </c>
      <c r="AP138" s="19"/>
      <c r="AQ138" s="19">
        <f t="shared" si="95"/>
        <v>0</v>
      </c>
      <c r="AR138" s="19"/>
      <c r="AS138" s="201"/>
      <c r="AT138" s="19"/>
      <c r="AU138" s="19">
        <f t="shared" si="96"/>
        <v>0</v>
      </c>
      <c r="AV138" s="19"/>
      <c r="AW138" s="201"/>
      <c r="AY138" s="19">
        <f t="shared" si="97"/>
        <v>0</v>
      </c>
      <c r="BA138" s="196"/>
      <c r="BC138" s="19">
        <f t="shared" si="98"/>
        <v>0</v>
      </c>
      <c r="BE138" s="196"/>
      <c r="BG138" s="19">
        <f t="shared" si="99"/>
        <v>0</v>
      </c>
      <c r="BI138" s="196"/>
      <c r="BK138" s="19">
        <f t="shared" si="100"/>
        <v>0</v>
      </c>
      <c r="BM138" s="196"/>
      <c r="BO138" s="19">
        <f t="shared" si="101"/>
        <v>0</v>
      </c>
      <c r="BQ138" s="196"/>
      <c r="BS138" s="19">
        <f t="shared" si="102"/>
        <v>0</v>
      </c>
      <c r="BU138" s="196"/>
      <c r="BW138" s="19">
        <f t="shared" si="103"/>
        <v>0</v>
      </c>
      <c r="BY138" s="196"/>
      <c r="CA138" s="19">
        <f t="shared" si="104"/>
        <v>0</v>
      </c>
      <c r="CC138" s="196"/>
      <c r="CE138" s="19">
        <f t="shared" si="105"/>
        <v>0</v>
      </c>
      <c r="CG138" s="196"/>
      <c r="CI138" s="19">
        <f t="shared" si="106"/>
        <v>0</v>
      </c>
      <c r="CK138" s="196"/>
      <c r="CM138" s="19">
        <f t="shared" si="107"/>
        <v>0</v>
      </c>
      <c r="CO138" s="19">
        <f t="shared" si="110"/>
        <v>243578.33333333334</v>
      </c>
      <c r="CQ138" s="19">
        <f t="shared" si="144"/>
        <v>0</v>
      </c>
      <c r="CS138" s="19">
        <f t="shared" si="111"/>
        <v>0</v>
      </c>
      <c r="CU138" s="19">
        <f t="shared" si="108"/>
        <v>243578.33333333334</v>
      </c>
      <c r="CW138" s="76">
        <f t="shared" si="109"/>
        <v>0</v>
      </c>
      <c r="CY138" s="21"/>
      <c r="CZ138" s="19">
        <f t="shared" si="145"/>
        <v>0</v>
      </c>
      <c r="DA138" s="21"/>
    </row>
    <row r="139" spans="1:105" x14ac:dyDescent="0.2">
      <c r="B139" s="17" t="str">
        <f>VLOOKUP(D139,'line assign basis'!$L$15:$Q$1525,6,FALSE)</f>
        <v>FAS 133 S.T. GAIN SW</v>
      </c>
      <c r="C139" s="20" t="s">
        <v>334</v>
      </c>
      <c r="D139" s="20" t="s">
        <v>332</v>
      </c>
      <c r="E139" s="20">
        <f>IFERROR(VLOOKUP(D139,'line assign basis'!$L$5:$P$1288,5,FALSE),"")</f>
        <v>23</v>
      </c>
      <c r="F139" s="39">
        <v>110000</v>
      </c>
      <c r="G139" s="39">
        <v>110000</v>
      </c>
      <c r="H139" s="19">
        <v>11000</v>
      </c>
      <c r="I139" s="105">
        <f>IFERROR(VLOOKUP($D139,'SAP Data'!$A$7:$SD$1500,I$4,FALSE),"")</f>
        <v>11000</v>
      </c>
      <c r="J139" s="105">
        <f>IFERROR(VLOOKUP($D139,'SAP Data'!$A$7:$SD$1500,J$4,FALSE),"")</f>
        <v>11000</v>
      </c>
      <c r="K139" s="105">
        <f>IFERROR(VLOOKUP($D139,'SAP Data'!$A$7:$SD$1500,K$4,FALSE),"")</f>
        <v>425000</v>
      </c>
      <c r="L139" s="105">
        <f>IFERROR(VLOOKUP($D139,'SAP Data'!$A$7:$SD$1500,L$4,FALSE),"")</f>
        <v>425000</v>
      </c>
      <c r="M139" s="105">
        <f>IFERROR(VLOOKUP($D139,'SAP Data'!$A$7:$SD$1500,M$4,FALSE),"")</f>
        <v>425000</v>
      </c>
      <c r="N139" s="105">
        <f>IFERROR(VLOOKUP($D139,'SAP Data'!$A$7:$SD$1500,N$4,FALSE),"")</f>
        <v>1490000</v>
      </c>
      <c r="O139" s="105">
        <f>IFERROR(VLOOKUP($D139,'SAP Data'!$A$7:$SD$1500,O$4,FALSE),"")</f>
        <v>1490000</v>
      </c>
      <c r="P139" s="105">
        <f>IFERROR(VLOOKUP($D139,'SAP Data'!$A$7:$SD$1500,P$4,FALSE),"")</f>
        <v>1490000</v>
      </c>
      <c r="Q139" s="105">
        <f>IFERROR(VLOOKUP($D139,'SAP Data'!$A$7:$SD$1500,Q$4,FALSE),"")</f>
        <v>5985000</v>
      </c>
      <c r="R139" s="105">
        <f>IFERROR(VLOOKUP($D139,'SAP Data'!$A$7:$SD$1500,R$4,FALSE),"")</f>
        <v>5985000</v>
      </c>
      <c r="S139" s="105">
        <f>IFERROR(VLOOKUP($D139,'SAP Data'!$A$7:$SD$1500,S$4,FALSE),"")</f>
        <v>5985000</v>
      </c>
      <c r="T139" s="105">
        <f>IFERROR(VLOOKUP($D139,'SAP Data'!$A$7:$SD$1500,T$4,FALSE),"")</f>
        <v>3000000</v>
      </c>
      <c r="U139" s="105">
        <f>IFERROR(VLOOKUP($D139,'SAP Data'!$A$7:$SD$1500,U$4,FALSE),"")</f>
        <v>3000000</v>
      </c>
      <c r="V139" s="105">
        <f>IFERROR(VLOOKUP($D139,'SAP Data'!$A$7:$SD$1500,V$4,FALSE),"")</f>
        <v>3000000</v>
      </c>
      <c r="W139" s="105">
        <f>IFERROR(VLOOKUP($D139,'SAP Data'!$A$7:$SD$1500,W$4,FALSE),"")</f>
        <v>1122000</v>
      </c>
      <c r="X139" s="105">
        <f>IFERROR(VLOOKUP($D139,'SAP Data'!$A$7:$SD$1500,X$4,FALSE),"")</f>
        <v>1122000</v>
      </c>
      <c r="Y139" s="105">
        <f>IFERROR(VLOOKUP($D139,'SAP Data'!$A$7:$SD$1500,Y$4,FALSE),"")</f>
        <v>1122000</v>
      </c>
      <c r="Z139" s="105">
        <f>IFERROR(VLOOKUP($D139,'SAP Data'!$A$7:$SD$1500,Z$4,FALSE),"")</f>
        <v>2689000</v>
      </c>
      <c r="AA139" s="105">
        <f>IFERROR(VLOOKUP($D139,'SAP Data'!$A$7:$SD$1500,AA$4,FALSE),"")</f>
        <v>2689000</v>
      </c>
      <c r="AB139" s="105">
        <f>IFERROR(VLOOKUP($D139,'SAP Data'!$A$7:$SD$1500,AB$4,FALSE),"")</f>
        <v>2689000</v>
      </c>
      <c r="AC139" s="220">
        <f>IFERROR(VLOOKUP($D139,'SAP Data'!$A$7:$SD$1500,AC$4,FALSE),"")</f>
        <v>4313553</v>
      </c>
      <c r="AD139" s="133">
        <f t="shared" si="83"/>
        <v>1243375</v>
      </c>
      <c r="AE139" s="47">
        <f t="shared" si="84"/>
        <v>1732958.3333333333</v>
      </c>
      <c r="AF139" s="47">
        <f t="shared" si="85"/>
        <v>2102291.6666666665</v>
      </c>
      <c r="AG139" s="47">
        <f t="shared" si="86"/>
        <v>2351375</v>
      </c>
      <c r="AH139" s="47">
        <f t="shared" si="87"/>
        <v>2600458.3333333335</v>
      </c>
      <c r="AI139" s="47">
        <f t="shared" si="88"/>
        <v>2754041.6666666665</v>
      </c>
      <c r="AJ139" s="47">
        <f t="shared" si="89"/>
        <v>2812125</v>
      </c>
      <c r="AK139" s="47">
        <f t="shared" si="90"/>
        <v>2870208.3333333335</v>
      </c>
      <c r="AL139" s="47">
        <f t="shared" si="91"/>
        <v>2949208.3333333335</v>
      </c>
      <c r="AM139" s="47">
        <f t="shared" si="92"/>
        <v>3049125</v>
      </c>
      <c r="AN139" s="47">
        <f t="shared" si="93"/>
        <v>3149041.6666666665</v>
      </c>
      <c r="AO139" s="132">
        <f t="shared" si="94"/>
        <v>3129356.375</v>
      </c>
      <c r="AP139" s="19"/>
      <c r="AQ139" s="19">
        <f t="shared" si="95"/>
        <v>0</v>
      </c>
      <c r="AR139" s="19"/>
      <c r="AS139" s="201"/>
      <c r="AT139" s="19"/>
      <c r="AU139" s="19">
        <f t="shared" si="96"/>
        <v>0</v>
      </c>
      <c r="AV139" s="19"/>
      <c r="AW139" s="201"/>
      <c r="AY139" s="19">
        <f t="shared" si="97"/>
        <v>0</v>
      </c>
      <c r="BA139" s="196"/>
      <c r="BC139" s="19">
        <f t="shared" si="98"/>
        <v>0</v>
      </c>
      <c r="BE139" s="196"/>
      <c r="BG139" s="19">
        <f t="shared" si="99"/>
        <v>0</v>
      </c>
      <c r="BI139" s="196"/>
      <c r="BK139" s="19">
        <f t="shared" si="100"/>
        <v>0</v>
      </c>
      <c r="BM139" s="196"/>
      <c r="BO139" s="19">
        <f t="shared" si="101"/>
        <v>0</v>
      </c>
      <c r="BQ139" s="196"/>
      <c r="BS139" s="19">
        <f t="shared" si="102"/>
        <v>0</v>
      </c>
      <c r="BU139" s="196"/>
      <c r="BW139" s="19">
        <f t="shared" si="103"/>
        <v>0</v>
      </c>
      <c r="BY139" s="196"/>
      <c r="CA139" s="19">
        <f t="shared" si="104"/>
        <v>0</v>
      </c>
      <c r="CC139" s="196"/>
      <c r="CE139" s="19">
        <f t="shared" si="105"/>
        <v>0</v>
      </c>
      <c r="CG139" s="196"/>
      <c r="CI139" s="19">
        <f t="shared" si="106"/>
        <v>0</v>
      </c>
      <c r="CK139" s="196"/>
      <c r="CM139" s="19">
        <f t="shared" si="107"/>
        <v>0</v>
      </c>
      <c r="CO139" s="19">
        <f t="shared" si="110"/>
        <v>3129356.375</v>
      </c>
      <c r="CQ139" s="19">
        <f t="shared" si="144"/>
        <v>0</v>
      </c>
      <c r="CS139" s="19">
        <f t="shared" si="111"/>
        <v>0</v>
      </c>
      <c r="CU139" s="19">
        <f t="shared" si="108"/>
        <v>3129356.375</v>
      </c>
      <c r="CW139" s="76">
        <f t="shared" si="109"/>
        <v>0</v>
      </c>
      <c r="CY139" s="21"/>
      <c r="CZ139" s="19">
        <f t="shared" si="145"/>
        <v>0</v>
      </c>
      <c r="DA139" s="21"/>
    </row>
    <row r="140" spans="1:105" x14ac:dyDescent="0.2">
      <c r="B140" s="17" t="str">
        <f>VLOOKUP(D140,'line assign basis'!$L$15:$Q$1525,6,FALSE)</f>
        <v>FASFAS 133 S.T. GAIN</v>
      </c>
      <c r="C140" s="20" t="s">
        <v>337</v>
      </c>
      <c r="D140" s="20" t="s">
        <v>335</v>
      </c>
      <c r="E140" s="20">
        <f>IFERROR(VLOOKUP(D140,'line assign basis'!$L$5:$P$1288,5,FALSE),"")</f>
        <v>23</v>
      </c>
      <c r="F140" s="39">
        <v>1450000</v>
      </c>
      <c r="G140" s="39">
        <v>1450000</v>
      </c>
      <c r="H140" s="19">
        <v>1109000</v>
      </c>
      <c r="I140" s="105">
        <f>IFERROR(VLOOKUP($D140,'SAP Data'!$A$7:$SD$1500,I$4,FALSE),"")</f>
        <v>1109000</v>
      </c>
      <c r="J140" s="105">
        <f>IFERROR(VLOOKUP($D140,'SAP Data'!$A$7:$SD$1500,J$4,FALSE),"")</f>
        <v>1109000</v>
      </c>
      <c r="K140" s="105">
        <f>IFERROR(VLOOKUP($D140,'SAP Data'!$A$7:$SD$1500,K$4,FALSE),"")</f>
        <v>1223000</v>
      </c>
      <c r="L140" s="105">
        <f>IFERROR(VLOOKUP($D140,'SAP Data'!$A$7:$SD$1500,L$4,FALSE),"")</f>
        <v>1223000</v>
      </c>
      <c r="M140" s="105">
        <f>IFERROR(VLOOKUP($D140,'SAP Data'!$A$7:$SD$1500,M$4,FALSE),"")</f>
        <v>1223000</v>
      </c>
      <c r="N140" s="105">
        <f>IFERROR(VLOOKUP($D140,'SAP Data'!$A$7:$SD$1500,N$4,FALSE),"")</f>
        <v>1293000</v>
      </c>
      <c r="O140" s="105">
        <f>IFERROR(VLOOKUP($D140,'SAP Data'!$A$7:$SD$1500,O$4,FALSE),"")</f>
        <v>1293000</v>
      </c>
      <c r="P140" s="105">
        <f>IFERROR(VLOOKUP($D140,'SAP Data'!$A$7:$SD$1500,P$4,FALSE),"")</f>
        <v>1293000</v>
      </c>
      <c r="Q140" s="105">
        <f>IFERROR(VLOOKUP($D140,'SAP Data'!$A$7:$SD$1500,Q$4,FALSE),"")</f>
        <v>1014000</v>
      </c>
      <c r="R140" s="105">
        <f>IFERROR(VLOOKUP($D140,'SAP Data'!$A$7:$SD$1500,R$4,FALSE),"")</f>
        <v>1014000</v>
      </c>
      <c r="S140" s="105">
        <f>IFERROR(VLOOKUP($D140,'SAP Data'!$A$7:$SD$1500,S$4,FALSE),"")</f>
        <v>1014000</v>
      </c>
      <c r="T140" s="105">
        <f>IFERROR(VLOOKUP($D140,'SAP Data'!$A$7:$SD$1500,T$4,FALSE),"")</f>
        <v>716000</v>
      </c>
      <c r="U140" s="105">
        <f>IFERROR(VLOOKUP($D140,'SAP Data'!$A$7:$SD$1500,U$4,FALSE),"")</f>
        <v>716000</v>
      </c>
      <c r="V140" s="105">
        <f>IFERROR(VLOOKUP($D140,'SAP Data'!$A$7:$SD$1500,V$4,FALSE),"")</f>
        <v>716000</v>
      </c>
      <c r="W140" s="105">
        <f>IFERROR(VLOOKUP($D140,'SAP Data'!$A$7:$SD$1500,W$4,FALSE),"")</f>
        <v>822000</v>
      </c>
      <c r="X140" s="105">
        <f>IFERROR(VLOOKUP($D140,'SAP Data'!$A$7:$SD$1500,X$4,FALSE),"")</f>
        <v>822000</v>
      </c>
      <c r="Y140" s="105">
        <f>IFERROR(VLOOKUP($D140,'SAP Data'!$A$7:$SD$1500,Y$4,FALSE),"")</f>
        <v>822000</v>
      </c>
      <c r="Z140" s="105">
        <f>IFERROR(VLOOKUP($D140,'SAP Data'!$A$7:$SD$1500,Z$4,FALSE),"")</f>
        <v>1380000</v>
      </c>
      <c r="AA140" s="105">
        <f>IFERROR(VLOOKUP($D140,'SAP Data'!$A$7:$SD$1500,AA$4,FALSE),"")</f>
        <v>1380000</v>
      </c>
      <c r="AB140" s="105">
        <f>IFERROR(VLOOKUP($D140,'SAP Data'!$A$7:$SD$1500,AB$4,FALSE),"")</f>
        <v>1380000</v>
      </c>
      <c r="AC140" s="220">
        <f>IFERROR(VLOOKUP($D140,'SAP Data'!$A$7:$SD$1500,AC$4,FALSE),"")</f>
        <v>1159201</v>
      </c>
      <c r="AD140" s="133">
        <f t="shared" si="83"/>
        <v>1214250</v>
      </c>
      <c r="AE140" s="47">
        <f t="shared" si="84"/>
        <v>1177916.6666666667</v>
      </c>
      <c r="AF140" s="47">
        <f t="shared" si="85"/>
        <v>1143375</v>
      </c>
      <c r="AG140" s="47">
        <f t="shared" si="86"/>
        <v>1110625</v>
      </c>
      <c r="AH140" s="47">
        <f t="shared" si="87"/>
        <v>1077875</v>
      </c>
      <c r="AI140" s="47">
        <f t="shared" si="88"/>
        <v>1044791.6666666666</v>
      </c>
      <c r="AJ140" s="47">
        <f t="shared" si="89"/>
        <v>1011375</v>
      </c>
      <c r="AK140" s="47">
        <f t="shared" si="90"/>
        <v>977958.33333333337</v>
      </c>
      <c r="AL140" s="47">
        <f t="shared" si="91"/>
        <v>964875</v>
      </c>
      <c r="AM140" s="47">
        <f t="shared" si="92"/>
        <v>972125</v>
      </c>
      <c r="AN140" s="47">
        <f t="shared" si="93"/>
        <v>979375</v>
      </c>
      <c r="AO140" s="132">
        <f t="shared" si="94"/>
        <v>989050.04166666663</v>
      </c>
      <c r="AP140" s="19"/>
      <c r="AQ140" s="19">
        <f t="shared" si="95"/>
        <v>0</v>
      </c>
      <c r="AR140" s="19"/>
      <c r="AS140" s="201"/>
      <c r="AT140" s="19"/>
      <c r="AU140" s="19">
        <f t="shared" si="96"/>
        <v>0</v>
      </c>
      <c r="AV140" s="19"/>
      <c r="AW140" s="201"/>
      <c r="AY140" s="19">
        <f t="shared" si="97"/>
        <v>0</v>
      </c>
      <c r="BA140" s="196"/>
      <c r="BC140" s="19">
        <f t="shared" si="98"/>
        <v>0</v>
      </c>
      <c r="BE140" s="196"/>
      <c r="BG140" s="19">
        <f t="shared" si="99"/>
        <v>0</v>
      </c>
      <c r="BI140" s="196"/>
      <c r="BK140" s="19">
        <f t="shared" si="100"/>
        <v>0</v>
      </c>
      <c r="BM140" s="196"/>
      <c r="BO140" s="19">
        <f t="shared" si="101"/>
        <v>0</v>
      </c>
      <c r="BQ140" s="196"/>
      <c r="BS140" s="19">
        <f t="shared" si="102"/>
        <v>0</v>
      </c>
      <c r="BU140" s="196"/>
      <c r="BW140" s="19">
        <f t="shared" si="103"/>
        <v>0</v>
      </c>
      <c r="BY140" s="196"/>
      <c r="CA140" s="19">
        <f t="shared" si="104"/>
        <v>0</v>
      </c>
      <c r="CC140" s="196"/>
      <c r="CE140" s="19">
        <f t="shared" si="105"/>
        <v>0</v>
      </c>
      <c r="CG140" s="196"/>
      <c r="CI140" s="19">
        <f t="shared" si="106"/>
        <v>0</v>
      </c>
      <c r="CK140" s="196"/>
      <c r="CM140" s="19">
        <f t="shared" si="107"/>
        <v>0</v>
      </c>
      <c r="CO140" s="19">
        <f t="shared" si="110"/>
        <v>989050.04166666663</v>
      </c>
      <c r="CQ140" s="19">
        <f t="shared" si="144"/>
        <v>0</v>
      </c>
      <c r="CS140" s="19">
        <f t="shared" si="111"/>
        <v>0</v>
      </c>
      <c r="CU140" s="19">
        <f t="shared" si="108"/>
        <v>989050.04166666663</v>
      </c>
      <c r="CW140" s="76">
        <f t="shared" si="109"/>
        <v>0</v>
      </c>
      <c r="CY140" s="21"/>
      <c r="CZ140" s="19">
        <f t="shared" si="145"/>
        <v>0</v>
      </c>
      <c r="DA140" s="21"/>
    </row>
    <row r="141" spans="1:105" x14ac:dyDescent="0.2">
      <c r="B141" s="17" t="str">
        <f>VLOOKUP(D141,'line assign basis'!$L$15:$Q$1525,6,FALSE)</f>
        <v>PHYSICAL OPT-ST GAIN</v>
      </c>
      <c r="C141" s="20" t="s">
        <v>340</v>
      </c>
      <c r="D141" s="20" t="s">
        <v>338</v>
      </c>
      <c r="E141" s="20">
        <f>IFERROR(VLOOKUP(D141,'line assign basis'!$L$5:$P$1288,5,FALSE),"")</f>
        <v>23</v>
      </c>
      <c r="F141" s="39">
        <v>175000</v>
      </c>
      <c r="G141" s="39">
        <v>175000</v>
      </c>
      <c r="H141" s="19">
        <v>10000</v>
      </c>
      <c r="I141" s="105">
        <f>IFERROR(VLOOKUP($D141,'SAP Data'!$A$7:$SD$1500,I$4,FALSE),"")</f>
        <v>10000</v>
      </c>
      <c r="J141" s="105">
        <f>IFERROR(VLOOKUP($D141,'SAP Data'!$A$7:$SD$1500,J$4,FALSE),"")</f>
        <v>10000</v>
      </c>
      <c r="K141" s="105">
        <f>IFERROR(VLOOKUP($D141,'SAP Data'!$A$7:$SD$1500,K$4,FALSE),"")</f>
        <v>396000</v>
      </c>
      <c r="L141" s="105">
        <f>IFERROR(VLOOKUP($D141,'SAP Data'!$A$7:$SD$1500,L$4,FALSE),"")</f>
        <v>396000</v>
      </c>
      <c r="M141" s="105">
        <f>IFERROR(VLOOKUP($D141,'SAP Data'!$A$7:$SD$1500,M$4,FALSE),"")</f>
        <v>396000</v>
      </c>
      <c r="N141" s="105">
        <f>IFERROR(VLOOKUP($D141,'SAP Data'!$A$7:$SD$1500,N$4,FALSE),"")</f>
        <v>88000</v>
      </c>
      <c r="O141" s="105">
        <f>IFERROR(VLOOKUP($D141,'SAP Data'!$A$7:$SD$1500,O$4,FALSE),"")</f>
        <v>88000</v>
      </c>
      <c r="P141" s="105">
        <f>IFERROR(VLOOKUP($D141,'SAP Data'!$A$7:$SD$1500,P$4,FALSE),"")</f>
        <v>88000</v>
      </c>
      <c r="Q141" s="105">
        <f>IFERROR(VLOOKUP($D141,'SAP Data'!$A$7:$SD$1500,Q$4,FALSE),"")</f>
        <v>2002000</v>
      </c>
      <c r="R141" s="105">
        <f>IFERROR(VLOOKUP($D141,'SAP Data'!$A$7:$SD$1500,R$4,FALSE),"")</f>
        <v>2002000</v>
      </c>
      <c r="S141" s="105">
        <f>IFERROR(VLOOKUP($D141,'SAP Data'!$A$7:$SD$1500,S$4,FALSE),"")</f>
        <v>2002000</v>
      </c>
      <c r="T141" s="105">
        <f>IFERROR(VLOOKUP($D141,'SAP Data'!$A$7:$SD$1500,T$4,FALSE),"")</f>
        <v>4174000</v>
      </c>
      <c r="U141" s="105">
        <f>IFERROR(VLOOKUP($D141,'SAP Data'!$A$7:$SD$1500,U$4,FALSE),"")</f>
        <v>4174000</v>
      </c>
      <c r="V141" s="105">
        <f>IFERROR(VLOOKUP($D141,'SAP Data'!$A$7:$SD$1500,V$4,FALSE),"")</f>
        <v>4174000</v>
      </c>
      <c r="W141" s="105">
        <f>IFERROR(VLOOKUP($D141,'SAP Data'!$A$7:$SD$1500,W$4,FALSE),"")</f>
        <v>242000</v>
      </c>
      <c r="X141" s="105">
        <f>IFERROR(VLOOKUP($D141,'SAP Data'!$A$7:$SD$1500,X$4,FALSE),"")</f>
        <v>242000</v>
      </c>
      <c r="Y141" s="105">
        <f>IFERROR(VLOOKUP($D141,'SAP Data'!$A$7:$SD$1500,Y$4,FALSE),"")</f>
        <v>242000</v>
      </c>
      <c r="Z141" s="105">
        <f>IFERROR(VLOOKUP($D141,'SAP Data'!$A$7:$SD$1500,Z$4,FALSE),"")</f>
        <v>1918000</v>
      </c>
      <c r="AA141" s="105">
        <f>IFERROR(VLOOKUP($D141,'SAP Data'!$A$7:$SD$1500,AA$4,FALSE),"")</f>
        <v>1918000</v>
      </c>
      <c r="AB141" s="105">
        <f>IFERROR(VLOOKUP($D141,'SAP Data'!$A$7:$SD$1500,AB$4,FALSE),"")</f>
        <v>1918000</v>
      </c>
      <c r="AC141" s="220">
        <f>IFERROR(VLOOKUP($D141,'SAP Data'!$A$7:$SD$1500,AC$4,FALSE),"")</f>
        <v>1328849</v>
      </c>
      <c r="AD141" s="133">
        <f t="shared" si="83"/>
        <v>395625</v>
      </c>
      <c r="AE141" s="47">
        <f t="shared" si="84"/>
        <v>547875</v>
      </c>
      <c r="AF141" s="47">
        <f t="shared" si="85"/>
        <v>797500</v>
      </c>
      <c r="AG141" s="47">
        <f t="shared" si="86"/>
        <v>1144500</v>
      </c>
      <c r="AH141" s="47">
        <f t="shared" si="87"/>
        <v>1491500</v>
      </c>
      <c r="AI141" s="47">
        <f t="shared" si="88"/>
        <v>1658583.3333333333</v>
      </c>
      <c r="AJ141" s="47">
        <f t="shared" si="89"/>
        <v>1645750</v>
      </c>
      <c r="AK141" s="47">
        <f t="shared" si="90"/>
        <v>1632916.6666666667</v>
      </c>
      <c r="AL141" s="47">
        <f t="shared" si="91"/>
        <v>1702750</v>
      </c>
      <c r="AM141" s="47">
        <f t="shared" si="92"/>
        <v>1855250</v>
      </c>
      <c r="AN141" s="47">
        <f t="shared" si="93"/>
        <v>2007750</v>
      </c>
      <c r="AO141" s="132">
        <f t="shared" si="94"/>
        <v>2055952.0416666667</v>
      </c>
      <c r="AP141" s="19"/>
      <c r="AQ141" s="19">
        <f t="shared" si="95"/>
        <v>0</v>
      </c>
      <c r="AR141" s="19"/>
      <c r="AS141" s="201"/>
      <c r="AT141" s="19"/>
      <c r="AU141" s="19">
        <f t="shared" si="96"/>
        <v>0</v>
      </c>
      <c r="AV141" s="19"/>
      <c r="AW141" s="201"/>
      <c r="AY141" s="19">
        <f t="shared" si="97"/>
        <v>0</v>
      </c>
      <c r="BA141" s="196"/>
      <c r="BC141" s="19">
        <f t="shared" si="98"/>
        <v>0</v>
      </c>
      <c r="BE141" s="196"/>
      <c r="BG141" s="19">
        <f t="shared" si="99"/>
        <v>0</v>
      </c>
      <c r="BI141" s="196"/>
      <c r="BK141" s="19">
        <f t="shared" si="100"/>
        <v>0</v>
      </c>
      <c r="BM141" s="196"/>
      <c r="BO141" s="19">
        <f t="shared" si="101"/>
        <v>0</v>
      </c>
      <c r="BQ141" s="196"/>
      <c r="BS141" s="19">
        <f t="shared" si="102"/>
        <v>0</v>
      </c>
      <c r="BU141" s="196"/>
      <c r="BW141" s="19">
        <f t="shared" si="103"/>
        <v>0</v>
      </c>
      <c r="BY141" s="196"/>
      <c r="CA141" s="19">
        <f t="shared" si="104"/>
        <v>0</v>
      </c>
      <c r="CC141" s="196"/>
      <c r="CE141" s="19">
        <f t="shared" si="105"/>
        <v>0</v>
      </c>
      <c r="CG141" s="196"/>
      <c r="CI141" s="19">
        <f t="shared" si="106"/>
        <v>0</v>
      </c>
      <c r="CK141" s="196"/>
      <c r="CM141" s="19">
        <f t="shared" si="107"/>
        <v>0</v>
      </c>
      <c r="CO141" s="19">
        <f t="shared" si="110"/>
        <v>2055952.0416666667</v>
      </c>
      <c r="CQ141" s="19">
        <f t="shared" si="144"/>
        <v>0</v>
      </c>
      <c r="CS141" s="19">
        <f t="shared" si="111"/>
        <v>0</v>
      </c>
      <c r="CU141" s="19">
        <f t="shared" si="108"/>
        <v>2055952.0416666667</v>
      </c>
      <c r="CW141" s="76">
        <f t="shared" si="109"/>
        <v>0</v>
      </c>
      <c r="CY141" s="21"/>
      <c r="CZ141" s="19">
        <f t="shared" si="145"/>
        <v>0</v>
      </c>
      <c r="DA141" s="21"/>
    </row>
    <row r="142" spans="1:105" x14ac:dyDescent="0.2">
      <c r="B142" s="17" t="str">
        <f>VLOOKUP(D142,'line assign basis'!$L$15:$Q$1525,6,FALSE)</f>
        <v>UNDRGRD STG MIST BRU</v>
      </c>
      <c r="C142" s="20" t="s">
        <v>343</v>
      </c>
      <c r="D142" s="20" t="s">
        <v>341</v>
      </c>
      <c r="E142" s="20">
        <f>IFERROR(VLOOKUP(D142,'line assign basis'!$L$5:$P$1288,5,FALSE),"")</f>
        <v>29</v>
      </c>
      <c r="F142" s="39">
        <v>32925681.73</v>
      </c>
      <c r="G142" s="39">
        <v>30730987.559999999</v>
      </c>
      <c r="H142" s="19">
        <v>31277339.989999998</v>
      </c>
      <c r="I142" s="105">
        <f>IFERROR(VLOOKUP($D142,'SAP Data'!$A$7:$SD$1500,I$4,FALSE),"")</f>
        <v>31137464.98</v>
      </c>
      <c r="J142" s="105">
        <f>IFERROR(VLOOKUP($D142,'SAP Data'!$A$7:$SD$1500,J$4,FALSE),"")</f>
        <v>31368268.670000002</v>
      </c>
      <c r="K142" s="105">
        <f>IFERROR(VLOOKUP($D142,'SAP Data'!$A$7:$SD$1500,K$4,FALSE),"")</f>
        <v>32714451.370000001</v>
      </c>
      <c r="L142" s="105">
        <f>IFERROR(VLOOKUP($D142,'SAP Data'!$A$7:$SD$1500,L$4,FALSE),"")</f>
        <v>33471960.100000001</v>
      </c>
      <c r="M142" s="105">
        <f>IFERROR(VLOOKUP($D142,'SAP Data'!$A$7:$SD$1500,M$4,FALSE),"")</f>
        <v>33840860.899999999</v>
      </c>
      <c r="N142" s="105">
        <f>IFERROR(VLOOKUP($D142,'SAP Data'!$A$7:$SD$1500,N$4,FALSE),"")</f>
        <v>34986384.670000002</v>
      </c>
      <c r="O142" s="105">
        <f>IFERROR(VLOOKUP($D142,'SAP Data'!$A$7:$SD$1500,O$4,FALSE),"")</f>
        <v>34079228.93</v>
      </c>
      <c r="P142" s="105">
        <f>IFERROR(VLOOKUP($D142,'SAP Data'!$A$7:$SD$1500,P$4,FALSE),"")</f>
        <v>36615015.299999997</v>
      </c>
      <c r="Q142" s="105">
        <f>IFERROR(VLOOKUP($D142,'SAP Data'!$A$7:$SD$1500,Q$4,FALSE),"")</f>
        <v>32350226.859999999</v>
      </c>
      <c r="R142" s="105">
        <f>IFERROR(VLOOKUP($D142,'SAP Data'!$A$7:$SD$1500,R$4,FALSE),"")</f>
        <v>27486095.629999999</v>
      </c>
      <c r="S142" s="105">
        <f>IFERROR(VLOOKUP($D142,'SAP Data'!$A$7:$SD$1500,S$4,FALSE),"")</f>
        <v>19618746.52</v>
      </c>
      <c r="T142" s="105">
        <f>IFERROR(VLOOKUP($D142,'SAP Data'!$A$7:$SD$1500,T$4,FALSE),"")</f>
        <v>14749306.98</v>
      </c>
      <c r="U142" s="105">
        <f>IFERROR(VLOOKUP($D142,'SAP Data'!$A$7:$SD$1500,U$4,FALSE),"")</f>
        <v>14834384.220000001</v>
      </c>
      <c r="V142" s="105">
        <f>IFERROR(VLOOKUP($D142,'SAP Data'!$A$7:$SD$1500,V$4,FALSE),"")</f>
        <v>14936673.220000001</v>
      </c>
      <c r="W142" s="105">
        <f>IFERROR(VLOOKUP($D142,'SAP Data'!$A$7:$SD$1500,W$4,FALSE),"")</f>
        <v>15363055.57</v>
      </c>
      <c r="X142" s="105">
        <f>IFERROR(VLOOKUP($D142,'SAP Data'!$A$7:$SD$1500,X$4,FALSE),"")</f>
        <v>19529473.129999999</v>
      </c>
      <c r="Y142" s="105">
        <f>IFERROR(VLOOKUP($D142,'SAP Data'!$A$7:$SD$1500,Y$4,FALSE),"")</f>
        <v>21943183.309999999</v>
      </c>
      <c r="Z142" s="105">
        <f>IFERROR(VLOOKUP($D142,'SAP Data'!$A$7:$SD$1500,Z$4,FALSE),"")</f>
        <v>22221527.18</v>
      </c>
      <c r="AA142" s="105">
        <f>IFERROR(VLOOKUP($D142,'SAP Data'!$A$7:$SD$1500,AA$4,FALSE),"")</f>
        <v>21866264.449999999</v>
      </c>
      <c r="AB142" s="105">
        <f>IFERROR(VLOOKUP($D142,'SAP Data'!$A$7:$SD$1500,AB$4,FALSE),"")</f>
        <v>24394342.539999999</v>
      </c>
      <c r="AC142" s="220">
        <f>IFERROR(VLOOKUP($D142,'SAP Data'!$A$7:$SD$1500,AC$4,FALSE),"")</f>
        <v>24038518.82</v>
      </c>
      <c r="AD142" s="133">
        <f t="shared" ref="AD142:AD205" si="146">IFERROR((F142/2+SUM(G142:Q142)+R142/2)/12,"")</f>
        <v>32731506.500833336</v>
      </c>
      <c r="AE142" s="47">
        <f t="shared" ref="AE142:AE205" si="147">IFERROR((G142/2+SUM(H142:R142)+S142/2)/12,"")</f>
        <v>32041847.036666665</v>
      </c>
      <c r="AF142" s="47">
        <f t="shared" ref="AF142:AF205" si="148">IFERROR((H142/2+SUM(I142:S142)+T142/2)/12,"")</f>
        <v>30890168.951250002</v>
      </c>
      <c r="AG142" s="47">
        <f t="shared" ref="AG142:AG205" si="149">IFERROR((I142/2+SUM(J142:T142)+U142/2)/12,"")</f>
        <v>29522205.877500009</v>
      </c>
      <c r="AH142" s="47">
        <f t="shared" ref="AH142:AH205" si="150">IFERROR((J142/2+SUM(K142:U142)+V142/2)/12,"")</f>
        <v>28158261.035416674</v>
      </c>
      <c r="AI142" s="47">
        <f t="shared" ref="AI142:AI205" si="151">IFERROR((K142/2+SUM(L142:V142)+W142/2)/12,"")</f>
        <v>26750636.400000006</v>
      </c>
      <c r="AJ142" s="47">
        <f t="shared" ref="AJ142:AJ205" si="152">IFERROR((L142/2+SUM(M142:W142)+X142/2)/12,"")</f>
        <v>25446724.61791667</v>
      </c>
      <c r="AK142" s="47">
        <f t="shared" ref="AK142:AK205" si="153">IFERROR((M142/2+SUM(N142:X142)+Y142/2)/12,"")</f>
        <v>24370051.094583329</v>
      </c>
      <c r="AL142" s="47">
        <f t="shared" ref="AL142:AL205" si="154">IFERROR((N142/2+SUM(O142:Y142)+Z142/2)/12,"")</f>
        <v>23342445.466249991</v>
      </c>
      <c r="AM142" s="47">
        <f t="shared" ref="AM142:AM205" si="155">IFERROR((O142/2+SUM(P142:Z142)+AA142/2)/12,"")</f>
        <v>22301702.884166665</v>
      </c>
      <c r="AN142" s="47">
        <f t="shared" ref="AN142:AN205" si="156">IFERROR((P142/2+SUM(Q142:AA142)+AB142/2)/12,"")</f>
        <v>21283634.665833335</v>
      </c>
      <c r="AO142" s="132">
        <f t="shared" ref="AO142:AO205" si="157">IFERROR((Q142/2+SUM(R142:AB142)+AC142/2)/12,"")</f>
        <v>20428118.799166664</v>
      </c>
      <c r="AP142" s="19"/>
      <c r="AQ142" s="19">
        <f>IF($E142&gt;28,IF($E142&lt;30,$AD142,0),0)</f>
        <v>32731506.500833336</v>
      </c>
      <c r="AR142" s="19"/>
      <c r="AS142" s="201"/>
      <c r="AT142" s="19"/>
      <c r="AU142" s="19">
        <f t="shared" ref="AU142:AU205" si="158">IF($E142&gt;28,IF($E142&lt;30,$AE142,0),0)</f>
        <v>32041847.036666665</v>
      </c>
      <c r="AV142" s="19"/>
      <c r="AW142" s="201"/>
      <c r="AY142" s="19">
        <f t="shared" ref="AY142:AY205" si="159">IF($E142&gt;28,IF($E142&lt;30,$AF142,0),0)</f>
        <v>30890168.951250002</v>
      </c>
      <c r="BA142" s="196"/>
      <c r="BC142" s="19">
        <f t="shared" ref="BC142:BC205" si="160">IF($E142&gt;28,IF($E142&lt;30,$AG142,0),0)</f>
        <v>29522205.877500009</v>
      </c>
      <c r="BE142" s="196"/>
      <c r="BG142" s="19">
        <f t="shared" ref="BG142:BG205" si="161">IF($E142&gt;28,IF($E142&lt;30,$AH142,0),0)</f>
        <v>28158261.035416674</v>
      </c>
      <c r="BI142" s="196"/>
      <c r="BK142" s="19">
        <f t="shared" ref="BK142:BK205" si="162">IF($E142&gt;28,IF($E142&lt;30,$AI142,0),0)</f>
        <v>26750636.400000006</v>
      </c>
      <c r="BM142" s="196"/>
      <c r="BO142" s="19">
        <f t="shared" ref="BO142:BO205" si="163">IF($E142&gt;28,IF($E142&lt;30,$AJ142,0),0)</f>
        <v>25446724.61791667</v>
      </c>
      <c r="BQ142" s="196"/>
      <c r="BS142" s="19">
        <f t="shared" ref="BS142:BS205" si="164">IF($E142&gt;28,IF($E142&lt;30,$AK142,0),0)</f>
        <v>24370051.094583329</v>
      </c>
      <c r="BU142" s="196"/>
      <c r="BW142" s="19">
        <f t="shared" ref="BW142:BW205" si="165">IF($E142&gt;28,IF($E142&lt;30,$AL142,0),0)</f>
        <v>23342445.466249991</v>
      </c>
      <c r="BY142" s="196"/>
      <c r="CA142" s="19">
        <f t="shared" ref="CA142:CA205" si="166">IF($E142&gt;28,IF($E142&lt;30,$AM142,0),0)</f>
        <v>22301702.884166665</v>
      </c>
      <c r="CC142" s="196"/>
      <c r="CE142" s="19">
        <f t="shared" ref="CE142:CE205" si="167">IF($E142&gt;28,IF($E142&lt;30,$AN142,0),0)</f>
        <v>21283634.665833335</v>
      </c>
      <c r="CG142" s="196"/>
      <c r="CI142" s="19">
        <f t="shared" ref="CI142:CI205" si="168">IF($E142&gt;28,IF($E142&lt;30,$AO142,0),0)</f>
        <v>20428118.799166664</v>
      </c>
      <c r="CK142" s="196"/>
      <c r="CM142" s="19">
        <f>IF(E142&gt;0,IF(E142&lt;6,AO142,0),0)</f>
        <v>0</v>
      </c>
      <c r="CO142" s="19">
        <f>IFERROR(CZ142+CU142,"")</f>
        <v>0</v>
      </c>
      <c r="CQ142" s="19">
        <f t="shared" si="144"/>
        <v>0</v>
      </c>
      <c r="CS142" s="19">
        <f t="shared" si="111"/>
        <v>0</v>
      </c>
      <c r="CU142" s="19">
        <f t="shared" ref="CU142:CU206" si="169">IF($E142&gt;15,IF($E142&lt;24,$AO142,0),0)</f>
        <v>0</v>
      </c>
      <c r="CW142" s="76">
        <f t="shared" ref="CW142:CW205" si="170">IFERROR(SUM(CI142:CO142)-AO142,"")</f>
        <v>0</v>
      </c>
      <c r="CY142" s="21"/>
      <c r="CZ142" s="19">
        <f t="shared" si="145"/>
        <v>0</v>
      </c>
      <c r="DA142" s="21"/>
    </row>
    <row r="143" spans="1:105" x14ac:dyDescent="0.2">
      <c r="A143" s="153" t="s">
        <v>3856</v>
      </c>
      <c r="B143" s="77" t="str">
        <f>VLOOKUP(D143,'line assign basis'!$L$15:$Q$1525,6,FALSE)</f>
        <v>GAS STRD-WRK GAS-NMI</v>
      </c>
      <c r="C143" s="153" t="s">
        <v>1619</v>
      </c>
      <c r="D143" s="20" t="s">
        <v>2942</v>
      </c>
      <c r="E143" s="20">
        <f>IFERROR(VLOOKUP(D143,'line assign basis'!$L$5:$P$1288,5,FALSE),"")</f>
        <v>10</v>
      </c>
      <c r="F143" s="39">
        <v>0</v>
      </c>
      <c r="G143" s="39">
        <v>0</v>
      </c>
      <c r="H143" s="19">
        <v>0</v>
      </c>
      <c r="I143" s="105">
        <f>IFERROR(VLOOKUP($D143,'SAP Data'!$A$7:$SD$1500,I$4,FALSE),"")</f>
        <v>0</v>
      </c>
      <c r="J143" s="105">
        <f>IFERROR(VLOOKUP($D143,'SAP Data'!$A$7:$SD$1500,J$4,FALSE),"")</f>
        <v>0</v>
      </c>
      <c r="K143" s="105">
        <f>IFERROR(VLOOKUP($D143,'SAP Data'!$A$7:$SD$1500,K$4,FALSE),"")</f>
        <v>0</v>
      </c>
      <c r="L143" s="105">
        <f>IFERROR(VLOOKUP($D143,'SAP Data'!$A$7:$SD$1500,L$4,FALSE),"")</f>
        <v>0</v>
      </c>
      <c r="M143" s="105">
        <f>IFERROR(VLOOKUP($D143,'SAP Data'!$A$7:$SD$1500,M$4,FALSE),"")</f>
        <v>0</v>
      </c>
      <c r="N143" s="105">
        <f>IFERROR(VLOOKUP($D143,'SAP Data'!$A$7:$SD$1500,N$4,FALSE),"")</f>
        <v>171453.46</v>
      </c>
      <c r="O143" s="105">
        <f>IFERROR(VLOOKUP($D143,'SAP Data'!$A$7:$SD$1500,O$4,FALSE),"")</f>
        <v>171453.46</v>
      </c>
      <c r="P143" s="105">
        <f>IFERROR(VLOOKUP($D143,'SAP Data'!$A$7:$SD$1500,P$4,FALSE),"")</f>
        <v>171453.46</v>
      </c>
      <c r="Q143" s="105">
        <f>IFERROR(VLOOKUP($D143,'SAP Data'!$A$7:$SD$1500,Q$4,FALSE),"")</f>
        <v>171453.46</v>
      </c>
      <c r="R143" s="105">
        <f>IFERROR(VLOOKUP($D143,'SAP Data'!$A$7:$SD$1500,R$4,FALSE),"")</f>
        <v>171453.46</v>
      </c>
      <c r="S143" s="105">
        <f>IFERROR(VLOOKUP($D143,'SAP Data'!$A$7:$SD$1500,S$4,FALSE),"")</f>
        <v>171453.46</v>
      </c>
      <c r="T143" s="105">
        <f>IFERROR(VLOOKUP($D143,'SAP Data'!$A$7:$SD$1500,T$4,FALSE),"")</f>
        <v>171453.46</v>
      </c>
      <c r="U143" s="105">
        <f>IFERROR(VLOOKUP($D143,'SAP Data'!$A$7:$SD$1500,U$4,FALSE),"")</f>
        <v>171453.46</v>
      </c>
      <c r="V143" s="105">
        <f>IFERROR(VLOOKUP($D143,'SAP Data'!$A$7:$SD$1500,V$4,FALSE),"")</f>
        <v>171453.46</v>
      </c>
      <c r="W143" s="105">
        <f>IFERROR(VLOOKUP($D143,'SAP Data'!$A$7:$SD$1500,W$4,FALSE),"")</f>
        <v>0</v>
      </c>
      <c r="X143" s="105">
        <f>IFERROR(VLOOKUP($D143,'SAP Data'!$A$7:$SD$1500,X$4,FALSE),"")</f>
        <v>0</v>
      </c>
      <c r="Y143" s="105">
        <f>IFERROR(VLOOKUP($D143,'SAP Data'!$A$7:$SD$1500,Y$4,FALSE),"")</f>
        <v>0</v>
      </c>
      <c r="Z143" s="105">
        <f>IFERROR(VLOOKUP($D143,'SAP Data'!$A$7:$SD$1500,Z$4,FALSE),"")</f>
        <v>0</v>
      </c>
      <c r="AA143" s="105">
        <f>IFERROR(VLOOKUP($D143,'SAP Data'!$A$7:$SD$1500,AA$4,FALSE),"")</f>
        <v>0</v>
      </c>
      <c r="AB143" s="105">
        <f>IFERROR(VLOOKUP($D143,'SAP Data'!$A$7:$SD$1500,AB$4,FALSE),"")</f>
        <v>0</v>
      </c>
      <c r="AC143" s="220">
        <f>IFERROR(VLOOKUP($D143,'SAP Data'!$A$7:$SD$1500,AC$4,FALSE),"")</f>
        <v>0</v>
      </c>
      <c r="AD143" s="133">
        <f t="shared" si="146"/>
        <v>64295.047499999993</v>
      </c>
      <c r="AE143" s="47">
        <f t="shared" si="147"/>
        <v>78582.835833333331</v>
      </c>
      <c r="AF143" s="47">
        <f t="shared" si="148"/>
        <v>92870.624166666661</v>
      </c>
      <c r="AG143" s="47">
        <f t="shared" si="149"/>
        <v>107158.41249999999</v>
      </c>
      <c r="AH143" s="47">
        <f t="shared" si="150"/>
        <v>121446.20083333332</v>
      </c>
      <c r="AI143" s="47">
        <f t="shared" si="151"/>
        <v>128590.09499999999</v>
      </c>
      <c r="AJ143" s="47">
        <f t="shared" si="152"/>
        <v>128590.09499999999</v>
      </c>
      <c r="AK143" s="47">
        <f t="shared" si="153"/>
        <v>128590.09499999999</v>
      </c>
      <c r="AL143" s="47">
        <f t="shared" si="154"/>
        <v>121446.20083333332</v>
      </c>
      <c r="AM143" s="47">
        <f t="shared" si="155"/>
        <v>107158.41249999999</v>
      </c>
      <c r="AN143" s="47">
        <f t="shared" si="156"/>
        <v>92870.624166666661</v>
      </c>
      <c r="AO143" s="132">
        <f t="shared" si="157"/>
        <v>78582.835833333331</v>
      </c>
      <c r="AP143" s="19"/>
      <c r="AQ143" s="19">
        <f t="shared" ref="AQ143:AQ205" si="171">IF($E143&gt;28,IF($E143&lt;30,$AD143,0),0)</f>
        <v>0</v>
      </c>
      <c r="AR143" s="19"/>
      <c r="AS143" s="201"/>
      <c r="AT143" s="19"/>
      <c r="AU143" s="19">
        <f t="shared" si="158"/>
        <v>0</v>
      </c>
      <c r="AV143" s="19"/>
      <c r="AW143" s="201"/>
      <c r="AY143" s="19">
        <f t="shared" si="159"/>
        <v>0</v>
      </c>
      <c r="BA143" s="196"/>
      <c r="BC143" s="19">
        <f t="shared" si="160"/>
        <v>0</v>
      </c>
      <c r="BE143" s="196"/>
      <c r="BG143" s="19">
        <f t="shared" si="161"/>
        <v>0</v>
      </c>
      <c r="BI143" s="196"/>
      <c r="BK143" s="19">
        <f t="shared" si="162"/>
        <v>0</v>
      </c>
      <c r="BM143" s="196"/>
      <c r="BO143" s="19">
        <f t="shared" si="163"/>
        <v>0</v>
      </c>
      <c r="BQ143" s="196"/>
      <c r="BS143" s="19">
        <f t="shared" si="164"/>
        <v>0</v>
      </c>
      <c r="BU143" s="196"/>
      <c r="BW143" s="19">
        <f t="shared" si="165"/>
        <v>0</v>
      </c>
      <c r="BY143" s="196"/>
      <c r="CA143" s="19">
        <f t="shared" si="166"/>
        <v>0</v>
      </c>
      <c r="CC143" s="196"/>
      <c r="CE143" s="19">
        <f t="shared" si="167"/>
        <v>0</v>
      </c>
      <c r="CG143" s="196"/>
      <c r="CI143" s="19">
        <f t="shared" si="168"/>
        <v>0</v>
      </c>
      <c r="CK143" s="196"/>
      <c r="CM143" s="19">
        <f t="shared" ref="CM143:CM205" si="172">IF(E143&gt;0,IF(E143&lt;6,AO143,0),0)</f>
        <v>0</v>
      </c>
      <c r="CO143" s="19">
        <f t="shared" si="110"/>
        <v>78582.835833333331</v>
      </c>
      <c r="CQ143" s="19">
        <f>IFERROR(VLOOKUP(E143,$E$608:$CK$637,85,FALSE)*0,"")</f>
        <v>0</v>
      </c>
      <c r="CS143" s="19">
        <f t="shared" si="111"/>
        <v>78582.835833333331</v>
      </c>
      <c r="CU143" s="19">
        <f t="shared" si="169"/>
        <v>0</v>
      </c>
      <c r="CW143" s="76">
        <f t="shared" si="170"/>
        <v>0</v>
      </c>
      <c r="CY143" s="21"/>
      <c r="CZ143" s="19">
        <f t="shared" si="145"/>
        <v>78582.835833333331</v>
      </c>
      <c r="DA143" s="21"/>
    </row>
    <row r="144" spans="1:105" x14ac:dyDescent="0.2">
      <c r="B144" s="17" t="str">
        <f>VLOOKUP(D144,'line assign basis'!$L$15:$Q$1525,6,FALSE)</f>
        <v>UNDRGRD STG-J P. 2F</v>
      </c>
      <c r="C144" s="20" t="s">
        <v>346</v>
      </c>
      <c r="D144" s="20" t="s">
        <v>344</v>
      </c>
      <c r="E144" s="20">
        <f>IFERROR(VLOOKUP(D144,'line assign basis'!$L$5:$P$1288,5,FALSE),"")</f>
        <v>29</v>
      </c>
      <c r="F144" s="39">
        <v>1995787.95</v>
      </c>
      <c r="G144" s="39">
        <v>1995787.95</v>
      </c>
      <c r="H144" s="19">
        <v>1887510.38</v>
      </c>
      <c r="I144" s="105">
        <f>IFERROR(VLOOKUP($D144,'SAP Data'!$A$7:$SD$1500,I$4,FALSE),"")</f>
        <v>1238494.69</v>
      </c>
      <c r="J144" s="105">
        <f>IFERROR(VLOOKUP($D144,'SAP Data'!$A$7:$SD$1500,J$4,FALSE),"")</f>
        <v>1238494.69</v>
      </c>
      <c r="K144" s="105">
        <f>IFERROR(VLOOKUP($D144,'SAP Data'!$A$7:$SD$1500,K$4,FALSE),"")</f>
        <v>1238494.69</v>
      </c>
      <c r="L144" s="105">
        <f>IFERROR(VLOOKUP($D144,'SAP Data'!$A$7:$SD$1500,L$4,FALSE),"")</f>
        <v>1591661.22</v>
      </c>
      <c r="M144" s="105">
        <f>IFERROR(VLOOKUP($D144,'SAP Data'!$A$7:$SD$1500,M$4,FALSE),"")</f>
        <v>1948423.21</v>
      </c>
      <c r="N144" s="105">
        <f>IFERROR(VLOOKUP($D144,'SAP Data'!$A$7:$SD$1500,N$4,FALSE),"")</f>
        <v>2325972.71</v>
      </c>
      <c r="O144" s="105">
        <f>IFERROR(VLOOKUP($D144,'SAP Data'!$A$7:$SD$1500,O$4,FALSE),"")</f>
        <v>2304092.04</v>
      </c>
      <c r="P144" s="105">
        <f>IFERROR(VLOOKUP($D144,'SAP Data'!$A$7:$SD$1500,P$4,FALSE),"")</f>
        <v>2332132.61</v>
      </c>
      <c r="Q144" s="105">
        <f>IFERROR(VLOOKUP($D144,'SAP Data'!$A$7:$SD$1500,Q$4,FALSE),"")</f>
        <v>2068807.75</v>
      </c>
      <c r="R144" s="105">
        <f>IFERROR(VLOOKUP($D144,'SAP Data'!$A$7:$SD$1500,R$4,FALSE),"")</f>
        <v>1589473.47</v>
      </c>
      <c r="S144" s="105">
        <f>IFERROR(VLOOKUP($D144,'SAP Data'!$A$7:$SD$1500,S$4,FALSE),"")</f>
        <v>1159042.43</v>
      </c>
      <c r="T144" s="105">
        <f>IFERROR(VLOOKUP($D144,'SAP Data'!$A$7:$SD$1500,T$4,FALSE),"")</f>
        <v>1370421.56</v>
      </c>
      <c r="U144" s="105">
        <f>IFERROR(VLOOKUP($D144,'SAP Data'!$A$7:$SD$1500,U$4,FALSE),"")</f>
        <v>1326561.03</v>
      </c>
      <c r="V144" s="105">
        <f>IFERROR(VLOOKUP($D144,'SAP Data'!$A$7:$SD$1500,V$4,FALSE),"")</f>
        <v>1326561.03</v>
      </c>
      <c r="W144" s="105">
        <f>IFERROR(VLOOKUP($D144,'SAP Data'!$A$7:$SD$1500,W$4,FALSE),"")</f>
        <v>1326561.03</v>
      </c>
      <c r="X144" s="105">
        <f>IFERROR(VLOOKUP($D144,'SAP Data'!$A$7:$SD$1500,X$4,FALSE),"")</f>
        <v>1672172.53</v>
      </c>
      <c r="Y144" s="105">
        <f>IFERROR(VLOOKUP($D144,'SAP Data'!$A$7:$SD$1500,Y$4,FALSE),"")</f>
        <v>1974346.69</v>
      </c>
      <c r="Z144" s="105">
        <f>IFERROR(VLOOKUP($D144,'SAP Data'!$A$7:$SD$1500,Z$4,FALSE),"")</f>
        <v>2226389.4500000002</v>
      </c>
      <c r="AA144" s="105">
        <f>IFERROR(VLOOKUP($D144,'SAP Data'!$A$7:$SD$1500,AA$4,FALSE),"")</f>
        <v>2073995.56</v>
      </c>
      <c r="AB144" s="105">
        <f>IFERROR(VLOOKUP($D144,'SAP Data'!$A$7:$SD$1500,AB$4,FALSE),"")</f>
        <v>2057755.54</v>
      </c>
      <c r="AC144" s="220">
        <f>IFERROR(VLOOKUP($D144,'SAP Data'!$A$7:$SD$1500,AC$4,FALSE),"")</f>
        <v>2111977.5299999998</v>
      </c>
      <c r="AD144" s="133">
        <f t="shared" si="146"/>
        <v>1830208.5541666665</v>
      </c>
      <c r="AE144" s="47">
        <f t="shared" si="147"/>
        <v>1778414.3875</v>
      </c>
      <c r="AF144" s="47">
        <f t="shared" si="148"/>
        <v>1722004.6233333333</v>
      </c>
      <c r="AG144" s="47">
        <f t="shared" si="149"/>
        <v>1704128.6866666665</v>
      </c>
      <c r="AH144" s="47">
        <f t="shared" si="150"/>
        <v>1711467.5483333336</v>
      </c>
      <c r="AI144" s="47">
        <f t="shared" si="151"/>
        <v>1718806.4100000001</v>
      </c>
      <c r="AJ144" s="47">
        <f t="shared" si="152"/>
        <v>1725830.47875</v>
      </c>
      <c r="AK144" s="47">
        <f t="shared" si="153"/>
        <v>1730265.2616666667</v>
      </c>
      <c r="AL144" s="47">
        <f t="shared" si="154"/>
        <v>1727196.1041666667</v>
      </c>
      <c r="AM144" s="47">
        <f t="shared" si="155"/>
        <v>1713459.448333333</v>
      </c>
      <c r="AN144" s="47">
        <f t="shared" si="156"/>
        <v>1692439.7170833331</v>
      </c>
      <c r="AO144" s="132">
        <f t="shared" si="157"/>
        <v>1682806.08</v>
      </c>
      <c r="AP144" s="19"/>
      <c r="AQ144" s="19">
        <f t="shared" si="171"/>
        <v>1830208.5541666665</v>
      </c>
      <c r="AR144" s="19"/>
      <c r="AS144" s="201"/>
      <c r="AT144" s="19"/>
      <c r="AU144" s="19">
        <f t="shared" si="158"/>
        <v>1778414.3875</v>
      </c>
      <c r="AV144" s="19"/>
      <c r="AW144" s="201"/>
      <c r="AY144" s="19">
        <f t="shared" si="159"/>
        <v>1722004.6233333333</v>
      </c>
      <c r="BA144" s="196"/>
      <c r="BC144" s="19">
        <f t="shared" si="160"/>
        <v>1704128.6866666665</v>
      </c>
      <c r="BE144" s="196"/>
      <c r="BG144" s="19">
        <f t="shared" si="161"/>
        <v>1711467.5483333336</v>
      </c>
      <c r="BI144" s="196"/>
      <c r="BK144" s="19">
        <f t="shared" si="162"/>
        <v>1718806.4100000001</v>
      </c>
      <c r="BM144" s="196"/>
      <c r="BO144" s="19">
        <f t="shared" si="163"/>
        <v>1725830.47875</v>
      </c>
      <c r="BQ144" s="196"/>
      <c r="BS144" s="19">
        <f t="shared" si="164"/>
        <v>1730265.2616666667</v>
      </c>
      <c r="BU144" s="196"/>
      <c r="BW144" s="19">
        <f t="shared" si="165"/>
        <v>1727196.1041666667</v>
      </c>
      <c r="BY144" s="196"/>
      <c r="CA144" s="19">
        <f t="shared" si="166"/>
        <v>1713459.448333333</v>
      </c>
      <c r="CC144" s="196"/>
      <c r="CE144" s="19">
        <f t="shared" si="167"/>
        <v>1692439.7170833331</v>
      </c>
      <c r="CG144" s="196"/>
      <c r="CI144" s="19">
        <f t="shared" si="168"/>
        <v>1682806.08</v>
      </c>
      <c r="CK144" s="196"/>
      <c r="CM144" s="19">
        <f t="shared" si="172"/>
        <v>0</v>
      </c>
      <c r="CO144" s="19">
        <f t="shared" si="110"/>
        <v>0</v>
      </c>
      <c r="CQ144" s="19">
        <f t="shared" si="144"/>
        <v>0</v>
      </c>
      <c r="CS144" s="19">
        <f t="shared" si="111"/>
        <v>0</v>
      </c>
      <c r="CU144" s="19">
        <f t="shared" si="169"/>
        <v>0</v>
      </c>
      <c r="CW144" s="76">
        <f t="shared" si="170"/>
        <v>0</v>
      </c>
      <c r="CY144" s="21"/>
      <c r="CZ144" s="19">
        <f t="shared" si="145"/>
        <v>0</v>
      </c>
      <c r="DA144" s="21"/>
    </row>
    <row r="145" spans="2:105" x14ac:dyDescent="0.2">
      <c r="B145" s="17" t="str">
        <f>VLOOKUP(D145,'line assign basis'!$L$15:$Q$1525,6,FALSE)</f>
        <v>STORAGE-TRANS CAN</v>
      </c>
      <c r="C145" s="20" t="s">
        <v>349</v>
      </c>
      <c r="D145" s="20" t="s">
        <v>347</v>
      </c>
      <c r="E145" s="20">
        <f>IFERROR(VLOOKUP(D145,'line assign basis'!$L$5:$P$1288,5,FALSE),"")</f>
        <v>29</v>
      </c>
      <c r="F145" s="39">
        <v>0</v>
      </c>
      <c r="G145" s="39">
        <v>0</v>
      </c>
      <c r="H145" s="19">
        <v>0</v>
      </c>
      <c r="I145" s="105">
        <f>IFERROR(VLOOKUP($D145,'SAP Data'!$A$7:$SD$1500,I$4,FALSE),"")</f>
        <v>0</v>
      </c>
      <c r="J145" s="105">
        <f>IFERROR(VLOOKUP($D145,'SAP Data'!$A$7:$SD$1500,J$4,FALSE),"")</f>
        <v>0</v>
      </c>
      <c r="K145" s="105">
        <f>IFERROR(VLOOKUP($D145,'SAP Data'!$A$7:$SD$1500,K$4,FALSE),"")</f>
        <v>0</v>
      </c>
      <c r="L145" s="105">
        <f>IFERROR(VLOOKUP($D145,'SAP Data'!$A$7:$SD$1500,L$4,FALSE),"")</f>
        <v>0</v>
      </c>
      <c r="M145" s="105">
        <f>IFERROR(VLOOKUP($D145,'SAP Data'!$A$7:$SD$1500,M$4,FALSE),"")</f>
        <v>0</v>
      </c>
      <c r="N145" s="105">
        <f>IFERROR(VLOOKUP($D145,'SAP Data'!$A$7:$SD$1500,N$4,FALSE),"")</f>
        <v>0</v>
      </c>
      <c r="O145" s="105">
        <f>IFERROR(VLOOKUP($D145,'SAP Data'!$A$7:$SD$1500,O$4,FALSE),"")</f>
        <v>0</v>
      </c>
      <c r="P145" s="105">
        <f>IFERROR(VLOOKUP($D145,'SAP Data'!$A$7:$SD$1500,P$4,FALSE),"")</f>
        <v>0</v>
      </c>
      <c r="Q145" s="105">
        <f>IFERROR(VLOOKUP($D145,'SAP Data'!$A$7:$SD$1500,Q$4,FALSE),"")</f>
        <v>0</v>
      </c>
      <c r="R145" s="105">
        <f>IFERROR(VLOOKUP($D145,'SAP Data'!$A$7:$SD$1500,R$4,FALSE),"")</f>
        <v>0</v>
      </c>
      <c r="S145" s="105">
        <f>IFERROR(VLOOKUP($D145,'SAP Data'!$A$7:$SD$1500,S$4,FALSE),"")</f>
        <v>0</v>
      </c>
      <c r="T145" s="105">
        <f>IFERROR(VLOOKUP($D145,'SAP Data'!$A$7:$SD$1500,T$4,FALSE),"")</f>
        <v>0</v>
      </c>
      <c r="U145" s="105">
        <f>IFERROR(VLOOKUP($D145,'SAP Data'!$A$7:$SD$1500,U$4,FALSE),"")</f>
        <v>0</v>
      </c>
      <c r="V145" s="105">
        <f>IFERROR(VLOOKUP($D145,'SAP Data'!$A$7:$SD$1500,V$4,FALSE),"")</f>
        <v>0</v>
      </c>
      <c r="W145" s="105">
        <f>IFERROR(VLOOKUP($D145,'SAP Data'!$A$7:$SD$1500,W$4,FALSE),"")</f>
        <v>0</v>
      </c>
      <c r="X145" s="105">
        <f>IFERROR(VLOOKUP($D145,'SAP Data'!$A$7:$SD$1500,X$4,FALSE),"")</f>
        <v>0</v>
      </c>
      <c r="Y145" s="105">
        <f>IFERROR(VLOOKUP($D145,'SAP Data'!$A$7:$SD$1500,Y$4,FALSE),"")</f>
        <v>0</v>
      </c>
      <c r="Z145" s="105">
        <f>IFERROR(VLOOKUP($D145,'SAP Data'!$A$7:$SD$1500,Z$4,FALSE),"")</f>
        <v>0</v>
      </c>
      <c r="AA145" s="105">
        <f>IFERROR(VLOOKUP($D145,'SAP Data'!$A$7:$SD$1500,AA$4,FALSE),"")</f>
        <v>0</v>
      </c>
      <c r="AB145" s="105">
        <f>IFERROR(VLOOKUP($D145,'SAP Data'!$A$7:$SD$1500,AB$4,FALSE),"")</f>
        <v>0</v>
      </c>
      <c r="AC145" s="220">
        <f>IFERROR(VLOOKUP($D145,'SAP Data'!$A$7:$SD$1500,AC$4,FALSE),"")</f>
        <v>0</v>
      </c>
      <c r="AD145" s="133">
        <f t="shared" si="146"/>
        <v>0</v>
      </c>
      <c r="AE145" s="47">
        <f t="shared" si="147"/>
        <v>0</v>
      </c>
      <c r="AF145" s="47">
        <f t="shared" si="148"/>
        <v>0</v>
      </c>
      <c r="AG145" s="47">
        <f t="shared" si="149"/>
        <v>0</v>
      </c>
      <c r="AH145" s="47">
        <f t="shared" si="150"/>
        <v>0</v>
      </c>
      <c r="AI145" s="47">
        <f t="shared" si="151"/>
        <v>0</v>
      </c>
      <c r="AJ145" s="47">
        <f t="shared" si="152"/>
        <v>0</v>
      </c>
      <c r="AK145" s="47">
        <f t="shared" si="153"/>
        <v>0</v>
      </c>
      <c r="AL145" s="47">
        <f t="shared" si="154"/>
        <v>0</v>
      </c>
      <c r="AM145" s="47">
        <f t="shared" si="155"/>
        <v>0</v>
      </c>
      <c r="AN145" s="47">
        <f t="shared" si="156"/>
        <v>0</v>
      </c>
      <c r="AO145" s="132">
        <f t="shared" si="157"/>
        <v>0</v>
      </c>
      <c r="AP145" s="19"/>
      <c r="AQ145" s="19">
        <f t="shared" si="171"/>
        <v>0</v>
      </c>
      <c r="AR145" s="19"/>
      <c r="AS145" s="201"/>
      <c r="AT145" s="19"/>
      <c r="AU145" s="19">
        <f t="shared" si="158"/>
        <v>0</v>
      </c>
      <c r="AV145" s="19"/>
      <c r="AW145" s="201"/>
      <c r="AY145" s="19">
        <f t="shared" si="159"/>
        <v>0</v>
      </c>
      <c r="BA145" s="196"/>
      <c r="BC145" s="19">
        <f t="shared" si="160"/>
        <v>0</v>
      </c>
      <c r="BE145" s="196"/>
      <c r="BG145" s="19">
        <f t="shared" si="161"/>
        <v>0</v>
      </c>
      <c r="BI145" s="196"/>
      <c r="BK145" s="19">
        <f t="shared" si="162"/>
        <v>0</v>
      </c>
      <c r="BM145" s="196"/>
      <c r="BO145" s="19">
        <f t="shared" si="163"/>
        <v>0</v>
      </c>
      <c r="BQ145" s="196"/>
      <c r="BS145" s="19">
        <f t="shared" si="164"/>
        <v>0</v>
      </c>
      <c r="BU145" s="196"/>
      <c r="BW145" s="19">
        <f t="shared" si="165"/>
        <v>0</v>
      </c>
      <c r="BY145" s="196"/>
      <c r="CA145" s="19">
        <f t="shared" si="166"/>
        <v>0</v>
      </c>
      <c r="CC145" s="196"/>
      <c r="CE145" s="19">
        <f t="shared" si="167"/>
        <v>0</v>
      </c>
      <c r="CG145" s="196"/>
      <c r="CI145" s="19">
        <f t="shared" si="168"/>
        <v>0</v>
      </c>
      <c r="CK145" s="196"/>
      <c r="CM145" s="19">
        <f t="shared" si="172"/>
        <v>0</v>
      </c>
      <c r="CO145" s="19">
        <f t="shared" si="110"/>
        <v>0</v>
      </c>
      <c r="CQ145" s="19">
        <f t="shared" si="144"/>
        <v>0</v>
      </c>
      <c r="CS145" s="19">
        <f t="shared" si="111"/>
        <v>0</v>
      </c>
      <c r="CU145" s="19">
        <f t="shared" si="169"/>
        <v>0</v>
      </c>
      <c r="CW145" s="76">
        <f t="shared" si="170"/>
        <v>0</v>
      </c>
      <c r="CY145" s="21"/>
      <c r="CZ145" s="19">
        <f t="shared" si="145"/>
        <v>0</v>
      </c>
      <c r="DA145" s="21"/>
    </row>
    <row r="146" spans="2:105" x14ac:dyDescent="0.2">
      <c r="B146" s="17" t="str">
        <f>VLOOKUP(D146,'line assign basis'!$L$15:$Q$1525,6,FALSE)</f>
        <v>LNG STORAGE-GASCO</v>
      </c>
      <c r="C146" s="20" t="s">
        <v>352</v>
      </c>
      <c r="D146" s="20" t="s">
        <v>350</v>
      </c>
      <c r="E146" s="20">
        <f>IFERROR(VLOOKUP(D146,'line assign basis'!$L$5:$P$1288,5,FALSE),"")</f>
        <v>29</v>
      </c>
      <c r="F146" s="39">
        <v>1327975.71</v>
      </c>
      <c r="G146" s="39">
        <v>1293452.1499999999</v>
      </c>
      <c r="H146" s="19">
        <v>1262018.67</v>
      </c>
      <c r="I146" s="105">
        <f>IFERROR(VLOOKUP($D146,'SAP Data'!$A$7:$SD$1500,I$4,FALSE),"")</f>
        <v>1228304.24</v>
      </c>
      <c r="J146" s="105">
        <f>IFERROR(VLOOKUP($D146,'SAP Data'!$A$7:$SD$1500,J$4,FALSE),"")</f>
        <v>1201996.3700000001</v>
      </c>
      <c r="K146" s="105">
        <f>IFERROR(VLOOKUP($D146,'SAP Data'!$A$7:$SD$1500,K$4,FALSE),"")</f>
        <v>1265220.93</v>
      </c>
      <c r="L146" s="105">
        <f>IFERROR(VLOOKUP($D146,'SAP Data'!$A$7:$SD$1500,L$4,FALSE),"")</f>
        <v>1367956.71</v>
      </c>
      <c r="M146" s="105">
        <f>IFERROR(VLOOKUP($D146,'SAP Data'!$A$7:$SD$1500,M$4,FALSE),"")</f>
        <v>1416633.51</v>
      </c>
      <c r="N146" s="105">
        <f>IFERROR(VLOOKUP($D146,'SAP Data'!$A$7:$SD$1500,N$4,FALSE),"")</f>
        <v>1413192.02</v>
      </c>
      <c r="O146" s="105">
        <f>IFERROR(VLOOKUP($D146,'SAP Data'!$A$7:$SD$1500,O$4,FALSE),"")</f>
        <v>1395154.22</v>
      </c>
      <c r="P146" s="105">
        <f>IFERROR(VLOOKUP($D146,'SAP Data'!$A$7:$SD$1500,P$4,FALSE),"")</f>
        <v>1363167.35</v>
      </c>
      <c r="Q146" s="105">
        <f>IFERROR(VLOOKUP($D146,'SAP Data'!$A$7:$SD$1500,Q$4,FALSE),"")</f>
        <v>1336656.18</v>
      </c>
      <c r="R146" s="105">
        <f>IFERROR(VLOOKUP($D146,'SAP Data'!$A$7:$SD$1500,R$4,FALSE),"")</f>
        <v>1267359.4099999999</v>
      </c>
      <c r="S146" s="105">
        <f>IFERROR(VLOOKUP($D146,'SAP Data'!$A$7:$SD$1500,S$4,FALSE),"")</f>
        <v>779674.5</v>
      </c>
      <c r="T146" s="105">
        <f>IFERROR(VLOOKUP($D146,'SAP Data'!$A$7:$SD$1500,T$4,FALSE),"")</f>
        <v>673581.37</v>
      </c>
      <c r="U146" s="105">
        <f>IFERROR(VLOOKUP($D146,'SAP Data'!$A$7:$SD$1500,U$4,FALSE),"")</f>
        <v>626046.56000000006</v>
      </c>
      <c r="V146" s="105">
        <f>IFERROR(VLOOKUP($D146,'SAP Data'!$A$7:$SD$1500,V$4,FALSE),"")</f>
        <v>602998.94999999995</v>
      </c>
      <c r="W146" s="105">
        <f>IFERROR(VLOOKUP($D146,'SAP Data'!$A$7:$SD$1500,W$4,FALSE),"")</f>
        <v>608266.09</v>
      </c>
      <c r="X146" s="105">
        <f>IFERROR(VLOOKUP($D146,'SAP Data'!$A$7:$SD$1500,X$4,FALSE),"")</f>
        <v>656430.68000000005</v>
      </c>
      <c r="Y146" s="105">
        <f>IFERROR(VLOOKUP($D146,'SAP Data'!$A$7:$SD$1500,Y$4,FALSE),"")</f>
        <v>665987.52</v>
      </c>
      <c r="Z146" s="105">
        <f>IFERROR(VLOOKUP($D146,'SAP Data'!$A$7:$SD$1500,Z$4,FALSE),"")</f>
        <v>724552.16</v>
      </c>
      <c r="AA146" s="105">
        <f>IFERROR(VLOOKUP($D146,'SAP Data'!$A$7:$SD$1500,AA$4,FALSE),"")</f>
        <v>708178.88</v>
      </c>
      <c r="AB146" s="105">
        <f>IFERROR(VLOOKUP($D146,'SAP Data'!$A$7:$SD$1500,AB$4,FALSE),"")</f>
        <v>685280.71</v>
      </c>
      <c r="AC146" s="220">
        <f>IFERROR(VLOOKUP($D146,'SAP Data'!$A$7:$SD$1500,AC$4,FALSE),"")</f>
        <v>661401.43999999994</v>
      </c>
      <c r="AD146" s="133">
        <f t="shared" si="146"/>
        <v>1320118.3258333334</v>
      </c>
      <c r="AE146" s="47">
        <f t="shared" si="147"/>
        <v>1296185.2445833331</v>
      </c>
      <c r="AF146" s="47">
        <f t="shared" si="148"/>
        <v>1250259.6216666666</v>
      </c>
      <c r="AG146" s="47">
        <f t="shared" si="149"/>
        <v>1200647.3308333331</v>
      </c>
      <c r="AH146" s="47">
        <f t="shared" si="150"/>
        <v>1150595.0349999999</v>
      </c>
      <c r="AI146" s="47">
        <f t="shared" si="151"/>
        <v>1098263.6908333332</v>
      </c>
      <c r="AJ146" s="47">
        <f t="shared" si="152"/>
        <v>1041243.6545833332</v>
      </c>
      <c r="AK146" s="47">
        <f t="shared" si="153"/>
        <v>980319.82041666668</v>
      </c>
      <c r="AL146" s="47">
        <f t="shared" si="154"/>
        <v>920349.57666666666</v>
      </c>
      <c r="AM146" s="47">
        <f t="shared" si="155"/>
        <v>863032.27666666673</v>
      </c>
      <c r="AN146" s="47">
        <f t="shared" si="156"/>
        <v>806163.0275000002</v>
      </c>
      <c r="AO146" s="132">
        <f t="shared" si="157"/>
        <v>749782.13666666672</v>
      </c>
      <c r="AP146" s="19"/>
      <c r="AQ146" s="19">
        <f t="shared" si="171"/>
        <v>1320118.3258333334</v>
      </c>
      <c r="AR146" s="19"/>
      <c r="AS146" s="201"/>
      <c r="AT146" s="19"/>
      <c r="AU146" s="19">
        <f t="shared" si="158"/>
        <v>1296185.2445833331</v>
      </c>
      <c r="AV146" s="19"/>
      <c r="AW146" s="201"/>
      <c r="AY146" s="19">
        <f t="shared" si="159"/>
        <v>1250259.6216666666</v>
      </c>
      <c r="BA146" s="196"/>
      <c r="BC146" s="19">
        <f t="shared" si="160"/>
        <v>1200647.3308333331</v>
      </c>
      <c r="BE146" s="196"/>
      <c r="BG146" s="19">
        <f t="shared" si="161"/>
        <v>1150595.0349999999</v>
      </c>
      <c r="BI146" s="196"/>
      <c r="BK146" s="19">
        <f t="shared" si="162"/>
        <v>1098263.6908333332</v>
      </c>
      <c r="BM146" s="196"/>
      <c r="BO146" s="19">
        <f t="shared" si="163"/>
        <v>1041243.6545833332</v>
      </c>
      <c r="BQ146" s="196"/>
      <c r="BS146" s="19">
        <f t="shared" si="164"/>
        <v>980319.82041666668</v>
      </c>
      <c r="BU146" s="196"/>
      <c r="BW146" s="19">
        <f t="shared" si="165"/>
        <v>920349.57666666666</v>
      </c>
      <c r="BY146" s="196"/>
      <c r="CA146" s="19">
        <f t="shared" si="166"/>
        <v>863032.27666666673</v>
      </c>
      <c r="CC146" s="196"/>
      <c r="CE146" s="19">
        <f t="shared" si="167"/>
        <v>806163.0275000002</v>
      </c>
      <c r="CG146" s="196"/>
      <c r="CI146" s="19">
        <f t="shared" si="168"/>
        <v>749782.13666666672</v>
      </c>
      <c r="CK146" s="196"/>
      <c r="CM146" s="19">
        <f t="shared" si="172"/>
        <v>0</v>
      </c>
      <c r="CO146" s="19">
        <f t="shared" si="110"/>
        <v>0</v>
      </c>
      <c r="CQ146" s="19">
        <f t="shared" si="144"/>
        <v>0</v>
      </c>
      <c r="CS146" s="19">
        <f t="shared" si="111"/>
        <v>0</v>
      </c>
      <c r="CU146" s="19">
        <f t="shared" si="169"/>
        <v>0</v>
      </c>
      <c r="CW146" s="76">
        <f t="shared" si="170"/>
        <v>0</v>
      </c>
      <c r="CY146" s="21"/>
      <c r="CZ146" s="19">
        <f t="shared" si="145"/>
        <v>0</v>
      </c>
      <c r="DA146" s="21"/>
    </row>
    <row r="147" spans="2:105" x14ac:dyDescent="0.2">
      <c r="B147" s="17" t="str">
        <f>VLOOKUP(D147,'line assign basis'!$L$15:$Q$1525,6,FALSE)</f>
        <v>LNG STORAGE-PLYMOUTH</v>
      </c>
      <c r="C147" s="20" t="s">
        <v>355</v>
      </c>
      <c r="D147" s="20" t="s">
        <v>353</v>
      </c>
      <c r="E147" s="20">
        <f>IFERROR(VLOOKUP(D147,'line assign basis'!$L$5:$P$1288,5,FALSE),"")</f>
        <v>29</v>
      </c>
      <c r="F147" s="39">
        <v>0</v>
      </c>
      <c r="G147" s="39">
        <v>0</v>
      </c>
      <c r="H147" s="19">
        <v>0</v>
      </c>
      <c r="I147" s="105">
        <f>IFERROR(VLOOKUP($D147,'SAP Data'!$A$7:$SD$1500,I$4,FALSE),"")</f>
        <v>0</v>
      </c>
      <c r="J147" s="105">
        <f>IFERROR(VLOOKUP($D147,'SAP Data'!$A$7:$SD$1500,J$4,FALSE),"")</f>
        <v>0</v>
      </c>
      <c r="K147" s="105">
        <f>IFERROR(VLOOKUP($D147,'SAP Data'!$A$7:$SD$1500,K$4,FALSE),"")</f>
        <v>0</v>
      </c>
      <c r="L147" s="105">
        <f>IFERROR(VLOOKUP($D147,'SAP Data'!$A$7:$SD$1500,L$4,FALSE),"")</f>
        <v>0</v>
      </c>
      <c r="M147" s="105">
        <f>IFERROR(VLOOKUP($D147,'SAP Data'!$A$7:$SD$1500,M$4,FALSE),"")</f>
        <v>0</v>
      </c>
      <c r="N147" s="105">
        <f>IFERROR(VLOOKUP($D147,'SAP Data'!$A$7:$SD$1500,N$4,FALSE),"")</f>
        <v>0</v>
      </c>
      <c r="O147" s="105">
        <f>IFERROR(VLOOKUP($D147,'SAP Data'!$A$7:$SD$1500,O$4,FALSE),"")</f>
        <v>0</v>
      </c>
      <c r="P147" s="105">
        <f>IFERROR(VLOOKUP($D147,'SAP Data'!$A$7:$SD$1500,P$4,FALSE),"")</f>
        <v>0</v>
      </c>
      <c r="Q147" s="105">
        <f>IFERROR(VLOOKUP($D147,'SAP Data'!$A$7:$SD$1500,Q$4,FALSE),"")</f>
        <v>0</v>
      </c>
      <c r="R147" s="105">
        <f>IFERROR(VLOOKUP($D147,'SAP Data'!$A$7:$SD$1500,R$4,FALSE),"")</f>
        <v>0</v>
      </c>
      <c r="S147" s="105">
        <f>IFERROR(VLOOKUP($D147,'SAP Data'!$A$7:$SD$1500,S$4,FALSE),"")</f>
        <v>0</v>
      </c>
      <c r="T147" s="105">
        <f>IFERROR(VLOOKUP($D147,'SAP Data'!$A$7:$SD$1500,T$4,FALSE),"")</f>
        <v>0</v>
      </c>
      <c r="U147" s="105">
        <f>IFERROR(VLOOKUP($D147,'SAP Data'!$A$7:$SD$1500,U$4,FALSE),"")</f>
        <v>0</v>
      </c>
      <c r="V147" s="105">
        <f>IFERROR(VLOOKUP($D147,'SAP Data'!$A$7:$SD$1500,V$4,FALSE),"")</f>
        <v>0</v>
      </c>
      <c r="W147" s="105">
        <f>IFERROR(VLOOKUP($D147,'SAP Data'!$A$7:$SD$1500,W$4,FALSE),"")</f>
        <v>0</v>
      </c>
      <c r="X147" s="105">
        <f>IFERROR(VLOOKUP($D147,'SAP Data'!$A$7:$SD$1500,X$4,FALSE),"")</f>
        <v>0</v>
      </c>
      <c r="Y147" s="105">
        <f>IFERROR(VLOOKUP($D147,'SAP Data'!$A$7:$SD$1500,Y$4,FALSE),"")</f>
        <v>0</v>
      </c>
      <c r="Z147" s="105">
        <f>IFERROR(VLOOKUP($D147,'SAP Data'!$A$7:$SD$1500,Z$4,FALSE),"")</f>
        <v>0</v>
      </c>
      <c r="AA147" s="105">
        <f>IFERROR(VLOOKUP($D147,'SAP Data'!$A$7:$SD$1500,AA$4,FALSE),"")</f>
        <v>0</v>
      </c>
      <c r="AB147" s="105">
        <f>IFERROR(VLOOKUP($D147,'SAP Data'!$A$7:$SD$1500,AB$4,FALSE),"")</f>
        <v>0</v>
      </c>
      <c r="AC147" s="220">
        <f>IFERROR(VLOOKUP($D147,'SAP Data'!$A$7:$SD$1500,AC$4,FALSE),"")</f>
        <v>0</v>
      </c>
      <c r="AD147" s="133">
        <f t="shared" si="146"/>
        <v>0</v>
      </c>
      <c r="AE147" s="47">
        <f t="shared" si="147"/>
        <v>0</v>
      </c>
      <c r="AF147" s="47">
        <f t="shared" si="148"/>
        <v>0</v>
      </c>
      <c r="AG147" s="47">
        <f t="shared" si="149"/>
        <v>0</v>
      </c>
      <c r="AH147" s="47">
        <f t="shared" si="150"/>
        <v>0</v>
      </c>
      <c r="AI147" s="47">
        <f t="shared" si="151"/>
        <v>0</v>
      </c>
      <c r="AJ147" s="47">
        <f t="shared" si="152"/>
        <v>0</v>
      </c>
      <c r="AK147" s="47">
        <f t="shared" si="153"/>
        <v>0</v>
      </c>
      <c r="AL147" s="47">
        <f t="shared" si="154"/>
        <v>0</v>
      </c>
      <c r="AM147" s="47">
        <f t="shared" si="155"/>
        <v>0</v>
      </c>
      <c r="AN147" s="47">
        <f t="shared" si="156"/>
        <v>0</v>
      </c>
      <c r="AO147" s="132">
        <f t="shared" si="157"/>
        <v>0</v>
      </c>
      <c r="AP147" s="19"/>
      <c r="AQ147" s="19">
        <f t="shared" si="171"/>
        <v>0</v>
      </c>
      <c r="AR147" s="19"/>
      <c r="AS147" s="201"/>
      <c r="AT147" s="19"/>
      <c r="AU147" s="19">
        <f t="shared" si="158"/>
        <v>0</v>
      </c>
      <c r="AV147" s="19"/>
      <c r="AW147" s="201"/>
      <c r="AY147" s="19">
        <f t="shared" si="159"/>
        <v>0</v>
      </c>
      <c r="BA147" s="196"/>
      <c r="BC147" s="19">
        <f t="shared" si="160"/>
        <v>0</v>
      </c>
      <c r="BE147" s="196"/>
      <c r="BG147" s="19">
        <f t="shared" si="161"/>
        <v>0</v>
      </c>
      <c r="BI147" s="196"/>
      <c r="BK147" s="19">
        <f t="shared" si="162"/>
        <v>0</v>
      </c>
      <c r="BM147" s="196"/>
      <c r="BO147" s="19">
        <f t="shared" si="163"/>
        <v>0</v>
      </c>
      <c r="BQ147" s="196"/>
      <c r="BS147" s="19">
        <f t="shared" si="164"/>
        <v>0</v>
      </c>
      <c r="BU147" s="196"/>
      <c r="BW147" s="19">
        <f t="shared" si="165"/>
        <v>0</v>
      </c>
      <c r="BY147" s="196"/>
      <c r="CA147" s="19">
        <f t="shared" si="166"/>
        <v>0</v>
      </c>
      <c r="CC147" s="196"/>
      <c r="CE147" s="19">
        <f t="shared" si="167"/>
        <v>0</v>
      </c>
      <c r="CG147" s="196"/>
      <c r="CI147" s="19">
        <f t="shared" si="168"/>
        <v>0</v>
      </c>
      <c r="CK147" s="196"/>
      <c r="CM147" s="19">
        <f t="shared" si="172"/>
        <v>0</v>
      </c>
      <c r="CO147" s="19">
        <f t="shared" ref="CO147:CO214" si="173">IFERROR(CZ147+CU147,"")</f>
        <v>0</v>
      </c>
      <c r="CQ147" s="19">
        <f t="shared" si="144"/>
        <v>0</v>
      </c>
      <c r="CS147" s="19">
        <f t="shared" ref="CS147:CS214" si="174">IFERROR(CZ147-CQ147,"")</f>
        <v>0</v>
      </c>
      <c r="CU147" s="19">
        <f t="shared" si="169"/>
        <v>0</v>
      </c>
      <c r="CW147" s="76">
        <f t="shared" si="170"/>
        <v>0</v>
      </c>
      <c r="CY147" s="21"/>
      <c r="CZ147" s="19">
        <f t="shared" si="145"/>
        <v>0</v>
      </c>
      <c r="DA147" s="21"/>
    </row>
    <row r="148" spans="2:105" x14ac:dyDescent="0.2">
      <c r="B148" s="17" t="str">
        <f>VLOOKUP(D148,'line assign basis'!$L$15:$Q$1525,6,FALSE)</f>
        <v>LNG STORAGE-NEWPORT</v>
      </c>
      <c r="C148" s="20" t="s">
        <v>358</v>
      </c>
      <c r="D148" s="20" t="s">
        <v>356</v>
      </c>
      <c r="E148" s="20">
        <f>IFERROR(VLOOKUP(D148,'line assign basis'!$L$5:$P$1288,5,FALSE),"")</f>
        <v>29</v>
      </c>
      <c r="F148" s="39">
        <v>2182081.44</v>
      </c>
      <c r="G148" s="39">
        <v>1567839.05</v>
      </c>
      <c r="H148" s="19">
        <v>1492964.77</v>
      </c>
      <c r="I148" s="105">
        <f>IFERROR(VLOOKUP($D148,'SAP Data'!$A$7:$SD$1500,I$4,FALSE),"")</f>
        <v>1390828.39</v>
      </c>
      <c r="J148" s="105">
        <f>IFERROR(VLOOKUP($D148,'SAP Data'!$A$7:$SD$1500,J$4,FALSE),"")</f>
        <v>1563458.31</v>
      </c>
      <c r="K148" s="105">
        <f>IFERROR(VLOOKUP($D148,'SAP Data'!$A$7:$SD$1500,K$4,FALSE),"")</f>
        <v>1647939.96</v>
      </c>
      <c r="L148" s="105">
        <f>IFERROR(VLOOKUP($D148,'SAP Data'!$A$7:$SD$1500,L$4,FALSE),"")</f>
        <v>1568225.6</v>
      </c>
      <c r="M148" s="105">
        <f>IFERROR(VLOOKUP($D148,'SAP Data'!$A$7:$SD$1500,M$4,FALSE),"")</f>
        <v>1523114.62</v>
      </c>
      <c r="N148" s="105">
        <f>IFERROR(VLOOKUP($D148,'SAP Data'!$A$7:$SD$1500,N$4,FALSE),"")</f>
        <v>1479261.86</v>
      </c>
      <c r="O148" s="105">
        <f>IFERROR(VLOOKUP($D148,'SAP Data'!$A$7:$SD$1500,O$4,FALSE),"")</f>
        <v>1519450.55</v>
      </c>
      <c r="P148" s="105">
        <f>IFERROR(VLOOKUP($D148,'SAP Data'!$A$7:$SD$1500,P$4,FALSE),"")</f>
        <v>1829269.91</v>
      </c>
      <c r="Q148" s="105">
        <f>IFERROR(VLOOKUP($D148,'SAP Data'!$A$7:$SD$1500,Q$4,FALSE),"")</f>
        <v>2363939.4300000002</v>
      </c>
      <c r="R148" s="105">
        <f>IFERROR(VLOOKUP($D148,'SAP Data'!$A$7:$SD$1500,R$4,FALSE),"")</f>
        <v>2255550.71</v>
      </c>
      <c r="S148" s="105">
        <f>IFERROR(VLOOKUP($D148,'SAP Data'!$A$7:$SD$1500,S$4,FALSE),"")</f>
        <v>1070824.51</v>
      </c>
      <c r="T148" s="105">
        <f>IFERROR(VLOOKUP($D148,'SAP Data'!$A$7:$SD$1500,T$4,FALSE),"")</f>
        <v>650807.6</v>
      </c>
      <c r="U148" s="105">
        <f>IFERROR(VLOOKUP($D148,'SAP Data'!$A$7:$SD$1500,U$4,FALSE),"")</f>
        <v>628824.43000000005</v>
      </c>
      <c r="V148" s="105">
        <f>IFERROR(VLOOKUP($D148,'SAP Data'!$A$7:$SD$1500,V$4,FALSE),"")</f>
        <v>855104.26</v>
      </c>
      <c r="W148" s="105">
        <f>IFERROR(VLOOKUP($D148,'SAP Data'!$A$7:$SD$1500,W$4,FALSE),"")</f>
        <v>936816.7</v>
      </c>
      <c r="X148" s="105">
        <f>IFERROR(VLOOKUP($D148,'SAP Data'!$A$7:$SD$1500,X$4,FALSE),"")</f>
        <v>1185668.28</v>
      </c>
      <c r="Y148" s="105">
        <f>IFERROR(VLOOKUP($D148,'SAP Data'!$A$7:$SD$1500,Y$4,FALSE),"")</f>
        <v>1457490.82</v>
      </c>
      <c r="Z148" s="105">
        <f>IFERROR(VLOOKUP($D148,'SAP Data'!$A$7:$SD$1500,Z$4,FALSE),"")</f>
        <v>1560521.08</v>
      </c>
      <c r="AA148" s="105">
        <f>IFERROR(VLOOKUP($D148,'SAP Data'!$A$7:$SD$1500,AA$4,FALSE),"")</f>
        <v>1969079.94</v>
      </c>
      <c r="AB148" s="105">
        <f>IFERROR(VLOOKUP($D148,'SAP Data'!$A$7:$SD$1500,AB$4,FALSE),"")</f>
        <v>2095571.41</v>
      </c>
      <c r="AC148" s="220">
        <f>IFERROR(VLOOKUP($D148,'SAP Data'!$A$7:$SD$1500,AC$4,FALSE),"")</f>
        <v>2052584.65</v>
      </c>
      <c r="AD148" s="133">
        <f t="shared" si="146"/>
        <v>1680425.7104166665</v>
      </c>
      <c r="AE148" s="47">
        <f t="shared" si="147"/>
        <v>1662777.9908333335</v>
      </c>
      <c r="AF148" s="47">
        <f t="shared" si="148"/>
        <v>1606979.1695833337</v>
      </c>
      <c r="AG148" s="47">
        <f t="shared" si="149"/>
        <v>1540139.1225000003</v>
      </c>
      <c r="AH148" s="47">
        <f t="shared" si="150"/>
        <v>1478874.2054166666</v>
      </c>
      <c r="AI148" s="47">
        <f t="shared" si="151"/>
        <v>1419729.3174999999</v>
      </c>
      <c r="AJ148" s="47">
        <f t="shared" si="152"/>
        <v>1374159.2933333335</v>
      </c>
      <c r="AK148" s="47">
        <f t="shared" si="153"/>
        <v>1355485.0799999998</v>
      </c>
      <c r="AL148" s="47">
        <f t="shared" si="154"/>
        <v>1356136.5558333332</v>
      </c>
      <c r="AM148" s="47">
        <f t="shared" si="155"/>
        <v>1378256.9145833333</v>
      </c>
      <c r="AN148" s="47">
        <f t="shared" si="156"/>
        <v>1408087.3683333332</v>
      </c>
      <c r="AO148" s="132">
        <f t="shared" si="157"/>
        <v>1406210.1483333334</v>
      </c>
      <c r="AP148" s="19"/>
      <c r="AQ148" s="19">
        <f t="shared" si="171"/>
        <v>1680425.7104166665</v>
      </c>
      <c r="AR148" s="19"/>
      <c r="AS148" s="201"/>
      <c r="AT148" s="19"/>
      <c r="AU148" s="19">
        <f t="shared" si="158"/>
        <v>1662777.9908333335</v>
      </c>
      <c r="AV148" s="19"/>
      <c r="AW148" s="201"/>
      <c r="AY148" s="19">
        <f t="shared" si="159"/>
        <v>1606979.1695833337</v>
      </c>
      <c r="BA148" s="196"/>
      <c r="BC148" s="19">
        <f t="shared" si="160"/>
        <v>1540139.1225000003</v>
      </c>
      <c r="BE148" s="196"/>
      <c r="BG148" s="19">
        <f t="shared" si="161"/>
        <v>1478874.2054166666</v>
      </c>
      <c r="BI148" s="196"/>
      <c r="BK148" s="19">
        <f t="shared" si="162"/>
        <v>1419729.3174999999</v>
      </c>
      <c r="BM148" s="196"/>
      <c r="BO148" s="19">
        <f t="shared" si="163"/>
        <v>1374159.2933333335</v>
      </c>
      <c r="BQ148" s="196"/>
      <c r="BS148" s="19">
        <f t="shared" si="164"/>
        <v>1355485.0799999998</v>
      </c>
      <c r="BU148" s="196"/>
      <c r="BW148" s="19">
        <f t="shared" si="165"/>
        <v>1356136.5558333332</v>
      </c>
      <c r="BY148" s="196"/>
      <c r="CA148" s="19">
        <f t="shared" si="166"/>
        <v>1378256.9145833333</v>
      </c>
      <c r="CC148" s="196"/>
      <c r="CE148" s="19">
        <f t="shared" si="167"/>
        <v>1408087.3683333332</v>
      </c>
      <c r="CG148" s="196"/>
      <c r="CI148" s="19">
        <f t="shared" si="168"/>
        <v>1406210.1483333334</v>
      </c>
      <c r="CK148" s="196"/>
      <c r="CM148" s="19">
        <f t="shared" si="172"/>
        <v>0</v>
      </c>
      <c r="CO148" s="19">
        <f t="shared" si="173"/>
        <v>0</v>
      </c>
      <c r="CQ148" s="19">
        <f t="shared" si="144"/>
        <v>0</v>
      </c>
      <c r="CS148" s="19">
        <f t="shared" si="174"/>
        <v>0</v>
      </c>
      <c r="CU148" s="19">
        <f t="shared" si="169"/>
        <v>0</v>
      </c>
      <c r="CW148" s="76">
        <f t="shared" si="170"/>
        <v>0</v>
      </c>
      <c r="CY148" s="21"/>
      <c r="CZ148" s="19">
        <f t="shared" si="145"/>
        <v>0</v>
      </c>
      <c r="DA148" s="21"/>
    </row>
    <row r="149" spans="2:105" x14ac:dyDescent="0.2">
      <c r="B149" s="17" t="e">
        <f>VLOOKUP(D149,'line assign basis'!$L$15:$Q$1525,6,FALSE)</f>
        <v>#N/A</v>
      </c>
      <c r="C149" s="20" t="s">
        <v>1620</v>
      </c>
      <c r="D149" s="45" t="s">
        <v>3453</v>
      </c>
      <c r="E149" s="20">
        <f>IFERROR(VLOOKUP(D149,'line assign basis'!$L$5:$P$1288,5,FALSE),"")</f>
        <v>29</v>
      </c>
      <c r="F149" s="39" t="s">
        <v>3477</v>
      </c>
      <c r="G149" s="39" t="s">
        <v>3477</v>
      </c>
      <c r="H149" s="19" t="s">
        <v>3477</v>
      </c>
      <c r="I149" s="105" t="str">
        <f>IFERROR(VLOOKUP($D149,'SAP Data'!$A$7:$SD$1500,I$4,FALSE),"")</f>
        <v/>
      </c>
      <c r="J149" s="105" t="str">
        <f>IFERROR(VLOOKUP($D149,'SAP Data'!$A$7:$SD$1500,J$4,FALSE),"")</f>
        <v/>
      </c>
      <c r="K149" s="105" t="str">
        <f>IFERROR(VLOOKUP($D149,'SAP Data'!$A$7:$SD$1500,K$4,FALSE),"")</f>
        <v/>
      </c>
      <c r="L149" s="105" t="str">
        <f>IFERROR(VLOOKUP($D149,'SAP Data'!$A$7:$SD$1500,L$4,FALSE),"")</f>
        <v/>
      </c>
      <c r="M149" s="105" t="str">
        <f>IFERROR(VLOOKUP($D149,'SAP Data'!$A$7:$SD$1500,M$4,FALSE),"")</f>
        <v/>
      </c>
      <c r="N149" s="105" t="str">
        <f>IFERROR(VLOOKUP($D149,'SAP Data'!$A$7:$SD$1500,N$4,FALSE),"")</f>
        <v/>
      </c>
      <c r="O149" s="105" t="str">
        <f>IFERROR(VLOOKUP($D149,'SAP Data'!$A$7:$SD$1500,O$4,FALSE),"")</f>
        <v/>
      </c>
      <c r="P149" s="105" t="str">
        <f>IFERROR(VLOOKUP($D149,'SAP Data'!$A$7:$SD$1500,P$4,FALSE),"")</f>
        <v/>
      </c>
      <c r="Q149" s="105" t="str">
        <f>IFERROR(VLOOKUP($D149,'SAP Data'!$A$7:$SD$1500,Q$4,FALSE),"")</f>
        <v/>
      </c>
      <c r="R149" s="105" t="str">
        <f>IFERROR(VLOOKUP($D149,'SAP Data'!$A$7:$SD$1500,R$4,FALSE),"")</f>
        <v/>
      </c>
      <c r="S149" s="105" t="str">
        <f>IFERROR(VLOOKUP($D149,'SAP Data'!$A$7:$SD$1500,S$4,FALSE),"")</f>
        <v/>
      </c>
      <c r="T149" s="105" t="str">
        <f>IFERROR(VLOOKUP($D149,'SAP Data'!$A$7:$SD$1500,T$4,FALSE),"")</f>
        <v/>
      </c>
      <c r="U149" s="105" t="str">
        <f>IFERROR(VLOOKUP($D149,'SAP Data'!$A$7:$SD$1500,U$4,FALSE),"")</f>
        <v/>
      </c>
      <c r="V149" s="105" t="str">
        <f>IFERROR(VLOOKUP($D149,'SAP Data'!$A$7:$SD$1500,V$4,FALSE),"")</f>
        <v/>
      </c>
      <c r="W149" s="105" t="str">
        <f>IFERROR(VLOOKUP($D149,'SAP Data'!$A$7:$SD$1500,W$4,FALSE),"")</f>
        <v/>
      </c>
      <c r="X149" s="105" t="str">
        <f>IFERROR(VLOOKUP($D149,'SAP Data'!$A$7:$SD$1500,X$4,FALSE),"")</f>
        <v/>
      </c>
      <c r="Y149" s="105" t="str">
        <f>IFERROR(VLOOKUP($D149,'SAP Data'!$A$7:$SD$1500,Y$4,FALSE),"")</f>
        <v/>
      </c>
      <c r="Z149" s="105" t="str">
        <f>IFERROR(VLOOKUP($D149,'SAP Data'!$A$7:$SD$1500,Z$4,FALSE),"")</f>
        <v/>
      </c>
      <c r="AA149" s="105" t="str">
        <f>IFERROR(VLOOKUP($D149,'SAP Data'!$A$7:$SD$1500,AA$4,FALSE),"")</f>
        <v/>
      </c>
      <c r="AB149" s="105" t="str">
        <f>IFERROR(VLOOKUP($D149,'SAP Data'!$A$7:$SD$1500,AB$4,FALSE),"")</f>
        <v/>
      </c>
      <c r="AC149" s="220" t="str">
        <f>IFERROR(VLOOKUP($D149,'SAP Data'!$A$7:$SD$1500,AC$4,FALSE),"")</f>
        <v/>
      </c>
      <c r="AD149" s="133" t="str">
        <f t="shared" si="146"/>
        <v/>
      </c>
      <c r="AE149" s="47" t="str">
        <f t="shared" si="147"/>
        <v/>
      </c>
      <c r="AF149" s="47" t="str">
        <f t="shared" si="148"/>
        <v/>
      </c>
      <c r="AG149" s="47" t="str">
        <f t="shared" si="149"/>
        <v/>
      </c>
      <c r="AH149" s="47" t="str">
        <f t="shared" si="150"/>
        <v/>
      </c>
      <c r="AI149" s="47" t="str">
        <f t="shared" si="151"/>
        <v/>
      </c>
      <c r="AJ149" s="47" t="str">
        <f t="shared" si="152"/>
        <v/>
      </c>
      <c r="AK149" s="47" t="str">
        <f t="shared" si="153"/>
        <v/>
      </c>
      <c r="AL149" s="47" t="str">
        <f t="shared" si="154"/>
        <v/>
      </c>
      <c r="AM149" s="47" t="str">
        <f t="shared" si="155"/>
        <v/>
      </c>
      <c r="AN149" s="47" t="str">
        <f t="shared" si="156"/>
        <v/>
      </c>
      <c r="AO149" s="132" t="str">
        <f t="shared" si="157"/>
        <v/>
      </c>
      <c r="AP149" s="19"/>
      <c r="AQ149" s="19" t="str">
        <f t="shared" si="171"/>
        <v/>
      </c>
      <c r="AR149" s="19"/>
      <c r="AS149" s="201"/>
      <c r="AT149" s="19"/>
      <c r="AU149" s="19" t="str">
        <f t="shared" si="158"/>
        <v/>
      </c>
      <c r="AV149" s="19"/>
      <c r="AW149" s="201"/>
      <c r="AY149" s="19" t="str">
        <f t="shared" si="159"/>
        <v/>
      </c>
      <c r="BA149" s="196"/>
      <c r="BC149" s="19" t="str">
        <f t="shared" si="160"/>
        <v/>
      </c>
      <c r="BE149" s="196"/>
      <c r="BG149" s="19" t="str">
        <f t="shared" si="161"/>
        <v/>
      </c>
      <c r="BI149" s="196"/>
      <c r="BK149" s="19" t="str">
        <f t="shared" si="162"/>
        <v/>
      </c>
      <c r="BM149" s="196"/>
      <c r="BO149" s="19" t="str">
        <f t="shared" si="163"/>
        <v/>
      </c>
      <c r="BQ149" s="196"/>
      <c r="BS149" s="19" t="str">
        <f t="shared" si="164"/>
        <v/>
      </c>
      <c r="BU149" s="196"/>
      <c r="BW149" s="19" t="str">
        <f t="shared" si="165"/>
        <v/>
      </c>
      <c r="BY149" s="196"/>
      <c r="CA149" s="19" t="str">
        <f t="shared" si="166"/>
        <v/>
      </c>
      <c r="CC149" s="196"/>
      <c r="CE149" s="19" t="str">
        <f t="shared" si="167"/>
        <v/>
      </c>
      <c r="CG149" s="196"/>
      <c r="CI149" s="19" t="str">
        <f t="shared" si="168"/>
        <v/>
      </c>
      <c r="CK149" s="196"/>
      <c r="CM149" s="19">
        <f t="shared" si="172"/>
        <v>0</v>
      </c>
      <c r="CO149" s="19">
        <f t="shared" si="173"/>
        <v>0</v>
      </c>
      <c r="CQ149" s="19">
        <f t="shared" si="144"/>
        <v>0</v>
      </c>
      <c r="CS149" s="19">
        <f t="shared" si="174"/>
        <v>0</v>
      </c>
      <c r="CU149" s="19">
        <f t="shared" si="169"/>
        <v>0</v>
      </c>
      <c r="CW149" s="76" t="str">
        <f t="shared" si="170"/>
        <v/>
      </c>
      <c r="CY149" s="21"/>
      <c r="CZ149" s="19">
        <f t="shared" si="145"/>
        <v>0</v>
      </c>
      <c r="DA149" s="21"/>
    </row>
    <row r="150" spans="2:105" x14ac:dyDescent="0.2">
      <c r="B150" s="17" t="str">
        <f>VLOOKUP(D150,'line assign basis'!$L$15:$Q$1525,6,FALSE)</f>
        <v>UNDRGRD STG - OPTN</v>
      </c>
      <c r="C150" s="20" t="s">
        <v>361</v>
      </c>
      <c r="D150" s="20" t="s">
        <v>359</v>
      </c>
      <c r="E150" s="20">
        <f>IFERROR(VLOOKUP(D150,'line assign basis'!$L$5:$P$1288,5,FALSE),"")</f>
        <v>29</v>
      </c>
      <c r="F150" s="39">
        <v>-8104666.3399999999</v>
      </c>
      <c r="G150" s="39">
        <v>-12740130.439999999</v>
      </c>
      <c r="H150" s="19">
        <v>-13930930.34</v>
      </c>
      <c r="I150" s="105">
        <f>IFERROR(VLOOKUP($D150,'SAP Data'!$A$7:$SD$1500,I$4,FALSE),"")</f>
        <v>-13930930.34</v>
      </c>
      <c r="J150" s="105">
        <f>IFERROR(VLOOKUP($D150,'SAP Data'!$A$7:$SD$1500,J$4,FALSE),"")</f>
        <v>-10684441.48</v>
      </c>
      <c r="K150" s="105">
        <f>IFERROR(VLOOKUP($D150,'SAP Data'!$A$7:$SD$1500,K$4,FALSE),"")</f>
        <v>-7168827.0300000003</v>
      </c>
      <c r="L150" s="105">
        <f>IFERROR(VLOOKUP($D150,'SAP Data'!$A$7:$SD$1500,L$4,FALSE),"")</f>
        <v>-5193706.63</v>
      </c>
      <c r="M150" s="105">
        <f>IFERROR(VLOOKUP($D150,'SAP Data'!$A$7:$SD$1500,M$4,FALSE),"")</f>
        <v>-4624596.4400000004</v>
      </c>
      <c r="N150" s="105">
        <f>IFERROR(VLOOKUP($D150,'SAP Data'!$A$7:$SD$1500,N$4,FALSE),"")</f>
        <v>-1820204.91</v>
      </c>
      <c r="O150" s="105">
        <f>IFERROR(VLOOKUP($D150,'SAP Data'!$A$7:$SD$1500,O$4,FALSE),"")</f>
        <v>0</v>
      </c>
      <c r="P150" s="105">
        <f>IFERROR(VLOOKUP($D150,'SAP Data'!$A$7:$SD$1500,P$4,FALSE),"")</f>
        <v>-1487400.02</v>
      </c>
      <c r="Q150" s="105">
        <f>IFERROR(VLOOKUP($D150,'SAP Data'!$A$7:$SD$1500,Q$4,FALSE),"")</f>
        <v>-8425960.9299999997</v>
      </c>
      <c r="R150" s="105">
        <f>IFERROR(VLOOKUP($D150,'SAP Data'!$A$7:$SD$1500,R$4,FALSE),"")</f>
        <v>-12665675.07</v>
      </c>
      <c r="S150" s="105">
        <f>IFERROR(VLOOKUP($D150,'SAP Data'!$A$7:$SD$1500,S$4,FALSE),"")</f>
        <v>-14813865.99</v>
      </c>
      <c r="T150" s="105">
        <f>IFERROR(VLOOKUP($D150,'SAP Data'!$A$7:$SD$1500,T$4,FALSE),"")</f>
        <v>-13782447.59</v>
      </c>
      <c r="U150" s="105">
        <f>IFERROR(VLOOKUP($D150,'SAP Data'!$A$7:$SD$1500,U$4,FALSE),"")</f>
        <v>-12722502.02</v>
      </c>
      <c r="V150" s="105">
        <f>IFERROR(VLOOKUP($D150,'SAP Data'!$A$7:$SD$1500,V$4,FALSE),"")</f>
        <v>-12055551.380000001</v>
      </c>
      <c r="W150" s="105">
        <f>IFERROR(VLOOKUP($D150,'SAP Data'!$A$7:$SD$1500,W$4,FALSE),"")</f>
        <v>-11622406.470000001</v>
      </c>
      <c r="X150" s="105">
        <f>IFERROR(VLOOKUP($D150,'SAP Data'!$A$7:$SD$1500,X$4,FALSE),"")</f>
        <v>-9807606.0899999999</v>
      </c>
      <c r="Y150" s="105">
        <f>IFERROR(VLOOKUP($D150,'SAP Data'!$A$7:$SD$1500,Y$4,FALSE),"")</f>
        <v>-6497572.8099999996</v>
      </c>
      <c r="Z150" s="105">
        <f>IFERROR(VLOOKUP($D150,'SAP Data'!$A$7:$SD$1500,Z$4,FALSE),"")</f>
        <v>-1073099.57</v>
      </c>
      <c r="AA150" s="105">
        <f>IFERROR(VLOOKUP($D150,'SAP Data'!$A$7:$SD$1500,AA$4,FALSE),"")</f>
        <v>0</v>
      </c>
      <c r="AB150" s="105">
        <f>IFERROR(VLOOKUP($D150,'SAP Data'!$A$7:$SD$1500,AB$4,FALSE),"")</f>
        <v>-215540</v>
      </c>
      <c r="AC150" s="220">
        <f>IFERROR(VLOOKUP($D150,'SAP Data'!$A$7:$SD$1500,AC$4,FALSE),"")</f>
        <v>-1396952.69</v>
      </c>
      <c r="AD150" s="133">
        <f t="shared" si="146"/>
        <v>-7532691.6054166667</v>
      </c>
      <c r="AE150" s="47">
        <f t="shared" si="147"/>
        <v>-7809139.2837500004</v>
      </c>
      <c r="AF150" s="47">
        <f t="shared" si="148"/>
        <v>-7889358.1504166676</v>
      </c>
      <c r="AG150" s="47">
        <f t="shared" si="149"/>
        <v>-7832820.1891666679</v>
      </c>
      <c r="AH150" s="47">
        <f t="shared" si="150"/>
        <v>-7839598.588333332</v>
      </c>
      <c r="AI150" s="47">
        <f t="shared" si="151"/>
        <v>-8082293.9774999991</v>
      </c>
      <c r="AJ150" s="47">
        <f t="shared" si="152"/>
        <v>-8460105.5983333327</v>
      </c>
      <c r="AK150" s="47">
        <f t="shared" si="153"/>
        <v>-8730392.0912500005</v>
      </c>
      <c r="AL150" s="47">
        <f t="shared" si="154"/>
        <v>-8777303.3841666654</v>
      </c>
      <c r="AM150" s="47">
        <f t="shared" si="155"/>
        <v>-8746173.9949999992</v>
      </c>
      <c r="AN150" s="47">
        <f t="shared" si="156"/>
        <v>-8693179.8274999987</v>
      </c>
      <c r="AO150" s="132">
        <f t="shared" si="157"/>
        <v>-8347310.3166666673</v>
      </c>
      <c r="AP150" s="19"/>
      <c r="AQ150" s="19">
        <f t="shared" si="171"/>
        <v>-7532691.6054166667</v>
      </c>
      <c r="AR150" s="19"/>
      <c r="AS150" s="201"/>
      <c r="AT150" s="19"/>
      <c r="AU150" s="19">
        <f t="shared" si="158"/>
        <v>-7809139.2837500004</v>
      </c>
      <c r="AV150" s="19"/>
      <c r="AW150" s="201"/>
      <c r="AY150" s="19">
        <f t="shared" si="159"/>
        <v>-7889358.1504166676</v>
      </c>
      <c r="BA150" s="196"/>
      <c r="BC150" s="19">
        <f t="shared" si="160"/>
        <v>-7832820.1891666679</v>
      </c>
      <c r="BE150" s="196"/>
      <c r="BG150" s="19">
        <f t="shared" si="161"/>
        <v>-7839598.588333332</v>
      </c>
      <c r="BI150" s="196"/>
      <c r="BK150" s="19">
        <f t="shared" si="162"/>
        <v>-8082293.9774999991</v>
      </c>
      <c r="BM150" s="196"/>
      <c r="BO150" s="19">
        <f t="shared" si="163"/>
        <v>-8460105.5983333327</v>
      </c>
      <c r="BQ150" s="196"/>
      <c r="BS150" s="19">
        <f t="shared" si="164"/>
        <v>-8730392.0912500005</v>
      </c>
      <c r="BU150" s="196"/>
      <c r="BW150" s="19">
        <f t="shared" si="165"/>
        <v>-8777303.3841666654</v>
      </c>
      <c r="BY150" s="196"/>
      <c r="CA150" s="19">
        <f t="shared" si="166"/>
        <v>-8746173.9949999992</v>
      </c>
      <c r="CC150" s="196"/>
      <c r="CE150" s="19">
        <f t="shared" si="167"/>
        <v>-8693179.8274999987</v>
      </c>
      <c r="CG150" s="196"/>
      <c r="CI150" s="19">
        <f t="shared" si="168"/>
        <v>-8347310.3166666673</v>
      </c>
      <c r="CK150" s="196"/>
      <c r="CM150" s="19">
        <f t="shared" si="172"/>
        <v>0</v>
      </c>
      <c r="CO150" s="19">
        <f t="shared" si="173"/>
        <v>0</v>
      </c>
      <c r="CQ150" s="19">
        <f t="shared" si="144"/>
        <v>0</v>
      </c>
      <c r="CS150" s="19">
        <f t="shared" si="174"/>
        <v>0</v>
      </c>
      <c r="CU150" s="19">
        <f t="shared" si="169"/>
        <v>0</v>
      </c>
      <c r="CW150" s="76">
        <f t="shared" si="170"/>
        <v>0</v>
      </c>
      <c r="CY150" s="21"/>
      <c r="CZ150" s="19">
        <f t="shared" si="145"/>
        <v>0</v>
      </c>
      <c r="DA150" s="21"/>
    </row>
    <row r="151" spans="2:105" x14ac:dyDescent="0.2">
      <c r="B151" s="17" t="str">
        <f>VLOOKUP(D151,'line assign basis'!$L$15:$Q$1525,6,FALSE)</f>
        <v>MAT &amp; SUPPLIES-GEN</v>
      </c>
      <c r="C151" s="20" t="s">
        <v>364</v>
      </c>
      <c r="D151" s="20" t="s">
        <v>362</v>
      </c>
      <c r="E151" s="20">
        <f>IFERROR(VLOOKUP(D151,'line assign basis'!$L$5:$P$1288,5,FALSE),"")</f>
        <v>29</v>
      </c>
      <c r="F151" s="39">
        <v>9964717.1300000008</v>
      </c>
      <c r="G151" s="39">
        <v>10640677.83</v>
      </c>
      <c r="H151" s="19">
        <v>11128549.109999999</v>
      </c>
      <c r="I151" s="105">
        <f>IFERROR(VLOOKUP($D151,'SAP Data'!$A$7:$SD$1500,I$4,FALSE),"")</f>
        <v>11702602.74</v>
      </c>
      <c r="J151" s="105">
        <f>IFERROR(VLOOKUP($D151,'SAP Data'!$A$7:$SD$1500,J$4,FALSE),"")</f>
        <v>12233431.23</v>
      </c>
      <c r="K151" s="105">
        <f>IFERROR(VLOOKUP($D151,'SAP Data'!$A$7:$SD$1500,K$4,FALSE),"")</f>
        <v>12096996.6</v>
      </c>
      <c r="L151" s="105">
        <f>IFERROR(VLOOKUP($D151,'SAP Data'!$A$7:$SD$1500,L$4,FALSE),"")</f>
        <v>12934593.52</v>
      </c>
      <c r="M151" s="105">
        <f>IFERROR(VLOOKUP($D151,'SAP Data'!$A$7:$SD$1500,M$4,FALSE),"")</f>
        <v>13448191.5</v>
      </c>
      <c r="N151" s="105">
        <f>IFERROR(VLOOKUP($D151,'SAP Data'!$A$7:$SD$1500,N$4,FALSE),"")</f>
        <v>13173455.83</v>
      </c>
      <c r="O151" s="105">
        <f>IFERROR(VLOOKUP($D151,'SAP Data'!$A$7:$SD$1500,O$4,FALSE),"")</f>
        <v>13310592.26</v>
      </c>
      <c r="P151" s="105">
        <f>IFERROR(VLOOKUP($D151,'SAP Data'!$A$7:$SD$1500,P$4,FALSE),"")</f>
        <v>13379130.949999999</v>
      </c>
      <c r="Q151" s="105">
        <f>IFERROR(VLOOKUP($D151,'SAP Data'!$A$7:$SD$1500,Q$4,FALSE),"")</f>
        <v>13071435.18</v>
      </c>
      <c r="R151" s="105">
        <f>IFERROR(VLOOKUP($D151,'SAP Data'!$A$7:$SD$1500,R$4,FALSE),"")</f>
        <v>13698939.1</v>
      </c>
      <c r="S151" s="105">
        <f>IFERROR(VLOOKUP($D151,'SAP Data'!$A$7:$SD$1500,S$4,FALSE),"")</f>
        <v>13879292.68</v>
      </c>
      <c r="T151" s="105">
        <f>IFERROR(VLOOKUP($D151,'SAP Data'!$A$7:$SD$1500,T$4,FALSE),"")</f>
        <v>14645372.99</v>
      </c>
      <c r="U151" s="105">
        <f>IFERROR(VLOOKUP($D151,'SAP Data'!$A$7:$SD$1500,U$4,FALSE),"")</f>
        <v>14833533.25</v>
      </c>
      <c r="V151" s="105">
        <f>IFERROR(VLOOKUP($D151,'SAP Data'!$A$7:$SD$1500,V$4,FALSE),"")</f>
        <v>15591060.73</v>
      </c>
      <c r="W151" s="105">
        <f>IFERROR(VLOOKUP($D151,'SAP Data'!$A$7:$SD$1500,W$4,FALSE),"")</f>
        <v>15111923.279999999</v>
      </c>
      <c r="X151" s="105">
        <f>IFERROR(VLOOKUP($D151,'SAP Data'!$A$7:$SD$1500,X$4,FALSE),"")</f>
        <v>14478745.24</v>
      </c>
      <c r="Y151" s="105">
        <f>IFERROR(VLOOKUP($D151,'SAP Data'!$A$7:$SD$1500,Y$4,FALSE),"")</f>
        <v>14324181.939999999</v>
      </c>
      <c r="Z151" s="105">
        <f>IFERROR(VLOOKUP($D151,'SAP Data'!$A$7:$SD$1500,Z$4,FALSE),"")</f>
        <v>14029405.98</v>
      </c>
      <c r="AA151" s="105">
        <f>IFERROR(VLOOKUP($D151,'SAP Data'!$A$7:$SD$1500,AA$4,FALSE),"")</f>
        <v>14001989.960000001</v>
      </c>
      <c r="AB151" s="105">
        <f>IFERROR(VLOOKUP($D151,'SAP Data'!$A$7:$SD$1500,AB$4,FALSE),"")</f>
        <v>13927727.98</v>
      </c>
      <c r="AC151" s="220">
        <f>IFERROR(VLOOKUP($D151,'SAP Data'!$A$7:$SD$1500,AC$4,FALSE),"")</f>
        <v>14850420.390000001</v>
      </c>
      <c r="AD151" s="133">
        <f t="shared" si="146"/>
        <v>12412623.738750001</v>
      </c>
      <c r="AE151" s="47">
        <f t="shared" si="147"/>
        <v>12703158.606250001</v>
      </c>
      <c r="AF151" s="47">
        <f t="shared" si="148"/>
        <v>12984635.220000001</v>
      </c>
      <c r="AG151" s="47">
        <f t="shared" si="149"/>
        <v>13261624.98625</v>
      </c>
      <c r="AH151" s="47">
        <f t="shared" si="150"/>
        <v>13531981.653333336</v>
      </c>
      <c r="AI151" s="47">
        <f t="shared" si="151"/>
        <v>13797504.827499999</v>
      </c>
      <c r="AJ151" s="47">
        <f t="shared" si="152"/>
        <v>13987466.4275</v>
      </c>
      <c r="AK151" s="47">
        <f t="shared" si="153"/>
        <v>14088305.684166668</v>
      </c>
      <c r="AL151" s="47">
        <f t="shared" si="154"/>
        <v>14160469.875416666</v>
      </c>
      <c r="AM151" s="47">
        <f t="shared" si="155"/>
        <v>14224942.702499999</v>
      </c>
      <c r="AN151" s="47">
        <f t="shared" si="156"/>
        <v>14276609.149583334</v>
      </c>
      <c r="AO151" s="132">
        <f t="shared" si="157"/>
        <v>14373591.742916666</v>
      </c>
      <c r="AP151" s="19"/>
      <c r="AQ151" s="19">
        <f t="shared" si="171"/>
        <v>12412623.738750001</v>
      </c>
      <c r="AR151" s="19"/>
      <c r="AS151" s="201"/>
      <c r="AT151" s="19"/>
      <c r="AU151" s="19">
        <f t="shared" si="158"/>
        <v>12703158.606250001</v>
      </c>
      <c r="AV151" s="19"/>
      <c r="AW151" s="201"/>
      <c r="AY151" s="19">
        <f t="shared" si="159"/>
        <v>12984635.220000001</v>
      </c>
      <c r="BA151" s="196"/>
      <c r="BC151" s="19">
        <f t="shared" si="160"/>
        <v>13261624.98625</v>
      </c>
      <c r="BE151" s="196"/>
      <c r="BG151" s="19">
        <f t="shared" si="161"/>
        <v>13531981.653333336</v>
      </c>
      <c r="BI151" s="196"/>
      <c r="BK151" s="19">
        <f t="shared" si="162"/>
        <v>13797504.827499999</v>
      </c>
      <c r="BM151" s="196"/>
      <c r="BO151" s="19">
        <f t="shared" si="163"/>
        <v>13987466.4275</v>
      </c>
      <c r="BQ151" s="196"/>
      <c r="BS151" s="19">
        <f t="shared" si="164"/>
        <v>14088305.684166668</v>
      </c>
      <c r="BU151" s="196"/>
      <c r="BW151" s="19">
        <f t="shared" si="165"/>
        <v>14160469.875416666</v>
      </c>
      <c r="BY151" s="196"/>
      <c r="CA151" s="19">
        <f t="shared" si="166"/>
        <v>14224942.702499999</v>
      </c>
      <c r="CC151" s="196"/>
      <c r="CE151" s="19">
        <f t="shared" si="167"/>
        <v>14276609.149583334</v>
      </c>
      <c r="CG151" s="196"/>
      <c r="CI151" s="19">
        <f t="shared" si="168"/>
        <v>14373591.742916666</v>
      </c>
      <c r="CK151" s="196"/>
      <c r="CM151" s="19">
        <f t="shared" si="172"/>
        <v>0</v>
      </c>
      <c r="CO151" s="19">
        <f t="shared" si="173"/>
        <v>0</v>
      </c>
      <c r="CQ151" s="19">
        <f t="shared" si="144"/>
        <v>0</v>
      </c>
      <c r="CS151" s="19">
        <f t="shared" si="174"/>
        <v>0</v>
      </c>
      <c r="CU151" s="19">
        <f t="shared" si="169"/>
        <v>0</v>
      </c>
      <c r="CW151" s="76">
        <f t="shared" si="170"/>
        <v>0</v>
      </c>
      <c r="CY151" s="21"/>
      <c r="CZ151" s="19">
        <f t="shared" si="145"/>
        <v>0</v>
      </c>
      <c r="DA151" s="21"/>
    </row>
    <row r="152" spans="2:105" x14ac:dyDescent="0.2">
      <c r="B152" s="17" t="str">
        <f>VLOOKUP(D152,'line assign basis'!$L$15:$Q$1525,6,FALSE)</f>
        <v>PURCHASED APPL-PTLD-</v>
      </c>
      <c r="C152" s="20" t="s">
        <v>367</v>
      </c>
      <c r="D152" s="20" t="s">
        <v>365</v>
      </c>
      <c r="E152" s="20">
        <f>IFERROR(VLOOKUP(D152,'line assign basis'!$L$5:$P$1288,5,FALSE),"")</f>
        <v>17</v>
      </c>
      <c r="F152" s="39">
        <v>892995.01</v>
      </c>
      <c r="G152" s="39">
        <v>938356.52</v>
      </c>
      <c r="H152" s="19">
        <v>891205.8</v>
      </c>
      <c r="I152" s="105">
        <f>IFERROR(VLOOKUP($D152,'SAP Data'!$A$7:$SD$1500,I$4,FALSE),"")</f>
        <v>828038.07</v>
      </c>
      <c r="J152" s="105">
        <f>IFERROR(VLOOKUP($D152,'SAP Data'!$A$7:$SD$1500,J$4,FALSE),"")</f>
        <v>852025.74</v>
      </c>
      <c r="K152" s="105">
        <f>IFERROR(VLOOKUP($D152,'SAP Data'!$A$7:$SD$1500,K$4,FALSE),"")</f>
        <v>832104.05</v>
      </c>
      <c r="L152" s="105">
        <f>IFERROR(VLOOKUP($D152,'SAP Data'!$A$7:$SD$1500,L$4,FALSE),"")</f>
        <v>882448.7</v>
      </c>
      <c r="M152" s="105">
        <f>IFERROR(VLOOKUP($D152,'SAP Data'!$A$7:$SD$1500,M$4,FALSE),"")</f>
        <v>928521.28</v>
      </c>
      <c r="N152" s="105">
        <f>IFERROR(VLOOKUP($D152,'SAP Data'!$A$7:$SD$1500,N$4,FALSE),"")</f>
        <v>882496.7</v>
      </c>
      <c r="O152" s="105">
        <f>IFERROR(VLOOKUP($D152,'SAP Data'!$A$7:$SD$1500,O$4,FALSE),"")</f>
        <v>952175.18</v>
      </c>
      <c r="P152" s="105">
        <f>IFERROR(VLOOKUP($D152,'SAP Data'!$A$7:$SD$1500,P$4,FALSE),"")</f>
        <v>923154.52</v>
      </c>
      <c r="Q152" s="105">
        <f>IFERROR(VLOOKUP($D152,'SAP Data'!$A$7:$SD$1500,Q$4,FALSE),"")</f>
        <v>879462.59</v>
      </c>
      <c r="R152" s="105">
        <f>IFERROR(VLOOKUP($D152,'SAP Data'!$A$7:$SD$1500,R$4,FALSE),"")</f>
        <v>941824.76</v>
      </c>
      <c r="S152" s="105">
        <f>IFERROR(VLOOKUP($D152,'SAP Data'!$A$7:$SD$1500,S$4,FALSE),"")</f>
        <v>943527.5</v>
      </c>
      <c r="T152" s="105">
        <f>IFERROR(VLOOKUP($D152,'SAP Data'!$A$7:$SD$1500,T$4,FALSE),"")</f>
        <v>871187.93</v>
      </c>
      <c r="U152" s="105">
        <f>IFERROR(VLOOKUP($D152,'SAP Data'!$A$7:$SD$1500,U$4,FALSE),"")</f>
        <v>854951.34</v>
      </c>
      <c r="V152" s="105">
        <f>IFERROR(VLOOKUP($D152,'SAP Data'!$A$7:$SD$1500,V$4,FALSE),"")</f>
        <v>815707.05</v>
      </c>
      <c r="W152" s="105">
        <f>IFERROR(VLOOKUP($D152,'SAP Data'!$A$7:$SD$1500,W$4,FALSE),"")</f>
        <v>875428.46</v>
      </c>
      <c r="X152" s="105">
        <f>IFERROR(VLOOKUP($D152,'SAP Data'!$A$7:$SD$1500,X$4,FALSE),"")</f>
        <v>838792.95</v>
      </c>
      <c r="Y152" s="105">
        <f>IFERROR(VLOOKUP($D152,'SAP Data'!$A$7:$SD$1500,Y$4,FALSE),"")</f>
        <v>829872.16</v>
      </c>
      <c r="Z152" s="105">
        <f>IFERROR(VLOOKUP($D152,'SAP Data'!$A$7:$SD$1500,Z$4,FALSE),"")</f>
        <v>943400.43</v>
      </c>
      <c r="AA152" s="105">
        <f>IFERROR(VLOOKUP($D152,'SAP Data'!$A$7:$SD$1500,AA$4,FALSE),"")</f>
        <v>1060739.0900000001</v>
      </c>
      <c r="AB152" s="105">
        <f>IFERROR(VLOOKUP($D152,'SAP Data'!$A$7:$SD$1500,AB$4,FALSE),"")</f>
        <v>967132.68</v>
      </c>
      <c r="AC152" s="220">
        <f>IFERROR(VLOOKUP($D152,'SAP Data'!$A$7:$SD$1500,AC$4,FALSE),"")</f>
        <v>944229.69</v>
      </c>
      <c r="AD152" s="133">
        <f t="shared" si="146"/>
        <v>892283.2529166668</v>
      </c>
      <c r="AE152" s="47">
        <f t="shared" si="147"/>
        <v>894533.28333333333</v>
      </c>
      <c r="AF152" s="47">
        <f t="shared" si="148"/>
        <v>893914.66291666671</v>
      </c>
      <c r="AG152" s="47">
        <f t="shared" si="149"/>
        <v>894201.97124999994</v>
      </c>
      <c r="AH152" s="47">
        <f t="shared" si="150"/>
        <v>893810.07874999987</v>
      </c>
      <c r="AI152" s="47">
        <f t="shared" si="151"/>
        <v>894101.98375000013</v>
      </c>
      <c r="AJ152" s="47">
        <f t="shared" si="152"/>
        <v>894088.17791666649</v>
      </c>
      <c r="AK152" s="47">
        <f t="shared" si="153"/>
        <v>888158.80833333323</v>
      </c>
      <c r="AL152" s="47">
        <f t="shared" si="154"/>
        <v>886586.08374999987</v>
      </c>
      <c r="AM152" s="47">
        <f t="shared" si="155"/>
        <v>893647.2354166666</v>
      </c>
      <c r="AN152" s="47">
        <f t="shared" si="156"/>
        <v>900003.15499999991</v>
      </c>
      <c r="AO152" s="132">
        <f t="shared" si="157"/>
        <v>904534.20750000002</v>
      </c>
      <c r="AP152" s="19"/>
      <c r="AQ152" s="19">
        <f t="shared" si="171"/>
        <v>0</v>
      </c>
      <c r="AR152" s="19"/>
      <c r="AS152" s="201"/>
      <c r="AT152" s="19"/>
      <c r="AU152" s="19">
        <f t="shared" si="158"/>
        <v>0</v>
      </c>
      <c r="AV152" s="19"/>
      <c r="AW152" s="201"/>
      <c r="AY152" s="19">
        <f t="shared" si="159"/>
        <v>0</v>
      </c>
      <c r="BA152" s="196"/>
      <c r="BC152" s="19">
        <f t="shared" si="160"/>
        <v>0</v>
      </c>
      <c r="BE152" s="196"/>
      <c r="BG152" s="19">
        <f t="shared" si="161"/>
        <v>0</v>
      </c>
      <c r="BI152" s="196"/>
      <c r="BK152" s="19">
        <f t="shared" si="162"/>
        <v>0</v>
      </c>
      <c r="BM152" s="196"/>
      <c r="BO152" s="19">
        <f t="shared" si="163"/>
        <v>0</v>
      </c>
      <c r="BQ152" s="196"/>
      <c r="BS152" s="19">
        <f t="shared" si="164"/>
        <v>0</v>
      </c>
      <c r="BU152" s="196"/>
      <c r="BW152" s="19">
        <f t="shared" si="165"/>
        <v>0</v>
      </c>
      <c r="BY152" s="196"/>
      <c r="CA152" s="19">
        <f t="shared" si="166"/>
        <v>0</v>
      </c>
      <c r="CC152" s="196"/>
      <c r="CE152" s="19">
        <f t="shared" si="167"/>
        <v>0</v>
      </c>
      <c r="CG152" s="196"/>
      <c r="CI152" s="19">
        <f t="shared" si="168"/>
        <v>0</v>
      </c>
      <c r="CK152" s="196"/>
      <c r="CM152" s="19">
        <f t="shared" si="172"/>
        <v>0</v>
      </c>
      <c r="CO152" s="19">
        <f t="shared" si="173"/>
        <v>904534.20750000002</v>
      </c>
      <c r="CQ152" s="19">
        <f t="shared" si="144"/>
        <v>0</v>
      </c>
      <c r="CS152" s="19">
        <f t="shared" si="174"/>
        <v>0</v>
      </c>
      <c r="CU152" s="19">
        <f t="shared" si="169"/>
        <v>904534.20750000002</v>
      </c>
      <c r="CW152" s="76">
        <f t="shared" si="170"/>
        <v>0</v>
      </c>
      <c r="CY152" s="21"/>
      <c r="CZ152" s="19">
        <f t="shared" si="145"/>
        <v>0</v>
      </c>
      <c r="DA152" s="21"/>
    </row>
    <row r="153" spans="2:105" x14ac:dyDescent="0.2">
      <c r="B153" s="17" t="str">
        <f>VLOOKUP(D153,'line assign basis'!$L$15:$Q$1525,6,FALSE)</f>
        <v>MAT &amp; SUPP-GAR TOOLS</v>
      </c>
      <c r="C153" s="20" t="s">
        <v>370</v>
      </c>
      <c r="D153" s="20" t="s">
        <v>368</v>
      </c>
      <c r="E153" s="20">
        <f>IFERROR(VLOOKUP(D153,'line assign basis'!$L$5:$P$1288,5,FALSE),"")</f>
        <v>29</v>
      </c>
      <c r="F153" s="39">
        <v>0</v>
      </c>
      <c r="G153" s="39">
        <v>0</v>
      </c>
      <c r="H153" s="19">
        <v>0</v>
      </c>
      <c r="I153" s="105">
        <f>IFERROR(VLOOKUP($D153,'SAP Data'!$A$7:$SD$1500,I$4,FALSE),"")</f>
        <v>0</v>
      </c>
      <c r="J153" s="105">
        <f>IFERROR(VLOOKUP($D153,'SAP Data'!$A$7:$SD$1500,J$4,FALSE),"")</f>
        <v>0</v>
      </c>
      <c r="K153" s="105">
        <f>IFERROR(VLOOKUP($D153,'SAP Data'!$A$7:$SD$1500,K$4,FALSE),"")</f>
        <v>0</v>
      </c>
      <c r="L153" s="105">
        <f>IFERROR(VLOOKUP($D153,'SAP Data'!$A$7:$SD$1500,L$4,FALSE),"")</f>
        <v>0</v>
      </c>
      <c r="M153" s="105">
        <f>IFERROR(VLOOKUP($D153,'SAP Data'!$A$7:$SD$1500,M$4,FALSE),"")</f>
        <v>0</v>
      </c>
      <c r="N153" s="105">
        <f>IFERROR(VLOOKUP($D153,'SAP Data'!$A$7:$SD$1500,N$4,FALSE),"")</f>
        <v>0</v>
      </c>
      <c r="O153" s="105">
        <f>IFERROR(VLOOKUP($D153,'SAP Data'!$A$7:$SD$1500,O$4,FALSE),"")</f>
        <v>0</v>
      </c>
      <c r="P153" s="105">
        <f>IFERROR(VLOOKUP($D153,'SAP Data'!$A$7:$SD$1500,P$4,FALSE),"")</f>
        <v>0</v>
      </c>
      <c r="Q153" s="105">
        <f>IFERROR(VLOOKUP($D153,'SAP Data'!$A$7:$SD$1500,Q$4,FALSE),"")</f>
        <v>0</v>
      </c>
      <c r="R153" s="105">
        <f>IFERROR(VLOOKUP($D153,'SAP Data'!$A$7:$SD$1500,R$4,FALSE),"")</f>
        <v>0</v>
      </c>
      <c r="S153" s="105">
        <f>IFERROR(VLOOKUP($D153,'SAP Data'!$A$7:$SD$1500,S$4,FALSE),"")</f>
        <v>0</v>
      </c>
      <c r="T153" s="105">
        <f>IFERROR(VLOOKUP($D153,'SAP Data'!$A$7:$SD$1500,T$4,FALSE),"")</f>
        <v>0</v>
      </c>
      <c r="U153" s="105">
        <f>IFERROR(VLOOKUP($D153,'SAP Data'!$A$7:$SD$1500,U$4,FALSE),"")</f>
        <v>0</v>
      </c>
      <c r="V153" s="105">
        <f>IFERROR(VLOOKUP($D153,'SAP Data'!$A$7:$SD$1500,V$4,FALSE),"")</f>
        <v>0</v>
      </c>
      <c r="W153" s="105">
        <f>IFERROR(VLOOKUP($D153,'SAP Data'!$A$7:$SD$1500,W$4,FALSE),"")</f>
        <v>0</v>
      </c>
      <c r="X153" s="105">
        <f>IFERROR(VLOOKUP($D153,'SAP Data'!$A$7:$SD$1500,X$4,FALSE),"")</f>
        <v>0</v>
      </c>
      <c r="Y153" s="105">
        <f>IFERROR(VLOOKUP($D153,'SAP Data'!$A$7:$SD$1500,Y$4,FALSE),"")</f>
        <v>0</v>
      </c>
      <c r="Z153" s="105">
        <f>IFERROR(VLOOKUP($D153,'SAP Data'!$A$7:$SD$1500,Z$4,FALSE),"")</f>
        <v>0</v>
      </c>
      <c r="AA153" s="105">
        <f>IFERROR(VLOOKUP($D153,'SAP Data'!$A$7:$SD$1500,AA$4,FALSE),"")</f>
        <v>0</v>
      </c>
      <c r="AB153" s="105">
        <f>IFERROR(VLOOKUP($D153,'SAP Data'!$A$7:$SD$1500,AB$4,FALSE),"")</f>
        <v>0</v>
      </c>
      <c r="AC153" s="220">
        <f>IFERROR(VLOOKUP($D153,'SAP Data'!$A$7:$SD$1500,AC$4,FALSE),"")</f>
        <v>0</v>
      </c>
      <c r="AD153" s="133">
        <f t="shared" si="146"/>
        <v>0</v>
      </c>
      <c r="AE153" s="47">
        <f t="shared" si="147"/>
        <v>0</v>
      </c>
      <c r="AF153" s="47">
        <f t="shared" si="148"/>
        <v>0</v>
      </c>
      <c r="AG153" s="47">
        <f t="shared" si="149"/>
        <v>0</v>
      </c>
      <c r="AH153" s="47">
        <f t="shared" si="150"/>
        <v>0</v>
      </c>
      <c r="AI153" s="47">
        <f t="shared" si="151"/>
        <v>0</v>
      </c>
      <c r="AJ153" s="47">
        <f t="shared" si="152"/>
        <v>0</v>
      </c>
      <c r="AK153" s="47">
        <f t="shared" si="153"/>
        <v>0</v>
      </c>
      <c r="AL153" s="47">
        <f t="shared" si="154"/>
        <v>0</v>
      </c>
      <c r="AM153" s="47">
        <f t="shared" si="155"/>
        <v>0</v>
      </c>
      <c r="AN153" s="47">
        <f t="shared" si="156"/>
        <v>0</v>
      </c>
      <c r="AO153" s="132">
        <f t="shared" si="157"/>
        <v>0</v>
      </c>
      <c r="AP153" s="19"/>
      <c r="AQ153" s="19">
        <f t="shared" si="171"/>
        <v>0</v>
      </c>
      <c r="AR153" s="19"/>
      <c r="AS153" s="201"/>
      <c r="AT153" s="19"/>
      <c r="AU153" s="19">
        <f t="shared" si="158"/>
        <v>0</v>
      </c>
      <c r="AV153" s="19"/>
      <c r="AW153" s="201"/>
      <c r="AY153" s="19">
        <f t="shared" si="159"/>
        <v>0</v>
      </c>
      <c r="BA153" s="196"/>
      <c r="BC153" s="19">
        <f t="shared" si="160"/>
        <v>0</v>
      </c>
      <c r="BE153" s="196"/>
      <c r="BG153" s="19">
        <f t="shared" si="161"/>
        <v>0</v>
      </c>
      <c r="BI153" s="196"/>
      <c r="BK153" s="19">
        <f t="shared" si="162"/>
        <v>0</v>
      </c>
      <c r="BM153" s="196"/>
      <c r="BO153" s="19">
        <f t="shared" si="163"/>
        <v>0</v>
      </c>
      <c r="BQ153" s="196"/>
      <c r="BS153" s="19">
        <f t="shared" si="164"/>
        <v>0</v>
      </c>
      <c r="BU153" s="196"/>
      <c r="BW153" s="19">
        <f t="shared" si="165"/>
        <v>0</v>
      </c>
      <c r="BY153" s="196"/>
      <c r="CA153" s="19">
        <f t="shared" si="166"/>
        <v>0</v>
      </c>
      <c r="CC153" s="196"/>
      <c r="CE153" s="19">
        <f t="shared" si="167"/>
        <v>0</v>
      </c>
      <c r="CG153" s="196"/>
      <c r="CI153" s="19">
        <f t="shared" si="168"/>
        <v>0</v>
      </c>
      <c r="CK153" s="196"/>
      <c r="CM153" s="19">
        <f t="shared" si="172"/>
        <v>0</v>
      </c>
      <c r="CO153" s="19">
        <f t="shared" si="173"/>
        <v>0</v>
      </c>
      <c r="CQ153" s="19">
        <f t="shared" si="144"/>
        <v>0</v>
      </c>
      <c r="CS153" s="19">
        <f t="shared" si="174"/>
        <v>0</v>
      </c>
      <c r="CU153" s="19">
        <f t="shared" si="169"/>
        <v>0</v>
      </c>
      <c r="CW153" s="76">
        <f t="shared" si="170"/>
        <v>0</v>
      </c>
      <c r="CY153" s="21"/>
      <c r="CZ153" s="19">
        <f t="shared" si="145"/>
        <v>0</v>
      </c>
      <c r="DA153" s="21"/>
    </row>
    <row r="154" spans="2:105" x14ac:dyDescent="0.2">
      <c r="B154" s="17" t="str">
        <f>VLOOKUP(D154,'line assign basis'!$L$15:$Q$1525,6,FALSE)</f>
        <v>MAT &amp; SUPPLIES-GARAG</v>
      </c>
      <c r="C154" s="20" t="s">
        <v>373</v>
      </c>
      <c r="D154" s="20" t="s">
        <v>371</v>
      </c>
      <c r="E154" s="20">
        <f>IFERROR(VLOOKUP(D154,'line assign basis'!$L$5:$P$1288,5,FALSE),"")</f>
        <v>29</v>
      </c>
      <c r="F154" s="39">
        <v>0</v>
      </c>
      <c r="G154" s="39">
        <v>0</v>
      </c>
      <c r="H154" s="19">
        <v>0</v>
      </c>
      <c r="I154" s="105">
        <f>IFERROR(VLOOKUP($D154,'SAP Data'!$A$7:$SD$1500,I$4,FALSE),"")</f>
        <v>0</v>
      </c>
      <c r="J154" s="105">
        <f>IFERROR(VLOOKUP($D154,'SAP Data'!$A$7:$SD$1500,J$4,FALSE),"")</f>
        <v>0</v>
      </c>
      <c r="K154" s="105">
        <f>IFERROR(VLOOKUP($D154,'SAP Data'!$A$7:$SD$1500,K$4,FALSE),"")</f>
        <v>0</v>
      </c>
      <c r="L154" s="105">
        <f>IFERROR(VLOOKUP($D154,'SAP Data'!$A$7:$SD$1500,L$4,FALSE),"")</f>
        <v>0</v>
      </c>
      <c r="M154" s="105">
        <f>IFERROR(VLOOKUP($D154,'SAP Data'!$A$7:$SD$1500,M$4,FALSE),"")</f>
        <v>0</v>
      </c>
      <c r="N154" s="105">
        <f>IFERROR(VLOOKUP($D154,'SAP Data'!$A$7:$SD$1500,N$4,FALSE),"")</f>
        <v>0</v>
      </c>
      <c r="O154" s="105">
        <f>IFERROR(VLOOKUP($D154,'SAP Data'!$A$7:$SD$1500,O$4,FALSE),"")</f>
        <v>0</v>
      </c>
      <c r="P154" s="105">
        <f>IFERROR(VLOOKUP($D154,'SAP Data'!$A$7:$SD$1500,P$4,FALSE),"")</f>
        <v>0</v>
      </c>
      <c r="Q154" s="105">
        <f>IFERROR(VLOOKUP($D154,'SAP Data'!$A$7:$SD$1500,Q$4,FALSE),"")</f>
        <v>0</v>
      </c>
      <c r="R154" s="105">
        <f>IFERROR(VLOOKUP($D154,'SAP Data'!$A$7:$SD$1500,R$4,FALSE),"")</f>
        <v>0</v>
      </c>
      <c r="S154" s="105">
        <f>IFERROR(VLOOKUP($D154,'SAP Data'!$A$7:$SD$1500,S$4,FALSE),"")</f>
        <v>0</v>
      </c>
      <c r="T154" s="105">
        <f>IFERROR(VLOOKUP($D154,'SAP Data'!$A$7:$SD$1500,T$4,FALSE),"")</f>
        <v>0</v>
      </c>
      <c r="U154" s="105">
        <f>IFERROR(VLOOKUP($D154,'SAP Data'!$A$7:$SD$1500,U$4,FALSE),"")</f>
        <v>0</v>
      </c>
      <c r="V154" s="105">
        <f>IFERROR(VLOOKUP($D154,'SAP Data'!$A$7:$SD$1500,V$4,FALSE),"")</f>
        <v>0</v>
      </c>
      <c r="W154" s="105">
        <f>IFERROR(VLOOKUP($D154,'SAP Data'!$A$7:$SD$1500,W$4,FALSE),"")</f>
        <v>0</v>
      </c>
      <c r="X154" s="105">
        <f>IFERROR(VLOOKUP($D154,'SAP Data'!$A$7:$SD$1500,X$4,FALSE),"")</f>
        <v>0</v>
      </c>
      <c r="Y154" s="105">
        <f>IFERROR(VLOOKUP($D154,'SAP Data'!$A$7:$SD$1500,Y$4,FALSE),"")</f>
        <v>0</v>
      </c>
      <c r="Z154" s="105">
        <f>IFERROR(VLOOKUP($D154,'SAP Data'!$A$7:$SD$1500,Z$4,FALSE),"")</f>
        <v>0</v>
      </c>
      <c r="AA154" s="105">
        <f>IFERROR(VLOOKUP($D154,'SAP Data'!$A$7:$SD$1500,AA$4,FALSE),"")</f>
        <v>0</v>
      </c>
      <c r="AB154" s="105">
        <f>IFERROR(VLOOKUP($D154,'SAP Data'!$A$7:$SD$1500,AB$4,FALSE),"")</f>
        <v>0</v>
      </c>
      <c r="AC154" s="220">
        <f>IFERROR(VLOOKUP($D154,'SAP Data'!$A$7:$SD$1500,AC$4,FALSE),"")</f>
        <v>0</v>
      </c>
      <c r="AD154" s="133">
        <f t="shared" si="146"/>
        <v>0</v>
      </c>
      <c r="AE154" s="47">
        <f t="shared" si="147"/>
        <v>0</v>
      </c>
      <c r="AF154" s="47">
        <f t="shared" si="148"/>
        <v>0</v>
      </c>
      <c r="AG154" s="47">
        <f t="shared" si="149"/>
        <v>0</v>
      </c>
      <c r="AH154" s="47">
        <f t="shared" si="150"/>
        <v>0</v>
      </c>
      <c r="AI154" s="47">
        <f t="shared" si="151"/>
        <v>0</v>
      </c>
      <c r="AJ154" s="47">
        <f t="shared" si="152"/>
        <v>0</v>
      </c>
      <c r="AK154" s="47">
        <f t="shared" si="153"/>
        <v>0</v>
      </c>
      <c r="AL154" s="47">
        <f t="shared" si="154"/>
        <v>0</v>
      </c>
      <c r="AM154" s="47">
        <f t="shared" si="155"/>
        <v>0</v>
      </c>
      <c r="AN154" s="47">
        <f t="shared" si="156"/>
        <v>0</v>
      </c>
      <c r="AO154" s="132">
        <f t="shared" si="157"/>
        <v>0</v>
      </c>
      <c r="AP154" s="19"/>
      <c r="AQ154" s="19">
        <f t="shared" si="171"/>
        <v>0</v>
      </c>
      <c r="AR154" s="19"/>
      <c r="AS154" s="201"/>
      <c r="AT154" s="19"/>
      <c r="AU154" s="19">
        <f t="shared" si="158"/>
        <v>0</v>
      </c>
      <c r="AV154" s="19"/>
      <c r="AW154" s="201"/>
      <c r="AY154" s="19">
        <f t="shared" si="159"/>
        <v>0</v>
      </c>
      <c r="BA154" s="196"/>
      <c r="BC154" s="19">
        <f t="shared" si="160"/>
        <v>0</v>
      </c>
      <c r="BE154" s="196"/>
      <c r="BG154" s="19">
        <f t="shared" si="161"/>
        <v>0</v>
      </c>
      <c r="BI154" s="196"/>
      <c r="BK154" s="19">
        <f t="shared" si="162"/>
        <v>0</v>
      </c>
      <c r="BM154" s="196"/>
      <c r="BO154" s="19">
        <f t="shared" si="163"/>
        <v>0</v>
      </c>
      <c r="BQ154" s="196"/>
      <c r="BS154" s="19">
        <f t="shared" si="164"/>
        <v>0</v>
      </c>
      <c r="BU154" s="196"/>
      <c r="BW154" s="19">
        <f t="shared" si="165"/>
        <v>0</v>
      </c>
      <c r="BY154" s="196"/>
      <c r="CA154" s="19">
        <f t="shared" si="166"/>
        <v>0</v>
      </c>
      <c r="CC154" s="196"/>
      <c r="CE154" s="19">
        <f t="shared" si="167"/>
        <v>0</v>
      </c>
      <c r="CG154" s="196"/>
      <c r="CI154" s="19">
        <f t="shared" si="168"/>
        <v>0</v>
      </c>
      <c r="CK154" s="196"/>
      <c r="CM154" s="19">
        <f t="shared" si="172"/>
        <v>0</v>
      </c>
      <c r="CO154" s="19">
        <f t="shared" si="173"/>
        <v>0</v>
      </c>
      <c r="CQ154" s="19">
        <f t="shared" si="144"/>
        <v>0</v>
      </c>
      <c r="CS154" s="19">
        <f t="shared" si="174"/>
        <v>0</v>
      </c>
      <c r="CU154" s="19">
        <f t="shared" si="169"/>
        <v>0</v>
      </c>
      <c r="CW154" s="76">
        <f t="shared" si="170"/>
        <v>0</v>
      </c>
      <c r="CY154" s="21"/>
      <c r="CZ154" s="19">
        <f t="shared" si="145"/>
        <v>0</v>
      </c>
      <c r="DA154" s="21"/>
    </row>
    <row r="155" spans="2:105" x14ac:dyDescent="0.2">
      <c r="B155" s="17" t="str">
        <f>VLOOKUP(D155,'line assign basis'!$L$15:$Q$1525,6,FALSE)</f>
        <v>MAT &amp; SUPPLIES-POSTA</v>
      </c>
      <c r="C155" s="20" t="s">
        <v>376</v>
      </c>
      <c r="D155" s="20" t="s">
        <v>374</v>
      </c>
      <c r="E155" s="20">
        <f>IFERROR(VLOOKUP(D155,'line assign basis'!$L$5:$P$1288,5,FALSE),"")</f>
        <v>29</v>
      </c>
      <c r="F155" s="39">
        <v>255836.48</v>
      </c>
      <c r="G155" s="39">
        <v>293867.19</v>
      </c>
      <c r="H155" s="19">
        <v>199390.89</v>
      </c>
      <c r="I155" s="105">
        <f>IFERROR(VLOOKUP($D155,'SAP Data'!$A$7:$SD$1500,I$4,FALSE),"")</f>
        <v>291802.07</v>
      </c>
      <c r="J155" s="105">
        <f>IFERROR(VLOOKUP($D155,'SAP Data'!$A$7:$SD$1500,J$4,FALSE),"")</f>
        <v>309800.92</v>
      </c>
      <c r="K155" s="105">
        <f>IFERROR(VLOOKUP($D155,'SAP Data'!$A$7:$SD$1500,K$4,FALSE),"")</f>
        <v>186092.99</v>
      </c>
      <c r="L155" s="105">
        <f>IFERROR(VLOOKUP($D155,'SAP Data'!$A$7:$SD$1500,L$4,FALSE),"")</f>
        <v>268813.69</v>
      </c>
      <c r="M155" s="105">
        <f>IFERROR(VLOOKUP($D155,'SAP Data'!$A$7:$SD$1500,M$4,FALSE),"")</f>
        <v>311354.88</v>
      </c>
      <c r="N155" s="105">
        <f>IFERROR(VLOOKUP($D155,'SAP Data'!$A$7:$SD$1500,N$4,FALSE),"")</f>
        <v>206532.64</v>
      </c>
      <c r="O155" s="105">
        <f>IFERROR(VLOOKUP($D155,'SAP Data'!$A$7:$SD$1500,O$4,FALSE),"")</f>
        <v>282661.69</v>
      </c>
      <c r="P155" s="105">
        <f>IFERROR(VLOOKUP($D155,'SAP Data'!$A$7:$SD$1500,P$4,FALSE),"")</f>
        <v>322938.03999999998</v>
      </c>
      <c r="Q155" s="105">
        <f>IFERROR(VLOOKUP($D155,'SAP Data'!$A$7:$SD$1500,Q$4,FALSE),"")</f>
        <v>184970.67</v>
      </c>
      <c r="R155" s="105">
        <f>IFERROR(VLOOKUP($D155,'SAP Data'!$A$7:$SD$1500,R$4,FALSE),"")</f>
        <v>265234.71000000002</v>
      </c>
      <c r="S155" s="105">
        <f>IFERROR(VLOOKUP($D155,'SAP Data'!$A$7:$SD$1500,S$4,FALSE),"")</f>
        <v>268283</v>
      </c>
      <c r="T155" s="105">
        <f>IFERROR(VLOOKUP($D155,'SAP Data'!$A$7:$SD$1500,T$4,FALSE),"")</f>
        <v>174386.74</v>
      </c>
      <c r="U155" s="105">
        <f>IFERROR(VLOOKUP($D155,'SAP Data'!$A$7:$SD$1500,U$4,FALSE),"")</f>
        <v>281341.5</v>
      </c>
      <c r="V155" s="105">
        <f>IFERROR(VLOOKUP($D155,'SAP Data'!$A$7:$SD$1500,V$4,FALSE),"")</f>
        <v>310589.76</v>
      </c>
      <c r="W155" s="105">
        <f>IFERROR(VLOOKUP($D155,'SAP Data'!$A$7:$SD$1500,W$4,FALSE),"")</f>
        <v>156799.45000000001</v>
      </c>
      <c r="X155" s="105">
        <f>IFERROR(VLOOKUP($D155,'SAP Data'!$A$7:$SD$1500,X$4,FALSE),"")</f>
        <v>289783.44</v>
      </c>
      <c r="Y155" s="105">
        <f>IFERROR(VLOOKUP($D155,'SAP Data'!$A$7:$SD$1500,Y$4,FALSE),"")</f>
        <v>311066.98</v>
      </c>
      <c r="Z155" s="105">
        <f>IFERROR(VLOOKUP($D155,'SAP Data'!$A$7:$SD$1500,Z$4,FALSE),"")</f>
        <v>195697.22</v>
      </c>
      <c r="AA155" s="105">
        <f>IFERROR(VLOOKUP($D155,'SAP Data'!$A$7:$SD$1500,AA$4,FALSE),"")</f>
        <v>263696.15999999997</v>
      </c>
      <c r="AB155" s="105">
        <f>IFERROR(VLOOKUP($D155,'SAP Data'!$A$7:$SD$1500,AB$4,FALSE),"")</f>
        <v>307093.84999999998</v>
      </c>
      <c r="AC155" s="220">
        <f>IFERROR(VLOOKUP($D155,'SAP Data'!$A$7:$SD$1500,AC$4,FALSE),"")</f>
        <v>111334.87</v>
      </c>
      <c r="AD155" s="133">
        <f t="shared" si="146"/>
        <v>259896.77208333334</v>
      </c>
      <c r="AE155" s="47">
        <f t="shared" si="147"/>
        <v>259222.35708333334</v>
      </c>
      <c r="AF155" s="47">
        <f t="shared" si="148"/>
        <v>257114.5095833333</v>
      </c>
      <c r="AG155" s="47">
        <f t="shared" si="149"/>
        <v>255636.81291666665</v>
      </c>
      <c r="AH155" s="47">
        <f t="shared" si="150"/>
        <v>255233.82416666663</v>
      </c>
      <c r="AI155" s="47">
        <f t="shared" si="151"/>
        <v>254046.12833333338</v>
      </c>
      <c r="AJ155" s="47">
        <f t="shared" si="152"/>
        <v>253699.30375000005</v>
      </c>
      <c r="AK155" s="47">
        <f t="shared" si="153"/>
        <v>254561.04750000002</v>
      </c>
      <c r="AL155" s="47">
        <f t="shared" si="154"/>
        <v>254097.57583333331</v>
      </c>
      <c r="AM155" s="47">
        <f t="shared" si="155"/>
        <v>252855.86958333338</v>
      </c>
      <c r="AN155" s="47">
        <f t="shared" si="156"/>
        <v>251405.46458333335</v>
      </c>
      <c r="AO155" s="132">
        <f t="shared" si="157"/>
        <v>247677.13166666668</v>
      </c>
      <c r="AP155" s="19"/>
      <c r="AQ155" s="19">
        <f t="shared" si="171"/>
        <v>259896.77208333334</v>
      </c>
      <c r="AR155" s="19"/>
      <c r="AS155" s="201"/>
      <c r="AT155" s="19"/>
      <c r="AU155" s="19">
        <f t="shared" si="158"/>
        <v>259222.35708333334</v>
      </c>
      <c r="AV155" s="19"/>
      <c r="AW155" s="201"/>
      <c r="AY155" s="19">
        <f t="shared" si="159"/>
        <v>257114.5095833333</v>
      </c>
      <c r="BA155" s="196"/>
      <c r="BC155" s="19">
        <f t="shared" si="160"/>
        <v>255636.81291666665</v>
      </c>
      <c r="BE155" s="196"/>
      <c r="BG155" s="19">
        <f t="shared" si="161"/>
        <v>255233.82416666663</v>
      </c>
      <c r="BI155" s="196"/>
      <c r="BK155" s="19">
        <f t="shared" si="162"/>
        <v>254046.12833333338</v>
      </c>
      <c r="BM155" s="196"/>
      <c r="BO155" s="19">
        <f t="shared" si="163"/>
        <v>253699.30375000005</v>
      </c>
      <c r="BQ155" s="196"/>
      <c r="BS155" s="19">
        <f t="shared" si="164"/>
        <v>254561.04750000002</v>
      </c>
      <c r="BU155" s="196"/>
      <c r="BW155" s="19">
        <f t="shared" si="165"/>
        <v>254097.57583333331</v>
      </c>
      <c r="BY155" s="196"/>
      <c r="CA155" s="19">
        <f t="shared" si="166"/>
        <v>252855.86958333338</v>
      </c>
      <c r="CC155" s="196"/>
      <c r="CE155" s="19">
        <f t="shared" si="167"/>
        <v>251405.46458333335</v>
      </c>
      <c r="CG155" s="196"/>
      <c r="CI155" s="19">
        <f t="shared" si="168"/>
        <v>247677.13166666668</v>
      </c>
      <c r="CK155" s="196"/>
      <c r="CM155" s="19">
        <f t="shared" si="172"/>
        <v>0</v>
      </c>
      <c r="CO155" s="19">
        <f t="shared" si="173"/>
        <v>0</v>
      </c>
      <c r="CQ155" s="19">
        <f t="shared" si="144"/>
        <v>0</v>
      </c>
      <c r="CS155" s="19">
        <f t="shared" si="174"/>
        <v>0</v>
      </c>
      <c r="CU155" s="19">
        <f t="shared" si="169"/>
        <v>0</v>
      </c>
      <c r="CW155" s="76">
        <f t="shared" si="170"/>
        <v>0</v>
      </c>
      <c r="CY155" s="21"/>
      <c r="CZ155" s="19">
        <f t="shared" si="145"/>
        <v>0</v>
      </c>
      <c r="DA155" s="21"/>
    </row>
    <row r="156" spans="2:105" x14ac:dyDescent="0.2">
      <c r="B156" s="17" t="str">
        <f>VLOOKUP(D156,'line assign basis'!$L$15:$Q$1525,6,FALSE)</f>
        <v>INVEN RESERVE - UTIL</v>
      </c>
      <c r="C156" s="20" t="s">
        <v>1622</v>
      </c>
      <c r="D156" s="20" t="s">
        <v>2943</v>
      </c>
      <c r="E156" s="20">
        <f>IFERROR(VLOOKUP(D156,'line assign basis'!$L$5:$P$1288,5,FALSE),"")</f>
        <v>29</v>
      </c>
      <c r="F156" s="39">
        <v>0</v>
      </c>
      <c r="G156" s="39">
        <v>0</v>
      </c>
      <c r="H156" s="19">
        <v>0</v>
      </c>
      <c r="I156" s="105">
        <f>IFERROR(VLOOKUP($D156,'SAP Data'!$A$7:$SD$1500,I$4,FALSE),"")</f>
        <v>0</v>
      </c>
      <c r="J156" s="105">
        <f>IFERROR(VLOOKUP($D156,'SAP Data'!$A$7:$SD$1500,J$4,FALSE),"")</f>
        <v>0</v>
      </c>
      <c r="K156" s="105">
        <f>IFERROR(VLOOKUP($D156,'SAP Data'!$A$7:$SD$1500,K$4,FALSE),"")</f>
        <v>0</v>
      </c>
      <c r="L156" s="105">
        <f>IFERROR(VLOOKUP($D156,'SAP Data'!$A$7:$SD$1500,L$4,FALSE),"")</f>
        <v>0</v>
      </c>
      <c r="M156" s="105">
        <f>IFERROR(VLOOKUP($D156,'SAP Data'!$A$7:$SD$1500,M$4,FALSE),"")</f>
        <v>0</v>
      </c>
      <c r="N156" s="105">
        <f>IFERROR(VLOOKUP($D156,'SAP Data'!$A$7:$SD$1500,N$4,FALSE),"")</f>
        <v>-49326.98</v>
      </c>
      <c r="O156" s="105">
        <f>IFERROR(VLOOKUP($D156,'SAP Data'!$A$7:$SD$1500,O$4,FALSE),"")</f>
        <v>-49326.98</v>
      </c>
      <c r="P156" s="105">
        <f>IFERROR(VLOOKUP($D156,'SAP Data'!$A$7:$SD$1500,P$4,FALSE),"")</f>
        <v>0</v>
      </c>
      <c r="Q156" s="105">
        <f>IFERROR(VLOOKUP($D156,'SAP Data'!$A$7:$SD$1500,Q$4,FALSE),"")</f>
        <v>-182601.87</v>
      </c>
      <c r="R156" s="105">
        <f>IFERROR(VLOOKUP($D156,'SAP Data'!$A$7:$SD$1500,R$4,FALSE),"")</f>
        <v>-182607.87</v>
      </c>
      <c r="S156" s="105">
        <f>IFERROR(VLOOKUP($D156,'SAP Data'!$A$7:$SD$1500,S$4,FALSE),"")</f>
        <v>-182601.87</v>
      </c>
      <c r="T156" s="105">
        <f>IFERROR(VLOOKUP($D156,'SAP Data'!$A$7:$SD$1500,T$4,FALSE),"")</f>
        <v>-182601.87</v>
      </c>
      <c r="U156" s="105">
        <f>IFERROR(VLOOKUP($D156,'SAP Data'!$A$7:$SD$1500,U$4,FALSE),"")</f>
        <v>0</v>
      </c>
      <c r="V156" s="105">
        <f>IFERROR(VLOOKUP($D156,'SAP Data'!$A$7:$SD$1500,V$4,FALSE),"")</f>
        <v>0</v>
      </c>
      <c r="W156" s="105">
        <f>IFERROR(VLOOKUP($D156,'SAP Data'!$A$7:$SD$1500,W$4,FALSE),"")</f>
        <v>0</v>
      </c>
      <c r="X156" s="105">
        <f>IFERROR(VLOOKUP($D156,'SAP Data'!$A$7:$SD$1500,X$4,FALSE),"")</f>
        <v>0</v>
      </c>
      <c r="Y156" s="105">
        <f>IFERROR(VLOOKUP($D156,'SAP Data'!$A$7:$SD$1500,Y$4,FALSE),"")</f>
        <v>0</v>
      </c>
      <c r="Z156" s="105">
        <f>IFERROR(VLOOKUP($D156,'SAP Data'!$A$7:$SD$1500,Z$4,FALSE),"")</f>
        <v>0</v>
      </c>
      <c r="AA156" s="105">
        <f>IFERROR(VLOOKUP($D156,'SAP Data'!$A$7:$SD$1500,AA$4,FALSE),"")</f>
        <v>0</v>
      </c>
      <c r="AB156" s="105">
        <f>IFERROR(VLOOKUP($D156,'SAP Data'!$A$7:$SD$1500,AB$4,FALSE),"")</f>
        <v>-55105.36</v>
      </c>
      <c r="AC156" s="220">
        <f>IFERROR(VLOOKUP($D156,'SAP Data'!$A$7:$SD$1500,AC$4,FALSE),"")</f>
        <v>0</v>
      </c>
      <c r="AD156" s="133">
        <f t="shared" si="146"/>
        <v>-31046.647083333333</v>
      </c>
      <c r="AE156" s="47">
        <f t="shared" si="147"/>
        <v>-46263.719583333332</v>
      </c>
      <c r="AF156" s="47">
        <f t="shared" si="148"/>
        <v>-61480.542083333341</v>
      </c>
      <c r="AG156" s="47">
        <f t="shared" si="149"/>
        <v>-69088.953333333338</v>
      </c>
      <c r="AH156" s="47">
        <f t="shared" si="150"/>
        <v>-69088.953333333338</v>
      </c>
      <c r="AI156" s="47">
        <f t="shared" si="151"/>
        <v>-69088.953333333338</v>
      </c>
      <c r="AJ156" s="47">
        <f t="shared" si="152"/>
        <v>-69088.953333333338</v>
      </c>
      <c r="AK156" s="47">
        <f t="shared" si="153"/>
        <v>-69088.953333333338</v>
      </c>
      <c r="AL156" s="47">
        <f t="shared" si="154"/>
        <v>-67033.662499999991</v>
      </c>
      <c r="AM156" s="47">
        <f t="shared" si="155"/>
        <v>-62923.080833333333</v>
      </c>
      <c r="AN156" s="47">
        <f t="shared" si="156"/>
        <v>-63163.846666666672</v>
      </c>
      <c r="AO156" s="132">
        <f t="shared" si="157"/>
        <v>-57851.492083333338</v>
      </c>
      <c r="AP156" s="19"/>
      <c r="AQ156" s="19">
        <f t="shared" si="171"/>
        <v>-31046.647083333333</v>
      </c>
      <c r="AR156" s="19"/>
      <c r="AS156" s="201"/>
      <c r="AT156" s="19"/>
      <c r="AU156" s="19">
        <f t="shared" si="158"/>
        <v>-46263.719583333332</v>
      </c>
      <c r="AV156" s="19"/>
      <c r="AW156" s="201"/>
      <c r="AY156" s="19">
        <f t="shared" si="159"/>
        <v>-61480.542083333341</v>
      </c>
      <c r="BA156" s="196"/>
      <c r="BC156" s="19">
        <f t="shared" si="160"/>
        <v>-69088.953333333338</v>
      </c>
      <c r="BE156" s="196"/>
      <c r="BG156" s="19">
        <f t="shared" si="161"/>
        <v>-69088.953333333338</v>
      </c>
      <c r="BI156" s="196"/>
      <c r="BK156" s="19">
        <f t="shared" si="162"/>
        <v>-69088.953333333338</v>
      </c>
      <c r="BM156" s="196"/>
      <c r="BO156" s="19">
        <f t="shared" si="163"/>
        <v>-69088.953333333338</v>
      </c>
      <c r="BQ156" s="196"/>
      <c r="BS156" s="19">
        <f t="shared" si="164"/>
        <v>-69088.953333333338</v>
      </c>
      <c r="BU156" s="196"/>
      <c r="BW156" s="19">
        <f t="shared" si="165"/>
        <v>-67033.662499999991</v>
      </c>
      <c r="BY156" s="196"/>
      <c r="CA156" s="19">
        <f t="shared" si="166"/>
        <v>-62923.080833333333</v>
      </c>
      <c r="CC156" s="196"/>
      <c r="CE156" s="19">
        <f t="shared" si="167"/>
        <v>-63163.846666666672</v>
      </c>
      <c r="CG156" s="196"/>
      <c r="CI156" s="19">
        <f t="shared" si="168"/>
        <v>-57851.492083333338</v>
      </c>
      <c r="CK156" s="196"/>
      <c r="CM156" s="19">
        <f t="shared" si="172"/>
        <v>0</v>
      </c>
      <c r="CO156" s="19">
        <f t="shared" si="173"/>
        <v>0</v>
      </c>
      <c r="CQ156" s="19">
        <f t="shared" si="144"/>
        <v>0</v>
      </c>
      <c r="CS156" s="19">
        <f t="shared" si="174"/>
        <v>0</v>
      </c>
      <c r="CU156" s="19">
        <f t="shared" si="169"/>
        <v>0</v>
      </c>
      <c r="CW156" s="76">
        <f t="shared" si="170"/>
        <v>0</v>
      </c>
      <c r="CY156" s="21"/>
      <c r="CZ156" s="19">
        <f t="shared" si="145"/>
        <v>0</v>
      </c>
      <c r="DA156" s="21"/>
    </row>
    <row r="157" spans="2:105" x14ac:dyDescent="0.2">
      <c r="B157" s="17" t="str">
        <f>VLOOKUP(D157,'line assign basis'!$L$15:$Q$1525,6,FALSE)</f>
        <v>INVEN RESERVE - APP</v>
      </c>
      <c r="C157" s="20" t="s">
        <v>379</v>
      </c>
      <c r="D157" s="20" t="s">
        <v>377</v>
      </c>
      <c r="E157" s="20">
        <f>IFERROR(VLOOKUP(D157,'line assign basis'!$L$5:$P$1288,5,FALSE),"")</f>
        <v>29</v>
      </c>
      <c r="F157" s="39">
        <v>-18671.599999999999</v>
      </c>
      <c r="G157" s="39">
        <v>-18671.599999999999</v>
      </c>
      <c r="H157" s="19">
        <v>-53036.1</v>
      </c>
      <c r="I157" s="105">
        <f>IFERROR(VLOOKUP($D157,'SAP Data'!$A$7:$SD$1500,I$4,FALSE),"")</f>
        <v>-53036.1</v>
      </c>
      <c r="J157" s="105">
        <f>IFERROR(VLOOKUP($D157,'SAP Data'!$A$7:$SD$1500,J$4,FALSE),"")</f>
        <v>-18671.599999999999</v>
      </c>
      <c r="K157" s="105">
        <f>IFERROR(VLOOKUP($D157,'SAP Data'!$A$7:$SD$1500,K$4,FALSE),"")</f>
        <v>-23558.87</v>
      </c>
      <c r="L157" s="105">
        <f>IFERROR(VLOOKUP($D157,'SAP Data'!$A$7:$SD$1500,L$4,FALSE),"")</f>
        <v>-23558.87</v>
      </c>
      <c r="M157" s="105">
        <f>IFERROR(VLOOKUP($D157,'SAP Data'!$A$7:$SD$1500,M$4,FALSE),"")</f>
        <v>-18671.599999999999</v>
      </c>
      <c r="N157" s="105">
        <f>IFERROR(VLOOKUP($D157,'SAP Data'!$A$7:$SD$1500,N$4,FALSE),"")</f>
        <v>-18671.599999999999</v>
      </c>
      <c r="O157" s="105">
        <f>IFERROR(VLOOKUP($D157,'SAP Data'!$A$7:$SD$1500,O$4,FALSE),"")</f>
        <v>-18671.599999999999</v>
      </c>
      <c r="P157" s="105">
        <f>IFERROR(VLOOKUP($D157,'SAP Data'!$A$7:$SD$1500,P$4,FALSE),"")</f>
        <v>-18671.599999999999</v>
      </c>
      <c r="Q157" s="105">
        <f>IFERROR(VLOOKUP($D157,'SAP Data'!$A$7:$SD$1500,Q$4,FALSE),"")</f>
        <v>-18671.599999999999</v>
      </c>
      <c r="R157" s="105">
        <f>IFERROR(VLOOKUP($D157,'SAP Data'!$A$7:$SD$1500,R$4,FALSE),"")</f>
        <v>-18671.599999999999</v>
      </c>
      <c r="S157" s="105">
        <f>IFERROR(VLOOKUP($D157,'SAP Data'!$A$7:$SD$1500,S$4,FALSE),"")</f>
        <v>-18671.599999999999</v>
      </c>
      <c r="T157" s="105">
        <f>IFERROR(VLOOKUP($D157,'SAP Data'!$A$7:$SD$1500,T$4,FALSE),"")</f>
        <v>-18671.599999999999</v>
      </c>
      <c r="U157" s="105">
        <f>IFERROR(VLOOKUP($D157,'SAP Data'!$A$7:$SD$1500,U$4,FALSE),"")</f>
        <v>-18671.599999999999</v>
      </c>
      <c r="V157" s="105">
        <f>IFERROR(VLOOKUP($D157,'SAP Data'!$A$7:$SD$1500,V$4,FALSE),"")</f>
        <v>-18671.599999999999</v>
      </c>
      <c r="W157" s="105">
        <f>IFERROR(VLOOKUP($D157,'SAP Data'!$A$7:$SD$1500,W$4,FALSE),"")</f>
        <v>-18671.599999999999</v>
      </c>
      <c r="X157" s="105">
        <f>IFERROR(VLOOKUP($D157,'SAP Data'!$A$7:$SD$1500,X$4,FALSE),"")</f>
        <v>-18671.599999999999</v>
      </c>
      <c r="Y157" s="105">
        <f>IFERROR(VLOOKUP($D157,'SAP Data'!$A$7:$SD$1500,Y$4,FALSE),"")</f>
        <v>-5222.6000000000004</v>
      </c>
      <c r="Z157" s="105">
        <f>IFERROR(VLOOKUP($D157,'SAP Data'!$A$7:$SD$1500,Z$4,FALSE),"")</f>
        <v>-5222.6000000000004</v>
      </c>
      <c r="AA157" s="105">
        <f>IFERROR(VLOOKUP($D157,'SAP Data'!$A$7:$SD$1500,AA$4,FALSE),"")</f>
        <v>-5222.6000000000004</v>
      </c>
      <c r="AB157" s="105">
        <f>IFERROR(VLOOKUP($D157,'SAP Data'!$A$7:$SD$1500,AB$4,FALSE),"")</f>
        <v>-5222.6000000000004</v>
      </c>
      <c r="AC157" s="220">
        <f>IFERROR(VLOOKUP($D157,'SAP Data'!$A$7:$SD$1500,AC$4,FALSE),"")</f>
        <v>-5222.6000000000004</v>
      </c>
      <c r="AD157" s="133">
        <f t="shared" si="146"/>
        <v>-25213.561666666661</v>
      </c>
      <c r="AE157" s="47">
        <f t="shared" si="147"/>
        <v>-25213.561666666661</v>
      </c>
      <c r="AF157" s="47">
        <f t="shared" si="148"/>
        <v>-23781.7075</v>
      </c>
      <c r="AG157" s="47">
        <f t="shared" si="149"/>
        <v>-20917.999166666668</v>
      </c>
      <c r="AH157" s="47">
        <f t="shared" si="150"/>
        <v>-19486.145</v>
      </c>
      <c r="AI157" s="47">
        <f t="shared" si="151"/>
        <v>-19282.508750000001</v>
      </c>
      <c r="AJ157" s="47">
        <f t="shared" si="152"/>
        <v>-18875.236250000002</v>
      </c>
      <c r="AK157" s="47">
        <f t="shared" si="153"/>
        <v>-18111.225000000002</v>
      </c>
      <c r="AL157" s="47">
        <f t="shared" si="154"/>
        <v>-16990.475000000002</v>
      </c>
      <c r="AM157" s="47">
        <f t="shared" si="155"/>
        <v>-15869.725</v>
      </c>
      <c r="AN157" s="47">
        <f t="shared" si="156"/>
        <v>-14748.975</v>
      </c>
      <c r="AO157" s="132">
        <f t="shared" si="157"/>
        <v>-13628.225</v>
      </c>
      <c r="AP157" s="19"/>
      <c r="AQ157" s="19">
        <f t="shared" si="171"/>
        <v>-25213.561666666661</v>
      </c>
      <c r="AR157" s="19"/>
      <c r="AS157" s="201"/>
      <c r="AT157" s="19"/>
      <c r="AU157" s="19">
        <f t="shared" si="158"/>
        <v>-25213.561666666661</v>
      </c>
      <c r="AV157" s="19"/>
      <c r="AW157" s="201"/>
      <c r="AY157" s="19">
        <f t="shared" si="159"/>
        <v>-23781.7075</v>
      </c>
      <c r="BA157" s="196"/>
      <c r="BC157" s="19">
        <f t="shared" si="160"/>
        <v>-20917.999166666668</v>
      </c>
      <c r="BE157" s="196"/>
      <c r="BG157" s="19">
        <f t="shared" si="161"/>
        <v>-19486.145</v>
      </c>
      <c r="BI157" s="196"/>
      <c r="BK157" s="19">
        <f t="shared" si="162"/>
        <v>-19282.508750000001</v>
      </c>
      <c r="BM157" s="196"/>
      <c r="BO157" s="19">
        <f t="shared" si="163"/>
        <v>-18875.236250000002</v>
      </c>
      <c r="BQ157" s="196"/>
      <c r="BS157" s="19">
        <f t="shared" si="164"/>
        <v>-18111.225000000002</v>
      </c>
      <c r="BU157" s="196"/>
      <c r="BW157" s="19">
        <f t="shared" si="165"/>
        <v>-16990.475000000002</v>
      </c>
      <c r="BY157" s="196"/>
      <c r="CA157" s="19">
        <f t="shared" si="166"/>
        <v>-15869.725</v>
      </c>
      <c r="CC157" s="196"/>
      <c r="CE157" s="19">
        <f t="shared" si="167"/>
        <v>-14748.975</v>
      </c>
      <c r="CG157" s="196"/>
      <c r="CI157" s="19">
        <f t="shared" si="168"/>
        <v>-13628.225</v>
      </c>
      <c r="CK157" s="196"/>
      <c r="CM157" s="19">
        <f t="shared" si="172"/>
        <v>0</v>
      </c>
      <c r="CO157" s="19">
        <f t="shared" si="173"/>
        <v>0</v>
      </c>
      <c r="CQ157" s="19">
        <f t="shared" si="144"/>
        <v>0</v>
      </c>
      <c r="CS157" s="19">
        <f t="shared" si="174"/>
        <v>0</v>
      </c>
      <c r="CU157" s="19">
        <f t="shared" si="169"/>
        <v>0</v>
      </c>
      <c r="CW157" s="76">
        <f t="shared" si="170"/>
        <v>0</v>
      </c>
      <c r="CY157" s="21"/>
      <c r="CZ157" s="19">
        <f t="shared" si="145"/>
        <v>0</v>
      </c>
      <c r="DA157" s="21"/>
    </row>
    <row r="158" spans="2:105" x14ac:dyDescent="0.2">
      <c r="B158" s="17" t="str">
        <f>VLOOKUP(D158,'line assign basis'!$L$15:$Q$1525,6,FALSE)</f>
        <v>MAT &amp; SUPPLIES-ODORA</v>
      </c>
      <c r="C158" s="20" t="s">
        <v>382</v>
      </c>
      <c r="D158" s="20" t="s">
        <v>380</v>
      </c>
      <c r="E158" s="20">
        <f>IFERROR(VLOOKUP(D158,'line assign basis'!$L$5:$P$1288,5,FALSE),"")</f>
        <v>29</v>
      </c>
      <c r="F158" s="39">
        <v>192101.24</v>
      </c>
      <c r="G158" s="39">
        <v>158798.04</v>
      </c>
      <c r="H158" s="19">
        <v>131538.35999999999</v>
      </c>
      <c r="I158" s="105">
        <f>IFERROR(VLOOKUP($D158,'SAP Data'!$A$7:$SD$1500,I$4,FALSE),"")</f>
        <v>112407.64</v>
      </c>
      <c r="J158" s="105">
        <f>IFERROR(VLOOKUP($D158,'SAP Data'!$A$7:$SD$1500,J$4,FALSE),"")</f>
        <v>207932.68</v>
      </c>
      <c r="K158" s="105">
        <f>IFERROR(VLOOKUP($D158,'SAP Data'!$A$7:$SD$1500,K$4,FALSE),"")</f>
        <v>196228.68</v>
      </c>
      <c r="L158" s="105">
        <f>IFERROR(VLOOKUP($D158,'SAP Data'!$A$7:$SD$1500,L$4,FALSE),"")</f>
        <v>185854.68</v>
      </c>
      <c r="M158" s="105">
        <f>IFERROR(VLOOKUP($D158,'SAP Data'!$A$7:$SD$1500,M$4,FALSE),"")</f>
        <v>173022.84</v>
      </c>
      <c r="N158" s="105">
        <f>IFERROR(VLOOKUP($D158,'SAP Data'!$A$7:$SD$1500,N$4,FALSE),"")</f>
        <v>161489.07999999999</v>
      </c>
      <c r="O158" s="105">
        <f>IFERROR(VLOOKUP($D158,'SAP Data'!$A$7:$SD$1500,O$4,FALSE),"")</f>
        <v>144784.28</v>
      </c>
      <c r="P158" s="105">
        <f>IFERROR(VLOOKUP($D158,'SAP Data'!$A$7:$SD$1500,P$4,FALSE),"")</f>
        <v>444589.37</v>
      </c>
      <c r="Q158" s="105">
        <f>IFERROR(VLOOKUP($D158,'SAP Data'!$A$7:$SD$1500,Q$4,FALSE),"")</f>
        <v>194666.09</v>
      </c>
      <c r="R158" s="105">
        <f>IFERROR(VLOOKUP($D158,'SAP Data'!$A$7:$SD$1500,R$4,FALSE),"")</f>
        <v>152276.32999999999</v>
      </c>
      <c r="S158" s="105">
        <f>IFERROR(VLOOKUP($D158,'SAP Data'!$A$7:$SD$1500,S$4,FALSE),"")</f>
        <v>110205.77</v>
      </c>
      <c r="T158" s="105">
        <f>IFERROR(VLOOKUP($D158,'SAP Data'!$A$7:$SD$1500,T$4,FALSE),"")</f>
        <v>80115.850000000006</v>
      </c>
      <c r="U158" s="105">
        <f>IFERROR(VLOOKUP($D158,'SAP Data'!$A$7:$SD$1500,U$4,FALSE),"")</f>
        <v>174587.08</v>
      </c>
      <c r="V158" s="105">
        <f>IFERROR(VLOOKUP($D158,'SAP Data'!$A$7:$SD$1500,V$4,FALSE),"")</f>
        <v>161116.84</v>
      </c>
      <c r="W158" s="105">
        <f>IFERROR(VLOOKUP($D158,'SAP Data'!$A$7:$SD$1500,W$4,FALSE),"")</f>
        <v>146992.24</v>
      </c>
      <c r="X158" s="105">
        <f>IFERROR(VLOOKUP($D158,'SAP Data'!$A$7:$SD$1500,X$4,FALSE),"")</f>
        <v>240581.12</v>
      </c>
      <c r="Y158" s="105">
        <f>IFERROR(VLOOKUP($D158,'SAP Data'!$A$7:$SD$1500,Y$4,FALSE),"")</f>
        <v>229494.24</v>
      </c>
      <c r="Z158" s="105">
        <f>IFERROR(VLOOKUP($D158,'SAP Data'!$A$7:$SD$1500,Z$4,FALSE),"")</f>
        <v>217364.64</v>
      </c>
      <c r="AA158" s="105">
        <f>IFERROR(VLOOKUP($D158,'SAP Data'!$A$7:$SD$1500,AA$4,FALSE),"")</f>
        <v>193850.23999999999</v>
      </c>
      <c r="AB158" s="105">
        <f>IFERROR(VLOOKUP($D158,'SAP Data'!$A$7:$SD$1500,AB$4,FALSE),"")</f>
        <v>166845.92000000001</v>
      </c>
      <c r="AC158" s="220">
        <f>IFERROR(VLOOKUP($D158,'SAP Data'!$A$7:$SD$1500,AC$4,FALSE),"")</f>
        <v>244378.47</v>
      </c>
      <c r="AD158" s="133">
        <f t="shared" si="146"/>
        <v>190291.71041666667</v>
      </c>
      <c r="AE158" s="47">
        <f t="shared" si="147"/>
        <v>186607.66124999998</v>
      </c>
      <c r="AF158" s="47">
        <f t="shared" si="148"/>
        <v>182440.37875</v>
      </c>
      <c r="AG158" s="47">
        <f t="shared" si="149"/>
        <v>182888.5841666667</v>
      </c>
      <c r="AH158" s="47">
        <f t="shared" si="150"/>
        <v>183528.73416666666</v>
      </c>
      <c r="AI158" s="47">
        <f t="shared" si="151"/>
        <v>179526.55583333338</v>
      </c>
      <c r="AJ158" s="47">
        <f t="shared" si="152"/>
        <v>179755.30583333338</v>
      </c>
      <c r="AK158" s="47">
        <f t="shared" si="153"/>
        <v>184388.54916666669</v>
      </c>
      <c r="AL158" s="47">
        <f t="shared" si="154"/>
        <v>189069.67249999999</v>
      </c>
      <c r="AM158" s="47">
        <f t="shared" si="155"/>
        <v>193442.23583333334</v>
      </c>
      <c r="AN158" s="47">
        <f t="shared" si="156"/>
        <v>183914.0070833333</v>
      </c>
      <c r="AO158" s="132">
        <f t="shared" si="157"/>
        <v>174412.71249999999</v>
      </c>
      <c r="AP158" s="19"/>
      <c r="AQ158" s="19">
        <f t="shared" si="171"/>
        <v>190291.71041666667</v>
      </c>
      <c r="AR158" s="19"/>
      <c r="AS158" s="201"/>
      <c r="AT158" s="19"/>
      <c r="AU158" s="19">
        <f t="shared" si="158"/>
        <v>186607.66124999998</v>
      </c>
      <c r="AV158" s="19"/>
      <c r="AW158" s="201"/>
      <c r="AY158" s="19">
        <f t="shared" si="159"/>
        <v>182440.37875</v>
      </c>
      <c r="BA158" s="196"/>
      <c r="BC158" s="19">
        <f t="shared" si="160"/>
        <v>182888.5841666667</v>
      </c>
      <c r="BE158" s="196"/>
      <c r="BG158" s="19">
        <f t="shared" si="161"/>
        <v>183528.73416666666</v>
      </c>
      <c r="BI158" s="196"/>
      <c r="BK158" s="19">
        <f t="shared" si="162"/>
        <v>179526.55583333338</v>
      </c>
      <c r="BM158" s="196"/>
      <c r="BO158" s="19">
        <f t="shared" si="163"/>
        <v>179755.30583333338</v>
      </c>
      <c r="BQ158" s="196"/>
      <c r="BS158" s="19">
        <f t="shared" si="164"/>
        <v>184388.54916666669</v>
      </c>
      <c r="BU158" s="196"/>
      <c r="BW158" s="19">
        <f t="shared" si="165"/>
        <v>189069.67249999999</v>
      </c>
      <c r="BY158" s="196"/>
      <c r="CA158" s="19">
        <f t="shared" si="166"/>
        <v>193442.23583333334</v>
      </c>
      <c r="CC158" s="196"/>
      <c r="CE158" s="19">
        <f t="shared" si="167"/>
        <v>183914.0070833333</v>
      </c>
      <c r="CG158" s="196"/>
      <c r="CI158" s="19">
        <f t="shared" si="168"/>
        <v>174412.71249999999</v>
      </c>
      <c r="CK158" s="196"/>
      <c r="CM158" s="19">
        <f t="shared" si="172"/>
        <v>0</v>
      </c>
      <c r="CO158" s="19">
        <f t="shared" si="173"/>
        <v>0</v>
      </c>
      <c r="CQ158" s="19">
        <f t="shared" si="144"/>
        <v>0</v>
      </c>
      <c r="CS158" s="19">
        <f t="shared" si="174"/>
        <v>0</v>
      </c>
      <c r="CU158" s="19">
        <f t="shared" si="169"/>
        <v>0</v>
      </c>
      <c r="CW158" s="76">
        <f t="shared" si="170"/>
        <v>0</v>
      </c>
      <c r="CY158" s="21"/>
      <c r="CZ158" s="19">
        <f t="shared" si="145"/>
        <v>0</v>
      </c>
      <c r="DA158" s="21"/>
    </row>
    <row r="159" spans="2:105" x14ac:dyDescent="0.2">
      <c r="B159" s="17" t="str">
        <f>VLOOKUP(D159,'line assign basis'!$L$15:$Q$1525,6,FALSE)</f>
        <v>INVENTORY-OFFICE SUP</v>
      </c>
      <c r="C159" s="20" t="s">
        <v>385</v>
      </c>
      <c r="D159" s="20" t="s">
        <v>383</v>
      </c>
      <c r="E159" s="20">
        <f>IFERROR(VLOOKUP(D159,'line assign basis'!$L$5:$P$1288,5,FALSE),"")</f>
        <v>29</v>
      </c>
      <c r="F159" s="39">
        <v>27953.37</v>
      </c>
      <c r="G159" s="39">
        <v>27953.37</v>
      </c>
      <c r="H159" s="19">
        <v>27953.37</v>
      </c>
      <c r="I159" s="105">
        <f>IFERROR(VLOOKUP($D159,'SAP Data'!$A$7:$SD$1500,I$4,FALSE),"")</f>
        <v>27953.37</v>
      </c>
      <c r="J159" s="105">
        <f>IFERROR(VLOOKUP($D159,'SAP Data'!$A$7:$SD$1500,J$4,FALSE),"")</f>
        <v>27953.37</v>
      </c>
      <c r="K159" s="105">
        <f>IFERROR(VLOOKUP($D159,'SAP Data'!$A$7:$SD$1500,K$4,FALSE),"")</f>
        <v>27953.37</v>
      </c>
      <c r="L159" s="105">
        <f>IFERROR(VLOOKUP($D159,'SAP Data'!$A$7:$SD$1500,L$4,FALSE),"")</f>
        <v>27953.37</v>
      </c>
      <c r="M159" s="105">
        <f>IFERROR(VLOOKUP($D159,'SAP Data'!$A$7:$SD$1500,M$4,FALSE),"")</f>
        <v>27953.37</v>
      </c>
      <c r="N159" s="105">
        <f>IFERROR(VLOOKUP($D159,'SAP Data'!$A$7:$SD$1500,N$4,FALSE),"")</f>
        <v>27953.37</v>
      </c>
      <c r="O159" s="105">
        <f>IFERROR(VLOOKUP($D159,'SAP Data'!$A$7:$SD$1500,O$4,FALSE),"")</f>
        <v>27953.37</v>
      </c>
      <c r="P159" s="105">
        <f>IFERROR(VLOOKUP($D159,'SAP Data'!$A$7:$SD$1500,P$4,FALSE),"")</f>
        <v>27953.37</v>
      </c>
      <c r="Q159" s="105">
        <f>IFERROR(VLOOKUP($D159,'SAP Data'!$A$7:$SD$1500,Q$4,FALSE),"")</f>
        <v>31312.87</v>
      </c>
      <c r="R159" s="105">
        <f>IFERROR(VLOOKUP($D159,'SAP Data'!$A$7:$SD$1500,R$4,FALSE),"")</f>
        <v>31312.87</v>
      </c>
      <c r="S159" s="105">
        <f>IFERROR(VLOOKUP($D159,'SAP Data'!$A$7:$SD$1500,S$4,FALSE),"")</f>
        <v>31312.87</v>
      </c>
      <c r="T159" s="105">
        <f>IFERROR(VLOOKUP($D159,'SAP Data'!$A$7:$SD$1500,T$4,FALSE),"")</f>
        <v>31312.87</v>
      </c>
      <c r="U159" s="105">
        <f>IFERROR(VLOOKUP($D159,'SAP Data'!$A$7:$SD$1500,U$4,FALSE),"")</f>
        <v>31312.87</v>
      </c>
      <c r="V159" s="105">
        <f>IFERROR(VLOOKUP($D159,'SAP Data'!$A$7:$SD$1500,V$4,FALSE),"")</f>
        <v>31312.87</v>
      </c>
      <c r="W159" s="105">
        <f>IFERROR(VLOOKUP($D159,'SAP Data'!$A$7:$SD$1500,W$4,FALSE),"")</f>
        <v>31312.87</v>
      </c>
      <c r="X159" s="105">
        <f>IFERROR(VLOOKUP($D159,'SAP Data'!$A$7:$SD$1500,X$4,FALSE),"")</f>
        <v>31312.87</v>
      </c>
      <c r="Y159" s="105">
        <f>IFERROR(VLOOKUP($D159,'SAP Data'!$A$7:$SD$1500,Y$4,FALSE),"")</f>
        <v>31312.87</v>
      </c>
      <c r="Z159" s="105">
        <f>IFERROR(VLOOKUP($D159,'SAP Data'!$A$7:$SD$1500,Z$4,FALSE),"")</f>
        <v>31312.87</v>
      </c>
      <c r="AA159" s="105">
        <f>IFERROR(VLOOKUP($D159,'SAP Data'!$A$7:$SD$1500,AA$4,FALSE),"")</f>
        <v>31312.87</v>
      </c>
      <c r="AB159" s="105">
        <f>IFERROR(VLOOKUP($D159,'SAP Data'!$A$7:$SD$1500,AB$4,FALSE),"")</f>
        <v>31312.87</v>
      </c>
      <c r="AC159" s="220">
        <f>IFERROR(VLOOKUP($D159,'SAP Data'!$A$7:$SD$1500,AC$4,FALSE),"")</f>
        <v>45777.48</v>
      </c>
      <c r="AD159" s="133">
        <f t="shared" si="146"/>
        <v>28373.307499999999</v>
      </c>
      <c r="AE159" s="47">
        <f t="shared" si="147"/>
        <v>28653.265833333335</v>
      </c>
      <c r="AF159" s="47">
        <f t="shared" si="148"/>
        <v>28933.224166666667</v>
      </c>
      <c r="AG159" s="47">
        <f t="shared" si="149"/>
        <v>29213.182499999999</v>
      </c>
      <c r="AH159" s="47">
        <f t="shared" si="150"/>
        <v>29493.140833333335</v>
      </c>
      <c r="AI159" s="47">
        <f t="shared" si="151"/>
        <v>29773.099166666667</v>
      </c>
      <c r="AJ159" s="47">
        <f t="shared" si="152"/>
        <v>30053.057499999999</v>
      </c>
      <c r="AK159" s="47">
        <f t="shared" si="153"/>
        <v>30333.015833333335</v>
      </c>
      <c r="AL159" s="47">
        <f t="shared" si="154"/>
        <v>30612.974166666667</v>
      </c>
      <c r="AM159" s="47">
        <f t="shared" si="155"/>
        <v>30892.932499999999</v>
      </c>
      <c r="AN159" s="47">
        <f t="shared" si="156"/>
        <v>31172.890833333335</v>
      </c>
      <c r="AO159" s="132">
        <f t="shared" si="157"/>
        <v>31915.562083333334</v>
      </c>
      <c r="AP159" s="19"/>
      <c r="AQ159" s="19">
        <f t="shared" si="171"/>
        <v>28373.307499999999</v>
      </c>
      <c r="AR159" s="19"/>
      <c r="AS159" s="201"/>
      <c r="AT159" s="19"/>
      <c r="AU159" s="19">
        <f t="shared" si="158"/>
        <v>28653.265833333335</v>
      </c>
      <c r="AV159" s="19"/>
      <c r="AW159" s="201"/>
      <c r="AY159" s="19">
        <f t="shared" si="159"/>
        <v>28933.224166666667</v>
      </c>
      <c r="BA159" s="196"/>
      <c r="BC159" s="19">
        <f t="shared" si="160"/>
        <v>29213.182499999999</v>
      </c>
      <c r="BE159" s="196"/>
      <c r="BG159" s="19">
        <f t="shared" si="161"/>
        <v>29493.140833333335</v>
      </c>
      <c r="BI159" s="196"/>
      <c r="BK159" s="19">
        <f t="shared" si="162"/>
        <v>29773.099166666667</v>
      </c>
      <c r="BM159" s="196"/>
      <c r="BO159" s="19">
        <f t="shared" si="163"/>
        <v>30053.057499999999</v>
      </c>
      <c r="BQ159" s="196"/>
      <c r="BS159" s="19">
        <f t="shared" si="164"/>
        <v>30333.015833333335</v>
      </c>
      <c r="BU159" s="196"/>
      <c r="BW159" s="19">
        <f t="shared" si="165"/>
        <v>30612.974166666667</v>
      </c>
      <c r="BY159" s="196"/>
      <c r="CA159" s="19">
        <f t="shared" si="166"/>
        <v>30892.932499999999</v>
      </c>
      <c r="CC159" s="196"/>
      <c r="CE159" s="19">
        <f t="shared" si="167"/>
        <v>31172.890833333335</v>
      </c>
      <c r="CG159" s="196"/>
      <c r="CI159" s="19">
        <f t="shared" si="168"/>
        <v>31915.562083333334</v>
      </c>
      <c r="CK159" s="196"/>
      <c r="CM159" s="19">
        <f t="shared" si="172"/>
        <v>0</v>
      </c>
      <c r="CO159" s="19">
        <f t="shared" si="173"/>
        <v>0</v>
      </c>
      <c r="CQ159" s="19">
        <f t="shared" si="144"/>
        <v>0</v>
      </c>
      <c r="CS159" s="19">
        <f t="shared" si="174"/>
        <v>0</v>
      </c>
      <c r="CU159" s="19">
        <f t="shared" si="169"/>
        <v>0</v>
      </c>
      <c r="CW159" s="76">
        <f t="shared" si="170"/>
        <v>0</v>
      </c>
      <c r="CY159" s="21"/>
      <c r="CZ159" s="19">
        <f t="shared" si="145"/>
        <v>0</v>
      </c>
      <c r="DA159" s="21"/>
    </row>
    <row r="160" spans="2:105" x14ac:dyDescent="0.2">
      <c r="B160" s="17" t="str">
        <f>VLOOKUP(D160,'line assign basis'!$L$15:$Q$1525,6,FALSE)</f>
        <v>MAT &amp; SUPP-DIESEL AU</v>
      </c>
      <c r="C160" s="20" t="s">
        <v>388</v>
      </c>
      <c r="D160" s="20" t="s">
        <v>386</v>
      </c>
      <c r="E160" s="20">
        <f>IFERROR(VLOOKUP(D160,'line assign basis'!$L$5:$P$1288,5,FALSE),"")</f>
        <v>29</v>
      </c>
      <c r="F160" s="39">
        <v>1328.45</v>
      </c>
      <c r="G160" s="39">
        <v>3156.42</v>
      </c>
      <c r="H160" s="19">
        <v>16168.48</v>
      </c>
      <c r="I160" s="105">
        <f>IFERROR(VLOOKUP($D160,'SAP Data'!$A$7:$SD$1500,I$4,FALSE),"")</f>
        <v>19127.34</v>
      </c>
      <c r="J160" s="105">
        <f>IFERROR(VLOOKUP($D160,'SAP Data'!$A$7:$SD$1500,J$4,FALSE),"")</f>
        <v>27389.63</v>
      </c>
      <c r="K160" s="105">
        <f>IFERROR(VLOOKUP($D160,'SAP Data'!$A$7:$SD$1500,K$4,FALSE),"")</f>
        <v>23739.41</v>
      </c>
      <c r="L160" s="105">
        <f>IFERROR(VLOOKUP($D160,'SAP Data'!$A$7:$SD$1500,L$4,FALSE),"")</f>
        <v>27526.86</v>
      </c>
      <c r="M160" s="105">
        <f>IFERROR(VLOOKUP($D160,'SAP Data'!$A$7:$SD$1500,M$4,FALSE),"")</f>
        <v>28201.27</v>
      </c>
      <c r="N160" s="105">
        <f>IFERROR(VLOOKUP($D160,'SAP Data'!$A$7:$SD$1500,N$4,FALSE),"")</f>
        <v>30017.17</v>
      </c>
      <c r="O160" s="105">
        <f>IFERROR(VLOOKUP($D160,'SAP Data'!$A$7:$SD$1500,O$4,FALSE),"")</f>
        <v>26661.26</v>
      </c>
      <c r="P160" s="105">
        <f>IFERROR(VLOOKUP($D160,'SAP Data'!$A$7:$SD$1500,P$4,FALSE),"")</f>
        <v>18609.43</v>
      </c>
      <c r="Q160" s="105">
        <f>IFERROR(VLOOKUP($D160,'SAP Data'!$A$7:$SD$1500,Q$4,FALSE),"")</f>
        <v>20397.240000000002</v>
      </c>
      <c r="R160" s="105">
        <f>IFERROR(VLOOKUP($D160,'SAP Data'!$A$7:$SD$1500,R$4,FALSE),"")</f>
        <v>13066.38</v>
      </c>
      <c r="S160" s="105">
        <f>IFERROR(VLOOKUP($D160,'SAP Data'!$A$7:$SD$1500,S$4,FALSE),"")</f>
        <v>12515.21</v>
      </c>
      <c r="T160" s="105">
        <f>IFERROR(VLOOKUP($D160,'SAP Data'!$A$7:$SD$1500,T$4,FALSE),"")</f>
        <v>12963.62</v>
      </c>
      <c r="U160" s="105">
        <f>IFERROR(VLOOKUP($D160,'SAP Data'!$A$7:$SD$1500,U$4,FALSE),"")</f>
        <v>11176.93</v>
      </c>
      <c r="V160" s="105">
        <f>IFERROR(VLOOKUP($D160,'SAP Data'!$A$7:$SD$1500,V$4,FALSE),"")</f>
        <v>10422.84</v>
      </c>
      <c r="W160" s="105">
        <f>IFERROR(VLOOKUP($D160,'SAP Data'!$A$7:$SD$1500,W$4,FALSE),"")</f>
        <v>5620.94</v>
      </c>
      <c r="X160" s="105">
        <f>IFERROR(VLOOKUP($D160,'SAP Data'!$A$7:$SD$1500,X$4,FALSE),"")</f>
        <v>7108.52</v>
      </c>
      <c r="Y160" s="105">
        <f>IFERROR(VLOOKUP($D160,'SAP Data'!$A$7:$SD$1500,Y$4,FALSE),"")</f>
        <v>7014.98</v>
      </c>
      <c r="Z160" s="105">
        <f>IFERROR(VLOOKUP($D160,'SAP Data'!$A$7:$SD$1500,Z$4,FALSE),"")</f>
        <v>5415.87</v>
      </c>
      <c r="AA160" s="105">
        <f>IFERROR(VLOOKUP($D160,'SAP Data'!$A$7:$SD$1500,AA$4,FALSE),"")</f>
        <v>3856.04</v>
      </c>
      <c r="AB160" s="105">
        <f>IFERROR(VLOOKUP($D160,'SAP Data'!$A$7:$SD$1500,AB$4,FALSE),"")</f>
        <v>40575.07</v>
      </c>
      <c r="AC160" s="220">
        <f>IFERROR(VLOOKUP($D160,'SAP Data'!$A$7:$SD$1500,AC$4,FALSE),"")</f>
        <v>77061.990000000005</v>
      </c>
      <c r="AD160" s="133">
        <f t="shared" si="146"/>
        <v>20682.660416666669</v>
      </c>
      <c r="AE160" s="47">
        <f t="shared" si="147"/>
        <v>21561.690416666665</v>
      </c>
      <c r="AF160" s="47">
        <f t="shared" si="148"/>
        <v>21818.104166666664</v>
      </c>
      <c r="AG160" s="47">
        <f t="shared" si="149"/>
        <v>21353.30125</v>
      </c>
      <c r="AH160" s="47">
        <f t="shared" si="150"/>
        <v>20315.084583333333</v>
      </c>
      <c r="AI160" s="47">
        <f t="shared" si="151"/>
        <v>18853.198749999996</v>
      </c>
      <c r="AJ160" s="47">
        <f t="shared" si="152"/>
        <v>17247.498333333333</v>
      </c>
      <c r="AK160" s="47">
        <f t="shared" si="153"/>
        <v>15513.972083333332</v>
      </c>
      <c r="AL160" s="47">
        <f t="shared" si="154"/>
        <v>13606.155833333332</v>
      </c>
      <c r="AM160" s="47">
        <f t="shared" si="155"/>
        <v>11630.884166666665</v>
      </c>
      <c r="AN160" s="47">
        <f t="shared" si="156"/>
        <v>11595.901666666665</v>
      </c>
      <c r="AO160" s="132">
        <f t="shared" si="157"/>
        <v>14872.167916666665</v>
      </c>
      <c r="AP160" s="19"/>
      <c r="AQ160" s="19">
        <f t="shared" si="171"/>
        <v>20682.660416666669</v>
      </c>
      <c r="AR160" s="19"/>
      <c r="AS160" s="201"/>
      <c r="AT160" s="19"/>
      <c r="AU160" s="19">
        <f t="shared" si="158"/>
        <v>21561.690416666665</v>
      </c>
      <c r="AV160" s="19"/>
      <c r="AW160" s="201"/>
      <c r="AY160" s="19">
        <f t="shared" si="159"/>
        <v>21818.104166666664</v>
      </c>
      <c r="BA160" s="196"/>
      <c r="BC160" s="19">
        <f t="shared" si="160"/>
        <v>21353.30125</v>
      </c>
      <c r="BE160" s="196"/>
      <c r="BG160" s="19">
        <f t="shared" si="161"/>
        <v>20315.084583333333</v>
      </c>
      <c r="BI160" s="196"/>
      <c r="BK160" s="19">
        <f t="shared" si="162"/>
        <v>18853.198749999996</v>
      </c>
      <c r="BM160" s="196"/>
      <c r="BO160" s="19">
        <f t="shared" si="163"/>
        <v>17247.498333333333</v>
      </c>
      <c r="BQ160" s="196"/>
      <c r="BS160" s="19">
        <f t="shared" si="164"/>
        <v>15513.972083333332</v>
      </c>
      <c r="BU160" s="196"/>
      <c r="BW160" s="19">
        <f t="shared" si="165"/>
        <v>13606.155833333332</v>
      </c>
      <c r="BY160" s="196"/>
      <c r="CA160" s="19">
        <f t="shared" si="166"/>
        <v>11630.884166666665</v>
      </c>
      <c r="CC160" s="196"/>
      <c r="CE160" s="19">
        <f t="shared" si="167"/>
        <v>11595.901666666665</v>
      </c>
      <c r="CG160" s="196"/>
      <c r="CI160" s="19">
        <f t="shared" si="168"/>
        <v>14872.167916666665</v>
      </c>
      <c r="CK160" s="196"/>
      <c r="CM160" s="19">
        <f t="shared" si="172"/>
        <v>0</v>
      </c>
      <c r="CO160" s="19">
        <f t="shared" si="173"/>
        <v>0</v>
      </c>
      <c r="CQ160" s="19">
        <f t="shared" si="144"/>
        <v>0</v>
      </c>
      <c r="CS160" s="19">
        <f t="shared" si="174"/>
        <v>0</v>
      </c>
      <c r="CU160" s="19">
        <f t="shared" si="169"/>
        <v>0</v>
      </c>
      <c r="CW160" s="76">
        <f t="shared" si="170"/>
        <v>0</v>
      </c>
      <c r="CY160" s="21"/>
      <c r="CZ160" s="19">
        <f t="shared" si="145"/>
        <v>0</v>
      </c>
      <c r="DA160" s="21"/>
    </row>
    <row r="161" spans="2:105" x14ac:dyDescent="0.2">
      <c r="B161" s="17" t="str">
        <f>VLOOKUP(D161,'line assign basis'!$L$15:$Q$1525,6,FALSE)</f>
        <v>MAT &amp; SUPP-UNLEADED</v>
      </c>
      <c r="C161" s="20" t="s">
        <v>391</v>
      </c>
      <c r="D161" s="20" t="s">
        <v>389</v>
      </c>
      <c r="E161" s="20">
        <f>IFERROR(VLOOKUP(D161,'line assign basis'!$L$5:$P$1288,5,FALSE),"")</f>
        <v>29</v>
      </c>
      <c r="F161" s="39">
        <v>28563</v>
      </c>
      <c r="G161" s="39">
        <v>31013.95</v>
      </c>
      <c r="H161" s="19">
        <v>68154</v>
      </c>
      <c r="I161" s="105">
        <f>IFERROR(VLOOKUP($D161,'SAP Data'!$A$7:$SD$1500,I$4,FALSE),"")</f>
        <v>79563.09</v>
      </c>
      <c r="J161" s="105">
        <f>IFERROR(VLOOKUP($D161,'SAP Data'!$A$7:$SD$1500,J$4,FALSE),"")</f>
        <v>67282.84</v>
      </c>
      <c r="K161" s="105">
        <f>IFERROR(VLOOKUP($D161,'SAP Data'!$A$7:$SD$1500,K$4,FALSE),"")</f>
        <v>72392.84</v>
      </c>
      <c r="L161" s="105">
        <f>IFERROR(VLOOKUP($D161,'SAP Data'!$A$7:$SD$1500,L$4,FALSE),"")</f>
        <v>66785.789999999994</v>
      </c>
      <c r="M161" s="105">
        <f>IFERROR(VLOOKUP($D161,'SAP Data'!$A$7:$SD$1500,M$4,FALSE),"")</f>
        <v>67336.22</v>
      </c>
      <c r="N161" s="105">
        <f>IFERROR(VLOOKUP($D161,'SAP Data'!$A$7:$SD$1500,N$4,FALSE),"")</f>
        <v>76575.8</v>
      </c>
      <c r="O161" s="105">
        <f>IFERROR(VLOOKUP($D161,'SAP Data'!$A$7:$SD$1500,O$4,FALSE),"")</f>
        <v>82769.919999999998</v>
      </c>
      <c r="P161" s="105">
        <f>IFERROR(VLOOKUP($D161,'SAP Data'!$A$7:$SD$1500,P$4,FALSE),"")</f>
        <v>79299.539999999994</v>
      </c>
      <c r="Q161" s="105">
        <f>IFERROR(VLOOKUP($D161,'SAP Data'!$A$7:$SD$1500,Q$4,FALSE),"")</f>
        <v>80142.25</v>
      </c>
      <c r="R161" s="105">
        <f>IFERROR(VLOOKUP($D161,'SAP Data'!$A$7:$SD$1500,R$4,FALSE),"")</f>
        <v>79889.320000000007</v>
      </c>
      <c r="S161" s="105">
        <f>IFERROR(VLOOKUP($D161,'SAP Data'!$A$7:$SD$1500,S$4,FALSE),"")</f>
        <v>81997.38</v>
      </c>
      <c r="T161" s="105">
        <f>IFERROR(VLOOKUP($D161,'SAP Data'!$A$7:$SD$1500,T$4,FALSE),"")</f>
        <v>81087.48</v>
      </c>
      <c r="U161" s="105">
        <f>IFERROR(VLOOKUP($D161,'SAP Data'!$A$7:$SD$1500,U$4,FALSE),"")</f>
        <v>82658.039999999994</v>
      </c>
      <c r="V161" s="105">
        <f>IFERROR(VLOOKUP($D161,'SAP Data'!$A$7:$SD$1500,V$4,FALSE),"")</f>
        <v>80844.009999999995</v>
      </c>
      <c r="W161" s="105">
        <f>IFERROR(VLOOKUP($D161,'SAP Data'!$A$7:$SD$1500,W$4,FALSE),"")</f>
        <v>76848.28</v>
      </c>
      <c r="X161" s="105">
        <f>IFERROR(VLOOKUP($D161,'SAP Data'!$A$7:$SD$1500,X$4,FALSE),"")</f>
        <v>71424.800000000003</v>
      </c>
      <c r="Y161" s="105">
        <f>IFERROR(VLOOKUP($D161,'SAP Data'!$A$7:$SD$1500,Y$4,FALSE),"")</f>
        <v>70927.95</v>
      </c>
      <c r="Z161" s="105">
        <f>IFERROR(VLOOKUP($D161,'SAP Data'!$A$7:$SD$1500,Z$4,FALSE),"")</f>
        <v>70745.08</v>
      </c>
      <c r="AA161" s="105">
        <f>IFERROR(VLOOKUP($D161,'SAP Data'!$A$7:$SD$1500,AA$4,FALSE),"")</f>
        <v>69907.320000000007</v>
      </c>
      <c r="AB161" s="105">
        <f>IFERROR(VLOOKUP($D161,'SAP Data'!$A$7:$SD$1500,AB$4,FALSE),"")</f>
        <v>120723.91</v>
      </c>
      <c r="AC161" s="220">
        <f>IFERROR(VLOOKUP($D161,'SAP Data'!$A$7:$SD$1500,AC$4,FALSE),"")</f>
        <v>160379.62</v>
      </c>
      <c r="AD161" s="133">
        <f t="shared" si="146"/>
        <v>68795.200000000012</v>
      </c>
      <c r="AE161" s="47">
        <f t="shared" si="147"/>
        <v>73058.106250000012</v>
      </c>
      <c r="AF161" s="47">
        <f t="shared" si="148"/>
        <v>75721.310833333337</v>
      </c>
      <c r="AG161" s="47">
        <f t="shared" si="149"/>
        <v>76389.162083333344</v>
      </c>
      <c r="AH161" s="47">
        <f t="shared" si="150"/>
        <v>77083.167083333334</v>
      </c>
      <c r="AI161" s="47">
        <f t="shared" si="151"/>
        <v>77833.859166666676</v>
      </c>
      <c r="AJ161" s="47">
        <f t="shared" si="152"/>
        <v>78212.794583333336</v>
      </c>
      <c r="AK161" s="47">
        <f t="shared" si="153"/>
        <v>78555.742083333345</v>
      </c>
      <c r="AL161" s="47">
        <f t="shared" si="154"/>
        <v>78462.450833333351</v>
      </c>
      <c r="AM161" s="47">
        <f t="shared" si="155"/>
        <v>77683.562499999985</v>
      </c>
      <c r="AN161" s="47">
        <f t="shared" si="156"/>
        <v>78873.636249999996</v>
      </c>
      <c r="AO161" s="132">
        <f t="shared" si="157"/>
        <v>83942.875416666662</v>
      </c>
      <c r="AP161" s="19"/>
      <c r="AQ161" s="19">
        <f t="shared" si="171"/>
        <v>68795.200000000012</v>
      </c>
      <c r="AR161" s="19"/>
      <c r="AS161" s="201"/>
      <c r="AT161" s="19"/>
      <c r="AU161" s="19">
        <f t="shared" si="158"/>
        <v>73058.106250000012</v>
      </c>
      <c r="AV161" s="19"/>
      <c r="AW161" s="201"/>
      <c r="AY161" s="19">
        <f t="shared" si="159"/>
        <v>75721.310833333337</v>
      </c>
      <c r="BA161" s="196"/>
      <c r="BC161" s="19">
        <f t="shared" si="160"/>
        <v>76389.162083333344</v>
      </c>
      <c r="BE161" s="196"/>
      <c r="BG161" s="19">
        <f t="shared" si="161"/>
        <v>77083.167083333334</v>
      </c>
      <c r="BI161" s="196"/>
      <c r="BK161" s="19">
        <f t="shared" si="162"/>
        <v>77833.859166666676</v>
      </c>
      <c r="BM161" s="196"/>
      <c r="BO161" s="19">
        <f t="shared" si="163"/>
        <v>78212.794583333336</v>
      </c>
      <c r="BQ161" s="196"/>
      <c r="BS161" s="19">
        <f t="shared" si="164"/>
        <v>78555.742083333345</v>
      </c>
      <c r="BU161" s="196"/>
      <c r="BW161" s="19">
        <f t="shared" si="165"/>
        <v>78462.450833333351</v>
      </c>
      <c r="BY161" s="196"/>
      <c r="CA161" s="19">
        <f t="shared" si="166"/>
        <v>77683.562499999985</v>
      </c>
      <c r="CC161" s="196"/>
      <c r="CE161" s="19">
        <f t="shared" si="167"/>
        <v>78873.636249999996</v>
      </c>
      <c r="CG161" s="196"/>
      <c r="CI161" s="19">
        <f t="shared" si="168"/>
        <v>83942.875416666662</v>
      </c>
      <c r="CK161" s="196"/>
      <c r="CM161" s="19">
        <f t="shared" si="172"/>
        <v>0</v>
      </c>
      <c r="CO161" s="19">
        <f t="shared" si="173"/>
        <v>0</v>
      </c>
      <c r="CQ161" s="19">
        <f t="shared" si="144"/>
        <v>0</v>
      </c>
      <c r="CS161" s="19">
        <f t="shared" si="174"/>
        <v>0</v>
      </c>
      <c r="CU161" s="19">
        <f t="shared" si="169"/>
        <v>0</v>
      </c>
      <c r="CW161" s="76">
        <f t="shared" si="170"/>
        <v>0</v>
      </c>
      <c r="CY161" s="21"/>
      <c r="CZ161" s="19">
        <f t="shared" si="145"/>
        <v>0</v>
      </c>
      <c r="DA161" s="21"/>
    </row>
    <row r="162" spans="2:105" x14ac:dyDescent="0.2">
      <c r="B162" s="17" t="str">
        <f>VLOOKUP(D162,'line assign basis'!$L$15:$Q$1525,6,FALSE)</f>
        <v>MAT &amp; SUPP-SMPE</v>
      </c>
      <c r="C162" s="20" t="s">
        <v>394</v>
      </c>
      <c r="D162" s="20" t="s">
        <v>392</v>
      </c>
      <c r="E162" s="20">
        <f>IFERROR(VLOOKUP(D162,'line assign basis'!$L$5:$P$1288,5,FALSE),"")</f>
        <v>29</v>
      </c>
      <c r="F162" s="39">
        <v>0</v>
      </c>
      <c r="G162" s="39">
        <v>0</v>
      </c>
      <c r="H162" s="19">
        <v>0</v>
      </c>
      <c r="I162" s="105">
        <f>IFERROR(VLOOKUP($D162,'SAP Data'!$A$7:$SD$1500,I$4,FALSE),"")</f>
        <v>0</v>
      </c>
      <c r="J162" s="105">
        <f>IFERROR(VLOOKUP($D162,'SAP Data'!$A$7:$SD$1500,J$4,FALSE),"")</f>
        <v>0</v>
      </c>
      <c r="K162" s="105">
        <f>IFERROR(VLOOKUP($D162,'SAP Data'!$A$7:$SD$1500,K$4,FALSE),"")</f>
        <v>0</v>
      </c>
      <c r="L162" s="105">
        <f>IFERROR(VLOOKUP($D162,'SAP Data'!$A$7:$SD$1500,L$4,FALSE),"")</f>
        <v>0</v>
      </c>
      <c r="M162" s="105">
        <f>IFERROR(VLOOKUP($D162,'SAP Data'!$A$7:$SD$1500,M$4,FALSE),"")</f>
        <v>0</v>
      </c>
      <c r="N162" s="105">
        <f>IFERROR(VLOOKUP($D162,'SAP Data'!$A$7:$SD$1500,N$4,FALSE),"")</f>
        <v>0</v>
      </c>
      <c r="O162" s="105">
        <f>IFERROR(VLOOKUP($D162,'SAP Data'!$A$7:$SD$1500,O$4,FALSE),"")</f>
        <v>0</v>
      </c>
      <c r="P162" s="105">
        <f>IFERROR(VLOOKUP($D162,'SAP Data'!$A$7:$SD$1500,P$4,FALSE),"")</f>
        <v>0</v>
      </c>
      <c r="Q162" s="105">
        <f>IFERROR(VLOOKUP($D162,'SAP Data'!$A$7:$SD$1500,Q$4,FALSE),"")</f>
        <v>0</v>
      </c>
      <c r="R162" s="105">
        <f>IFERROR(VLOOKUP($D162,'SAP Data'!$A$7:$SD$1500,R$4,FALSE),"")</f>
        <v>0</v>
      </c>
      <c r="S162" s="105">
        <f>IFERROR(VLOOKUP($D162,'SAP Data'!$A$7:$SD$1500,S$4,FALSE),"")</f>
        <v>0</v>
      </c>
      <c r="T162" s="105">
        <f>IFERROR(VLOOKUP($D162,'SAP Data'!$A$7:$SD$1500,T$4,FALSE),"")</f>
        <v>0</v>
      </c>
      <c r="U162" s="105">
        <f>IFERROR(VLOOKUP($D162,'SAP Data'!$A$7:$SD$1500,U$4,FALSE),"")</f>
        <v>0</v>
      </c>
      <c r="V162" s="105">
        <f>IFERROR(VLOOKUP($D162,'SAP Data'!$A$7:$SD$1500,V$4,FALSE),"")</f>
        <v>0</v>
      </c>
      <c r="W162" s="105">
        <f>IFERROR(VLOOKUP($D162,'SAP Data'!$A$7:$SD$1500,W$4,FALSE),"")</f>
        <v>0</v>
      </c>
      <c r="X162" s="105">
        <f>IFERROR(VLOOKUP($D162,'SAP Data'!$A$7:$SD$1500,X$4,FALSE),"")</f>
        <v>0</v>
      </c>
      <c r="Y162" s="105">
        <f>IFERROR(VLOOKUP($D162,'SAP Data'!$A$7:$SD$1500,Y$4,FALSE),"")</f>
        <v>0</v>
      </c>
      <c r="Z162" s="105">
        <f>IFERROR(VLOOKUP($D162,'SAP Data'!$A$7:$SD$1500,Z$4,FALSE),"")</f>
        <v>0</v>
      </c>
      <c r="AA162" s="105">
        <f>IFERROR(VLOOKUP($D162,'SAP Data'!$A$7:$SD$1500,AA$4,FALSE),"")</f>
        <v>0</v>
      </c>
      <c r="AB162" s="105">
        <f>IFERROR(VLOOKUP($D162,'SAP Data'!$A$7:$SD$1500,AB$4,FALSE),"")</f>
        <v>0</v>
      </c>
      <c r="AC162" s="220">
        <f>IFERROR(VLOOKUP($D162,'SAP Data'!$A$7:$SD$1500,AC$4,FALSE),"")</f>
        <v>0</v>
      </c>
      <c r="AD162" s="133">
        <f t="shared" si="146"/>
        <v>0</v>
      </c>
      <c r="AE162" s="47">
        <f t="shared" si="147"/>
        <v>0</v>
      </c>
      <c r="AF162" s="47">
        <f t="shared" si="148"/>
        <v>0</v>
      </c>
      <c r="AG162" s="47">
        <f t="shared" si="149"/>
        <v>0</v>
      </c>
      <c r="AH162" s="47">
        <f t="shared" si="150"/>
        <v>0</v>
      </c>
      <c r="AI162" s="47">
        <f t="shared" si="151"/>
        <v>0</v>
      </c>
      <c r="AJ162" s="47">
        <f t="shared" si="152"/>
        <v>0</v>
      </c>
      <c r="AK162" s="47">
        <f t="shared" si="153"/>
        <v>0</v>
      </c>
      <c r="AL162" s="47">
        <f t="shared" si="154"/>
        <v>0</v>
      </c>
      <c r="AM162" s="47">
        <f t="shared" si="155"/>
        <v>0</v>
      </c>
      <c r="AN162" s="47">
        <f t="shared" si="156"/>
        <v>0</v>
      </c>
      <c r="AO162" s="132">
        <f t="shared" si="157"/>
        <v>0</v>
      </c>
      <c r="AP162" s="19"/>
      <c r="AQ162" s="19">
        <f t="shared" si="171"/>
        <v>0</v>
      </c>
      <c r="AR162" s="19"/>
      <c r="AS162" s="201"/>
      <c r="AT162" s="19"/>
      <c r="AU162" s="19">
        <f t="shared" si="158"/>
        <v>0</v>
      </c>
      <c r="AV162" s="19"/>
      <c r="AW162" s="201"/>
      <c r="AY162" s="19">
        <f t="shared" si="159"/>
        <v>0</v>
      </c>
      <c r="BA162" s="196"/>
      <c r="BC162" s="19">
        <f t="shared" si="160"/>
        <v>0</v>
      </c>
      <c r="BE162" s="196"/>
      <c r="BG162" s="19">
        <f t="shared" si="161"/>
        <v>0</v>
      </c>
      <c r="BI162" s="196"/>
      <c r="BK162" s="19">
        <f t="shared" si="162"/>
        <v>0</v>
      </c>
      <c r="BM162" s="196"/>
      <c r="BO162" s="19">
        <f t="shared" si="163"/>
        <v>0</v>
      </c>
      <c r="BQ162" s="196"/>
      <c r="BS162" s="19">
        <f t="shared" si="164"/>
        <v>0</v>
      </c>
      <c r="BU162" s="196"/>
      <c r="BW162" s="19">
        <f t="shared" si="165"/>
        <v>0</v>
      </c>
      <c r="BY162" s="196"/>
      <c r="CA162" s="19">
        <f t="shared" si="166"/>
        <v>0</v>
      </c>
      <c r="CC162" s="196"/>
      <c r="CE162" s="19">
        <f t="shared" si="167"/>
        <v>0</v>
      </c>
      <c r="CG162" s="196"/>
      <c r="CI162" s="19">
        <f t="shared" si="168"/>
        <v>0</v>
      </c>
      <c r="CK162" s="196"/>
      <c r="CM162" s="19">
        <f t="shared" si="172"/>
        <v>0</v>
      </c>
      <c r="CO162" s="19">
        <f t="shared" si="173"/>
        <v>0</v>
      </c>
      <c r="CQ162" s="19">
        <f t="shared" si="144"/>
        <v>0</v>
      </c>
      <c r="CS162" s="19">
        <f t="shared" si="174"/>
        <v>0</v>
      </c>
      <c r="CU162" s="19">
        <f t="shared" si="169"/>
        <v>0</v>
      </c>
      <c r="CW162" s="76">
        <f t="shared" si="170"/>
        <v>0</v>
      </c>
      <c r="CY162" s="21"/>
      <c r="CZ162" s="19">
        <f t="shared" si="145"/>
        <v>0</v>
      </c>
      <c r="DA162" s="21"/>
    </row>
    <row r="163" spans="2:105" x14ac:dyDescent="0.2">
      <c r="B163" s="17" t="str">
        <f>VLOOKUP(D163,'line assign basis'!$L$15:$Q$1525,6,FALSE)</f>
        <v>CONVERSION INV BALAN</v>
      </c>
      <c r="C163" s="20" t="s">
        <v>397</v>
      </c>
      <c r="D163" s="20" t="s">
        <v>395</v>
      </c>
      <c r="E163" s="20">
        <f>IFERROR(VLOOKUP(D163,'line assign basis'!$L$5:$P$1288,5,FALSE),"")</f>
        <v>29</v>
      </c>
      <c r="F163" s="39">
        <v>0</v>
      </c>
      <c r="G163" s="39">
        <v>0</v>
      </c>
      <c r="H163" s="19">
        <v>0</v>
      </c>
      <c r="I163" s="105">
        <f>IFERROR(VLOOKUP($D163,'SAP Data'!$A$7:$SD$1500,I$4,FALSE),"")</f>
        <v>0</v>
      </c>
      <c r="J163" s="105">
        <f>IFERROR(VLOOKUP($D163,'SAP Data'!$A$7:$SD$1500,J$4,FALSE),"")</f>
        <v>0</v>
      </c>
      <c r="K163" s="105">
        <f>IFERROR(VLOOKUP($D163,'SAP Data'!$A$7:$SD$1500,K$4,FALSE),"")</f>
        <v>0</v>
      </c>
      <c r="L163" s="105">
        <f>IFERROR(VLOOKUP($D163,'SAP Data'!$A$7:$SD$1500,L$4,FALSE),"")</f>
        <v>0</v>
      </c>
      <c r="M163" s="105">
        <f>IFERROR(VLOOKUP($D163,'SAP Data'!$A$7:$SD$1500,M$4,FALSE),"")</f>
        <v>0</v>
      </c>
      <c r="N163" s="105">
        <f>IFERROR(VLOOKUP($D163,'SAP Data'!$A$7:$SD$1500,N$4,FALSE),"")</f>
        <v>0</v>
      </c>
      <c r="O163" s="105">
        <f>IFERROR(VLOOKUP($D163,'SAP Data'!$A$7:$SD$1500,O$4,FALSE),"")</f>
        <v>0</v>
      </c>
      <c r="P163" s="105">
        <f>IFERROR(VLOOKUP($D163,'SAP Data'!$A$7:$SD$1500,P$4,FALSE),"")</f>
        <v>0</v>
      </c>
      <c r="Q163" s="105">
        <f>IFERROR(VLOOKUP($D163,'SAP Data'!$A$7:$SD$1500,Q$4,FALSE),"")</f>
        <v>0</v>
      </c>
      <c r="R163" s="105">
        <f>IFERROR(VLOOKUP($D163,'SAP Data'!$A$7:$SD$1500,R$4,FALSE),"")</f>
        <v>0</v>
      </c>
      <c r="S163" s="105">
        <f>IFERROR(VLOOKUP($D163,'SAP Data'!$A$7:$SD$1500,S$4,FALSE),"")</f>
        <v>0</v>
      </c>
      <c r="T163" s="105">
        <f>IFERROR(VLOOKUP($D163,'SAP Data'!$A$7:$SD$1500,T$4,FALSE),"")</f>
        <v>0</v>
      </c>
      <c r="U163" s="105">
        <f>IFERROR(VLOOKUP($D163,'SAP Data'!$A$7:$SD$1500,U$4,FALSE),"")</f>
        <v>0</v>
      </c>
      <c r="V163" s="105">
        <f>IFERROR(VLOOKUP($D163,'SAP Data'!$A$7:$SD$1500,V$4,FALSE),"")</f>
        <v>0</v>
      </c>
      <c r="W163" s="105">
        <f>IFERROR(VLOOKUP($D163,'SAP Data'!$A$7:$SD$1500,W$4,FALSE),"")</f>
        <v>0</v>
      </c>
      <c r="X163" s="105">
        <f>IFERROR(VLOOKUP($D163,'SAP Data'!$A$7:$SD$1500,X$4,FALSE),"")</f>
        <v>0</v>
      </c>
      <c r="Y163" s="105">
        <f>IFERROR(VLOOKUP($D163,'SAP Data'!$A$7:$SD$1500,Y$4,FALSE),"")</f>
        <v>0</v>
      </c>
      <c r="Z163" s="105">
        <f>IFERROR(VLOOKUP($D163,'SAP Data'!$A$7:$SD$1500,Z$4,FALSE),"")</f>
        <v>0</v>
      </c>
      <c r="AA163" s="105">
        <f>IFERROR(VLOOKUP($D163,'SAP Data'!$A$7:$SD$1500,AA$4,FALSE),"")</f>
        <v>0</v>
      </c>
      <c r="AB163" s="105">
        <f>IFERROR(VLOOKUP($D163,'SAP Data'!$A$7:$SD$1500,AB$4,FALSE),"")</f>
        <v>0</v>
      </c>
      <c r="AC163" s="220">
        <f>IFERROR(VLOOKUP($D163,'SAP Data'!$A$7:$SD$1500,AC$4,FALSE),"")</f>
        <v>0</v>
      </c>
      <c r="AD163" s="133">
        <f t="shared" si="146"/>
        <v>0</v>
      </c>
      <c r="AE163" s="47">
        <f t="shared" si="147"/>
        <v>0</v>
      </c>
      <c r="AF163" s="47">
        <f t="shared" si="148"/>
        <v>0</v>
      </c>
      <c r="AG163" s="47">
        <f t="shared" si="149"/>
        <v>0</v>
      </c>
      <c r="AH163" s="47">
        <f t="shared" si="150"/>
        <v>0</v>
      </c>
      <c r="AI163" s="47">
        <f t="shared" si="151"/>
        <v>0</v>
      </c>
      <c r="AJ163" s="47">
        <f t="shared" si="152"/>
        <v>0</v>
      </c>
      <c r="AK163" s="47">
        <f t="shared" si="153"/>
        <v>0</v>
      </c>
      <c r="AL163" s="47">
        <f t="shared" si="154"/>
        <v>0</v>
      </c>
      <c r="AM163" s="47">
        <f t="shared" si="155"/>
        <v>0</v>
      </c>
      <c r="AN163" s="47">
        <f t="shared" si="156"/>
        <v>0</v>
      </c>
      <c r="AO163" s="132">
        <f t="shared" si="157"/>
        <v>0</v>
      </c>
      <c r="AP163" s="19"/>
      <c r="AQ163" s="19">
        <f t="shared" si="171"/>
        <v>0</v>
      </c>
      <c r="AR163" s="19"/>
      <c r="AS163" s="201"/>
      <c r="AT163" s="19"/>
      <c r="AU163" s="19">
        <f t="shared" si="158"/>
        <v>0</v>
      </c>
      <c r="AV163" s="19"/>
      <c r="AW163" s="201"/>
      <c r="AY163" s="19">
        <f t="shared" si="159"/>
        <v>0</v>
      </c>
      <c r="BA163" s="196"/>
      <c r="BC163" s="19">
        <f t="shared" si="160"/>
        <v>0</v>
      </c>
      <c r="BE163" s="196"/>
      <c r="BG163" s="19">
        <f t="shared" si="161"/>
        <v>0</v>
      </c>
      <c r="BI163" s="196"/>
      <c r="BK163" s="19">
        <f t="shared" si="162"/>
        <v>0</v>
      </c>
      <c r="BM163" s="196"/>
      <c r="BO163" s="19">
        <f t="shared" si="163"/>
        <v>0</v>
      </c>
      <c r="BQ163" s="196"/>
      <c r="BS163" s="19">
        <f t="shared" si="164"/>
        <v>0</v>
      </c>
      <c r="BU163" s="196"/>
      <c r="BW163" s="19">
        <f t="shared" si="165"/>
        <v>0</v>
      </c>
      <c r="BY163" s="196"/>
      <c r="CA163" s="19">
        <f t="shared" si="166"/>
        <v>0</v>
      </c>
      <c r="CC163" s="196"/>
      <c r="CE163" s="19">
        <f t="shared" si="167"/>
        <v>0</v>
      </c>
      <c r="CG163" s="196"/>
      <c r="CI163" s="19">
        <f t="shared" si="168"/>
        <v>0</v>
      </c>
      <c r="CK163" s="196"/>
      <c r="CM163" s="19">
        <f t="shared" si="172"/>
        <v>0</v>
      </c>
      <c r="CO163" s="19">
        <f t="shared" si="173"/>
        <v>0</v>
      </c>
      <c r="CQ163" s="19">
        <f t="shared" si="144"/>
        <v>0</v>
      </c>
      <c r="CS163" s="19">
        <f t="shared" si="174"/>
        <v>0</v>
      </c>
      <c r="CU163" s="19">
        <f t="shared" si="169"/>
        <v>0</v>
      </c>
      <c r="CW163" s="76">
        <f t="shared" si="170"/>
        <v>0</v>
      </c>
      <c r="CY163" s="21"/>
      <c r="CZ163" s="19">
        <f t="shared" si="145"/>
        <v>0</v>
      </c>
      <c r="DA163" s="21"/>
    </row>
    <row r="164" spans="2:105" x14ac:dyDescent="0.2">
      <c r="B164" s="17" t="str">
        <f>VLOOKUP(D164,'line assign basis'!$L$15:$Q$1525,6,FALSE)</f>
        <v>STORES EXP-INV ADJ</v>
      </c>
      <c r="C164" s="20" t="s">
        <v>400</v>
      </c>
      <c r="D164" s="20" t="s">
        <v>398</v>
      </c>
      <c r="E164" s="20">
        <f>IFERROR(VLOOKUP(D164,'line assign basis'!$L$5:$P$1288,5,FALSE),"")</f>
        <v>29</v>
      </c>
      <c r="F164" s="39">
        <v>0</v>
      </c>
      <c r="G164" s="39">
        <v>0</v>
      </c>
      <c r="H164" s="19">
        <v>0</v>
      </c>
      <c r="I164" s="105">
        <f>IFERROR(VLOOKUP($D164,'SAP Data'!$A$7:$SD$1500,I$4,FALSE),"")</f>
        <v>0</v>
      </c>
      <c r="J164" s="105">
        <f>IFERROR(VLOOKUP($D164,'SAP Data'!$A$7:$SD$1500,J$4,FALSE),"")</f>
        <v>0</v>
      </c>
      <c r="K164" s="105">
        <f>IFERROR(VLOOKUP($D164,'SAP Data'!$A$7:$SD$1500,K$4,FALSE),"")</f>
        <v>0</v>
      </c>
      <c r="L164" s="105">
        <f>IFERROR(VLOOKUP($D164,'SAP Data'!$A$7:$SD$1500,L$4,FALSE),"")</f>
        <v>0</v>
      </c>
      <c r="M164" s="105">
        <f>IFERROR(VLOOKUP($D164,'SAP Data'!$A$7:$SD$1500,M$4,FALSE),"")</f>
        <v>0</v>
      </c>
      <c r="N164" s="105">
        <f>IFERROR(VLOOKUP($D164,'SAP Data'!$A$7:$SD$1500,N$4,FALSE),"")</f>
        <v>0</v>
      </c>
      <c r="O164" s="105">
        <f>IFERROR(VLOOKUP($D164,'SAP Data'!$A$7:$SD$1500,O$4,FALSE),"")</f>
        <v>0</v>
      </c>
      <c r="P164" s="105">
        <f>IFERROR(VLOOKUP($D164,'SAP Data'!$A$7:$SD$1500,P$4,FALSE),"")</f>
        <v>0</v>
      </c>
      <c r="Q164" s="105">
        <f>IFERROR(VLOOKUP($D164,'SAP Data'!$A$7:$SD$1500,Q$4,FALSE),"")</f>
        <v>0</v>
      </c>
      <c r="R164" s="105">
        <f>IFERROR(VLOOKUP($D164,'SAP Data'!$A$7:$SD$1500,R$4,FALSE),"")</f>
        <v>0</v>
      </c>
      <c r="S164" s="105">
        <f>IFERROR(VLOOKUP($D164,'SAP Data'!$A$7:$SD$1500,S$4,FALSE),"")</f>
        <v>0</v>
      </c>
      <c r="T164" s="105">
        <f>IFERROR(VLOOKUP($D164,'SAP Data'!$A$7:$SD$1500,T$4,FALSE),"")</f>
        <v>0</v>
      </c>
      <c r="U164" s="105">
        <f>IFERROR(VLOOKUP($D164,'SAP Data'!$A$7:$SD$1500,U$4,FALSE),"")</f>
        <v>0</v>
      </c>
      <c r="V164" s="105">
        <f>IFERROR(VLOOKUP($D164,'SAP Data'!$A$7:$SD$1500,V$4,FALSE),"")</f>
        <v>0</v>
      </c>
      <c r="W164" s="105">
        <f>IFERROR(VLOOKUP($D164,'SAP Data'!$A$7:$SD$1500,W$4,FALSE),"")</f>
        <v>0</v>
      </c>
      <c r="X164" s="105">
        <f>IFERROR(VLOOKUP($D164,'SAP Data'!$A$7:$SD$1500,X$4,FALSE),"")</f>
        <v>0</v>
      </c>
      <c r="Y164" s="105">
        <f>IFERROR(VLOOKUP($D164,'SAP Data'!$A$7:$SD$1500,Y$4,FALSE),"")</f>
        <v>0</v>
      </c>
      <c r="Z164" s="105">
        <f>IFERROR(VLOOKUP($D164,'SAP Data'!$A$7:$SD$1500,Z$4,FALSE),"")</f>
        <v>0</v>
      </c>
      <c r="AA164" s="105">
        <f>IFERROR(VLOOKUP($D164,'SAP Data'!$A$7:$SD$1500,AA$4,FALSE),"")</f>
        <v>0</v>
      </c>
      <c r="AB164" s="105">
        <f>IFERROR(VLOOKUP($D164,'SAP Data'!$A$7:$SD$1500,AB$4,FALSE),"")</f>
        <v>0</v>
      </c>
      <c r="AC164" s="220">
        <f>IFERROR(VLOOKUP($D164,'SAP Data'!$A$7:$SD$1500,AC$4,FALSE),"")</f>
        <v>0</v>
      </c>
      <c r="AD164" s="133">
        <f t="shared" si="146"/>
        <v>0</v>
      </c>
      <c r="AE164" s="47">
        <f t="shared" si="147"/>
        <v>0</v>
      </c>
      <c r="AF164" s="47">
        <f t="shared" si="148"/>
        <v>0</v>
      </c>
      <c r="AG164" s="47">
        <f t="shared" si="149"/>
        <v>0</v>
      </c>
      <c r="AH164" s="47">
        <f t="shared" si="150"/>
        <v>0</v>
      </c>
      <c r="AI164" s="47">
        <f t="shared" si="151"/>
        <v>0</v>
      </c>
      <c r="AJ164" s="47">
        <f t="shared" si="152"/>
        <v>0</v>
      </c>
      <c r="AK164" s="47">
        <f t="shared" si="153"/>
        <v>0</v>
      </c>
      <c r="AL164" s="47">
        <f t="shared" si="154"/>
        <v>0</v>
      </c>
      <c r="AM164" s="47">
        <f t="shared" si="155"/>
        <v>0</v>
      </c>
      <c r="AN164" s="47">
        <f t="shared" si="156"/>
        <v>0</v>
      </c>
      <c r="AO164" s="132">
        <f t="shared" si="157"/>
        <v>0</v>
      </c>
      <c r="AP164" s="19"/>
      <c r="AQ164" s="19">
        <f t="shared" si="171"/>
        <v>0</v>
      </c>
      <c r="AR164" s="19"/>
      <c r="AS164" s="201"/>
      <c r="AT164" s="19"/>
      <c r="AU164" s="19">
        <f t="shared" si="158"/>
        <v>0</v>
      </c>
      <c r="AV164" s="19"/>
      <c r="AW164" s="201"/>
      <c r="AY164" s="19">
        <f t="shared" si="159"/>
        <v>0</v>
      </c>
      <c r="BA164" s="196"/>
      <c r="BC164" s="19">
        <f t="shared" si="160"/>
        <v>0</v>
      </c>
      <c r="BE164" s="196"/>
      <c r="BG164" s="19">
        <f t="shared" si="161"/>
        <v>0</v>
      </c>
      <c r="BI164" s="196"/>
      <c r="BK164" s="19">
        <f t="shared" si="162"/>
        <v>0</v>
      </c>
      <c r="BM164" s="196"/>
      <c r="BO164" s="19">
        <f t="shared" si="163"/>
        <v>0</v>
      </c>
      <c r="BQ164" s="196"/>
      <c r="BS164" s="19">
        <f t="shared" si="164"/>
        <v>0</v>
      </c>
      <c r="BU164" s="196"/>
      <c r="BW164" s="19">
        <f t="shared" si="165"/>
        <v>0</v>
      </c>
      <c r="BY164" s="196"/>
      <c r="CA164" s="19">
        <f t="shared" si="166"/>
        <v>0</v>
      </c>
      <c r="CC164" s="196"/>
      <c r="CE164" s="19">
        <f t="shared" si="167"/>
        <v>0</v>
      </c>
      <c r="CG164" s="196"/>
      <c r="CI164" s="19">
        <f t="shared" si="168"/>
        <v>0</v>
      </c>
      <c r="CK164" s="196"/>
      <c r="CM164" s="19">
        <f t="shared" si="172"/>
        <v>0</v>
      </c>
      <c r="CO164" s="19">
        <f t="shared" si="173"/>
        <v>0</v>
      </c>
      <c r="CQ164" s="19">
        <f t="shared" si="144"/>
        <v>0</v>
      </c>
      <c r="CS164" s="19">
        <f t="shared" si="174"/>
        <v>0</v>
      </c>
      <c r="CU164" s="19">
        <f t="shared" si="169"/>
        <v>0</v>
      </c>
      <c r="CW164" s="76">
        <f t="shared" si="170"/>
        <v>0</v>
      </c>
      <c r="CY164" s="21"/>
      <c r="CZ164" s="19">
        <f t="shared" si="145"/>
        <v>0</v>
      </c>
      <c r="DA164" s="21"/>
    </row>
    <row r="165" spans="2:105" x14ac:dyDescent="0.2">
      <c r="B165" s="17" t="str">
        <f>VLOOKUP(D165,'line assign basis'!$L$15:$Q$1525,6,FALSE)</f>
        <v>STORES EXP-FREIGHT</v>
      </c>
      <c r="C165" s="20" t="s">
        <v>403</v>
      </c>
      <c r="D165" s="20" t="s">
        <v>401</v>
      </c>
      <c r="E165" s="20">
        <f>IFERROR(VLOOKUP(D165,'line assign basis'!$L$5:$P$1288,5,FALSE),"")</f>
        <v>29</v>
      </c>
      <c r="F165" s="39">
        <v>0</v>
      </c>
      <c r="G165" s="39">
        <v>0</v>
      </c>
      <c r="H165" s="19">
        <v>0</v>
      </c>
      <c r="I165" s="105">
        <f>IFERROR(VLOOKUP($D165,'SAP Data'!$A$7:$SD$1500,I$4,FALSE),"")</f>
        <v>0</v>
      </c>
      <c r="J165" s="105">
        <f>IFERROR(VLOOKUP($D165,'SAP Data'!$A$7:$SD$1500,J$4,FALSE),"")</f>
        <v>0</v>
      </c>
      <c r="K165" s="105">
        <f>IFERROR(VLOOKUP($D165,'SAP Data'!$A$7:$SD$1500,K$4,FALSE),"")</f>
        <v>0</v>
      </c>
      <c r="L165" s="105">
        <f>IFERROR(VLOOKUP($D165,'SAP Data'!$A$7:$SD$1500,L$4,FALSE),"")</f>
        <v>0</v>
      </c>
      <c r="M165" s="105">
        <f>IFERROR(VLOOKUP($D165,'SAP Data'!$A$7:$SD$1500,M$4,FALSE),"")</f>
        <v>0</v>
      </c>
      <c r="N165" s="105">
        <f>IFERROR(VLOOKUP($D165,'SAP Data'!$A$7:$SD$1500,N$4,FALSE),"")</f>
        <v>0</v>
      </c>
      <c r="O165" s="105">
        <f>IFERROR(VLOOKUP($D165,'SAP Data'!$A$7:$SD$1500,O$4,FALSE),"")</f>
        <v>0</v>
      </c>
      <c r="P165" s="105">
        <f>IFERROR(VLOOKUP($D165,'SAP Data'!$A$7:$SD$1500,P$4,FALSE),"")</f>
        <v>0</v>
      </c>
      <c r="Q165" s="105">
        <f>IFERROR(VLOOKUP($D165,'SAP Data'!$A$7:$SD$1500,Q$4,FALSE),"")</f>
        <v>0</v>
      </c>
      <c r="R165" s="105">
        <f>IFERROR(VLOOKUP($D165,'SAP Data'!$A$7:$SD$1500,R$4,FALSE),"")</f>
        <v>0</v>
      </c>
      <c r="S165" s="105">
        <f>IFERROR(VLOOKUP($D165,'SAP Data'!$A$7:$SD$1500,S$4,FALSE),"")</f>
        <v>0</v>
      </c>
      <c r="T165" s="105">
        <f>IFERROR(VLOOKUP($D165,'SAP Data'!$A$7:$SD$1500,T$4,FALSE),"")</f>
        <v>0</v>
      </c>
      <c r="U165" s="105">
        <f>IFERROR(VLOOKUP($D165,'SAP Data'!$A$7:$SD$1500,U$4,FALSE),"")</f>
        <v>0</v>
      </c>
      <c r="V165" s="105">
        <f>IFERROR(VLOOKUP($D165,'SAP Data'!$A$7:$SD$1500,V$4,FALSE),"")</f>
        <v>0</v>
      </c>
      <c r="W165" s="105">
        <f>IFERROR(VLOOKUP($D165,'SAP Data'!$A$7:$SD$1500,W$4,FALSE),"")</f>
        <v>0</v>
      </c>
      <c r="X165" s="105">
        <f>IFERROR(VLOOKUP($D165,'SAP Data'!$A$7:$SD$1500,X$4,FALSE),"")</f>
        <v>0</v>
      </c>
      <c r="Y165" s="105">
        <f>IFERROR(VLOOKUP($D165,'SAP Data'!$A$7:$SD$1500,Y$4,FALSE),"")</f>
        <v>0</v>
      </c>
      <c r="Z165" s="105">
        <f>IFERROR(VLOOKUP($D165,'SAP Data'!$A$7:$SD$1500,Z$4,FALSE),"")</f>
        <v>0</v>
      </c>
      <c r="AA165" s="105">
        <f>IFERROR(VLOOKUP($D165,'SAP Data'!$A$7:$SD$1500,AA$4,FALSE),"")</f>
        <v>0</v>
      </c>
      <c r="AB165" s="105">
        <f>IFERROR(VLOOKUP($D165,'SAP Data'!$A$7:$SD$1500,AB$4,FALSE),"")</f>
        <v>0</v>
      </c>
      <c r="AC165" s="220">
        <f>IFERROR(VLOOKUP($D165,'SAP Data'!$A$7:$SD$1500,AC$4,FALSE),"")</f>
        <v>0</v>
      </c>
      <c r="AD165" s="133">
        <f t="shared" si="146"/>
        <v>0</v>
      </c>
      <c r="AE165" s="47">
        <f t="shared" si="147"/>
        <v>0</v>
      </c>
      <c r="AF165" s="47">
        <f t="shared" si="148"/>
        <v>0</v>
      </c>
      <c r="AG165" s="47">
        <f t="shared" si="149"/>
        <v>0</v>
      </c>
      <c r="AH165" s="47">
        <f t="shared" si="150"/>
        <v>0</v>
      </c>
      <c r="AI165" s="47">
        <f t="shared" si="151"/>
        <v>0</v>
      </c>
      <c r="AJ165" s="47">
        <f t="shared" si="152"/>
        <v>0</v>
      </c>
      <c r="AK165" s="47">
        <f t="shared" si="153"/>
        <v>0</v>
      </c>
      <c r="AL165" s="47">
        <f t="shared" si="154"/>
        <v>0</v>
      </c>
      <c r="AM165" s="47">
        <f t="shared" si="155"/>
        <v>0</v>
      </c>
      <c r="AN165" s="47">
        <f t="shared" si="156"/>
        <v>0</v>
      </c>
      <c r="AO165" s="132">
        <f t="shared" si="157"/>
        <v>0</v>
      </c>
      <c r="AP165" s="19"/>
      <c r="AQ165" s="19">
        <f t="shared" si="171"/>
        <v>0</v>
      </c>
      <c r="AR165" s="19"/>
      <c r="AS165" s="201"/>
      <c r="AT165" s="19"/>
      <c r="AU165" s="19">
        <f t="shared" si="158"/>
        <v>0</v>
      </c>
      <c r="AV165" s="19"/>
      <c r="AW165" s="201"/>
      <c r="AY165" s="19">
        <f t="shared" si="159"/>
        <v>0</v>
      </c>
      <c r="BA165" s="196"/>
      <c r="BC165" s="19">
        <f t="shared" si="160"/>
        <v>0</v>
      </c>
      <c r="BE165" s="196"/>
      <c r="BG165" s="19">
        <f t="shared" si="161"/>
        <v>0</v>
      </c>
      <c r="BI165" s="196"/>
      <c r="BK165" s="19">
        <f t="shared" si="162"/>
        <v>0</v>
      </c>
      <c r="BM165" s="196"/>
      <c r="BO165" s="19">
        <f t="shared" si="163"/>
        <v>0</v>
      </c>
      <c r="BQ165" s="196"/>
      <c r="BS165" s="19">
        <f t="shared" si="164"/>
        <v>0</v>
      </c>
      <c r="BU165" s="196"/>
      <c r="BW165" s="19">
        <f t="shared" si="165"/>
        <v>0</v>
      </c>
      <c r="BY165" s="196"/>
      <c r="CA165" s="19">
        <f t="shared" si="166"/>
        <v>0</v>
      </c>
      <c r="CC165" s="196"/>
      <c r="CE165" s="19">
        <f t="shared" si="167"/>
        <v>0</v>
      </c>
      <c r="CG165" s="196"/>
      <c r="CI165" s="19">
        <f t="shared" si="168"/>
        <v>0</v>
      </c>
      <c r="CK165" s="196"/>
      <c r="CM165" s="19">
        <f t="shared" si="172"/>
        <v>0</v>
      </c>
      <c r="CO165" s="19">
        <f t="shared" si="173"/>
        <v>0</v>
      </c>
      <c r="CQ165" s="19">
        <f t="shared" si="144"/>
        <v>0</v>
      </c>
      <c r="CS165" s="19">
        <f t="shared" si="174"/>
        <v>0</v>
      </c>
      <c r="CU165" s="19">
        <f t="shared" si="169"/>
        <v>0</v>
      </c>
      <c r="CW165" s="76">
        <f t="shared" si="170"/>
        <v>0</v>
      </c>
      <c r="CY165" s="21"/>
      <c r="CZ165" s="19">
        <f t="shared" si="145"/>
        <v>0</v>
      </c>
      <c r="DA165" s="21"/>
    </row>
    <row r="166" spans="2:105" x14ac:dyDescent="0.2">
      <c r="B166" s="17" t="str">
        <f>VLOOKUP(D166,'line assign basis'!$L$15:$Q$1525,6,FALSE)</f>
        <v>PREPMTS-NOTE DISC</v>
      </c>
      <c r="C166" s="20" t="s">
        <v>406</v>
      </c>
      <c r="D166" s="20" t="s">
        <v>404</v>
      </c>
      <c r="E166" s="20">
        <f>IFERROR(VLOOKUP(D166,'line assign basis'!$L$5:$P$1288,5,FALSE),"")</f>
        <v>29</v>
      </c>
      <c r="F166" s="39">
        <v>2194.7399999999998</v>
      </c>
      <c r="G166" s="39">
        <v>165916.69</v>
      </c>
      <c r="H166" s="19">
        <v>78083.360000000001</v>
      </c>
      <c r="I166" s="105">
        <f>IFERROR(VLOOKUP($D166,'SAP Data'!$A$7:$SD$1500,I$4,FALSE),"")</f>
        <v>13525.58</v>
      </c>
      <c r="J166" s="105">
        <f>IFERROR(VLOOKUP($D166,'SAP Data'!$A$7:$SD$1500,J$4,FALSE),"")</f>
        <v>6791.69</v>
      </c>
      <c r="K166" s="105">
        <f>IFERROR(VLOOKUP($D166,'SAP Data'!$A$7:$SD$1500,K$4,FALSE),"")</f>
        <v>15929.07</v>
      </c>
      <c r="L166" s="105">
        <f>IFERROR(VLOOKUP($D166,'SAP Data'!$A$7:$SD$1500,L$4,FALSE),"")</f>
        <v>26960.29</v>
      </c>
      <c r="M166" s="105">
        <f>IFERROR(VLOOKUP($D166,'SAP Data'!$A$7:$SD$1500,M$4,FALSE),"")</f>
        <v>60359.18</v>
      </c>
      <c r="N166" s="105">
        <f>IFERROR(VLOOKUP($D166,'SAP Data'!$A$7:$SD$1500,N$4,FALSE),"")</f>
        <v>26806.68</v>
      </c>
      <c r="O166" s="105">
        <f>IFERROR(VLOOKUP($D166,'SAP Data'!$A$7:$SD$1500,O$4,FALSE),"")</f>
        <v>72495.839999999997</v>
      </c>
      <c r="P166" s="105">
        <f>IFERROR(VLOOKUP($D166,'SAP Data'!$A$7:$SD$1500,P$4,FALSE),"")</f>
        <v>102421.54</v>
      </c>
      <c r="Q166" s="105">
        <f>IFERROR(VLOOKUP($D166,'SAP Data'!$A$7:$SD$1500,Q$4,FALSE),"")</f>
        <v>403970.85</v>
      </c>
      <c r="R166" s="105">
        <f>IFERROR(VLOOKUP($D166,'SAP Data'!$A$7:$SD$1500,R$4,FALSE),"")</f>
        <v>266353.90000000002</v>
      </c>
      <c r="S166" s="105">
        <f>IFERROR(VLOOKUP($D166,'SAP Data'!$A$7:$SD$1500,S$4,FALSE),"")</f>
        <v>280309.74</v>
      </c>
      <c r="T166" s="105">
        <f>IFERROR(VLOOKUP($D166,'SAP Data'!$A$7:$SD$1500,T$4,FALSE),"")</f>
        <v>212895.13</v>
      </c>
      <c r="U166" s="105">
        <f>IFERROR(VLOOKUP($D166,'SAP Data'!$A$7:$SD$1500,U$4,FALSE),"")</f>
        <v>130543.09</v>
      </c>
      <c r="V166" s="105">
        <f>IFERROR(VLOOKUP($D166,'SAP Data'!$A$7:$SD$1500,V$4,FALSE),"")</f>
        <v>83935.679999999993</v>
      </c>
      <c r="W166" s="105">
        <f>IFERROR(VLOOKUP($D166,'SAP Data'!$A$7:$SD$1500,W$4,FALSE),"")</f>
        <v>0</v>
      </c>
      <c r="X166" s="105">
        <f>IFERROR(VLOOKUP($D166,'SAP Data'!$A$7:$SD$1500,X$4,FALSE),"")</f>
        <v>0</v>
      </c>
      <c r="Y166" s="105">
        <f>IFERROR(VLOOKUP($D166,'SAP Data'!$A$7:$SD$1500,Y$4,FALSE),"")</f>
        <v>2193.75</v>
      </c>
      <c r="Z166" s="105">
        <f>IFERROR(VLOOKUP($D166,'SAP Data'!$A$7:$SD$1500,Z$4,FALSE),"")</f>
        <v>8369.44</v>
      </c>
      <c r="AA166" s="105">
        <f>IFERROR(VLOOKUP($D166,'SAP Data'!$A$7:$SD$1500,AA$4,FALSE),"")</f>
        <v>23821.25</v>
      </c>
      <c r="AB166" s="105">
        <f>IFERROR(VLOOKUP($D166,'SAP Data'!$A$7:$SD$1500,AB$4,FALSE),"")</f>
        <v>53324</v>
      </c>
      <c r="AC166" s="220">
        <f>IFERROR(VLOOKUP($D166,'SAP Data'!$A$7:$SD$1500,AC$4,FALSE),"")</f>
        <v>65258.95</v>
      </c>
      <c r="AD166" s="133">
        <f t="shared" si="146"/>
        <v>92294.590833333321</v>
      </c>
      <c r="AE166" s="47">
        <f t="shared" si="147"/>
        <v>108067.59958333331</v>
      </c>
      <c r="AF166" s="47">
        <f t="shared" si="148"/>
        <v>118451.13374999998</v>
      </c>
      <c r="AG166" s="47">
        <f t="shared" si="149"/>
        <v>128944.02041666664</v>
      </c>
      <c r="AH166" s="47">
        <f t="shared" si="150"/>
        <v>137034.08291666667</v>
      </c>
      <c r="AI166" s="47">
        <f t="shared" si="151"/>
        <v>139584.70458333331</v>
      </c>
      <c r="AJ166" s="47">
        <f t="shared" si="152"/>
        <v>137797.64791666667</v>
      </c>
      <c r="AK166" s="47">
        <f t="shared" si="153"/>
        <v>134250.74291666664</v>
      </c>
      <c r="AL166" s="47">
        <f t="shared" si="154"/>
        <v>131058.96500000001</v>
      </c>
      <c r="AM166" s="47">
        <f t="shared" si="155"/>
        <v>128262.63875</v>
      </c>
      <c r="AN166" s="47">
        <f t="shared" si="156"/>
        <v>124188.8</v>
      </c>
      <c r="AO166" s="132">
        <f t="shared" si="157"/>
        <v>108030.07333333335</v>
      </c>
      <c r="AP166" s="19"/>
      <c r="AQ166" s="19">
        <f t="shared" si="171"/>
        <v>92294.590833333321</v>
      </c>
      <c r="AR166" s="19"/>
      <c r="AS166" s="201"/>
      <c r="AT166" s="19"/>
      <c r="AU166" s="19">
        <f t="shared" si="158"/>
        <v>108067.59958333331</v>
      </c>
      <c r="AV166" s="19"/>
      <c r="AW166" s="201"/>
      <c r="AY166" s="19">
        <f t="shared" si="159"/>
        <v>118451.13374999998</v>
      </c>
      <c r="BA166" s="196"/>
      <c r="BC166" s="19">
        <f t="shared" si="160"/>
        <v>128944.02041666664</v>
      </c>
      <c r="BE166" s="196"/>
      <c r="BG166" s="19">
        <f t="shared" si="161"/>
        <v>137034.08291666667</v>
      </c>
      <c r="BI166" s="196"/>
      <c r="BK166" s="19">
        <f t="shared" si="162"/>
        <v>139584.70458333331</v>
      </c>
      <c r="BM166" s="196"/>
      <c r="BO166" s="19">
        <f t="shared" si="163"/>
        <v>137797.64791666667</v>
      </c>
      <c r="BQ166" s="196"/>
      <c r="BS166" s="19">
        <f t="shared" si="164"/>
        <v>134250.74291666664</v>
      </c>
      <c r="BU166" s="196"/>
      <c r="BW166" s="19">
        <f t="shared" si="165"/>
        <v>131058.96500000001</v>
      </c>
      <c r="BY166" s="196"/>
      <c r="CA166" s="19">
        <f t="shared" si="166"/>
        <v>128262.63875</v>
      </c>
      <c r="CC166" s="196"/>
      <c r="CE166" s="19">
        <f t="shared" si="167"/>
        <v>124188.8</v>
      </c>
      <c r="CG166" s="196"/>
      <c r="CI166" s="19">
        <f t="shared" si="168"/>
        <v>108030.07333333335</v>
      </c>
      <c r="CK166" s="196"/>
      <c r="CM166" s="19">
        <f t="shared" si="172"/>
        <v>0</v>
      </c>
      <c r="CO166" s="19">
        <f t="shared" si="173"/>
        <v>0</v>
      </c>
      <c r="CQ166" s="19">
        <f t="shared" si="144"/>
        <v>0</v>
      </c>
      <c r="CS166" s="19">
        <f t="shared" si="174"/>
        <v>0</v>
      </c>
      <c r="CU166" s="19">
        <f t="shared" si="169"/>
        <v>0</v>
      </c>
      <c r="CW166" s="76">
        <f t="shared" si="170"/>
        <v>0</v>
      </c>
      <c r="CY166" s="21"/>
      <c r="CZ166" s="19">
        <f t="shared" si="145"/>
        <v>0</v>
      </c>
      <c r="DA166" s="21"/>
    </row>
    <row r="167" spans="2:105" x14ac:dyDescent="0.2">
      <c r="B167" s="17" t="str">
        <f>VLOOKUP(D167,'line assign basis'!$L$15:$Q$1525,6,FALSE)</f>
        <v>PREPMTS-NETWORK HARD</v>
      </c>
      <c r="C167" s="20" t="s">
        <v>409</v>
      </c>
      <c r="D167" s="20" t="s">
        <v>407</v>
      </c>
      <c r="E167" s="20">
        <f>IFERROR(VLOOKUP(D167,'line assign basis'!$L$5:$P$1288,5,FALSE),"")</f>
        <v>29</v>
      </c>
      <c r="F167" s="39">
        <v>0</v>
      </c>
      <c r="G167" s="39">
        <v>0</v>
      </c>
      <c r="H167" s="19">
        <v>0</v>
      </c>
      <c r="I167" s="105">
        <f>IFERROR(VLOOKUP($D167,'SAP Data'!$A$7:$SD$1500,I$4,FALSE),"")</f>
        <v>0</v>
      </c>
      <c r="J167" s="105">
        <f>IFERROR(VLOOKUP($D167,'SAP Data'!$A$7:$SD$1500,J$4,FALSE),"")</f>
        <v>0</v>
      </c>
      <c r="K167" s="105">
        <f>IFERROR(VLOOKUP($D167,'SAP Data'!$A$7:$SD$1500,K$4,FALSE),"")</f>
        <v>0</v>
      </c>
      <c r="L167" s="105">
        <f>IFERROR(VLOOKUP($D167,'SAP Data'!$A$7:$SD$1500,L$4,FALSE),"")</f>
        <v>0</v>
      </c>
      <c r="M167" s="105">
        <f>IFERROR(VLOOKUP($D167,'SAP Data'!$A$7:$SD$1500,M$4,FALSE),"")</f>
        <v>0</v>
      </c>
      <c r="N167" s="105">
        <f>IFERROR(VLOOKUP($D167,'SAP Data'!$A$7:$SD$1500,N$4,FALSE),"")</f>
        <v>0</v>
      </c>
      <c r="O167" s="105">
        <f>IFERROR(VLOOKUP($D167,'SAP Data'!$A$7:$SD$1500,O$4,FALSE),"")</f>
        <v>0</v>
      </c>
      <c r="P167" s="105">
        <f>IFERROR(VLOOKUP($D167,'SAP Data'!$A$7:$SD$1500,P$4,FALSE),"")</f>
        <v>0</v>
      </c>
      <c r="Q167" s="105">
        <f>IFERROR(VLOOKUP($D167,'SAP Data'!$A$7:$SD$1500,Q$4,FALSE),"")</f>
        <v>0</v>
      </c>
      <c r="R167" s="105">
        <f>IFERROR(VLOOKUP($D167,'SAP Data'!$A$7:$SD$1500,R$4,FALSE),"")</f>
        <v>0</v>
      </c>
      <c r="S167" s="105">
        <f>IFERROR(VLOOKUP($D167,'SAP Data'!$A$7:$SD$1500,S$4,FALSE),"")</f>
        <v>0</v>
      </c>
      <c r="T167" s="105">
        <f>IFERROR(VLOOKUP($D167,'SAP Data'!$A$7:$SD$1500,T$4,FALSE),"")</f>
        <v>0</v>
      </c>
      <c r="U167" s="105">
        <f>IFERROR(VLOOKUP($D167,'SAP Data'!$A$7:$SD$1500,U$4,FALSE),"")</f>
        <v>0</v>
      </c>
      <c r="V167" s="105">
        <f>IFERROR(VLOOKUP($D167,'SAP Data'!$A$7:$SD$1500,V$4,FALSE),"")</f>
        <v>0</v>
      </c>
      <c r="W167" s="105">
        <f>IFERROR(VLOOKUP($D167,'SAP Data'!$A$7:$SD$1500,W$4,FALSE),"")</f>
        <v>0</v>
      </c>
      <c r="X167" s="105">
        <f>IFERROR(VLOOKUP($D167,'SAP Data'!$A$7:$SD$1500,X$4,FALSE),"")</f>
        <v>0</v>
      </c>
      <c r="Y167" s="105">
        <f>IFERROR(VLOOKUP($D167,'SAP Data'!$A$7:$SD$1500,Y$4,FALSE),"")</f>
        <v>0</v>
      </c>
      <c r="Z167" s="105">
        <f>IFERROR(VLOOKUP($D167,'SAP Data'!$A$7:$SD$1500,Z$4,FALSE),"")</f>
        <v>0</v>
      </c>
      <c r="AA167" s="105">
        <f>IFERROR(VLOOKUP($D167,'SAP Data'!$A$7:$SD$1500,AA$4,FALSE),"")</f>
        <v>0</v>
      </c>
      <c r="AB167" s="105">
        <f>IFERROR(VLOOKUP($D167,'SAP Data'!$A$7:$SD$1500,AB$4,FALSE),"")</f>
        <v>0</v>
      </c>
      <c r="AC167" s="220">
        <f>IFERROR(VLOOKUP($D167,'SAP Data'!$A$7:$SD$1500,AC$4,FALSE),"")</f>
        <v>0</v>
      </c>
      <c r="AD167" s="133">
        <f t="shared" si="146"/>
        <v>0</v>
      </c>
      <c r="AE167" s="47">
        <f t="shared" si="147"/>
        <v>0</v>
      </c>
      <c r="AF167" s="47">
        <f t="shared" si="148"/>
        <v>0</v>
      </c>
      <c r="AG167" s="47">
        <f t="shared" si="149"/>
        <v>0</v>
      </c>
      <c r="AH167" s="47">
        <f t="shared" si="150"/>
        <v>0</v>
      </c>
      <c r="AI167" s="47">
        <f t="shared" si="151"/>
        <v>0</v>
      </c>
      <c r="AJ167" s="47">
        <f t="shared" si="152"/>
        <v>0</v>
      </c>
      <c r="AK167" s="47">
        <f t="shared" si="153"/>
        <v>0</v>
      </c>
      <c r="AL167" s="47">
        <f t="shared" si="154"/>
        <v>0</v>
      </c>
      <c r="AM167" s="47">
        <f t="shared" si="155"/>
        <v>0</v>
      </c>
      <c r="AN167" s="47">
        <f t="shared" si="156"/>
        <v>0</v>
      </c>
      <c r="AO167" s="132">
        <f t="shared" si="157"/>
        <v>0</v>
      </c>
      <c r="AP167" s="19"/>
      <c r="AQ167" s="19">
        <f t="shared" si="171"/>
        <v>0</v>
      </c>
      <c r="AR167" s="19"/>
      <c r="AS167" s="201"/>
      <c r="AT167" s="19"/>
      <c r="AU167" s="19">
        <f t="shared" si="158"/>
        <v>0</v>
      </c>
      <c r="AV167" s="19"/>
      <c r="AW167" s="201"/>
      <c r="AY167" s="19">
        <f t="shared" si="159"/>
        <v>0</v>
      </c>
      <c r="BA167" s="196"/>
      <c r="BC167" s="19">
        <f t="shared" si="160"/>
        <v>0</v>
      </c>
      <c r="BE167" s="196"/>
      <c r="BG167" s="19">
        <f t="shared" si="161"/>
        <v>0</v>
      </c>
      <c r="BI167" s="196"/>
      <c r="BK167" s="19">
        <f t="shared" si="162"/>
        <v>0</v>
      </c>
      <c r="BM167" s="196"/>
      <c r="BO167" s="19">
        <f t="shared" si="163"/>
        <v>0</v>
      </c>
      <c r="BQ167" s="196"/>
      <c r="BS167" s="19">
        <f t="shared" si="164"/>
        <v>0</v>
      </c>
      <c r="BU167" s="196"/>
      <c r="BW167" s="19">
        <f t="shared" si="165"/>
        <v>0</v>
      </c>
      <c r="BY167" s="196"/>
      <c r="CA167" s="19">
        <f t="shared" si="166"/>
        <v>0</v>
      </c>
      <c r="CC167" s="196"/>
      <c r="CE167" s="19">
        <f t="shared" si="167"/>
        <v>0</v>
      </c>
      <c r="CG167" s="196"/>
      <c r="CI167" s="19">
        <f t="shared" si="168"/>
        <v>0</v>
      </c>
      <c r="CK167" s="196"/>
      <c r="CM167" s="19">
        <f t="shared" si="172"/>
        <v>0</v>
      </c>
      <c r="CO167" s="19">
        <f t="shared" si="173"/>
        <v>0</v>
      </c>
      <c r="CQ167" s="19">
        <f t="shared" si="144"/>
        <v>0</v>
      </c>
      <c r="CS167" s="19">
        <f t="shared" si="174"/>
        <v>0</v>
      </c>
      <c r="CU167" s="19">
        <f t="shared" si="169"/>
        <v>0</v>
      </c>
      <c r="CW167" s="76">
        <f t="shared" si="170"/>
        <v>0</v>
      </c>
      <c r="CY167" s="21"/>
      <c r="CZ167" s="19">
        <f t="shared" si="145"/>
        <v>0</v>
      </c>
      <c r="DA167" s="21"/>
    </row>
    <row r="168" spans="2:105" x14ac:dyDescent="0.2">
      <c r="B168" s="17" t="str">
        <f>VLOOKUP(D168,'line assign basis'!$L$15:$Q$1525,6,FALSE)</f>
        <v>VIRTUAL STORAGE</v>
      </c>
      <c r="C168" s="20" t="s">
        <v>412</v>
      </c>
      <c r="D168" s="20" t="s">
        <v>410</v>
      </c>
      <c r="E168" s="20">
        <f>IFERROR(VLOOKUP(D168,'line assign basis'!$L$5:$P$1288,5,FALSE),"")</f>
        <v>29</v>
      </c>
      <c r="F168" s="39">
        <v>1475265.26</v>
      </c>
      <c r="G168" s="39">
        <v>677453.46</v>
      </c>
      <c r="H168" s="19">
        <v>5.34</v>
      </c>
      <c r="I168" s="105">
        <f>IFERROR(VLOOKUP($D168,'SAP Data'!$A$7:$SD$1500,I$4,FALSE),"")</f>
        <v>5.34</v>
      </c>
      <c r="J168" s="105">
        <f>IFERROR(VLOOKUP($D168,'SAP Data'!$A$7:$SD$1500,J$4,FALSE),"")</f>
        <v>5.34</v>
      </c>
      <c r="K168" s="105">
        <f>IFERROR(VLOOKUP($D168,'SAP Data'!$A$7:$SD$1500,K$4,FALSE),"")</f>
        <v>0</v>
      </c>
      <c r="L168" s="105">
        <f>IFERROR(VLOOKUP($D168,'SAP Data'!$A$7:$SD$1500,L$4,FALSE),"")</f>
        <v>0</v>
      </c>
      <c r="M168" s="105">
        <f>IFERROR(VLOOKUP($D168,'SAP Data'!$A$7:$SD$1500,M$4,FALSE),"")</f>
        <v>0</v>
      </c>
      <c r="N168" s="105">
        <f>IFERROR(VLOOKUP($D168,'SAP Data'!$A$7:$SD$1500,N$4,FALSE),"")</f>
        <v>0</v>
      </c>
      <c r="O168" s="105">
        <f>IFERROR(VLOOKUP($D168,'SAP Data'!$A$7:$SD$1500,O$4,FALSE),"")</f>
        <v>0</v>
      </c>
      <c r="P168" s="105">
        <f>IFERROR(VLOOKUP($D168,'SAP Data'!$A$7:$SD$1500,P$4,FALSE),"")</f>
        <v>0</v>
      </c>
      <c r="Q168" s="105">
        <f>IFERROR(VLOOKUP($D168,'SAP Data'!$A$7:$SD$1500,Q$4,FALSE),"")</f>
        <v>0</v>
      </c>
      <c r="R168" s="105">
        <f>IFERROR(VLOOKUP($D168,'SAP Data'!$A$7:$SD$1500,R$4,FALSE),"")</f>
        <v>0</v>
      </c>
      <c r="S168" s="105">
        <f>IFERROR(VLOOKUP($D168,'SAP Data'!$A$7:$SD$1500,S$4,FALSE),"")</f>
        <v>0</v>
      </c>
      <c r="T168" s="105">
        <f>IFERROR(VLOOKUP($D168,'SAP Data'!$A$7:$SD$1500,T$4,FALSE),"")</f>
        <v>0</v>
      </c>
      <c r="U168" s="105">
        <f>IFERROR(VLOOKUP($D168,'SAP Data'!$A$7:$SD$1500,U$4,FALSE),"")</f>
        <v>0</v>
      </c>
      <c r="V168" s="105">
        <f>IFERROR(VLOOKUP($D168,'SAP Data'!$A$7:$SD$1500,V$4,FALSE),"")</f>
        <v>0</v>
      </c>
      <c r="W168" s="105">
        <f>IFERROR(VLOOKUP($D168,'SAP Data'!$A$7:$SD$1500,W$4,FALSE),"")</f>
        <v>0</v>
      </c>
      <c r="X168" s="105">
        <f>IFERROR(VLOOKUP($D168,'SAP Data'!$A$7:$SD$1500,X$4,FALSE),"")</f>
        <v>0</v>
      </c>
      <c r="Y168" s="105">
        <f>IFERROR(VLOOKUP($D168,'SAP Data'!$A$7:$SD$1500,Y$4,FALSE),"")</f>
        <v>0</v>
      </c>
      <c r="Z168" s="105">
        <f>IFERROR(VLOOKUP($D168,'SAP Data'!$A$7:$SD$1500,Z$4,FALSE),"")</f>
        <v>0</v>
      </c>
      <c r="AA168" s="105">
        <f>IFERROR(VLOOKUP($D168,'SAP Data'!$A$7:$SD$1500,AA$4,FALSE),"")</f>
        <v>0</v>
      </c>
      <c r="AB168" s="105">
        <f>IFERROR(VLOOKUP($D168,'SAP Data'!$A$7:$SD$1500,AB$4,FALSE),"")</f>
        <v>0</v>
      </c>
      <c r="AC168" s="220">
        <f>IFERROR(VLOOKUP($D168,'SAP Data'!$A$7:$SD$1500,AC$4,FALSE),"")</f>
        <v>0</v>
      </c>
      <c r="AD168" s="133">
        <f t="shared" si="146"/>
        <v>117925.17583333333</v>
      </c>
      <c r="AE168" s="47">
        <f t="shared" si="147"/>
        <v>28228.5625</v>
      </c>
      <c r="AF168" s="47">
        <f t="shared" si="148"/>
        <v>1.1125</v>
      </c>
      <c r="AG168" s="47">
        <f t="shared" si="149"/>
        <v>0.66749999999999998</v>
      </c>
      <c r="AH168" s="47">
        <f t="shared" si="150"/>
        <v>0.2225</v>
      </c>
      <c r="AI168" s="47">
        <f t="shared" si="151"/>
        <v>0</v>
      </c>
      <c r="AJ168" s="47">
        <f t="shared" si="152"/>
        <v>0</v>
      </c>
      <c r="AK168" s="47">
        <f t="shared" si="153"/>
        <v>0</v>
      </c>
      <c r="AL168" s="47">
        <f t="shared" si="154"/>
        <v>0</v>
      </c>
      <c r="AM168" s="47">
        <f t="shared" si="155"/>
        <v>0</v>
      </c>
      <c r="AN168" s="47">
        <f t="shared" si="156"/>
        <v>0</v>
      </c>
      <c r="AO168" s="132">
        <f t="shared" si="157"/>
        <v>0</v>
      </c>
      <c r="AP168" s="19"/>
      <c r="AQ168" s="19">
        <f t="shared" si="171"/>
        <v>117925.17583333333</v>
      </c>
      <c r="AR168" s="19"/>
      <c r="AS168" s="201"/>
      <c r="AT168" s="19"/>
      <c r="AU168" s="19">
        <f t="shared" si="158"/>
        <v>28228.5625</v>
      </c>
      <c r="AV168" s="19"/>
      <c r="AW168" s="201"/>
      <c r="AY168" s="19">
        <f t="shared" si="159"/>
        <v>1.1125</v>
      </c>
      <c r="BA168" s="196"/>
      <c r="BC168" s="19">
        <f t="shared" si="160"/>
        <v>0.66749999999999998</v>
      </c>
      <c r="BE168" s="196"/>
      <c r="BG168" s="19">
        <f t="shared" si="161"/>
        <v>0.2225</v>
      </c>
      <c r="BI168" s="196"/>
      <c r="BK168" s="19">
        <f t="shared" si="162"/>
        <v>0</v>
      </c>
      <c r="BM168" s="196"/>
      <c r="BO168" s="19">
        <f t="shared" si="163"/>
        <v>0</v>
      </c>
      <c r="BQ168" s="196"/>
      <c r="BS168" s="19">
        <f t="shared" si="164"/>
        <v>0</v>
      </c>
      <c r="BU168" s="196"/>
      <c r="BW168" s="19">
        <f t="shared" si="165"/>
        <v>0</v>
      </c>
      <c r="BY168" s="196"/>
      <c r="CA168" s="19">
        <f t="shared" si="166"/>
        <v>0</v>
      </c>
      <c r="CC168" s="196"/>
      <c r="CE168" s="19">
        <f t="shared" si="167"/>
        <v>0</v>
      </c>
      <c r="CG168" s="196"/>
      <c r="CI168" s="19">
        <f t="shared" si="168"/>
        <v>0</v>
      </c>
      <c r="CK168" s="196"/>
      <c r="CM168" s="19">
        <f t="shared" si="172"/>
        <v>0</v>
      </c>
      <c r="CO168" s="19">
        <f t="shared" si="173"/>
        <v>0</v>
      </c>
      <c r="CQ168" s="19">
        <f t="shared" si="144"/>
        <v>0</v>
      </c>
      <c r="CS168" s="19">
        <f t="shared" si="174"/>
        <v>0</v>
      </c>
      <c r="CU168" s="19">
        <f t="shared" si="169"/>
        <v>0</v>
      </c>
      <c r="CW168" s="76">
        <f t="shared" si="170"/>
        <v>0</v>
      </c>
      <c r="CY168" s="21"/>
      <c r="CZ168" s="19">
        <f t="shared" si="145"/>
        <v>0</v>
      </c>
      <c r="DA168" s="21"/>
    </row>
    <row r="169" spans="2:105" x14ac:dyDescent="0.2">
      <c r="B169" s="17" t="str">
        <f>VLOOKUP(D169,'line assign basis'!$L$15:$Q$1525,6,FALSE)</f>
        <v>PREPMTS-PROP TAXES</v>
      </c>
      <c r="C169" s="20" t="s">
        <v>415</v>
      </c>
      <c r="D169" s="20" t="s">
        <v>413</v>
      </c>
      <c r="E169" s="20">
        <f>IFERROR(VLOOKUP(D169,'line assign basis'!$L$5:$P$1288,5,FALSE),"")</f>
        <v>29</v>
      </c>
      <c r="F169" s="39">
        <v>9260194.2799999993</v>
      </c>
      <c r="G169" s="39">
        <v>7408155.4199999999</v>
      </c>
      <c r="H169" s="19">
        <v>5556116.5599999996</v>
      </c>
      <c r="I169" s="105">
        <f>IFERROR(VLOOKUP($D169,'SAP Data'!$A$7:$SD$1500,I$4,FALSE),"")</f>
        <v>3704077.7</v>
      </c>
      <c r="J169" s="105">
        <f>IFERROR(VLOOKUP($D169,'SAP Data'!$A$7:$SD$1500,J$4,FALSE),"")</f>
        <v>1852038.84</v>
      </c>
      <c r="K169" s="105">
        <f>IFERROR(VLOOKUP($D169,'SAP Data'!$A$7:$SD$1500,K$4,FALSE),"")</f>
        <v>0</v>
      </c>
      <c r="L169" s="105">
        <f>IFERROR(VLOOKUP($D169,'SAP Data'!$A$7:$SD$1500,L$4,FALSE),"")</f>
        <v>0</v>
      </c>
      <c r="M169" s="105">
        <f>IFERROR(VLOOKUP($D169,'SAP Data'!$A$7:$SD$1500,M$4,FALSE),"")</f>
        <v>0</v>
      </c>
      <c r="N169" s="105">
        <f>IFERROR(VLOOKUP($D169,'SAP Data'!$A$7:$SD$1500,N$4,FALSE),"")</f>
        <v>0</v>
      </c>
      <c r="O169" s="105">
        <f>IFERROR(VLOOKUP($D169,'SAP Data'!$A$7:$SD$1500,O$4,FALSE),"")</f>
        <v>0</v>
      </c>
      <c r="P169" s="105">
        <f>IFERROR(VLOOKUP($D169,'SAP Data'!$A$7:$SD$1500,P$4,FALSE),"")</f>
        <v>14584085.279999999</v>
      </c>
      <c r="Q169" s="105">
        <f>IFERROR(VLOOKUP($D169,'SAP Data'!$A$7:$SD$1500,Q$4,FALSE),"")</f>
        <v>11822407.140000001</v>
      </c>
      <c r="R169" s="105">
        <f>IFERROR(VLOOKUP($D169,'SAP Data'!$A$7:$SD$1500,R$4,FALSE),"")</f>
        <v>9852005.9499999993</v>
      </c>
      <c r="S169" s="105">
        <f>IFERROR(VLOOKUP($D169,'SAP Data'!$A$7:$SD$1500,S$4,FALSE),"")</f>
        <v>7881604.7599999998</v>
      </c>
      <c r="T169" s="105">
        <f>IFERROR(VLOOKUP($D169,'SAP Data'!$A$7:$SD$1500,T$4,FALSE),"")</f>
        <v>5859578.5700000003</v>
      </c>
      <c r="U169" s="105">
        <f>IFERROR(VLOOKUP($D169,'SAP Data'!$A$7:$SD$1500,U$4,FALSE),"")</f>
        <v>3940802.38</v>
      </c>
      <c r="V169" s="105">
        <f>IFERROR(VLOOKUP($D169,'SAP Data'!$A$7:$SD$1500,V$4,FALSE),"")</f>
        <v>1970401.19</v>
      </c>
      <c r="W169" s="105">
        <f>IFERROR(VLOOKUP($D169,'SAP Data'!$A$7:$SD$1500,W$4,FALSE),"")</f>
        <v>0</v>
      </c>
      <c r="X169" s="105">
        <f>IFERROR(VLOOKUP($D169,'SAP Data'!$A$7:$SD$1500,X$4,FALSE),"")</f>
        <v>0</v>
      </c>
      <c r="Y169" s="105">
        <f>IFERROR(VLOOKUP($D169,'SAP Data'!$A$7:$SD$1500,Y$4,FALSE),"")</f>
        <v>0</v>
      </c>
      <c r="Z169" s="105">
        <f>IFERROR(VLOOKUP($D169,'SAP Data'!$A$7:$SD$1500,Z$4,FALSE),"")</f>
        <v>0</v>
      </c>
      <c r="AA169" s="105">
        <f>IFERROR(VLOOKUP($D169,'SAP Data'!$A$7:$SD$1500,AA$4,FALSE),"")</f>
        <v>0</v>
      </c>
      <c r="AB169" s="105">
        <f>IFERROR(VLOOKUP($D169,'SAP Data'!$A$7:$SD$1500,AB$4,FALSE),"")</f>
        <v>13999523.82</v>
      </c>
      <c r="AC169" s="220">
        <f>IFERROR(VLOOKUP($D169,'SAP Data'!$A$7:$SD$1500,AC$4,FALSE),"")</f>
        <v>12053469.74</v>
      </c>
      <c r="AD169" s="133">
        <f t="shared" si="146"/>
        <v>4540248.4212499997</v>
      </c>
      <c r="AE169" s="47">
        <f t="shared" si="147"/>
        <v>4584634.2966666669</v>
      </c>
      <c r="AF169" s="47">
        <f t="shared" si="148"/>
        <v>4617005.6029166663</v>
      </c>
      <c r="AG169" s="47">
        <f t="shared" si="149"/>
        <v>4639513.3816666659</v>
      </c>
      <c r="AH169" s="47">
        <f t="shared" si="150"/>
        <v>4654308.6745833335</v>
      </c>
      <c r="AI169" s="47">
        <f t="shared" si="151"/>
        <v>4659240.4391666669</v>
      </c>
      <c r="AJ169" s="47">
        <f t="shared" si="152"/>
        <v>4659240.4391666669</v>
      </c>
      <c r="AK169" s="47">
        <f t="shared" si="153"/>
        <v>4659240.4391666669</v>
      </c>
      <c r="AL169" s="47">
        <f t="shared" si="154"/>
        <v>4659240.4391666669</v>
      </c>
      <c r="AM169" s="47">
        <f t="shared" si="155"/>
        <v>4659240.4391666669</v>
      </c>
      <c r="AN169" s="47">
        <f t="shared" si="156"/>
        <v>4634883.7116666669</v>
      </c>
      <c r="AO169" s="132">
        <f t="shared" si="157"/>
        <v>4620154.5925000003</v>
      </c>
      <c r="AP169" s="19"/>
      <c r="AQ169" s="19">
        <f t="shared" si="171"/>
        <v>4540248.4212499997</v>
      </c>
      <c r="AR169" s="19"/>
      <c r="AS169" s="201"/>
      <c r="AT169" s="19"/>
      <c r="AU169" s="19">
        <f t="shared" si="158"/>
        <v>4584634.2966666669</v>
      </c>
      <c r="AV169" s="19"/>
      <c r="AW169" s="201"/>
      <c r="AY169" s="19">
        <f t="shared" si="159"/>
        <v>4617005.6029166663</v>
      </c>
      <c r="BA169" s="196"/>
      <c r="BC169" s="19">
        <f t="shared" si="160"/>
        <v>4639513.3816666659</v>
      </c>
      <c r="BE169" s="196"/>
      <c r="BG169" s="19">
        <f t="shared" si="161"/>
        <v>4654308.6745833335</v>
      </c>
      <c r="BI169" s="196"/>
      <c r="BK169" s="19">
        <f t="shared" si="162"/>
        <v>4659240.4391666669</v>
      </c>
      <c r="BM169" s="196"/>
      <c r="BO169" s="19">
        <f t="shared" si="163"/>
        <v>4659240.4391666669</v>
      </c>
      <c r="BQ169" s="196"/>
      <c r="BS169" s="19">
        <f t="shared" si="164"/>
        <v>4659240.4391666669</v>
      </c>
      <c r="BU169" s="196"/>
      <c r="BW169" s="19">
        <f t="shared" si="165"/>
        <v>4659240.4391666669</v>
      </c>
      <c r="BY169" s="196"/>
      <c r="CA169" s="19">
        <f t="shared" si="166"/>
        <v>4659240.4391666669</v>
      </c>
      <c r="CC169" s="196"/>
      <c r="CE169" s="19">
        <f t="shared" si="167"/>
        <v>4634883.7116666669</v>
      </c>
      <c r="CG169" s="196"/>
      <c r="CI169" s="19">
        <f t="shared" si="168"/>
        <v>4620154.5925000003</v>
      </c>
      <c r="CK169" s="196"/>
      <c r="CM169" s="19">
        <f t="shared" si="172"/>
        <v>0</v>
      </c>
      <c r="CO169" s="19">
        <f t="shared" si="173"/>
        <v>0</v>
      </c>
      <c r="CQ169" s="19">
        <f t="shared" si="144"/>
        <v>0</v>
      </c>
      <c r="CS169" s="19">
        <f t="shared" si="174"/>
        <v>0</v>
      </c>
      <c r="CU169" s="19">
        <f t="shared" si="169"/>
        <v>0</v>
      </c>
      <c r="CW169" s="76">
        <f t="shared" si="170"/>
        <v>0</v>
      </c>
      <c r="CY169" s="21"/>
      <c r="CZ169" s="19">
        <f t="shared" si="145"/>
        <v>0</v>
      </c>
      <c r="DA169" s="21"/>
    </row>
    <row r="170" spans="2:105" x14ac:dyDescent="0.2">
      <c r="B170" s="17" t="str">
        <f>VLOOKUP(D170,'line assign basis'!$L$15:$Q$1525,6,FALSE)</f>
        <v>PREPMTS-OTHER TAXES</v>
      </c>
      <c r="C170" s="20" t="s">
        <v>418</v>
      </c>
      <c r="D170" s="20" t="s">
        <v>416</v>
      </c>
      <c r="E170" s="20">
        <f>IFERROR(VLOOKUP(D170,'line assign basis'!$L$5:$P$1288,5,FALSE),"")</f>
        <v>29</v>
      </c>
      <c r="F170" s="39">
        <v>0</v>
      </c>
      <c r="G170" s="39">
        <v>1032894.29</v>
      </c>
      <c r="H170" s="19">
        <v>929604.86</v>
      </c>
      <c r="I170" s="105">
        <f>IFERROR(VLOOKUP($D170,'SAP Data'!$A$7:$SD$1500,I$4,FALSE),"")</f>
        <v>826315.43</v>
      </c>
      <c r="J170" s="105">
        <f>IFERROR(VLOOKUP($D170,'SAP Data'!$A$7:$SD$1500,J$4,FALSE),"")</f>
        <v>723026</v>
      </c>
      <c r="K170" s="105">
        <f>IFERROR(VLOOKUP($D170,'SAP Data'!$A$7:$SD$1500,K$4,FALSE),"")</f>
        <v>619736.56999999995</v>
      </c>
      <c r="L170" s="105">
        <f>IFERROR(VLOOKUP($D170,'SAP Data'!$A$7:$SD$1500,L$4,FALSE),"")</f>
        <v>516447.14</v>
      </c>
      <c r="M170" s="105">
        <f>IFERROR(VLOOKUP($D170,'SAP Data'!$A$7:$SD$1500,M$4,FALSE),"")</f>
        <v>413192.38</v>
      </c>
      <c r="N170" s="105">
        <f>IFERROR(VLOOKUP($D170,'SAP Data'!$A$7:$SD$1500,N$4,FALSE),"")</f>
        <v>309868.28000000003</v>
      </c>
      <c r="O170" s="105">
        <f>IFERROR(VLOOKUP($D170,'SAP Data'!$A$7:$SD$1500,O$4,FALSE),"")</f>
        <v>206578.85</v>
      </c>
      <c r="P170" s="105">
        <f>IFERROR(VLOOKUP($D170,'SAP Data'!$A$7:$SD$1500,P$4,FALSE),"")</f>
        <v>103289.42</v>
      </c>
      <c r="Q170" s="105">
        <f>IFERROR(VLOOKUP($D170,'SAP Data'!$A$7:$SD$1500,Q$4,FALSE),"")</f>
        <v>0</v>
      </c>
      <c r="R170" s="105">
        <f>IFERROR(VLOOKUP($D170,'SAP Data'!$A$7:$SD$1500,R$4,FALSE),"")</f>
        <v>0</v>
      </c>
      <c r="S170" s="105">
        <f>IFERROR(VLOOKUP($D170,'SAP Data'!$A$7:$SD$1500,S$4,FALSE),"")</f>
        <v>893748.45</v>
      </c>
      <c r="T170" s="105">
        <f>IFERROR(VLOOKUP($D170,'SAP Data'!$A$7:$SD$1500,T$4,FALSE),"")</f>
        <v>804373.6</v>
      </c>
      <c r="U170" s="105">
        <f>IFERROR(VLOOKUP($D170,'SAP Data'!$A$7:$SD$1500,U$4,FALSE),"")</f>
        <v>714998.75</v>
      </c>
      <c r="V170" s="105">
        <f>IFERROR(VLOOKUP($D170,'SAP Data'!$A$7:$SD$1500,V$4,FALSE),"")</f>
        <v>625623.9</v>
      </c>
      <c r="W170" s="105">
        <f>IFERROR(VLOOKUP($D170,'SAP Data'!$A$7:$SD$1500,W$4,FALSE),"")</f>
        <v>536249.05000000005</v>
      </c>
      <c r="X170" s="105">
        <f>IFERROR(VLOOKUP($D170,'SAP Data'!$A$7:$SD$1500,X$4,FALSE),"")</f>
        <v>446874.2</v>
      </c>
      <c r="Y170" s="105">
        <f>IFERROR(VLOOKUP($D170,'SAP Data'!$A$7:$SD$1500,Y$4,FALSE),"")</f>
        <v>357499.35</v>
      </c>
      <c r="Z170" s="105">
        <f>IFERROR(VLOOKUP($D170,'SAP Data'!$A$7:$SD$1500,Z$4,FALSE),"")</f>
        <v>268124.5</v>
      </c>
      <c r="AA170" s="105">
        <f>IFERROR(VLOOKUP($D170,'SAP Data'!$A$7:$SD$1500,AA$4,FALSE),"")</f>
        <v>178749.65</v>
      </c>
      <c r="AB170" s="105">
        <f>IFERROR(VLOOKUP($D170,'SAP Data'!$A$7:$SD$1500,AB$4,FALSE),"")</f>
        <v>89374.8</v>
      </c>
      <c r="AC170" s="220">
        <f>IFERROR(VLOOKUP($D170,'SAP Data'!$A$7:$SD$1500,AC$4,FALSE),"")</f>
        <v>0</v>
      </c>
      <c r="AD170" s="133">
        <f t="shared" si="146"/>
        <v>473412.76833333331</v>
      </c>
      <c r="AE170" s="47">
        <f t="shared" si="147"/>
        <v>467615.02499999991</v>
      </c>
      <c r="AF170" s="47">
        <f t="shared" si="148"/>
        <v>456599.31249999994</v>
      </c>
      <c r="AG170" s="47">
        <f t="shared" si="149"/>
        <v>446743.14833333326</v>
      </c>
      <c r="AH170" s="47">
        <f t="shared" si="150"/>
        <v>438046.53249999997</v>
      </c>
      <c r="AI170" s="47">
        <f t="shared" si="151"/>
        <v>430509.46500000008</v>
      </c>
      <c r="AJ170" s="47">
        <f t="shared" si="152"/>
        <v>424131.9458333333</v>
      </c>
      <c r="AK170" s="47">
        <f t="shared" si="153"/>
        <v>418912.5304166667</v>
      </c>
      <c r="AL170" s="47">
        <f t="shared" si="154"/>
        <v>414852.66333333327</v>
      </c>
      <c r="AM170" s="47">
        <f t="shared" si="155"/>
        <v>411953.78916666663</v>
      </c>
      <c r="AN170" s="47">
        <f t="shared" si="156"/>
        <v>410214.46333333338</v>
      </c>
      <c r="AO170" s="132">
        <f t="shared" si="157"/>
        <v>409634.6875</v>
      </c>
      <c r="AP170" s="19"/>
      <c r="AQ170" s="19">
        <f t="shared" si="171"/>
        <v>473412.76833333331</v>
      </c>
      <c r="AR170" s="19"/>
      <c r="AS170" s="201"/>
      <c r="AT170" s="19"/>
      <c r="AU170" s="19">
        <f t="shared" si="158"/>
        <v>467615.02499999991</v>
      </c>
      <c r="AV170" s="19"/>
      <c r="AW170" s="201"/>
      <c r="AY170" s="19">
        <f t="shared" si="159"/>
        <v>456599.31249999994</v>
      </c>
      <c r="BA170" s="196"/>
      <c r="BC170" s="19">
        <f t="shared" si="160"/>
        <v>446743.14833333326</v>
      </c>
      <c r="BE170" s="196"/>
      <c r="BG170" s="19">
        <f t="shared" si="161"/>
        <v>438046.53249999997</v>
      </c>
      <c r="BI170" s="196"/>
      <c r="BK170" s="19">
        <f t="shared" si="162"/>
        <v>430509.46500000008</v>
      </c>
      <c r="BM170" s="196"/>
      <c r="BO170" s="19">
        <f t="shared" si="163"/>
        <v>424131.9458333333</v>
      </c>
      <c r="BQ170" s="196"/>
      <c r="BS170" s="19">
        <f t="shared" si="164"/>
        <v>418912.5304166667</v>
      </c>
      <c r="BU170" s="196"/>
      <c r="BW170" s="19">
        <f t="shared" si="165"/>
        <v>414852.66333333327</v>
      </c>
      <c r="BY170" s="196"/>
      <c r="CA170" s="19">
        <f t="shared" si="166"/>
        <v>411953.78916666663</v>
      </c>
      <c r="CC170" s="196"/>
      <c r="CE170" s="19">
        <f t="shared" si="167"/>
        <v>410214.46333333338</v>
      </c>
      <c r="CG170" s="196"/>
      <c r="CI170" s="19">
        <f t="shared" si="168"/>
        <v>409634.6875</v>
      </c>
      <c r="CK170" s="196"/>
      <c r="CM170" s="19">
        <f t="shared" si="172"/>
        <v>0</v>
      </c>
      <c r="CO170" s="19">
        <f t="shared" si="173"/>
        <v>0</v>
      </c>
      <c r="CQ170" s="19">
        <f t="shared" si="144"/>
        <v>0</v>
      </c>
      <c r="CS170" s="19">
        <f t="shared" si="174"/>
        <v>0</v>
      </c>
      <c r="CU170" s="19">
        <f t="shared" si="169"/>
        <v>0</v>
      </c>
      <c r="CW170" s="76">
        <f t="shared" si="170"/>
        <v>0</v>
      </c>
      <c r="CY170" s="21"/>
      <c r="CZ170" s="19">
        <f t="shared" si="145"/>
        <v>0</v>
      </c>
      <c r="DA170" s="21"/>
    </row>
    <row r="171" spans="2:105" x14ac:dyDescent="0.2">
      <c r="B171" s="17" t="str">
        <f>VLOOKUP(D171,'line assign basis'!$L$15:$Q$1525,6,FALSE)</f>
        <v>Prepaid Income Tax</v>
      </c>
      <c r="C171" s="20" t="s">
        <v>421</v>
      </c>
      <c r="D171" s="20" t="s">
        <v>419</v>
      </c>
      <c r="E171" s="20">
        <f>IFERROR(VLOOKUP(D171,'line assign basis'!$L$5:$P$1288,5,FALSE),"")</f>
        <v>29</v>
      </c>
      <c r="F171" s="39">
        <v>0</v>
      </c>
      <c r="G171" s="39">
        <v>888568.09</v>
      </c>
      <c r="H171" s="19">
        <v>0</v>
      </c>
      <c r="I171" s="105">
        <f>IFERROR(VLOOKUP($D171,'SAP Data'!$A$7:$SD$1500,I$4,FALSE),"")</f>
        <v>0</v>
      </c>
      <c r="J171" s="105">
        <f>IFERROR(VLOOKUP($D171,'SAP Data'!$A$7:$SD$1500,J$4,FALSE),"")</f>
        <v>0</v>
      </c>
      <c r="K171" s="105">
        <f>IFERROR(VLOOKUP($D171,'SAP Data'!$A$7:$SD$1500,K$4,FALSE),"")</f>
        <v>773255.09</v>
      </c>
      <c r="L171" s="105">
        <f>IFERROR(VLOOKUP($D171,'SAP Data'!$A$7:$SD$1500,L$4,FALSE),"")</f>
        <v>1104690.0900000001</v>
      </c>
      <c r="M171" s="105">
        <f>IFERROR(VLOOKUP($D171,'SAP Data'!$A$7:$SD$1500,M$4,FALSE),"")</f>
        <v>1670099.09</v>
      </c>
      <c r="N171" s="105">
        <f>IFERROR(VLOOKUP($D171,'SAP Data'!$A$7:$SD$1500,N$4,FALSE),"")</f>
        <v>10360264.09</v>
      </c>
      <c r="O171" s="105">
        <f>IFERROR(VLOOKUP($D171,'SAP Data'!$A$7:$SD$1500,O$4,FALSE),"")</f>
        <v>9961172.0899999999</v>
      </c>
      <c r="P171" s="105">
        <f>IFERROR(VLOOKUP($D171,'SAP Data'!$A$7:$SD$1500,P$4,FALSE),"")</f>
        <v>0</v>
      </c>
      <c r="Q171" s="105">
        <f>IFERROR(VLOOKUP($D171,'SAP Data'!$A$7:$SD$1500,Q$4,FALSE),"")</f>
        <v>0</v>
      </c>
      <c r="R171" s="105">
        <f>IFERROR(VLOOKUP($D171,'SAP Data'!$A$7:$SD$1500,R$4,FALSE),"")</f>
        <v>0</v>
      </c>
      <c r="S171" s="105">
        <f>IFERROR(VLOOKUP($D171,'SAP Data'!$A$7:$SD$1500,S$4,FALSE),"")</f>
        <v>0</v>
      </c>
      <c r="T171" s="105">
        <f>IFERROR(VLOOKUP($D171,'SAP Data'!$A$7:$SD$1500,T$4,FALSE),"")</f>
        <v>0</v>
      </c>
      <c r="U171" s="105">
        <f>IFERROR(VLOOKUP($D171,'SAP Data'!$A$7:$SD$1500,U$4,FALSE),"")</f>
        <v>0</v>
      </c>
      <c r="V171" s="105">
        <f>IFERROR(VLOOKUP($D171,'SAP Data'!$A$7:$SD$1500,V$4,FALSE),"")</f>
        <v>0</v>
      </c>
      <c r="W171" s="105">
        <f>IFERROR(VLOOKUP($D171,'SAP Data'!$A$7:$SD$1500,W$4,FALSE),"")</f>
        <v>0</v>
      </c>
      <c r="X171" s="105">
        <f>IFERROR(VLOOKUP($D171,'SAP Data'!$A$7:$SD$1500,X$4,FALSE),"")</f>
        <v>0</v>
      </c>
      <c r="Y171" s="105">
        <f>IFERROR(VLOOKUP($D171,'SAP Data'!$A$7:$SD$1500,Y$4,FALSE),"")</f>
        <v>0</v>
      </c>
      <c r="Z171" s="105">
        <f>IFERROR(VLOOKUP($D171,'SAP Data'!$A$7:$SD$1500,Z$4,FALSE),"")</f>
        <v>0</v>
      </c>
      <c r="AA171" s="105">
        <f>IFERROR(VLOOKUP($D171,'SAP Data'!$A$7:$SD$1500,AA$4,FALSE),"")</f>
        <v>0</v>
      </c>
      <c r="AB171" s="105">
        <f>IFERROR(VLOOKUP($D171,'SAP Data'!$A$7:$SD$1500,AB$4,FALSE),"")</f>
        <v>0</v>
      </c>
      <c r="AC171" s="220">
        <f>IFERROR(VLOOKUP($D171,'SAP Data'!$A$7:$SD$1500,AC$4,FALSE),"")</f>
        <v>0</v>
      </c>
      <c r="AD171" s="133">
        <f t="shared" si="146"/>
        <v>2063170.7116666667</v>
      </c>
      <c r="AE171" s="47">
        <f t="shared" si="147"/>
        <v>2026147.04125</v>
      </c>
      <c r="AF171" s="47">
        <f t="shared" si="148"/>
        <v>1989123.3708333333</v>
      </c>
      <c r="AG171" s="47">
        <f t="shared" si="149"/>
        <v>1989123.3708333333</v>
      </c>
      <c r="AH171" s="47">
        <f t="shared" si="150"/>
        <v>1989123.3708333333</v>
      </c>
      <c r="AI171" s="47">
        <f t="shared" si="151"/>
        <v>1956904.4087500002</v>
      </c>
      <c r="AJ171" s="47">
        <f t="shared" si="152"/>
        <v>1878656.6929166669</v>
      </c>
      <c r="AK171" s="47">
        <f t="shared" si="153"/>
        <v>1763040.4770833335</v>
      </c>
      <c r="AL171" s="47">
        <f t="shared" si="154"/>
        <v>1261775.3445833332</v>
      </c>
      <c r="AM171" s="47">
        <f t="shared" si="155"/>
        <v>415048.83708333335</v>
      </c>
      <c r="AN171" s="47">
        <f t="shared" si="156"/>
        <v>0</v>
      </c>
      <c r="AO171" s="132">
        <f t="shared" si="157"/>
        <v>0</v>
      </c>
      <c r="AP171" s="19"/>
      <c r="AQ171" s="19">
        <f t="shared" si="171"/>
        <v>2063170.7116666667</v>
      </c>
      <c r="AR171" s="19"/>
      <c r="AS171" s="201"/>
      <c r="AT171" s="19"/>
      <c r="AU171" s="19">
        <f t="shared" si="158"/>
        <v>2026147.04125</v>
      </c>
      <c r="AV171" s="19"/>
      <c r="AW171" s="201"/>
      <c r="AY171" s="19">
        <f t="shared" si="159"/>
        <v>1989123.3708333333</v>
      </c>
      <c r="BA171" s="196"/>
      <c r="BC171" s="19">
        <f t="shared" si="160"/>
        <v>1989123.3708333333</v>
      </c>
      <c r="BE171" s="196"/>
      <c r="BG171" s="19">
        <f t="shared" si="161"/>
        <v>1989123.3708333333</v>
      </c>
      <c r="BI171" s="196"/>
      <c r="BK171" s="19">
        <f t="shared" si="162"/>
        <v>1956904.4087500002</v>
      </c>
      <c r="BM171" s="196"/>
      <c r="BO171" s="19">
        <f t="shared" si="163"/>
        <v>1878656.6929166669</v>
      </c>
      <c r="BQ171" s="196"/>
      <c r="BS171" s="19">
        <f t="shared" si="164"/>
        <v>1763040.4770833335</v>
      </c>
      <c r="BU171" s="196"/>
      <c r="BW171" s="19">
        <f t="shared" si="165"/>
        <v>1261775.3445833332</v>
      </c>
      <c r="BY171" s="196"/>
      <c r="CA171" s="19">
        <f t="shared" si="166"/>
        <v>415048.83708333335</v>
      </c>
      <c r="CC171" s="196"/>
      <c r="CE171" s="19">
        <f t="shared" si="167"/>
        <v>0</v>
      </c>
      <c r="CG171" s="196"/>
      <c r="CI171" s="19">
        <f t="shared" si="168"/>
        <v>0</v>
      </c>
      <c r="CK171" s="196"/>
      <c r="CM171" s="19">
        <f t="shared" si="172"/>
        <v>0</v>
      </c>
      <c r="CO171" s="19">
        <f t="shared" si="173"/>
        <v>0</v>
      </c>
      <c r="CQ171" s="19">
        <f t="shared" si="144"/>
        <v>0</v>
      </c>
      <c r="CS171" s="19">
        <f t="shared" si="174"/>
        <v>0</v>
      </c>
      <c r="CU171" s="19">
        <f t="shared" si="169"/>
        <v>0</v>
      </c>
      <c r="CW171" s="76">
        <f t="shared" si="170"/>
        <v>0</v>
      </c>
      <c r="CY171" s="21"/>
      <c r="CZ171" s="19">
        <f t="shared" si="145"/>
        <v>0</v>
      </c>
      <c r="DA171" s="21"/>
    </row>
    <row r="172" spans="2:105" x14ac:dyDescent="0.2">
      <c r="B172" s="17" t="str">
        <f>VLOOKUP(D172,'line assign basis'!$L$15:$Q$1525,6,FALSE)</f>
        <v>VIRTUAL STORAGE-TMC</v>
      </c>
      <c r="C172" s="20" t="s">
        <v>424</v>
      </c>
      <c r="D172" s="20" t="s">
        <v>422</v>
      </c>
      <c r="E172" s="20">
        <f>IFERROR(VLOOKUP(D172,'line assign basis'!$L$5:$P$1288,5,FALSE),"")</f>
        <v>29</v>
      </c>
      <c r="F172" s="39">
        <v>0</v>
      </c>
      <c r="G172" s="39">
        <v>0</v>
      </c>
      <c r="H172" s="19">
        <v>0</v>
      </c>
      <c r="I172" s="105">
        <f>IFERROR(VLOOKUP($D172,'SAP Data'!$A$7:$SD$1500,I$4,FALSE),"")</f>
        <v>0</v>
      </c>
      <c r="J172" s="105">
        <f>IFERROR(VLOOKUP($D172,'SAP Data'!$A$7:$SD$1500,J$4,FALSE),"")</f>
        <v>0</v>
      </c>
      <c r="K172" s="105">
        <f>IFERROR(VLOOKUP($D172,'SAP Data'!$A$7:$SD$1500,K$4,FALSE),"")</f>
        <v>0</v>
      </c>
      <c r="L172" s="105">
        <f>IFERROR(VLOOKUP($D172,'SAP Data'!$A$7:$SD$1500,L$4,FALSE),"")</f>
        <v>0</v>
      </c>
      <c r="M172" s="105">
        <f>IFERROR(VLOOKUP($D172,'SAP Data'!$A$7:$SD$1500,M$4,FALSE),"")</f>
        <v>0</v>
      </c>
      <c r="N172" s="105">
        <f>IFERROR(VLOOKUP($D172,'SAP Data'!$A$7:$SD$1500,N$4,FALSE),"")</f>
        <v>0</v>
      </c>
      <c r="O172" s="105">
        <f>IFERROR(VLOOKUP($D172,'SAP Data'!$A$7:$SD$1500,O$4,FALSE),"")</f>
        <v>0</v>
      </c>
      <c r="P172" s="105">
        <f>IFERROR(VLOOKUP($D172,'SAP Data'!$A$7:$SD$1500,P$4,FALSE),"")</f>
        <v>0</v>
      </c>
      <c r="Q172" s="105">
        <f>IFERROR(VLOOKUP($D172,'SAP Data'!$A$7:$SD$1500,Q$4,FALSE),"")</f>
        <v>0</v>
      </c>
      <c r="R172" s="105">
        <f>IFERROR(VLOOKUP($D172,'SAP Data'!$A$7:$SD$1500,R$4,FALSE),"")</f>
        <v>0</v>
      </c>
      <c r="S172" s="105">
        <f>IFERROR(VLOOKUP($D172,'SAP Data'!$A$7:$SD$1500,S$4,FALSE),"")</f>
        <v>0</v>
      </c>
      <c r="T172" s="105">
        <f>IFERROR(VLOOKUP($D172,'SAP Data'!$A$7:$SD$1500,T$4,FALSE),"")</f>
        <v>0</v>
      </c>
      <c r="U172" s="105">
        <f>IFERROR(VLOOKUP($D172,'SAP Data'!$A$7:$SD$1500,U$4,FALSE),"")</f>
        <v>0</v>
      </c>
      <c r="V172" s="105">
        <f>IFERROR(VLOOKUP($D172,'SAP Data'!$A$7:$SD$1500,V$4,FALSE),"")</f>
        <v>0</v>
      </c>
      <c r="W172" s="105">
        <f>IFERROR(VLOOKUP($D172,'SAP Data'!$A$7:$SD$1500,W$4,FALSE),"")</f>
        <v>0</v>
      </c>
      <c r="X172" s="105">
        <f>IFERROR(VLOOKUP($D172,'SAP Data'!$A$7:$SD$1500,X$4,FALSE),"")</f>
        <v>0</v>
      </c>
      <c r="Y172" s="105">
        <f>IFERROR(VLOOKUP($D172,'SAP Data'!$A$7:$SD$1500,Y$4,FALSE),"")</f>
        <v>0</v>
      </c>
      <c r="Z172" s="105">
        <f>IFERROR(VLOOKUP($D172,'SAP Data'!$A$7:$SD$1500,Z$4,FALSE),"")</f>
        <v>0</v>
      </c>
      <c r="AA172" s="105">
        <f>IFERROR(VLOOKUP($D172,'SAP Data'!$A$7:$SD$1500,AA$4,FALSE),"")</f>
        <v>0</v>
      </c>
      <c r="AB172" s="105">
        <f>IFERROR(VLOOKUP($D172,'SAP Data'!$A$7:$SD$1500,AB$4,FALSE),"")</f>
        <v>0</v>
      </c>
      <c r="AC172" s="220">
        <f>IFERROR(VLOOKUP($D172,'SAP Data'!$A$7:$SD$1500,AC$4,FALSE),"")</f>
        <v>0</v>
      </c>
      <c r="AD172" s="133">
        <f t="shared" si="146"/>
        <v>0</v>
      </c>
      <c r="AE172" s="47">
        <f t="shared" si="147"/>
        <v>0</v>
      </c>
      <c r="AF172" s="47">
        <f t="shared" si="148"/>
        <v>0</v>
      </c>
      <c r="AG172" s="47">
        <f t="shared" si="149"/>
        <v>0</v>
      </c>
      <c r="AH172" s="47">
        <f t="shared" si="150"/>
        <v>0</v>
      </c>
      <c r="AI172" s="47">
        <f t="shared" si="151"/>
        <v>0</v>
      </c>
      <c r="AJ172" s="47">
        <f t="shared" si="152"/>
        <v>0</v>
      </c>
      <c r="AK172" s="47">
        <f t="shared" si="153"/>
        <v>0</v>
      </c>
      <c r="AL172" s="47">
        <f t="shared" si="154"/>
        <v>0</v>
      </c>
      <c r="AM172" s="47">
        <f t="shared" si="155"/>
        <v>0</v>
      </c>
      <c r="AN172" s="47">
        <f t="shared" si="156"/>
        <v>0</v>
      </c>
      <c r="AO172" s="132">
        <f t="shared" si="157"/>
        <v>0</v>
      </c>
      <c r="AP172" s="19"/>
      <c r="AQ172" s="19">
        <f t="shared" si="171"/>
        <v>0</v>
      </c>
      <c r="AR172" s="19"/>
      <c r="AS172" s="201"/>
      <c r="AT172" s="19"/>
      <c r="AU172" s="19">
        <f t="shared" si="158"/>
        <v>0</v>
      </c>
      <c r="AV172" s="19"/>
      <c r="AW172" s="201"/>
      <c r="AY172" s="19">
        <f t="shared" si="159"/>
        <v>0</v>
      </c>
      <c r="BA172" s="196"/>
      <c r="BC172" s="19">
        <f t="shared" si="160"/>
        <v>0</v>
      </c>
      <c r="BE172" s="196"/>
      <c r="BG172" s="19">
        <f t="shared" si="161"/>
        <v>0</v>
      </c>
      <c r="BI172" s="196"/>
      <c r="BK172" s="19">
        <f t="shared" si="162"/>
        <v>0</v>
      </c>
      <c r="BM172" s="196"/>
      <c r="BO172" s="19">
        <f t="shared" si="163"/>
        <v>0</v>
      </c>
      <c r="BQ172" s="196"/>
      <c r="BS172" s="19">
        <f t="shared" si="164"/>
        <v>0</v>
      </c>
      <c r="BU172" s="196"/>
      <c r="BW172" s="19">
        <f t="shared" si="165"/>
        <v>0</v>
      </c>
      <c r="BY172" s="196"/>
      <c r="CA172" s="19">
        <f t="shared" si="166"/>
        <v>0</v>
      </c>
      <c r="CC172" s="196"/>
      <c r="CE172" s="19">
        <f t="shared" si="167"/>
        <v>0</v>
      </c>
      <c r="CG172" s="196"/>
      <c r="CI172" s="19">
        <f t="shared" si="168"/>
        <v>0</v>
      </c>
      <c r="CK172" s="196"/>
      <c r="CM172" s="19">
        <f t="shared" si="172"/>
        <v>0</v>
      </c>
      <c r="CO172" s="19">
        <f t="shared" si="173"/>
        <v>0</v>
      </c>
      <c r="CQ172" s="19">
        <f t="shared" si="144"/>
        <v>0</v>
      </c>
      <c r="CS172" s="19">
        <f t="shared" si="174"/>
        <v>0</v>
      </c>
      <c r="CU172" s="19">
        <f t="shared" si="169"/>
        <v>0</v>
      </c>
      <c r="CW172" s="76">
        <f t="shared" si="170"/>
        <v>0</v>
      </c>
      <c r="CY172" s="21"/>
      <c r="CZ172" s="19">
        <f t="shared" si="145"/>
        <v>0</v>
      </c>
      <c r="DA172" s="21"/>
    </row>
    <row r="173" spans="2:105" x14ac:dyDescent="0.2">
      <c r="B173" s="17" t="str">
        <f>VLOOKUP(D173,'line assign basis'!$L$15:$Q$1525,6,FALSE)</f>
        <v>PREPD LEASES &amp; MAINT</v>
      </c>
      <c r="C173" s="20" t="s">
        <v>427</v>
      </c>
      <c r="D173" s="20" t="s">
        <v>425</v>
      </c>
      <c r="E173" s="20">
        <f>IFERROR(VLOOKUP(D173,'line assign basis'!$L$5:$P$1288,5,FALSE),"")</f>
        <v>29</v>
      </c>
      <c r="F173" s="39">
        <v>203793.96</v>
      </c>
      <c r="G173" s="39">
        <v>180367.14</v>
      </c>
      <c r="H173" s="19">
        <v>280034.07</v>
      </c>
      <c r="I173" s="105">
        <f>IFERROR(VLOOKUP($D173,'SAP Data'!$A$7:$SD$1500,I$4,FALSE),"")</f>
        <v>353932.08</v>
      </c>
      <c r="J173" s="105">
        <f>IFERROR(VLOOKUP($D173,'SAP Data'!$A$7:$SD$1500,J$4,FALSE),"")</f>
        <v>318088.59000000003</v>
      </c>
      <c r="K173" s="105">
        <f>IFERROR(VLOOKUP($D173,'SAP Data'!$A$7:$SD$1500,K$4,FALSE),"")</f>
        <v>282245.09999999998</v>
      </c>
      <c r="L173" s="105">
        <f>IFERROR(VLOOKUP($D173,'SAP Data'!$A$7:$SD$1500,L$4,FALSE),"")</f>
        <v>269089.11</v>
      </c>
      <c r="M173" s="105">
        <f>IFERROR(VLOOKUP($D173,'SAP Data'!$A$7:$SD$1500,M$4,FALSE),"")</f>
        <v>233245.62</v>
      </c>
      <c r="N173" s="105">
        <f>IFERROR(VLOOKUP($D173,'SAP Data'!$A$7:$SD$1500,N$4,FALSE),"")</f>
        <v>208745.88</v>
      </c>
      <c r="O173" s="105">
        <f>IFERROR(VLOOKUP($D173,'SAP Data'!$A$7:$SD$1500,O$4,FALSE),"")</f>
        <v>199371.14</v>
      </c>
      <c r="P173" s="105">
        <f>IFERROR(VLOOKUP($D173,'SAP Data'!$A$7:$SD$1500,P$4,FALSE),"")</f>
        <v>216465.53</v>
      </c>
      <c r="Q173" s="105">
        <f>IFERROR(VLOOKUP($D173,'SAP Data'!$A$7:$SD$1500,Q$4,FALSE),"")</f>
        <v>166409.74</v>
      </c>
      <c r="R173" s="105">
        <f>IFERROR(VLOOKUP($D173,'SAP Data'!$A$7:$SD$1500,R$4,FALSE),"")</f>
        <v>152910.16</v>
      </c>
      <c r="S173" s="105">
        <f>IFERROR(VLOOKUP($D173,'SAP Data'!$A$7:$SD$1500,S$4,FALSE),"")</f>
        <v>137411.07999999999</v>
      </c>
      <c r="T173" s="105">
        <f>IFERROR(VLOOKUP($D173,'SAP Data'!$A$7:$SD$1500,T$4,FALSE),"")</f>
        <v>140887.43</v>
      </c>
      <c r="U173" s="105">
        <f>IFERROR(VLOOKUP($D173,'SAP Data'!$A$7:$SD$1500,U$4,FALSE),"")</f>
        <v>212410.4</v>
      </c>
      <c r="V173" s="105">
        <f>IFERROR(VLOOKUP($D173,'SAP Data'!$A$7:$SD$1500,V$4,FALSE),"")</f>
        <v>197616.37</v>
      </c>
      <c r="W173" s="105">
        <f>IFERROR(VLOOKUP($D173,'SAP Data'!$A$7:$SD$1500,W$4,FALSE),"")</f>
        <v>182822.34</v>
      </c>
      <c r="X173" s="105">
        <f>IFERROR(VLOOKUP($D173,'SAP Data'!$A$7:$SD$1500,X$4,FALSE),"")</f>
        <v>231838.31</v>
      </c>
      <c r="Y173" s="105">
        <f>IFERROR(VLOOKUP($D173,'SAP Data'!$A$7:$SD$1500,Y$4,FALSE),"")</f>
        <v>204294.28</v>
      </c>
      <c r="Z173" s="105">
        <f>IFERROR(VLOOKUP($D173,'SAP Data'!$A$7:$SD$1500,Z$4,FALSE),"")</f>
        <v>176750.25</v>
      </c>
      <c r="AA173" s="105">
        <f>IFERROR(VLOOKUP($D173,'SAP Data'!$A$7:$SD$1500,AA$4,FALSE),"")</f>
        <v>149206.22</v>
      </c>
      <c r="AB173" s="105">
        <f>IFERROR(VLOOKUP($D173,'SAP Data'!$A$7:$SD$1500,AB$4,FALSE),"")</f>
        <v>289662.19</v>
      </c>
      <c r="AC173" s="220">
        <f>IFERROR(VLOOKUP($D173,'SAP Data'!$A$7:$SD$1500,AC$4,FALSE),"")</f>
        <v>262057.71</v>
      </c>
      <c r="AD173" s="133">
        <f t="shared" si="146"/>
        <v>240528.83833333335</v>
      </c>
      <c r="AE173" s="47">
        <f t="shared" si="147"/>
        <v>236618.84416666662</v>
      </c>
      <c r="AF173" s="47">
        <f t="shared" si="148"/>
        <v>229031.23166666669</v>
      </c>
      <c r="AG173" s="47">
        <f t="shared" si="149"/>
        <v>217336.71833333335</v>
      </c>
      <c r="AH173" s="47">
        <f t="shared" si="150"/>
        <v>206420.30583333332</v>
      </c>
      <c r="AI173" s="47">
        <f t="shared" si="151"/>
        <v>197258.01499999998</v>
      </c>
      <c r="AJ173" s="47">
        <f t="shared" si="152"/>
        <v>191563.28333333333</v>
      </c>
      <c r="AK173" s="47">
        <f t="shared" si="153"/>
        <v>188804.86083333334</v>
      </c>
      <c r="AL173" s="47">
        <f t="shared" si="154"/>
        <v>186265.40375000003</v>
      </c>
      <c r="AM173" s="47">
        <f t="shared" si="155"/>
        <v>182842.04749999999</v>
      </c>
      <c r="AN173" s="47">
        <f t="shared" si="156"/>
        <v>183801.70333333334</v>
      </c>
      <c r="AO173" s="132">
        <f t="shared" si="157"/>
        <v>190836.89624999999</v>
      </c>
      <c r="AP173" s="19"/>
      <c r="AQ173" s="19">
        <f t="shared" si="171"/>
        <v>240528.83833333335</v>
      </c>
      <c r="AR173" s="19"/>
      <c r="AS173" s="201"/>
      <c r="AT173" s="19"/>
      <c r="AU173" s="19">
        <f t="shared" si="158"/>
        <v>236618.84416666662</v>
      </c>
      <c r="AV173" s="19"/>
      <c r="AW173" s="201"/>
      <c r="AY173" s="19">
        <f t="shared" si="159"/>
        <v>229031.23166666669</v>
      </c>
      <c r="BA173" s="196"/>
      <c r="BC173" s="19">
        <f t="shared" si="160"/>
        <v>217336.71833333335</v>
      </c>
      <c r="BE173" s="196"/>
      <c r="BG173" s="19">
        <f t="shared" si="161"/>
        <v>206420.30583333332</v>
      </c>
      <c r="BI173" s="196"/>
      <c r="BK173" s="19">
        <f t="shared" si="162"/>
        <v>197258.01499999998</v>
      </c>
      <c r="BM173" s="196"/>
      <c r="BO173" s="19">
        <f t="shared" si="163"/>
        <v>191563.28333333333</v>
      </c>
      <c r="BQ173" s="196"/>
      <c r="BS173" s="19">
        <f t="shared" si="164"/>
        <v>188804.86083333334</v>
      </c>
      <c r="BU173" s="196"/>
      <c r="BW173" s="19">
        <f t="shared" si="165"/>
        <v>186265.40375000003</v>
      </c>
      <c r="BY173" s="196"/>
      <c r="CA173" s="19">
        <f t="shared" si="166"/>
        <v>182842.04749999999</v>
      </c>
      <c r="CC173" s="196"/>
      <c r="CE173" s="19">
        <f t="shared" si="167"/>
        <v>183801.70333333334</v>
      </c>
      <c r="CG173" s="196"/>
      <c r="CI173" s="19">
        <f t="shared" si="168"/>
        <v>190836.89624999999</v>
      </c>
      <c r="CK173" s="196"/>
      <c r="CM173" s="19">
        <f t="shared" si="172"/>
        <v>0</v>
      </c>
      <c r="CO173" s="19">
        <f t="shared" si="173"/>
        <v>0</v>
      </c>
      <c r="CQ173" s="19">
        <f t="shared" si="144"/>
        <v>0</v>
      </c>
      <c r="CS173" s="19">
        <f t="shared" si="174"/>
        <v>0</v>
      </c>
      <c r="CU173" s="19">
        <f t="shared" si="169"/>
        <v>0</v>
      </c>
      <c r="CW173" s="76">
        <f t="shared" si="170"/>
        <v>0</v>
      </c>
      <c r="CY173" s="21"/>
      <c r="CZ173" s="19">
        <f t="shared" si="145"/>
        <v>0</v>
      </c>
      <c r="DA173" s="21"/>
    </row>
    <row r="174" spans="2:105" x14ac:dyDescent="0.2">
      <c r="B174" s="17" t="str">
        <f>VLOOKUP(D174,'line assign basis'!$L$15:$Q$1525,6,FALSE)</f>
        <v>PREPAID NT SYSTEM EX</v>
      </c>
      <c r="C174" s="20" t="s">
        <v>430</v>
      </c>
      <c r="D174" s="20" t="s">
        <v>428</v>
      </c>
      <c r="E174" s="20">
        <f>IFERROR(VLOOKUP(D174,'line assign basis'!$L$5:$P$1288,5,FALSE),"")</f>
        <v>29</v>
      </c>
      <c r="F174" s="39">
        <v>3984286.39</v>
      </c>
      <c r="G174" s="39">
        <v>4153517.64</v>
      </c>
      <c r="H174" s="19">
        <v>2089275.48</v>
      </c>
      <c r="I174" s="105">
        <f>IFERROR(VLOOKUP($D174,'SAP Data'!$A$7:$SD$1500,I$4,FALSE),"")</f>
        <v>3984042.93</v>
      </c>
      <c r="J174" s="105">
        <f>IFERROR(VLOOKUP($D174,'SAP Data'!$A$7:$SD$1500,J$4,FALSE),"")</f>
        <v>4007447.19</v>
      </c>
      <c r="K174" s="105">
        <f>IFERROR(VLOOKUP($D174,'SAP Data'!$A$7:$SD$1500,K$4,FALSE),"")</f>
        <v>2000971.48</v>
      </c>
      <c r="L174" s="105">
        <f>IFERROR(VLOOKUP($D174,'SAP Data'!$A$7:$SD$1500,L$4,FALSE),"")</f>
        <v>3812601.14</v>
      </c>
      <c r="M174" s="105">
        <f>IFERROR(VLOOKUP($D174,'SAP Data'!$A$7:$SD$1500,M$4,FALSE),"")</f>
        <v>3558637.35</v>
      </c>
      <c r="N174" s="105">
        <f>IFERROR(VLOOKUP($D174,'SAP Data'!$A$7:$SD$1500,N$4,FALSE),"")</f>
        <v>2083673.37</v>
      </c>
      <c r="O174" s="105">
        <f>IFERROR(VLOOKUP($D174,'SAP Data'!$A$7:$SD$1500,O$4,FALSE),"")</f>
        <v>3818849.14</v>
      </c>
      <c r="P174" s="105">
        <f>IFERROR(VLOOKUP($D174,'SAP Data'!$A$7:$SD$1500,P$4,FALSE),"")</f>
        <v>3776955.23</v>
      </c>
      <c r="Q174" s="105">
        <f>IFERROR(VLOOKUP($D174,'SAP Data'!$A$7:$SD$1500,Q$4,FALSE),"")</f>
        <v>1766561.8</v>
      </c>
      <c r="R174" s="105">
        <f>IFERROR(VLOOKUP($D174,'SAP Data'!$A$7:$SD$1500,R$4,FALSE),"")</f>
        <v>4250749.53</v>
      </c>
      <c r="S174" s="105">
        <f>IFERROR(VLOOKUP($D174,'SAP Data'!$A$7:$SD$1500,S$4,FALSE),"")</f>
        <v>3924763.45</v>
      </c>
      <c r="T174" s="105">
        <f>IFERROR(VLOOKUP($D174,'SAP Data'!$A$7:$SD$1500,T$4,FALSE),"")</f>
        <v>2459013.13</v>
      </c>
      <c r="U174" s="105">
        <f>IFERROR(VLOOKUP($D174,'SAP Data'!$A$7:$SD$1500,U$4,FALSE),"")</f>
        <v>4127879.46</v>
      </c>
      <c r="V174" s="105">
        <f>IFERROR(VLOOKUP($D174,'SAP Data'!$A$7:$SD$1500,V$4,FALSE),"")</f>
        <v>4177652.65</v>
      </c>
      <c r="W174" s="105">
        <f>IFERROR(VLOOKUP($D174,'SAP Data'!$A$7:$SD$1500,W$4,FALSE),"")</f>
        <v>2343298.44</v>
      </c>
      <c r="X174" s="105">
        <f>IFERROR(VLOOKUP($D174,'SAP Data'!$A$7:$SD$1500,X$4,FALSE),"")</f>
        <v>3753595.21</v>
      </c>
      <c r="Y174" s="105">
        <f>IFERROR(VLOOKUP($D174,'SAP Data'!$A$7:$SD$1500,Y$4,FALSE),"")</f>
        <v>3603737.26</v>
      </c>
      <c r="Z174" s="105">
        <f>IFERROR(VLOOKUP($D174,'SAP Data'!$A$7:$SD$1500,Z$4,FALSE),"")</f>
        <v>1925994.04</v>
      </c>
      <c r="AA174" s="105">
        <f>IFERROR(VLOOKUP($D174,'SAP Data'!$A$7:$SD$1500,AA$4,FALSE),"")</f>
        <v>4065270.79</v>
      </c>
      <c r="AB174" s="105">
        <f>IFERROR(VLOOKUP($D174,'SAP Data'!$A$7:$SD$1500,AB$4,FALSE),"")</f>
        <v>3942948.42</v>
      </c>
      <c r="AC174" s="220">
        <f>IFERROR(VLOOKUP($D174,'SAP Data'!$A$7:$SD$1500,AC$4,FALSE),"")</f>
        <v>2615578.7599999998</v>
      </c>
      <c r="AD174" s="133">
        <f t="shared" si="146"/>
        <v>3264170.8925000001</v>
      </c>
      <c r="AE174" s="47">
        <f t="shared" si="147"/>
        <v>3265742.0987500004</v>
      </c>
      <c r="AF174" s="47">
        <f t="shared" si="148"/>
        <v>3271616.4095833339</v>
      </c>
      <c r="AG174" s="47">
        <f t="shared" si="149"/>
        <v>3293015.3337500002</v>
      </c>
      <c r="AH174" s="47">
        <f t="shared" si="150"/>
        <v>3306100.4166666665</v>
      </c>
      <c r="AI174" s="47">
        <f t="shared" si="151"/>
        <v>3327455.9341666666</v>
      </c>
      <c r="AJ174" s="47">
        <f t="shared" si="152"/>
        <v>3339260.9770833328</v>
      </c>
      <c r="AK174" s="47">
        <f t="shared" si="153"/>
        <v>3338681.5595833329</v>
      </c>
      <c r="AL174" s="47">
        <f t="shared" si="154"/>
        <v>3333990.7504166667</v>
      </c>
      <c r="AM174" s="47">
        <f t="shared" si="155"/>
        <v>3337688.3470833339</v>
      </c>
      <c r="AN174" s="47">
        <f t="shared" si="156"/>
        <v>3354872.2987500001</v>
      </c>
      <c r="AO174" s="132">
        <f t="shared" si="157"/>
        <v>3397164.3883333337</v>
      </c>
      <c r="AP174" s="19"/>
      <c r="AQ174" s="19">
        <f t="shared" si="171"/>
        <v>3264170.8925000001</v>
      </c>
      <c r="AR174" s="19"/>
      <c r="AS174" s="201"/>
      <c r="AT174" s="19"/>
      <c r="AU174" s="19">
        <f t="shared" si="158"/>
        <v>3265742.0987500004</v>
      </c>
      <c r="AV174" s="19"/>
      <c r="AW174" s="201"/>
      <c r="AY174" s="19">
        <f t="shared" si="159"/>
        <v>3271616.4095833339</v>
      </c>
      <c r="BA174" s="196"/>
      <c r="BC174" s="19">
        <f t="shared" si="160"/>
        <v>3293015.3337500002</v>
      </c>
      <c r="BE174" s="196"/>
      <c r="BG174" s="19">
        <f t="shared" si="161"/>
        <v>3306100.4166666665</v>
      </c>
      <c r="BI174" s="196"/>
      <c r="BK174" s="19">
        <f t="shared" si="162"/>
        <v>3327455.9341666666</v>
      </c>
      <c r="BM174" s="196"/>
      <c r="BO174" s="19">
        <f t="shared" si="163"/>
        <v>3339260.9770833328</v>
      </c>
      <c r="BQ174" s="196"/>
      <c r="BS174" s="19">
        <f t="shared" si="164"/>
        <v>3338681.5595833329</v>
      </c>
      <c r="BU174" s="196"/>
      <c r="BW174" s="19">
        <f t="shared" si="165"/>
        <v>3333990.7504166667</v>
      </c>
      <c r="BY174" s="196"/>
      <c r="CA174" s="19">
        <f t="shared" si="166"/>
        <v>3337688.3470833339</v>
      </c>
      <c r="CC174" s="196"/>
      <c r="CE174" s="19">
        <f t="shared" si="167"/>
        <v>3354872.2987500001</v>
      </c>
      <c r="CG174" s="196"/>
      <c r="CI174" s="19">
        <f t="shared" si="168"/>
        <v>3397164.3883333337</v>
      </c>
      <c r="CK174" s="196"/>
      <c r="CM174" s="19">
        <f t="shared" si="172"/>
        <v>0</v>
      </c>
      <c r="CO174" s="19">
        <f t="shared" si="173"/>
        <v>0</v>
      </c>
      <c r="CQ174" s="19">
        <f t="shared" si="144"/>
        <v>0</v>
      </c>
      <c r="CS174" s="19">
        <f t="shared" si="174"/>
        <v>0</v>
      </c>
      <c r="CU174" s="19">
        <f t="shared" si="169"/>
        <v>0</v>
      </c>
      <c r="CW174" s="76">
        <f t="shared" si="170"/>
        <v>0</v>
      </c>
      <c r="CY174" s="21"/>
      <c r="CZ174" s="19">
        <f t="shared" si="145"/>
        <v>0</v>
      </c>
      <c r="DA174" s="21"/>
    </row>
    <row r="175" spans="2:105" x14ac:dyDescent="0.2">
      <c r="B175" s="17" t="str">
        <f>VLOOKUP(D175,'line assign basis'!$L$15:$Q$1525,6,FALSE)</f>
        <v>PREPMTS-BONUS</v>
      </c>
      <c r="C175" s="20" t="s">
        <v>433</v>
      </c>
      <c r="D175" s="20" t="s">
        <v>431</v>
      </c>
      <c r="E175" s="20">
        <f>IFERROR(VLOOKUP(D175,'line assign basis'!$L$5:$P$1288,5,FALSE),"")</f>
        <v>29</v>
      </c>
      <c r="F175" s="39">
        <v>154310.9</v>
      </c>
      <c r="G175" s="39">
        <v>138397.56</v>
      </c>
      <c r="H175" s="19">
        <v>122484.22</v>
      </c>
      <c r="I175" s="105">
        <f>IFERROR(VLOOKUP($D175,'SAP Data'!$A$7:$SD$1500,I$4,FALSE),"")</f>
        <v>150718.28</v>
      </c>
      <c r="J175" s="105">
        <f>IFERROR(VLOOKUP($D175,'SAP Data'!$A$7:$SD$1500,J$4,FALSE),"")</f>
        <v>159463.28</v>
      </c>
      <c r="K175" s="105">
        <f>IFERROR(VLOOKUP($D175,'SAP Data'!$A$7:$SD$1500,K$4,FALSE),"")</f>
        <v>146574.94</v>
      </c>
      <c r="L175" s="105">
        <f>IFERROR(VLOOKUP($D175,'SAP Data'!$A$7:$SD$1500,L$4,FALSE),"")</f>
        <v>145223.78</v>
      </c>
      <c r="M175" s="105">
        <f>IFERROR(VLOOKUP($D175,'SAP Data'!$A$7:$SD$1500,M$4,FALSE),"")</f>
        <v>123830.62</v>
      </c>
      <c r="N175" s="105">
        <f>IFERROR(VLOOKUP($D175,'SAP Data'!$A$7:$SD$1500,N$4,FALSE),"")</f>
        <v>104729.12</v>
      </c>
      <c r="O175" s="105">
        <f>IFERROR(VLOOKUP($D175,'SAP Data'!$A$7:$SD$1500,O$4,FALSE),"")</f>
        <v>100169.62</v>
      </c>
      <c r="P175" s="105">
        <f>IFERROR(VLOOKUP($D175,'SAP Data'!$A$7:$SD$1500,P$4,FALSE),"")</f>
        <v>96651.46</v>
      </c>
      <c r="Q175" s="105">
        <f>IFERROR(VLOOKUP($D175,'SAP Data'!$A$7:$SD$1500,Q$4,FALSE),"")</f>
        <v>106827.17</v>
      </c>
      <c r="R175" s="105">
        <f>IFERROR(VLOOKUP($D175,'SAP Data'!$A$7:$SD$1500,R$4,FALSE),"")</f>
        <v>106570.85</v>
      </c>
      <c r="S175" s="105">
        <f>IFERROR(VLOOKUP($D175,'SAP Data'!$A$7:$SD$1500,S$4,FALSE),"")</f>
        <v>107675.96</v>
      </c>
      <c r="T175" s="105">
        <f>IFERROR(VLOOKUP($D175,'SAP Data'!$A$7:$SD$1500,T$4,FALSE),"")</f>
        <v>84952.66</v>
      </c>
      <c r="U175" s="105">
        <f>IFERROR(VLOOKUP($D175,'SAP Data'!$A$7:$SD$1500,U$4,FALSE),"")</f>
        <v>69761.56</v>
      </c>
      <c r="V175" s="105">
        <f>IFERROR(VLOOKUP($D175,'SAP Data'!$A$7:$SD$1500,V$4,FALSE),"")</f>
        <v>62912.12</v>
      </c>
      <c r="W175" s="105">
        <f>IFERROR(VLOOKUP($D175,'SAP Data'!$A$7:$SD$1500,W$4,FALSE),"")</f>
        <v>59271.02</v>
      </c>
      <c r="X175" s="105">
        <f>IFERROR(VLOOKUP($D175,'SAP Data'!$A$7:$SD$1500,X$4,FALSE),"")</f>
        <v>91716.05</v>
      </c>
      <c r="Y175" s="105">
        <f>IFERROR(VLOOKUP($D175,'SAP Data'!$A$7:$SD$1500,Y$4,FALSE),"")</f>
        <v>90106.91</v>
      </c>
      <c r="Z175" s="105">
        <f>IFERROR(VLOOKUP($D175,'SAP Data'!$A$7:$SD$1500,Z$4,FALSE),"")</f>
        <v>122651.97</v>
      </c>
      <c r="AA175" s="105">
        <f>IFERROR(VLOOKUP($D175,'SAP Data'!$A$7:$SD$1500,AA$4,FALSE),"")</f>
        <v>103480.27</v>
      </c>
      <c r="AB175" s="105">
        <f>IFERROR(VLOOKUP($D175,'SAP Data'!$A$7:$SD$1500,AB$4,FALSE),"")</f>
        <v>99304.47</v>
      </c>
      <c r="AC175" s="220">
        <f>IFERROR(VLOOKUP($D175,'SAP Data'!$A$7:$SD$1500,AC$4,FALSE),"")</f>
        <v>119900.01</v>
      </c>
      <c r="AD175" s="133">
        <f t="shared" si="146"/>
        <v>127125.91041666665</v>
      </c>
      <c r="AE175" s="47">
        <f t="shared" si="147"/>
        <v>123856.67499999999</v>
      </c>
      <c r="AF175" s="47">
        <f t="shared" si="148"/>
        <v>121012.79333333335</v>
      </c>
      <c r="AG175" s="47">
        <f t="shared" si="149"/>
        <v>116075.78166666666</v>
      </c>
      <c r="AH175" s="47">
        <f t="shared" si="150"/>
        <v>108679.62</v>
      </c>
      <c r="AI175" s="47">
        <f t="shared" si="151"/>
        <v>101018.99166666668</v>
      </c>
      <c r="AJ175" s="47">
        <f t="shared" si="152"/>
        <v>95151.839583333334</v>
      </c>
      <c r="AK175" s="47">
        <f t="shared" si="153"/>
        <v>91517.196249999994</v>
      </c>
      <c r="AL175" s="47">
        <f t="shared" si="154"/>
        <v>90858.827083333352</v>
      </c>
      <c r="AM175" s="47">
        <f t="shared" si="155"/>
        <v>91743.556250000009</v>
      </c>
      <c r="AN175" s="47">
        <f t="shared" si="156"/>
        <v>91992.042083333363</v>
      </c>
      <c r="AO175" s="132">
        <f t="shared" si="157"/>
        <v>92647.285833333328</v>
      </c>
      <c r="AP175" s="19"/>
      <c r="AQ175" s="19">
        <f t="shared" si="171"/>
        <v>127125.91041666665</v>
      </c>
      <c r="AR175" s="19"/>
      <c r="AS175" s="201"/>
      <c r="AT175" s="19"/>
      <c r="AU175" s="19">
        <f t="shared" si="158"/>
        <v>123856.67499999999</v>
      </c>
      <c r="AV175" s="19"/>
      <c r="AW175" s="201"/>
      <c r="AY175" s="19">
        <f t="shared" si="159"/>
        <v>121012.79333333335</v>
      </c>
      <c r="BA175" s="196"/>
      <c r="BC175" s="19">
        <f t="shared" si="160"/>
        <v>116075.78166666666</v>
      </c>
      <c r="BE175" s="196"/>
      <c r="BG175" s="19">
        <f t="shared" si="161"/>
        <v>108679.62</v>
      </c>
      <c r="BI175" s="196"/>
      <c r="BK175" s="19">
        <f t="shared" si="162"/>
        <v>101018.99166666668</v>
      </c>
      <c r="BM175" s="196"/>
      <c r="BO175" s="19">
        <f t="shared" si="163"/>
        <v>95151.839583333334</v>
      </c>
      <c r="BQ175" s="196"/>
      <c r="BS175" s="19">
        <f t="shared" si="164"/>
        <v>91517.196249999994</v>
      </c>
      <c r="BU175" s="196"/>
      <c r="BW175" s="19">
        <f t="shared" si="165"/>
        <v>90858.827083333352</v>
      </c>
      <c r="BY175" s="196"/>
      <c r="CA175" s="19">
        <f t="shared" si="166"/>
        <v>91743.556250000009</v>
      </c>
      <c r="CC175" s="196"/>
      <c r="CE175" s="19">
        <f t="shared" si="167"/>
        <v>91992.042083333363</v>
      </c>
      <c r="CG175" s="196"/>
      <c r="CI175" s="19">
        <f t="shared" si="168"/>
        <v>92647.285833333328</v>
      </c>
      <c r="CK175" s="196"/>
      <c r="CM175" s="19">
        <f t="shared" si="172"/>
        <v>0</v>
      </c>
      <c r="CO175" s="19">
        <f t="shared" si="173"/>
        <v>0</v>
      </c>
      <c r="CQ175" s="19">
        <f t="shared" si="144"/>
        <v>0</v>
      </c>
      <c r="CS175" s="19">
        <f t="shared" si="174"/>
        <v>0</v>
      </c>
      <c r="CU175" s="19">
        <f t="shared" si="169"/>
        <v>0</v>
      </c>
      <c r="CW175" s="76">
        <f t="shared" si="170"/>
        <v>0</v>
      </c>
      <c r="CY175" s="21"/>
      <c r="CZ175" s="19">
        <f t="shared" si="145"/>
        <v>0</v>
      </c>
      <c r="DA175" s="21"/>
    </row>
    <row r="176" spans="2:105" x14ac:dyDescent="0.2">
      <c r="B176" s="17" t="str">
        <f>VLOOKUP(D176,'line assign basis'!$L$15:$Q$1525,6,FALSE)</f>
        <v>PREPMTS-NETWORK OPER</v>
      </c>
      <c r="C176" s="20" t="s">
        <v>436</v>
      </c>
      <c r="D176" s="20" t="s">
        <v>434</v>
      </c>
      <c r="E176" s="20">
        <f>IFERROR(VLOOKUP(D176,'line assign basis'!$L$5:$P$1288,5,FALSE),"")</f>
        <v>29</v>
      </c>
      <c r="F176" s="39">
        <v>0</v>
      </c>
      <c r="G176" s="39">
        <v>0</v>
      </c>
      <c r="H176" s="19">
        <v>0</v>
      </c>
      <c r="I176" s="105">
        <f>IFERROR(VLOOKUP($D176,'SAP Data'!$A$7:$SD$1500,I$4,FALSE),"")</f>
        <v>0</v>
      </c>
      <c r="J176" s="105">
        <f>IFERROR(VLOOKUP($D176,'SAP Data'!$A$7:$SD$1500,J$4,FALSE),"")</f>
        <v>0</v>
      </c>
      <c r="K176" s="105">
        <f>IFERROR(VLOOKUP($D176,'SAP Data'!$A$7:$SD$1500,K$4,FALSE),"")</f>
        <v>0</v>
      </c>
      <c r="L176" s="105">
        <f>IFERROR(VLOOKUP($D176,'SAP Data'!$A$7:$SD$1500,L$4,FALSE),"")</f>
        <v>0</v>
      </c>
      <c r="M176" s="105">
        <f>IFERROR(VLOOKUP($D176,'SAP Data'!$A$7:$SD$1500,M$4,FALSE),"")</f>
        <v>0</v>
      </c>
      <c r="N176" s="105">
        <f>IFERROR(VLOOKUP($D176,'SAP Data'!$A$7:$SD$1500,N$4,FALSE),"")</f>
        <v>0</v>
      </c>
      <c r="O176" s="105">
        <f>IFERROR(VLOOKUP($D176,'SAP Data'!$A$7:$SD$1500,O$4,FALSE),"")</f>
        <v>0</v>
      </c>
      <c r="P176" s="105">
        <f>IFERROR(VLOOKUP($D176,'SAP Data'!$A$7:$SD$1500,P$4,FALSE),"")</f>
        <v>0</v>
      </c>
      <c r="Q176" s="105">
        <f>IFERROR(VLOOKUP($D176,'SAP Data'!$A$7:$SD$1500,Q$4,FALSE),"")</f>
        <v>0</v>
      </c>
      <c r="R176" s="105">
        <f>IFERROR(VLOOKUP($D176,'SAP Data'!$A$7:$SD$1500,R$4,FALSE),"")</f>
        <v>0</v>
      </c>
      <c r="S176" s="105">
        <f>IFERROR(VLOOKUP($D176,'SAP Data'!$A$7:$SD$1500,S$4,FALSE),"")</f>
        <v>0</v>
      </c>
      <c r="T176" s="105">
        <f>IFERROR(VLOOKUP($D176,'SAP Data'!$A$7:$SD$1500,T$4,FALSE),"")</f>
        <v>0</v>
      </c>
      <c r="U176" s="105">
        <f>IFERROR(VLOOKUP($D176,'SAP Data'!$A$7:$SD$1500,U$4,FALSE),"")</f>
        <v>0</v>
      </c>
      <c r="V176" s="105">
        <f>IFERROR(VLOOKUP($D176,'SAP Data'!$A$7:$SD$1500,V$4,FALSE),"")</f>
        <v>0</v>
      </c>
      <c r="W176" s="105">
        <f>IFERROR(VLOOKUP($D176,'SAP Data'!$A$7:$SD$1500,W$4,FALSE),"")</f>
        <v>0</v>
      </c>
      <c r="X176" s="105">
        <f>IFERROR(VLOOKUP($D176,'SAP Data'!$A$7:$SD$1500,X$4,FALSE),"")</f>
        <v>0</v>
      </c>
      <c r="Y176" s="105">
        <f>IFERROR(VLOOKUP($D176,'SAP Data'!$A$7:$SD$1500,Y$4,FALSE),"")</f>
        <v>0</v>
      </c>
      <c r="Z176" s="105">
        <f>IFERROR(VLOOKUP($D176,'SAP Data'!$A$7:$SD$1500,Z$4,FALSE),"")</f>
        <v>0</v>
      </c>
      <c r="AA176" s="105">
        <f>IFERROR(VLOOKUP($D176,'SAP Data'!$A$7:$SD$1500,AA$4,FALSE),"")</f>
        <v>0</v>
      </c>
      <c r="AB176" s="105">
        <f>IFERROR(VLOOKUP($D176,'SAP Data'!$A$7:$SD$1500,AB$4,FALSE),"")</f>
        <v>0</v>
      </c>
      <c r="AC176" s="220">
        <f>IFERROR(VLOOKUP($D176,'SAP Data'!$A$7:$SD$1500,AC$4,FALSE),"")</f>
        <v>0</v>
      </c>
      <c r="AD176" s="133">
        <f t="shared" si="146"/>
        <v>0</v>
      </c>
      <c r="AE176" s="47">
        <f t="shared" si="147"/>
        <v>0</v>
      </c>
      <c r="AF176" s="47">
        <f t="shared" si="148"/>
        <v>0</v>
      </c>
      <c r="AG176" s="47">
        <f t="shared" si="149"/>
        <v>0</v>
      </c>
      <c r="AH176" s="47">
        <f t="shared" si="150"/>
        <v>0</v>
      </c>
      <c r="AI176" s="47">
        <f t="shared" si="151"/>
        <v>0</v>
      </c>
      <c r="AJ176" s="47">
        <f t="shared" si="152"/>
        <v>0</v>
      </c>
      <c r="AK176" s="47">
        <f t="shared" si="153"/>
        <v>0</v>
      </c>
      <c r="AL176" s="47">
        <f t="shared" si="154"/>
        <v>0</v>
      </c>
      <c r="AM176" s="47">
        <f t="shared" si="155"/>
        <v>0</v>
      </c>
      <c r="AN176" s="47">
        <f t="shared" si="156"/>
        <v>0</v>
      </c>
      <c r="AO176" s="132">
        <f t="shared" si="157"/>
        <v>0</v>
      </c>
      <c r="AP176" s="19"/>
      <c r="AQ176" s="19">
        <f t="shared" si="171"/>
        <v>0</v>
      </c>
      <c r="AR176" s="19"/>
      <c r="AS176" s="201"/>
      <c r="AT176" s="19"/>
      <c r="AU176" s="19">
        <f t="shared" si="158"/>
        <v>0</v>
      </c>
      <c r="AV176" s="19"/>
      <c r="AW176" s="201"/>
      <c r="AY176" s="19">
        <f t="shared" si="159"/>
        <v>0</v>
      </c>
      <c r="BA176" s="196"/>
      <c r="BC176" s="19">
        <f t="shared" si="160"/>
        <v>0</v>
      </c>
      <c r="BE176" s="196"/>
      <c r="BG176" s="19">
        <f t="shared" si="161"/>
        <v>0</v>
      </c>
      <c r="BI176" s="196"/>
      <c r="BK176" s="19">
        <f t="shared" si="162"/>
        <v>0</v>
      </c>
      <c r="BM176" s="196"/>
      <c r="BO176" s="19">
        <f t="shared" si="163"/>
        <v>0</v>
      </c>
      <c r="BQ176" s="196"/>
      <c r="BS176" s="19">
        <f t="shared" si="164"/>
        <v>0</v>
      </c>
      <c r="BU176" s="196"/>
      <c r="BW176" s="19">
        <f t="shared" si="165"/>
        <v>0</v>
      </c>
      <c r="BY176" s="196"/>
      <c r="CA176" s="19">
        <f t="shared" si="166"/>
        <v>0</v>
      </c>
      <c r="CC176" s="196"/>
      <c r="CE176" s="19">
        <f t="shared" si="167"/>
        <v>0</v>
      </c>
      <c r="CG176" s="196"/>
      <c r="CI176" s="19">
        <f t="shared" si="168"/>
        <v>0</v>
      </c>
      <c r="CK176" s="196"/>
      <c r="CM176" s="19">
        <f t="shared" si="172"/>
        <v>0</v>
      </c>
      <c r="CO176" s="19">
        <f t="shared" si="173"/>
        <v>0</v>
      </c>
      <c r="CQ176" s="19">
        <f t="shared" si="144"/>
        <v>0</v>
      </c>
      <c r="CS176" s="19">
        <f t="shared" si="174"/>
        <v>0</v>
      </c>
      <c r="CU176" s="19">
        <f t="shared" si="169"/>
        <v>0</v>
      </c>
      <c r="CW176" s="76">
        <f t="shared" si="170"/>
        <v>0</v>
      </c>
      <c r="CY176" s="21"/>
      <c r="CZ176" s="19">
        <f t="shared" si="145"/>
        <v>0</v>
      </c>
      <c r="DA176" s="21"/>
    </row>
    <row r="177" spans="2:105" x14ac:dyDescent="0.2">
      <c r="B177" s="17" t="str">
        <f>VLOOKUP(D177,'line assign basis'!$L$15:$Q$1525,6,FALSE)</f>
        <v>PRE-PD ANNUAL TRIMET</v>
      </c>
      <c r="C177" s="20" t="s">
        <v>439</v>
      </c>
      <c r="D177" s="20" t="s">
        <v>437</v>
      </c>
      <c r="E177" s="20">
        <f>IFERROR(VLOOKUP(D177,'line assign basis'!$L$5:$P$1288,5,FALSE),"")</f>
        <v>29</v>
      </c>
      <c r="F177" s="39">
        <v>80681.5</v>
      </c>
      <c r="G177" s="39">
        <v>69155.570000000007</v>
      </c>
      <c r="H177" s="19">
        <v>57629.64</v>
      </c>
      <c r="I177" s="105">
        <f>IFERROR(VLOOKUP($D177,'SAP Data'!$A$7:$SD$1500,I$4,FALSE),"")</f>
        <v>46103.71</v>
      </c>
      <c r="J177" s="105">
        <f>IFERROR(VLOOKUP($D177,'SAP Data'!$A$7:$SD$1500,J$4,FALSE),"")</f>
        <v>34577.78</v>
      </c>
      <c r="K177" s="105">
        <f>IFERROR(VLOOKUP($D177,'SAP Data'!$A$7:$SD$1500,K$4,FALSE),"")</f>
        <v>23051.85</v>
      </c>
      <c r="L177" s="105">
        <f>IFERROR(VLOOKUP($D177,'SAP Data'!$A$7:$SD$1500,L$4,FALSE),"")</f>
        <v>11525.92</v>
      </c>
      <c r="M177" s="105">
        <f>IFERROR(VLOOKUP($D177,'SAP Data'!$A$7:$SD$1500,M$4,FALSE),"")</f>
        <v>0</v>
      </c>
      <c r="N177" s="105">
        <f>IFERROR(VLOOKUP($D177,'SAP Data'!$A$7:$SD$1500,N$4,FALSE),"")</f>
        <v>137551.66</v>
      </c>
      <c r="O177" s="105">
        <f>IFERROR(VLOOKUP($D177,'SAP Data'!$A$7:$SD$1500,O$4,FALSE),"")</f>
        <v>125046.97</v>
      </c>
      <c r="P177" s="105">
        <f>IFERROR(VLOOKUP($D177,'SAP Data'!$A$7:$SD$1500,P$4,FALSE),"")</f>
        <v>112542.28</v>
      </c>
      <c r="Q177" s="105">
        <f>IFERROR(VLOOKUP($D177,'SAP Data'!$A$7:$SD$1500,Q$4,FALSE),"")</f>
        <v>100037.59</v>
      </c>
      <c r="R177" s="105">
        <f>IFERROR(VLOOKUP($D177,'SAP Data'!$A$7:$SD$1500,R$4,FALSE),"")</f>
        <v>87532.9</v>
      </c>
      <c r="S177" s="105">
        <f>IFERROR(VLOOKUP($D177,'SAP Data'!$A$7:$SD$1500,S$4,FALSE),"")</f>
        <v>75028.210000000006</v>
      </c>
      <c r="T177" s="105">
        <f>IFERROR(VLOOKUP($D177,'SAP Data'!$A$7:$SD$1500,T$4,FALSE),"")</f>
        <v>62523.519999999997</v>
      </c>
      <c r="U177" s="105">
        <f>IFERROR(VLOOKUP($D177,'SAP Data'!$A$7:$SD$1500,U$4,FALSE),"")</f>
        <v>50018.83</v>
      </c>
      <c r="V177" s="105">
        <f>IFERROR(VLOOKUP($D177,'SAP Data'!$A$7:$SD$1500,V$4,FALSE),"")</f>
        <v>37514.14</v>
      </c>
      <c r="W177" s="105">
        <f>IFERROR(VLOOKUP($D177,'SAP Data'!$A$7:$SD$1500,W$4,FALSE),"")</f>
        <v>25009.45</v>
      </c>
      <c r="X177" s="105">
        <f>IFERROR(VLOOKUP($D177,'SAP Data'!$A$7:$SD$1500,X$4,FALSE),"")</f>
        <v>12504.76</v>
      </c>
      <c r="Y177" s="105">
        <f>IFERROR(VLOOKUP($D177,'SAP Data'!$A$7:$SD$1500,Y$4,FALSE),"")</f>
        <v>0</v>
      </c>
      <c r="Z177" s="105">
        <f>IFERROR(VLOOKUP($D177,'SAP Data'!$A$7:$SD$1500,Z$4,FALSE),"")</f>
        <v>139614.09</v>
      </c>
      <c r="AA177" s="105">
        <f>IFERROR(VLOOKUP($D177,'SAP Data'!$A$7:$SD$1500,AA$4,FALSE),"")</f>
        <v>154838.49</v>
      </c>
      <c r="AB177" s="105">
        <f>IFERROR(VLOOKUP($D177,'SAP Data'!$A$7:$SD$1500,AB$4,FALSE),"")</f>
        <v>139354.56</v>
      </c>
      <c r="AC177" s="220">
        <f>IFERROR(VLOOKUP($D177,'SAP Data'!$A$7:$SD$1500,AC$4,FALSE),"")</f>
        <v>123870.81</v>
      </c>
      <c r="AD177" s="133">
        <f t="shared" si="146"/>
        <v>66777.51416666666</v>
      </c>
      <c r="AE177" s="47">
        <f t="shared" si="147"/>
        <v>67307.68250000001</v>
      </c>
      <c r="AF177" s="47">
        <f t="shared" si="148"/>
        <v>67756.287499999991</v>
      </c>
      <c r="AG177" s="47">
        <f t="shared" si="149"/>
        <v>68123.329166666677</v>
      </c>
      <c r="AH177" s="47">
        <f t="shared" si="150"/>
        <v>68408.807499999995</v>
      </c>
      <c r="AI177" s="47">
        <f t="shared" si="151"/>
        <v>68612.722500000003</v>
      </c>
      <c r="AJ177" s="47">
        <f t="shared" si="152"/>
        <v>68735.074166666658</v>
      </c>
      <c r="AK177" s="47">
        <f t="shared" si="153"/>
        <v>68775.859166666662</v>
      </c>
      <c r="AL177" s="47">
        <f t="shared" si="154"/>
        <v>68861.793749999997</v>
      </c>
      <c r="AM177" s="47">
        <f t="shared" si="155"/>
        <v>70189.041666666672</v>
      </c>
      <c r="AN177" s="47">
        <f t="shared" si="156"/>
        <v>72547.53333333334</v>
      </c>
      <c r="AO177" s="132">
        <f t="shared" si="157"/>
        <v>74657.762499999997</v>
      </c>
      <c r="AP177" s="19"/>
      <c r="AQ177" s="19">
        <f t="shared" si="171"/>
        <v>66777.51416666666</v>
      </c>
      <c r="AR177" s="19"/>
      <c r="AS177" s="201"/>
      <c r="AT177" s="19"/>
      <c r="AU177" s="19">
        <f t="shared" si="158"/>
        <v>67307.68250000001</v>
      </c>
      <c r="AV177" s="19"/>
      <c r="AW177" s="201"/>
      <c r="AY177" s="19">
        <f t="shared" si="159"/>
        <v>67756.287499999991</v>
      </c>
      <c r="BA177" s="196"/>
      <c r="BC177" s="19">
        <f t="shared" si="160"/>
        <v>68123.329166666677</v>
      </c>
      <c r="BE177" s="196"/>
      <c r="BG177" s="19">
        <f t="shared" si="161"/>
        <v>68408.807499999995</v>
      </c>
      <c r="BI177" s="196"/>
      <c r="BK177" s="19">
        <f t="shared" si="162"/>
        <v>68612.722500000003</v>
      </c>
      <c r="BM177" s="196"/>
      <c r="BO177" s="19">
        <f t="shared" si="163"/>
        <v>68735.074166666658</v>
      </c>
      <c r="BQ177" s="196"/>
      <c r="BS177" s="19">
        <f t="shared" si="164"/>
        <v>68775.859166666662</v>
      </c>
      <c r="BU177" s="196"/>
      <c r="BW177" s="19">
        <f t="shared" si="165"/>
        <v>68861.793749999997</v>
      </c>
      <c r="BY177" s="196"/>
      <c r="CA177" s="19">
        <f t="shared" si="166"/>
        <v>70189.041666666672</v>
      </c>
      <c r="CC177" s="196"/>
      <c r="CE177" s="19">
        <f t="shared" si="167"/>
        <v>72547.53333333334</v>
      </c>
      <c r="CG177" s="196"/>
      <c r="CI177" s="19">
        <f t="shared" si="168"/>
        <v>74657.762499999997</v>
      </c>
      <c r="CK177" s="196"/>
      <c r="CM177" s="19">
        <f t="shared" si="172"/>
        <v>0</v>
      </c>
      <c r="CO177" s="19">
        <f t="shared" si="173"/>
        <v>0</v>
      </c>
      <c r="CQ177" s="19">
        <f t="shared" si="144"/>
        <v>0</v>
      </c>
      <c r="CS177" s="19">
        <f t="shared" si="174"/>
        <v>0</v>
      </c>
      <c r="CU177" s="19">
        <f t="shared" si="169"/>
        <v>0</v>
      </c>
      <c r="CW177" s="76">
        <f t="shared" si="170"/>
        <v>0</v>
      </c>
      <c r="CY177" s="21"/>
      <c r="CZ177" s="19">
        <f t="shared" si="145"/>
        <v>0</v>
      </c>
      <c r="DA177" s="21"/>
    </row>
    <row r="178" spans="2:105" x14ac:dyDescent="0.2">
      <c r="B178" s="17" t="str">
        <f>VLOOKUP(D178,'line assign basis'!$L$15:$Q$1525,6,FALSE)</f>
        <v>PREPMTS-INSURANCE</v>
      </c>
      <c r="C178" s="20" t="s">
        <v>442</v>
      </c>
      <c r="D178" s="20" t="s">
        <v>440</v>
      </c>
      <c r="E178" s="20">
        <f>IFERROR(VLOOKUP(D178,'line assign basis'!$L$5:$P$1288,5,FALSE),"")</f>
        <v>29</v>
      </c>
      <c r="F178" s="39">
        <v>2714226.43</v>
      </c>
      <c r="G178" s="39">
        <v>2412645.73</v>
      </c>
      <c r="H178" s="19">
        <v>2111065.0299999998</v>
      </c>
      <c r="I178" s="105">
        <f>IFERROR(VLOOKUP($D178,'SAP Data'!$A$7:$SD$1500,I$4,FALSE),"")</f>
        <v>1809484.33</v>
      </c>
      <c r="J178" s="105">
        <f>IFERROR(VLOOKUP($D178,'SAP Data'!$A$7:$SD$1500,J$4,FALSE),"")</f>
        <v>1507903.63</v>
      </c>
      <c r="K178" s="105">
        <f>IFERROR(VLOOKUP($D178,'SAP Data'!$A$7:$SD$1500,K$4,FALSE),"")</f>
        <v>1206322.93</v>
      </c>
      <c r="L178" s="105">
        <f>IFERROR(VLOOKUP($D178,'SAP Data'!$A$7:$SD$1500,L$4,FALSE),"")</f>
        <v>904742.23</v>
      </c>
      <c r="M178" s="105">
        <f>IFERROR(VLOOKUP($D178,'SAP Data'!$A$7:$SD$1500,M$4,FALSE),"")</f>
        <v>603161.53</v>
      </c>
      <c r="N178" s="105">
        <f>IFERROR(VLOOKUP($D178,'SAP Data'!$A$7:$SD$1500,N$4,FALSE),"")</f>
        <v>301580.83</v>
      </c>
      <c r="O178" s="105">
        <f>IFERROR(VLOOKUP($D178,'SAP Data'!$A$7:$SD$1500,O$4,FALSE),"")</f>
        <v>830595.47</v>
      </c>
      <c r="P178" s="105">
        <f>IFERROR(VLOOKUP($D178,'SAP Data'!$A$7:$SD$1500,P$4,FALSE),"")</f>
        <v>3536540.75</v>
      </c>
      <c r="Q178" s="105">
        <f>IFERROR(VLOOKUP($D178,'SAP Data'!$A$7:$SD$1500,Q$4,FALSE),"")</f>
        <v>3217559.86</v>
      </c>
      <c r="R178" s="105">
        <f>IFERROR(VLOOKUP($D178,'SAP Data'!$A$7:$SD$1500,R$4,FALSE),"")</f>
        <v>2889215.56</v>
      </c>
      <c r="S178" s="105">
        <f>IFERROR(VLOOKUP($D178,'SAP Data'!$A$7:$SD$1500,S$4,FALSE),"")</f>
        <v>2570234.67</v>
      </c>
      <c r="T178" s="105">
        <f>IFERROR(VLOOKUP($D178,'SAP Data'!$A$7:$SD$1500,T$4,FALSE),"")</f>
        <v>2232866.2999999998</v>
      </c>
      <c r="U178" s="105">
        <f>IFERROR(VLOOKUP($D178,'SAP Data'!$A$7:$SD$1500,U$4,FALSE),"")</f>
        <v>1913885.41</v>
      </c>
      <c r="V178" s="105">
        <f>IFERROR(VLOOKUP($D178,'SAP Data'!$A$7:$SD$1500,V$4,FALSE),"")</f>
        <v>1594904.52</v>
      </c>
      <c r="W178" s="105">
        <f>IFERROR(VLOOKUP($D178,'SAP Data'!$A$7:$SD$1500,W$4,FALSE),"")</f>
        <v>1276923.6299999999</v>
      </c>
      <c r="X178" s="105">
        <f>IFERROR(VLOOKUP($D178,'SAP Data'!$A$7:$SD$1500,X$4,FALSE),"")</f>
        <v>956939.96</v>
      </c>
      <c r="Y178" s="105">
        <f>IFERROR(VLOOKUP($D178,'SAP Data'!$A$7:$SD$1500,Y$4,FALSE),"")</f>
        <v>637959.06999999995</v>
      </c>
      <c r="Z178" s="105">
        <f>IFERROR(VLOOKUP($D178,'SAP Data'!$A$7:$SD$1500,Z$4,FALSE),"")</f>
        <v>318978.18</v>
      </c>
      <c r="AA178" s="105">
        <f>IFERROR(VLOOKUP($D178,'SAP Data'!$A$7:$SD$1500,AA$4,FALSE),"")</f>
        <v>3353858.51</v>
      </c>
      <c r="AB178" s="105">
        <f>IFERROR(VLOOKUP($D178,'SAP Data'!$A$7:$SD$1500,AB$4,FALSE),"")</f>
        <v>3913277.4399999999</v>
      </c>
      <c r="AC178" s="220">
        <f>IFERROR(VLOOKUP($D178,'SAP Data'!$A$7:$SD$1500,AC$4,FALSE),"")</f>
        <v>3562132.59</v>
      </c>
      <c r="AD178" s="133">
        <f t="shared" si="146"/>
        <v>1770276.9429166669</v>
      </c>
      <c r="AE178" s="47">
        <f t="shared" si="147"/>
        <v>1784134.3624999998</v>
      </c>
      <c r="AF178" s="47">
        <f t="shared" si="148"/>
        <v>1795775.6212499999</v>
      </c>
      <c r="AG178" s="47">
        <f t="shared" si="149"/>
        <v>1805200.7191666665</v>
      </c>
      <c r="AH178" s="47">
        <f t="shared" si="150"/>
        <v>1813175.8012500003</v>
      </c>
      <c r="AI178" s="47">
        <f t="shared" si="151"/>
        <v>1819742.5341666667</v>
      </c>
      <c r="AJ178" s="47">
        <f t="shared" si="152"/>
        <v>1824859.1354166663</v>
      </c>
      <c r="AK178" s="47">
        <f t="shared" si="153"/>
        <v>1828483.9383333335</v>
      </c>
      <c r="AL178" s="47">
        <f t="shared" si="154"/>
        <v>1830658.7254166666</v>
      </c>
      <c r="AM178" s="47">
        <f t="shared" si="155"/>
        <v>1936519.575</v>
      </c>
      <c r="AN178" s="47">
        <f t="shared" si="156"/>
        <v>2057352.8970833335</v>
      </c>
      <c r="AO178" s="132">
        <f t="shared" si="157"/>
        <v>2087407.45625</v>
      </c>
      <c r="AP178" s="19"/>
      <c r="AQ178" s="19">
        <f t="shared" si="171"/>
        <v>1770276.9429166669</v>
      </c>
      <c r="AR178" s="19"/>
      <c r="AS178" s="201"/>
      <c r="AT178" s="19"/>
      <c r="AU178" s="19">
        <f t="shared" si="158"/>
        <v>1784134.3624999998</v>
      </c>
      <c r="AV178" s="19"/>
      <c r="AW178" s="201"/>
      <c r="AY178" s="19">
        <f t="shared" si="159"/>
        <v>1795775.6212499999</v>
      </c>
      <c r="BA178" s="196"/>
      <c r="BC178" s="19">
        <f t="shared" si="160"/>
        <v>1805200.7191666665</v>
      </c>
      <c r="BE178" s="196"/>
      <c r="BG178" s="19">
        <f t="shared" si="161"/>
        <v>1813175.8012500003</v>
      </c>
      <c r="BI178" s="196"/>
      <c r="BK178" s="19">
        <f t="shared" si="162"/>
        <v>1819742.5341666667</v>
      </c>
      <c r="BM178" s="196"/>
      <c r="BO178" s="19">
        <f t="shared" si="163"/>
        <v>1824859.1354166663</v>
      </c>
      <c r="BQ178" s="196"/>
      <c r="BS178" s="19">
        <f t="shared" si="164"/>
        <v>1828483.9383333335</v>
      </c>
      <c r="BU178" s="196"/>
      <c r="BW178" s="19">
        <f t="shared" si="165"/>
        <v>1830658.7254166666</v>
      </c>
      <c r="BY178" s="196"/>
      <c r="CA178" s="19">
        <f t="shared" si="166"/>
        <v>1936519.575</v>
      </c>
      <c r="CC178" s="196"/>
      <c r="CE178" s="19">
        <f t="shared" si="167"/>
        <v>2057352.8970833335</v>
      </c>
      <c r="CG178" s="196"/>
      <c r="CI178" s="19">
        <f t="shared" si="168"/>
        <v>2087407.45625</v>
      </c>
      <c r="CK178" s="196"/>
      <c r="CM178" s="19">
        <f t="shared" si="172"/>
        <v>0</v>
      </c>
      <c r="CO178" s="19">
        <f t="shared" si="173"/>
        <v>0</v>
      </c>
      <c r="CQ178" s="19">
        <f t="shared" si="144"/>
        <v>0</v>
      </c>
      <c r="CS178" s="19">
        <f t="shared" si="174"/>
        <v>0</v>
      </c>
      <c r="CU178" s="19">
        <f t="shared" si="169"/>
        <v>0</v>
      </c>
      <c r="CW178" s="76">
        <f t="shared" si="170"/>
        <v>0</v>
      </c>
      <c r="CY178" s="21"/>
      <c r="CZ178" s="19">
        <f t="shared" si="145"/>
        <v>0</v>
      </c>
      <c r="DA178" s="21"/>
    </row>
    <row r="179" spans="2:105" x14ac:dyDescent="0.2">
      <c r="B179" s="17" t="str">
        <f>VLOOKUP(D179,'line assign basis'!$L$15:$Q$1525,6,FALSE)</f>
        <v>PREPMTS-MISC</v>
      </c>
      <c r="C179" s="20" t="s">
        <v>445</v>
      </c>
      <c r="D179" s="20" t="s">
        <v>443</v>
      </c>
      <c r="E179" s="20">
        <f>IFERROR(VLOOKUP(D179,'line assign basis'!$L$5:$P$1288,5,FALSE),"")</f>
        <v>29</v>
      </c>
      <c r="F179" s="39">
        <v>0</v>
      </c>
      <c r="G179" s="39">
        <v>0</v>
      </c>
      <c r="H179" s="19">
        <v>63000</v>
      </c>
      <c r="I179" s="105">
        <f>IFERROR(VLOOKUP($D179,'SAP Data'!$A$7:$SD$1500,I$4,FALSE),"")</f>
        <v>0</v>
      </c>
      <c r="J179" s="105">
        <f>IFERROR(VLOOKUP($D179,'SAP Data'!$A$7:$SD$1500,J$4,FALSE),"")</f>
        <v>0</v>
      </c>
      <c r="K179" s="105">
        <f>IFERROR(VLOOKUP($D179,'SAP Data'!$A$7:$SD$1500,K$4,FALSE),"")</f>
        <v>494894.5</v>
      </c>
      <c r="L179" s="105">
        <f>IFERROR(VLOOKUP($D179,'SAP Data'!$A$7:$SD$1500,L$4,FALSE),"")</f>
        <v>362412.08</v>
      </c>
      <c r="M179" s="105">
        <f>IFERROR(VLOOKUP($D179,'SAP Data'!$A$7:$SD$1500,M$4,FALSE),"")</f>
        <v>289929.65999999997</v>
      </c>
      <c r="N179" s="105">
        <f>IFERROR(VLOOKUP($D179,'SAP Data'!$A$7:$SD$1500,N$4,FALSE),"")</f>
        <v>313447.24</v>
      </c>
      <c r="O179" s="105">
        <f>IFERROR(VLOOKUP($D179,'SAP Data'!$A$7:$SD$1500,O$4,FALSE),"")</f>
        <v>144964.82</v>
      </c>
      <c r="P179" s="105">
        <f>IFERROR(VLOOKUP($D179,'SAP Data'!$A$7:$SD$1500,P$4,FALSE),"")</f>
        <v>72482.399999999994</v>
      </c>
      <c r="Q179" s="105">
        <f>IFERROR(VLOOKUP($D179,'SAP Data'!$A$7:$SD$1500,Q$4,FALSE),"")</f>
        <v>72000</v>
      </c>
      <c r="R179" s="105">
        <f>IFERROR(VLOOKUP($D179,'SAP Data'!$A$7:$SD$1500,R$4,FALSE),"")</f>
        <v>0</v>
      </c>
      <c r="S179" s="105">
        <f>IFERROR(VLOOKUP($D179,'SAP Data'!$A$7:$SD$1500,S$4,FALSE),"")</f>
        <v>0</v>
      </c>
      <c r="T179" s="105">
        <f>IFERROR(VLOOKUP($D179,'SAP Data'!$A$7:$SD$1500,T$4,FALSE),"")</f>
        <v>65000</v>
      </c>
      <c r="U179" s="105">
        <f>IFERROR(VLOOKUP($D179,'SAP Data'!$A$7:$SD$1500,U$4,FALSE),"")</f>
        <v>0</v>
      </c>
      <c r="V179" s="105">
        <f>IFERROR(VLOOKUP($D179,'SAP Data'!$A$7:$SD$1500,V$4,FALSE),"")</f>
        <v>0</v>
      </c>
      <c r="W179" s="105">
        <f>IFERROR(VLOOKUP($D179,'SAP Data'!$A$7:$SD$1500,W$4,FALSE),"")</f>
        <v>104000</v>
      </c>
      <c r="X179" s="105">
        <f>IFERROR(VLOOKUP($D179,'SAP Data'!$A$7:$SD$1500,X$4,FALSE),"")</f>
        <v>0</v>
      </c>
      <c r="Y179" s="105">
        <f>IFERROR(VLOOKUP($D179,'SAP Data'!$A$7:$SD$1500,Y$4,FALSE),"")</f>
        <v>0</v>
      </c>
      <c r="Z179" s="105">
        <f>IFERROR(VLOOKUP($D179,'SAP Data'!$A$7:$SD$1500,Z$4,FALSE),"")</f>
        <v>244715.36</v>
      </c>
      <c r="AA179" s="105">
        <f>IFERROR(VLOOKUP($D179,'SAP Data'!$A$7:$SD$1500,AA$4,FALSE),"")</f>
        <v>119809.83</v>
      </c>
      <c r="AB179" s="105">
        <f>IFERROR(VLOOKUP($D179,'SAP Data'!$A$7:$SD$1500,AB$4,FALSE),"")</f>
        <v>59904.91</v>
      </c>
      <c r="AC179" s="220">
        <f>IFERROR(VLOOKUP($D179,'SAP Data'!$A$7:$SD$1500,AC$4,FALSE),"")</f>
        <v>701336.95</v>
      </c>
      <c r="AD179" s="133">
        <f t="shared" si="146"/>
        <v>151094.22500000001</v>
      </c>
      <c r="AE179" s="47">
        <f t="shared" si="147"/>
        <v>151094.22500000001</v>
      </c>
      <c r="AF179" s="47">
        <f t="shared" si="148"/>
        <v>151177.55833333332</v>
      </c>
      <c r="AG179" s="47">
        <f t="shared" si="149"/>
        <v>151260.89166666666</v>
      </c>
      <c r="AH179" s="47">
        <f t="shared" si="150"/>
        <v>151260.89166666666</v>
      </c>
      <c r="AI179" s="47">
        <f t="shared" si="151"/>
        <v>134973.62083333332</v>
      </c>
      <c r="AJ179" s="47">
        <f t="shared" si="152"/>
        <v>103585.84666666668</v>
      </c>
      <c r="AK179" s="47">
        <f t="shared" si="153"/>
        <v>76404.940833333327</v>
      </c>
      <c r="AL179" s="47">
        <f t="shared" si="154"/>
        <v>61460.71</v>
      </c>
      <c r="AM179" s="47">
        <f t="shared" si="155"/>
        <v>57548.757083333338</v>
      </c>
      <c r="AN179" s="47">
        <f t="shared" si="156"/>
        <v>55976.570416666655</v>
      </c>
      <c r="AO179" s="132">
        <f t="shared" si="157"/>
        <v>81674.881249999991</v>
      </c>
      <c r="AP179" s="19"/>
      <c r="AQ179" s="19">
        <f t="shared" si="171"/>
        <v>151094.22500000001</v>
      </c>
      <c r="AR179" s="19"/>
      <c r="AS179" s="201"/>
      <c r="AT179" s="19"/>
      <c r="AU179" s="19">
        <f t="shared" si="158"/>
        <v>151094.22500000001</v>
      </c>
      <c r="AV179" s="19"/>
      <c r="AW179" s="201"/>
      <c r="AY179" s="19">
        <f t="shared" si="159"/>
        <v>151177.55833333332</v>
      </c>
      <c r="BA179" s="196"/>
      <c r="BC179" s="19">
        <f t="shared" si="160"/>
        <v>151260.89166666666</v>
      </c>
      <c r="BE179" s="196"/>
      <c r="BG179" s="19">
        <f t="shared" si="161"/>
        <v>151260.89166666666</v>
      </c>
      <c r="BI179" s="196"/>
      <c r="BK179" s="19">
        <f t="shared" si="162"/>
        <v>134973.62083333332</v>
      </c>
      <c r="BM179" s="196"/>
      <c r="BO179" s="19">
        <f t="shared" si="163"/>
        <v>103585.84666666668</v>
      </c>
      <c r="BQ179" s="196"/>
      <c r="BS179" s="19">
        <f t="shared" si="164"/>
        <v>76404.940833333327</v>
      </c>
      <c r="BU179" s="196"/>
      <c r="BW179" s="19">
        <f t="shared" si="165"/>
        <v>61460.71</v>
      </c>
      <c r="BY179" s="196"/>
      <c r="CA179" s="19">
        <f t="shared" si="166"/>
        <v>57548.757083333338</v>
      </c>
      <c r="CC179" s="196"/>
      <c r="CE179" s="19">
        <f t="shared" si="167"/>
        <v>55976.570416666655</v>
      </c>
      <c r="CG179" s="196"/>
      <c r="CI179" s="19">
        <f t="shared" si="168"/>
        <v>81674.881249999991</v>
      </c>
      <c r="CK179" s="196"/>
      <c r="CM179" s="19">
        <f t="shared" si="172"/>
        <v>0</v>
      </c>
      <c r="CO179" s="19">
        <f t="shared" si="173"/>
        <v>0</v>
      </c>
      <c r="CQ179" s="19">
        <f t="shared" si="144"/>
        <v>0</v>
      </c>
      <c r="CS179" s="19">
        <f t="shared" si="174"/>
        <v>0</v>
      </c>
      <c r="CU179" s="19">
        <f t="shared" si="169"/>
        <v>0</v>
      </c>
      <c r="CW179" s="76">
        <f t="shared" si="170"/>
        <v>0</v>
      </c>
      <c r="CY179" s="21"/>
      <c r="CZ179" s="19">
        <f t="shared" si="145"/>
        <v>0</v>
      </c>
      <c r="DA179" s="21"/>
    </row>
    <row r="180" spans="2:105" x14ac:dyDescent="0.2">
      <c r="B180" s="17" t="str">
        <f>VLOOKUP(D180,'line assign basis'!$L$15:$Q$1525,6,FALSE)</f>
        <v>PPD STORAGE RENT</v>
      </c>
      <c r="C180" s="20" t="s">
        <v>448</v>
      </c>
      <c r="D180" s="20" t="s">
        <v>446</v>
      </c>
      <c r="E180" s="20">
        <f>IFERROR(VLOOKUP(D180,'line assign basis'!$L$5:$P$1288,5,FALSE),"")</f>
        <v>29</v>
      </c>
      <c r="F180" s="39">
        <v>443623.69</v>
      </c>
      <c r="G180" s="39">
        <v>418291.72</v>
      </c>
      <c r="H180" s="19">
        <v>392959.75</v>
      </c>
      <c r="I180" s="105">
        <f>IFERROR(VLOOKUP($D180,'SAP Data'!$A$7:$SD$1500,I$4,FALSE),"")</f>
        <v>367627.78</v>
      </c>
      <c r="J180" s="105">
        <f>IFERROR(VLOOKUP($D180,'SAP Data'!$A$7:$SD$1500,J$4,FALSE),"")</f>
        <v>342295.81</v>
      </c>
      <c r="K180" s="105">
        <f>IFERROR(VLOOKUP($D180,'SAP Data'!$A$7:$SD$1500,K$4,FALSE),"")</f>
        <v>316963.84000000003</v>
      </c>
      <c r="L180" s="105">
        <f>IFERROR(VLOOKUP($D180,'SAP Data'!$A$7:$SD$1500,L$4,FALSE),"")</f>
        <v>291631.87</v>
      </c>
      <c r="M180" s="105">
        <f>IFERROR(VLOOKUP($D180,'SAP Data'!$A$7:$SD$1500,M$4,FALSE),"")</f>
        <v>266299.90000000002</v>
      </c>
      <c r="N180" s="105">
        <f>IFERROR(VLOOKUP($D180,'SAP Data'!$A$7:$SD$1500,N$4,FALSE),"")</f>
        <v>240967.93</v>
      </c>
      <c r="O180" s="105">
        <f>IFERROR(VLOOKUP($D180,'SAP Data'!$A$7:$SD$1500,O$4,FALSE),"")</f>
        <v>215635.96</v>
      </c>
      <c r="P180" s="105">
        <f>IFERROR(VLOOKUP($D180,'SAP Data'!$A$7:$SD$1500,P$4,FALSE),"")</f>
        <v>190303.99</v>
      </c>
      <c r="Q180" s="105">
        <f>IFERROR(VLOOKUP($D180,'SAP Data'!$A$7:$SD$1500,Q$4,FALSE),"")</f>
        <v>470666.34</v>
      </c>
      <c r="R180" s="105">
        <f>IFERROR(VLOOKUP($D180,'SAP Data'!$A$7:$SD$1500,R$4,FALSE),"")</f>
        <v>443458.5</v>
      </c>
      <c r="S180" s="105">
        <f>IFERROR(VLOOKUP($D180,'SAP Data'!$A$7:$SD$1500,S$4,FALSE),"")</f>
        <v>417686.58</v>
      </c>
      <c r="T180" s="105">
        <f>IFERROR(VLOOKUP($D180,'SAP Data'!$A$7:$SD$1500,T$4,FALSE),"")</f>
        <v>391943.7</v>
      </c>
      <c r="U180" s="105">
        <f>IFERROR(VLOOKUP($D180,'SAP Data'!$A$7:$SD$1500,U$4,FALSE),"")</f>
        <v>366172.11</v>
      </c>
      <c r="V180" s="105">
        <f>IFERROR(VLOOKUP($D180,'SAP Data'!$A$7:$SD$1500,V$4,FALSE),"")</f>
        <v>340400.52</v>
      </c>
      <c r="W180" s="105">
        <f>IFERROR(VLOOKUP($D180,'SAP Data'!$A$7:$SD$1500,W$4,FALSE),"")</f>
        <v>314628.93</v>
      </c>
      <c r="X180" s="105">
        <f>IFERROR(VLOOKUP($D180,'SAP Data'!$A$7:$SD$1500,X$4,FALSE),"")</f>
        <v>288857.34000000003</v>
      </c>
      <c r="Y180" s="105">
        <f>IFERROR(VLOOKUP($D180,'SAP Data'!$A$7:$SD$1500,Y$4,FALSE),"")</f>
        <v>263085.75</v>
      </c>
      <c r="Z180" s="105">
        <f>IFERROR(VLOOKUP($D180,'SAP Data'!$A$7:$SD$1500,Z$4,FALSE),"")</f>
        <v>237314.16</v>
      </c>
      <c r="AA180" s="105">
        <f>IFERROR(VLOOKUP($D180,'SAP Data'!$A$7:$SD$1500,AA$4,FALSE),"")</f>
        <v>211542.57</v>
      </c>
      <c r="AB180" s="105">
        <f>IFERROR(VLOOKUP($D180,'SAP Data'!$A$7:$SD$1500,AB$4,FALSE),"")</f>
        <v>185770.98</v>
      </c>
      <c r="AC180" s="220">
        <f>IFERROR(VLOOKUP($D180,'SAP Data'!$A$7:$SD$1500,AC$4,FALSE),"")</f>
        <v>471216.65</v>
      </c>
      <c r="AD180" s="133">
        <f t="shared" si="146"/>
        <v>329765.49874999997</v>
      </c>
      <c r="AE180" s="47">
        <f t="shared" si="147"/>
        <v>329733.40166666667</v>
      </c>
      <c r="AF180" s="47">
        <f t="shared" si="148"/>
        <v>329665.85208333336</v>
      </c>
      <c r="AG180" s="47">
        <f t="shared" si="149"/>
        <v>329562.86375000002</v>
      </c>
      <c r="AH180" s="47">
        <f t="shared" si="150"/>
        <v>329423.24041666667</v>
      </c>
      <c r="AI180" s="47">
        <f t="shared" si="151"/>
        <v>329246.98208333337</v>
      </c>
      <c r="AJ180" s="47">
        <f t="shared" si="152"/>
        <v>329034.08875000005</v>
      </c>
      <c r="AK180" s="47">
        <f t="shared" si="153"/>
        <v>328784.56041666667</v>
      </c>
      <c r="AL180" s="47">
        <f t="shared" si="154"/>
        <v>328498.39708333334</v>
      </c>
      <c r="AM180" s="47">
        <f t="shared" si="155"/>
        <v>328175.59875000006</v>
      </c>
      <c r="AN180" s="47">
        <f t="shared" si="156"/>
        <v>327816.16541666671</v>
      </c>
      <c r="AO180" s="132">
        <f t="shared" si="157"/>
        <v>327650.21958333335</v>
      </c>
      <c r="AP180" s="19"/>
      <c r="AQ180" s="19">
        <f t="shared" si="171"/>
        <v>329765.49874999997</v>
      </c>
      <c r="AR180" s="19"/>
      <c r="AS180" s="201"/>
      <c r="AT180" s="19"/>
      <c r="AU180" s="19">
        <f t="shared" si="158"/>
        <v>329733.40166666667</v>
      </c>
      <c r="AV180" s="19"/>
      <c r="AW180" s="201"/>
      <c r="AY180" s="19">
        <f t="shared" si="159"/>
        <v>329665.85208333336</v>
      </c>
      <c r="BA180" s="196"/>
      <c r="BC180" s="19">
        <f t="shared" si="160"/>
        <v>329562.86375000002</v>
      </c>
      <c r="BE180" s="196"/>
      <c r="BG180" s="19">
        <f t="shared" si="161"/>
        <v>329423.24041666667</v>
      </c>
      <c r="BI180" s="196"/>
      <c r="BK180" s="19">
        <f t="shared" si="162"/>
        <v>329246.98208333337</v>
      </c>
      <c r="BM180" s="196"/>
      <c r="BO180" s="19">
        <f t="shared" si="163"/>
        <v>329034.08875000005</v>
      </c>
      <c r="BQ180" s="196"/>
      <c r="BS180" s="19">
        <f t="shared" si="164"/>
        <v>328784.56041666667</v>
      </c>
      <c r="BU180" s="196"/>
      <c r="BW180" s="19">
        <f t="shared" si="165"/>
        <v>328498.39708333334</v>
      </c>
      <c r="BY180" s="196"/>
      <c r="CA180" s="19">
        <f t="shared" si="166"/>
        <v>328175.59875000006</v>
      </c>
      <c r="CC180" s="196"/>
      <c r="CE180" s="19">
        <f t="shared" si="167"/>
        <v>327816.16541666671</v>
      </c>
      <c r="CG180" s="196"/>
      <c r="CI180" s="19">
        <f t="shared" si="168"/>
        <v>327650.21958333335</v>
      </c>
      <c r="CK180" s="196"/>
      <c r="CM180" s="19">
        <f t="shared" si="172"/>
        <v>0</v>
      </c>
      <c r="CO180" s="19">
        <f t="shared" si="173"/>
        <v>0</v>
      </c>
      <c r="CQ180" s="19">
        <f t="shared" si="144"/>
        <v>0</v>
      </c>
      <c r="CS180" s="19">
        <f t="shared" si="174"/>
        <v>0</v>
      </c>
      <c r="CU180" s="19">
        <f t="shared" si="169"/>
        <v>0</v>
      </c>
      <c r="CW180" s="76">
        <f t="shared" si="170"/>
        <v>0</v>
      </c>
      <c r="CY180" s="21"/>
      <c r="CZ180" s="19">
        <f t="shared" si="145"/>
        <v>0</v>
      </c>
      <c r="DA180" s="21"/>
    </row>
    <row r="181" spans="2:105" x14ac:dyDescent="0.2">
      <c r="B181" s="17" t="str">
        <f>VLOOKUP(D181,'line assign basis'!$L$15:$Q$1525,6,FALSE)</f>
        <v>PREPMTS-NPC DEM CHGE</v>
      </c>
      <c r="C181" s="20" t="s">
        <v>451</v>
      </c>
      <c r="D181" s="20" t="s">
        <v>449</v>
      </c>
      <c r="E181" s="20">
        <f>IFERROR(VLOOKUP(D181,'line assign basis'!$L$5:$P$1288,5,FALSE),"")</f>
        <v>29</v>
      </c>
      <c r="F181" s="39">
        <v>937000</v>
      </c>
      <c r="G181" s="39">
        <v>359000</v>
      </c>
      <c r="H181" s="19">
        <v>49000</v>
      </c>
      <c r="I181" s="105">
        <f>IFERROR(VLOOKUP($D181,'SAP Data'!$A$7:$SD$1500,I$4,FALSE),"")</f>
        <v>0</v>
      </c>
      <c r="J181" s="105">
        <f>IFERROR(VLOOKUP($D181,'SAP Data'!$A$7:$SD$1500,J$4,FALSE),"")</f>
        <v>327000</v>
      </c>
      <c r="K181" s="105">
        <f>IFERROR(VLOOKUP($D181,'SAP Data'!$A$7:$SD$1500,K$4,FALSE),"")</f>
        <v>1031000</v>
      </c>
      <c r="L181" s="105">
        <f>IFERROR(VLOOKUP($D181,'SAP Data'!$A$7:$SD$1500,L$4,FALSE),"")</f>
        <v>1749000</v>
      </c>
      <c r="M181" s="105">
        <f>IFERROR(VLOOKUP($D181,'SAP Data'!$A$7:$SD$1500,M$4,FALSE),"")</f>
        <v>2465000</v>
      </c>
      <c r="N181" s="105">
        <f>IFERROR(VLOOKUP($D181,'SAP Data'!$A$7:$SD$1500,N$4,FALSE),"")</f>
        <v>3181000</v>
      </c>
      <c r="O181" s="105">
        <f>IFERROR(VLOOKUP($D181,'SAP Data'!$A$7:$SD$1500,O$4,FALSE),"")</f>
        <v>3411000</v>
      </c>
      <c r="P181" s="105">
        <f>IFERROR(VLOOKUP($D181,'SAP Data'!$A$7:$SD$1500,P$4,FALSE),"")</f>
        <v>3021000</v>
      </c>
      <c r="Q181" s="105">
        <f>IFERROR(VLOOKUP($D181,'SAP Data'!$A$7:$SD$1500,Q$4,FALSE),"")</f>
        <v>2044000</v>
      </c>
      <c r="R181" s="105">
        <f>IFERROR(VLOOKUP($D181,'SAP Data'!$A$7:$SD$1500,R$4,FALSE),"")</f>
        <v>937000</v>
      </c>
      <c r="S181" s="105">
        <f>IFERROR(VLOOKUP($D181,'SAP Data'!$A$7:$SD$1500,S$4,FALSE),"")</f>
        <v>359000</v>
      </c>
      <c r="T181" s="105">
        <f>IFERROR(VLOOKUP($D181,'SAP Data'!$A$7:$SD$1500,T$4,FALSE),"")</f>
        <v>49000</v>
      </c>
      <c r="U181" s="105">
        <f>IFERROR(VLOOKUP($D181,'SAP Data'!$A$7:$SD$1500,U$4,FALSE),"")</f>
        <v>0</v>
      </c>
      <c r="V181" s="105">
        <f>IFERROR(VLOOKUP($D181,'SAP Data'!$A$7:$SD$1500,V$4,FALSE),"")</f>
        <v>327000</v>
      </c>
      <c r="W181" s="105">
        <f>IFERROR(VLOOKUP($D181,'SAP Data'!$A$7:$SD$1500,W$4,FALSE),"")</f>
        <v>1031000</v>
      </c>
      <c r="X181" s="105">
        <f>IFERROR(VLOOKUP($D181,'SAP Data'!$A$7:$SD$1500,X$4,FALSE),"")</f>
        <v>1749000</v>
      </c>
      <c r="Y181" s="105">
        <f>IFERROR(VLOOKUP($D181,'SAP Data'!$A$7:$SD$1500,Y$4,FALSE),"")</f>
        <v>2465000</v>
      </c>
      <c r="Z181" s="105">
        <f>IFERROR(VLOOKUP($D181,'SAP Data'!$A$7:$SD$1500,Z$4,FALSE),"")</f>
        <v>3181000</v>
      </c>
      <c r="AA181" s="105">
        <f>IFERROR(VLOOKUP($D181,'SAP Data'!$A$7:$SD$1500,AA$4,FALSE),"")</f>
        <v>3411000</v>
      </c>
      <c r="AB181" s="105">
        <f>IFERROR(VLOOKUP($D181,'SAP Data'!$A$7:$SD$1500,AB$4,FALSE),"")</f>
        <v>3021000</v>
      </c>
      <c r="AC181" s="220">
        <f>IFERROR(VLOOKUP($D181,'SAP Data'!$A$7:$SD$1500,AC$4,FALSE),"")</f>
        <v>2044000</v>
      </c>
      <c r="AD181" s="133">
        <f t="shared" si="146"/>
        <v>1547833.3333333333</v>
      </c>
      <c r="AE181" s="47">
        <f t="shared" si="147"/>
        <v>1547833.3333333333</v>
      </c>
      <c r="AF181" s="47">
        <f t="shared" si="148"/>
        <v>1547833.3333333333</v>
      </c>
      <c r="AG181" s="47">
        <f t="shared" si="149"/>
        <v>1547833.3333333333</v>
      </c>
      <c r="AH181" s="47">
        <f t="shared" si="150"/>
        <v>1547833.3333333333</v>
      </c>
      <c r="AI181" s="47">
        <f t="shared" si="151"/>
        <v>1547833.3333333333</v>
      </c>
      <c r="AJ181" s="47">
        <f t="shared" si="152"/>
        <v>1547833.3333333333</v>
      </c>
      <c r="AK181" s="47">
        <f t="shared" si="153"/>
        <v>1547833.3333333333</v>
      </c>
      <c r="AL181" s="47">
        <f t="shared" si="154"/>
        <v>1547833.3333333333</v>
      </c>
      <c r="AM181" s="47">
        <f t="shared" si="155"/>
        <v>1547833.3333333333</v>
      </c>
      <c r="AN181" s="47">
        <f t="shared" si="156"/>
        <v>1547833.3333333333</v>
      </c>
      <c r="AO181" s="132">
        <f t="shared" si="157"/>
        <v>1547833.3333333333</v>
      </c>
      <c r="AP181" s="19"/>
      <c r="AQ181" s="19">
        <f t="shared" si="171"/>
        <v>1547833.3333333333</v>
      </c>
      <c r="AR181" s="19"/>
      <c r="AS181" s="201"/>
      <c r="AT181" s="19"/>
      <c r="AU181" s="19">
        <f t="shared" si="158"/>
        <v>1547833.3333333333</v>
      </c>
      <c r="AV181" s="19"/>
      <c r="AW181" s="201"/>
      <c r="AY181" s="19">
        <f t="shared" si="159"/>
        <v>1547833.3333333333</v>
      </c>
      <c r="BA181" s="196"/>
      <c r="BC181" s="19">
        <f t="shared" si="160"/>
        <v>1547833.3333333333</v>
      </c>
      <c r="BE181" s="196"/>
      <c r="BG181" s="19">
        <f t="shared" si="161"/>
        <v>1547833.3333333333</v>
      </c>
      <c r="BI181" s="196"/>
      <c r="BK181" s="19">
        <f t="shared" si="162"/>
        <v>1547833.3333333333</v>
      </c>
      <c r="BM181" s="196"/>
      <c r="BO181" s="19">
        <f t="shared" si="163"/>
        <v>1547833.3333333333</v>
      </c>
      <c r="BQ181" s="196"/>
      <c r="BS181" s="19">
        <f t="shared" si="164"/>
        <v>1547833.3333333333</v>
      </c>
      <c r="BU181" s="196"/>
      <c r="BW181" s="19">
        <f t="shared" si="165"/>
        <v>1547833.3333333333</v>
      </c>
      <c r="BY181" s="196"/>
      <c r="CA181" s="19">
        <f t="shared" si="166"/>
        <v>1547833.3333333333</v>
      </c>
      <c r="CC181" s="196"/>
      <c r="CE181" s="19">
        <f t="shared" si="167"/>
        <v>1547833.3333333333</v>
      </c>
      <c r="CG181" s="196"/>
      <c r="CI181" s="19">
        <f t="shared" si="168"/>
        <v>1547833.3333333333</v>
      </c>
      <c r="CK181" s="196"/>
      <c r="CM181" s="19">
        <f t="shared" si="172"/>
        <v>0</v>
      </c>
      <c r="CO181" s="19">
        <f t="shared" si="173"/>
        <v>0</v>
      </c>
      <c r="CQ181" s="19">
        <f t="shared" si="144"/>
        <v>0</v>
      </c>
      <c r="CS181" s="19">
        <f t="shared" si="174"/>
        <v>0</v>
      </c>
      <c r="CU181" s="19">
        <f t="shared" si="169"/>
        <v>0</v>
      </c>
      <c r="CW181" s="76">
        <f t="shared" si="170"/>
        <v>0</v>
      </c>
      <c r="CY181" s="21"/>
      <c r="CZ181" s="19">
        <f t="shared" si="145"/>
        <v>0</v>
      </c>
      <c r="DA181" s="21"/>
    </row>
    <row r="182" spans="2:105" x14ac:dyDescent="0.2">
      <c r="B182" s="17" t="str">
        <f>VLOOKUP(D182,'line assign basis'!$L$15:$Q$1525,6,FALSE)</f>
        <v>PREPMTS-DEC-NOV DEM</v>
      </c>
      <c r="C182" s="20" t="s">
        <v>454</v>
      </c>
      <c r="D182" s="20" t="s">
        <v>452</v>
      </c>
      <c r="E182" s="20">
        <f>IFERROR(VLOOKUP(D182,'line assign basis'!$L$5:$P$1288,5,FALSE),"")</f>
        <v>29</v>
      </c>
      <c r="F182" s="39">
        <v>1053004</v>
      </c>
      <c r="G182" s="39">
        <v>1316246</v>
      </c>
      <c r="H182" s="19">
        <v>1402228</v>
      </c>
      <c r="I182" s="105">
        <f>IFERROR(VLOOKUP($D182,'SAP Data'!$A$7:$SD$1500,I$4,FALSE),"")</f>
        <v>1534600</v>
      </c>
      <c r="J182" s="105">
        <f>IFERROR(VLOOKUP($D182,'SAP Data'!$A$7:$SD$1500,J$4,FALSE),"")</f>
        <v>1487962</v>
      </c>
      <c r="K182" s="105">
        <f>IFERROR(VLOOKUP($D182,'SAP Data'!$A$7:$SD$1500,K$4,FALSE),"")</f>
        <v>1146834</v>
      </c>
      <c r="L182" s="105">
        <f>IFERROR(VLOOKUP($D182,'SAP Data'!$A$7:$SD$1500,L$4,FALSE),"")</f>
        <v>834156</v>
      </c>
      <c r="M182" s="105">
        <f>IFERROR(VLOOKUP($D182,'SAP Data'!$A$7:$SD$1500,M$4,FALSE),"")</f>
        <v>557146</v>
      </c>
      <c r="N182" s="105">
        <f>IFERROR(VLOOKUP($D182,'SAP Data'!$A$7:$SD$1500,N$4,FALSE),"")</f>
        <v>222638</v>
      </c>
      <c r="O182" s="105">
        <f>IFERROR(VLOOKUP($D182,'SAP Data'!$A$7:$SD$1500,O$4,FALSE),"")</f>
        <v>0</v>
      </c>
      <c r="P182" s="105">
        <f>IFERROR(VLOOKUP($D182,'SAP Data'!$A$7:$SD$1500,P$4,FALSE),"")</f>
        <v>236668</v>
      </c>
      <c r="Q182" s="105">
        <f>IFERROR(VLOOKUP($D182,'SAP Data'!$A$7:$SD$1500,Q$4,FALSE),"")</f>
        <v>843683.74</v>
      </c>
      <c r="R182" s="105">
        <f>IFERROR(VLOOKUP($D182,'SAP Data'!$A$7:$SD$1500,R$4,FALSE),"")</f>
        <v>1357983.74</v>
      </c>
      <c r="S182" s="105">
        <f>IFERROR(VLOOKUP($D182,'SAP Data'!$A$7:$SD$1500,S$4,FALSE),"")</f>
        <v>1593229</v>
      </c>
      <c r="T182" s="105">
        <f>IFERROR(VLOOKUP($D182,'SAP Data'!$A$7:$SD$1500,T$4,FALSE),"")</f>
        <v>1356283</v>
      </c>
      <c r="U182" s="105">
        <f>IFERROR(VLOOKUP($D182,'SAP Data'!$A$7:$SD$1500,U$4,FALSE),"")</f>
        <v>1013401</v>
      </c>
      <c r="V182" s="105">
        <f>IFERROR(VLOOKUP($D182,'SAP Data'!$A$7:$SD$1500,V$4,FALSE),"")</f>
        <v>869004</v>
      </c>
      <c r="W182" s="105">
        <f>IFERROR(VLOOKUP($D182,'SAP Data'!$A$7:$SD$1500,W$4,FALSE),"")</f>
        <v>516147</v>
      </c>
      <c r="X182" s="105">
        <f>IFERROR(VLOOKUP($D182,'SAP Data'!$A$7:$SD$1500,X$4,FALSE),"")</f>
        <v>364382</v>
      </c>
      <c r="Y182" s="105">
        <f>IFERROR(VLOOKUP($D182,'SAP Data'!$A$7:$SD$1500,Y$4,FALSE),"")</f>
        <v>234302</v>
      </c>
      <c r="Z182" s="105">
        <f>IFERROR(VLOOKUP($D182,'SAP Data'!$A$7:$SD$1500,Z$4,FALSE),"")</f>
        <v>184477</v>
      </c>
      <c r="AA182" s="105">
        <f>IFERROR(VLOOKUP($D182,'SAP Data'!$A$7:$SD$1500,AA$4,FALSE),"")</f>
        <v>0</v>
      </c>
      <c r="AB182" s="105">
        <f>IFERROR(VLOOKUP($D182,'SAP Data'!$A$7:$SD$1500,AB$4,FALSE),"")</f>
        <v>309181.23</v>
      </c>
      <c r="AC182" s="220">
        <f>IFERROR(VLOOKUP($D182,'SAP Data'!$A$7:$SD$1500,AC$4,FALSE),"")</f>
        <v>918078.96</v>
      </c>
      <c r="AD182" s="133">
        <f t="shared" si="146"/>
        <v>898971.30083333328</v>
      </c>
      <c r="AE182" s="47">
        <f t="shared" si="147"/>
        <v>923219.74833333341</v>
      </c>
      <c r="AF182" s="47">
        <f t="shared" si="148"/>
        <v>932846.33166666667</v>
      </c>
      <c r="AG182" s="47">
        <f t="shared" si="149"/>
        <v>909215.33166666667</v>
      </c>
      <c r="AH182" s="47">
        <f t="shared" si="150"/>
        <v>861708.79</v>
      </c>
      <c r="AI182" s="47">
        <f t="shared" si="151"/>
        <v>809640.24833333341</v>
      </c>
      <c r="AJ182" s="47">
        <f t="shared" si="152"/>
        <v>763787.70666666667</v>
      </c>
      <c r="AK182" s="47">
        <f t="shared" si="153"/>
        <v>730761.95666666667</v>
      </c>
      <c r="AL182" s="47">
        <f t="shared" si="154"/>
        <v>715720.08166666667</v>
      </c>
      <c r="AM182" s="47">
        <f t="shared" si="155"/>
        <v>714130.04</v>
      </c>
      <c r="AN182" s="47">
        <f t="shared" si="156"/>
        <v>717151.42458333343</v>
      </c>
      <c r="AO182" s="132">
        <f t="shared" si="157"/>
        <v>723272.61</v>
      </c>
      <c r="AP182" s="19"/>
      <c r="AQ182" s="19">
        <f t="shared" si="171"/>
        <v>898971.30083333328</v>
      </c>
      <c r="AR182" s="19"/>
      <c r="AS182" s="201"/>
      <c r="AT182" s="19"/>
      <c r="AU182" s="19">
        <f t="shared" si="158"/>
        <v>923219.74833333341</v>
      </c>
      <c r="AV182" s="19"/>
      <c r="AW182" s="201"/>
      <c r="AY182" s="19">
        <f t="shared" si="159"/>
        <v>932846.33166666667</v>
      </c>
      <c r="BA182" s="196"/>
      <c r="BC182" s="19">
        <f t="shared" si="160"/>
        <v>909215.33166666667</v>
      </c>
      <c r="BE182" s="196"/>
      <c r="BG182" s="19">
        <f t="shared" si="161"/>
        <v>861708.79</v>
      </c>
      <c r="BI182" s="196"/>
      <c r="BK182" s="19">
        <f t="shared" si="162"/>
        <v>809640.24833333341</v>
      </c>
      <c r="BM182" s="196"/>
      <c r="BO182" s="19">
        <f t="shared" si="163"/>
        <v>763787.70666666667</v>
      </c>
      <c r="BQ182" s="196"/>
      <c r="BS182" s="19">
        <f t="shared" si="164"/>
        <v>730761.95666666667</v>
      </c>
      <c r="BU182" s="196"/>
      <c r="BW182" s="19">
        <f t="shared" si="165"/>
        <v>715720.08166666667</v>
      </c>
      <c r="BY182" s="196"/>
      <c r="CA182" s="19">
        <f t="shared" si="166"/>
        <v>714130.04</v>
      </c>
      <c r="CC182" s="196"/>
      <c r="CE182" s="19">
        <f t="shared" si="167"/>
        <v>717151.42458333343</v>
      </c>
      <c r="CG182" s="196"/>
      <c r="CI182" s="19">
        <f t="shared" si="168"/>
        <v>723272.61</v>
      </c>
      <c r="CK182" s="196"/>
      <c r="CM182" s="19">
        <f t="shared" si="172"/>
        <v>0</v>
      </c>
      <c r="CO182" s="19">
        <f t="shared" si="173"/>
        <v>0</v>
      </c>
      <c r="CQ182" s="19">
        <f t="shared" si="144"/>
        <v>0</v>
      </c>
      <c r="CS182" s="19">
        <f t="shared" si="174"/>
        <v>0</v>
      </c>
      <c r="CU182" s="19">
        <f t="shared" si="169"/>
        <v>0</v>
      </c>
      <c r="CW182" s="76">
        <f t="shared" si="170"/>
        <v>0</v>
      </c>
      <c r="CY182" s="21"/>
      <c r="CZ182" s="19">
        <f t="shared" si="145"/>
        <v>0</v>
      </c>
      <c r="DA182" s="21"/>
    </row>
    <row r="183" spans="2:105" x14ac:dyDescent="0.2">
      <c r="B183" s="17" t="str">
        <f>VLOOKUP(D183,'line assign basis'!$L$15:$Q$1525,6,FALSE)</f>
        <v>WC INS Recover - ST</v>
      </c>
      <c r="C183" s="20" t="s">
        <v>457</v>
      </c>
      <c r="D183" s="20" t="s">
        <v>455</v>
      </c>
      <c r="E183" s="20">
        <f>IFERROR(VLOOKUP(D183,'line assign basis'!$L$5:$P$1288,5,FALSE),"")</f>
        <v>29</v>
      </c>
      <c r="F183" s="39">
        <v>2077328.44</v>
      </c>
      <c r="G183" s="39">
        <v>2061675.41</v>
      </c>
      <c r="H183" s="19">
        <v>204677.02</v>
      </c>
      <c r="I183" s="105">
        <f>IFERROR(VLOOKUP($D183,'SAP Data'!$A$7:$SD$1500,I$4,FALSE),"")</f>
        <v>2026461.24</v>
      </c>
      <c r="J183" s="105">
        <f>IFERROR(VLOOKUP($D183,'SAP Data'!$A$7:$SD$1500,J$4,FALSE),"")</f>
        <v>2015857.93</v>
      </c>
      <c r="K183" s="105">
        <f>IFERROR(VLOOKUP($D183,'SAP Data'!$A$7:$SD$1500,K$4,FALSE),"")</f>
        <v>219275.8</v>
      </c>
      <c r="L183" s="105">
        <f>IFERROR(VLOOKUP($D183,'SAP Data'!$A$7:$SD$1500,L$4,FALSE),"")</f>
        <v>2204754.33</v>
      </c>
      <c r="M183" s="105">
        <f>IFERROR(VLOOKUP($D183,'SAP Data'!$A$7:$SD$1500,M$4,FALSE),"")</f>
        <v>2191890.63</v>
      </c>
      <c r="N183" s="105">
        <f>IFERROR(VLOOKUP($D183,'SAP Data'!$A$7:$SD$1500,N$4,FALSE),"")</f>
        <v>220576.15</v>
      </c>
      <c r="O183" s="105">
        <f>IFERROR(VLOOKUP($D183,'SAP Data'!$A$7:$SD$1500,O$4,FALSE),"")</f>
        <v>2168127.4900000002</v>
      </c>
      <c r="P183" s="105">
        <f>IFERROR(VLOOKUP($D183,'SAP Data'!$A$7:$SD$1500,P$4,FALSE),"")</f>
        <v>2160519.34</v>
      </c>
      <c r="Q183" s="105">
        <f>IFERROR(VLOOKUP($D183,'SAP Data'!$A$7:$SD$1500,Q$4,FALSE),"")</f>
        <v>197640.52</v>
      </c>
      <c r="R183" s="105">
        <f>IFERROR(VLOOKUP($D183,'SAP Data'!$A$7:$SD$1500,R$4,FALSE),"")</f>
        <v>2144078.77</v>
      </c>
      <c r="S183" s="105">
        <f>IFERROR(VLOOKUP($D183,'SAP Data'!$A$7:$SD$1500,S$4,FALSE),"")</f>
        <v>2137162.46</v>
      </c>
      <c r="T183" s="105">
        <f>IFERROR(VLOOKUP($D183,'SAP Data'!$A$7:$SD$1500,T$4,FALSE),"")</f>
        <v>175754.32</v>
      </c>
      <c r="U183" s="105">
        <f>IFERROR(VLOOKUP($D183,'SAP Data'!$A$7:$SD$1500,U$4,FALSE),"")</f>
        <v>2114756.5099999998</v>
      </c>
      <c r="V183" s="105">
        <f>IFERROR(VLOOKUP($D183,'SAP Data'!$A$7:$SD$1500,V$4,FALSE),"")</f>
        <v>2109354.4700000002</v>
      </c>
      <c r="W183" s="105">
        <f>IFERROR(VLOOKUP($D183,'SAP Data'!$A$7:$SD$1500,W$4,FALSE),"")</f>
        <v>170841.60000000001</v>
      </c>
      <c r="X183" s="105">
        <f>IFERROR(VLOOKUP($D183,'SAP Data'!$A$7:$SD$1500,X$4,FALSE),"")</f>
        <v>2072364.52</v>
      </c>
      <c r="Y183" s="105">
        <f>IFERROR(VLOOKUP($D183,'SAP Data'!$A$7:$SD$1500,Y$4,FALSE),"")</f>
        <v>2051405.54</v>
      </c>
      <c r="Z183" s="105">
        <f>IFERROR(VLOOKUP($D183,'SAP Data'!$A$7:$SD$1500,Z$4,FALSE),"")</f>
        <v>194364.68</v>
      </c>
      <c r="AA183" s="105">
        <f>IFERROR(VLOOKUP($D183,'SAP Data'!$A$7:$SD$1500,AA$4,FALSE),"")</f>
        <v>179304.75</v>
      </c>
      <c r="AB183" s="105">
        <f>IFERROR(VLOOKUP($D183,'SAP Data'!$A$7:$SD$1500,AB$4,FALSE),"")</f>
        <v>146185.29999999999</v>
      </c>
      <c r="AC183" s="220">
        <f>IFERROR(VLOOKUP($D183,'SAP Data'!$A$7:$SD$1500,AC$4,FALSE),"")</f>
        <v>213809.42</v>
      </c>
      <c r="AD183" s="133">
        <f t="shared" si="146"/>
        <v>1481846.6220833333</v>
      </c>
      <c r="AE183" s="47">
        <f t="shared" si="147"/>
        <v>1487773.1795833332</v>
      </c>
      <c r="AF183" s="47">
        <f t="shared" si="148"/>
        <v>1489713.3608333336</v>
      </c>
      <c r="AG183" s="47">
        <f t="shared" si="149"/>
        <v>1492187.2179166668</v>
      </c>
      <c r="AH183" s="47">
        <f t="shared" si="150"/>
        <v>1499761.8766666667</v>
      </c>
      <c r="AI183" s="47">
        <f t="shared" si="151"/>
        <v>1501639.4741666669</v>
      </c>
      <c r="AJ183" s="47">
        <f t="shared" si="152"/>
        <v>1494105.1404166669</v>
      </c>
      <c r="AK183" s="47">
        <f t="shared" si="153"/>
        <v>1482735.3529166665</v>
      </c>
      <c r="AL183" s="47">
        <f t="shared" si="154"/>
        <v>1475789.6629166666</v>
      </c>
      <c r="AM183" s="47">
        <f t="shared" si="155"/>
        <v>1391829.9041666668</v>
      </c>
      <c r="AN183" s="47">
        <f t="shared" si="156"/>
        <v>1225031.7050000001</v>
      </c>
      <c r="AO183" s="132">
        <f t="shared" si="157"/>
        <v>1141774.8241666669</v>
      </c>
      <c r="AP183" s="19"/>
      <c r="AQ183" s="19">
        <f t="shared" si="171"/>
        <v>1481846.6220833333</v>
      </c>
      <c r="AR183" s="19"/>
      <c r="AS183" s="201"/>
      <c r="AT183" s="19"/>
      <c r="AU183" s="19">
        <f t="shared" si="158"/>
        <v>1487773.1795833332</v>
      </c>
      <c r="AV183" s="19"/>
      <c r="AW183" s="201"/>
      <c r="AY183" s="19">
        <f t="shared" si="159"/>
        <v>1489713.3608333336</v>
      </c>
      <c r="BA183" s="196"/>
      <c r="BC183" s="19">
        <f t="shared" si="160"/>
        <v>1492187.2179166668</v>
      </c>
      <c r="BE183" s="196"/>
      <c r="BG183" s="19">
        <f t="shared" si="161"/>
        <v>1499761.8766666667</v>
      </c>
      <c r="BI183" s="196"/>
      <c r="BK183" s="19">
        <f t="shared" si="162"/>
        <v>1501639.4741666669</v>
      </c>
      <c r="BM183" s="196"/>
      <c r="BO183" s="19">
        <f t="shared" si="163"/>
        <v>1494105.1404166669</v>
      </c>
      <c r="BQ183" s="196"/>
      <c r="BS183" s="19">
        <f t="shared" si="164"/>
        <v>1482735.3529166665</v>
      </c>
      <c r="BU183" s="196"/>
      <c r="BW183" s="19">
        <f t="shared" si="165"/>
        <v>1475789.6629166666</v>
      </c>
      <c r="BY183" s="196"/>
      <c r="CA183" s="19">
        <f t="shared" si="166"/>
        <v>1391829.9041666668</v>
      </c>
      <c r="CC183" s="196"/>
      <c r="CE183" s="19">
        <f t="shared" si="167"/>
        <v>1225031.7050000001</v>
      </c>
      <c r="CG183" s="196"/>
      <c r="CI183" s="19">
        <f t="shared" si="168"/>
        <v>1141774.8241666669</v>
      </c>
      <c r="CK183" s="196"/>
      <c r="CM183" s="19">
        <f t="shared" si="172"/>
        <v>0</v>
      </c>
      <c r="CO183" s="19">
        <f t="shared" si="173"/>
        <v>0</v>
      </c>
      <c r="CQ183" s="19">
        <f t="shared" si="144"/>
        <v>0</v>
      </c>
      <c r="CS183" s="19">
        <f t="shared" si="174"/>
        <v>0</v>
      </c>
      <c r="CU183" s="19">
        <f t="shared" si="169"/>
        <v>0</v>
      </c>
      <c r="CW183" s="76">
        <f t="shared" si="170"/>
        <v>0</v>
      </c>
      <c r="CY183" s="21"/>
      <c r="CZ183" s="19">
        <f t="shared" si="145"/>
        <v>0</v>
      </c>
      <c r="DA183" s="21"/>
    </row>
    <row r="184" spans="2:105" x14ac:dyDescent="0.2">
      <c r="B184" s="17" t="str">
        <f>VLOOKUP(D184,'line assign basis'!$L$15:$Q$1525,6,FALSE)</f>
        <v>Cash in Escrow</v>
      </c>
      <c r="C184" s="20" t="s">
        <v>460</v>
      </c>
      <c r="D184" s="20" t="s">
        <v>458</v>
      </c>
      <c r="E184" s="20">
        <f>IFERROR(VLOOKUP(D184,'line assign basis'!$L$5:$P$1288,5,FALSE),"")</f>
        <v>29</v>
      </c>
      <c r="F184" s="39">
        <v>0</v>
      </c>
      <c r="G184" s="39">
        <v>0</v>
      </c>
      <c r="H184" s="19">
        <v>0</v>
      </c>
      <c r="I184" s="105">
        <f>IFERROR(VLOOKUP($D184,'SAP Data'!$A$7:$SD$1500,I$4,FALSE),"")</f>
        <v>0</v>
      </c>
      <c r="J184" s="105">
        <f>IFERROR(VLOOKUP($D184,'SAP Data'!$A$7:$SD$1500,J$4,FALSE),"")</f>
        <v>10000</v>
      </c>
      <c r="K184" s="105">
        <f>IFERROR(VLOOKUP($D184,'SAP Data'!$A$7:$SD$1500,K$4,FALSE),"")</f>
        <v>10000</v>
      </c>
      <c r="L184" s="105">
        <f>IFERROR(VLOOKUP($D184,'SAP Data'!$A$7:$SD$1500,L$4,FALSE),"")</f>
        <v>10000</v>
      </c>
      <c r="M184" s="105">
        <f>IFERROR(VLOOKUP($D184,'SAP Data'!$A$7:$SD$1500,M$4,FALSE),"")</f>
        <v>10000</v>
      </c>
      <c r="N184" s="105">
        <f>IFERROR(VLOOKUP($D184,'SAP Data'!$A$7:$SD$1500,N$4,FALSE),"")</f>
        <v>10000</v>
      </c>
      <c r="O184" s="105">
        <f>IFERROR(VLOOKUP($D184,'SAP Data'!$A$7:$SD$1500,O$4,FALSE),"")</f>
        <v>10000</v>
      </c>
      <c r="P184" s="105">
        <f>IFERROR(VLOOKUP($D184,'SAP Data'!$A$7:$SD$1500,P$4,FALSE),"")</f>
        <v>10000</v>
      </c>
      <c r="Q184" s="105">
        <f>IFERROR(VLOOKUP($D184,'SAP Data'!$A$7:$SD$1500,Q$4,FALSE),"")</f>
        <v>0</v>
      </c>
      <c r="R184" s="105">
        <f>IFERROR(VLOOKUP($D184,'SAP Data'!$A$7:$SD$1500,R$4,FALSE),"")</f>
        <v>0</v>
      </c>
      <c r="S184" s="105">
        <f>IFERROR(VLOOKUP($D184,'SAP Data'!$A$7:$SD$1500,S$4,FALSE),"")</f>
        <v>0</v>
      </c>
      <c r="T184" s="105">
        <f>IFERROR(VLOOKUP($D184,'SAP Data'!$A$7:$SD$1500,T$4,FALSE),"")</f>
        <v>0</v>
      </c>
      <c r="U184" s="105">
        <f>IFERROR(VLOOKUP($D184,'SAP Data'!$A$7:$SD$1500,U$4,FALSE),"")</f>
        <v>0</v>
      </c>
      <c r="V184" s="105">
        <f>IFERROR(VLOOKUP($D184,'SAP Data'!$A$7:$SD$1500,V$4,FALSE),"")</f>
        <v>0</v>
      </c>
      <c r="W184" s="105">
        <f>IFERROR(VLOOKUP($D184,'SAP Data'!$A$7:$SD$1500,W$4,FALSE),"")</f>
        <v>0</v>
      </c>
      <c r="X184" s="105">
        <f>IFERROR(VLOOKUP($D184,'SAP Data'!$A$7:$SD$1500,X$4,FALSE),"")</f>
        <v>0</v>
      </c>
      <c r="Y184" s="105">
        <f>IFERROR(VLOOKUP($D184,'SAP Data'!$A$7:$SD$1500,Y$4,FALSE),"")</f>
        <v>0</v>
      </c>
      <c r="Z184" s="105">
        <f>IFERROR(VLOOKUP($D184,'SAP Data'!$A$7:$SD$1500,Z$4,FALSE),"")</f>
        <v>0</v>
      </c>
      <c r="AA184" s="105">
        <f>IFERROR(VLOOKUP($D184,'SAP Data'!$A$7:$SD$1500,AA$4,FALSE),"")</f>
        <v>0</v>
      </c>
      <c r="AB184" s="105">
        <f>IFERROR(VLOOKUP($D184,'SAP Data'!$A$7:$SD$1500,AB$4,FALSE),"")</f>
        <v>0</v>
      </c>
      <c r="AC184" s="220">
        <f>IFERROR(VLOOKUP($D184,'SAP Data'!$A$7:$SD$1500,AC$4,FALSE),"")</f>
        <v>0</v>
      </c>
      <c r="AD184" s="133">
        <f t="shared" si="146"/>
        <v>5833.333333333333</v>
      </c>
      <c r="AE184" s="47">
        <f t="shared" si="147"/>
        <v>5833.333333333333</v>
      </c>
      <c r="AF184" s="47">
        <f t="shared" si="148"/>
        <v>5833.333333333333</v>
      </c>
      <c r="AG184" s="47">
        <f t="shared" si="149"/>
        <v>5833.333333333333</v>
      </c>
      <c r="AH184" s="47">
        <f t="shared" si="150"/>
        <v>5416.666666666667</v>
      </c>
      <c r="AI184" s="47">
        <f t="shared" si="151"/>
        <v>4583.333333333333</v>
      </c>
      <c r="AJ184" s="47">
        <f t="shared" si="152"/>
        <v>3750</v>
      </c>
      <c r="AK184" s="47">
        <f t="shared" si="153"/>
        <v>2916.6666666666665</v>
      </c>
      <c r="AL184" s="47">
        <f t="shared" si="154"/>
        <v>2083.3333333333335</v>
      </c>
      <c r="AM184" s="47">
        <f t="shared" si="155"/>
        <v>1250</v>
      </c>
      <c r="AN184" s="47">
        <f t="shared" si="156"/>
        <v>416.66666666666669</v>
      </c>
      <c r="AO184" s="132">
        <f t="shared" si="157"/>
        <v>0</v>
      </c>
      <c r="AP184" s="19"/>
      <c r="AQ184" s="19">
        <f t="shared" si="171"/>
        <v>5833.333333333333</v>
      </c>
      <c r="AR184" s="19"/>
      <c r="AS184" s="201"/>
      <c r="AT184" s="19"/>
      <c r="AU184" s="19">
        <f t="shared" si="158"/>
        <v>5833.333333333333</v>
      </c>
      <c r="AV184" s="19"/>
      <c r="AW184" s="201"/>
      <c r="AY184" s="19">
        <f t="shared" si="159"/>
        <v>5833.333333333333</v>
      </c>
      <c r="BA184" s="196"/>
      <c r="BC184" s="19">
        <f t="shared" si="160"/>
        <v>5833.333333333333</v>
      </c>
      <c r="BE184" s="196"/>
      <c r="BG184" s="19">
        <f t="shared" si="161"/>
        <v>5416.666666666667</v>
      </c>
      <c r="BI184" s="196"/>
      <c r="BK184" s="19">
        <f t="shared" si="162"/>
        <v>4583.333333333333</v>
      </c>
      <c r="BM184" s="196"/>
      <c r="BO184" s="19">
        <f t="shared" si="163"/>
        <v>3750</v>
      </c>
      <c r="BQ184" s="196"/>
      <c r="BS184" s="19">
        <f t="shared" si="164"/>
        <v>2916.6666666666665</v>
      </c>
      <c r="BU184" s="196"/>
      <c r="BW184" s="19">
        <f t="shared" si="165"/>
        <v>2083.3333333333335</v>
      </c>
      <c r="BY184" s="196"/>
      <c r="CA184" s="19">
        <f t="shared" si="166"/>
        <v>1250</v>
      </c>
      <c r="CC184" s="196"/>
      <c r="CE184" s="19">
        <f t="shared" si="167"/>
        <v>416.66666666666669</v>
      </c>
      <c r="CG184" s="196"/>
      <c r="CI184" s="19">
        <f t="shared" si="168"/>
        <v>0</v>
      </c>
      <c r="CK184" s="196"/>
      <c r="CM184" s="19">
        <f t="shared" si="172"/>
        <v>0</v>
      </c>
      <c r="CO184" s="19">
        <f t="shared" si="173"/>
        <v>0</v>
      </c>
      <c r="CQ184" s="19">
        <f t="shared" si="144"/>
        <v>0</v>
      </c>
      <c r="CS184" s="19">
        <f t="shared" si="174"/>
        <v>0</v>
      </c>
      <c r="CU184" s="19">
        <f t="shared" si="169"/>
        <v>0</v>
      </c>
      <c r="CW184" s="76">
        <f t="shared" si="170"/>
        <v>0</v>
      </c>
      <c r="CY184" s="21"/>
      <c r="CZ184" s="19">
        <f t="shared" si="145"/>
        <v>0</v>
      </c>
      <c r="DA184" s="21"/>
    </row>
    <row r="185" spans="2:105" x14ac:dyDescent="0.2">
      <c r="B185" s="17" t="str">
        <f>VLOOKUP(D185,'line assign basis'!$L$15:$Q$1525,6,FALSE)</f>
        <v>US BANK-OLGA INVEST</v>
      </c>
      <c r="C185" s="20" t="s">
        <v>463</v>
      </c>
      <c r="D185" s="20" t="s">
        <v>461</v>
      </c>
      <c r="E185" s="20">
        <f>IFERROR(VLOOKUP(D185,'line assign basis'!$L$5:$P$1288,5,FALSE),"")</f>
        <v>29</v>
      </c>
      <c r="F185" s="39">
        <v>1270842.94</v>
      </c>
      <c r="G185" s="39">
        <v>1250920.53</v>
      </c>
      <c r="H185" s="19">
        <v>1382724.63</v>
      </c>
      <c r="I185" s="105">
        <f>IFERROR(VLOOKUP($D185,'SAP Data'!$A$7:$SD$1500,I$4,FALSE),"")</f>
        <v>1309130.26</v>
      </c>
      <c r="J185" s="105">
        <f>IFERROR(VLOOKUP($D185,'SAP Data'!$A$7:$SD$1500,J$4,FALSE),"")</f>
        <v>1389591.1</v>
      </c>
      <c r="K185" s="105">
        <f>IFERROR(VLOOKUP($D185,'SAP Data'!$A$7:$SD$1500,K$4,FALSE),"")</f>
        <v>1365003.41</v>
      </c>
      <c r="L185" s="105">
        <f>IFERROR(VLOOKUP($D185,'SAP Data'!$A$7:$SD$1500,L$4,FALSE),"")</f>
        <v>1271743.98</v>
      </c>
      <c r="M185" s="105">
        <f>IFERROR(VLOOKUP($D185,'SAP Data'!$A$7:$SD$1500,M$4,FALSE),"")</f>
        <v>1182151.6000000001</v>
      </c>
      <c r="N185" s="105">
        <f>IFERROR(VLOOKUP($D185,'SAP Data'!$A$7:$SD$1500,N$4,FALSE),"")</f>
        <v>1112060.3700000001</v>
      </c>
      <c r="O185" s="105">
        <f>IFERROR(VLOOKUP($D185,'SAP Data'!$A$7:$SD$1500,O$4,FALSE),"")</f>
        <v>1166048.46</v>
      </c>
      <c r="P185" s="105">
        <f>IFERROR(VLOOKUP($D185,'SAP Data'!$A$7:$SD$1500,P$4,FALSE),"")</f>
        <v>1095914.4099999999</v>
      </c>
      <c r="Q185" s="105">
        <f>IFERROR(VLOOKUP($D185,'SAP Data'!$A$7:$SD$1500,Q$4,FALSE),"")</f>
        <v>903905.31</v>
      </c>
      <c r="R185" s="105">
        <f>IFERROR(VLOOKUP($D185,'SAP Data'!$A$7:$SD$1500,R$4,FALSE),"")</f>
        <v>1055036.45</v>
      </c>
      <c r="S185" s="105">
        <f>IFERROR(VLOOKUP($D185,'SAP Data'!$A$7:$SD$1500,S$4,FALSE),"")</f>
        <v>1182536.44</v>
      </c>
      <c r="T185" s="105">
        <f>IFERROR(VLOOKUP($D185,'SAP Data'!$A$7:$SD$1500,T$4,FALSE),"")</f>
        <v>1320776.67</v>
      </c>
      <c r="U185" s="105">
        <f>IFERROR(VLOOKUP($D185,'SAP Data'!$A$7:$SD$1500,U$4,FALSE),"")</f>
        <v>1304288.6100000001</v>
      </c>
      <c r="V185" s="105">
        <f>IFERROR(VLOOKUP($D185,'SAP Data'!$A$7:$SD$1500,V$4,FALSE),"")</f>
        <v>1329668.55</v>
      </c>
      <c r="W185" s="105">
        <f>IFERROR(VLOOKUP($D185,'SAP Data'!$A$7:$SD$1500,W$4,FALSE),"")</f>
        <v>1326454.02</v>
      </c>
      <c r="X185" s="105">
        <f>IFERROR(VLOOKUP($D185,'SAP Data'!$A$7:$SD$1500,X$4,FALSE),"")</f>
        <v>1252147.49</v>
      </c>
      <c r="Y185" s="105">
        <f>IFERROR(VLOOKUP($D185,'SAP Data'!$A$7:$SD$1500,Y$4,FALSE),"")</f>
        <v>1204158.18</v>
      </c>
      <c r="Z185" s="105">
        <f>IFERROR(VLOOKUP($D185,'SAP Data'!$A$7:$SD$1500,Z$4,FALSE),"")</f>
        <v>1160469.53</v>
      </c>
      <c r="AA185" s="105">
        <f>IFERROR(VLOOKUP($D185,'SAP Data'!$A$7:$SD$1500,AA$4,FALSE),"")</f>
        <v>1209622.1200000001</v>
      </c>
      <c r="AB185" s="105">
        <f>IFERROR(VLOOKUP($D185,'SAP Data'!$A$7:$SD$1500,AB$4,FALSE),"")</f>
        <v>948848.19</v>
      </c>
      <c r="AC185" s="220">
        <f>IFERROR(VLOOKUP($D185,'SAP Data'!$A$7:$SD$1500,AC$4,FALSE),"")</f>
        <v>952475.09</v>
      </c>
      <c r="AD185" s="133">
        <f t="shared" si="146"/>
        <v>1216011.14625</v>
      </c>
      <c r="AE185" s="47">
        <f t="shared" si="147"/>
        <v>1204169.8720833333</v>
      </c>
      <c r="AF185" s="47">
        <f t="shared" si="148"/>
        <v>1198739.3699999999</v>
      </c>
      <c r="AG185" s="47">
        <f t="shared" si="149"/>
        <v>1195956.4695833332</v>
      </c>
      <c r="AH185" s="47">
        <f t="shared" si="150"/>
        <v>1193257.9612499999</v>
      </c>
      <c r="AI185" s="47">
        <f t="shared" si="151"/>
        <v>1189154.9637500001</v>
      </c>
      <c r="AJ185" s="47">
        <f t="shared" si="152"/>
        <v>1186732.21875</v>
      </c>
      <c r="AK185" s="47">
        <f t="shared" si="153"/>
        <v>1186832.6391666669</v>
      </c>
      <c r="AL185" s="47">
        <f t="shared" si="154"/>
        <v>1189766.6283333334</v>
      </c>
      <c r="AM185" s="47">
        <f t="shared" si="155"/>
        <v>1193599.2458333333</v>
      </c>
      <c r="AN185" s="47">
        <f t="shared" si="156"/>
        <v>1189287.0558333334</v>
      </c>
      <c r="AO185" s="132">
        <f t="shared" si="157"/>
        <v>1185183.0374999999</v>
      </c>
      <c r="AP185" s="19"/>
      <c r="AQ185" s="19">
        <f t="shared" si="171"/>
        <v>1216011.14625</v>
      </c>
      <c r="AR185" s="19"/>
      <c r="AS185" s="201"/>
      <c r="AT185" s="19"/>
      <c r="AU185" s="19">
        <f t="shared" si="158"/>
        <v>1204169.8720833333</v>
      </c>
      <c r="AV185" s="19"/>
      <c r="AW185" s="201"/>
      <c r="AY185" s="19">
        <f t="shared" si="159"/>
        <v>1198739.3699999999</v>
      </c>
      <c r="BA185" s="196"/>
      <c r="BC185" s="19">
        <f t="shared" si="160"/>
        <v>1195956.4695833332</v>
      </c>
      <c r="BE185" s="196"/>
      <c r="BG185" s="19">
        <f t="shared" si="161"/>
        <v>1193257.9612499999</v>
      </c>
      <c r="BI185" s="196"/>
      <c r="BK185" s="19">
        <f t="shared" si="162"/>
        <v>1189154.9637500001</v>
      </c>
      <c r="BM185" s="196"/>
      <c r="BO185" s="19">
        <f t="shared" si="163"/>
        <v>1186732.21875</v>
      </c>
      <c r="BQ185" s="196"/>
      <c r="BS185" s="19">
        <f t="shared" si="164"/>
        <v>1186832.6391666669</v>
      </c>
      <c r="BU185" s="196"/>
      <c r="BW185" s="19">
        <f t="shared" si="165"/>
        <v>1189766.6283333334</v>
      </c>
      <c r="BY185" s="196"/>
      <c r="CA185" s="19">
        <f t="shared" si="166"/>
        <v>1193599.2458333333</v>
      </c>
      <c r="CC185" s="196"/>
      <c r="CE185" s="19">
        <f t="shared" si="167"/>
        <v>1189287.0558333334</v>
      </c>
      <c r="CG185" s="196"/>
      <c r="CI185" s="19">
        <f t="shared" si="168"/>
        <v>1185183.0374999999</v>
      </c>
      <c r="CK185" s="196"/>
      <c r="CM185" s="19">
        <f t="shared" si="172"/>
        <v>0</v>
      </c>
      <c r="CO185" s="19">
        <f t="shared" si="173"/>
        <v>0</v>
      </c>
      <c r="CQ185" s="19">
        <f t="shared" si="144"/>
        <v>0</v>
      </c>
      <c r="CS185" s="19">
        <f t="shared" si="174"/>
        <v>0</v>
      </c>
      <c r="CU185" s="19">
        <f t="shared" si="169"/>
        <v>0</v>
      </c>
      <c r="CW185" s="76">
        <f t="shared" si="170"/>
        <v>0</v>
      </c>
      <c r="CY185" s="21"/>
      <c r="CZ185" s="19">
        <f t="shared" si="145"/>
        <v>0</v>
      </c>
      <c r="DA185" s="21"/>
    </row>
    <row r="186" spans="2:105" x14ac:dyDescent="0.2">
      <c r="B186" s="17" t="str">
        <f>VLOOKUP(D186,'line assign basis'!$L$15:$Q$1525,6,FALSE)</f>
        <v>US BANK-OLIEE INVEST</v>
      </c>
      <c r="C186" s="20" t="s">
        <v>466</v>
      </c>
      <c r="D186" s="20" t="s">
        <v>464</v>
      </c>
      <c r="E186" s="20">
        <f>IFERROR(VLOOKUP(D186,'line assign basis'!$L$5:$P$1288,5,FALSE),"")</f>
        <v>29</v>
      </c>
      <c r="F186" s="39">
        <v>1437679.53</v>
      </c>
      <c r="G186" s="39">
        <v>1917672.68</v>
      </c>
      <c r="H186" s="19">
        <v>1825041.41</v>
      </c>
      <c r="I186" s="105">
        <f>IFERROR(VLOOKUP($D186,'SAP Data'!$A$7:$SD$1500,I$4,FALSE),"")</f>
        <v>2073979.1</v>
      </c>
      <c r="J186" s="105">
        <f>IFERROR(VLOOKUP($D186,'SAP Data'!$A$7:$SD$1500,J$4,FALSE),"")</f>
        <v>2369287.84</v>
      </c>
      <c r="K186" s="105">
        <f>IFERROR(VLOOKUP($D186,'SAP Data'!$A$7:$SD$1500,K$4,FALSE),"")</f>
        <v>1784906.76</v>
      </c>
      <c r="L186" s="105">
        <f>IFERROR(VLOOKUP($D186,'SAP Data'!$A$7:$SD$1500,L$4,FALSE),"")</f>
        <v>1853049.32</v>
      </c>
      <c r="M186" s="105">
        <f>IFERROR(VLOOKUP($D186,'SAP Data'!$A$7:$SD$1500,M$4,FALSE),"")</f>
        <v>1376799.17</v>
      </c>
      <c r="N186" s="105">
        <f>IFERROR(VLOOKUP($D186,'SAP Data'!$A$7:$SD$1500,N$4,FALSE),"")</f>
        <v>1364271.46</v>
      </c>
      <c r="O186" s="105">
        <f>IFERROR(VLOOKUP($D186,'SAP Data'!$A$7:$SD$1500,O$4,FALSE),"")</f>
        <v>1229930.1399999999</v>
      </c>
      <c r="P186" s="105">
        <f>IFERROR(VLOOKUP($D186,'SAP Data'!$A$7:$SD$1500,P$4,FALSE),"")</f>
        <v>1361954.74</v>
      </c>
      <c r="Q186" s="105">
        <f>IFERROR(VLOOKUP($D186,'SAP Data'!$A$7:$SD$1500,Q$4,FALSE),"")</f>
        <v>1148752.68</v>
      </c>
      <c r="R186" s="105">
        <f>IFERROR(VLOOKUP($D186,'SAP Data'!$A$7:$SD$1500,R$4,FALSE),"")</f>
        <v>1346085.97</v>
      </c>
      <c r="S186" s="105">
        <f>IFERROR(VLOOKUP($D186,'SAP Data'!$A$7:$SD$1500,S$4,FALSE),"")</f>
        <v>1823225.38</v>
      </c>
      <c r="T186" s="105">
        <f>IFERROR(VLOOKUP($D186,'SAP Data'!$A$7:$SD$1500,T$4,FALSE),"")</f>
        <v>2004249.56</v>
      </c>
      <c r="U186" s="105">
        <f>IFERROR(VLOOKUP($D186,'SAP Data'!$A$7:$SD$1500,U$4,FALSE),"")</f>
        <v>2256040.46</v>
      </c>
      <c r="V186" s="105">
        <f>IFERROR(VLOOKUP($D186,'SAP Data'!$A$7:$SD$1500,V$4,FALSE),"")</f>
        <v>2434509.56</v>
      </c>
      <c r="W186" s="105">
        <f>IFERROR(VLOOKUP($D186,'SAP Data'!$A$7:$SD$1500,W$4,FALSE),"")</f>
        <v>2616107.5</v>
      </c>
      <c r="X186" s="105">
        <f>IFERROR(VLOOKUP($D186,'SAP Data'!$A$7:$SD$1500,X$4,FALSE),"")</f>
        <v>2086651.21</v>
      </c>
      <c r="Y186" s="105">
        <f>IFERROR(VLOOKUP($D186,'SAP Data'!$A$7:$SD$1500,Y$4,FALSE),"")</f>
        <v>2186187.33</v>
      </c>
      <c r="Z186" s="105">
        <f>IFERROR(VLOOKUP($D186,'SAP Data'!$A$7:$SD$1500,Z$4,FALSE),"")</f>
        <v>1866115.35</v>
      </c>
      <c r="AA186" s="105">
        <f>IFERROR(VLOOKUP($D186,'SAP Data'!$A$7:$SD$1500,AA$4,FALSE),"")</f>
        <v>1702468.14</v>
      </c>
      <c r="AB186" s="105">
        <f>IFERROR(VLOOKUP($D186,'SAP Data'!$A$7:$SD$1500,AB$4,FALSE),"")</f>
        <v>1667462.31</v>
      </c>
      <c r="AC186" s="220">
        <f>IFERROR(VLOOKUP($D186,'SAP Data'!$A$7:$SD$1500,AC$4,FALSE),"")</f>
        <v>1721430.13</v>
      </c>
      <c r="AD186" s="133">
        <f t="shared" si="146"/>
        <v>1641460.6708333332</v>
      </c>
      <c r="AE186" s="47">
        <f t="shared" si="147"/>
        <v>1633708.9683333335</v>
      </c>
      <c r="AF186" s="47">
        <f t="shared" si="148"/>
        <v>1637240.6704166664</v>
      </c>
      <c r="AG186" s="47">
        <f t="shared" si="149"/>
        <v>1652293.5666666667</v>
      </c>
      <c r="AH186" s="47">
        <f t="shared" si="150"/>
        <v>1662597.0283333336</v>
      </c>
      <c r="AI186" s="47">
        <f t="shared" si="151"/>
        <v>1699947.9641666664</v>
      </c>
      <c r="AJ186" s="47">
        <f t="shared" si="152"/>
        <v>1744314.7404166665</v>
      </c>
      <c r="AK186" s="47">
        <f t="shared" si="153"/>
        <v>1787772.6591666669</v>
      </c>
      <c r="AL186" s="47">
        <f t="shared" si="154"/>
        <v>1842407.3279166669</v>
      </c>
      <c r="AM186" s="47">
        <f t="shared" si="155"/>
        <v>1883006.5733333335</v>
      </c>
      <c r="AN186" s="47">
        <f t="shared" si="156"/>
        <v>1915425.1387500002</v>
      </c>
      <c r="AO186" s="132">
        <f t="shared" si="157"/>
        <v>1952016.1812500001</v>
      </c>
      <c r="AP186" s="19"/>
      <c r="AQ186" s="19">
        <f t="shared" si="171"/>
        <v>1641460.6708333332</v>
      </c>
      <c r="AR186" s="19"/>
      <c r="AS186" s="201"/>
      <c r="AT186" s="19"/>
      <c r="AU186" s="19">
        <f t="shared" si="158"/>
        <v>1633708.9683333335</v>
      </c>
      <c r="AV186" s="19"/>
      <c r="AW186" s="201"/>
      <c r="AY186" s="19">
        <f t="shared" si="159"/>
        <v>1637240.6704166664</v>
      </c>
      <c r="BA186" s="196"/>
      <c r="BC186" s="19">
        <f t="shared" si="160"/>
        <v>1652293.5666666667</v>
      </c>
      <c r="BE186" s="196"/>
      <c r="BG186" s="19">
        <f t="shared" si="161"/>
        <v>1662597.0283333336</v>
      </c>
      <c r="BI186" s="196"/>
      <c r="BK186" s="19">
        <f t="shared" si="162"/>
        <v>1699947.9641666664</v>
      </c>
      <c r="BM186" s="196"/>
      <c r="BO186" s="19">
        <f t="shared" si="163"/>
        <v>1744314.7404166665</v>
      </c>
      <c r="BQ186" s="196"/>
      <c r="BS186" s="19">
        <f t="shared" si="164"/>
        <v>1787772.6591666669</v>
      </c>
      <c r="BU186" s="196"/>
      <c r="BW186" s="19">
        <f t="shared" si="165"/>
        <v>1842407.3279166669</v>
      </c>
      <c r="BY186" s="196"/>
      <c r="CA186" s="19">
        <f t="shared" si="166"/>
        <v>1883006.5733333335</v>
      </c>
      <c r="CC186" s="196"/>
      <c r="CE186" s="19">
        <f t="shared" si="167"/>
        <v>1915425.1387500002</v>
      </c>
      <c r="CG186" s="196"/>
      <c r="CI186" s="19">
        <f t="shared" si="168"/>
        <v>1952016.1812500001</v>
      </c>
      <c r="CK186" s="196"/>
      <c r="CM186" s="19">
        <f t="shared" si="172"/>
        <v>0</v>
      </c>
      <c r="CO186" s="19">
        <f t="shared" si="173"/>
        <v>0</v>
      </c>
      <c r="CQ186" s="19">
        <f t="shared" si="144"/>
        <v>0</v>
      </c>
      <c r="CS186" s="19">
        <f t="shared" si="174"/>
        <v>0</v>
      </c>
      <c r="CU186" s="19">
        <f t="shared" si="169"/>
        <v>0</v>
      </c>
      <c r="CW186" s="76">
        <f t="shared" si="170"/>
        <v>0</v>
      </c>
      <c r="CY186" s="21"/>
      <c r="CZ186" s="19">
        <f t="shared" si="145"/>
        <v>0</v>
      </c>
      <c r="DA186" s="21"/>
    </row>
    <row r="187" spans="2:105" x14ac:dyDescent="0.2">
      <c r="B187" s="17" t="str">
        <f>VLOOKUP(D187,'line assign basis'!$L$15:$Q$1525,6,FALSE)</f>
        <v>SMART ENERGY INVEST</v>
      </c>
      <c r="C187" s="20" t="s">
        <v>469</v>
      </c>
      <c r="D187" s="20" t="s">
        <v>467</v>
      </c>
      <c r="E187" s="20">
        <f>IFERROR(VLOOKUP(D187,'line assign basis'!$L$5:$P$1288,5,FALSE),"")</f>
        <v>29</v>
      </c>
      <c r="F187" s="39">
        <v>301516.52</v>
      </c>
      <c r="G187" s="39">
        <v>352654.01</v>
      </c>
      <c r="H187" s="19">
        <v>277470.55</v>
      </c>
      <c r="I187" s="105">
        <f>IFERROR(VLOOKUP($D187,'SAP Data'!$A$7:$SD$1500,I$4,FALSE),"")</f>
        <v>295469.05</v>
      </c>
      <c r="J187" s="105">
        <f>IFERROR(VLOOKUP($D187,'SAP Data'!$A$7:$SD$1500,J$4,FALSE),"")</f>
        <v>239726.28</v>
      </c>
      <c r="K187" s="105">
        <f>IFERROR(VLOOKUP($D187,'SAP Data'!$A$7:$SD$1500,K$4,FALSE),"")</f>
        <v>165700.41</v>
      </c>
      <c r="L187" s="105">
        <f>IFERROR(VLOOKUP($D187,'SAP Data'!$A$7:$SD$1500,L$4,FALSE),"")</f>
        <v>137960.84</v>
      </c>
      <c r="M187" s="105">
        <f>IFERROR(VLOOKUP($D187,'SAP Data'!$A$7:$SD$1500,M$4,FALSE),"")</f>
        <v>127893.39</v>
      </c>
      <c r="N187" s="105">
        <f>IFERROR(VLOOKUP($D187,'SAP Data'!$A$7:$SD$1500,N$4,FALSE),"")</f>
        <v>122447.62</v>
      </c>
      <c r="O187" s="105">
        <f>IFERROR(VLOOKUP($D187,'SAP Data'!$A$7:$SD$1500,O$4,FALSE),"")</f>
        <v>128668.47</v>
      </c>
      <c r="P187" s="105">
        <f>IFERROR(VLOOKUP($D187,'SAP Data'!$A$7:$SD$1500,P$4,FALSE),"")</f>
        <v>153719.5</v>
      </c>
      <c r="Q187" s="105">
        <f>IFERROR(VLOOKUP($D187,'SAP Data'!$A$7:$SD$1500,Q$4,FALSE),"")</f>
        <v>220723.92</v>
      </c>
      <c r="R187" s="105">
        <f>IFERROR(VLOOKUP($D187,'SAP Data'!$A$7:$SD$1500,R$4,FALSE),"")</f>
        <v>351824.18</v>
      </c>
      <c r="S187" s="105">
        <f>IFERROR(VLOOKUP($D187,'SAP Data'!$A$7:$SD$1500,S$4,FALSE),"")</f>
        <v>395209</v>
      </c>
      <c r="T187" s="105">
        <f>IFERROR(VLOOKUP($D187,'SAP Data'!$A$7:$SD$1500,T$4,FALSE),"")</f>
        <v>391694.33</v>
      </c>
      <c r="U187" s="105">
        <f>IFERROR(VLOOKUP($D187,'SAP Data'!$A$7:$SD$1500,U$4,FALSE),"")</f>
        <v>408078.53</v>
      </c>
      <c r="V187" s="105">
        <f>IFERROR(VLOOKUP($D187,'SAP Data'!$A$7:$SD$1500,V$4,FALSE),"")</f>
        <v>254289.92000000001</v>
      </c>
      <c r="W187" s="105">
        <f>IFERROR(VLOOKUP($D187,'SAP Data'!$A$7:$SD$1500,W$4,FALSE),"")</f>
        <v>194589.37</v>
      </c>
      <c r="X187" s="105">
        <f>IFERROR(VLOOKUP($D187,'SAP Data'!$A$7:$SD$1500,X$4,FALSE),"")</f>
        <v>164386.92000000001</v>
      </c>
      <c r="Y187" s="105">
        <f>IFERROR(VLOOKUP($D187,'SAP Data'!$A$7:$SD$1500,Y$4,FALSE),"")</f>
        <v>150644.49</v>
      </c>
      <c r="Z187" s="105">
        <f>IFERROR(VLOOKUP($D187,'SAP Data'!$A$7:$SD$1500,Z$4,FALSE),"")</f>
        <v>144174.09</v>
      </c>
      <c r="AA187" s="105">
        <f>IFERROR(VLOOKUP($D187,'SAP Data'!$A$7:$SD$1500,AA$4,FALSE),"")</f>
        <v>149324.1</v>
      </c>
      <c r="AB187" s="105">
        <f>IFERROR(VLOOKUP($D187,'SAP Data'!$A$7:$SD$1500,AB$4,FALSE),"")</f>
        <v>215385.32</v>
      </c>
      <c r="AC187" s="220">
        <f>IFERROR(VLOOKUP($D187,'SAP Data'!$A$7:$SD$1500,AC$4,FALSE),"")</f>
        <v>314129.51</v>
      </c>
      <c r="AD187" s="133">
        <f t="shared" si="146"/>
        <v>212425.36583333332</v>
      </c>
      <c r="AE187" s="47">
        <f t="shared" si="147"/>
        <v>216294.64291666666</v>
      </c>
      <c r="AF187" s="47">
        <f t="shared" si="148"/>
        <v>222827.09166666665</v>
      </c>
      <c r="AG187" s="47">
        <f t="shared" si="149"/>
        <v>232278.47750000001</v>
      </c>
      <c r="AH187" s="47">
        <f t="shared" si="150"/>
        <v>237577.35749999995</v>
      </c>
      <c r="AI187" s="47">
        <f t="shared" si="151"/>
        <v>239387.88250000004</v>
      </c>
      <c r="AJ187" s="47">
        <f t="shared" si="152"/>
        <v>241692.67583333337</v>
      </c>
      <c r="AK187" s="47">
        <f t="shared" si="153"/>
        <v>243741.72499999998</v>
      </c>
      <c r="AL187" s="47">
        <f t="shared" si="154"/>
        <v>245594.95708333331</v>
      </c>
      <c r="AM187" s="47">
        <f t="shared" si="155"/>
        <v>247360.87791666665</v>
      </c>
      <c r="AN187" s="47">
        <f t="shared" si="156"/>
        <v>250790.93833333335</v>
      </c>
      <c r="AO187" s="132">
        <f t="shared" si="157"/>
        <v>257252.24708333332</v>
      </c>
      <c r="AP187" s="19"/>
      <c r="AQ187" s="19">
        <f t="shared" si="171"/>
        <v>212425.36583333332</v>
      </c>
      <c r="AR187" s="19"/>
      <c r="AS187" s="201"/>
      <c r="AT187" s="19"/>
      <c r="AU187" s="19">
        <f t="shared" si="158"/>
        <v>216294.64291666666</v>
      </c>
      <c r="AV187" s="19"/>
      <c r="AW187" s="201"/>
      <c r="AY187" s="19">
        <f t="shared" si="159"/>
        <v>222827.09166666665</v>
      </c>
      <c r="BA187" s="196"/>
      <c r="BC187" s="19">
        <f t="shared" si="160"/>
        <v>232278.47750000001</v>
      </c>
      <c r="BE187" s="196"/>
      <c r="BG187" s="19">
        <f t="shared" si="161"/>
        <v>237577.35749999995</v>
      </c>
      <c r="BI187" s="196"/>
      <c r="BK187" s="19">
        <f t="shared" si="162"/>
        <v>239387.88250000004</v>
      </c>
      <c r="BM187" s="196"/>
      <c r="BO187" s="19">
        <f t="shared" si="163"/>
        <v>241692.67583333337</v>
      </c>
      <c r="BQ187" s="196"/>
      <c r="BS187" s="19">
        <f t="shared" si="164"/>
        <v>243741.72499999998</v>
      </c>
      <c r="BU187" s="196"/>
      <c r="BW187" s="19">
        <f t="shared" si="165"/>
        <v>245594.95708333331</v>
      </c>
      <c r="BY187" s="196"/>
      <c r="CA187" s="19">
        <f t="shared" si="166"/>
        <v>247360.87791666665</v>
      </c>
      <c r="CC187" s="196"/>
      <c r="CE187" s="19">
        <f t="shared" si="167"/>
        <v>250790.93833333335</v>
      </c>
      <c r="CG187" s="196"/>
      <c r="CI187" s="19">
        <f t="shared" si="168"/>
        <v>257252.24708333332</v>
      </c>
      <c r="CK187" s="196"/>
      <c r="CM187" s="19">
        <f t="shared" si="172"/>
        <v>0</v>
      </c>
      <c r="CO187" s="19">
        <f t="shared" si="173"/>
        <v>0</v>
      </c>
      <c r="CQ187" s="19">
        <f t="shared" si="144"/>
        <v>0</v>
      </c>
      <c r="CS187" s="19">
        <f t="shared" si="174"/>
        <v>0</v>
      </c>
      <c r="CU187" s="19">
        <f t="shared" si="169"/>
        <v>0</v>
      </c>
      <c r="CW187" s="76">
        <f t="shared" si="170"/>
        <v>0</v>
      </c>
      <c r="CY187" s="21"/>
      <c r="CZ187" s="19">
        <f t="shared" si="145"/>
        <v>0</v>
      </c>
      <c r="DA187" s="21"/>
    </row>
    <row r="188" spans="2:105" x14ac:dyDescent="0.2">
      <c r="B188" s="17" t="str">
        <f>VLOOKUP(D188,'line assign basis'!$L$15:$Q$1525,6,FALSE)</f>
        <v>A/R INTERCO-WTR SR</v>
      </c>
      <c r="C188" s="20" t="s">
        <v>3749</v>
      </c>
      <c r="D188" s="186" t="s">
        <v>3759</v>
      </c>
      <c r="E188" s="20">
        <f>IFERROR(VLOOKUP(D188,'line assign basis'!$L$5:$P$1295,5,FALSE),"")</f>
        <v>17</v>
      </c>
      <c r="F188" s="39"/>
      <c r="G188" s="39"/>
      <c r="I188" s="105">
        <f>IFERROR(VLOOKUP($D188,'SAP Data'!$A$7:$SD$1500,I$4,FALSE),"")</f>
        <v>0</v>
      </c>
      <c r="J188" s="105">
        <f>IFERROR(VLOOKUP($D188,'SAP Data'!$A$7:$SD$1500,J$4,FALSE),"")</f>
        <v>0</v>
      </c>
      <c r="K188" s="105">
        <f>IFERROR(VLOOKUP($D188,'SAP Data'!$A$7:$SD$1500,K$4,FALSE),"")</f>
        <v>0</v>
      </c>
      <c r="L188" s="105">
        <f>IFERROR(VLOOKUP($D188,'SAP Data'!$A$7:$SD$1500,L$4,FALSE),"")</f>
        <v>0</v>
      </c>
      <c r="M188" s="105">
        <f>IFERROR(VLOOKUP($D188,'SAP Data'!$A$7:$SD$1500,M$4,FALSE),"")</f>
        <v>0</v>
      </c>
      <c r="N188" s="105">
        <f>IFERROR(VLOOKUP($D188,'SAP Data'!$A$7:$SD$1500,N$4,FALSE),"")</f>
        <v>0</v>
      </c>
      <c r="O188" s="105">
        <f>IFERROR(VLOOKUP($D188,'SAP Data'!$A$7:$SD$1500,O$4,FALSE),"")</f>
        <v>0</v>
      </c>
      <c r="P188" s="105">
        <f>IFERROR(VLOOKUP($D188,'SAP Data'!$A$7:$SD$1500,P$4,FALSE),"")</f>
        <v>0</v>
      </c>
      <c r="Q188" s="105">
        <f>IFERROR(VLOOKUP($D188,'SAP Data'!$A$7:$SD$1500,Q$4,FALSE),"")</f>
        <v>0</v>
      </c>
      <c r="R188" s="105">
        <f>IFERROR(VLOOKUP($D188,'SAP Data'!$A$7:$SD$1500,R$4,FALSE),"")</f>
        <v>0</v>
      </c>
      <c r="S188" s="105">
        <f>IFERROR(VLOOKUP($D188,'SAP Data'!$A$7:$SD$1500,S$4,FALSE),"")</f>
        <v>0</v>
      </c>
      <c r="T188" s="105">
        <f>IFERROR(VLOOKUP($D188,'SAP Data'!$A$7:$SD$1500,T$4,FALSE),"")</f>
        <v>0</v>
      </c>
      <c r="U188" s="105">
        <f>IFERROR(VLOOKUP($D188,'SAP Data'!$A$7:$SD$1500,U$4,FALSE),"")</f>
        <v>0</v>
      </c>
      <c r="V188" s="105">
        <f>IFERROR(VLOOKUP($D188,'SAP Data'!$A$7:$SD$1500,V$4,FALSE),"")</f>
        <v>0</v>
      </c>
      <c r="W188" s="105">
        <f>IFERROR(VLOOKUP($D188,'SAP Data'!$A$7:$SD$1500,W$4,FALSE),"")</f>
        <v>0</v>
      </c>
      <c r="X188" s="105">
        <f>IFERROR(VLOOKUP($D188,'SAP Data'!$A$7:$SD$1500,X$4,FALSE),"")</f>
        <v>804.65</v>
      </c>
      <c r="Y188" s="105">
        <f>IFERROR(VLOOKUP($D188,'SAP Data'!$A$7:$SD$1500,Y$4,FALSE),"")</f>
        <v>1568.67</v>
      </c>
      <c r="Z188" s="105">
        <f>IFERROR(VLOOKUP($D188,'SAP Data'!$A$7:$SD$1500,Z$4,FALSE),"")</f>
        <v>0</v>
      </c>
      <c r="AA188" s="105">
        <f>IFERROR(VLOOKUP($D188,'SAP Data'!$A$7:$SD$1500,AA$4,FALSE),"")</f>
        <v>0</v>
      </c>
      <c r="AB188" s="105">
        <f>IFERROR(VLOOKUP($D188,'SAP Data'!$A$7:$SD$1500,AB$4,FALSE),"")</f>
        <v>0</v>
      </c>
      <c r="AC188" s="220">
        <f>IFERROR(VLOOKUP($D188,'SAP Data'!$A$7:$SD$1500,AC$4,FALSE),"")</f>
        <v>0</v>
      </c>
      <c r="AD188" s="133">
        <f t="shared" si="146"/>
        <v>0</v>
      </c>
      <c r="AE188" s="47">
        <f t="shared" si="147"/>
        <v>0</v>
      </c>
      <c r="AF188" s="47">
        <f t="shared" si="148"/>
        <v>0</v>
      </c>
      <c r="AG188" s="47">
        <f t="shared" si="149"/>
        <v>0</v>
      </c>
      <c r="AH188" s="47">
        <f t="shared" si="150"/>
        <v>0</v>
      </c>
      <c r="AI188" s="47">
        <f t="shared" si="151"/>
        <v>0</v>
      </c>
      <c r="AJ188" s="47">
        <f t="shared" si="152"/>
        <v>33.52708333333333</v>
      </c>
      <c r="AK188" s="47">
        <f t="shared" si="153"/>
        <v>132.41541666666669</v>
      </c>
      <c r="AL188" s="47">
        <f t="shared" si="154"/>
        <v>197.77666666666667</v>
      </c>
      <c r="AM188" s="47">
        <f t="shared" si="155"/>
        <v>197.77666666666667</v>
      </c>
      <c r="AN188" s="47">
        <f t="shared" si="156"/>
        <v>197.77666666666667</v>
      </c>
      <c r="AO188" s="132">
        <f t="shared" si="157"/>
        <v>197.77666666666667</v>
      </c>
      <c r="AP188" s="19"/>
      <c r="AQ188" s="19">
        <f t="shared" si="171"/>
        <v>0</v>
      </c>
      <c r="AR188" s="19"/>
      <c r="AS188" s="201"/>
      <c r="AT188" s="19"/>
      <c r="AU188" s="19">
        <f t="shared" si="158"/>
        <v>0</v>
      </c>
      <c r="AV188" s="19"/>
      <c r="AW188" s="201"/>
      <c r="AY188" s="19">
        <f t="shared" si="159"/>
        <v>0</v>
      </c>
      <c r="BA188" s="196"/>
      <c r="BC188" s="19">
        <f t="shared" si="160"/>
        <v>0</v>
      </c>
      <c r="BE188" s="196"/>
      <c r="BG188" s="19">
        <f t="shared" si="161"/>
        <v>0</v>
      </c>
      <c r="BI188" s="196"/>
      <c r="BK188" s="19">
        <f t="shared" si="162"/>
        <v>0</v>
      </c>
      <c r="BM188" s="196"/>
      <c r="BO188" s="19">
        <f t="shared" si="163"/>
        <v>0</v>
      </c>
      <c r="BQ188" s="196"/>
      <c r="BS188" s="19">
        <f t="shared" si="164"/>
        <v>0</v>
      </c>
      <c r="BU188" s="196"/>
      <c r="BW188" s="19">
        <f t="shared" si="165"/>
        <v>0</v>
      </c>
      <c r="BY188" s="196"/>
      <c r="CA188" s="19">
        <f t="shared" si="166"/>
        <v>0</v>
      </c>
      <c r="CC188" s="196"/>
      <c r="CE188" s="19">
        <f t="shared" si="167"/>
        <v>0</v>
      </c>
      <c r="CG188" s="196"/>
      <c r="CI188" s="19">
        <f t="shared" si="168"/>
        <v>0</v>
      </c>
      <c r="CK188" s="196"/>
      <c r="CM188" s="19">
        <f t="shared" si="172"/>
        <v>0</v>
      </c>
      <c r="CO188" s="19">
        <f t="shared" si="173"/>
        <v>197.77666666666667</v>
      </c>
      <c r="CQ188" s="19">
        <f t="shared" si="144"/>
        <v>0</v>
      </c>
      <c r="CS188" s="19">
        <f t="shared" si="174"/>
        <v>0</v>
      </c>
      <c r="CU188" s="19">
        <f t="shared" si="169"/>
        <v>197.77666666666667</v>
      </c>
      <c r="CW188" s="76">
        <f t="shared" si="170"/>
        <v>0</v>
      </c>
      <c r="CY188" s="21"/>
      <c r="CZ188" s="19">
        <f t="shared" si="145"/>
        <v>0</v>
      </c>
      <c r="DA188" s="21"/>
    </row>
    <row r="189" spans="2:105" x14ac:dyDescent="0.2">
      <c r="B189" s="17" t="str">
        <f>VLOOKUP(D189,'line assign basis'!$L$15:$Q$1525,6,FALSE)</f>
        <v>A/R INTERCO-WTR SRE</v>
      </c>
      <c r="C189" s="20" t="s">
        <v>3751</v>
      </c>
      <c r="D189" s="186" t="s">
        <v>3760</v>
      </c>
      <c r="E189" s="20">
        <f>IFERROR(VLOOKUP(D189,'line assign basis'!$L$5:$P$1295,5,FALSE),"")</f>
        <v>17</v>
      </c>
      <c r="F189" s="39"/>
      <c r="G189" s="39"/>
      <c r="I189" s="105">
        <f>IFERROR(VLOOKUP($D189,'SAP Data'!$A$7:$SD$1500,I$4,FALSE),"")</f>
        <v>0</v>
      </c>
      <c r="J189" s="105">
        <f>IFERROR(VLOOKUP($D189,'SAP Data'!$A$7:$SD$1500,J$4,FALSE),"")</f>
        <v>0</v>
      </c>
      <c r="K189" s="105">
        <f>IFERROR(VLOOKUP($D189,'SAP Data'!$A$7:$SD$1500,K$4,FALSE),"")</f>
        <v>0</v>
      </c>
      <c r="L189" s="105">
        <f>IFERROR(VLOOKUP($D189,'SAP Data'!$A$7:$SD$1500,L$4,FALSE),"")</f>
        <v>0</v>
      </c>
      <c r="M189" s="105">
        <f>IFERROR(VLOOKUP($D189,'SAP Data'!$A$7:$SD$1500,M$4,FALSE),"")</f>
        <v>0</v>
      </c>
      <c r="N189" s="105">
        <f>IFERROR(VLOOKUP($D189,'SAP Data'!$A$7:$SD$1500,N$4,FALSE),"")</f>
        <v>0</v>
      </c>
      <c r="O189" s="105">
        <f>IFERROR(VLOOKUP($D189,'SAP Data'!$A$7:$SD$1500,O$4,FALSE),"")</f>
        <v>0</v>
      </c>
      <c r="P189" s="105">
        <f>IFERROR(VLOOKUP($D189,'SAP Data'!$A$7:$SD$1500,P$4,FALSE),"")</f>
        <v>0</v>
      </c>
      <c r="Q189" s="105">
        <f>IFERROR(VLOOKUP($D189,'SAP Data'!$A$7:$SD$1500,Q$4,FALSE),"")</f>
        <v>0</v>
      </c>
      <c r="R189" s="105">
        <f>IFERROR(VLOOKUP($D189,'SAP Data'!$A$7:$SD$1500,R$4,FALSE),"")</f>
        <v>0</v>
      </c>
      <c r="S189" s="105">
        <f>IFERROR(VLOOKUP($D189,'SAP Data'!$A$7:$SD$1500,S$4,FALSE),"")</f>
        <v>0</v>
      </c>
      <c r="T189" s="105">
        <f>IFERROR(VLOOKUP($D189,'SAP Data'!$A$7:$SD$1500,T$4,FALSE),"")</f>
        <v>0</v>
      </c>
      <c r="U189" s="105">
        <f>IFERROR(VLOOKUP($D189,'SAP Data'!$A$7:$SD$1500,U$4,FALSE),"")</f>
        <v>0</v>
      </c>
      <c r="V189" s="105">
        <f>IFERROR(VLOOKUP($D189,'SAP Data'!$A$7:$SD$1500,V$4,FALSE),"")</f>
        <v>0</v>
      </c>
      <c r="W189" s="105">
        <f>IFERROR(VLOOKUP($D189,'SAP Data'!$A$7:$SD$1500,W$4,FALSE),"")</f>
        <v>0</v>
      </c>
      <c r="X189" s="105">
        <f>IFERROR(VLOOKUP($D189,'SAP Data'!$A$7:$SD$1500,X$4,FALSE),"")</f>
        <v>804.65</v>
      </c>
      <c r="Y189" s="105">
        <f>IFERROR(VLOOKUP($D189,'SAP Data'!$A$7:$SD$1500,Y$4,FALSE),"")</f>
        <v>1568.67</v>
      </c>
      <c r="Z189" s="105">
        <f>IFERROR(VLOOKUP($D189,'SAP Data'!$A$7:$SD$1500,Z$4,FALSE),"")</f>
        <v>0</v>
      </c>
      <c r="AA189" s="105">
        <f>IFERROR(VLOOKUP($D189,'SAP Data'!$A$7:$SD$1500,AA$4,FALSE),"")</f>
        <v>0</v>
      </c>
      <c r="AB189" s="105">
        <f>IFERROR(VLOOKUP($D189,'SAP Data'!$A$7:$SD$1500,AB$4,FALSE),"")</f>
        <v>0</v>
      </c>
      <c r="AC189" s="220">
        <f>IFERROR(VLOOKUP($D189,'SAP Data'!$A$7:$SD$1500,AC$4,FALSE),"")</f>
        <v>0</v>
      </c>
      <c r="AD189" s="133">
        <f t="shared" si="146"/>
        <v>0</v>
      </c>
      <c r="AE189" s="47">
        <f t="shared" si="147"/>
        <v>0</v>
      </c>
      <c r="AF189" s="47">
        <f t="shared" si="148"/>
        <v>0</v>
      </c>
      <c r="AG189" s="47">
        <f t="shared" si="149"/>
        <v>0</v>
      </c>
      <c r="AH189" s="47">
        <f t="shared" si="150"/>
        <v>0</v>
      </c>
      <c r="AI189" s="47">
        <f t="shared" si="151"/>
        <v>0</v>
      </c>
      <c r="AJ189" s="47">
        <f t="shared" si="152"/>
        <v>33.52708333333333</v>
      </c>
      <c r="AK189" s="47">
        <f t="shared" si="153"/>
        <v>132.41541666666669</v>
      </c>
      <c r="AL189" s="47">
        <f t="shared" si="154"/>
        <v>197.77666666666667</v>
      </c>
      <c r="AM189" s="47">
        <f t="shared" si="155"/>
        <v>197.77666666666667</v>
      </c>
      <c r="AN189" s="47">
        <f t="shared" si="156"/>
        <v>197.77666666666667</v>
      </c>
      <c r="AO189" s="132">
        <f t="shared" si="157"/>
        <v>197.77666666666667</v>
      </c>
      <c r="AP189" s="19"/>
      <c r="AQ189" s="19">
        <f t="shared" si="171"/>
        <v>0</v>
      </c>
      <c r="AR189" s="19"/>
      <c r="AS189" s="201"/>
      <c r="AT189" s="19"/>
      <c r="AU189" s="19">
        <f t="shared" si="158"/>
        <v>0</v>
      </c>
      <c r="AV189" s="19"/>
      <c r="AW189" s="201"/>
      <c r="AY189" s="19">
        <f t="shared" si="159"/>
        <v>0</v>
      </c>
      <c r="BA189" s="196"/>
      <c r="BC189" s="19">
        <f t="shared" si="160"/>
        <v>0</v>
      </c>
      <c r="BE189" s="196"/>
      <c r="BG189" s="19">
        <f t="shared" si="161"/>
        <v>0</v>
      </c>
      <c r="BI189" s="196"/>
      <c r="BK189" s="19">
        <f t="shared" si="162"/>
        <v>0</v>
      </c>
      <c r="BM189" s="196"/>
      <c r="BO189" s="19">
        <f t="shared" si="163"/>
        <v>0</v>
      </c>
      <c r="BQ189" s="196"/>
      <c r="BS189" s="19">
        <f t="shared" si="164"/>
        <v>0</v>
      </c>
      <c r="BU189" s="196"/>
      <c r="BW189" s="19">
        <f t="shared" si="165"/>
        <v>0</v>
      </c>
      <c r="BY189" s="196"/>
      <c r="CA189" s="19">
        <f t="shared" si="166"/>
        <v>0</v>
      </c>
      <c r="CC189" s="196"/>
      <c r="CE189" s="19">
        <f t="shared" si="167"/>
        <v>0</v>
      </c>
      <c r="CG189" s="196"/>
      <c r="CI189" s="19">
        <f t="shared" si="168"/>
        <v>0</v>
      </c>
      <c r="CK189" s="196"/>
      <c r="CM189" s="19">
        <f t="shared" si="172"/>
        <v>0</v>
      </c>
      <c r="CO189" s="19">
        <f t="shared" si="173"/>
        <v>197.77666666666667</v>
      </c>
      <c r="CQ189" s="19">
        <f t="shared" si="144"/>
        <v>0</v>
      </c>
      <c r="CS189" s="19">
        <f t="shared" si="174"/>
        <v>0</v>
      </c>
      <c r="CU189" s="19">
        <f t="shared" si="169"/>
        <v>197.77666666666667</v>
      </c>
      <c r="CW189" s="76">
        <f t="shared" si="170"/>
        <v>0</v>
      </c>
      <c r="CY189" s="21"/>
      <c r="CZ189" s="19">
        <f t="shared" si="145"/>
        <v>0</v>
      </c>
      <c r="DA189" s="21"/>
    </row>
    <row r="190" spans="2:105" x14ac:dyDescent="0.2">
      <c r="B190" s="17" t="str">
        <f>VLOOKUP(D190,'line assign basis'!$L$15:$Q$1525,6,FALSE)</f>
        <v>A/R INTERCO-NWNEN</v>
      </c>
      <c r="C190" s="20" t="s">
        <v>472</v>
      </c>
      <c r="D190" s="20" t="s">
        <v>470</v>
      </c>
      <c r="E190" s="20">
        <f>IFERROR(VLOOKUP(D190,'line assign basis'!$L$5:$P$1288,5,FALSE),"")</f>
        <v>17</v>
      </c>
      <c r="F190" s="39">
        <v>5218.34</v>
      </c>
      <c r="G190" s="39">
        <v>2509</v>
      </c>
      <c r="H190" s="19">
        <v>327.94</v>
      </c>
      <c r="I190" s="105">
        <f>IFERROR(VLOOKUP($D190,'SAP Data'!$A$7:$SD$1500,I$4,FALSE),"")</f>
        <v>990.4</v>
      </c>
      <c r="J190" s="105">
        <f>IFERROR(VLOOKUP($D190,'SAP Data'!$A$7:$SD$1500,J$4,FALSE),"")</f>
        <v>4843.8100000000004</v>
      </c>
      <c r="K190" s="105">
        <f>IFERROR(VLOOKUP($D190,'SAP Data'!$A$7:$SD$1500,K$4,FALSE),"")</f>
        <v>6941.06</v>
      </c>
      <c r="L190" s="105">
        <f>IFERROR(VLOOKUP($D190,'SAP Data'!$A$7:$SD$1500,L$4,FALSE),"")</f>
        <v>2425.19</v>
      </c>
      <c r="M190" s="105">
        <f>IFERROR(VLOOKUP($D190,'SAP Data'!$A$7:$SD$1500,M$4,FALSE),"")</f>
        <v>0</v>
      </c>
      <c r="N190" s="105">
        <f>IFERROR(VLOOKUP($D190,'SAP Data'!$A$7:$SD$1500,N$4,FALSE),"")</f>
        <v>0</v>
      </c>
      <c r="O190" s="105">
        <f>IFERROR(VLOOKUP($D190,'SAP Data'!$A$7:$SD$1500,O$4,FALSE),"")</f>
        <v>9780.74</v>
      </c>
      <c r="P190" s="105">
        <f>IFERROR(VLOOKUP($D190,'SAP Data'!$A$7:$SD$1500,P$4,FALSE),"")</f>
        <v>5300.3</v>
      </c>
      <c r="Q190" s="105">
        <f>IFERROR(VLOOKUP($D190,'SAP Data'!$A$7:$SD$1500,Q$4,FALSE),"")</f>
        <v>0</v>
      </c>
      <c r="R190" s="105">
        <f>IFERROR(VLOOKUP($D190,'SAP Data'!$A$7:$SD$1500,R$4,FALSE),"")</f>
        <v>0</v>
      </c>
      <c r="S190" s="105">
        <f>IFERROR(VLOOKUP($D190,'SAP Data'!$A$7:$SD$1500,S$4,FALSE),"")</f>
        <v>303.16000000000003</v>
      </c>
      <c r="T190" s="105">
        <f>IFERROR(VLOOKUP($D190,'SAP Data'!$A$7:$SD$1500,T$4,FALSE),"")</f>
        <v>1324.11</v>
      </c>
      <c r="U190" s="105">
        <f>IFERROR(VLOOKUP($D190,'SAP Data'!$A$7:$SD$1500,U$4,FALSE),"")</f>
        <v>6791.71</v>
      </c>
      <c r="V190" s="105">
        <f>IFERROR(VLOOKUP($D190,'SAP Data'!$A$7:$SD$1500,V$4,FALSE),"")</f>
        <v>3271.91</v>
      </c>
      <c r="W190" s="105">
        <f>IFERROR(VLOOKUP($D190,'SAP Data'!$A$7:$SD$1500,W$4,FALSE),"")</f>
        <v>45.82</v>
      </c>
      <c r="X190" s="105">
        <f>IFERROR(VLOOKUP($D190,'SAP Data'!$A$7:$SD$1500,X$4,FALSE),"")</f>
        <v>86.36</v>
      </c>
      <c r="Y190" s="105">
        <f>IFERROR(VLOOKUP($D190,'SAP Data'!$A$7:$SD$1500,Y$4,FALSE),"")</f>
        <v>178.01</v>
      </c>
      <c r="Z190" s="105">
        <f>IFERROR(VLOOKUP($D190,'SAP Data'!$A$7:$SD$1500,Z$4,FALSE),"")</f>
        <v>219.19</v>
      </c>
      <c r="AA190" s="105">
        <f>IFERROR(VLOOKUP($D190,'SAP Data'!$A$7:$SD$1500,AA$4,FALSE),"")</f>
        <v>0</v>
      </c>
      <c r="AB190" s="105">
        <f>IFERROR(VLOOKUP($D190,'SAP Data'!$A$7:$SD$1500,AB$4,FALSE),"")</f>
        <v>3980.82</v>
      </c>
      <c r="AC190" s="220">
        <f>IFERROR(VLOOKUP($D190,'SAP Data'!$A$7:$SD$1500,AC$4,FALSE),"")</f>
        <v>407.97</v>
      </c>
      <c r="AD190" s="133">
        <f t="shared" si="146"/>
        <v>2977.3008333333332</v>
      </c>
      <c r="AE190" s="47">
        <f t="shared" si="147"/>
        <v>2667.96</v>
      </c>
      <c r="AF190" s="47">
        <f t="shared" si="148"/>
        <v>2617.5570833333336</v>
      </c>
      <c r="AG190" s="47">
        <f t="shared" si="149"/>
        <v>2900.7854166666671</v>
      </c>
      <c r="AH190" s="47">
        <f t="shared" si="150"/>
        <v>3077.0108333333333</v>
      </c>
      <c r="AI190" s="47">
        <f t="shared" si="151"/>
        <v>2724.2133333333331</v>
      </c>
      <c r="AJ190" s="47">
        <f t="shared" si="152"/>
        <v>2339.4604166666668</v>
      </c>
      <c r="AK190" s="47">
        <f t="shared" si="153"/>
        <v>2249.42625</v>
      </c>
      <c r="AL190" s="47">
        <f t="shared" si="154"/>
        <v>2265.9762500000002</v>
      </c>
      <c r="AM190" s="47">
        <f t="shared" si="155"/>
        <v>1867.5783333333329</v>
      </c>
      <c r="AN190" s="47">
        <f t="shared" si="156"/>
        <v>1405.0691666666669</v>
      </c>
      <c r="AO190" s="132">
        <f t="shared" si="157"/>
        <v>1367.0895833333334</v>
      </c>
      <c r="AP190" s="19"/>
      <c r="AQ190" s="19">
        <f t="shared" si="171"/>
        <v>0</v>
      </c>
      <c r="AR190" s="19"/>
      <c r="AS190" s="201"/>
      <c r="AT190" s="19"/>
      <c r="AU190" s="19">
        <f t="shared" si="158"/>
        <v>0</v>
      </c>
      <c r="AV190" s="19"/>
      <c r="AW190" s="201"/>
      <c r="AY190" s="19">
        <f t="shared" si="159"/>
        <v>0</v>
      </c>
      <c r="BA190" s="196"/>
      <c r="BC190" s="19">
        <f t="shared" si="160"/>
        <v>0</v>
      </c>
      <c r="BE190" s="196"/>
      <c r="BG190" s="19">
        <f t="shared" si="161"/>
        <v>0</v>
      </c>
      <c r="BI190" s="196"/>
      <c r="BK190" s="19">
        <f t="shared" si="162"/>
        <v>0</v>
      </c>
      <c r="BM190" s="196"/>
      <c r="BO190" s="19">
        <f t="shared" si="163"/>
        <v>0</v>
      </c>
      <c r="BQ190" s="196"/>
      <c r="BS190" s="19">
        <f t="shared" si="164"/>
        <v>0</v>
      </c>
      <c r="BU190" s="196"/>
      <c r="BW190" s="19">
        <f t="shared" si="165"/>
        <v>0</v>
      </c>
      <c r="BY190" s="196"/>
      <c r="CA190" s="19">
        <f t="shared" si="166"/>
        <v>0</v>
      </c>
      <c r="CC190" s="196"/>
      <c r="CE190" s="19">
        <f t="shared" si="167"/>
        <v>0</v>
      </c>
      <c r="CG190" s="196"/>
      <c r="CI190" s="19">
        <f t="shared" si="168"/>
        <v>0</v>
      </c>
      <c r="CK190" s="196"/>
      <c r="CM190" s="19">
        <f t="shared" si="172"/>
        <v>0</v>
      </c>
      <c r="CO190" s="19">
        <f t="shared" si="173"/>
        <v>1367.0895833333334</v>
      </c>
      <c r="CQ190" s="19">
        <f t="shared" si="144"/>
        <v>0</v>
      </c>
      <c r="CS190" s="19">
        <f t="shared" si="174"/>
        <v>0</v>
      </c>
      <c r="CU190" s="19">
        <f t="shared" si="169"/>
        <v>1367.0895833333334</v>
      </c>
      <c r="CW190" s="76">
        <f t="shared" si="170"/>
        <v>0</v>
      </c>
      <c r="CY190" s="21"/>
      <c r="CZ190" s="19">
        <f t="shared" si="145"/>
        <v>0</v>
      </c>
      <c r="DA190" s="21"/>
    </row>
    <row r="191" spans="2:105" x14ac:dyDescent="0.2">
      <c r="B191" s="17" t="str">
        <f>VLOOKUP(D191,'line assign basis'!$L$15:$Q$1525,6,FALSE)</f>
        <v>A/R INTERCO-NWNWTR</v>
      </c>
      <c r="C191" s="20" t="s">
        <v>1626</v>
      </c>
      <c r="D191" s="20" t="s">
        <v>2945</v>
      </c>
      <c r="E191" s="20">
        <f>IFERROR(VLOOKUP(D191,'line assign basis'!$L$5:$P$1288,5,FALSE),"")</f>
        <v>17</v>
      </c>
      <c r="F191" s="39">
        <v>0</v>
      </c>
      <c r="G191" s="39">
        <v>0</v>
      </c>
      <c r="H191" s="19">
        <v>0</v>
      </c>
      <c r="I191" s="105">
        <f>IFERROR(VLOOKUP($D191,'SAP Data'!$A$7:$SD$1500,I$4,FALSE),"")</f>
        <v>0</v>
      </c>
      <c r="J191" s="105">
        <f>IFERROR(VLOOKUP($D191,'SAP Data'!$A$7:$SD$1500,J$4,FALSE),"")</f>
        <v>0</v>
      </c>
      <c r="K191" s="105">
        <f>IFERROR(VLOOKUP($D191,'SAP Data'!$A$7:$SD$1500,K$4,FALSE),"")</f>
        <v>0</v>
      </c>
      <c r="L191" s="105">
        <f>IFERROR(VLOOKUP($D191,'SAP Data'!$A$7:$SD$1500,L$4,FALSE),"")</f>
        <v>0</v>
      </c>
      <c r="M191" s="105">
        <f>IFERROR(VLOOKUP($D191,'SAP Data'!$A$7:$SD$1500,M$4,FALSE),"")</f>
        <v>0</v>
      </c>
      <c r="N191" s="105">
        <f>IFERROR(VLOOKUP($D191,'SAP Data'!$A$7:$SD$1500,N$4,FALSE),"")</f>
        <v>5854</v>
      </c>
      <c r="O191" s="105">
        <f>IFERROR(VLOOKUP($D191,'SAP Data'!$A$7:$SD$1500,O$4,FALSE),"")</f>
        <v>16105.27</v>
      </c>
      <c r="P191" s="105">
        <f>IFERROR(VLOOKUP($D191,'SAP Data'!$A$7:$SD$1500,P$4,FALSE),"")</f>
        <v>29726.38</v>
      </c>
      <c r="Q191" s="105">
        <f>IFERROR(VLOOKUP($D191,'SAP Data'!$A$7:$SD$1500,Q$4,FALSE),"")</f>
        <v>52854.85</v>
      </c>
      <c r="R191" s="105">
        <f>IFERROR(VLOOKUP($D191,'SAP Data'!$A$7:$SD$1500,R$4,FALSE),"")</f>
        <v>25855.29</v>
      </c>
      <c r="S191" s="105">
        <f>IFERROR(VLOOKUP($D191,'SAP Data'!$A$7:$SD$1500,S$4,FALSE),"")</f>
        <v>32811.22</v>
      </c>
      <c r="T191" s="105">
        <f>IFERROR(VLOOKUP($D191,'SAP Data'!$A$7:$SD$1500,T$4,FALSE),"")</f>
        <v>10243.76</v>
      </c>
      <c r="U191" s="105">
        <f>IFERROR(VLOOKUP($D191,'SAP Data'!$A$7:$SD$1500,U$4,FALSE),"")</f>
        <v>29968.45</v>
      </c>
      <c r="V191" s="105">
        <f>IFERROR(VLOOKUP($D191,'SAP Data'!$A$7:$SD$1500,V$4,FALSE),"")</f>
        <v>111528.25</v>
      </c>
      <c r="W191" s="105">
        <f>IFERROR(VLOOKUP($D191,'SAP Data'!$A$7:$SD$1500,W$4,FALSE),"")</f>
        <v>131694.89000000001</v>
      </c>
      <c r="X191" s="105">
        <f>IFERROR(VLOOKUP($D191,'SAP Data'!$A$7:$SD$1500,X$4,FALSE),"")</f>
        <v>318021.06</v>
      </c>
      <c r="Y191" s="105">
        <f>IFERROR(VLOOKUP($D191,'SAP Data'!$A$7:$SD$1500,Y$4,FALSE),"")</f>
        <v>50018.92</v>
      </c>
      <c r="Z191" s="105">
        <f>IFERROR(VLOOKUP($D191,'SAP Data'!$A$7:$SD$1500,Z$4,FALSE),"")</f>
        <v>229063.32</v>
      </c>
      <c r="AA191" s="105">
        <f>IFERROR(VLOOKUP($D191,'SAP Data'!$A$7:$SD$1500,AA$4,FALSE),"")</f>
        <v>101078.88</v>
      </c>
      <c r="AB191" s="105">
        <f>IFERROR(VLOOKUP($D191,'SAP Data'!$A$7:$SD$1500,AB$4,FALSE),"")</f>
        <v>285609.84999999998</v>
      </c>
      <c r="AC191" s="220">
        <f>IFERROR(VLOOKUP($D191,'SAP Data'!$A$7:$SD$1500,AC$4,FALSE),"")</f>
        <v>399409.07</v>
      </c>
      <c r="AD191" s="133">
        <f t="shared" si="146"/>
        <v>9789.0120833333331</v>
      </c>
      <c r="AE191" s="47">
        <f t="shared" si="147"/>
        <v>12233.450000000003</v>
      </c>
      <c r="AF191" s="47">
        <f t="shared" si="148"/>
        <v>14027.407500000001</v>
      </c>
      <c r="AG191" s="47">
        <f t="shared" si="149"/>
        <v>15702.916250000002</v>
      </c>
      <c r="AH191" s="47">
        <f t="shared" si="150"/>
        <v>21598.612083333337</v>
      </c>
      <c r="AI191" s="47">
        <f t="shared" si="151"/>
        <v>31732.909583333338</v>
      </c>
      <c r="AJ191" s="47">
        <f t="shared" si="152"/>
        <v>50471.074166666665</v>
      </c>
      <c r="AK191" s="47">
        <f t="shared" si="153"/>
        <v>65806.073333333334</v>
      </c>
      <c r="AL191" s="47">
        <f t="shared" si="154"/>
        <v>77190.583333333343</v>
      </c>
      <c r="AM191" s="47">
        <f t="shared" si="155"/>
        <v>90031.538750000007</v>
      </c>
      <c r="AN191" s="47">
        <f t="shared" si="156"/>
        <v>104233.91708333335</v>
      </c>
      <c r="AO191" s="132">
        <f t="shared" si="157"/>
        <v>129335.48749999999</v>
      </c>
      <c r="AP191" s="19"/>
      <c r="AQ191" s="19">
        <f t="shared" si="171"/>
        <v>0</v>
      </c>
      <c r="AR191" s="19"/>
      <c r="AS191" s="201"/>
      <c r="AT191" s="19"/>
      <c r="AU191" s="19">
        <f t="shared" si="158"/>
        <v>0</v>
      </c>
      <c r="AV191" s="19"/>
      <c r="AW191" s="201"/>
      <c r="AY191" s="19">
        <f t="shared" si="159"/>
        <v>0</v>
      </c>
      <c r="BA191" s="196"/>
      <c r="BC191" s="19">
        <f t="shared" si="160"/>
        <v>0</v>
      </c>
      <c r="BE191" s="196"/>
      <c r="BG191" s="19">
        <f t="shared" si="161"/>
        <v>0</v>
      </c>
      <c r="BI191" s="196"/>
      <c r="BK191" s="19">
        <f t="shared" si="162"/>
        <v>0</v>
      </c>
      <c r="BM191" s="196"/>
      <c r="BO191" s="19">
        <f t="shared" si="163"/>
        <v>0</v>
      </c>
      <c r="BQ191" s="196"/>
      <c r="BS191" s="19">
        <f t="shared" si="164"/>
        <v>0</v>
      </c>
      <c r="BU191" s="196"/>
      <c r="BW191" s="19">
        <f t="shared" si="165"/>
        <v>0</v>
      </c>
      <c r="BY191" s="196"/>
      <c r="CA191" s="19">
        <f t="shared" si="166"/>
        <v>0</v>
      </c>
      <c r="CC191" s="196"/>
      <c r="CE191" s="19">
        <f t="shared" si="167"/>
        <v>0</v>
      </c>
      <c r="CG191" s="196"/>
      <c r="CI191" s="19">
        <f t="shared" si="168"/>
        <v>0</v>
      </c>
      <c r="CK191" s="196"/>
      <c r="CM191" s="19">
        <f t="shared" si="172"/>
        <v>0</v>
      </c>
      <c r="CO191" s="19">
        <f t="shared" si="173"/>
        <v>129335.48749999999</v>
      </c>
      <c r="CQ191" s="19">
        <f t="shared" si="144"/>
        <v>0</v>
      </c>
      <c r="CS191" s="19">
        <f t="shared" si="174"/>
        <v>0</v>
      </c>
      <c r="CU191" s="19">
        <f t="shared" si="169"/>
        <v>129335.48749999999</v>
      </c>
      <c r="CW191" s="76">
        <f t="shared" si="170"/>
        <v>0</v>
      </c>
      <c r="CY191" s="21"/>
      <c r="CZ191" s="19">
        <f t="shared" si="145"/>
        <v>0</v>
      </c>
      <c r="DA191" s="21"/>
    </row>
    <row r="192" spans="2:105" x14ac:dyDescent="0.2">
      <c r="B192" s="17" t="str">
        <f>VLOOKUP(D192,'line assign basis'!$L$15:$Q$1525,6,FALSE)</f>
        <v>A/R INTERCO - GRS</v>
      </c>
      <c r="C192" s="20" t="s">
        <v>475</v>
      </c>
      <c r="D192" s="20" t="s">
        <v>473</v>
      </c>
      <c r="E192" s="20">
        <f>IFERROR(VLOOKUP(D192,'line assign basis'!$L$5:$P$1288,5,FALSE),"")</f>
        <v>17</v>
      </c>
      <c r="F192" s="39">
        <v>39710.97</v>
      </c>
      <c r="G192" s="39">
        <v>39492.019999999997</v>
      </c>
      <c r="H192" s="19">
        <v>48892.71</v>
      </c>
      <c r="I192" s="105">
        <f>IFERROR(VLOOKUP($D192,'SAP Data'!$A$7:$SD$1500,I$4,FALSE),"")</f>
        <v>44101.91</v>
      </c>
      <c r="J192" s="105">
        <f>IFERROR(VLOOKUP($D192,'SAP Data'!$A$7:$SD$1500,J$4,FALSE),"")</f>
        <v>35240.6</v>
      </c>
      <c r="K192" s="105">
        <f>IFERROR(VLOOKUP($D192,'SAP Data'!$A$7:$SD$1500,K$4,FALSE),"")</f>
        <v>34205.919999999998</v>
      </c>
      <c r="L192" s="105">
        <f>IFERROR(VLOOKUP($D192,'SAP Data'!$A$7:$SD$1500,L$4,FALSE),"")</f>
        <v>33400.1</v>
      </c>
      <c r="M192" s="105">
        <f>IFERROR(VLOOKUP($D192,'SAP Data'!$A$7:$SD$1500,M$4,FALSE),"")</f>
        <v>43993.19</v>
      </c>
      <c r="N192" s="105">
        <f>IFERROR(VLOOKUP($D192,'SAP Data'!$A$7:$SD$1500,N$4,FALSE),"")</f>
        <v>45863.67</v>
      </c>
      <c r="O192" s="105">
        <f>IFERROR(VLOOKUP($D192,'SAP Data'!$A$7:$SD$1500,O$4,FALSE),"")</f>
        <v>36019.53</v>
      </c>
      <c r="P192" s="105">
        <f>IFERROR(VLOOKUP($D192,'SAP Data'!$A$7:$SD$1500,P$4,FALSE),"")</f>
        <v>75716.34</v>
      </c>
      <c r="Q192" s="105">
        <f>IFERROR(VLOOKUP($D192,'SAP Data'!$A$7:$SD$1500,Q$4,FALSE),"")</f>
        <v>24374.14</v>
      </c>
      <c r="R192" s="105">
        <f>IFERROR(VLOOKUP($D192,'SAP Data'!$A$7:$SD$1500,R$4,FALSE),"")</f>
        <v>47051.47</v>
      </c>
      <c r="S192" s="105">
        <f>IFERROR(VLOOKUP($D192,'SAP Data'!$A$7:$SD$1500,S$4,FALSE),"")</f>
        <v>33614.730000000003</v>
      </c>
      <c r="T192" s="105">
        <f>IFERROR(VLOOKUP($D192,'SAP Data'!$A$7:$SD$1500,T$4,FALSE),"")</f>
        <v>39812.49</v>
      </c>
      <c r="U192" s="105">
        <f>IFERROR(VLOOKUP($D192,'SAP Data'!$A$7:$SD$1500,U$4,FALSE),"")</f>
        <v>35418.129999999997</v>
      </c>
      <c r="V192" s="105">
        <f>IFERROR(VLOOKUP($D192,'SAP Data'!$A$7:$SD$1500,V$4,FALSE),"")</f>
        <v>54707.040000000001</v>
      </c>
      <c r="W192" s="105">
        <f>IFERROR(VLOOKUP($D192,'SAP Data'!$A$7:$SD$1500,W$4,FALSE),"")</f>
        <v>36568.65</v>
      </c>
      <c r="X192" s="105">
        <f>IFERROR(VLOOKUP($D192,'SAP Data'!$A$7:$SD$1500,X$4,FALSE),"")</f>
        <v>27306.02</v>
      </c>
      <c r="Y192" s="105">
        <f>IFERROR(VLOOKUP($D192,'SAP Data'!$A$7:$SD$1500,Y$4,FALSE),"")</f>
        <v>32943</v>
      </c>
      <c r="Z192" s="105">
        <f>IFERROR(VLOOKUP($D192,'SAP Data'!$A$7:$SD$1500,Z$4,FALSE),"")</f>
        <v>34355.919999999998</v>
      </c>
      <c r="AA192" s="105">
        <f>IFERROR(VLOOKUP($D192,'SAP Data'!$A$7:$SD$1500,AA$4,FALSE),"")</f>
        <v>37713.78</v>
      </c>
      <c r="AB192" s="105">
        <f>IFERROR(VLOOKUP($D192,'SAP Data'!$A$7:$SD$1500,AB$4,FALSE),"")</f>
        <v>311783.61</v>
      </c>
      <c r="AC192" s="220">
        <f>IFERROR(VLOOKUP($D192,'SAP Data'!$A$7:$SD$1500,AC$4,FALSE),"")</f>
        <v>29106.63</v>
      </c>
      <c r="AD192" s="133">
        <f t="shared" si="146"/>
        <v>42056.779166666667</v>
      </c>
      <c r="AE192" s="47">
        <f t="shared" si="147"/>
        <v>42117.746249999997</v>
      </c>
      <c r="AF192" s="47">
        <f t="shared" si="148"/>
        <v>41494.516666666663</v>
      </c>
      <c r="AG192" s="47">
        <f t="shared" si="149"/>
        <v>40754.35</v>
      </c>
      <c r="AH192" s="47">
        <f t="shared" si="150"/>
        <v>41203.627499999995</v>
      </c>
      <c r="AI192" s="47">
        <f t="shared" si="151"/>
        <v>42113.176249999997</v>
      </c>
      <c r="AJ192" s="47">
        <f t="shared" si="152"/>
        <v>41957.703333333331</v>
      </c>
      <c r="AK192" s="47">
        <f t="shared" si="153"/>
        <v>41243.358750000007</v>
      </c>
      <c r="AL192" s="47">
        <f t="shared" si="154"/>
        <v>40303.444583333338</v>
      </c>
      <c r="AM192" s="47">
        <f t="shared" si="155"/>
        <v>39894.548750000009</v>
      </c>
      <c r="AN192" s="47">
        <f t="shared" si="156"/>
        <v>49801.278749999998</v>
      </c>
      <c r="AO192" s="132">
        <f t="shared" si="157"/>
        <v>59834.602083333324</v>
      </c>
      <c r="AP192" s="19"/>
      <c r="AQ192" s="19">
        <f t="shared" si="171"/>
        <v>0</v>
      </c>
      <c r="AR192" s="19"/>
      <c r="AS192" s="201"/>
      <c r="AT192" s="19"/>
      <c r="AU192" s="19">
        <f t="shared" si="158"/>
        <v>0</v>
      </c>
      <c r="AV192" s="19"/>
      <c r="AW192" s="201"/>
      <c r="AY192" s="19">
        <f t="shared" si="159"/>
        <v>0</v>
      </c>
      <c r="BA192" s="196"/>
      <c r="BC192" s="19">
        <f t="shared" si="160"/>
        <v>0</v>
      </c>
      <c r="BE192" s="196"/>
      <c r="BG192" s="19">
        <f t="shared" si="161"/>
        <v>0</v>
      </c>
      <c r="BI192" s="196"/>
      <c r="BK192" s="19">
        <f t="shared" si="162"/>
        <v>0</v>
      </c>
      <c r="BM192" s="196"/>
      <c r="BO192" s="19">
        <f t="shared" si="163"/>
        <v>0</v>
      </c>
      <c r="BQ192" s="196"/>
      <c r="BS192" s="19">
        <f t="shared" si="164"/>
        <v>0</v>
      </c>
      <c r="BU192" s="196"/>
      <c r="BW192" s="19">
        <f t="shared" si="165"/>
        <v>0</v>
      </c>
      <c r="BY192" s="196"/>
      <c r="CA192" s="19">
        <f t="shared" si="166"/>
        <v>0</v>
      </c>
      <c r="CC192" s="196"/>
      <c r="CE192" s="19">
        <f t="shared" si="167"/>
        <v>0</v>
      </c>
      <c r="CG192" s="196"/>
      <c r="CI192" s="19">
        <f t="shared" si="168"/>
        <v>0</v>
      </c>
      <c r="CK192" s="196"/>
      <c r="CM192" s="19">
        <f t="shared" si="172"/>
        <v>0</v>
      </c>
      <c r="CO192" s="19">
        <f t="shared" si="173"/>
        <v>59834.602083333324</v>
      </c>
      <c r="CQ192" s="19">
        <f t="shared" si="144"/>
        <v>0</v>
      </c>
      <c r="CS192" s="19">
        <f t="shared" si="174"/>
        <v>0</v>
      </c>
      <c r="CU192" s="19">
        <f t="shared" si="169"/>
        <v>59834.602083333324</v>
      </c>
      <c r="CW192" s="76">
        <f t="shared" si="170"/>
        <v>0</v>
      </c>
      <c r="CY192" s="21"/>
      <c r="CZ192" s="19">
        <f t="shared" si="145"/>
        <v>0</v>
      </c>
      <c r="DA192" s="21"/>
    </row>
    <row r="193" spans="2:105" x14ac:dyDescent="0.2">
      <c r="B193" s="17" t="str">
        <f>VLOOKUP(D193,'line assign basis'!$L$15:$Q$1525,6,FALSE)</f>
        <v>A/R INTERCO-NWNGS</v>
      </c>
      <c r="C193" s="20" t="s">
        <v>478</v>
      </c>
      <c r="D193" s="20" t="s">
        <v>476</v>
      </c>
      <c r="E193" s="20">
        <f>IFERROR(VLOOKUP(D193,'line assign basis'!$L$5:$P$1288,5,FALSE),"")</f>
        <v>17</v>
      </c>
      <c r="F193" s="39">
        <v>112918.89</v>
      </c>
      <c r="G193" s="39">
        <v>98744.28</v>
      </c>
      <c r="H193" s="19">
        <v>282885.02</v>
      </c>
      <c r="I193" s="105">
        <f>IFERROR(VLOOKUP($D193,'SAP Data'!$A$7:$SD$1500,I$4,FALSE),"")</f>
        <v>103714.73</v>
      </c>
      <c r="J193" s="105">
        <f>IFERROR(VLOOKUP($D193,'SAP Data'!$A$7:$SD$1500,J$4,FALSE),"")</f>
        <v>80890.38</v>
      </c>
      <c r="K193" s="105">
        <f>IFERROR(VLOOKUP($D193,'SAP Data'!$A$7:$SD$1500,K$4,FALSE),"")</f>
        <v>98537</v>
      </c>
      <c r="L193" s="105">
        <f>IFERROR(VLOOKUP($D193,'SAP Data'!$A$7:$SD$1500,L$4,FALSE),"")</f>
        <v>63272.02</v>
      </c>
      <c r="M193" s="105">
        <f>IFERROR(VLOOKUP($D193,'SAP Data'!$A$7:$SD$1500,M$4,FALSE),"")</f>
        <v>88755.89</v>
      </c>
      <c r="N193" s="105">
        <f>IFERROR(VLOOKUP($D193,'SAP Data'!$A$7:$SD$1500,N$4,FALSE),"")</f>
        <v>75887.7</v>
      </c>
      <c r="O193" s="105">
        <f>IFERROR(VLOOKUP($D193,'SAP Data'!$A$7:$SD$1500,O$4,FALSE),"")</f>
        <v>77143.240000000005</v>
      </c>
      <c r="P193" s="105">
        <f>IFERROR(VLOOKUP($D193,'SAP Data'!$A$7:$SD$1500,P$4,FALSE),"")</f>
        <v>100653.78</v>
      </c>
      <c r="Q193" s="105">
        <f>IFERROR(VLOOKUP($D193,'SAP Data'!$A$7:$SD$1500,Q$4,FALSE),"")</f>
        <v>85437.9</v>
      </c>
      <c r="R193" s="105">
        <f>IFERROR(VLOOKUP($D193,'SAP Data'!$A$7:$SD$1500,R$4,FALSE),"")</f>
        <v>75624.960000000006</v>
      </c>
      <c r="S193" s="105">
        <f>IFERROR(VLOOKUP($D193,'SAP Data'!$A$7:$SD$1500,S$4,FALSE),"")</f>
        <v>133516.57</v>
      </c>
      <c r="T193" s="105">
        <f>IFERROR(VLOOKUP($D193,'SAP Data'!$A$7:$SD$1500,T$4,FALSE),"")</f>
        <v>243746.81</v>
      </c>
      <c r="U193" s="105">
        <f>IFERROR(VLOOKUP($D193,'SAP Data'!$A$7:$SD$1500,U$4,FALSE),"")</f>
        <v>79268.89</v>
      </c>
      <c r="V193" s="105">
        <f>IFERROR(VLOOKUP($D193,'SAP Data'!$A$7:$SD$1500,V$4,FALSE),"")</f>
        <v>95819.37</v>
      </c>
      <c r="W193" s="105">
        <f>IFERROR(VLOOKUP($D193,'SAP Data'!$A$7:$SD$1500,W$4,FALSE),"")</f>
        <v>90639.02</v>
      </c>
      <c r="X193" s="105">
        <f>IFERROR(VLOOKUP($D193,'SAP Data'!$A$7:$SD$1500,X$4,FALSE),"")</f>
        <v>94680.14</v>
      </c>
      <c r="Y193" s="105">
        <f>IFERROR(VLOOKUP($D193,'SAP Data'!$A$7:$SD$1500,Y$4,FALSE),"")</f>
        <v>70487.289999999994</v>
      </c>
      <c r="Z193" s="105">
        <f>IFERROR(VLOOKUP($D193,'SAP Data'!$A$7:$SD$1500,Z$4,FALSE),"")</f>
        <v>104392.86</v>
      </c>
      <c r="AA193" s="105">
        <f>IFERROR(VLOOKUP($D193,'SAP Data'!$A$7:$SD$1500,AA$4,FALSE),"")</f>
        <v>70264.36</v>
      </c>
      <c r="AB193" s="105">
        <f>IFERROR(VLOOKUP($D193,'SAP Data'!$A$7:$SD$1500,AB$4,FALSE),"")</f>
        <v>77895.41</v>
      </c>
      <c r="AC193" s="220">
        <f>IFERROR(VLOOKUP($D193,'SAP Data'!$A$7:$SD$1500,AC$4,FALSE),"")</f>
        <v>158824.82</v>
      </c>
      <c r="AD193" s="133">
        <f t="shared" si="146"/>
        <v>104182.82208333333</v>
      </c>
      <c r="AE193" s="47">
        <f t="shared" si="147"/>
        <v>104077.75374999997</v>
      </c>
      <c r="AF193" s="47">
        <f t="shared" si="148"/>
        <v>103895.84041666669</v>
      </c>
      <c r="AG193" s="47">
        <f t="shared" si="149"/>
        <v>101246.505</v>
      </c>
      <c r="AH193" s="47">
        <f t="shared" si="150"/>
        <v>100849.96958333334</v>
      </c>
      <c r="AI193" s="47">
        <f t="shared" si="151"/>
        <v>101142.92833333334</v>
      </c>
      <c r="AJ193" s="47">
        <f t="shared" si="152"/>
        <v>102122.51750000002</v>
      </c>
      <c r="AK193" s="47">
        <f t="shared" si="153"/>
        <v>102669.9975</v>
      </c>
      <c r="AL193" s="47">
        <f t="shared" si="154"/>
        <v>103096.52083333333</v>
      </c>
      <c r="AM193" s="47">
        <f t="shared" si="155"/>
        <v>103997.61583333334</v>
      </c>
      <c r="AN193" s="47">
        <f t="shared" si="156"/>
        <v>102762.73041666667</v>
      </c>
      <c r="AO193" s="132">
        <f t="shared" si="157"/>
        <v>104872.25333333331</v>
      </c>
      <c r="AP193" s="19"/>
      <c r="AQ193" s="19">
        <f t="shared" si="171"/>
        <v>0</v>
      </c>
      <c r="AR193" s="19"/>
      <c r="AS193" s="201"/>
      <c r="AT193" s="19"/>
      <c r="AU193" s="19">
        <f t="shared" si="158"/>
        <v>0</v>
      </c>
      <c r="AV193" s="19"/>
      <c r="AW193" s="201"/>
      <c r="AY193" s="19">
        <f t="shared" si="159"/>
        <v>0</v>
      </c>
      <c r="BA193" s="196"/>
      <c r="BC193" s="19">
        <f t="shared" si="160"/>
        <v>0</v>
      </c>
      <c r="BE193" s="196"/>
      <c r="BG193" s="19">
        <f t="shared" si="161"/>
        <v>0</v>
      </c>
      <c r="BI193" s="196"/>
      <c r="BK193" s="19">
        <f t="shared" si="162"/>
        <v>0</v>
      </c>
      <c r="BM193" s="196"/>
      <c r="BO193" s="19">
        <f t="shared" si="163"/>
        <v>0</v>
      </c>
      <c r="BQ193" s="196"/>
      <c r="BS193" s="19">
        <f t="shared" si="164"/>
        <v>0</v>
      </c>
      <c r="BU193" s="196"/>
      <c r="BW193" s="19">
        <f t="shared" si="165"/>
        <v>0</v>
      </c>
      <c r="BY193" s="196"/>
      <c r="CA193" s="19">
        <f t="shared" si="166"/>
        <v>0</v>
      </c>
      <c r="CC193" s="196"/>
      <c r="CE193" s="19">
        <f t="shared" si="167"/>
        <v>0</v>
      </c>
      <c r="CG193" s="196"/>
      <c r="CI193" s="19">
        <f t="shared" si="168"/>
        <v>0</v>
      </c>
      <c r="CK193" s="196"/>
      <c r="CM193" s="19">
        <f t="shared" si="172"/>
        <v>0</v>
      </c>
      <c r="CO193" s="19">
        <f t="shared" si="173"/>
        <v>104872.25333333331</v>
      </c>
      <c r="CQ193" s="19">
        <f t="shared" si="144"/>
        <v>0</v>
      </c>
      <c r="CS193" s="19">
        <f t="shared" si="174"/>
        <v>0</v>
      </c>
      <c r="CU193" s="19">
        <f t="shared" si="169"/>
        <v>104872.25333333331</v>
      </c>
      <c r="CW193" s="76">
        <f t="shared" si="170"/>
        <v>0</v>
      </c>
      <c r="CY193" s="21"/>
      <c r="CZ193" s="19">
        <f t="shared" si="145"/>
        <v>0</v>
      </c>
      <c r="DA193" s="21"/>
    </row>
    <row r="194" spans="2:105" x14ac:dyDescent="0.2">
      <c r="B194" s="17" t="str">
        <f>VLOOKUP(D194,'line assign basis'!$L$15:$Q$1525,6,FALSE)</f>
        <v>A/R INTER NNG FIN</v>
      </c>
      <c r="C194" s="20" t="s">
        <v>481</v>
      </c>
      <c r="D194" s="20" t="s">
        <v>479</v>
      </c>
      <c r="E194" s="20">
        <f>IFERROR(VLOOKUP(D194,'line assign basis'!$L$5:$P$1288,5,FALSE),"")</f>
        <v>17</v>
      </c>
      <c r="F194" s="39">
        <v>-3903.19</v>
      </c>
      <c r="G194" s="39">
        <v>0</v>
      </c>
      <c r="H194" s="19">
        <v>0</v>
      </c>
      <c r="I194" s="105">
        <f>IFERROR(VLOOKUP($D194,'SAP Data'!$A$7:$SD$1500,I$4,FALSE),"")</f>
        <v>0</v>
      </c>
      <c r="J194" s="105">
        <f>IFERROR(VLOOKUP($D194,'SAP Data'!$A$7:$SD$1500,J$4,FALSE),"")</f>
        <v>0</v>
      </c>
      <c r="K194" s="105">
        <f>IFERROR(VLOOKUP($D194,'SAP Data'!$A$7:$SD$1500,K$4,FALSE),"")</f>
        <v>0</v>
      </c>
      <c r="L194" s="105">
        <f>IFERROR(VLOOKUP($D194,'SAP Data'!$A$7:$SD$1500,L$4,FALSE),"")</f>
        <v>98.39</v>
      </c>
      <c r="M194" s="105">
        <f>IFERROR(VLOOKUP($D194,'SAP Data'!$A$7:$SD$1500,M$4,FALSE),"")</f>
        <v>98.39</v>
      </c>
      <c r="N194" s="105">
        <f>IFERROR(VLOOKUP($D194,'SAP Data'!$A$7:$SD$1500,N$4,FALSE),"")</f>
        <v>98.39</v>
      </c>
      <c r="O194" s="105">
        <f>IFERROR(VLOOKUP($D194,'SAP Data'!$A$7:$SD$1500,O$4,FALSE),"")</f>
        <v>0</v>
      </c>
      <c r="P194" s="105">
        <f>IFERROR(VLOOKUP($D194,'SAP Data'!$A$7:$SD$1500,P$4,FALSE),"")</f>
        <v>2098.88</v>
      </c>
      <c r="Q194" s="105">
        <f>IFERROR(VLOOKUP($D194,'SAP Data'!$A$7:$SD$1500,Q$4,FALSE),"")</f>
        <v>2703.13</v>
      </c>
      <c r="R194" s="105">
        <f>IFERROR(VLOOKUP($D194,'SAP Data'!$A$7:$SD$1500,R$4,FALSE),"")</f>
        <v>0</v>
      </c>
      <c r="S194" s="105">
        <f>IFERROR(VLOOKUP($D194,'SAP Data'!$A$7:$SD$1500,S$4,FALSE),"")</f>
        <v>0</v>
      </c>
      <c r="T194" s="105">
        <f>IFERROR(VLOOKUP($D194,'SAP Data'!$A$7:$SD$1500,T$4,FALSE),"")</f>
        <v>0</v>
      </c>
      <c r="U194" s="105">
        <f>IFERROR(VLOOKUP($D194,'SAP Data'!$A$7:$SD$1500,U$4,FALSE),"")</f>
        <v>86.36</v>
      </c>
      <c r="V194" s="105">
        <f>IFERROR(VLOOKUP($D194,'SAP Data'!$A$7:$SD$1500,V$4,FALSE),"")</f>
        <v>483.99</v>
      </c>
      <c r="W194" s="105">
        <f>IFERROR(VLOOKUP($D194,'SAP Data'!$A$7:$SD$1500,W$4,FALSE),"")</f>
        <v>483.99</v>
      </c>
      <c r="X194" s="105">
        <f>IFERROR(VLOOKUP($D194,'SAP Data'!$A$7:$SD$1500,X$4,FALSE),"")</f>
        <v>0</v>
      </c>
      <c r="Y194" s="105">
        <f>IFERROR(VLOOKUP($D194,'SAP Data'!$A$7:$SD$1500,Y$4,FALSE),"")</f>
        <v>0</v>
      </c>
      <c r="Z194" s="105">
        <f>IFERROR(VLOOKUP($D194,'SAP Data'!$A$7:$SD$1500,Z$4,FALSE),"")</f>
        <v>0</v>
      </c>
      <c r="AA194" s="105">
        <f>IFERROR(VLOOKUP($D194,'SAP Data'!$A$7:$SD$1500,AA$4,FALSE),"")</f>
        <v>0</v>
      </c>
      <c r="AB194" s="105">
        <f>IFERROR(VLOOKUP($D194,'SAP Data'!$A$7:$SD$1500,AB$4,FALSE),"")</f>
        <v>0</v>
      </c>
      <c r="AC194" s="220">
        <f>IFERROR(VLOOKUP($D194,'SAP Data'!$A$7:$SD$1500,AC$4,FALSE),"")</f>
        <v>0</v>
      </c>
      <c r="AD194" s="133">
        <f t="shared" si="146"/>
        <v>262.13208333333336</v>
      </c>
      <c r="AE194" s="47">
        <f t="shared" si="147"/>
        <v>424.76500000000004</v>
      </c>
      <c r="AF194" s="47">
        <f t="shared" si="148"/>
        <v>424.76500000000004</v>
      </c>
      <c r="AG194" s="47">
        <f t="shared" si="149"/>
        <v>428.3633333333334</v>
      </c>
      <c r="AH194" s="47">
        <f t="shared" si="150"/>
        <v>452.12791666666664</v>
      </c>
      <c r="AI194" s="47">
        <f t="shared" si="151"/>
        <v>492.46041666666662</v>
      </c>
      <c r="AJ194" s="47">
        <f t="shared" si="152"/>
        <v>508.52708333333334</v>
      </c>
      <c r="AK194" s="47">
        <f t="shared" si="153"/>
        <v>500.32791666666657</v>
      </c>
      <c r="AL194" s="47">
        <f t="shared" si="154"/>
        <v>492.12874999999991</v>
      </c>
      <c r="AM194" s="47">
        <f t="shared" si="155"/>
        <v>488.02916666666664</v>
      </c>
      <c r="AN194" s="47">
        <f t="shared" si="156"/>
        <v>400.57583333333332</v>
      </c>
      <c r="AO194" s="132">
        <f t="shared" si="157"/>
        <v>200.49208333333334</v>
      </c>
      <c r="AP194" s="19"/>
      <c r="AQ194" s="19">
        <f t="shared" si="171"/>
        <v>0</v>
      </c>
      <c r="AR194" s="19"/>
      <c r="AS194" s="201"/>
      <c r="AT194" s="19"/>
      <c r="AU194" s="19">
        <f t="shared" si="158"/>
        <v>0</v>
      </c>
      <c r="AV194" s="19"/>
      <c r="AW194" s="201"/>
      <c r="AY194" s="19">
        <f t="shared" si="159"/>
        <v>0</v>
      </c>
      <c r="BA194" s="196"/>
      <c r="BC194" s="19">
        <f t="shared" si="160"/>
        <v>0</v>
      </c>
      <c r="BE194" s="196"/>
      <c r="BG194" s="19">
        <f t="shared" si="161"/>
        <v>0</v>
      </c>
      <c r="BI194" s="196"/>
      <c r="BK194" s="19">
        <f t="shared" si="162"/>
        <v>0</v>
      </c>
      <c r="BM194" s="196"/>
      <c r="BO194" s="19">
        <f t="shared" si="163"/>
        <v>0</v>
      </c>
      <c r="BQ194" s="196"/>
      <c r="BS194" s="19">
        <f t="shared" si="164"/>
        <v>0</v>
      </c>
      <c r="BU194" s="196"/>
      <c r="BW194" s="19">
        <f t="shared" si="165"/>
        <v>0</v>
      </c>
      <c r="BY194" s="196"/>
      <c r="CA194" s="19">
        <f t="shared" si="166"/>
        <v>0</v>
      </c>
      <c r="CC194" s="196"/>
      <c r="CE194" s="19">
        <f t="shared" si="167"/>
        <v>0</v>
      </c>
      <c r="CG194" s="196"/>
      <c r="CI194" s="19">
        <f t="shared" si="168"/>
        <v>0</v>
      </c>
      <c r="CK194" s="196"/>
      <c r="CM194" s="19">
        <f t="shared" si="172"/>
        <v>0</v>
      </c>
      <c r="CO194" s="19">
        <f t="shared" si="173"/>
        <v>200.49208333333334</v>
      </c>
      <c r="CQ194" s="19">
        <f t="shared" si="144"/>
        <v>0</v>
      </c>
      <c r="CS194" s="19">
        <f t="shared" si="174"/>
        <v>0</v>
      </c>
      <c r="CU194" s="19">
        <f t="shared" si="169"/>
        <v>200.49208333333334</v>
      </c>
      <c r="CW194" s="76">
        <f t="shared" si="170"/>
        <v>0</v>
      </c>
      <c r="CY194" s="21"/>
      <c r="CZ194" s="19">
        <f t="shared" si="145"/>
        <v>0</v>
      </c>
      <c r="DA194" s="21"/>
    </row>
    <row r="195" spans="2:105" x14ac:dyDescent="0.2">
      <c r="B195" s="17" t="str">
        <f>VLOOKUP(D195,'line assign basis'!$L$15:$Q$1525,6,FALSE)</f>
        <v>A/R INTER NW BIOGAS</v>
      </c>
      <c r="C195" s="20" t="s">
        <v>484</v>
      </c>
      <c r="D195" s="20" t="s">
        <v>482</v>
      </c>
      <c r="E195" s="20">
        <f>IFERROR(VLOOKUP(D195,'line assign basis'!$L$5:$P$1288,5,FALSE),"")</f>
        <v>17</v>
      </c>
      <c r="F195" s="39">
        <v>0</v>
      </c>
      <c r="G195" s="39">
        <v>0</v>
      </c>
      <c r="H195" s="19">
        <v>0</v>
      </c>
      <c r="I195" s="105">
        <f>IFERROR(VLOOKUP($D195,'SAP Data'!$A$7:$SD$1500,I$4,FALSE),"")</f>
        <v>0</v>
      </c>
      <c r="J195" s="105">
        <f>IFERROR(VLOOKUP($D195,'SAP Data'!$A$7:$SD$1500,J$4,FALSE),"")</f>
        <v>0</v>
      </c>
      <c r="K195" s="105">
        <f>IFERROR(VLOOKUP($D195,'SAP Data'!$A$7:$SD$1500,K$4,FALSE),"")</f>
        <v>0</v>
      </c>
      <c r="L195" s="105">
        <f>IFERROR(VLOOKUP($D195,'SAP Data'!$A$7:$SD$1500,L$4,FALSE),"")</f>
        <v>0</v>
      </c>
      <c r="M195" s="105">
        <f>IFERROR(VLOOKUP($D195,'SAP Data'!$A$7:$SD$1500,M$4,FALSE),"")</f>
        <v>0</v>
      </c>
      <c r="N195" s="105">
        <f>IFERROR(VLOOKUP($D195,'SAP Data'!$A$7:$SD$1500,N$4,FALSE),"")</f>
        <v>0</v>
      </c>
      <c r="O195" s="105">
        <f>IFERROR(VLOOKUP($D195,'SAP Data'!$A$7:$SD$1500,O$4,FALSE),"")</f>
        <v>0</v>
      </c>
      <c r="P195" s="105">
        <f>IFERROR(VLOOKUP($D195,'SAP Data'!$A$7:$SD$1500,P$4,FALSE),"")</f>
        <v>0</v>
      </c>
      <c r="Q195" s="105">
        <f>IFERROR(VLOOKUP($D195,'SAP Data'!$A$7:$SD$1500,Q$4,FALSE),"")</f>
        <v>0</v>
      </c>
      <c r="R195" s="105">
        <f>IFERROR(VLOOKUP($D195,'SAP Data'!$A$7:$SD$1500,R$4,FALSE),"")</f>
        <v>0</v>
      </c>
      <c r="S195" s="105">
        <f>IFERROR(VLOOKUP($D195,'SAP Data'!$A$7:$SD$1500,S$4,FALSE),"")</f>
        <v>0</v>
      </c>
      <c r="T195" s="105">
        <f>IFERROR(VLOOKUP($D195,'SAP Data'!$A$7:$SD$1500,T$4,FALSE),"")</f>
        <v>0</v>
      </c>
      <c r="U195" s="105">
        <f>IFERROR(VLOOKUP($D195,'SAP Data'!$A$7:$SD$1500,U$4,FALSE),"")</f>
        <v>0</v>
      </c>
      <c r="V195" s="105">
        <f>IFERROR(VLOOKUP($D195,'SAP Data'!$A$7:$SD$1500,V$4,FALSE),"")</f>
        <v>0</v>
      </c>
      <c r="W195" s="105">
        <f>IFERROR(VLOOKUP($D195,'SAP Data'!$A$7:$SD$1500,W$4,FALSE),"")</f>
        <v>0</v>
      </c>
      <c r="X195" s="105">
        <f>IFERROR(VLOOKUP($D195,'SAP Data'!$A$7:$SD$1500,X$4,FALSE),"")</f>
        <v>0</v>
      </c>
      <c r="Y195" s="105">
        <f>IFERROR(VLOOKUP($D195,'SAP Data'!$A$7:$SD$1500,Y$4,FALSE),"")</f>
        <v>0</v>
      </c>
      <c r="Z195" s="105">
        <f>IFERROR(VLOOKUP($D195,'SAP Data'!$A$7:$SD$1500,Z$4,FALSE),"")</f>
        <v>0</v>
      </c>
      <c r="AA195" s="105">
        <f>IFERROR(VLOOKUP($D195,'SAP Data'!$A$7:$SD$1500,AA$4,FALSE),"")</f>
        <v>0</v>
      </c>
      <c r="AB195" s="105">
        <f>IFERROR(VLOOKUP($D195,'SAP Data'!$A$7:$SD$1500,AB$4,FALSE),"")</f>
        <v>0</v>
      </c>
      <c r="AC195" s="220">
        <f>IFERROR(VLOOKUP($D195,'SAP Data'!$A$7:$SD$1500,AC$4,FALSE),"")</f>
        <v>0</v>
      </c>
      <c r="AD195" s="133">
        <f t="shared" si="146"/>
        <v>0</v>
      </c>
      <c r="AE195" s="47">
        <f t="shared" si="147"/>
        <v>0</v>
      </c>
      <c r="AF195" s="47">
        <f t="shared" si="148"/>
        <v>0</v>
      </c>
      <c r="AG195" s="47">
        <f t="shared" si="149"/>
        <v>0</v>
      </c>
      <c r="AH195" s="47">
        <f t="shared" si="150"/>
        <v>0</v>
      </c>
      <c r="AI195" s="47">
        <f t="shared" si="151"/>
        <v>0</v>
      </c>
      <c r="AJ195" s="47">
        <f t="shared" si="152"/>
        <v>0</v>
      </c>
      <c r="AK195" s="47">
        <f t="shared" si="153"/>
        <v>0</v>
      </c>
      <c r="AL195" s="47">
        <f t="shared" si="154"/>
        <v>0</v>
      </c>
      <c r="AM195" s="47">
        <f t="shared" si="155"/>
        <v>0</v>
      </c>
      <c r="AN195" s="47">
        <f t="shared" si="156"/>
        <v>0</v>
      </c>
      <c r="AO195" s="132">
        <f t="shared" si="157"/>
        <v>0</v>
      </c>
      <c r="AP195" s="19"/>
      <c r="AQ195" s="19">
        <f t="shared" si="171"/>
        <v>0</v>
      </c>
      <c r="AR195" s="19"/>
      <c r="AS195" s="201"/>
      <c r="AT195" s="19"/>
      <c r="AU195" s="19">
        <f t="shared" si="158"/>
        <v>0</v>
      </c>
      <c r="AV195" s="19"/>
      <c r="AW195" s="201"/>
      <c r="AY195" s="19">
        <f t="shared" si="159"/>
        <v>0</v>
      </c>
      <c r="BA195" s="196"/>
      <c r="BC195" s="19">
        <f t="shared" si="160"/>
        <v>0</v>
      </c>
      <c r="BE195" s="196"/>
      <c r="BG195" s="19">
        <f t="shared" si="161"/>
        <v>0</v>
      </c>
      <c r="BI195" s="196"/>
      <c r="BK195" s="19">
        <f t="shared" si="162"/>
        <v>0</v>
      </c>
      <c r="BM195" s="196"/>
      <c r="BO195" s="19">
        <f t="shared" si="163"/>
        <v>0</v>
      </c>
      <c r="BQ195" s="196"/>
      <c r="BS195" s="19">
        <f t="shared" si="164"/>
        <v>0</v>
      </c>
      <c r="BU195" s="196"/>
      <c r="BW195" s="19">
        <f t="shared" si="165"/>
        <v>0</v>
      </c>
      <c r="BY195" s="196"/>
      <c r="CA195" s="19">
        <f t="shared" si="166"/>
        <v>0</v>
      </c>
      <c r="CC195" s="196"/>
      <c r="CE195" s="19">
        <f t="shared" si="167"/>
        <v>0</v>
      </c>
      <c r="CG195" s="196"/>
      <c r="CI195" s="19">
        <f t="shared" si="168"/>
        <v>0</v>
      </c>
      <c r="CK195" s="196"/>
      <c r="CM195" s="19">
        <f t="shared" si="172"/>
        <v>0</v>
      </c>
      <c r="CO195" s="19">
        <f t="shared" si="173"/>
        <v>0</v>
      </c>
      <c r="CQ195" s="19">
        <f t="shared" si="144"/>
        <v>0</v>
      </c>
      <c r="CS195" s="19">
        <f t="shared" si="174"/>
        <v>0</v>
      </c>
      <c r="CU195" s="19">
        <f t="shared" si="169"/>
        <v>0</v>
      </c>
      <c r="CW195" s="76">
        <f t="shared" si="170"/>
        <v>0</v>
      </c>
      <c r="CY195" s="21"/>
      <c r="CZ195" s="19">
        <f t="shared" si="145"/>
        <v>0</v>
      </c>
      <c r="DA195" s="21"/>
    </row>
    <row r="196" spans="2:105" x14ac:dyDescent="0.2">
      <c r="B196" s="17" t="str">
        <f>VLOOKUP(D196,'line assign basis'!$L$15:$Q$1525,6,FALSE)</f>
        <v>A/R TAX SHARE-NW ENE</v>
      </c>
      <c r="C196" s="20" t="s">
        <v>487</v>
      </c>
      <c r="D196" s="20" t="s">
        <v>485</v>
      </c>
      <c r="E196" s="20">
        <f>IFERROR(VLOOKUP(D196,'line assign basis'!$L$5:$P$1288,5,FALSE),"")</f>
        <v>17</v>
      </c>
      <c r="F196" s="39">
        <v>47691</v>
      </c>
      <c r="G196" s="39">
        <v>47691</v>
      </c>
      <c r="H196" s="19">
        <v>47691</v>
      </c>
      <c r="I196" s="105">
        <f>IFERROR(VLOOKUP($D196,'SAP Data'!$A$7:$SD$1500,I$4,FALSE),"")</f>
        <v>47691</v>
      </c>
      <c r="J196" s="105">
        <f>IFERROR(VLOOKUP($D196,'SAP Data'!$A$7:$SD$1500,J$4,FALSE),"")</f>
        <v>0</v>
      </c>
      <c r="K196" s="105">
        <f>IFERROR(VLOOKUP($D196,'SAP Data'!$A$7:$SD$1500,K$4,FALSE),"")</f>
        <v>0</v>
      </c>
      <c r="L196" s="105">
        <f>IFERROR(VLOOKUP($D196,'SAP Data'!$A$7:$SD$1500,L$4,FALSE),"")</f>
        <v>0</v>
      </c>
      <c r="M196" s="105">
        <f>IFERROR(VLOOKUP($D196,'SAP Data'!$A$7:$SD$1500,M$4,FALSE),"")</f>
        <v>0</v>
      </c>
      <c r="N196" s="105">
        <f>IFERROR(VLOOKUP($D196,'SAP Data'!$A$7:$SD$1500,N$4,FALSE),"")</f>
        <v>0</v>
      </c>
      <c r="O196" s="105">
        <f>IFERROR(VLOOKUP($D196,'SAP Data'!$A$7:$SD$1500,O$4,FALSE),"")</f>
        <v>0</v>
      </c>
      <c r="P196" s="105">
        <f>IFERROR(VLOOKUP($D196,'SAP Data'!$A$7:$SD$1500,P$4,FALSE),"")</f>
        <v>0</v>
      </c>
      <c r="Q196" s="105">
        <f>IFERROR(VLOOKUP($D196,'SAP Data'!$A$7:$SD$1500,Q$4,FALSE),"")</f>
        <v>0</v>
      </c>
      <c r="R196" s="105">
        <f>IFERROR(VLOOKUP($D196,'SAP Data'!$A$7:$SD$1500,R$4,FALSE),"")</f>
        <v>0</v>
      </c>
      <c r="S196" s="105">
        <f>IFERROR(VLOOKUP($D196,'SAP Data'!$A$7:$SD$1500,S$4,FALSE),"")</f>
        <v>0</v>
      </c>
      <c r="T196" s="105">
        <f>IFERROR(VLOOKUP($D196,'SAP Data'!$A$7:$SD$1500,T$4,FALSE),"")</f>
        <v>0</v>
      </c>
      <c r="U196" s="105">
        <f>IFERROR(VLOOKUP($D196,'SAP Data'!$A$7:$SD$1500,U$4,FALSE),"")</f>
        <v>0</v>
      </c>
      <c r="V196" s="105">
        <f>IFERROR(VLOOKUP($D196,'SAP Data'!$A$7:$SD$1500,V$4,FALSE),"")</f>
        <v>0</v>
      </c>
      <c r="W196" s="105">
        <f>IFERROR(VLOOKUP($D196,'SAP Data'!$A$7:$SD$1500,W$4,FALSE),"")</f>
        <v>0</v>
      </c>
      <c r="X196" s="105">
        <f>IFERROR(VLOOKUP($D196,'SAP Data'!$A$7:$SD$1500,X$4,FALSE),"")</f>
        <v>0</v>
      </c>
      <c r="Y196" s="105">
        <f>IFERROR(VLOOKUP($D196,'SAP Data'!$A$7:$SD$1500,Y$4,FALSE),"")</f>
        <v>0</v>
      </c>
      <c r="Z196" s="105">
        <f>IFERROR(VLOOKUP($D196,'SAP Data'!$A$7:$SD$1500,Z$4,FALSE),"")</f>
        <v>0</v>
      </c>
      <c r="AA196" s="105">
        <f>IFERROR(VLOOKUP($D196,'SAP Data'!$A$7:$SD$1500,AA$4,FALSE),"")</f>
        <v>0</v>
      </c>
      <c r="AB196" s="105">
        <f>IFERROR(VLOOKUP($D196,'SAP Data'!$A$7:$SD$1500,AB$4,FALSE),"")</f>
        <v>0</v>
      </c>
      <c r="AC196" s="220">
        <f>IFERROR(VLOOKUP($D196,'SAP Data'!$A$7:$SD$1500,AC$4,FALSE),"")</f>
        <v>0</v>
      </c>
      <c r="AD196" s="133">
        <f t="shared" si="146"/>
        <v>13909.875</v>
      </c>
      <c r="AE196" s="47">
        <f t="shared" si="147"/>
        <v>9935.625</v>
      </c>
      <c r="AF196" s="47">
        <f t="shared" si="148"/>
        <v>5961.375</v>
      </c>
      <c r="AG196" s="47">
        <f t="shared" si="149"/>
        <v>1987.125</v>
      </c>
      <c r="AH196" s="47">
        <f t="shared" si="150"/>
        <v>0</v>
      </c>
      <c r="AI196" s="47">
        <f t="shared" si="151"/>
        <v>0</v>
      </c>
      <c r="AJ196" s="47">
        <f t="shared" si="152"/>
        <v>0</v>
      </c>
      <c r="AK196" s="47">
        <f t="shared" si="153"/>
        <v>0</v>
      </c>
      <c r="AL196" s="47">
        <f t="shared" si="154"/>
        <v>0</v>
      </c>
      <c r="AM196" s="47">
        <f t="shared" si="155"/>
        <v>0</v>
      </c>
      <c r="AN196" s="47">
        <f t="shared" si="156"/>
        <v>0</v>
      </c>
      <c r="AO196" s="132">
        <f t="shared" si="157"/>
        <v>0</v>
      </c>
      <c r="AP196" s="19"/>
      <c r="AQ196" s="19">
        <f t="shared" si="171"/>
        <v>0</v>
      </c>
      <c r="AR196" s="19"/>
      <c r="AS196" s="201"/>
      <c r="AT196" s="19"/>
      <c r="AU196" s="19">
        <f t="shared" si="158"/>
        <v>0</v>
      </c>
      <c r="AV196" s="19"/>
      <c r="AW196" s="201"/>
      <c r="AY196" s="19">
        <f t="shared" si="159"/>
        <v>0</v>
      </c>
      <c r="BA196" s="196"/>
      <c r="BC196" s="19">
        <f t="shared" si="160"/>
        <v>0</v>
      </c>
      <c r="BE196" s="196"/>
      <c r="BG196" s="19">
        <f t="shared" si="161"/>
        <v>0</v>
      </c>
      <c r="BI196" s="196"/>
      <c r="BK196" s="19">
        <f t="shared" si="162"/>
        <v>0</v>
      </c>
      <c r="BM196" s="196"/>
      <c r="BO196" s="19">
        <f t="shared" si="163"/>
        <v>0</v>
      </c>
      <c r="BQ196" s="196"/>
      <c r="BS196" s="19">
        <f t="shared" si="164"/>
        <v>0</v>
      </c>
      <c r="BU196" s="196"/>
      <c r="BW196" s="19">
        <f t="shared" si="165"/>
        <v>0</v>
      </c>
      <c r="BY196" s="196"/>
      <c r="CA196" s="19">
        <f t="shared" si="166"/>
        <v>0</v>
      </c>
      <c r="CC196" s="196"/>
      <c r="CE196" s="19">
        <f t="shared" si="167"/>
        <v>0</v>
      </c>
      <c r="CG196" s="196"/>
      <c r="CI196" s="19">
        <f t="shared" si="168"/>
        <v>0</v>
      </c>
      <c r="CK196" s="196"/>
      <c r="CM196" s="19">
        <f t="shared" si="172"/>
        <v>0</v>
      </c>
      <c r="CO196" s="19">
        <f t="shared" si="173"/>
        <v>0</v>
      </c>
      <c r="CQ196" s="19">
        <f t="shared" si="144"/>
        <v>0</v>
      </c>
      <c r="CS196" s="19">
        <f t="shared" si="174"/>
        <v>0</v>
      </c>
      <c r="CU196" s="19">
        <f t="shared" si="169"/>
        <v>0</v>
      </c>
      <c r="CW196" s="76">
        <f t="shared" si="170"/>
        <v>0</v>
      </c>
      <c r="CY196" s="21"/>
      <c r="CZ196" s="19">
        <f t="shared" si="145"/>
        <v>0</v>
      </c>
      <c r="DA196" s="21"/>
    </row>
    <row r="197" spans="2:105" x14ac:dyDescent="0.2">
      <c r="B197" s="17" t="str">
        <f>VLOOKUP(D197,'line assign basis'!$L$15:$Q$1525,6,FALSE)</f>
        <v>A/R TAX SHARE-NWNGS</v>
      </c>
      <c r="C197" s="20" t="s">
        <v>490</v>
      </c>
      <c r="D197" s="20" t="s">
        <v>488</v>
      </c>
      <c r="E197" s="20">
        <f>IFERROR(VLOOKUP(D197,'line assign basis'!$L$5:$P$1288,5,FALSE),"")</f>
        <v>17</v>
      </c>
      <c r="F197" s="39">
        <v>74515</v>
      </c>
      <c r="G197" s="39">
        <v>74515</v>
      </c>
      <c r="H197" s="19">
        <v>74515</v>
      </c>
      <c r="I197" s="105">
        <f>IFERROR(VLOOKUP($D197,'SAP Data'!$A$7:$SD$1500,I$4,FALSE),"")</f>
        <v>74515</v>
      </c>
      <c r="J197" s="105">
        <f>IFERROR(VLOOKUP($D197,'SAP Data'!$A$7:$SD$1500,J$4,FALSE),"")</f>
        <v>118668</v>
      </c>
      <c r="K197" s="105">
        <f>IFERROR(VLOOKUP($D197,'SAP Data'!$A$7:$SD$1500,K$4,FALSE),"")</f>
        <v>118668</v>
      </c>
      <c r="L197" s="105">
        <f>IFERROR(VLOOKUP($D197,'SAP Data'!$A$7:$SD$1500,L$4,FALSE),"")</f>
        <v>118668</v>
      </c>
      <c r="M197" s="105">
        <f>IFERROR(VLOOKUP($D197,'SAP Data'!$A$7:$SD$1500,M$4,FALSE),"")</f>
        <v>118668</v>
      </c>
      <c r="N197" s="105">
        <f>IFERROR(VLOOKUP($D197,'SAP Data'!$A$7:$SD$1500,N$4,FALSE),"")</f>
        <v>118668</v>
      </c>
      <c r="O197" s="105">
        <f>IFERROR(VLOOKUP($D197,'SAP Data'!$A$7:$SD$1500,O$4,FALSE),"")</f>
        <v>118668</v>
      </c>
      <c r="P197" s="105">
        <f>IFERROR(VLOOKUP($D197,'SAP Data'!$A$7:$SD$1500,P$4,FALSE),"")</f>
        <v>0</v>
      </c>
      <c r="Q197" s="105">
        <f>IFERROR(VLOOKUP($D197,'SAP Data'!$A$7:$SD$1500,Q$4,FALSE),"")</f>
        <v>0</v>
      </c>
      <c r="R197" s="105">
        <f>IFERROR(VLOOKUP($D197,'SAP Data'!$A$7:$SD$1500,R$4,FALSE),"")</f>
        <v>0</v>
      </c>
      <c r="S197" s="105">
        <f>IFERROR(VLOOKUP($D197,'SAP Data'!$A$7:$SD$1500,S$4,FALSE),"")</f>
        <v>0</v>
      </c>
      <c r="T197" s="105">
        <f>IFERROR(VLOOKUP($D197,'SAP Data'!$A$7:$SD$1500,T$4,FALSE),"")</f>
        <v>0</v>
      </c>
      <c r="U197" s="105">
        <f>IFERROR(VLOOKUP($D197,'SAP Data'!$A$7:$SD$1500,U$4,FALSE),"")</f>
        <v>0</v>
      </c>
      <c r="V197" s="105">
        <f>IFERROR(VLOOKUP($D197,'SAP Data'!$A$7:$SD$1500,V$4,FALSE),"")</f>
        <v>0</v>
      </c>
      <c r="W197" s="105">
        <f>IFERROR(VLOOKUP($D197,'SAP Data'!$A$7:$SD$1500,W$4,FALSE),"")</f>
        <v>0</v>
      </c>
      <c r="X197" s="105">
        <f>IFERROR(VLOOKUP($D197,'SAP Data'!$A$7:$SD$1500,X$4,FALSE),"")</f>
        <v>0</v>
      </c>
      <c r="Y197" s="105">
        <f>IFERROR(VLOOKUP($D197,'SAP Data'!$A$7:$SD$1500,Y$4,FALSE),"")</f>
        <v>0</v>
      </c>
      <c r="Z197" s="105">
        <f>IFERROR(VLOOKUP($D197,'SAP Data'!$A$7:$SD$1500,Z$4,FALSE),"")</f>
        <v>0</v>
      </c>
      <c r="AA197" s="105">
        <f>IFERROR(VLOOKUP($D197,'SAP Data'!$A$7:$SD$1500,AA$4,FALSE),"")</f>
        <v>0</v>
      </c>
      <c r="AB197" s="105">
        <f>IFERROR(VLOOKUP($D197,'SAP Data'!$A$7:$SD$1500,AB$4,FALSE),"")</f>
        <v>0</v>
      </c>
      <c r="AC197" s="220">
        <f>IFERROR(VLOOKUP($D197,'SAP Data'!$A$7:$SD$1500,AC$4,FALSE),"")</f>
        <v>0</v>
      </c>
      <c r="AD197" s="133">
        <f t="shared" si="146"/>
        <v>81067.541666666672</v>
      </c>
      <c r="AE197" s="47">
        <f t="shared" si="147"/>
        <v>74857.958333333328</v>
      </c>
      <c r="AF197" s="47">
        <f t="shared" si="148"/>
        <v>68648.375</v>
      </c>
      <c r="AG197" s="47">
        <f t="shared" si="149"/>
        <v>62438.791666666664</v>
      </c>
      <c r="AH197" s="47">
        <f t="shared" si="150"/>
        <v>54389.5</v>
      </c>
      <c r="AI197" s="47">
        <f t="shared" si="151"/>
        <v>44500.5</v>
      </c>
      <c r="AJ197" s="47">
        <f t="shared" si="152"/>
        <v>34611.5</v>
      </c>
      <c r="AK197" s="47">
        <f t="shared" si="153"/>
        <v>24722.5</v>
      </c>
      <c r="AL197" s="47">
        <f t="shared" si="154"/>
        <v>14833.5</v>
      </c>
      <c r="AM197" s="47">
        <f t="shared" si="155"/>
        <v>4944.5</v>
      </c>
      <c r="AN197" s="47">
        <f t="shared" si="156"/>
        <v>0</v>
      </c>
      <c r="AO197" s="132">
        <f t="shared" si="157"/>
        <v>0</v>
      </c>
      <c r="AP197" s="19"/>
      <c r="AQ197" s="19">
        <f t="shared" si="171"/>
        <v>0</v>
      </c>
      <c r="AR197" s="19"/>
      <c r="AS197" s="201"/>
      <c r="AT197" s="19"/>
      <c r="AU197" s="19">
        <f t="shared" si="158"/>
        <v>0</v>
      </c>
      <c r="AV197" s="19"/>
      <c r="AW197" s="201"/>
      <c r="AY197" s="19">
        <f t="shared" si="159"/>
        <v>0</v>
      </c>
      <c r="BA197" s="196"/>
      <c r="BC197" s="19">
        <f t="shared" si="160"/>
        <v>0</v>
      </c>
      <c r="BE197" s="196"/>
      <c r="BG197" s="19">
        <f t="shared" si="161"/>
        <v>0</v>
      </c>
      <c r="BI197" s="196"/>
      <c r="BK197" s="19">
        <f t="shared" si="162"/>
        <v>0</v>
      </c>
      <c r="BM197" s="196"/>
      <c r="BO197" s="19">
        <f t="shared" si="163"/>
        <v>0</v>
      </c>
      <c r="BQ197" s="196"/>
      <c r="BS197" s="19">
        <f t="shared" si="164"/>
        <v>0</v>
      </c>
      <c r="BU197" s="196"/>
      <c r="BW197" s="19">
        <f t="shared" si="165"/>
        <v>0</v>
      </c>
      <c r="BY197" s="196"/>
      <c r="CA197" s="19">
        <f t="shared" si="166"/>
        <v>0</v>
      </c>
      <c r="CC197" s="196"/>
      <c r="CE197" s="19">
        <f t="shared" si="167"/>
        <v>0</v>
      </c>
      <c r="CG197" s="196"/>
      <c r="CI197" s="19">
        <f t="shared" si="168"/>
        <v>0</v>
      </c>
      <c r="CK197" s="196"/>
      <c r="CM197" s="19">
        <f t="shared" si="172"/>
        <v>0</v>
      </c>
      <c r="CO197" s="19">
        <f t="shared" si="173"/>
        <v>0</v>
      </c>
      <c r="CQ197" s="19">
        <f t="shared" si="144"/>
        <v>0</v>
      </c>
      <c r="CS197" s="19">
        <f t="shared" si="174"/>
        <v>0</v>
      </c>
      <c r="CU197" s="19">
        <f t="shared" si="169"/>
        <v>0</v>
      </c>
      <c r="CW197" s="76">
        <f t="shared" si="170"/>
        <v>0</v>
      </c>
      <c r="CY197" s="21"/>
      <c r="CZ197" s="19">
        <f t="shared" si="145"/>
        <v>0</v>
      </c>
      <c r="DA197" s="21"/>
    </row>
    <row r="198" spans="2:105" x14ac:dyDescent="0.2">
      <c r="B198" s="17" t="str">
        <f>VLOOKUP(D198,'line assign basis'!$L$15:$Q$1525,6,FALSE)</f>
        <v>A/R INTERCO - NNGFC</v>
      </c>
      <c r="C198" s="20" t="s">
        <v>493</v>
      </c>
      <c r="D198" s="20" t="s">
        <v>491</v>
      </c>
      <c r="E198" s="20">
        <f>IFERROR(VLOOKUP(D198,'line assign basis'!$L$5:$P$1288,5,FALSE),"")</f>
        <v>17</v>
      </c>
      <c r="F198" s="39">
        <v>2076.39</v>
      </c>
      <c r="G198" s="39">
        <v>-10745.45</v>
      </c>
      <c r="H198" s="19">
        <v>-26096.39</v>
      </c>
      <c r="I198" s="105">
        <f>IFERROR(VLOOKUP($D198,'SAP Data'!$A$7:$SD$1500,I$4,FALSE),"")</f>
        <v>-15371.19</v>
      </c>
      <c r="J198" s="105">
        <f>IFERROR(VLOOKUP($D198,'SAP Data'!$A$7:$SD$1500,J$4,FALSE),"")</f>
        <v>-28620.91</v>
      </c>
      <c r="K198" s="105">
        <f>IFERROR(VLOOKUP($D198,'SAP Data'!$A$7:$SD$1500,K$4,FALSE),"")</f>
        <v>-43252.7</v>
      </c>
      <c r="L198" s="105">
        <f>IFERROR(VLOOKUP($D198,'SAP Data'!$A$7:$SD$1500,L$4,FALSE),"")</f>
        <v>-21595.59</v>
      </c>
      <c r="M198" s="105">
        <f>IFERROR(VLOOKUP($D198,'SAP Data'!$A$7:$SD$1500,M$4,FALSE),"")</f>
        <v>-40131.519999999997</v>
      </c>
      <c r="N198" s="105">
        <f>IFERROR(VLOOKUP($D198,'SAP Data'!$A$7:$SD$1500,N$4,FALSE),"")</f>
        <v>-51841.1</v>
      </c>
      <c r="O198" s="105">
        <f>IFERROR(VLOOKUP($D198,'SAP Data'!$A$7:$SD$1500,O$4,FALSE),"")</f>
        <v>-10038.16</v>
      </c>
      <c r="P198" s="105">
        <f>IFERROR(VLOOKUP($D198,'SAP Data'!$A$7:$SD$1500,P$4,FALSE),"")</f>
        <v>-19614.990000000002</v>
      </c>
      <c r="Q198" s="105">
        <f>IFERROR(VLOOKUP($D198,'SAP Data'!$A$7:$SD$1500,Q$4,FALSE),"")</f>
        <v>-23996.5</v>
      </c>
      <c r="R198" s="105">
        <f>IFERROR(VLOOKUP($D198,'SAP Data'!$A$7:$SD$1500,R$4,FALSE),"")</f>
        <v>-12083.1</v>
      </c>
      <c r="S198" s="105">
        <f>IFERROR(VLOOKUP($D198,'SAP Data'!$A$7:$SD$1500,S$4,FALSE),"")</f>
        <v>-26889.24</v>
      </c>
      <c r="T198" s="105">
        <f>IFERROR(VLOOKUP($D198,'SAP Data'!$A$7:$SD$1500,T$4,FALSE),"")</f>
        <v>-40428.5</v>
      </c>
      <c r="U198" s="105">
        <f>IFERROR(VLOOKUP($D198,'SAP Data'!$A$7:$SD$1500,U$4,FALSE),"")</f>
        <v>-10934.07</v>
      </c>
      <c r="V198" s="105">
        <f>IFERROR(VLOOKUP($D198,'SAP Data'!$A$7:$SD$1500,V$4,FALSE),"")</f>
        <v>-18868.43</v>
      </c>
      <c r="W198" s="105">
        <f>IFERROR(VLOOKUP($D198,'SAP Data'!$A$7:$SD$1500,W$4,FALSE),"")</f>
        <v>-33649.32</v>
      </c>
      <c r="X198" s="105">
        <f>IFERROR(VLOOKUP($D198,'SAP Data'!$A$7:$SD$1500,X$4,FALSE),"")</f>
        <v>-18688.189999999999</v>
      </c>
      <c r="Y198" s="105">
        <f>IFERROR(VLOOKUP($D198,'SAP Data'!$A$7:$SD$1500,Y$4,FALSE),"")</f>
        <v>-26336.63</v>
      </c>
      <c r="Z198" s="105">
        <f>IFERROR(VLOOKUP($D198,'SAP Data'!$A$7:$SD$1500,Z$4,FALSE),"")</f>
        <v>-28605.15</v>
      </c>
      <c r="AA198" s="105">
        <f>IFERROR(VLOOKUP($D198,'SAP Data'!$A$7:$SD$1500,AA$4,FALSE),"")</f>
        <v>-8755.1299999999992</v>
      </c>
      <c r="AB198" s="105">
        <f>IFERROR(VLOOKUP($D198,'SAP Data'!$A$7:$SD$1500,AB$4,FALSE),"")</f>
        <v>-9440.57</v>
      </c>
      <c r="AC198" s="220">
        <f>IFERROR(VLOOKUP($D198,'SAP Data'!$A$7:$SD$1500,AC$4,FALSE),"")</f>
        <v>-20232.259999999998</v>
      </c>
      <c r="AD198" s="133">
        <f t="shared" si="146"/>
        <v>-24692.321249999997</v>
      </c>
      <c r="AE198" s="47">
        <f t="shared" si="147"/>
        <v>-25954.957916666663</v>
      </c>
      <c r="AF198" s="47">
        <f t="shared" si="148"/>
        <v>-27224.787083333329</v>
      </c>
      <c r="AG198" s="47">
        <f t="shared" si="149"/>
        <v>-27637.078333333327</v>
      </c>
      <c r="AH198" s="47">
        <f t="shared" si="150"/>
        <v>-27045.845000000005</v>
      </c>
      <c r="AI198" s="47">
        <f t="shared" si="151"/>
        <v>-26239.35083333333</v>
      </c>
      <c r="AJ198" s="47">
        <f t="shared" si="152"/>
        <v>-25718.068333333329</v>
      </c>
      <c r="AK198" s="47">
        <f t="shared" si="153"/>
        <v>-25022.139583333334</v>
      </c>
      <c r="AL198" s="47">
        <f t="shared" si="154"/>
        <v>-23479.187916666666</v>
      </c>
      <c r="AM198" s="47">
        <f t="shared" si="155"/>
        <v>-22457.563750000001</v>
      </c>
      <c r="AN198" s="47">
        <f t="shared" si="156"/>
        <v>-21980.17</v>
      </c>
      <c r="AO198" s="132">
        <f t="shared" si="157"/>
        <v>-21399.392500000002</v>
      </c>
      <c r="AP198" s="19"/>
      <c r="AQ198" s="19">
        <f t="shared" si="171"/>
        <v>0</v>
      </c>
      <c r="AR198" s="19"/>
      <c r="AS198" s="201"/>
      <c r="AT198" s="19"/>
      <c r="AU198" s="19">
        <f t="shared" si="158"/>
        <v>0</v>
      </c>
      <c r="AV198" s="19"/>
      <c r="AW198" s="201"/>
      <c r="AY198" s="19">
        <f t="shared" si="159"/>
        <v>0</v>
      </c>
      <c r="BA198" s="196"/>
      <c r="BC198" s="19">
        <f t="shared" si="160"/>
        <v>0</v>
      </c>
      <c r="BE198" s="196"/>
      <c r="BG198" s="19">
        <f t="shared" si="161"/>
        <v>0</v>
      </c>
      <c r="BI198" s="196"/>
      <c r="BK198" s="19">
        <f t="shared" si="162"/>
        <v>0</v>
      </c>
      <c r="BM198" s="196"/>
      <c r="BO198" s="19">
        <f t="shared" si="163"/>
        <v>0</v>
      </c>
      <c r="BQ198" s="196"/>
      <c r="BS198" s="19">
        <f t="shared" si="164"/>
        <v>0</v>
      </c>
      <c r="BU198" s="196"/>
      <c r="BW198" s="19">
        <f t="shared" si="165"/>
        <v>0</v>
      </c>
      <c r="BY198" s="196"/>
      <c r="CA198" s="19">
        <f t="shared" si="166"/>
        <v>0</v>
      </c>
      <c r="CC198" s="196"/>
      <c r="CE198" s="19">
        <f t="shared" si="167"/>
        <v>0</v>
      </c>
      <c r="CG198" s="196"/>
      <c r="CI198" s="19">
        <f t="shared" si="168"/>
        <v>0</v>
      </c>
      <c r="CK198" s="196"/>
      <c r="CM198" s="19">
        <f t="shared" si="172"/>
        <v>0</v>
      </c>
      <c r="CO198" s="19">
        <f t="shared" si="173"/>
        <v>-21399.392500000002</v>
      </c>
      <c r="CQ198" s="19">
        <f t="shared" si="144"/>
        <v>0</v>
      </c>
      <c r="CS198" s="19">
        <f t="shared" si="174"/>
        <v>0</v>
      </c>
      <c r="CU198" s="19">
        <f t="shared" si="169"/>
        <v>-21399.392500000002</v>
      </c>
      <c r="CW198" s="76">
        <f t="shared" si="170"/>
        <v>0</v>
      </c>
      <c r="CY198" s="21"/>
      <c r="CZ198" s="19">
        <f t="shared" si="145"/>
        <v>0</v>
      </c>
      <c r="DA198" s="21"/>
    </row>
    <row r="199" spans="2:105" x14ac:dyDescent="0.2">
      <c r="B199" s="17" t="str">
        <f>VLOOKUP(D199,'line assign basis'!$L$15:$Q$1525,6,FALSE)</f>
        <v>A/R TAX SHARE-NNGFC</v>
      </c>
      <c r="C199" s="20" t="s">
        <v>496</v>
      </c>
      <c r="D199" s="20" t="s">
        <v>494</v>
      </c>
      <c r="E199" s="20">
        <f>IFERROR(VLOOKUP(D199,'line assign basis'!$L$5:$P$1288,5,FALSE),"")</f>
        <v>17</v>
      </c>
      <c r="F199" s="39">
        <v>7533</v>
      </c>
      <c r="G199" s="39">
        <v>37291</v>
      </c>
      <c r="H199" s="19">
        <v>41694</v>
      </c>
      <c r="I199" s="105">
        <f>IFERROR(VLOOKUP($D199,'SAP Data'!$A$7:$SD$1500,I$4,FALSE),"")</f>
        <v>0</v>
      </c>
      <c r="J199" s="105">
        <f>IFERROR(VLOOKUP($D199,'SAP Data'!$A$7:$SD$1500,J$4,FALSE),"")</f>
        <v>0</v>
      </c>
      <c r="K199" s="105">
        <f>IFERROR(VLOOKUP($D199,'SAP Data'!$A$7:$SD$1500,K$4,FALSE),"")</f>
        <v>-593933</v>
      </c>
      <c r="L199" s="105">
        <f>IFERROR(VLOOKUP($D199,'SAP Data'!$A$7:$SD$1500,L$4,FALSE),"")</f>
        <v>74515</v>
      </c>
      <c r="M199" s="105">
        <f>IFERROR(VLOOKUP($D199,'SAP Data'!$A$7:$SD$1500,M$4,FALSE),"")</f>
        <v>51371</v>
      </c>
      <c r="N199" s="105">
        <f>IFERROR(VLOOKUP($D199,'SAP Data'!$A$7:$SD$1500,N$4,FALSE),"")</f>
        <v>33695</v>
      </c>
      <c r="O199" s="105">
        <f>IFERROR(VLOOKUP($D199,'SAP Data'!$A$7:$SD$1500,O$4,FALSE),"")</f>
        <v>0</v>
      </c>
      <c r="P199" s="105">
        <f>IFERROR(VLOOKUP($D199,'SAP Data'!$A$7:$SD$1500,P$4,FALSE),"")</f>
        <v>0</v>
      </c>
      <c r="Q199" s="105">
        <f>IFERROR(VLOOKUP($D199,'SAP Data'!$A$7:$SD$1500,Q$4,FALSE),"")</f>
        <v>0</v>
      </c>
      <c r="R199" s="105">
        <f>IFERROR(VLOOKUP($D199,'SAP Data'!$A$7:$SD$1500,R$4,FALSE),"")</f>
        <v>0</v>
      </c>
      <c r="S199" s="105">
        <f>IFERROR(VLOOKUP($D199,'SAP Data'!$A$7:$SD$1500,S$4,FALSE),"")</f>
        <v>0</v>
      </c>
      <c r="T199" s="105">
        <f>IFERROR(VLOOKUP($D199,'SAP Data'!$A$7:$SD$1500,T$4,FALSE),"")</f>
        <v>0</v>
      </c>
      <c r="U199" s="105">
        <f>IFERROR(VLOOKUP($D199,'SAP Data'!$A$7:$SD$1500,U$4,FALSE),"")</f>
        <v>0</v>
      </c>
      <c r="V199" s="105">
        <f>IFERROR(VLOOKUP($D199,'SAP Data'!$A$7:$SD$1500,V$4,FALSE),"")</f>
        <v>0</v>
      </c>
      <c r="W199" s="105">
        <f>IFERROR(VLOOKUP($D199,'SAP Data'!$A$7:$SD$1500,W$4,FALSE),"")</f>
        <v>0</v>
      </c>
      <c r="X199" s="105">
        <f>IFERROR(VLOOKUP($D199,'SAP Data'!$A$7:$SD$1500,X$4,FALSE),"")</f>
        <v>0</v>
      </c>
      <c r="Y199" s="105">
        <f>IFERROR(VLOOKUP($D199,'SAP Data'!$A$7:$SD$1500,Y$4,FALSE),"")</f>
        <v>0</v>
      </c>
      <c r="Z199" s="105">
        <f>IFERROR(VLOOKUP($D199,'SAP Data'!$A$7:$SD$1500,Z$4,FALSE),"")</f>
        <v>0</v>
      </c>
      <c r="AA199" s="105">
        <f>IFERROR(VLOOKUP($D199,'SAP Data'!$A$7:$SD$1500,AA$4,FALSE),"")</f>
        <v>0</v>
      </c>
      <c r="AB199" s="105">
        <f>IFERROR(VLOOKUP($D199,'SAP Data'!$A$7:$SD$1500,AB$4,FALSE),"")</f>
        <v>0</v>
      </c>
      <c r="AC199" s="220">
        <f>IFERROR(VLOOKUP($D199,'SAP Data'!$A$7:$SD$1500,AC$4,FALSE),"")</f>
        <v>0</v>
      </c>
      <c r="AD199" s="133">
        <f t="shared" si="146"/>
        <v>-29300.041666666668</v>
      </c>
      <c r="AE199" s="47">
        <f t="shared" si="147"/>
        <v>-31167.708333333332</v>
      </c>
      <c r="AF199" s="47">
        <f t="shared" si="148"/>
        <v>-34458.75</v>
      </c>
      <c r="AG199" s="47">
        <f t="shared" si="149"/>
        <v>-36196</v>
      </c>
      <c r="AH199" s="47">
        <f t="shared" si="150"/>
        <v>-36196</v>
      </c>
      <c r="AI199" s="47">
        <f t="shared" si="151"/>
        <v>-11448.791666666666</v>
      </c>
      <c r="AJ199" s="47">
        <f t="shared" si="152"/>
        <v>10193.625</v>
      </c>
      <c r="AK199" s="47">
        <f t="shared" si="153"/>
        <v>4948.375</v>
      </c>
      <c r="AL199" s="47">
        <f t="shared" si="154"/>
        <v>1403.9583333333333</v>
      </c>
      <c r="AM199" s="47">
        <f t="shared" si="155"/>
        <v>0</v>
      </c>
      <c r="AN199" s="47">
        <f t="shared" si="156"/>
        <v>0</v>
      </c>
      <c r="AO199" s="132">
        <f t="shared" si="157"/>
        <v>0</v>
      </c>
      <c r="AP199" s="19"/>
      <c r="AQ199" s="19">
        <f t="shared" si="171"/>
        <v>0</v>
      </c>
      <c r="AR199" s="19"/>
      <c r="AS199" s="201"/>
      <c r="AT199" s="19"/>
      <c r="AU199" s="19">
        <f t="shared" si="158"/>
        <v>0</v>
      </c>
      <c r="AV199" s="19"/>
      <c r="AW199" s="201"/>
      <c r="AY199" s="19">
        <f t="shared" si="159"/>
        <v>0</v>
      </c>
      <c r="BA199" s="196"/>
      <c r="BC199" s="19">
        <f t="shared" si="160"/>
        <v>0</v>
      </c>
      <c r="BE199" s="196"/>
      <c r="BG199" s="19">
        <f t="shared" si="161"/>
        <v>0</v>
      </c>
      <c r="BI199" s="196"/>
      <c r="BK199" s="19">
        <f t="shared" si="162"/>
        <v>0</v>
      </c>
      <c r="BM199" s="196"/>
      <c r="BO199" s="19">
        <f t="shared" si="163"/>
        <v>0</v>
      </c>
      <c r="BQ199" s="196"/>
      <c r="BS199" s="19">
        <f t="shared" si="164"/>
        <v>0</v>
      </c>
      <c r="BU199" s="196"/>
      <c r="BW199" s="19">
        <f t="shared" si="165"/>
        <v>0</v>
      </c>
      <c r="BY199" s="196"/>
      <c r="CA199" s="19">
        <f t="shared" si="166"/>
        <v>0</v>
      </c>
      <c r="CC199" s="196"/>
      <c r="CE199" s="19">
        <f t="shared" si="167"/>
        <v>0</v>
      </c>
      <c r="CG199" s="196"/>
      <c r="CI199" s="19">
        <f t="shared" si="168"/>
        <v>0</v>
      </c>
      <c r="CK199" s="196"/>
      <c r="CM199" s="19">
        <f t="shared" si="172"/>
        <v>0</v>
      </c>
      <c r="CO199" s="19">
        <f t="shared" si="173"/>
        <v>0</v>
      </c>
      <c r="CQ199" s="19">
        <f t="shared" si="144"/>
        <v>0</v>
      </c>
      <c r="CS199" s="19">
        <f t="shared" si="174"/>
        <v>0</v>
      </c>
      <c r="CU199" s="19">
        <f t="shared" si="169"/>
        <v>0</v>
      </c>
      <c r="CW199" s="76">
        <f t="shared" si="170"/>
        <v>0</v>
      </c>
      <c r="CY199" s="21"/>
      <c r="CZ199" s="19">
        <f t="shared" si="145"/>
        <v>0</v>
      </c>
      <c r="DA199" s="21"/>
    </row>
    <row r="200" spans="2:105" x14ac:dyDescent="0.2">
      <c r="B200" s="17" t="str">
        <f>VLOOKUP(D200,'line assign basis'!$L$15:$Q$1525,6,FALSE)</f>
        <v>INVEST IN NNGFC</v>
      </c>
      <c r="C200" s="20" t="s">
        <v>499</v>
      </c>
      <c r="D200" s="20" t="s">
        <v>497</v>
      </c>
      <c r="E200" s="20">
        <f>IFERROR(VLOOKUP(D200,'line assign basis'!$L$5:$P$1288,5,FALSE),"")</f>
        <v>20</v>
      </c>
      <c r="F200" s="39">
        <v>271929.99</v>
      </c>
      <c r="G200" s="39">
        <v>272009.99</v>
      </c>
      <c r="H200" s="19">
        <v>269158.99</v>
      </c>
      <c r="I200" s="105">
        <f>IFERROR(VLOOKUP($D200,'SAP Data'!$A$7:$SD$1500,I$4,FALSE),"")</f>
        <v>269158.99</v>
      </c>
      <c r="J200" s="105">
        <f>IFERROR(VLOOKUP($D200,'SAP Data'!$A$7:$SD$1500,J$4,FALSE),"")</f>
        <v>269161.09999999998</v>
      </c>
      <c r="K200" s="105">
        <f>IFERROR(VLOOKUP($D200,'SAP Data'!$A$7:$SD$1500,K$4,FALSE),"")</f>
        <v>278728.09999999998</v>
      </c>
      <c r="L200" s="105">
        <f>IFERROR(VLOOKUP($D200,'SAP Data'!$A$7:$SD$1500,L$4,FALSE),"")</f>
        <v>282597.09999999998</v>
      </c>
      <c r="M200" s="105">
        <f>IFERROR(VLOOKUP($D200,'SAP Data'!$A$7:$SD$1500,M$4,FALSE),"")</f>
        <v>286047.09999999998</v>
      </c>
      <c r="N200" s="105">
        <f>IFERROR(VLOOKUP($D200,'SAP Data'!$A$7:$SD$1500,N$4,FALSE),"")</f>
        <v>289323.09999999998</v>
      </c>
      <c r="O200" s="105">
        <f>IFERROR(VLOOKUP($D200,'SAP Data'!$A$7:$SD$1500,O$4,FALSE),"")</f>
        <v>0</v>
      </c>
      <c r="P200" s="105">
        <f>IFERROR(VLOOKUP($D200,'SAP Data'!$A$7:$SD$1500,P$4,FALSE),"")</f>
        <v>0</v>
      </c>
      <c r="Q200" s="105">
        <f>IFERROR(VLOOKUP($D200,'SAP Data'!$A$7:$SD$1500,Q$4,FALSE),"")</f>
        <v>0</v>
      </c>
      <c r="R200" s="105">
        <f>IFERROR(VLOOKUP($D200,'SAP Data'!$A$7:$SD$1500,R$4,FALSE),"")</f>
        <v>0</v>
      </c>
      <c r="S200" s="105">
        <f>IFERROR(VLOOKUP($D200,'SAP Data'!$A$7:$SD$1500,S$4,FALSE),"")</f>
        <v>0</v>
      </c>
      <c r="T200" s="105">
        <f>IFERROR(VLOOKUP($D200,'SAP Data'!$A$7:$SD$1500,T$4,FALSE),"")</f>
        <v>0</v>
      </c>
      <c r="U200" s="105">
        <f>IFERROR(VLOOKUP($D200,'SAP Data'!$A$7:$SD$1500,U$4,FALSE),"")</f>
        <v>0</v>
      </c>
      <c r="V200" s="105">
        <f>IFERROR(VLOOKUP($D200,'SAP Data'!$A$7:$SD$1500,V$4,FALSE),"")</f>
        <v>0</v>
      </c>
      <c r="W200" s="105">
        <f>IFERROR(VLOOKUP($D200,'SAP Data'!$A$7:$SD$1500,W$4,FALSE),"")</f>
        <v>0</v>
      </c>
      <c r="X200" s="105">
        <f>IFERROR(VLOOKUP($D200,'SAP Data'!$A$7:$SD$1500,X$4,FALSE),"")</f>
        <v>0</v>
      </c>
      <c r="Y200" s="105">
        <f>IFERROR(VLOOKUP($D200,'SAP Data'!$A$7:$SD$1500,Y$4,FALSE),"")</f>
        <v>0</v>
      </c>
      <c r="Z200" s="105">
        <f>IFERROR(VLOOKUP($D200,'SAP Data'!$A$7:$SD$1500,Z$4,FALSE),"")</f>
        <v>0</v>
      </c>
      <c r="AA200" s="105">
        <f>IFERROR(VLOOKUP($D200,'SAP Data'!$A$7:$SD$1500,AA$4,FALSE),"")</f>
        <v>0</v>
      </c>
      <c r="AB200" s="105">
        <f>IFERROR(VLOOKUP($D200,'SAP Data'!$A$7:$SD$1500,AB$4,FALSE),"")</f>
        <v>0</v>
      </c>
      <c r="AC200" s="220">
        <f>IFERROR(VLOOKUP($D200,'SAP Data'!$A$7:$SD$1500,AC$4,FALSE),"")</f>
        <v>0</v>
      </c>
      <c r="AD200" s="133">
        <f t="shared" si="146"/>
        <v>196012.45541666669</v>
      </c>
      <c r="AE200" s="47">
        <f t="shared" si="147"/>
        <v>173348.28958333333</v>
      </c>
      <c r="AF200" s="47">
        <f t="shared" si="148"/>
        <v>150799.58208333337</v>
      </c>
      <c r="AG200" s="47">
        <f t="shared" si="149"/>
        <v>128369.66625000001</v>
      </c>
      <c r="AH200" s="47">
        <f t="shared" si="150"/>
        <v>105939.66249999999</v>
      </c>
      <c r="AI200" s="47">
        <f t="shared" si="151"/>
        <v>83110.945833333317</v>
      </c>
      <c r="AJ200" s="47">
        <f t="shared" si="152"/>
        <v>59722.395833333336</v>
      </c>
      <c r="AK200" s="47">
        <f t="shared" si="153"/>
        <v>36028.887499999997</v>
      </c>
      <c r="AL200" s="47">
        <f t="shared" si="154"/>
        <v>12055.129166666666</v>
      </c>
      <c r="AM200" s="47">
        <f t="shared" si="155"/>
        <v>0</v>
      </c>
      <c r="AN200" s="47">
        <f t="shared" si="156"/>
        <v>0</v>
      </c>
      <c r="AO200" s="132">
        <f t="shared" si="157"/>
        <v>0</v>
      </c>
      <c r="AP200" s="19"/>
      <c r="AQ200" s="19">
        <f t="shared" si="171"/>
        <v>0</v>
      </c>
      <c r="AR200" s="19"/>
      <c r="AS200" s="201"/>
      <c r="AT200" s="19"/>
      <c r="AU200" s="19">
        <f t="shared" si="158"/>
        <v>0</v>
      </c>
      <c r="AV200" s="19"/>
      <c r="AW200" s="201"/>
      <c r="AY200" s="19">
        <f t="shared" si="159"/>
        <v>0</v>
      </c>
      <c r="BA200" s="196"/>
      <c r="BC200" s="19">
        <f t="shared" si="160"/>
        <v>0</v>
      </c>
      <c r="BE200" s="196"/>
      <c r="BG200" s="19">
        <f t="shared" si="161"/>
        <v>0</v>
      </c>
      <c r="BI200" s="196"/>
      <c r="BK200" s="19">
        <f t="shared" si="162"/>
        <v>0</v>
      </c>
      <c r="BM200" s="196"/>
      <c r="BO200" s="19">
        <f t="shared" si="163"/>
        <v>0</v>
      </c>
      <c r="BQ200" s="196"/>
      <c r="BS200" s="19">
        <f t="shared" si="164"/>
        <v>0</v>
      </c>
      <c r="BU200" s="196"/>
      <c r="BW200" s="19">
        <f t="shared" si="165"/>
        <v>0</v>
      </c>
      <c r="BY200" s="196"/>
      <c r="CA200" s="19">
        <f t="shared" si="166"/>
        <v>0</v>
      </c>
      <c r="CC200" s="196"/>
      <c r="CE200" s="19">
        <f t="shared" si="167"/>
        <v>0</v>
      </c>
      <c r="CG200" s="196"/>
      <c r="CI200" s="19">
        <f t="shared" si="168"/>
        <v>0</v>
      </c>
      <c r="CK200" s="196"/>
      <c r="CM200" s="19">
        <f t="shared" si="172"/>
        <v>0</v>
      </c>
      <c r="CO200" s="19">
        <f t="shared" si="173"/>
        <v>0</v>
      </c>
      <c r="CQ200" s="19">
        <f t="shared" si="144"/>
        <v>0</v>
      </c>
      <c r="CS200" s="19">
        <f t="shared" si="174"/>
        <v>0</v>
      </c>
      <c r="CU200" s="19">
        <f t="shared" si="169"/>
        <v>0</v>
      </c>
      <c r="CW200" s="76">
        <f t="shared" si="170"/>
        <v>0</v>
      </c>
      <c r="CY200" s="21"/>
      <c r="CZ200" s="19">
        <f t="shared" si="145"/>
        <v>0</v>
      </c>
      <c r="DA200" s="21"/>
    </row>
    <row r="201" spans="2:105" x14ac:dyDescent="0.2">
      <c r="B201" s="17" t="str">
        <f>VLOOKUP(D201,'line assign basis'!$L$15:$Q$1525,6,FALSE)</f>
        <v>INVEST IN SUB-HLD</v>
      </c>
      <c r="C201" s="20" t="s">
        <v>1633</v>
      </c>
      <c r="D201" s="20" t="s">
        <v>2948</v>
      </c>
      <c r="E201" s="20">
        <f>IFERROR(VLOOKUP(D201,'line assign basis'!$L$5:$P$1288,5,FALSE),"")</f>
        <v>17</v>
      </c>
      <c r="F201" s="39">
        <v>0</v>
      </c>
      <c r="G201" s="39">
        <v>0</v>
      </c>
      <c r="H201" s="19">
        <v>0</v>
      </c>
      <c r="I201" s="105">
        <f>IFERROR(VLOOKUP($D201,'SAP Data'!$A$7:$SD$1500,I$4,FALSE),"")</f>
        <v>0</v>
      </c>
      <c r="J201" s="105">
        <f>IFERROR(VLOOKUP($D201,'SAP Data'!$A$7:$SD$1500,J$4,FALSE),"")</f>
        <v>0</v>
      </c>
      <c r="K201" s="105">
        <f>IFERROR(VLOOKUP($D201,'SAP Data'!$A$7:$SD$1500,K$4,FALSE),"")</f>
        <v>0</v>
      </c>
      <c r="L201" s="105">
        <f>IFERROR(VLOOKUP($D201,'SAP Data'!$A$7:$SD$1500,L$4,FALSE),"")</f>
        <v>0</v>
      </c>
      <c r="M201" s="105">
        <f>IFERROR(VLOOKUP($D201,'SAP Data'!$A$7:$SD$1500,M$4,FALSE),"")</f>
        <v>0</v>
      </c>
      <c r="N201" s="105">
        <f>IFERROR(VLOOKUP($D201,'SAP Data'!$A$7:$SD$1500,N$4,FALSE),"")</f>
        <v>20000000</v>
      </c>
      <c r="O201" s="105">
        <f>IFERROR(VLOOKUP($D201,'SAP Data'!$A$7:$SD$1500,O$4,FALSE),"")</f>
        <v>0</v>
      </c>
      <c r="P201" s="105">
        <f>IFERROR(VLOOKUP($D201,'SAP Data'!$A$7:$SD$1500,P$4,FALSE),"")</f>
        <v>0</v>
      </c>
      <c r="Q201" s="105">
        <f>IFERROR(VLOOKUP($D201,'SAP Data'!$A$7:$SD$1500,Q$4,FALSE),"")</f>
        <v>0</v>
      </c>
      <c r="R201" s="105">
        <f>IFERROR(VLOOKUP($D201,'SAP Data'!$A$7:$SD$1500,R$4,FALSE),"")</f>
        <v>0</v>
      </c>
      <c r="S201" s="105">
        <f>IFERROR(VLOOKUP($D201,'SAP Data'!$A$7:$SD$1500,S$4,FALSE),"")</f>
        <v>0</v>
      </c>
      <c r="T201" s="105">
        <f>IFERROR(VLOOKUP($D201,'SAP Data'!$A$7:$SD$1500,T$4,FALSE),"")</f>
        <v>0</v>
      </c>
      <c r="U201" s="105">
        <f>IFERROR(VLOOKUP($D201,'SAP Data'!$A$7:$SD$1500,U$4,FALSE),"")</f>
        <v>0</v>
      </c>
      <c r="V201" s="105">
        <f>IFERROR(VLOOKUP($D201,'SAP Data'!$A$7:$SD$1500,V$4,FALSE),"")</f>
        <v>0</v>
      </c>
      <c r="W201" s="105">
        <f>IFERROR(VLOOKUP($D201,'SAP Data'!$A$7:$SD$1500,W$4,FALSE),"")</f>
        <v>0</v>
      </c>
      <c r="X201" s="105">
        <f>IFERROR(VLOOKUP($D201,'SAP Data'!$A$7:$SD$1500,X$4,FALSE),"")</f>
        <v>0</v>
      </c>
      <c r="Y201" s="105">
        <f>IFERROR(VLOOKUP($D201,'SAP Data'!$A$7:$SD$1500,Y$4,FALSE),"")</f>
        <v>0</v>
      </c>
      <c r="Z201" s="105">
        <f>IFERROR(VLOOKUP($D201,'SAP Data'!$A$7:$SD$1500,Z$4,FALSE),"")</f>
        <v>0</v>
      </c>
      <c r="AA201" s="105">
        <f>IFERROR(VLOOKUP($D201,'SAP Data'!$A$7:$SD$1500,AA$4,FALSE),"")</f>
        <v>0</v>
      </c>
      <c r="AB201" s="105">
        <f>IFERROR(VLOOKUP($D201,'SAP Data'!$A$7:$SD$1500,AB$4,FALSE),"")</f>
        <v>0</v>
      </c>
      <c r="AC201" s="220">
        <f>IFERROR(VLOOKUP($D201,'SAP Data'!$A$7:$SD$1500,AC$4,FALSE),"")</f>
        <v>0</v>
      </c>
      <c r="AD201" s="133">
        <f t="shared" si="146"/>
        <v>1666666.6666666667</v>
      </c>
      <c r="AE201" s="47">
        <f t="shared" si="147"/>
        <v>1666666.6666666667</v>
      </c>
      <c r="AF201" s="47">
        <f t="shared" si="148"/>
        <v>1666666.6666666667</v>
      </c>
      <c r="AG201" s="47">
        <f t="shared" si="149"/>
        <v>1666666.6666666667</v>
      </c>
      <c r="AH201" s="47">
        <f t="shared" si="150"/>
        <v>1666666.6666666667</v>
      </c>
      <c r="AI201" s="47">
        <f t="shared" si="151"/>
        <v>1666666.6666666667</v>
      </c>
      <c r="AJ201" s="47">
        <f t="shared" si="152"/>
        <v>1666666.6666666667</v>
      </c>
      <c r="AK201" s="47">
        <f t="shared" si="153"/>
        <v>1666666.6666666667</v>
      </c>
      <c r="AL201" s="47">
        <f t="shared" si="154"/>
        <v>833333.33333333337</v>
      </c>
      <c r="AM201" s="47">
        <f t="shared" si="155"/>
        <v>0</v>
      </c>
      <c r="AN201" s="47">
        <f t="shared" si="156"/>
        <v>0</v>
      </c>
      <c r="AO201" s="132">
        <f t="shared" si="157"/>
        <v>0</v>
      </c>
      <c r="AP201" s="19"/>
      <c r="AQ201" s="19">
        <f t="shared" si="171"/>
        <v>0</v>
      </c>
      <c r="AR201" s="19"/>
      <c r="AS201" s="201"/>
      <c r="AT201" s="19"/>
      <c r="AU201" s="19">
        <f t="shared" si="158"/>
        <v>0</v>
      </c>
      <c r="AV201" s="19"/>
      <c r="AW201" s="201"/>
      <c r="AY201" s="19">
        <f t="shared" si="159"/>
        <v>0</v>
      </c>
      <c r="BA201" s="196"/>
      <c r="BC201" s="19">
        <f t="shared" si="160"/>
        <v>0</v>
      </c>
      <c r="BE201" s="196"/>
      <c r="BG201" s="19">
        <f t="shared" si="161"/>
        <v>0</v>
      </c>
      <c r="BI201" s="196"/>
      <c r="BK201" s="19">
        <f t="shared" si="162"/>
        <v>0</v>
      </c>
      <c r="BM201" s="196"/>
      <c r="BO201" s="19">
        <f t="shared" si="163"/>
        <v>0</v>
      </c>
      <c r="BQ201" s="196"/>
      <c r="BS201" s="19">
        <f t="shared" si="164"/>
        <v>0</v>
      </c>
      <c r="BU201" s="196"/>
      <c r="BW201" s="19">
        <f t="shared" si="165"/>
        <v>0</v>
      </c>
      <c r="BY201" s="196"/>
      <c r="CA201" s="19">
        <f t="shared" si="166"/>
        <v>0</v>
      </c>
      <c r="CC201" s="196"/>
      <c r="CE201" s="19">
        <f t="shared" si="167"/>
        <v>0</v>
      </c>
      <c r="CG201" s="196"/>
      <c r="CI201" s="19">
        <f t="shared" si="168"/>
        <v>0</v>
      </c>
      <c r="CK201" s="196"/>
      <c r="CM201" s="19">
        <f t="shared" si="172"/>
        <v>0</v>
      </c>
      <c r="CO201" s="19">
        <f t="shared" si="173"/>
        <v>0</v>
      </c>
      <c r="CQ201" s="19">
        <f t="shared" ref="CQ201:CQ264" si="175">IFERROR(VLOOKUP(E201,$E$608:$CK$637,85,FALSE)*CZ201,"")</f>
        <v>0</v>
      </c>
      <c r="CS201" s="19">
        <f t="shared" si="174"/>
        <v>0</v>
      </c>
      <c r="CU201" s="19">
        <f t="shared" si="169"/>
        <v>0</v>
      </c>
      <c r="CW201" s="76">
        <f t="shared" si="170"/>
        <v>0</v>
      </c>
      <c r="CY201" s="21"/>
      <c r="CZ201" s="19">
        <f t="shared" ref="CZ201:CZ264" si="176">IF($E201&gt;6,IF($E201&lt;15,$AO201,0),0)</f>
        <v>0</v>
      </c>
      <c r="DA201" s="21"/>
    </row>
    <row r="202" spans="2:105" x14ac:dyDescent="0.2">
      <c r="B202" s="17" t="str">
        <f>VLOOKUP(D202,'line assign basis'!$L$15:$Q$1525,6,FALSE)</f>
        <v>NORTHWEST ENERGY COR</v>
      </c>
      <c r="C202" s="20" t="s">
        <v>502</v>
      </c>
      <c r="D202" s="20" t="s">
        <v>500</v>
      </c>
      <c r="E202" s="20">
        <f>IFERROR(VLOOKUP(D202,'line assign basis'!$L$5:$P$1288,5,FALSE),"")</f>
        <v>14</v>
      </c>
      <c r="F202" s="39">
        <v>117342641.39</v>
      </c>
      <c r="G202" s="39">
        <v>116768298.39</v>
      </c>
      <c r="H202" s="19">
        <v>115050119.39</v>
      </c>
      <c r="I202" s="105">
        <f>IFERROR(VLOOKUP($D202,'SAP Data'!$A$7:$SD$1500,I$4,FALSE),"")</f>
        <v>113774090.39</v>
      </c>
      <c r="J202" s="105">
        <f>IFERROR(VLOOKUP($D202,'SAP Data'!$A$7:$SD$1500,J$4,FALSE),"")</f>
        <v>112518744.44</v>
      </c>
      <c r="K202" s="105">
        <f>IFERROR(VLOOKUP($D202,'SAP Data'!$A$7:$SD$1500,K$4,FALSE),"")</f>
        <v>111612293.44</v>
      </c>
      <c r="L202" s="105">
        <f>IFERROR(VLOOKUP($D202,'SAP Data'!$A$7:$SD$1500,L$4,FALSE),"")</f>
        <v>110581293.44</v>
      </c>
      <c r="M202" s="105">
        <f>IFERROR(VLOOKUP($D202,'SAP Data'!$A$7:$SD$1500,M$4,FALSE),"")</f>
        <v>109057563.44</v>
      </c>
      <c r="N202" s="105">
        <f>IFERROR(VLOOKUP($D202,'SAP Data'!$A$7:$SD$1500,N$4,FALSE),"")</f>
        <v>108119958.44</v>
      </c>
      <c r="O202" s="105">
        <f>IFERROR(VLOOKUP($D202,'SAP Data'!$A$7:$SD$1500,O$4,FALSE),"")</f>
        <v>106684020.44</v>
      </c>
      <c r="P202" s="105">
        <f>IFERROR(VLOOKUP($D202,'SAP Data'!$A$7:$SD$1500,P$4,FALSE),"")</f>
        <v>106117640.44</v>
      </c>
      <c r="Q202" s="105">
        <f>IFERROR(VLOOKUP($D202,'SAP Data'!$A$7:$SD$1500,Q$4,FALSE),"")</f>
        <v>105582148.44</v>
      </c>
      <c r="R202" s="105">
        <f>IFERROR(VLOOKUP($D202,'SAP Data'!$A$7:$SD$1500,R$4,FALSE),"")</f>
        <v>103934637.44</v>
      </c>
      <c r="S202" s="105">
        <f>IFERROR(VLOOKUP($D202,'SAP Data'!$A$7:$SD$1500,S$4,FALSE),"")</f>
        <v>101834105.44</v>
      </c>
      <c r="T202" s="105">
        <f>IFERROR(VLOOKUP($D202,'SAP Data'!$A$7:$SD$1500,T$4,FALSE),"")</f>
        <v>100276408.44</v>
      </c>
      <c r="U202" s="105">
        <f>IFERROR(VLOOKUP($D202,'SAP Data'!$A$7:$SD$1500,U$4,FALSE),"")</f>
        <v>99032844.439999998</v>
      </c>
      <c r="V202" s="105">
        <f>IFERROR(VLOOKUP($D202,'SAP Data'!$A$7:$SD$1500,V$4,FALSE),"")</f>
        <v>96779550.439999998</v>
      </c>
      <c r="W202" s="105">
        <f>IFERROR(VLOOKUP($D202,'SAP Data'!$A$7:$SD$1500,W$4,FALSE),"")</f>
        <v>95414266.439999998</v>
      </c>
      <c r="X202" s="105">
        <f>IFERROR(VLOOKUP($D202,'SAP Data'!$A$7:$SD$1500,X$4,FALSE),"")</f>
        <v>94128810.439999998</v>
      </c>
      <c r="Y202" s="105">
        <f>IFERROR(VLOOKUP($D202,'SAP Data'!$A$7:$SD$1500,Y$4,FALSE),"")</f>
        <v>93287079.439999998</v>
      </c>
      <c r="Z202" s="105">
        <f>IFERROR(VLOOKUP($D202,'SAP Data'!$A$7:$SD$1500,Z$4,FALSE),"")</f>
        <v>92195992.439999998</v>
      </c>
      <c r="AA202" s="105">
        <f>IFERROR(VLOOKUP($D202,'SAP Data'!$A$7:$SD$1500,AA$4,FALSE),"")</f>
        <v>90543107.439999998</v>
      </c>
      <c r="AB202" s="105">
        <f>IFERROR(VLOOKUP($D202,'SAP Data'!$A$7:$SD$1500,AB$4,FALSE),"")</f>
        <v>89512661.439999998</v>
      </c>
      <c r="AC202" s="220">
        <f>IFERROR(VLOOKUP($D202,'SAP Data'!$A$7:$SD$1500,AC$4,FALSE),"")</f>
        <v>88130262.439999998</v>
      </c>
      <c r="AD202" s="133">
        <f t="shared" si="146"/>
        <v>110542067.50875002</v>
      </c>
      <c r="AE202" s="47">
        <f t="shared" si="147"/>
        <v>109361142.63791668</v>
      </c>
      <c r="AF202" s="47">
        <f t="shared" si="148"/>
        <v>108123313.30875002</v>
      </c>
      <c r="AG202" s="47">
        <f t="shared" si="149"/>
        <v>106893523.4379167</v>
      </c>
      <c r="AH202" s="47">
        <f t="shared" si="150"/>
        <v>105623505.1066667</v>
      </c>
      <c r="AI202" s="47">
        <f t="shared" si="151"/>
        <v>104292787.56500004</v>
      </c>
      <c r="AJ202" s="47">
        <f t="shared" si="152"/>
        <v>102932349.64833336</v>
      </c>
      <c r="AK202" s="47">
        <f t="shared" si="153"/>
        <v>101589726.02333336</v>
      </c>
      <c r="AL202" s="47">
        <f t="shared" si="154"/>
        <v>100269123.94000001</v>
      </c>
      <c r="AM202" s="47">
        <f t="shared" si="155"/>
        <v>98933087.315000013</v>
      </c>
      <c r="AN202" s="47">
        <f t="shared" si="156"/>
        <v>97568675.148333356</v>
      </c>
      <c r="AO202" s="132">
        <f t="shared" si="157"/>
        <v>96149639.106666684</v>
      </c>
      <c r="AP202" s="19"/>
      <c r="AQ202" s="19">
        <f t="shared" si="171"/>
        <v>0</v>
      </c>
      <c r="AR202" s="19"/>
      <c r="AS202" s="201"/>
      <c r="AT202" s="19"/>
      <c r="AU202" s="19">
        <f t="shared" si="158"/>
        <v>0</v>
      </c>
      <c r="AV202" s="19"/>
      <c r="AW202" s="201"/>
      <c r="AY202" s="19">
        <f t="shared" si="159"/>
        <v>0</v>
      </c>
      <c r="BA202" s="196"/>
      <c r="BC202" s="19">
        <f t="shared" si="160"/>
        <v>0</v>
      </c>
      <c r="BE202" s="196"/>
      <c r="BG202" s="19">
        <f t="shared" si="161"/>
        <v>0</v>
      </c>
      <c r="BI202" s="196"/>
      <c r="BK202" s="19">
        <f t="shared" si="162"/>
        <v>0</v>
      </c>
      <c r="BM202" s="196"/>
      <c r="BO202" s="19">
        <f t="shared" si="163"/>
        <v>0</v>
      </c>
      <c r="BQ202" s="196"/>
      <c r="BS202" s="19">
        <f t="shared" si="164"/>
        <v>0</v>
      </c>
      <c r="BU202" s="196"/>
      <c r="BW202" s="19">
        <f t="shared" si="165"/>
        <v>0</v>
      </c>
      <c r="BY202" s="196"/>
      <c r="CA202" s="19">
        <f t="shared" si="166"/>
        <v>0</v>
      </c>
      <c r="CC202" s="196"/>
      <c r="CE202" s="19">
        <f t="shared" si="167"/>
        <v>0</v>
      </c>
      <c r="CG202" s="196"/>
      <c r="CI202" s="19">
        <f t="shared" si="168"/>
        <v>0</v>
      </c>
      <c r="CK202" s="196"/>
      <c r="CM202" s="19">
        <f t="shared" si="172"/>
        <v>0</v>
      </c>
      <c r="CO202" s="19">
        <f t="shared" si="173"/>
        <v>96149639.106666684</v>
      </c>
      <c r="CQ202" s="19">
        <f t="shared" si="175"/>
        <v>0</v>
      </c>
      <c r="CS202" s="19">
        <f t="shared" si="174"/>
        <v>96149639.106666684</v>
      </c>
      <c r="CU202" s="19">
        <f t="shared" si="169"/>
        <v>0</v>
      </c>
      <c r="CW202" s="76">
        <f t="shared" si="170"/>
        <v>0</v>
      </c>
      <c r="CY202" s="21"/>
      <c r="CZ202" s="19">
        <f t="shared" si="176"/>
        <v>96149639.106666684</v>
      </c>
      <c r="DA202" s="21"/>
    </row>
    <row r="203" spans="2:105" x14ac:dyDescent="0.2">
      <c r="B203" s="17" t="str">
        <f>VLOOKUP(D203,'line assign basis'!$L$15:$Q$1525,6,FALSE)</f>
        <v>INVEST IN NWN WATER</v>
      </c>
      <c r="C203" s="20" t="s">
        <v>1635</v>
      </c>
      <c r="D203" s="20" t="s">
        <v>2949</v>
      </c>
      <c r="E203" s="20">
        <f>IFERROR(VLOOKUP(D203,'line assign basis'!$L$5:$P$1288,5,FALSE),"")</f>
        <v>17</v>
      </c>
      <c r="F203" s="39">
        <v>0</v>
      </c>
      <c r="G203" s="39">
        <v>0</v>
      </c>
      <c r="H203" s="19">
        <v>0</v>
      </c>
      <c r="I203" s="105">
        <f>IFERROR(VLOOKUP($D203,'SAP Data'!$A$7:$SD$1500,I$4,FALSE),"")</f>
        <v>0</v>
      </c>
      <c r="J203" s="105">
        <f>IFERROR(VLOOKUP($D203,'SAP Data'!$A$7:$SD$1500,J$4,FALSE),"")</f>
        <v>0</v>
      </c>
      <c r="K203" s="105">
        <f>IFERROR(VLOOKUP($D203,'SAP Data'!$A$7:$SD$1500,K$4,FALSE),"")</f>
        <v>0</v>
      </c>
      <c r="L203" s="105">
        <f>IFERROR(VLOOKUP($D203,'SAP Data'!$A$7:$SD$1500,L$4,FALSE),"")</f>
        <v>0</v>
      </c>
      <c r="M203" s="105">
        <f>IFERROR(VLOOKUP($D203,'SAP Data'!$A$7:$SD$1500,M$4,FALSE),"")</f>
        <v>7952000</v>
      </c>
      <c r="N203" s="105">
        <f>IFERROR(VLOOKUP($D203,'SAP Data'!$A$7:$SD$1500,N$4,FALSE),"")</f>
        <v>8523081.1500000004</v>
      </c>
      <c r="O203" s="105">
        <f>IFERROR(VLOOKUP($D203,'SAP Data'!$A$7:$SD$1500,O$4,FALSE),"")</f>
        <v>0</v>
      </c>
      <c r="P203" s="105">
        <f>IFERROR(VLOOKUP($D203,'SAP Data'!$A$7:$SD$1500,P$4,FALSE),"")</f>
        <v>0</v>
      </c>
      <c r="Q203" s="105">
        <f>IFERROR(VLOOKUP($D203,'SAP Data'!$A$7:$SD$1500,Q$4,FALSE),"")</f>
        <v>0</v>
      </c>
      <c r="R203" s="105">
        <f>IFERROR(VLOOKUP($D203,'SAP Data'!$A$7:$SD$1500,R$4,FALSE),"")</f>
        <v>0</v>
      </c>
      <c r="S203" s="105">
        <f>IFERROR(VLOOKUP($D203,'SAP Data'!$A$7:$SD$1500,S$4,FALSE),"")</f>
        <v>0</v>
      </c>
      <c r="T203" s="105">
        <f>IFERROR(VLOOKUP($D203,'SAP Data'!$A$7:$SD$1500,T$4,FALSE),"")</f>
        <v>0</v>
      </c>
      <c r="U203" s="105">
        <f>IFERROR(VLOOKUP($D203,'SAP Data'!$A$7:$SD$1500,U$4,FALSE),"")</f>
        <v>0</v>
      </c>
      <c r="V203" s="105">
        <f>IFERROR(VLOOKUP($D203,'SAP Data'!$A$7:$SD$1500,V$4,FALSE),"")</f>
        <v>0</v>
      </c>
      <c r="W203" s="105">
        <f>IFERROR(VLOOKUP($D203,'SAP Data'!$A$7:$SD$1500,W$4,FALSE),"")</f>
        <v>0</v>
      </c>
      <c r="X203" s="105">
        <f>IFERROR(VLOOKUP($D203,'SAP Data'!$A$7:$SD$1500,X$4,FALSE),"")</f>
        <v>0</v>
      </c>
      <c r="Y203" s="105">
        <f>IFERROR(VLOOKUP($D203,'SAP Data'!$A$7:$SD$1500,Y$4,FALSE),"")</f>
        <v>0</v>
      </c>
      <c r="Z203" s="105">
        <f>IFERROR(VLOOKUP($D203,'SAP Data'!$A$7:$SD$1500,Z$4,FALSE),"")</f>
        <v>0</v>
      </c>
      <c r="AA203" s="105">
        <f>IFERROR(VLOOKUP($D203,'SAP Data'!$A$7:$SD$1500,AA$4,FALSE),"")</f>
        <v>0</v>
      </c>
      <c r="AB203" s="105">
        <f>IFERROR(VLOOKUP($D203,'SAP Data'!$A$7:$SD$1500,AB$4,FALSE),"")</f>
        <v>0</v>
      </c>
      <c r="AC203" s="220">
        <f>IFERROR(VLOOKUP($D203,'SAP Data'!$A$7:$SD$1500,AC$4,FALSE),"")</f>
        <v>0</v>
      </c>
      <c r="AD203" s="133">
        <f t="shared" si="146"/>
        <v>1372923.4291666667</v>
      </c>
      <c r="AE203" s="47">
        <f t="shared" si="147"/>
        <v>1372923.4291666667</v>
      </c>
      <c r="AF203" s="47">
        <f t="shared" si="148"/>
        <v>1372923.4291666667</v>
      </c>
      <c r="AG203" s="47">
        <f t="shared" si="149"/>
        <v>1372923.4291666667</v>
      </c>
      <c r="AH203" s="47">
        <f t="shared" si="150"/>
        <v>1372923.4291666667</v>
      </c>
      <c r="AI203" s="47">
        <f t="shared" si="151"/>
        <v>1372923.4291666667</v>
      </c>
      <c r="AJ203" s="47">
        <f t="shared" si="152"/>
        <v>1372923.4291666667</v>
      </c>
      <c r="AK203" s="47">
        <f t="shared" si="153"/>
        <v>1041590.0958333333</v>
      </c>
      <c r="AL203" s="47">
        <f t="shared" si="154"/>
        <v>355128.38125000003</v>
      </c>
      <c r="AM203" s="47">
        <f t="shared" si="155"/>
        <v>0</v>
      </c>
      <c r="AN203" s="47">
        <f t="shared" si="156"/>
        <v>0</v>
      </c>
      <c r="AO203" s="132">
        <f t="shared" si="157"/>
        <v>0</v>
      </c>
      <c r="AP203" s="19"/>
      <c r="AQ203" s="19">
        <f t="shared" si="171"/>
        <v>0</v>
      </c>
      <c r="AR203" s="19"/>
      <c r="AS203" s="201"/>
      <c r="AT203" s="19"/>
      <c r="AU203" s="19">
        <f t="shared" si="158"/>
        <v>0</v>
      </c>
      <c r="AV203" s="19"/>
      <c r="AW203" s="201"/>
      <c r="AY203" s="19">
        <f t="shared" si="159"/>
        <v>0</v>
      </c>
      <c r="BA203" s="196"/>
      <c r="BC203" s="19">
        <f t="shared" si="160"/>
        <v>0</v>
      </c>
      <c r="BE203" s="196"/>
      <c r="BG203" s="19">
        <f t="shared" si="161"/>
        <v>0</v>
      </c>
      <c r="BI203" s="196"/>
      <c r="BK203" s="19">
        <f t="shared" si="162"/>
        <v>0</v>
      </c>
      <c r="BM203" s="196"/>
      <c r="BO203" s="19">
        <f t="shared" si="163"/>
        <v>0</v>
      </c>
      <c r="BQ203" s="196"/>
      <c r="BS203" s="19">
        <f t="shared" si="164"/>
        <v>0</v>
      </c>
      <c r="BU203" s="196"/>
      <c r="BW203" s="19">
        <f t="shared" si="165"/>
        <v>0</v>
      </c>
      <c r="BY203" s="196"/>
      <c r="CA203" s="19">
        <f t="shared" si="166"/>
        <v>0</v>
      </c>
      <c r="CC203" s="196"/>
      <c r="CE203" s="19">
        <f t="shared" si="167"/>
        <v>0</v>
      </c>
      <c r="CG203" s="196"/>
      <c r="CI203" s="19">
        <f t="shared" si="168"/>
        <v>0</v>
      </c>
      <c r="CK203" s="196"/>
      <c r="CM203" s="19">
        <f t="shared" si="172"/>
        <v>0</v>
      </c>
      <c r="CO203" s="19">
        <f t="shared" si="173"/>
        <v>0</v>
      </c>
      <c r="CQ203" s="19">
        <f t="shared" si="175"/>
        <v>0</v>
      </c>
      <c r="CS203" s="19">
        <f t="shared" si="174"/>
        <v>0</v>
      </c>
      <c r="CU203" s="19">
        <f t="shared" si="169"/>
        <v>0</v>
      </c>
      <c r="CW203" s="76">
        <f t="shared" si="170"/>
        <v>0</v>
      </c>
      <c r="CY203" s="21"/>
      <c r="CZ203" s="19">
        <f t="shared" si="176"/>
        <v>0</v>
      </c>
      <c r="DA203" s="21"/>
    </row>
    <row r="204" spans="2:105" x14ac:dyDescent="0.2">
      <c r="B204" s="17" t="str">
        <f>VLOOKUP(D204,'line assign basis'!$L$15:$Q$1525,6,FALSE)</f>
        <v>INVEST - NWN ENERGY</v>
      </c>
      <c r="C204" s="20" t="s">
        <v>505</v>
      </c>
      <c r="D204" s="20" t="s">
        <v>503</v>
      </c>
      <c r="E204" s="20">
        <f>IFERROR(VLOOKUP(D204,'line assign basis'!$L$5:$P$1288,5,FALSE),"")</f>
        <v>20</v>
      </c>
      <c r="F204" s="39">
        <v>33342012.18</v>
      </c>
      <c r="G204" s="39">
        <v>32805272.18</v>
      </c>
      <c r="H204" s="19">
        <v>32323323.030000001</v>
      </c>
      <c r="I204" s="105">
        <f>IFERROR(VLOOKUP($D204,'SAP Data'!$A$7:$SD$1500,I$4,FALSE),"")</f>
        <v>32310957.030000001</v>
      </c>
      <c r="J204" s="105">
        <f>IFERROR(VLOOKUP($D204,'SAP Data'!$A$7:$SD$1500,J$4,FALSE),"")</f>
        <v>32151849.460000001</v>
      </c>
      <c r="K204" s="105">
        <f>IFERROR(VLOOKUP($D204,'SAP Data'!$A$7:$SD$1500,K$4,FALSE),"")</f>
        <v>30894770.460000001</v>
      </c>
      <c r="L204" s="105">
        <f>IFERROR(VLOOKUP($D204,'SAP Data'!$A$7:$SD$1500,L$4,FALSE),"")</f>
        <v>30809705.460000001</v>
      </c>
      <c r="M204" s="105">
        <f>IFERROR(VLOOKUP($D204,'SAP Data'!$A$7:$SD$1500,M$4,FALSE),"")</f>
        <v>30559123.460000001</v>
      </c>
      <c r="N204" s="105">
        <f>IFERROR(VLOOKUP($D204,'SAP Data'!$A$7:$SD$1500,N$4,FALSE),"")</f>
        <v>30593003.460000001</v>
      </c>
      <c r="O204" s="105">
        <f>IFERROR(VLOOKUP($D204,'SAP Data'!$A$7:$SD$1500,O$4,FALSE),"")</f>
        <v>0</v>
      </c>
      <c r="P204" s="105">
        <f>IFERROR(VLOOKUP($D204,'SAP Data'!$A$7:$SD$1500,P$4,FALSE),"")</f>
        <v>0</v>
      </c>
      <c r="Q204" s="105">
        <f>IFERROR(VLOOKUP($D204,'SAP Data'!$A$7:$SD$1500,Q$4,FALSE),"")</f>
        <v>0</v>
      </c>
      <c r="R204" s="105">
        <f>IFERROR(VLOOKUP($D204,'SAP Data'!$A$7:$SD$1500,R$4,FALSE),"")</f>
        <v>0</v>
      </c>
      <c r="S204" s="105">
        <f>IFERROR(VLOOKUP($D204,'SAP Data'!$A$7:$SD$1500,S$4,FALSE),"")</f>
        <v>0</v>
      </c>
      <c r="T204" s="105">
        <f>IFERROR(VLOOKUP($D204,'SAP Data'!$A$7:$SD$1500,T$4,FALSE),"")</f>
        <v>0</v>
      </c>
      <c r="U204" s="105">
        <f>IFERROR(VLOOKUP($D204,'SAP Data'!$A$7:$SD$1500,U$4,FALSE),"")</f>
        <v>0</v>
      </c>
      <c r="V204" s="105">
        <f>IFERROR(VLOOKUP($D204,'SAP Data'!$A$7:$SD$1500,V$4,FALSE),"")</f>
        <v>0</v>
      </c>
      <c r="W204" s="105">
        <f>IFERROR(VLOOKUP($D204,'SAP Data'!$A$7:$SD$1500,W$4,FALSE),"")</f>
        <v>0</v>
      </c>
      <c r="X204" s="105">
        <f>IFERROR(VLOOKUP($D204,'SAP Data'!$A$7:$SD$1500,X$4,FALSE),"")</f>
        <v>0</v>
      </c>
      <c r="Y204" s="105">
        <f>IFERROR(VLOOKUP($D204,'SAP Data'!$A$7:$SD$1500,Y$4,FALSE),"")</f>
        <v>0</v>
      </c>
      <c r="Z204" s="105">
        <f>IFERROR(VLOOKUP($D204,'SAP Data'!$A$7:$SD$1500,Z$4,FALSE),"")</f>
        <v>0</v>
      </c>
      <c r="AA204" s="105">
        <f>IFERROR(VLOOKUP($D204,'SAP Data'!$A$7:$SD$1500,AA$4,FALSE),"")</f>
        <v>0</v>
      </c>
      <c r="AB204" s="105">
        <f>IFERROR(VLOOKUP($D204,'SAP Data'!$A$7:$SD$1500,AB$4,FALSE),"")</f>
        <v>0</v>
      </c>
      <c r="AC204" s="220">
        <f>IFERROR(VLOOKUP($D204,'SAP Data'!$A$7:$SD$1500,AC$4,FALSE),"")</f>
        <v>0</v>
      </c>
      <c r="AD204" s="133">
        <f t="shared" si="146"/>
        <v>22426584.21916667</v>
      </c>
      <c r="AE204" s="47">
        <f t="shared" si="147"/>
        <v>19670447.370833337</v>
      </c>
      <c r="AF204" s="47">
        <f t="shared" si="148"/>
        <v>16956755.903750002</v>
      </c>
      <c r="AG204" s="47">
        <f t="shared" si="149"/>
        <v>14263660.901249999</v>
      </c>
      <c r="AH204" s="47">
        <f t="shared" si="150"/>
        <v>11577710.630833333</v>
      </c>
      <c r="AI204" s="47">
        <f t="shared" si="151"/>
        <v>8950768.1341666672</v>
      </c>
      <c r="AJ204" s="47">
        <f t="shared" si="152"/>
        <v>6379748.3041666672</v>
      </c>
      <c r="AK204" s="47">
        <f t="shared" si="153"/>
        <v>3822713.7658333331</v>
      </c>
      <c r="AL204" s="47">
        <f t="shared" si="154"/>
        <v>1274708.4775</v>
      </c>
      <c r="AM204" s="47">
        <f t="shared" si="155"/>
        <v>0</v>
      </c>
      <c r="AN204" s="47">
        <f t="shared" si="156"/>
        <v>0</v>
      </c>
      <c r="AO204" s="132">
        <f t="shared" si="157"/>
        <v>0</v>
      </c>
      <c r="AP204" s="19"/>
      <c r="AQ204" s="19">
        <f t="shared" si="171"/>
        <v>0</v>
      </c>
      <c r="AR204" s="19"/>
      <c r="AS204" s="201"/>
      <c r="AT204" s="19"/>
      <c r="AU204" s="19">
        <f t="shared" si="158"/>
        <v>0</v>
      </c>
      <c r="AV204" s="19"/>
      <c r="AW204" s="201"/>
      <c r="AY204" s="19">
        <f t="shared" si="159"/>
        <v>0</v>
      </c>
      <c r="BA204" s="196"/>
      <c r="BC204" s="19">
        <f t="shared" si="160"/>
        <v>0</v>
      </c>
      <c r="BE204" s="196"/>
      <c r="BG204" s="19">
        <f t="shared" si="161"/>
        <v>0</v>
      </c>
      <c r="BI204" s="196"/>
      <c r="BK204" s="19">
        <f t="shared" si="162"/>
        <v>0</v>
      </c>
      <c r="BM204" s="196"/>
      <c r="BO204" s="19">
        <f t="shared" si="163"/>
        <v>0</v>
      </c>
      <c r="BQ204" s="196"/>
      <c r="BS204" s="19">
        <f t="shared" si="164"/>
        <v>0</v>
      </c>
      <c r="BU204" s="196"/>
      <c r="BW204" s="19">
        <f t="shared" si="165"/>
        <v>0</v>
      </c>
      <c r="BY204" s="196"/>
      <c r="CA204" s="19">
        <f t="shared" si="166"/>
        <v>0</v>
      </c>
      <c r="CC204" s="196"/>
      <c r="CE204" s="19">
        <f t="shared" si="167"/>
        <v>0</v>
      </c>
      <c r="CG204" s="196"/>
      <c r="CI204" s="19">
        <f t="shared" si="168"/>
        <v>0</v>
      </c>
      <c r="CK204" s="196"/>
      <c r="CM204" s="19">
        <f t="shared" si="172"/>
        <v>0</v>
      </c>
      <c r="CO204" s="19">
        <f t="shared" si="173"/>
        <v>0</v>
      </c>
      <c r="CQ204" s="19">
        <f t="shared" si="175"/>
        <v>0</v>
      </c>
      <c r="CS204" s="19">
        <f t="shared" si="174"/>
        <v>0</v>
      </c>
      <c r="CU204" s="19">
        <f t="shared" si="169"/>
        <v>0</v>
      </c>
      <c r="CW204" s="76">
        <f t="shared" si="170"/>
        <v>0</v>
      </c>
      <c r="CY204" s="21"/>
      <c r="CZ204" s="19">
        <f t="shared" si="176"/>
        <v>0</v>
      </c>
      <c r="DA204" s="21"/>
    </row>
    <row r="205" spans="2:105" x14ac:dyDescent="0.2">
      <c r="B205" s="17" t="str">
        <f>VLOOKUP(D205,'line assign basis'!$L$15:$Q$1525,6,FALSE)</f>
        <v>INVEST - GILL RANCH</v>
      </c>
      <c r="C205" s="20" t="s">
        <v>508</v>
      </c>
      <c r="D205" s="20" t="s">
        <v>506</v>
      </c>
      <c r="E205" s="20">
        <f>IFERROR(VLOOKUP(D205,'line assign basis'!$L$5:$P$1288,5,FALSE),"")</f>
        <v>20</v>
      </c>
      <c r="F205" s="39">
        <v>0</v>
      </c>
      <c r="G205" s="39">
        <v>0</v>
      </c>
      <c r="H205" s="19">
        <v>0</v>
      </c>
      <c r="I205" s="105">
        <f>IFERROR(VLOOKUP($D205,'SAP Data'!$A$7:$SD$1500,I$4,FALSE),"")</f>
        <v>0</v>
      </c>
      <c r="J205" s="105">
        <f>IFERROR(VLOOKUP($D205,'SAP Data'!$A$7:$SD$1500,J$4,FALSE),"")</f>
        <v>0</v>
      </c>
      <c r="K205" s="105">
        <f>IFERROR(VLOOKUP($D205,'SAP Data'!$A$7:$SD$1500,K$4,FALSE),"")</f>
        <v>0</v>
      </c>
      <c r="L205" s="105">
        <f>IFERROR(VLOOKUP($D205,'SAP Data'!$A$7:$SD$1500,L$4,FALSE),"")</f>
        <v>0</v>
      </c>
      <c r="M205" s="105">
        <f>IFERROR(VLOOKUP($D205,'SAP Data'!$A$7:$SD$1500,M$4,FALSE),"")</f>
        <v>0</v>
      </c>
      <c r="N205" s="105">
        <f>IFERROR(VLOOKUP($D205,'SAP Data'!$A$7:$SD$1500,N$4,FALSE),"")</f>
        <v>0</v>
      </c>
      <c r="O205" s="105">
        <f>IFERROR(VLOOKUP($D205,'SAP Data'!$A$7:$SD$1500,O$4,FALSE),"")</f>
        <v>0</v>
      </c>
      <c r="P205" s="105">
        <f>IFERROR(VLOOKUP($D205,'SAP Data'!$A$7:$SD$1500,P$4,FALSE),"")</f>
        <v>0</v>
      </c>
      <c r="Q205" s="105">
        <f>IFERROR(VLOOKUP($D205,'SAP Data'!$A$7:$SD$1500,Q$4,FALSE),"")</f>
        <v>0</v>
      </c>
      <c r="R205" s="105">
        <f>IFERROR(VLOOKUP($D205,'SAP Data'!$A$7:$SD$1500,R$4,FALSE),"")</f>
        <v>0</v>
      </c>
      <c r="S205" s="105">
        <f>IFERROR(VLOOKUP($D205,'SAP Data'!$A$7:$SD$1500,S$4,FALSE),"")</f>
        <v>0</v>
      </c>
      <c r="T205" s="105">
        <f>IFERROR(VLOOKUP($D205,'SAP Data'!$A$7:$SD$1500,T$4,FALSE),"")</f>
        <v>0</v>
      </c>
      <c r="U205" s="105">
        <f>IFERROR(VLOOKUP($D205,'SAP Data'!$A$7:$SD$1500,U$4,FALSE),"")</f>
        <v>0</v>
      </c>
      <c r="V205" s="105">
        <f>IFERROR(VLOOKUP($D205,'SAP Data'!$A$7:$SD$1500,V$4,FALSE),"")</f>
        <v>0</v>
      </c>
      <c r="W205" s="105">
        <f>IFERROR(VLOOKUP($D205,'SAP Data'!$A$7:$SD$1500,W$4,FALSE),"")</f>
        <v>0</v>
      </c>
      <c r="X205" s="105">
        <f>IFERROR(VLOOKUP($D205,'SAP Data'!$A$7:$SD$1500,X$4,FALSE),"")</f>
        <v>0</v>
      </c>
      <c r="Y205" s="105">
        <f>IFERROR(VLOOKUP($D205,'SAP Data'!$A$7:$SD$1500,Y$4,FALSE),"")</f>
        <v>0</v>
      </c>
      <c r="Z205" s="105">
        <f>IFERROR(VLOOKUP($D205,'SAP Data'!$A$7:$SD$1500,Z$4,FALSE),"")</f>
        <v>0</v>
      </c>
      <c r="AA205" s="105">
        <f>IFERROR(VLOOKUP($D205,'SAP Data'!$A$7:$SD$1500,AA$4,FALSE),"")</f>
        <v>0</v>
      </c>
      <c r="AB205" s="105">
        <f>IFERROR(VLOOKUP($D205,'SAP Data'!$A$7:$SD$1500,AB$4,FALSE),"")</f>
        <v>0</v>
      </c>
      <c r="AC205" s="220">
        <f>IFERROR(VLOOKUP($D205,'SAP Data'!$A$7:$SD$1500,AC$4,FALSE),"")</f>
        <v>0</v>
      </c>
      <c r="AD205" s="133">
        <f t="shared" si="146"/>
        <v>0</v>
      </c>
      <c r="AE205" s="47">
        <f t="shared" si="147"/>
        <v>0</v>
      </c>
      <c r="AF205" s="47">
        <f t="shared" si="148"/>
        <v>0</v>
      </c>
      <c r="AG205" s="47">
        <f t="shared" si="149"/>
        <v>0</v>
      </c>
      <c r="AH205" s="47">
        <f t="shared" si="150"/>
        <v>0</v>
      </c>
      <c r="AI205" s="47">
        <f t="shared" si="151"/>
        <v>0</v>
      </c>
      <c r="AJ205" s="47">
        <f t="shared" si="152"/>
        <v>0</v>
      </c>
      <c r="AK205" s="47">
        <f t="shared" si="153"/>
        <v>0</v>
      </c>
      <c r="AL205" s="47">
        <f t="shared" si="154"/>
        <v>0</v>
      </c>
      <c r="AM205" s="47">
        <f t="shared" si="155"/>
        <v>0</v>
      </c>
      <c r="AN205" s="47">
        <f t="shared" si="156"/>
        <v>0</v>
      </c>
      <c r="AO205" s="132">
        <f t="shared" si="157"/>
        <v>0</v>
      </c>
      <c r="AP205" s="19"/>
      <c r="AQ205" s="19">
        <f t="shared" si="171"/>
        <v>0</v>
      </c>
      <c r="AR205" s="19"/>
      <c r="AS205" s="201"/>
      <c r="AT205" s="19"/>
      <c r="AU205" s="19">
        <f t="shared" si="158"/>
        <v>0</v>
      </c>
      <c r="AV205" s="19"/>
      <c r="AW205" s="201"/>
      <c r="AY205" s="19">
        <f t="shared" si="159"/>
        <v>0</v>
      </c>
      <c r="BA205" s="196"/>
      <c r="BC205" s="19">
        <f t="shared" si="160"/>
        <v>0</v>
      </c>
      <c r="BE205" s="196"/>
      <c r="BG205" s="19">
        <f t="shared" si="161"/>
        <v>0</v>
      </c>
      <c r="BI205" s="196"/>
      <c r="BK205" s="19">
        <f t="shared" si="162"/>
        <v>0</v>
      </c>
      <c r="BM205" s="196"/>
      <c r="BO205" s="19">
        <f t="shared" si="163"/>
        <v>0</v>
      </c>
      <c r="BQ205" s="196"/>
      <c r="BS205" s="19">
        <f t="shared" si="164"/>
        <v>0</v>
      </c>
      <c r="BU205" s="196"/>
      <c r="BW205" s="19">
        <f t="shared" si="165"/>
        <v>0</v>
      </c>
      <c r="BY205" s="196"/>
      <c r="CA205" s="19">
        <f t="shared" si="166"/>
        <v>0</v>
      </c>
      <c r="CC205" s="196"/>
      <c r="CE205" s="19">
        <f t="shared" si="167"/>
        <v>0</v>
      </c>
      <c r="CG205" s="196"/>
      <c r="CI205" s="19">
        <f t="shared" si="168"/>
        <v>0</v>
      </c>
      <c r="CK205" s="196"/>
      <c r="CM205" s="19">
        <f t="shared" si="172"/>
        <v>0</v>
      </c>
      <c r="CO205" s="19">
        <f t="shared" si="173"/>
        <v>0</v>
      </c>
      <c r="CQ205" s="19">
        <f t="shared" si="175"/>
        <v>0</v>
      </c>
      <c r="CS205" s="19">
        <f t="shared" si="174"/>
        <v>0</v>
      </c>
      <c r="CU205" s="19">
        <f t="shared" si="169"/>
        <v>0</v>
      </c>
      <c r="CW205" s="76">
        <f t="shared" si="170"/>
        <v>0</v>
      </c>
      <c r="CY205" s="21"/>
      <c r="CZ205" s="19">
        <f t="shared" si="176"/>
        <v>0</v>
      </c>
      <c r="DA205" s="21"/>
    </row>
    <row r="206" spans="2:105" x14ac:dyDescent="0.2">
      <c r="B206" s="17" t="str">
        <f>VLOOKUP(D206,'line assign basis'!$L$15:$Q$1525,6,FALSE)</f>
        <v>A/R INTERCO-HLD</v>
      </c>
      <c r="C206" s="20" t="s">
        <v>1806</v>
      </c>
      <c r="D206" s="20" t="s">
        <v>2946</v>
      </c>
      <c r="E206" s="20">
        <f>IFERROR(VLOOKUP(D206,'line assign basis'!$L$5:$P$1288,5,FALSE),"")</f>
        <v>17</v>
      </c>
      <c r="F206" s="39">
        <v>0</v>
      </c>
      <c r="G206" s="39">
        <v>0</v>
      </c>
      <c r="H206" s="19">
        <v>0</v>
      </c>
      <c r="I206" s="105">
        <f>IFERROR(VLOOKUP($D206,'SAP Data'!$A$7:$SD$1500,I$4,FALSE),"")</f>
        <v>0</v>
      </c>
      <c r="J206" s="105">
        <f>IFERROR(VLOOKUP($D206,'SAP Data'!$A$7:$SD$1500,J$4,FALSE),"")</f>
        <v>0</v>
      </c>
      <c r="K206" s="105">
        <f>IFERROR(VLOOKUP($D206,'SAP Data'!$A$7:$SD$1500,K$4,FALSE),"")</f>
        <v>0</v>
      </c>
      <c r="L206" s="105">
        <f>IFERROR(VLOOKUP($D206,'SAP Data'!$A$7:$SD$1500,L$4,FALSE),"")</f>
        <v>0</v>
      </c>
      <c r="M206" s="105">
        <f>IFERROR(VLOOKUP($D206,'SAP Data'!$A$7:$SD$1500,M$4,FALSE),"")</f>
        <v>0</v>
      </c>
      <c r="N206" s="105">
        <f>IFERROR(VLOOKUP($D206,'SAP Data'!$A$7:$SD$1500,N$4,FALSE),"")</f>
        <v>0</v>
      </c>
      <c r="O206" s="105">
        <f>IFERROR(VLOOKUP($D206,'SAP Data'!$A$7:$SD$1500,O$4,FALSE),"")</f>
        <v>37873.68</v>
      </c>
      <c r="P206" s="105">
        <f>IFERROR(VLOOKUP($D206,'SAP Data'!$A$7:$SD$1500,P$4,FALSE),"")</f>
        <v>51547.8</v>
      </c>
      <c r="Q206" s="105">
        <f>IFERROR(VLOOKUP($D206,'SAP Data'!$A$7:$SD$1500,Q$4,FALSE),"")</f>
        <v>400735.75</v>
      </c>
      <c r="R206" s="105">
        <f>IFERROR(VLOOKUP($D206,'SAP Data'!$A$7:$SD$1500,R$4,FALSE),"")</f>
        <v>11701.31</v>
      </c>
      <c r="S206" s="105">
        <f>IFERROR(VLOOKUP($D206,'SAP Data'!$A$7:$SD$1500,S$4,FALSE),"")</f>
        <v>61613.52</v>
      </c>
      <c r="T206" s="105">
        <f>IFERROR(VLOOKUP($D206,'SAP Data'!$A$7:$SD$1500,T$4,FALSE),"")</f>
        <v>1793519.09</v>
      </c>
      <c r="U206" s="105">
        <f>IFERROR(VLOOKUP($D206,'SAP Data'!$A$7:$SD$1500,U$4,FALSE),"")</f>
        <v>205515.23</v>
      </c>
      <c r="V206" s="105">
        <f>IFERROR(VLOOKUP($D206,'SAP Data'!$A$7:$SD$1500,V$4,FALSE),"")</f>
        <v>60223.47</v>
      </c>
      <c r="W206" s="105">
        <f>IFERROR(VLOOKUP($D206,'SAP Data'!$A$7:$SD$1500,W$4,FALSE),"")</f>
        <v>63807.3</v>
      </c>
      <c r="X206" s="105">
        <f>IFERROR(VLOOKUP($D206,'SAP Data'!$A$7:$SD$1500,X$4,FALSE),"")</f>
        <v>47205.85</v>
      </c>
      <c r="Y206" s="105">
        <f>IFERROR(VLOOKUP($D206,'SAP Data'!$A$7:$SD$1500,Y$4,FALSE),"")</f>
        <v>34875.269999999997</v>
      </c>
      <c r="Z206" s="105">
        <f>IFERROR(VLOOKUP($D206,'SAP Data'!$A$7:$SD$1500,Z$4,FALSE),"")</f>
        <v>766592.96</v>
      </c>
      <c r="AA206" s="105">
        <f>IFERROR(VLOOKUP($D206,'SAP Data'!$A$7:$SD$1500,AA$4,FALSE),"")</f>
        <v>33856</v>
      </c>
      <c r="AB206" s="105">
        <f>IFERROR(VLOOKUP($D206,'SAP Data'!$A$7:$SD$1500,AB$4,FALSE),"")</f>
        <v>8157.95</v>
      </c>
      <c r="AC206" s="220">
        <f>IFERROR(VLOOKUP($D206,'SAP Data'!$A$7:$SD$1500,AC$4,FALSE),"")</f>
        <v>219018.71</v>
      </c>
      <c r="AD206" s="133">
        <f t="shared" ref="AD206:AD274" si="177">IFERROR((F206/2+SUM(G206:Q206)+R206/2)/12,"")</f>
        <v>41333.990416666667</v>
      </c>
      <c r="AE206" s="47">
        <f t="shared" ref="AE206:AE274" si="178">IFERROR((G206/2+SUM(H206:R206)+S206/2)/12,"")</f>
        <v>44388.774999999994</v>
      </c>
      <c r="AF206" s="47">
        <f t="shared" ref="AF206:AF274" si="179">IFERROR((H206/2+SUM(I206:S206)+T206/2)/12,"")</f>
        <v>121685.96708333334</v>
      </c>
      <c r="AG206" s="47">
        <f t="shared" ref="AG206:AG274" si="180">IFERROR((I206/2+SUM(J206:T206)+U206/2)/12,"")</f>
        <v>204979.06375</v>
      </c>
      <c r="AH206" s="47">
        <f t="shared" ref="AH206:AH274" si="181">IFERROR((J206/2+SUM(K206:U206)+V206/2)/12,"")</f>
        <v>216051.5095833333</v>
      </c>
      <c r="AI206" s="47">
        <f t="shared" ref="AI206:AI274" si="182">IFERROR((K206/2+SUM(L206:V206)+W206/2)/12,"")</f>
        <v>221219.45833333334</v>
      </c>
      <c r="AJ206" s="47">
        <f t="shared" ref="AJ206:AJ274" si="183">IFERROR((L206/2+SUM(M206:W206)+X206/2)/12,"")</f>
        <v>225845.00624999998</v>
      </c>
      <c r="AK206" s="47">
        <f t="shared" ref="AK206:AK274" si="184">IFERROR((M206/2+SUM(N206:X206)+Y206/2)/12,"")</f>
        <v>229265.05291666664</v>
      </c>
      <c r="AL206" s="47">
        <f t="shared" ref="AL206:AL274" si="185">IFERROR((N206/2+SUM(O206:Y206)+Z206/2)/12,"")</f>
        <v>262659.5625</v>
      </c>
      <c r="AM206" s="47">
        <f t="shared" ref="AM206:AM274" si="186">IFERROR((O206/2+SUM(P206:Z206)+AA206/2)/12,"")</f>
        <v>294433.53250000003</v>
      </c>
      <c r="AN206" s="47">
        <f t="shared" ref="AN206:AN274" si="187">IFERROR((P206/2+SUM(Q206:AA206)+AB206/2)/12,"")</f>
        <v>292458.21875</v>
      </c>
      <c r="AO206" s="132">
        <f t="shared" ref="AO206:AO274" si="188">IFERROR((Q206/2+SUM(R206:AB206)+AC206/2)/12,"")</f>
        <v>283078.76500000001</v>
      </c>
      <c r="AP206" s="19"/>
      <c r="AQ206" s="19">
        <f t="shared" ref="AQ206:AQ274" si="189">IF($E206&gt;28,IF($E206&lt;30,$AD206,0),0)</f>
        <v>0</v>
      </c>
      <c r="AR206" s="19"/>
      <c r="AS206" s="201"/>
      <c r="AT206" s="19"/>
      <c r="AU206" s="19">
        <f t="shared" ref="AU206:AU274" si="190">IF($E206&gt;28,IF($E206&lt;30,$AE206,0),0)</f>
        <v>0</v>
      </c>
      <c r="AV206" s="19"/>
      <c r="AW206" s="201"/>
      <c r="AY206" s="19">
        <f t="shared" ref="AY206:AY274" si="191">IF($E206&gt;28,IF($E206&lt;30,$AF206,0),0)</f>
        <v>0</v>
      </c>
      <c r="BA206" s="196"/>
      <c r="BC206" s="19">
        <f t="shared" ref="BC206:BC274" si="192">IF($E206&gt;28,IF($E206&lt;30,$AG206,0),0)</f>
        <v>0</v>
      </c>
      <c r="BE206" s="196"/>
      <c r="BG206" s="19">
        <f t="shared" ref="BG206:BG274" si="193">IF($E206&gt;28,IF($E206&lt;30,$AH206,0),0)</f>
        <v>0</v>
      </c>
      <c r="BI206" s="196"/>
      <c r="BK206" s="19">
        <f t="shared" ref="BK206:BK274" si="194">IF($E206&gt;28,IF($E206&lt;30,$AI206,0),0)</f>
        <v>0</v>
      </c>
      <c r="BM206" s="196"/>
      <c r="BO206" s="19">
        <f t="shared" ref="BO206:BO274" si="195">IF($E206&gt;28,IF($E206&lt;30,$AJ206,0),0)</f>
        <v>0</v>
      </c>
      <c r="BQ206" s="196"/>
      <c r="BS206" s="19">
        <f t="shared" ref="BS206:BS274" si="196">IF($E206&gt;28,IF($E206&lt;30,$AK206,0),0)</f>
        <v>0</v>
      </c>
      <c r="BU206" s="196"/>
      <c r="BW206" s="19">
        <f t="shared" ref="BW206:BW274" si="197">IF($E206&gt;28,IF($E206&lt;30,$AL206,0),0)</f>
        <v>0</v>
      </c>
      <c r="BY206" s="196"/>
      <c r="CA206" s="19">
        <f t="shared" ref="CA206:CA274" si="198">IF($E206&gt;28,IF($E206&lt;30,$AM206,0),0)</f>
        <v>0</v>
      </c>
      <c r="CC206" s="196"/>
      <c r="CE206" s="19">
        <f t="shared" ref="CE206:CE274" si="199">IF($E206&gt;28,IF($E206&lt;30,$AN206,0),0)</f>
        <v>0</v>
      </c>
      <c r="CG206" s="196"/>
      <c r="CI206" s="19">
        <f t="shared" ref="CI206:CI274" si="200">IF($E206&gt;28,IF($E206&lt;30,$AO206,0),0)</f>
        <v>0</v>
      </c>
      <c r="CK206" s="196"/>
      <c r="CM206" s="19">
        <f t="shared" ref="CM206:CM274" si="201">IF(E206&gt;0,IF(E206&lt;6,AO206,0),0)</f>
        <v>0</v>
      </c>
      <c r="CO206" s="225">
        <f>IFERROR(CZ206+CU206,"")-283078.765</f>
        <v>0</v>
      </c>
      <c r="CP206" s="76" t="s">
        <v>3692</v>
      </c>
      <c r="CQ206" s="19">
        <f t="shared" si="175"/>
        <v>0</v>
      </c>
      <c r="CS206" s="19">
        <f t="shared" si="174"/>
        <v>0</v>
      </c>
      <c r="CU206" s="19">
        <f t="shared" si="169"/>
        <v>283078.76500000001</v>
      </c>
      <c r="CW206" s="76">
        <f t="shared" ref="CW206:CW274" si="202">IFERROR(SUM(CI206:CO206)-AO206,"")</f>
        <v>-283078.76500000001</v>
      </c>
      <c r="CY206" s="21"/>
      <c r="CZ206" s="19">
        <f t="shared" si="176"/>
        <v>0</v>
      </c>
      <c r="DA206" s="21"/>
    </row>
    <row r="207" spans="2:105" x14ac:dyDescent="0.2">
      <c r="B207" s="17" t="str">
        <f>VLOOKUP(D207,'line assign basis'!$L$15:$Q$1525,6,FALSE)</f>
        <v>A/R TAX SHARE-HLD</v>
      </c>
      <c r="C207" s="20" t="s">
        <v>1808</v>
      </c>
      <c r="D207" s="20" t="s">
        <v>2947</v>
      </c>
      <c r="E207" s="20">
        <f>IFERROR(VLOOKUP(D207,'line assign basis'!$L$5:$P$1288,5,FALSE),"")</f>
        <v>17</v>
      </c>
      <c r="F207" s="39">
        <v>0</v>
      </c>
      <c r="G207" s="39">
        <v>0</v>
      </c>
      <c r="H207" s="19">
        <v>0</v>
      </c>
      <c r="I207" s="105">
        <f>IFERROR(VLOOKUP($D207,'SAP Data'!$A$7:$SD$1500,I$4,FALSE),"")</f>
        <v>0</v>
      </c>
      <c r="J207" s="105">
        <f>IFERROR(VLOOKUP($D207,'SAP Data'!$A$7:$SD$1500,J$4,FALSE),"")</f>
        <v>0</v>
      </c>
      <c r="K207" s="105">
        <f>IFERROR(VLOOKUP($D207,'SAP Data'!$A$7:$SD$1500,K$4,FALSE),"")</f>
        <v>0</v>
      </c>
      <c r="L207" s="105">
        <f>IFERROR(VLOOKUP($D207,'SAP Data'!$A$7:$SD$1500,L$4,FALSE),"")</f>
        <v>0</v>
      </c>
      <c r="M207" s="105">
        <f>IFERROR(VLOOKUP($D207,'SAP Data'!$A$7:$SD$1500,M$4,FALSE),"")</f>
        <v>0</v>
      </c>
      <c r="N207" s="105">
        <f>IFERROR(VLOOKUP($D207,'SAP Data'!$A$7:$SD$1500,N$4,FALSE),"")</f>
        <v>0</v>
      </c>
      <c r="O207" s="105">
        <f>IFERROR(VLOOKUP($D207,'SAP Data'!$A$7:$SD$1500,O$4,FALSE),"")</f>
        <v>0</v>
      </c>
      <c r="P207" s="105">
        <f>IFERROR(VLOOKUP($D207,'SAP Data'!$A$7:$SD$1500,P$4,FALSE),"")</f>
        <v>5657295.9800000004</v>
      </c>
      <c r="Q207" s="105">
        <f>IFERROR(VLOOKUP($D207,'SAP Data'!$A$7:$SD$1500,Q$4,FALSE),"")</f>
        <v>3623631.98</v>
      </c>
      <c r="R207" s="105">
        <f>IFERROR(VLOOKUP($D207,'SAP Data'!$A$7:$SD$1500,R$4,FALSE),"")</f>
        <v>3623631.98</v>
      </c>
      <c r="S207" s="105">
        <f>IFERROR(VLOOKUP($D207,'SAP Data'!$A$7:$SD$1500,S$4,FALSE),"")</f>
        <v>0</v>
      </c>
      <c r="T207" s="105">
        <f>IFERROR(VLOOKUP($D207,'SAP Data'!$A$7:$SD$1500,T$4,FALSE),"")</f>
        <v>2198571.98</v>
      </c>
      <c r="U207" s="105">
        <f>IFERROR(VLOOKUP($D207,'SAP Data'!$A$7:$SD$1500,U$4,FALSE),"")</f>
        <v>0</v>
      </c>
      <c r="V207" s="105">
        <f>IFERROR(VLOOKUP($D207,'SAP Data'!$A$7:$SD$1500,V$4,FALSE),"")</f>
        <v>0</v>
      </c>
      <c r="W207" s="105">
        <f>IFERROR(VLOOKUP($D207,'SAP Data'!$A$7:$SD$1500,W$4,FALSE),"")</f>
        <v>0</v>
      </c>
      <c r="X207" s="105">
        <f>IFERROR(VLOOKUP($D207,'SAP Data'!$A$7:$SD$1500,X$4,FALSE),"")</f>
        <v>0</v>
      </c>
      <c r="Y207" s="105">
        <f>IFERROR(VLOOKUP($D207,'SAP Data'!$A$7:$SD$1500,Y$4,FALSE),"")</f>
        <v>0</v>
      </c>
      <c r="Z207" s="105">
        <f>IFERROR(VLOOKUP($D207,'SAP Data'!$A$7:$SD$1500,Z$4,FALSE),"")</f>
        <v>0</v>
      </c>
      <c r="AA207" s="105">
        <f>IFERROR(VLOOKUP($D207,'SAP Data'!$A$7:$SD$1500,AA$4,FALSE),"")</f>
        <v>0</v>
      </c>
      <c r="AB207" s="105">
        <f>IFERROR(VLOOKUP($D207,'SAP Data'!$A$7:$SD$1500,AB$4,FALSE),"")</f>
        <v>0</v>
      </c>
      <c r="AC207" s="220">
        <f>IFERROR(VLOOKUP($D207,'SAP Data'!$A$7:$SD$1500,AC$4,FALSE),"")</f>
        <v>0</v>
      </c>
      <c r="AD207" s="133">
        <f t="shared" si="177"/>
        <v>924395.32916666672</v>
      </c>
      <c r="AE207" s="47">
        <f t="shared" si="178"/>
        <v>1075379.9950000001</v>
      </c>
      <c r="AF207" s="47">
        <f t="shared" si="179"/>
        <v>1166987.1608333334</v>
      </c>
      <c r="AG207" s="47">
        <f t="shared" si="180"/>
        <v>1258594.3266666669</v>
      </c>
      <c r="AH207" s="47">
        <f t="shared" si="181"/>
        <v>1258594.3266666669</v>
      </c>
      <c r="AI207" s="47">
        <f t="shared" si="182"/>
        <v>1258594.3266666669</v>
      </c>
      <c r="AJ207" s="47">
        <f t="shared" si="183"/>
        <v>1258594.3266666669</v>
      </c>
      <c r="AK207" s="47">
        <f t="shared" si="184"/>
        <v>1258594.3266666669</v>
      </c>
      <c r="AL207" s="47">
        <f t="shared" si="185"/>
        <v>1258594.3266666669</v>
      </c>
      <c r="AM207" s="47">
        <f t="shared" si="186"/>
        <v>1258594.3266666669</v>
      </c>
      <c r="AN207" s="47">
        <f t="shared" si="187"/>
        <v>1022873.6608333333</v>
      </c>
      <c r="AO207" s="132">
        <f t="shared" si="188"/>
        <v>636168.32916666672</v>
      </c>
      <c r="AP207" s="19"/>
      <c r="AQ207" s="19">
        <f t="shared" si="189"/>
        <v>0</v>
      </c>
      <c r="AR207" s="19"/>
      <c r="AS207" s="201"/>
      <c r="AT207" s="19"/>
      <c r="AU207" s="19">
        <f t="shared" si="190"/>
        <v>0</v>
      </c>
      <c r="AV207" s="19"/>
      <c r="AW207" s="201"/>
      <c r="AY207" s="19">
        <f t="shared" si="191"/>
        <v>0</v>
      </c>
      <c r="BA207" s="196"/>
      <c r="BC207" s="19">
        <f t="shared" si="192"/>
        <v>0</v>
      </c>
      <c r="BE207" s="196"/>
      <c r="BG207" s="19">
        <f t="shared" si="193"/>
        <v>0</v>
      </c>
      <c r="BI207" s="196"/>
      <c r="BK207" s="19">
        <f t="shared" si="194"/>
        <v>0</v>
      </c>
      <c r="BM207" s="196"/>
      <c r="BO207" s="19">
        <f t="shared" si="195"/>
        <v>0</v>
      </c>
      <c r="BQ207" s="196"/>
      <c r="BS207" s="19">
        <f t="shared" si="196"/>
        <v>0</v>
      </c>
      <c r="BU207" s="196"/>
      <c r="BW207" s="19">
        <f t="shared" si="197"/>
        <v>0</v>
      </c>
      <c r="BY207" s="196"/>
      <c r="CA207" s="19">
        <f t="shared" si="198"/>
        <v>0</v>
      </c>
      <c r="CC207" s="196"/>
      <c r="CE207" s="19">
        <f t="shared" si="199"/>
        <v>0</v>
      </c>
      <c r="CG207" s="196"/>
      <c r="CI207" s="19">
        <f t="shared" si="200"/>
        <v>0</v>
      </c>
      <c r="CK207" s="196"/>
      <c r="CM207" s="19">
        <f t="shared" si="201"/>
        <v>0</v>
      </c>
      <c r="CO207" s="156">
        <f>IFERROR(CZ207+CU207,"")-636168.33</f>
        <v>-8.3333323709666729E-4</v>
      </c>
      <c r="CP207" s="76" t="s">
        <v>3692</v>
      </c>
      <c r="CQ207" s="19">
        <f t="shared" si="175"/>
        <v>0</v>
      </c>
      <c r="CS207" s="19">
        <f t="shared" si="174"/>
        <v>0</v>
      </c>
      <c r="CU207" s="19">
        <f t="shared" ref="CU207:CU210" si="203">IF($E207&gt;15,IF($E207&lt;24,$AO207,0),0)</f>
        <v>636168.32916666672</v>
      </c>
      <c r="CW207" s="76">
        <f t="shared" si="202"/>
        <v>-636168.32999999996</v>
      </c>
      <c r="CY207" s="21"/>
      <c r="CZ207" s="19">
        <f t="shared" si="176"/>
        <v>0</v>
      </c>
      <c r="DA207" s="21"/>
    </row>
    <row r="208" spans="2:105" x14ac:dyDescent="0.2">
      <c r="B208" s="17" t="str">
        <f>VLOOKUP(D208,'line assign basis'!$L$15:$Q$1525,6,FALSE)</f>
        <v>LEASE RECEIVABLE- LT</v>
      </c>
      <c r="C208" s="20" t="s">
        <v>1845</v>
      </c>
      <c r="D208" s="20" t="s">
        <v>2955</v>
      </c>
      <c r="E208" s="20">
        <f>IFERROR(VLOOKUP(D208,'line assign basis'!$L$5:$P$1288,5,FALSE),"")</f>
        <v>29</v>
      </c>
      <c r="F208" s="39">
        <v>0</v>
      </c>
      <c r="G208" s="39">
        <v>0</v>
      </c>
      <c r="H208" s="19">
        <v>0</v>
      </c>
      <c r="I208" s="105">
        <f>IFERROR(VLOOKUP($D208,'SAP Data'!$A$7:$SD$1500,I$4,FALSE),"")</f>
        <v>0</v>
      </c>
      <c r="J208" s="105">
        <f>IFERROR(VLOOKUP($D208,'SAP Data'!$A$7:$SD$1500,J$4,FALSE),"")</f>
        <v>0</v>
      </c>
      <c r="K208" s="105">
        <f>IFERROR(VLOOKUP($D208,'SAP Data'!$A$7:$SD$1500,K$4,FALSE),"")</f>
        <v>0</v>
      </c>
      <c r="L208" s="105">
        <f>IFERROR(VLOOKUP($D208,'SAP Data'!$A$7:$SD$1500,L$4,FALSE),"")</f>
        <v>0</v>
      </c>
      <c r="M208" s="105">
        <f>IFERROR(VLOOKUP($D208,'SAP Data'!$A$7:$SD$1500,M$4,FALSE),"")</f>
        <v>0</v>
      </c>
      <c r="N208" s="105">
        <f>IFERROR(VLOOKUP($D208,'SAP Data'!$A$7:$SD$1500,N$4,FALSE),"")</f>
        <v>0</v>
      </c>
      <c r="O208" s="105">
        <f>IFERROR(VLOOKUP($D208,'SAP Data'!$A$7:$SD$1500,O$4,FALSE),"")</f>
        <v>0</v>
      </c>
      <c r="P208" s="105">
        <f>IFERROR(VLOOKUP($D208,'SAP Data'!$A$7:$SD$1500,P$4,FALSE),"")</f>
        <v>0</v>
      </c>
      <c r="Q208" s="105">
        <f>IFERROR(VLOOKUP($D208,'SAP Data'!$A$7:$SD$1500,Q$4,FALSE),"")</f>
        <v>1021407.81</v>
      </c>
      <c r="R208" s="105">
        <f>IFERROR(VLOOKUP($D208,'SAP Data'!$A$7:$SD$1500,R$4,FALSE),"")</f>
        <v>1021407.81</v>
      </c>
      <c r="S208" s="105">
        <f>IFERROR(VLOOKUP($D208,'SAP Data'!$A$7:$SD$1500,S$4,FALSE),"")</f>
        <v>1021407.81</v>
      </c>
      <c r="T208" s="105">
        <f>IFERROR(VLOOKUP($D208,'SAP Data'!$A$7:$SD$1500,T$4,FALSE),"")</f>
        <v>989970.27</v>
      </c>
      <c r="U208" s="105">
        <f>IFERROR(VLOOKUP($D208,'SAP Data'!$A$7:$SD$1500,U$4,FALSE),"")</f>
        <v>989970.27</v>
      </c>
      <c r="V208" s="105">
        <f>IFERROR(VLOOKUP($D208,'SAP Data'!$A$7:$SD$1500,V$4,FALSE),"")</f>
        <v>989970.27</v>
      </c>
      <c r="W208" s="105">
        <f>IFERROR(VLOOKUP($D208,'SAP Data'!$A$7:$SD$1500,W$4,FALSE),"")</f>
        <v>959129.32</v>
      </c>
      <c r="X208" s="105">
        <f>IFERROR(VLOOKUP($D208,'SAP Data'!$A$7:$SD$1500,X$4,FALSE),"")</f>
        <v>959129.32</v>
      </c>
      <c r="Y208" s="105">
        <f>IFERROR(VLOOKUP($D208,'SAP Data'!$A$7:$SD$1500,Y$4,FALSE),"")</f>
        <v>959129.32</v>
      </c>
      <c r="Z208" s="105">
        <f>IFERROR(VLOOKUP($D208,'SAP Data'!$A$7:$SD$1500,Z$4,FALSE),"")</f>
        <v>930076.56</v>
      </c>
      <c r="AA208" s="105">
        <f>IFERROR(VLOOKUP($D208,'SAP Data'!$A$7:$SD$1500,AA$4,FALSE),"")</f>
        <v>930076.56</v>
      </c>
      <c r="AB208" s="105">
        <f>IFERROR(VLOOKUP($D208,'SAP Data'!$A$7:$SD$1500,AB$4,FALSE),"")</f>
        <v>930076.56</v>
      </c>
      <c r="AC208" s="220">
        <f>IFERROR(VLOOKUP($D208,'SAP Data'!$A$7:$SD$1500,AC$4,FALSE),"")</f>
        <v>897447.4</v>
      </c>
      <c r="AD208" s="133">
        <f t="shared" si="177"/>
        <v>127675.97625000001</v>
      </c>
      <c r="AE208" s="47">
        <f t="shared" si="178"/>
        <v>212793.29375000004</v>
      </c>
      <c r="AF208" s="47">
        <f t="shared" si="179"/>
        <v>296600.71375000005</v>
      </c>
      <c r="AG208" s="47">
        <f t="shared" si="180"/>
        <v>379098.23625000002</v>
      </c>
      <c r="AH208" s="47">
        <f t="shared" si="181"/>
        <v>461595.75875000004</v>
      </c>
      <c r="AI208" s="47">
        <f t="shared" si="182"/>
        <v>542808.2416666667</v>
      </c>
      <c r="AJ208" s="47">
        <f t="shared" si="183"/>
        <v>622735.68500000006</v>
      </c>
      <c r="AK208" s="47">
        <f t="shared" si="184"/>
        <v>702663.12833333341</v>
      </c>
      <c r="AL208" s="47">
        <f t="shared" si="185"/>
        <v>781380.04</v>
      </c>
      <c r="AM208" s="47">
        <f t="shared" si="186"/>
        <v>858886.42</v>
      </c>
      <c r="AN208" s="47">
        <f t="shared" si="187"/>
        <v>936392.80000000016</v>
      </c>
      <c r="AO208" s="132">
        <f t="shared" si="188"/>
        <v>969980.97291666677</v>
      </c>
      <c r="AP208" s="19"/>
      <c r="AQ208" s="19">
        <f t="shared" si="189"/>
        <v>127675.97625000001</v>
      </c>
      <c r="AR208" s="19"/>
      <c r="AS208" s="201"/>
      <c r="AT208" s="19"/>
      <c r="AU208" s="19">
        <f t="shared" si="190"/>
        <v>212793.29375000004</v>
      </c>
      <c r="AV208" s="19"/>
      <c r="AW208" s="201"/>
      <c r="AY208" s="19">
        <f t="shared" si="191"/>
        <v>296600.71375000005</v>
      </c>
      <c r="BA208" s="196"/>
      <c r="BC208" s="19">
        <f t="shared" si="192"/>
        <v>379098.23625000002</v>
      </c>
      <c r="BE208" s="196"/>
      <c r="BG208" s="19">
        <f t="shared" si="193"/>
        <v>461595.75875000004</v>
      </c>
      <c r="BI208" s="196"/>
      <c r="BK208" s="19">
        <f t="shared" si="194"/>
        <v>542808.2416666667</v>
      </c>
      <c r="BM208" s="196"/>
      <c r="BO208" s="19">
        <f t="shared" si="195"/>
        <v>622735.68500000006</v>
      </c>
      <c r="BQ208" s="196"/>
      <c r="BS208" s="19">
        <f t="shared" si="196"/>
        <v>702663.12833333341</v>
      </c>
      <c r="BU208" s="196"/>
      <c r="BW208" s="19">
        <f t="shared" si="197"/>
        <v>781380.04</v>
      </c>
      <c r="BY208" s="196"/>
      <c r="CA208" s="19">
        <f t="shared" si="198"/>
        <v>858886.42</v>
      </c>
      <c r="CC208" s="196"/>
      <c r="CE208" s="19">
        <f t="shared" si="199"/>
        <v>936392.80000000016</v>
      </c>
      <c r="CG208" s="196"/>
      <c r="CI208" s="19">
        <f t="shared" si="200"/>
        <v>969980.97291666677</v>
      </c>
      <c r="CK208" s="196"/>
      <c r="CM208" s="19">
        <f t="shared" si="201"/>
        <v>0</v>
      </c>
      <c r="CO208" s="156">
        <f t="shared" ref="CO208" si="204">IFERROR(CZ208+CU208,"")</f>
        <v>0</v>
      </c>
      <c r="CP208" s="76" t="s">
        <v>3692</v>
      </c>
      <c r="CQ208" s="19">
        <f t="shared" si="175"/>
        <v>0</v>
      </c>
      <c r="CS208" s="19">
        <f t="shared" si="174"/>
        <v>0</v>
      </c>
      <c r="CU208" s="19">
        <f t="shared" si="203"/>
        <v>0</v>
      </c>
      <c r="CW208" s="76">
        <f t="shared" si="202"/>
        <v>0</v>
      </c>
      <c r="CY208" s="21"/>
      <c r="CZ208" s="19">
        <f t="shared" si="176"/>
        <v>0</v>
      </c>
      <c r="DA208" s="21"/>
    </row>
    <row r="209" spans="1:105" x14ac:dyDescent="0.2">
      <c r="A209" s="153" t="s">
        <v>3856</v>
      </c>
      <c r="B209" s="17" t="str">
        <f>VLOOKUP(D209,'line assign basis'!$L$15:$Q$1525,6,FALSE)</f>
        <v>N. MIST LT LEASE REC</v>
      </c>
      <c r="C209" s="20" t="s">
        <v>3619</v>
      </c>
      <c r="D209" s="20" t="s">
        <v>3663</v>
      </c>
      <c r="E209" s="20">
        <f>IFERROR(VLOOKUP(D209,'line assign basis'!$L$5:$P$1288,5,FALSE),"")</f>
        <v>7</v>
      </c>
      <c r="F209" s="39">
        <v>0</v>
      </c>
      <c r="G209" s="39">
        <v>0</v>
      </c>
      <c r="H209" s="19">
        <v>0</v>
      </c>
      <c r="I209" s="105">
        <f>IFERROR(VLOOKUP($D209,'SAP Data'!$A$7:$SD$1500,I$4,FALSE),"")</f>
        <v>0</v>
      </c>
      <c r="J209" s="105">
        <f>IFERROR(VLOOKUP($D209,'SAP Data'!$A$7:$SD$1500,J$4,FALSE),"")</f>
        <v>0</v>
      </c>
      <c r="K209" s="105">
        <f>IFERROR(VLOOKUP($D209,'SAP Data'!$A$7:$SD$1500,K$4,FALSE),"")</f>
        <v>0</v>
      </c>
      <c r="L209" s="105">
        <f>IFERROR(VLOOKUP($D209,'SAP Data'!$A$7:$SD$1500,L$4,FALSE),"")</f>
        <v>0</v>
      </c>
      <c r="M209" s="105">
        <f>IFERROR(VLOOKUP($D209,'SAP Data'!$A$7:$SD$1500,M$4,FALSE),"")</f>
        <v>0</v>
      </c>
      <c r="N209" s="105">
        <f>IFERROR(VLOOKUP($D209,'SAP Data'!$A$7:$SD$1500,N$4,FALSE),"")</f>
        <v>0</v>
      </c>
      <c r="O209" s="105">
        <f>IFERROR(VLOOKUP($D209,'SAP Data'!$A$7:$SD$1500,O$4,FALSE),"")</f>
        <v>0</v>
      </c>
      <c r="P209" s="105">
        <f>IFERROR(VLOOKUP($D209,'SAP Data'!$A$7:$SD$1500,P$4,FALSE),"")</f>
        <v>0</v>
      </c>
      <c r="Q209" s="105">
        <f>IFERROR(VLOOKUP($D209,'SAP Data'!$A$7:$SD$1500,Q$4,FALSE),"")</f>
        <v>0</v>
      </c>
      <c r="R209" s="105">
        <f>IFERROR(VLOOKUP($D209,'SAP Data'!$A$7:$SD$1500,R$4,FALSE),"")</f>
        <v>0</v>
      </c>
      <c r="S209" s="105">
        <f>IFERROR(VLOOKUP($D209,'SAP Data'!$A$7:$SD$1500,S$4,FALSE),"")</f>
        <v>0</v>
      </c>
      <c r="T209" s="105">
        <f>IFERROR(VLOOKUP($D209,'SAP Data'!$A$7:$SD$1500,T$4,FALSE),"")</f>
        <v>0</v>
      </c>
      <c r="U209" s="105">
        <f>IFERROR(VLOOKUP($D209,'SAP Data'!$A$7:$SD$1500,U$4,FALSE),"")</f>
        <v>0</v>
      </c>
      <c r="V209" s="105">
        <f>IFERROR(VLOOKUP($D209,'SAP Data'!$A$7:$SD$1500,V$4,FALSE),"")</f>
        <v>0</v>
      </c>
      <c r="W209" s="105">
        <f>IFERROR(VLOOKUP($D209,'SAP Data'!$A$7:$SD$1500,W$4,FALSE),"")</f>
        <v>147927056</v>
      </c>
      <c r="X209" s="105">
        <f>IFERROR(VLOOKUP($D209,'SAP Data'!$A$7:$SD$1500,X$4,FALSE),"")</f>
        <v>150214221</v>
      </c>
      <c r="Y209" s="105">
        <f>IFERROR(VLOOKUP($D209,'SAP Data'!$A$7:$SD$1500,Y$4,FALSE),"")</f>
        <v>150214221</v>
      </c>
      <c r="Z209" s="105">
        <f>IFERROR(VLOOKUP($D209,'SAP Data'!$A$7:$SD$1500,Z$4,FALSE),"")</f>
        <v>146987461.13</v>
      </c>
      <c r="AA209" s="105">
        <f>IFERROR(VLOOKUP($D209,'SAP Data'!$A$7:$SD$1500,AA$4,FALSE),"")</f>
        <v>148944104.41999999</v>
      </c>
      <c r="AB209" s="105">
        <f>IFERROR(VLOOKUP($D209,'SAP Data'!$A$7:$SD$1500,AB$4,FALSE),"")</f>
        <v>148944104.41999999</v>
      </c>
      <c r="AC209" s="220">
        <f>IFERROR(VLOOKUP($D209,'SAP Data'!$A$7:$SD$1500,AC$4,FALSE),"")</f>
        <v>145412438.03</v>
      </c>
      <c r="AD209" s="133">
        <f t="shared" si="177"/>
        <v>0</v>
      </c>
      <c r="AE209" s="47">
        <f t="shared" si="178"/>
        <v>0</v>
      </c>
      <c r="AF209" s="47">
        <f t="shared" si="179"/>
        <v>0</v>
      </c>
      <c r="AG209" s="47">
        <f t="shared" si="180"/>
        <v>0</v>
      </c>
      <c r="AH209" s="47">
        <f t="shared" si="181"/>
        <v>0</v>
      </c>
      <c r="AI209" s="47">
        <f t="shared" si="182"/>
        <v>6163627.333333333</v>
      </c>
      <c r="AJ209" s="47">
        <f t="shared" si="183"/>
        <v>18586180.541666668</v>
      </c>
      <c r="AK209" s="47">
        <f t="shared" si="184"/>
        <v>31104032.291666668</v>
      </c>
      <c r="AL209" s="47">
        <f t="shared" si="185"/>
        <v>43487435.713749997</v>
      </c>
      <c r="AM209" s="47">
        <f t="shared" si="186"/>
        <v>55817917.611666672</v>
      </c>
      <c r="AN209" s="47">
        <f t="shared" si="187"/>
        <v>68229926.313333333</v>
      </c>
      <c r="AO209" s="132">
        <f t="shared" si="188"/>
        <v>80494782.248749986</v>
      </c>
      <c r="AP209" s="19"/>
      <c r="AQ209" s="19">
        <f>IF($E209&gt;28,IF($E209&lt;30,$AD209,0),0)</f>
        <v>0</v>
      </c>
      <c r="AR209" s="19"/>
      <c r="AS209" s="201"/>
      <c r="AT209" s="19"/>
      <c r="AU209" s="19">
        <f t="shared" si="190"/>
        <v>0</v>
      </c>
      <c r="AV209" s="19"/>
      <c r="AW209" s="201"/>
      <c r="AY209" s="19">
        <f t="shared" si="191"/>
        <v>0</v>
      </c>
      <c r="BA209" s="196"/>
      <c r="BC209" s="19">
        <f t="shared" si="192"/>
        <v>0</v>
      </c>
      <c r="BE209" s="196"/>
      <c r="BG209" s="19">
        <f t="shared" si="193"/>
        <v>0</v>
      </c>
      <c r="BI209" s="196"/>
      <c r="BK209" s="19">
        <f>IF($E209&gt;28,IF($E209&lt;30,$AI209,0),0)</f>
        <v>0</v>
      </c>
      <c r="BM209" s="196"/>
      <c r="BO209" s="19">
        <f t="shared" si="195"/>
        <v>0</v>
      </c>
      <c r="BQ209" s="196"/>
      <c r="BS209" s="19">
        <f t="shared" si="196"/>
        <v>0</v>
      </c>
      <c r="BU209" s="196"/>
      <c r="BW209" s="19">
        <f t="shared" si="197"/>
        <v>0</v>
      </c>
      <c r="BY209" s="196"/>
      <c r="CA209" s="19">
        <f t="shared" si="198"/>
        <v>0</v>
      </c>
      <c r="CC209" s="196"/>
      <c r="CE209" s="19">
        <f t="shared" si="199"/>
        <v>0</v>
      </c>
      <c r="CG209" s="196"/>
      <c r="CI209" s="19">
        <f t="shared" si="200"/>
        <v>0</v>
      </c>
      <c r="CK209" s="196"/>
      <c r="CM209" s="19">
        <f t="shared" si="201"/>
        <v>0</v>
      </c>
      <c r="CO209" s="19">
        <f>IFERROR(CZ209+CU209,"")</f>
        <v>80494782.248749986</v>
      </c>
      <c r="CP209" s="76"/>
      <c r="CQ209" s="19">
        <f t="shared" ref="CQ209:CQ210" si="205">IFERROR(VLOOKUP(E209,$E$608:$CK$637,85,FALSE)*0,"")</f>
        <v>0</v>
      </c>
      <c r="CS209" s="19">
        <f>IFERROR(CZ209-CQ209,"")</f>
        <v>80494782.248749986</v>
      </c>
      <c r="CU209" s="19">
        <f t="shared" si="203"/>
        <v>0</v>
      </c>
      <c r="CW209" s="76">
        <f t="shared" si="202"/>
        <v>0</v>
      </c>
      <c r="CY209" s="21"/>
      <c r="CZ209" s="19">
        <f t="shared" si="176"/>
        <v>80494782.248749986</v>
      </c>
      <c r="DA209" s="21"/>
    </row>
    <row r="210" spans="1:105" x14ac:dyDescent="0.2">
      <c r="A210" s="153" t="s">
        <v>3856</v>
      </c>
      <c r="B210" s="17" t="str">
        <f>VLOOKUP(D210,'line assign basis'!$L$15:$Q$1525,6,FALSE)</f>
        <v>N. MIST ST LEASE REC</v>
      </c>
      <c r="C210" s="20" t="s">
        <v>3611</v>
      </c>
      <c r="D210" s="20" t="s">
        <v>3664</v>
      </c>
      <c r="E210" s="20">
        <f>IFERROR(VLOOKUP(D210,'line assign basis'!$L$5:$P$1288,5,FALSE),"")</f>
        <v>7</v>
      </c>
      <c r="F210" s="39">
        <v>0</v>
      </c>
      <c r="G210" s="39">
        <v>0</v>
      </c>
      <c r="H210" s="19">
        <v>0</v>
      </c>
      <c r="I210" s="105">
        <f>IFERROR(VLOOKUP($D210,'SAP Data'!$A$7:$SD$1500,I$4,FALSE),"")</f>
        <v>0</v>
      </c>
      <c r="J210" s="105">
        <f>IFERROR(VLOOKUP($D210,'SAP Data'!$A$7:$SD$1500,J$4,FALSE),"")</f>
        <v>0</v>
      </c>
      <c r="K210" s="105">
        <f>IFERROR(VLOOKUP($D210,'SAP Data'!$A$7:$SD$1500,K$4,FALSE),"")</f>
        <v>0</v>
      </c>
      <c r="L210" s="105">
        <f>IFERROR(VLOOKUP($D210,'SAP Data'!$A$7:$SD$1500,L$4,FALSE),"")</f>
        <v>0</v>
      </c>
      <c r="M210" s="105">
        <f>IFERROR(VLOOKUP($D210,'SAP Data'!$A$7:$SD$1500,M$4,FALSE),"")</f>
        <v>0</v>
      </c>
      <c r="N210" s="105">
        <f>IFERROR(VLOOKUP($D210,'SAP Data'!$A$7:$SD$1500,N$4,FALSE),"")</f>
        <v>0</v>
      </c>
      <c r="O210" s="105">
        <f>IFERROR(VLOOKUP($D210,'SAP Data'!$A$7:$SD$1500,O$4,FALSE),"")</f>
        <v>0</v>
      </c>
      <c r="P210" s="105">
        <f>IFERROR(VLOOKUP($D210,'SAP Data'!$A$7:$SD$1500,P$4,FALSE),"")</f>
        <v>0</v>
      </c>
      <c r="Q210" s="105">
        <f>IFERROR(VLOOKUP($D210,'SAP Data'!$A$7:$SD$1500,Q$4,FALSE),"")</f>
        <v>0</v>
      </c>
      <c r="R210" s="105">
        <f>IFERROR(VLOOKUP($D210,'SAP Data'!$A$7:$SD$1500,R$4,FALSE),"")</f>
        <v>0</v>
      </c>
      <c r="S210" s="105">
        <f>IFERROR(VLOOKUP($D210,'SAP Data'!$A$7:$SD$1500,S$4,FALSE),"")</f>
        <v>0</v>
      </c>
      <c r="T210" s="105">
        <f>IFERROR(VLOOKUP($D210,'SAP Data'!$A$7:$SD$1500,T$4,FALSE),"")</f>
        <v>0</v>
      </c>
      <c r="U210" s="105">
        <f>IFERROR(VLOOKUP($D210,'SAP Data'!$A$7:$SD$1500,U$4,FALSE),"")</f>
        <v>0</v>
      </c>
      <c r="V210" s="105">
        <f>IFERROR(VLOOKUP($D210,'SAP Data'!$A$7:$SD$1500,V$4,FALSE),"")</f>
        <v>0</v>
      </c>
      <c r="W210" s="105">
        <f>IFERROR(VLOOKUP($D210,'SAP Data'!$A$7:$SD$1500,W$4,FALSE),"")</f>
        <v>5699885</v>
      </c>
      <c r="X210" s="105">
        <f>IFERROR(VLOOKUP($D210,'SAP Data'!$A$7:$SD$1500,X$4,FALSE),"")</f>
        <v>5699885</v>
      </c>
      <c r="Y210" s="105">
        <f>IFERROR(VLOOKUP($D210,'SAP Data'!$A$7:$SD$1500,Y$4,FALSE),"")</f>
        <v>5699885</v>
      </c>
      <c r="Z210" s="105">
        <f>IFERROR(VLOOKUP($D210,'SAP Data'!$A$7:$SD$1500,Z$4,FALSE),"")</f>
        <v>5493566.9100000001</v>
      </c>
      <c r="AA210" s="105">
        <f>IFERROR(VLOOKUP($D210,'SAP Data'!$A$7:$SD$1500,AA$4,FALSE),"")</f>
        <v>5493566.9100000001</v>
      </c>
      <c r="AB210" s="105">
        <f>IFERROR(VLOOKUP($D210,'SAP Data'!$A$7:$SD$1500,AB$4,FALSE),"")</f>
        <v>5493566.9100000001</v>
      </c>
      <c r="AC210" s="220">
        <f>IFERROR(VLOOKUP($D210,'SAP Data'!$A$7:$SD$1500,AC$4,FALSE),"")</f>
        <v>5287248.54</v>
      </c>
      <c r="AD210" s="133">
        <f t="shared" si="177"/>
        <v>0</v>
      </c>
      <c r="AE210" s="47">
        <f t="shared" si="178"/>
        <v>0</v>
      </c>
      <c r="AF210" s="47">
        <f t="shared" si="179"/>
        <v>0</v>
      </c>
      <c r="AG210" s="47">
        <f t="shared" si="180"/>
        <v>0</v>
      </c>
      <c r="AH210" s="47">
        <f t="shared" si="181"/>
        <v>0</v>
      </c>
      <c r="AI210" s="47">
        <f t="shared" si="182"/>
        <v>237495.20833333334</v>
      </c>
      <c r="AJ210" s="47">
        <f t="shared" si="183"/>
        <v>712485.625</v>
      </c>
      <c r="AK210" s="47">
        <f t="shared" si="184"/>
        <v>1187476.0416666667</v>
      </c>
      <c r="AL210" s="47">
        <f t="shared" si="185"/>
        <v>1653869.8712499999</v>
      </c>
      <c r="AM210" s="47">
        <f t="shared" si="186"/>
        <v>2111667.11375</v>
      </c>
      <c r="AN210" s="47">
        <f t="shared" si="187"/>
        <v>2569464.3562499997</v>
      </c>
      <c r="AO210" s="132">
        <f t="shared" si="188"/>
        <v>3018665.0000000005</v>
      </c>
      <c r="AP210" s="19"/>
      <c r="AQ210" s="19">
        <f t="shared" si="189"/>
        <v>0</v>
      </c>
      <c r="AR210" s="19"/>
      <c r="AS210" s="201"/>
      <c r="AT210" s="19"/>
      <c r="AU210" s="19">
        <f t="shared" si="190"/>
        <v>0</v>
      </c>
      <c r="AV210" s="19"/>
      <c r="AW210" s="201"/>
      <c r="AY210" s="19">
        <f t="shared" si="191"/>
        <v>0</v>
      </c>
      <c r="BA210" s="196"/>
      <c r="BC210" s="19">
        <f t="shared" si="192"/>
        <v>0</v>
      </c>
      <c r="BE210" s="196"/>
      <c r="BG210" s="19">
        <f t="shared" si="193"/>
        <v>0</v>
      </c>
      <c r="BI210" s="196"/>
      <c r="BK210" s="19">
        <f t="shared" si="194"/>
        <v>0</v>
      </c>
      <c r="BM210" s="196"/>
      <c r="BO210" s="19">
        <f t="shared" si="195"/>
        <v>0</v>
      </c>
      <c r="BQ210" s="196"/>
      <c r="BS210" s="19">
        <f t="shared" si="196"/>
        <v>0</v>
      </c>
      <c r="BU210" s="196"/>
      <c r="BW210" s="19">
        <f t="shared" si="197"/>
        <v>0</v>
      </c>
      <c r="BY210" s="196"/>
      <c r="CA210" s="19">
        <f t="shared" si="198"/>
        <v>0</v>
      </c>
      <c r="CC210" s="196"/>
      <c r="CE210" s="19">
        <f t="shared" si="199"/>
        <v>0</v>
      </c>
      <c r="CG210" s="196"/>
      <c r="CI210" s="19">
        <f t="shared" si="200"/>
        <v>0</v>
      </c>
      <c r="CK210" s="196"/>
      <c r="CM210" s="19">
        <f t="shared" si="201"/>
        <v>0</v>
      </c>
      <c r="CO210" s="19">
        <f>IFERROR(CZ210+CU210,"")</f>
        <v>3018665.0000000005</v>
      </c>
      <c r="CP210" s="76"/>
      <c r="CQ210" s="19">
        <f t="shared" si="205"/>
        <v>0</v>
      </c>
      <c r="CS210" s="19">
        <f>IFERROR(CZ210-CQ210,"")</f>
        <v>3018665.0000000005</v>
      </c>
      <c r="CU210" s="19">
        <f t="shared" si="203"/>
        <v>0</v>
      </c>
      <c r="CW210" s="76">
        <f t="shared" si="202"/>
        <v>0</v>
      </c>
      <c r="CY210" s="21"/>
      <c r="CZ210" s="19">
        <f t="shared" si="176"/>
        <v>3018665.0000000005</v>
      </c>
      <c r="DA210" s="21"/>
    </row>
    <row r="211" spans="1:105" x14ac:dyDescent="0.2">
      <c r="B211" s="17" t="str">
        <f>VLOOKUP(D211,'line assign basis'!$L$15:$Q$1525,6,FALSE)</f>
        <v>PROP HELD FOR SALE</v>
      </c>
      <c r="C211" s="20" t="s">
        <v>1797</v>
      </c>
      <c r="D211" s="20" t="s">
        <v>2944</v>
      </c>
      <c r="E211" s="20">
        <f>IFERROR(VLOOKUP(D211,'line assign basis'!$L$5:$P$1288,5,FALSE),"")</f>
        <v>29</v>
      </c>
      <c r="F211" s="39">
        <v>0</v>
      </c>
      <c r="G211" s="39">
        <v>0</v>
      </c>
      <c r="H211" s="19">
        <v>0</v>
      </c>
      <c r="I211" s="105">
        <f>IFERROR(VLOOKUP($D211,'SAP Data'!$A$7:$SD$1500,I$4,FALSE),"")</f>
        <v>0</v>
      </c>
      <c r="J211" s="105">
        <f>IFERROR(VLOOKUP($D211,'SAP Data'!$A$7:$SD$1500,J$4,FALSE),"")</f>
        <v>0</v>
      </c>
      <c r="K211" s="105">
        <f>IFERROR(VLOOKUP($D211,'SAP Data'!$A$7:$SD$1500,K$4,FALSE),"")</f>
        <v>0</v>
      </c>
      <c r="L211" s="105">
        <f>IFERROR(VLOOKUP($D211,'SAP Data'!$A$7:$SD$1500,L$4,FALSE),"")</f>
        <v>0</v>
      </c>
      <c r="M211" s="105">
        <f>IFERROR(VLOOKUP($D211,'SAP Data'!$A$7:$SD$1500,M$4,FALSE),"")</f>
        <v>0</v>
      </c>
      <c r="N211" s="105">
        <f>IFERROR(VLOOKUP($D211,'SAP Data'!$A$7:$SD$1500,N$4,FALSE),"")</f>
        <v>0</v>
      </c>
      <c r="O211" s="105">
        <f>IFERROR(VLOOKUP($D211,'SAP Data'!$A$7:$SD$1500,O$4,FALSE),"")</f>
        <v>0</v>
      </c>
      <c r="P211" s="105">
        <f>IFERROR(VLOOKUP($D211,'SAP Data'!$A$7:$SD$1500,P$4,FALSE),"")</f>
        <v>0</v>
      </c>
      <c r="Q211" s="105">
        <f>IFERROR(VLOOKUP($D211,'SAP Data'!$A$7:$SD$1500,Q$4,FALSE),"")</f>
        <v>1862179.19</v>
      </c>
      <c r="R211" s="105">
        <f>IFERROR(VLOOKUP($D211,'SAP Data'!$A$7:$SD$1500,R$4,FALSE),"")</f>
        <v>1862179.19</v>
      </c>
      <c r="S211" s="105">
        <f>IFERROR(VLOOKUP($D211,'SAP Data'!$A$7:$SD$1500,S$4,FALSE),"")</f>
        <v>1862179.19</v>
      </c>
      <c r="T211" s="105">
        <f>IFERROR(VLOOKUP($D211,'SAP Data'!$A$7:$SD$1500,T$4,FALSE),"")</f>
        <v>1862179.19</v>
      </c>
      <c r="U211" s="105">
        <f>IFERROR(VLOOKUP($D211,'SAP Data'!$A$7:$SD$1500,U$4,FALSE),"")</f>
        <v>1862179.19</v>
      </c>
      <c r="V211" s="105">
        <f>IFERROR(VLOOKUP($D211,'SAP Data'!$A$7:$SD$1500,V$4,FALSE),"")</f>
        <v>1862179.19</v>
      </c>
      <c r="W211" s="105">
        <f>IFERROR(VLOOKUP($D211,'SAP Data'!$A$7:$SD$1500,W$4,FALSE),"")</f>
        <v>1862179.19</v>
      </c>
      <c r="X211" s="105">
        <f>IFERROR(VLOOKUP($D211,'SAP Data'!$A$7:$SD$1500,X$4,FALSE),"")</f>
        <v>1862179.19</v>
      </c>
      <c r="Y211" s="105">
        <f>IFERROR(VLOOKUP($D211,'SAP Data'!$A$7:$SD$1500,Y$4,FALSE),"")</f>
        <v>1862179.19</v>
      </c>
      <c r="Z211" s="105">
        <f>IFERROR(VLOOKUP($D211,'SAP Data'!$A$7:$SD$1500,Z$4,FALSE),"")</f>
        <v>1852179.19</v>
      </c>
      <c r="AA211" s="105">
        <f>IFERROR(VLOOKUP($D211,'SAP Data'!$A$7:$SD$1500,AA$4,FALSE),"")</f>
        <v>1842179.19</v>
      </c>
      <c r="AB211" s="105">
        <f>IFERROR(VLOOKUP($D211,'SAP Data'!$A$7:$SD$1500,AB$4,FALSE),"")</f>
        <v>1832179.19</v>
      </c>
      <c r="AC211" s="220">
        <f>IFERROR(VLOOKUP($D211,'SAP Data'!$A$7:$SD$1500,AC$4,FALSE),"")</f>
        <v>1832179.19</v>
      </c>
      <c r="AD211" s="133">
        <f t="shared" si="177"/>
        <v>232772.39875000002</v>
      </c>
      <c r="AE211" s="47">
        <f t="shared" si="178"/>
        <v>387953.99791666662</v>
      </c>
      <c r="AF211" s="47">
        <f t="shared" si="179"/>
        <v>543135.5970833333</v>
      </c>
      <c r="AG211" s="47">
        <f t="shared" si="180"/>
        <v>698317.19624999992</v>
      </c>
      <c r="AH211" s="47">
        <f t="shared" si="181"/>
        <v>853498.79541666666</v>
      </c>
      <c r="AI211" s="47">
        <f t="shared" si="182"/>
        <v>1008680.3945833333</v>
      </c>
      <c r="AJ211" s="47">
        <f t="shared" si="183"/>
        <v>1163861.9937499999</v>
      </c>
      <c r="AK211" s="47">
        <f t="shared" si="184"/>
        <v>1319043.5929166665</v>
      </c>
      <c r="AL211" s="47">
        <f t="shared" si="185"/>
        <v>1473808.5254166664</v>
      </c>
      <c r="AM211" s="47">
        <f t="shared" si="186"/>
        <v>1627740.124583333</v>
      </c>
      <c r="AN211" s="47">
        <f t="shared" si="187"/>
        <v>1780838.3904166666</v>
      </c>
      <c r="AO211" s="132">
        <f t="shared" si="188"/>
        <v>1855929.1899999997</v>
      </c>
      <c r="AP211" s="19"/>
      <c r="AQ211" s="19">
        <f t="shared" si="189"/>
        <v>232772.39875000002</v>
      </c>
      <c r="AR211" s="19"/>
      <c r="AS211" s="201"/>
      <c r="AT211" s="19"/>
      <c r="AU211" s="19">
        <f t="shared" si="190"/>
        <v>387953.99791666662</v>
      </c>
      <c r="AV211" s="19"/>
      <c r="AW211" s="201"/>
      <c r="AY211" s="19">
        <f t="shared" si="191"/>
        <v>543135.5970833333</v>
      </c>
      <c r="BA211" s="196"/>
      <c r="BC211" s="19">
        <f t="shared" si="192"/>
        <v>698317.19624999992</v>
      </c>
      <c r="BE211" s="196"/>
      <c r="BG211" s="19">
        <f t="shared" si="193"/>
        <v>853498.79541666666</v>
      </c>
      <c r="BI211" s="196"/>
      <c r="BK211" s="19">
        <f t="shared" si="194"/>
        <v>1008680.3945833333</v>
      </c>
      <c r="BM211" s="196"/>
      <c r="BO211" s="19">
        <f t="shared" si="195"/>
        <v>1163861.9937499999</v>
      </c>
      <c r="BQ211" s="196"/>
      <c r="BS211" s="19">
        <f t="shared" si="196"/>
        <v>1319043.5929166665</v>
      </c>
      <c r="BU211" s="196"/>
      <c r="BW211" s="19">
        <f t="shared" si="197"/>
        <v>1473808.5254166664</v>
      </c>
      <c r="BY211" s="196"/>
      <c r="CA211" s="19">
        <f t="shared" si="198"/>
        <v>1627740.124583333</v>
      </c>
      <c r="CC211" s="196"/>
      <c r="CE211" s="19">
        <f t="shared" si="199"/>
        <v>1780838.3904166666</v>
      </c>
      <c r="CG211" s="196"/>
      <c r="CI211" s="19">
        <f t="shared" si="200"/>
        <v>1855929.1899999997</v>
      </c>
      <c r="CK211" s="196"/>
      <c r="CM211" s="19">
        <f t="shared" si="201"/>
        <v>0</v>
      </c>
      <c r="CO211" s="157">
        <f t="shared" si="173"/>
        <v>0</v>
      </c>
      <c r="CP211" s="76" t="s">
        <v>3692</v>
      </c>
      <c r="CQ211" s="19">
        <f t="shared" si="175"/>
        <v>0</v>
      </c>
      <c r="CS211" s="19">
        <f t="shared" si="174"/>
        <v>0</v>
      </c>
      <c r="CU211" s="19">
        <f t="shared" ref="CU211:CU274" si="206">IF($E211&gt;15,IF($E211&lt;24,$AO211,0),0)</f>
        <v>0</v>
      </c>
      <c r="CW211" s="76">
        <f t="shared" si="202"/>
        <v>0</v>
      </c>
      <c r="CY211" s="21"/>
      <c r="CZ211" s="19">
        <f t="shared" si="176"/>
        <v>0</v>
      </c>
      <c r="DA211" s="21"/>
    </row>
    <row r="212" spans="1:105" x14ac:dyDescent="0.2">
      <c r="B212" s="17" t="str">
        <f>VLOOKUP(D212,'line assign basis'!$L$15:$Q$1525,6,FALSE)</f>
        <v>UNAMTZD LOSS 9.80%</v>
      </c>
      <c r="C212" s="20" t="s">
        <v>511</v>
      </c>
      <c r="D212" s="20" t="s">
        <v>509</v>
      </c>
      <c r="E212" s="20">
        <f>IFERROR(VLOOKUP(D212,'line assign basis'!$L$5:$P$1288,5,FALSE),"")</f>
        <v>23</v>
      </c>
      <c r="F212" s="39">
        <v>69600</v>
      </c>
      <c r="G212" s="39">
        <v>66120</v>
      </c>
      <c r="H212" s="19">
        <v>62640</v>
      </c>
      <c r="I212" s="105">
        <f>IFERROR(VLOOKUP($D212,'SAP Data'!$A$7:$SD$1500,I$4,FALSE),"")</f>
        <v>59160</v>
      </c>
      <c r="J212" s="105">
        <f>IFERROR(VLOOKUP($D212,'SAP Data'!$A$7:$SD$1500,J$4,FALSE),"")</f>
        <v>55680</v>
      </c>
      <c r="K212" s="105">
        <f>IFERROR(VLOOKUP($D212,'SAP Data'!$A$7:$SD$1500,K$4,FALSE),"")</f>
        <v>52200</v>
      </c>
      <c r="L212" s="105">
        <f>IFERROR(VLOOKUP($D212,'SAP Data'!$A$7:$SD$1500,L$4,FALSE),"")</f>
        <v>48720</v>
      </c>
      <c r="M212" s="105">
        <f>IFERROR(VLOOKUP($D212,'SAP Data'!$A$7:$SD$1500,M$4,FALSE),"")</f>
        <v>45240</v>
      </c>
      <c r="N212" s="105">
        <f>IFERROR(VLOOKUP($D212,'SAP Data'!$A$7:$SD$1500,N$4,FALSE),"")</f>
        <v>41760</v>
      </c>
      <c r="O212" s="105">
        <f>IFERROR(VLOOKUP($D212,'SAP Data'!$A$7:$SD$1500,O$4,FALSE),"")</f>
        <v>38280</v>
      </c>
      <c r="P212" s="105">
        <f>IFERROR(VLOOKUP($D212,'SAP Data'!$A$7:$SD$1500,P$4,FALSE),"")</f>
        <v>34800</v>
      </c>
      <c r="Q212" s="105">
        <f>IFERROR(VLOOKUP($D212,'SAP Data'!$A$7:$SD$1500,Q$4,FALSE),"")</f>
        <v>31320</v>
      </c>
      <c r="R212" s="105">
        <f>IFERROR(VLOOKUP($D212,'SAP Data'!$A$7:$SD$1500,R$4,FALSE),"")</f>
        <v>27840</v>
      </c>
      <c r="S212" s="105">
        <f>IFERROR(VLOOKUP($D212,'SAP Data'!$A$7:$SD$1500,S$4,FALSE),"")</f>
        <v>24360</v>
      </c>
      <c r="T212" s="105">
        <f>IFERROR(VLOOKUP($D212,'SAP Data'!$A$7:$SD$1500,T$4,FALSE),"")</f>
        <v>20880</v>
      </c>
      <c r="U212" s="105">
        <f>IFERROR(VLOOKUP($D212,'SAP Data'!$A$7:$SD$1500,U$4,FALSE),"")</f>
        <v>17400</v>
      </c>
      <c r="V212" s="105">
        <f>IFERROR(VLOOKUP($D212,'SAP Data'!$A$7:$SD$1500,V$4,FALSE),"")</f>
        <v>13920</v>
      </c>
      <c r="W212" s="105">
        <f>IFERROR(VLOOKUP($D212,'SAP Data'!$A$7:$SD$1500,W$4,FALSE),"")</f>
        <v>10440</v>
      </c>
      <c r="X212" s="105">
        <f>IFERROR(VLOOKUP($D212,'SAP Data'!$A$7:$SD$1500,X$4,FALSE),"")</f>
        <v>6960</v>
      </c>
      <c r="Y212" s="105">
        <f>IFERROR(VLOOKUP($D212,'SAP Data'!$A$7:$SD$1500,Y$4,FALSE),"")</f>
        <v>3480</v>
      </c>
      <c r="Z212" s="105">
        <f>IFERROR(VLOOKUP($D212,'SAP Data'!$A$7:$SD$1500,Z$4,FALSE),"")</f>
        <v>0</v>
      </c>
      <c r="AA212" s="105">
        <f>IFERROR(VLOOKUP($D212,'SAP Data'!$A$7:$SD$1500,AA$4,FALSE),"")</f>
        <v>0</v>
      </c>
      <c r="AB212" s="105">
        <f>IFERROR(VLOOKUP($D212,'SAP Data'!$A$7:$SD$1500,AB$4,FALSE),"")</f>
        <v>0</v>
      </c>
      <c r="AC212" s="220">
        <f>IFERROR(VLOOKUP($D212,'SAP Data'!$A$7:$SD$1500,AC$4,FALSE),"")</f>
        <v>0</v>
      </c>
      <c r="AD212" s="133">
        <f t="shared" si="177"/>
        <v>48720</v>
      </c>
      <c r="AE212" s="47">
        <f t="shared" si="178"/>
        <v>45240</v>
      </c>
      <c r="AF212" s="47">
        <f t="shared" si="179"/>
        <v>41760</v>
      </c>
      <c r="AG212" s="47">
        <f t="shared" si="180"/>
        <v>38280</v>
      </c>
      <c r="AH212" s="47">
        <f t="shared" si="181"/>
        <v>34800</v>
      </c>
      <c r="AI212" s="47">
        <f t="shared" si="182"/>
        <v>31320</v>
      </c>
      <c r="AJ212" s="47">
        <f t="shared" si="183"/>
        <v>27840</v>
      </c>
      <c r="AK212" s="47">
        <f t="shared" si="184"/>
        <v>24360</v>
      </c>
      <c r="AL212" s="47">
        <f t="shared" si="185"/>
        <v>20880</v>
      </c>
      <c r="AM212" s="47">
        <f t="shared" si="186"/>
        <v>17545</v>
      </c>
      <c r="AN212" s="47">
        <f t="shared" si="187"/>
        <v>14500</v>
      </c>
      <c r="AO212" s="132">
        <f t="shared" si="188"/>
        <v>11745</v>
      </c>
      <c r="AP212" s="19"/>
      <c r="AQ212" s="19">
        <f t="shared" si="189"/>
        <v>0</v>
      </c>
      <c r="AR212" s="19"/>
      <c r="AS212" s="201"/>
      <c r="AT212" s="19"/>
      <c r="AU212" s="19">
        <f t="shared" si="190"/>
        <v>0</v>
      </c>
      <c r="AV212" s="19"/>
      <c r="AW212" s="201"/>
      <c r="AY212" s="19">
        <f t="shared" si="191"/>
        <v>0</v>
      </c>
      <c r="BA212" s="196"/>
      <c r="BC212" s="19">
        <f t="shared" si="192"/>
        <v>0</v>
      </c>
      <c r="BE212" s="196"/>
      <c r="BG212" s="19">
        <f t="shared" si="193"/>
        <v>0</v>
      </c>
      <c r="BI212" s="196"/>
      <c r="BK212" s="19">
        <f t="shared" si="194"/>
        <v>0</v>
      </c>
      <c r="BM212" s="196"/>
      <c r="BO212" s="19">
        <f t="shared" si="195"/>
        <v>0</v>
      </c>
      <c r="BQ212" s="196"/>
      <c r="BS212" s="19">
        <f t="shared" si="196"/>
        <v>0</v>
      </c>
      <c r="BU212" s="196"/>
      <c r="BW212" s="19">
        <f t="shared" si="197"/>
        <v>0</v>
      </c>
      <c r="BY212" s="196"/>
      <c r="CA212" s="19">
        <f t="shared" si="198"/>
        <v>0</v>
      </c>
      <c r="CC212" s="196"/>
      <c r="CE212" s="19">
        <f t="shared" si="199"/>
        <v>0</v>
      </c>
      <c r="CG212" s="196"/>
      <c r="CI212" s="19">
        <f t="shared" si="200"/>
        <v>0</v>
      </c>
      <c r="CK212" s="196"/>
      <c r="CM212" s="19">
        <f t="shared" si="201"/>
        <v>0</v>
      </c>
      <c r="CO212" s="19">
        <f t="shared" si="173"/>
        <v>11745</v>
      </c>
      <c r="CQ212" s="19">
        <f t="shared" si="175"/>
        <v>0</v>
      </c>
      <c r="CS212" s="19">
        <f t="shared" si="174"/>
        <v>0</v>
      </c>
      <c r="CU212" s="19">
        <f t="shared" si="206"/>
        <v>11745</v>
      </c>
      <c r="CW212" s="76">
        <f t="shared" si="202"/>
        <v>0</v>
      </c>
      <c r="CY212" s="21"/>
      <c r="CZ212" s="19">
        <f t="shared" si="176"/>
        <v>0</v>
      </c>
      <c r="DA212" s="21"/>
    </row>
    <row r="213" spans="1:105" x14ac:dyDescent="0.2">
      <c r="B213" s="17" t="str">
        <f>VLOOKUP(D213,'line assign basis'!$L$15:$Q$1525,6,FALSE)</f>
        <v>UNAMTZD LOSS 9.125%</v>
      </c>
      <c r="C213" s="20" t="s">
        <v>514</v>
      </c>
      <c r="D213" s="20" t="s">
        <v>512</v>
      </c>
      <c r="E213" s="20">
        <f>IFERROR(VLOOKUP(D213,'line assign basis'!$L$5:$P$1288,5,FALSE),"")</f>
        <v>23</v>
      </c>
      <c r="F213" s="39">
        <v>5344</v>
      </c>
      <c r="G213" s="39">
        <v>604</v>
      </c>
      <c r="H213" s="19">
        <v>-4136</v>
      </c>
      <c r="I213" s="105">
        <f>IFERROR(VLOOKUP($D213,'SAP Data'!$A$7:$SD$1500,I$4,FALSE),"")</f>
        <v>-8876</v>
      </c>
      <c r="J213" s="105">
        <f>IFERROR(VLOOKUP($D213,'SAP Data'!$A$7:$SD$1500,J$4,FALSE),"")</f>
        <v>-13616</v>
      </c>
      <c r="K213" s="105">
        <f>IFERROR(VLOOKUP($D213,'SAP Data'!$A$7:$SD$1500,K$4,FALSE),"")</f>
        <v>-18356</v>
      </c>
      <c r="L213" s="105">
        <f>IFERROR(VLOOKUP($D213,'SAP Data'!$A$7:$SD$1500,L$4,FALSE),"")</f>
        <v>0</v>
      </c>
      <c r="M213" s="105">
        <f>IFERROR(VLOOKUP($D213,'SAP Data'!$A$7:$SD$1500,M$4,FALSE),"")</f>
        <v>0</v>
      </c>
      <c r="N213" s="105">
        <f>IFERROR(VLOOKUP($D213,'SAP Data'!$A$7:$SD$1500,N$4,FALSE),"")</f>
        <v>0</v>
      </c>
      <c r="O213" s="105">
        <f>IFERROR(VLOOKUP($D213,'SAP Data'!$A$7:$SD$1500,O$4,FALSE),"")</f>
        <v>0</v>
      </c>
      <c r="P213" s="105">
        <f>IFERROR(VLOOKUP($D213,'SAP Data'!$A$7:$SD$1500,P$4,FALSE),"")</f>
        <v>0</v>
      </c>
      <c r="Q213" s="105">
        <f>IFERROR(VLOOKUP($D213,'SAP Data'!$A$7:$SD$1500,Q$4,FALSE),"")</f>
        <v>0</v>
      </c>
      <c r="R213" s="105">
        <f>IFERROR(VLOOKUP($D213,'SAP Data'!$A$7:$SD$1500,R$4,FALSE),"")</f>
        <v>0</v>
      </c>
      <c r="S213" s="105">
        <f>IFERROR(VLOOKUP($D213,'SAP Data'!$A$7:$SD$1500,S$4,FALSE),"")</f>
        <v>0</v>
      </c>
      <c r="T213" s="105">
        <f>IFERROR(VLOOKUP($D213,'SAP Data'!$A$7:$SD$1500,T$4,FALSE),"")</f>
        <v>0</v>
      </c>
      <c r="U213" s="105">
        <f>IFERROR(VLOOKUP($D213,'SAP Data'!$A$7:$SD$1500,U$4,FALSE),"")</f>
        <v>0</v>
      </c>
      <c r="V213" s="105">
        <f>IFERROR(VLOOKUP($D213,'SAP Data'!$A$7:$SD$1500,V$4,FALSE),"")</f>
        <v>0</v>
      </c>
      <c r="W213" s="105">
        <f>IFERROR(VLOOKUP($D213,'SAP Data'!$A$7:$SD$1500,W$4,FALSE),"")</f>
        <v>0</v>
      </c>
      <c r="X213" s="105">
        <f>IFERROR(VLOOKUP($D213,'SAP Data'!$A$7:$SD$1500,X$4,FALSE),"")</f>
        <v>0</v>
      </c>
      <c r="Y213" s="105">
        <f>IFERROR(VLOOKUP($D213,'SAP Data'!$A$7:$SD$1500,Y$4,FALSE),"")</f>
        <v>0</v>
      </c>
      <c r="Z213" s="105">
        <f>IFERROR(VLOOKUP($D213,'SAP Data'!$A$7:$SD$1500,Z$4,FALSE),"")</f>
        <v>0</v>
      </c>
      <c r="AA213" s="105">
        <f>IFERROR(VLOOKUP($D213,'SAP Data'!$A$7:$SD$1500,AA$4,FALSE),"")</f>
        <v>0</v>
      </c>
      <c r="AB213" s="105">
        <f>IFERROR(VLOOKUP($D213,'SAP Data'!$A$7:$SD$1500,AB$4,FALSE),"")</f>
        <v>0</v>
      </c>
      <c r="AC213" s="220">
        <f>IFERROR(VLOOKUP($D213,'SAP Data'!$A$7:$SD$1500,AC$4,FALSE),"")</f>
        <v>0</v>
      </c>
      <c r="AD213" s="133">
        <f t="shared" si="177"/>
        <v>-3475.6666666666665</v>
      </c>
      <c r="AE213" s="47">
        <f t="shared" si="178"/>
        <v>-3723.5</v>
      </c>
      <c r="AF213" s="47">
        <f t="shared" si="179"/>
        <v>-3576.3333333333335</v>
      </c>
      <c r="AG213" s="47">
        <f t="shared" si="180"/>
        <v>-3034.1666666666665</v>
      </c>
      <c r="AH213" s="47">
        <f t="shared" si="181"/>
        <v>-2097</v>
      </c>
      <c r="AI213" s="47">
        <f t="shared" si="182"/>
        <v>-764.83333333333337</v>
      </c>
      <c r="AJ213" s="47">
        <f t="shared" si="183"/>
        <v>0</v>
      </c>
      <c r="AK213" s="47">
        <f t="shared" si="184"/>
        <v>0</v>
      </c>
      <c r="AL213" s="47">
        <f t="shared" si="185"/>
        <v>0</v>
      </c>
      <c r="AM213" s="47">
        <f t="shared" si="186"/>
        <v>0</v>
      </c>
      <c r="AN213" s="47">
        <f t="shared" si="187"/>
        <v>0</v>
      </c>
      <c r="AO213" s="132">
        <f t="shared" si="188"/>
        <v>0</v>
      </c>
      <c r="AP213" s="19"/>
      <c r="AQ213" s="19">
        <f t="shared" si="189"/>
        <v>0</v>
      </c>
      <c r="AR213" s="19"/>
      <c r="AS213" s="201"/>
      <c r="AT213" s="19"/>
      <c r="AU213" s="19">
        <f t="shared" si="190"/>
        <v>0</v>
      </c>
      <c r="AV213" s="19"/>
      <c r="AW213" s="201"/>
      <c r="AY213" s="19">
        <f t="shared" si="191"/>
        <v>0</v>
      </c>
      <c r="BA213" s="196"/>
      <c r="BC213" s="19">
        <f t="shared" si="192"/>
        <v>0</v>
      </c>
      <c r="BE213" s="196"/>
      <c r="BG213" s="19">
        <f t="shared" si="193"/>
        <v>0</v>
      </c>
      <c r="BI213" s="196"/>
      <c r="BK213" s="19">
        <f t="shared" si="194"/>
        <v>0</v>
      </c>
      <c r="BM213" s="196"/>
      <c r="BO213" s="19">
        <f t="shared" si="195"/>
        <v>0</v>
      </c>
      <c r="BQ213" s="196"/>
      <c r="BS213" s="19">
        <f t="shared" si="196"/>
        <v>0</v>
      </c>
      <c r="BU213" s="196"/>
      <c r="BW213" s="19">
        <f t="shared" si="197"/>
        <v>0</v>
      </c>
      <c r="BY213" s="196"/>
      <c r="CA213" s="19">
        <f t="shared" si="198"/>
        <v>0</v>
      </c>
      <c r="CC213" s="196"/>
      <c r="CE213" s="19">
        <f t="shared" si="199"/>
        <v>0</v>
      </c>
      <c r="CG213" s="196"/>
      <c r="CI213" s="19">
        <f t="shared" si="200"/>
        <v>0</v>
      </c>
      <c r="CK213" s="196"/>
      <c r="CM213" s="19">
        <f t="shared" si="201"/>
        <v>0</v>
      </c>
      <c r="CO213" s="19">
        <f t="shared" si="173"/>
        <v>0</v>
      </c>
      <c r="CQ213" s="19">
        <f t="shared" si="175"/>
        <v>0</v>
      </c>
      <c r="CS213" s="19">
        <f t="shared" si="174"/>
        <v>0</v>
      </c>
      <c r="CU213" s="19">
        <f t="shared" si="206"/>
        <v>0</v>
      </c>
      <c r="CW213" s="76">
        <f t="shared" si="202"/>
        <v>0</v>
      </c>
      <c r="CY213" s="21"/>
      <c r="CZ213" s="19">
        <f t="shared" si="176"/>
        <v>0</v>
      </c>
      <c r="DA213" s="21"/>
    </row>
    <row r="214" spans="1:105" x14ac:dyDescent="0.2">
      <c r="B214" s="17" t="str">
        <f>VLOOKUP(D214,'line assign basis'!$L$15:$Q$1525,6,FALSE)</f>
        <v>UNAMTZD LOSS 9.75%</v>
      </c>
      <c r="C214" s="20" t="s">
        <v>517</v>
      </c>
      <c r="D214" s="20" t="s">
        <v>515</v>
      </c>
      <c r="E214" s="20">
        <f>IFERROR(VLOOKUP(D214,'line assign basis'!$L$5:$P$1288,5,FALSE),"")</f>
        <v>23</v>
      </c>
      <c r="F214" s="39">
        <v>1163955</v>
      </c>
      <c r="G214" s="39">
        <v>1154790</v>
      </c>
      <c r="H214" s="19">
        <v>1145625</v>
      </c>
      <c r="I214" s="105">
        <f>IFERROR(VLOOKUP($D214,'SAP Data'!$A$7:$SD$1500,I$4,FALSE),"")</f>
        <v>1136460</v>
      </c>
      <c r="J214" s="105">
        <f>IFERROR(VLOOKUP($D214,'SAP Data'!$A$7:$SD$1500,J$4,FALSE),"")</f>
        <v>1127295</v>
      </c>
      <c r="K214" s="105">
        <f>IFERROR(VLOOKUP($D214,'SAP Data'!$A$7:$SD$1500,K$4,FALSE),"")</f>
        <v>1118130</v>
      </c>
      <c r="L214" s="105">
        <f>IFERROR(VLOOKUP($D214,'SAP Data'!$A$7:$SD$1500,L$4,FALSE),"")</f>
        <v>1108965</v>
      </c>
      <c r="M214" s="105">
        <f>IFERROR(VLOOKUP($D214,'SAP Data'!$A$7:$SD$1500,M$4,FALSE),"")</f>
        <v>1099800</v>
      </c>
      <c r="N214" s="105">
        <f>IFERROR(VLOOKUP($D214,'SAP Data'!$A$7:$SD$1500,N$4,FALSE),"")</f>
        <v>1090635</v>
      </c>
      <c r="O214" s="105">
        <f>IFERROR(VLOOKUP($D214,'SAP Data'!$A$7:$SD$1500,O$4,FALSE),"")</f>
        <v>1081470</v>
      </c>
      <c r="P214" s="105">
        <f>IFERROR(VLOOKUP($D214,'SAP Data'!$A$7:$SD$1500,P$4,FALSE),"")</f>
        <v>1072305</v>
      </c>
      <c r="Q214" s="105">
        <f>IFERROR(VLOOKUP($D214,'SAP Data'!$A$7:$SD$1500,Q$4,FALSE),"")</f>
        <v>1063140</v>
      </c>
      <c r="R214" s="105">
        <f>IFERROR(VLOOKUP($D214,'SAP Data'!$A$7:$SD$1500,R$4,FALSE),"")</f>
        <v>1053975</v>
      </c>
      <c r="S214" s="105">
        <f>IFERROR(VLOOKUP($D214,'SAP Data'!$A$7:$SD$1500,S$4,FALSE),"")</f>
        <v>1044810</v>
      </c>
      <c r="T214" s="105">
        <f>IFERROR(VLOOKUP($D214,'SAP Data'!$A$7:$SD$1500,T$4,FALSE),"")</f>
        <v>1035645</v>
      </c>
      <c r="U214" s="105">
        <f>IFERROR(VLOOKUP($D214,'SAP Data'!$A$7:$SD$1500,U$4,FALSE),"")</f>
        <v>1026480</v>
      </c>
      <c r="V214" s="105">
        <f>IFERROR(VLOOKUP($D214,'SAP Data'!$A$7:$SD$1500,V$4,FALSE),"")</f>
        <v>1017315</v>
      </c>
      <c r="W214" s="105">
        <f>IFERROR(VLOOKUP($D214,'SAP Data'!$A$7:$SD$1500,W$4,FALSE),"")</f>
        <v>1008150</v>
      </c>
      <c r="X214" s="105">
        <f>IFERROR(VLOOKUP($D214,'SAP Data'!$A$7:$SD$1500,X$4,FALSE),"")</f>
        <v>998985</v>
      </c>
      <c r="Y214" s="105">
        <f>IFERROR(VLOOKUP($D214,'SAP Data'!$A$7:$SD$1500,Y$4,FALSE),"")</f>
        <v>989820</v>
      </c>
      <c r="Z214" s="105">
        <f>IFERROR(VLOOKUP($D214,'SAP Data'!$A$7:$SD$1500,Z$4,FALSE),"")</f>
        <v>980655</v>
      </c>
      <c r="AA214" s="105">
        <f>IFERROR(VLOOKUP($D214,'SAP Data'!$A$7:$SD$1500,AA$4,FALSE),"")</f>
        <v>971490</v>
      </c>
      <c r="AB214" s="105">
        <f>IFERROR(VLOOKUP($D214,'SAP Data'!$A$7:$SD$1500,AB$4,FALSE),"")</f>
        <v>962325</v>
      </c>
      <c r="AC214" s="220">
        <f>IFERROR(VLOOKUP($D214,'SAP Data'!$A$7:$SD$1500,AC$4,FALSE),"")</f>
        <v>953160</v>
      </c>
      <c r="AD214" s="133">
        <f t="shared" si="177"/>
        <v>1108965</v>
      </c>
      <c r="AE214" s="47">
        <f t="shared" si="178"/>
        <v>1099800</v>
      </c>
      <c r="AF214" s="47">
        <f t="shared" si="179"/>
        <v>1090635</v>
      </c>
      <c r="AG214" s="47">
        <f t="shared" si="180"/>
        <v>1081470</v>
      </c>
      <c r="AH214" s="47">
        <f t="shared" si="181"/>
        <v>1072305</v>
      </c>
      <c r="AI214" s="47">
        <f t="shared" si="182"/>
        <v>1063140</v>
      </c>
      <c r="AJ214" s="47">
        <f t="shared" si="183"/>
        <v>1053975</v>
      </c>
      <c r="AK214" s="47">
        <f t="shared" si="184"/>
        <v>1044810</v>
      </c>
      <c r="AL214" s="47">
        <f t="shared" si="185"/>
        <v>1035645</v>
      </c>
      <c r="AM214" s="47">
        <f t="shared" si="186"/>
        <v>1026480</v>
      </c>
      <c r="AN214" s="47">
        <f t="shared" si="187"/>
        <v>1017315</v>
      </c>
      <c r="AO214" s="132">
        <f t="shared" si="188"/>
        <v>1008150</v>
      </c>
      <c r="AP214" s="19"/>
      <c r="AQ214" s="19">
        <f t="shared" si="189"/>
        <v>0</v>
      </c>
      <c r="AR214" s="19"/>
      <c r="AS214" s="201"/>
      <c r="AT214" s="19"/>
      <c r="AU214" s="19">
        <f t="shared" si="190"/>
        <v>0</v>
      </c>
      <c r="AV214" s="19"/>
      <c r="AW214" s="201"/>
      <c r="AY214" s="19">
        <f t="shared" si="191"/>
        <v>0</v>
      </c>
      <c r="BA214" s="196"/>
      <c r="BC214" s="19">
        <f t="shared" si="192"/>
        <v>0</v>
      </c>
      <c r="BE214" s="196"/>
      <c r="BG214" s="19">
        <f t="shared" si="193"/>
        <v>0</v>
      </c>
      <c r="BI214" s="196"/>
      <c r="BK214" s="19">
        <f t="shared" si="194"/>
        <v>0</v>
      </c>
      <c r="BM214" s="196"/>
      <c r="BO214" s="19">
        <f t="shared" si="195"/>
        <v>0</v>
      </c>
      <c r="BQ214" s="196"/>
      <c r="BS214" s="19">
        <f t="shared" si="196"/>
        <v>0</v>
      </c>
      <c r="BU214" s="196"/>
      <c r="BW214" s="19">
        <f t="shared" si="197"/>
        <v>0</v>
      </c>
      <c r="BY214" s="196"/>
      <c r="CA214" s="19">
        <f t="shared" si="198"/>
        <v>0</v>
      </c>
      <c r="CC214" s="196"/>
      <c r="CE214" s="19">
        <f t="shared" si="199"/>
        <v>0</v>
      </c>
      <c r="CG214" s="196"/>
      <c r="CI214" s="19">
        <f t="shared" si="200"/>
        <v>0</v>
      </c>
      <c r="CK214" s="196"/>
      <c r="CM214" s="19">
        <f t="shared" si="201"/>
        <v>0</v>
      </c>
      <c r="CO214" s="19">
        <f t="shared" si="173"/>
        <v>1008150</v>
      </c>
      <c r="CQ214" s="19">
        <f t="shared" si="175"/>
        <v>0</v>
      </c>
      <c r="CS214" s="19">
        <f t="shared" si="174"/>
        <v>0</v>
      </c>
      <c r="CU214" s="19">
        <f t="shared" si="206"/>
        <v>1008150</v>
      </c>
      <c r="CW214" s="76">
        <f t="shared" si="202"/>
        <v>0</v>
      </c>
      <c r="CY214" s="21"/>
      <c r="CZ214" s="19">
        <f t="shared" si="176"/>
        <v>0</v>
      </c>
      <c r="DA214" s="21"/>
    </row>
    <row r="215" spans="1:105" x14ac:dyDescent="0.2">
      <c r="B215" s="17" t="str">
        <f>VLOOKUP(D215,'line assign basis'!$L$15:$Q$1525,6,FALSE)</f>
        <v>UNAMTZD EXPENSE 5.62</v>
      </c>
      <c r="C215" s="20" t="s">
        <v>520</v>
      </c>
      <c r="D215" s="20" t="s">
        <v>518</v>
      </c>
      <c r="E215" s="20">
        <f>IFERROR(VLOOKUP(D215,'line assign basis'!$L$5:$P$1288,5,FALSE),"")</f>
        <v>23</v>
      </c>
      <c r="F215" s="39">
        <v>848976</v>
      </c>
      <c r="G215" s="39">
        <v>836672</v>
      </c>
      <c r="H215" s="19">
        <v>824368</v>
      </c>
      <c r="I215" s="105">
        <f>IFERROR(VLOOKUP($D215,'SAP Data'!$A$7:$SD$1500,I$4,FALSE),"")</f>
        <v>812064</v>
      </c>
      <c r="J215" s="105">
        <f>IFERROR(VLOOKUP($D215,'SAP Data'!$A$7:$SD$1500,J$4,FALSE),"")</f>
        <v>799760</v>
      </c>
      <c r="K215" s="105">
        <f>IFERROR(VLOOKUP($D215,'SAP Data'!$A$7:$SD$1500,K$4,FALSE),"")</f>
        <v>787456</v>
      </c>
      <c r="L215" s="105">
        <f>IFERROR(VLOOKUP($D215,'SAP Data'!$A$7:$SD$1500,L$4,FALSE),"")</f>
        <v>775152</v>
      </c>
      <c r="M215" s="105">
        <f>IFERROR(VLOOKUP($D215,'SAP Data'!$A$7:$SD$1500,M$4,FALSE),"")</f>
        <v>762848</v>
      </c>
      <c r="N215" s="105">
        <f>IFERROR(VLOOKUP($D215,'SAP Data'!$A$7:$SD$1500,N$4,FALSE),"")</f>
        <v>750544</v>
      </c>
      <c r="O215" s="105">
        <f>IFERROR(VLOOKUP($D215,'SAP Data'!$A$7:$SD$1500,O$4,FALSE),"")</f>
        <v>738240</v>
      </c>
      <c r="P215" s="105">
        <f>IFERROR(VLOOKUP($D215,'SAP Data'!$A$7:$SD$1500,P$4,FALSE),"")</f>
        <v>725936</v>
      </c>
      <c r="Q215" s="105">
        <f>IFERROR(VLOOKUP($D215,'SAP Data'!$A$7:$SD$1500,Q$4,FALSE),"")</f>
        <v>713632</v>
      </c>
      <c r="R215" s="105">
        <f>IFERROR(VLOOKUP($D215,'SAP Data'!$A$7:$SD$1500,R$4,FALSE),"")</f>
        <v>701328</v>
      </c>
      <c r="S215" s="105">
        <f>IFERROR(VLOOKUP($D215,'SAP Data'!$A$7:$SD$1500,S$4,FALSE),"")</f>
        <v>689024</v>
      </c>
      <c r="T215" s="105">
        <f>IFERROR(VLOOKUP($D215,'SAP Data'!$A$7:$SD$1500,T$4,FALSE),"")</f>
        <v>676720</v>
      </c>
      <c r="U215" s="105">
        <f>IFERROR(VLOOKUP($D215,'SAP Data'!$A$7:$SD$1500,U$4,FALSE),"")</f>
        <v>664416</v>
      </c>
      <c r="V215" s="105">
        <f>IFERROR(VLOOKUP($D215,'SAP Data'!$A$7:$SD$1500,V$4,FALSE),"")</f>
        <v>652112</v>
      </c>
      <c r="W215" s="105">
        <f>IFERROR(VLOOKUP($D215,'SAP Data'!$A$7:$SD$1500,W$4,FALSE),"")</f>
        <v>639808</v>
      </c>
      <c r="X215" s="105">
        <f>IFERROR(VLOOKUP($D215,'SAP Data'!$A$7:$SD$1500,X$4,FALSE),"")</f>
        <v>627504</v>
      </c>
      <c r="Y215" s="105">
        <f>IFERROR(VLOOKUP($D215,'SAP Data'!$A$7:$SD$1500,Y$4,FALSE),"")</f>
        <v>615200</v>
      </c>
      <c r="Z215" s="105">
        <f>IFERROR(VLOOKUP($D215,'SAP Data'!$A$7:$SD$1500,Z$4,FALSE),"")</f>
        <v>602896</v>
      </c>
      <c r="AA215" s="105">
        <f>IFERROR(VLOOKUP($D215,'SAP Data'!$A$7:$SD$1500,AA$4,FALSE),"")</f>
        <v>590592</v>
      </c>
      <c r="AB215" s="105">
        <f>IFERROR(VLOOKUP($D215,'SAP Data'!$A$7:$SD$1500,AB$4,FALSE),"")</f>
        <v>578288</v>
      </c>
      <c r="AC215" s="220">
        <f>IFERROR(VLOOKUP($D215,'SAP Data'!$A$7:$SD$1500,AC$4,FALSE),"")</f>
        <v>565984</v>
      </c>
      <c r="AD215" s="133">
        <f t="shared" si="177"/>
        <v>775152</v>
      </c>
      <c r="AE215" s="47">
        <f t="shared" si="178"/>
        <v>762848</v>
      </c>
      <c r="AF215" s="47">
        <f t="shared" si="179"/>
        <v>750544</v>
      </c>
      <c r="AG215" s="47">
        <f t="shared" si="180"/>
        <v>738240</v>
      </c>
      <c r="AH215" s="47">
        <f t="shared" si="181"/>
        <v>725936</v>
      </c>
      <c r="AI215" s="47">
        <f t="shared" si="182"/>
        <v>713632</v>
      </c>
      <c r="AJ215" s="47">
        <f t="shared" si="183"/>
        <v>701328</v>
      </c>
      <c r="AK215" s="47">
        <f t="shared" si="184"/>
        <v>689024</v>
      </c>
      <c r="AL215" s="47">
        <f t="shared" si="185"/>
        <v>676720</v>
      </c>
      <c r="AM215" s="47">
        <f t="shared" si="186"/>
        <v>664416</v>
      </c>
      <c r="AN215" s="47">
        <f t="shared" si="187"/>
        <v>652112</v>
      </c>
      <c r="AO215" s="132">
        <f t="shared" si="188"/>
        <v>639808</v>
      </c>
      <c r="AP215" s="19"/>
      <c r="AQ215" s="19">
        <f t="shared" si="189"/>
        <v>0</v>
      </c>
      <c r="AR215" s="19"/>
      <c r="AS215" s="201"/>
      <c r="AT215" s="19"/>
      <c r="AU215" s="19">
        <f t="shared" si="190"/>
        <v>0</v>
      </c>
      <c r="AV215" s="19"/>
      <c r="AW215" s="201"/>
      <c r="AY215" s="19">
        <f t="shared" si="191"/>
        <v>0</v>
      </c>
      <c r="BA215" s="196"/>
      <c r="BC215" s="19">
        <f t="shared" si="192"/>
        <v>0</v>
      </c>
      <c r="BE215" s="196"/>
      <c r="BG215" s="19">
        <f t="shared" si="193"/>
        <v>0</v>
      </c>
      <c r="BI215" s="196"/>
      <c r="BK215" s="19">
        <f t="shared" si="194"/>
        <v>0</v>
      </c>
      <c r="BM215" s="196"/>
      <c r="BO215" s="19">
        <f t="shared" si="195"/>
        <v>0</v>
      </c>
      <c r="BQ215" s="196"/>
      <c r="BS215" s="19">
        <f t="shared" si="196"/>
        <v>0</v>
      </c>
      <c r="BU215" s="196"/>
      <c r="BW215" s="19">
        <f t="shared" si="197"/>
        <v>0</v>
      </c>
      <c r="BY215" s="196"/>
      <c r="CA215" s="19">
        <f t="shared" si="198"/>
        <v>0</v>
      </c>
      <c r="CC215" s="196"/>
      <c r="CE215" s="19">
        <f t="shared" si="199"/>
        <v>0</v>
      </c>
      <c r="CG215" s="196"/>
      <c r="CI215" s="19">
        <f t="shared" si="200"/>
        <v>0</v>
      </c>
      <c r="CK215" s="196"/>
      <c r="CM215" s="19">
        <f t="shared" si="201"/>
        <v>0</v>
      </c>
      <c r="CO215" s="19">
        <f t="shared" ref="CO215:CO291" si="207">IFERROR(CZ215+CU215,"")</f>
        <v>639808</v>
      </c>
      <c r="CQ215" s="19">
        <f t="shared" si="175"/>
        <v>0</v>
      </c>
      <c r="CS215" s="19">
        <f t="shared" ref="CS215:CS291" si="208">IFERROR(CZ215-CQ215,"")</f>
        <v>0</v>
      </c>
      <c r="CU215" s="19">
        <f t="shared" si="206"/>
        <v>639808</v>
      </c>
      <c r="CW215" s="76">
        <f t="shared" si="202"/>
        <v>0</v>
      </c>
      <c r="CY215" s="21"/>
      <c r="CZ215" s="19">
        <f t="shared" si="176"/>
        <v>0</v>
      </c>
      <c r="DA215" s="21"/>
    </row>
    <row r="216" spans="1:105" x14ac:dyDescent="0.2">
      <c r="B216" s="17" t="str">
        <f>VLOOKUP(D216,'line assign basis'!$L$15:$Q$1525,6,FALSE)</f>
        <v>FAS133 L.T. REG LOSS</v>
      </c>
      <c r="C216" s="20" t="s">
        <v>523</v>
      </c>
      <c r="D216" s="20" t="s">
        <v>521</v>
      </c>
      <c r="E216" s="20">
        <f>IFERROR(VLOOKUP(D216,'line assign basis'!$L$5:$P$1288,5,FALSE),"")</f>
        <v>23</v>
      </c>
      <c r="F216" s="39">
        <v>4649000</v>
      </c>
      <c r="G216" s="39">
        <v>4649000</v>
      </c>
      <c r="H216" s="19">
        <v>2355000</v>
      </c>
      <c r="I216" s="105">
        <f>IFERROR(VLOOKUP($D216,'SAP Data'!$A$7:$SD$1500,I$4,FALSE),"")</f>
        <v>2355000</v>
      </c>
      <c r="J216" s="105">
        <f>IFERROR(VLOOKUP($D216,'SAP Data'!$A$7:$SD$1500,J$4,FALSE),"")</f>
        <v>2355000</v>
      </c>
      <c r="K216" s="105">
        <f>IFERROR(VLOOKUP($D216,'SAP Data'!$A$7:$SD$1500,K$4,FALSE),"")</f>
        <v>3719000</v>
      </c>
      <c r="L216" s="105">
        <f>IFERROR(VLOOKUP($D216,'SAP Data'!$A$7:$SD$1500,L$4,FALSE),"")</f>
        <v>3719000</v>
      </c>
      <c r="M216" s="105">
        <f>IFERROR(VLOOKUP($D216,'SAP Data'!$A$7:$SD$1500,M$4,FALSE),"")</f>
        <v>3719000</v>
      </c>
      <c r="N216" s="105">
        <f>IFERROR(VLOOKUP($D216,'SAP Data'!$A$7:$SD$1500,N$4,FALSE),"")</f>
        <v>2962000</v>
      </c>
      <c r="O216" s="105">
        <f>IFERROR(VLOOKUP($D216,'SAP Data'!$A$7:$SD$1500,O$4,FALSE),"")</f>
        <v>2962000</v>
      </c>
      <c r="P216" s="105">
        <f>IFERROR(VLOOKUP($D216,'SAP Data'!$A$7:$SD$1500,P$4,FALSE),"")</f>
        <v>2962000</v>
      </c>
      <c r="Q216" s="105">
        <f>IFERROR(VLOOKUP($D216,'SAP Data'!$A$7:$SD$1500,Q$4,FALSE),"")</f>
        <v>3025000</v>
      </c>
      <c r="R216" s="105">
        <f>IFERROR(VLOOKUP($D216,'SAP Data'!$A$7:$SD$1500,R$4,FALSE),"")</f>
        <v>3025000</v>
      </c>
      <c r="S216" s="105">
        <f>IFERROR(VLOOKUP($D216,'SAP Data'!$A$7:$SD$1500,S$4,FALSE),"")</f>
        <v>3025000</v>
      </c>
      <c r="T216" s="105">
        <f>IFERROR(VLOOKUP($D216,'SAP Data'!$A$7:$SD$1500,T$4,FALSE),"")</f>
        <v>1161000</v>
      </c>
      <c r="U216" s="105">
        <f>IFERROR(VLOOKUP($D216,'SAP Data'!$A$7:$SD$1500,U$4,FALSE),"")</f>
        <v>1161000</v>
      </c>
      <c r="V216" s="105">
        <f>IFERROR(VLOOKUP($D216,'SAP Data'!$A$7:$SD$1500,V$4,FALSE),"")</f>
        <v>1161000</v>
      </c>
      <c r="W216" s="105">
        <f>IFERROR(VLOOKUP($D216,'SAP Data'!$A$7:$SD$1500,W$4,FALSE),"")</f>
        <v>2004000</v>
      </c>
      <c r="X216" s="105">
        <f>IFERROR(VLOOKUP($D216,'SAP Data'!$A$7:$SD$1500,X$4,FALSE),"")</f>
        <v>2004000</v>
      </c>
      <c r="Y216" s="105">
        <f>IFERROR(VLOOKUP($D216,'SAP Data'!$A$7:$SD$1500,Y$4,FALSE),"")</f>
        <v>2004000</v>
      </c>
      <c r="Z216" s="105">
        <f>IFERROR(VLOOKUP($D216,'SAP Data'!$A$7:$SD$1500,Z$4,FALSE),"")</f>
        <v>2946000</v>
      </c>
      <c r="AA216" s="105">
        <f>IFERROR(VLOOKUP($D216,'SAP Data'!$A$7:$SD$1500,AA$4,FALSE),"")</f>
        <v>2946000</v>
      </c>
      <c r="AB216" s="105">
        <f>IFERROR(VLOOKUP($D216,'SAP Data'!$A$7:$SD$1500,AB$4,FALSE),"")</f>
        <v>2946000</v>
      </c>
      <c r="AC216" s="220">
        <f>IFERROR(VLOOKUP($D216,'SAP Data'!$A$7:$SD$1500,AC$4,FALSE),"")</f>
        <v>608623</v>
      </c>
      <c r="AD216" s="133">
        <f t="shared" si="177"/>
        <v>3218250</v>
      </c>
      <c r="AE216" s="47">
        <f t="shared" si="178"/>
        <v>3082916.6666666665</v>
      </c>
      <c r="AF216" s="47">
        <f t="shared" si="179"/>
        <v>2965500</v>
      </c>
      <c r="AG216" s="47">
        <f t="shared" si="180"/>
        <v>2866000</v>
      </c>
      <c r="AH216" s="47">
        <f t="shared" si="181"/>
        <v>2766500</v>
      </c>
      <c r="AI216" s="47">
        <f t="shared" si="182"/>
        <v>2645291.6666666665</v>
      </c>
      <c r="AJ216" s="47">
        <f t="shared" si="183"/>
        <v>2502375</v>
      </c>
      <c r="AK216" s="47">
        <f t="shared" si="184"/>
        <v>2359458.3333333335</v>
      </c>
      <c r="AL216" s="47">
        <f t="shared" si="185"/>
        <v>2287333.3333333335</v>
      </c>
      <c r="AM216" s="47">
        <f t="shared" si="186"/>
        <v>2286000</v>
      </c>
      <c r="AN216" s="47">
        <f t="shared" si="187"/>
        <v>2284666.6666666665</v>
      </c>
      <c r="AO216" s="132">
        <f t="shared" si="188"/>
        <v>2183317.625</v>
      </c>
      <c r="AP216" s="19"/>
      <c r="AQ216" s="19">
        <f t="shared" si="189"/>
        <v>0</v>
      </c>
      <c r="AR216" s="19"/>
      <c r="AS216" s="201"/>
      <c r="AT216" s="19"/>
      <c r="AU216" s="19">
        <f t="shared" si="190"/>
        <v>0</v>
      </c>
      <c r="AV216" s="19"/>
      <c r="AW216" s="201"/>
      <c r="AY216" s="19">
        <f t="shared" si="191"/>
        <v>0</v>
      </c>
      <c r="BA216" s="196"/>
      <c r="BC216" s="19">
        <f t="shared" si="192"/>
        <v>0</v>
      </c>
      <c r="BE216" s="196"/>
      <c r="BG216" s="19">
        <f t="shared" si="193"/>
        <v>0</v>
      </c>
      <c r="BI216" s="196"/>
      <c r="BK216" s="19">
        <f t="shared" si="194"/>
        <v>0</v>
      </c>
      <c r="BM216" s="196"/>
      <c r="BO216" s="19">
        <f t="shared" si="195"/>
        <v>0</v>
      </c>
      <c r="BQ216" s="196"/>
      <c r="BS216" s="19">
        <f t="shared" si="196"/>
        <v>0</v>
      </c>
      <c r="BU216" s="196"/>
      <c r="BW216" s="19">
        <f t="shared" si="197"/>
        <v>0</v>
      </c>
      <c r="BY216" s="196"/>
      <c r="CA216" s="19">
        <f t="shared" si="198"/>
        <v>0</v>
      </c>
      <c r="CC216" s="196"/>
      <c r="CE216" s="19">
        <f t="shared" si="199"/>
        <v>0</v>
      </c>
      <c r="CG216" s="196"/>
      <c r="CI216" s="19">
        <f t="shared" si="200"/>
        <v>0</v>
      </c>
      <c r="CK216" s="196"/>
      <c r="CM216" s="19">
        <f t="shared" si="201"/>
        <v>0</v>
      </c>
      <c r="CO216" s="19">
        <f t="shared" si="207"/>
        <v>2183317.625</v>
      </c>
      <c r="CQ216" s="19">
        <f t="shared" si="175"/>
        <v>0</v>
      </c>
      <c r="CS216" s="19">
        <f t="shared" si="208"/>
        <v>0</v>
      </c>
      <c r="CU216" s="19">
        <f t="shared" si="206"/>
        <v>2183317.625</v>
      </c>
      <c r="CW216" s="76">
        <f t="shared" si="202"/>
        <v>0</v>
      </c>
      <c r="CY216" s="21"/>
      <c r="CZ216" s="19">
        <f t="shared" si="176"/>
        <v>0</v>
      </c>
      <c r="DA216" s="21"/>
    </row>
    <row r="217" spans="1:105" x14ac:dyDescent="0.2">
      <c r="B217" s="17" t="str">
        <f>VLOOKUP(D217,'line assign basis'!$L$15:$Q$1525,6,FALSE)</f>
        <v>FAS133 L.T. REG LOSS</v>
      </c>
      <c r="C217" s="20" t="s">
        <v>525</v>
      </c>
      <c r="D217" s="20" t="s">
        <v>524</v>
      </c>
      <c r="E217" s="20">
        <f>IFERROR(VLOOKUP(D217,'line assign basis'!$L$5:$P$1288,5,FALSE),"")</f>
        <v>23</v>
      </c>
      <c r="F217" s="39">
        <v>0</v>
      </c>
      <c r="G217" s="39">
        <v>0</v>
      </c>
      <c r="H217" s="19">
        <v>0</v>
      </c>
      <c r="I217" s="105">
        <f>IFERROR(VLOOKUP($D217,'SAP Data'!$A$7:$SD$1500,I$4,FALSE),"")</f>
        <v>0</v>
      </c>
      <c r="J217" s="105">
        <f>IFERROR(VLOOKUP($D217,'SAP Data'!$A$7:$SD$1500,J$4,FALSE),"")</f>
        <v>0</v>
      </c>
      <c r="K217" s="105">
        <f>IFERROR(VLOOKUP($D217,'SAP Data'!$A$7:$SD$1500,K$4,FALSE),"")</f>
        <v>48000</v>
      </c>
      <c r="L217" s="105">
        <f>IFERROR(VLOOKUP($D217,'SAP Data'!$A$7:$SD$1500,L$4,FALSE),"")</f>
        <v>48000</v>
      </c>
      <c r="M217" s="105">
        <f>IFERROR(VLOOKUP($D217,'SAP Data'!$A$7:$SD$1500,M$4,FALSE),"")</f>
        <v>48000</v>
      </c>
      <c r="N217" s="105">
        <f>IFERROR(VLOOKUP($D217,'SAP Data'!$A$7:$SD$1500,N$4,FALSE),"")</f>
        <v>19000</v>
      </c>
      <c r="O217" s="105">
        <f>IFERROR(VLOOKUP($D217,'SAP Data'!$A$7:$SD$1500,O$4,FALSE),"")</f>
        <v>19000</v>
      </c>
      <c r="P217" s="105">
        <f>IFERROR(VLOOKUP($D217,'SAP Data'!$A$7:$SD$1500,P$4,FALSE),"")</f>
        <v>19000</v>
      </c>
      <c r="Q217" s="105">
        <f>IFERROR(VLOOKUP($D217,'SAP Data'!$A$7:$SD$1500,Q$4,FALSE),"")</f>
        <v>0</v>
      </c>
      <c r="R217" s="105">
        <f>IFERROR(VLOOKUP($D217,'SAP Data'!$A$7:$SD$1500,R$4,FALSE),"")</f>
        <v>0</v>
      </c>
      <c r="S217" s="105">
        <f>IFERROR(VLOOKUP($D217,'SAP Data'!$A$7:$SD$1500,S$4,FALSE),"")</f>
        <v>0</v>
      </c>
      <c r="T217" s="105">
        <f>IFERROR(VLOOKUP($D217,'SAP Data'!$A$7:$SD$1500,T$4,FALSE),"")</f>
        <v>0</v>
      </c>
      <c r="U217" s="105">
        <f>IFERROR(VLOOKUP($D217,'SAP Data'!$A$7:$SD$1500,U$4,FALSE),"")</f>
        <v>0</v>
      </c>
      <c r="V217" s="105">
        <f>IFERROR(VLOOKUP($D217,'SAP Data'!$A$7:$SD$1500,V$4,FALSE),"")</f>
        <v>0</v>
      </c>
      <c r="W217" s="105">
        <f>IFERROR(VLOOKUP($D217,'SAP Data'!$A$7:$SD$1500,W$4,FALSE),"")</f>
        <v>58000</v>
      </c>
      <c r="X217" s="105">
        <f>IFERROR(VLOOKUP($D217,'SAP Data'!$A$7:$SD$1500,X$4,FALSE),"")</f>
        <v>58000</v>
      </c>
      <c r="Y217" s="105">
        <f>IFERROR(VLOOKUP($D217,'SAP Data'!$A$7:$SD$1500,Y$4,FALSE),"")</f>
        <v>58000</v>
      </c>
      <c r="Z217" s="105">
        <f>IFERROR(VLOOKUP($D217,'SAP Data'!$A$7:$SD$1500,Z$4,FALSE),"")</f>
        <v>20000</v>
      </c>
      <c r="AA217" s="105">
        <f>IFERROR(VLOOKUP($D217,'SAP Data'!$A$7:$SD$1500,AA$4,FALSE),"")</f>
        <v>20000</v>
      </c>
      <c r="AB217" s="105">
        <f>IFERROR(VLOOKUP($D217,'SAP Data'!$A$7:$SD$1500,AB$4,FALSE),"")</f>
        <v>20000</v>
      </c>
      <c r="AC217" s="220">
        <f>IFERROR(VLOOKUP($D217,'SAP Data'!$A$7:$SD$1500,AC$4,FALSE),"")</f>
        <v>0</v>
      </c>
      <c r="AD217" s="133">
        <f t="shared" si="177"/>
        <v>16750</v>
      </c>
      <c r="AE217" s="47">
        <f t="shared" si="178"/>
        <v>16750</v>
      </c>
      <c r="AF217" s="47">
        <f t="shared" si="179"/>
        <v>16750</v>
      </c>
      <c r="AG217" s="47">
        <f t="shared" si="180"/>
        <v>16750</v>
      </c>
      <c r="AH217" s="47">
        <f t="shared" si="181"/>
        <v>16750</v>
      </c>
      <c r="AI217" s="47">
        <f t="shared" si="182"/>
        <v>17166.666666666668</v>
      </c>
      <c r="AJ217" s="47">
        <f t="shared" si="183"/>
        <v>18000</v>
      </c>
      <c r="AK217" s="47">
        <f t="shared" si="184"/>
        <v>18833.333333333332</v>
      </c>
      <c r="AL217" s="47">
        <f t="shared" si="185"/>
        <v>19291.666666666668</v>
      </c>
      <c r="AM217" s="47">
        <f t="shared" si="186"/>
        <v>19375</v>
      </c>
      <c r="AN217" s="47">
        <f t="shared" si="187"/>
        <v>19458.333333333332</v>
      </c>
      <c r="AO217" s="132">
        <f t="shared" si="188"/>
        <v>19500</v>
      </c>
      <c r="AP217" s="19"/>
      <c r="AQ217" s="19">
        <f t="shared" si="189"/>
        <v>0</v>
      </c>
      <c r="AR217" s="19"/>
      <c r="AS217" s="201"/>
      <c r="AT217" s="19"/>
      <c r="AU217" s="19">
        <f t="shared" si="190"/>
        <v>0</v>
      </c>
      <c r="AV217" s="19"/>
      <c r="AW217" s="201"/>
      <c r="AY217" s="19">
        <f t="shared" si="191"/>
        <v>0</v>
      </c>
      <c r="BA217" s="196"/>
      <c r="BC217" s="19">
        <f t="shared" si="192"/>
        <v>0</v>
      </c>
      <c r="BE217" s="196"/>
      <c r="BG217" s="19">
        <f t="shared" si="193"/>
        <v>0</v>
      </c>
      <c r="BI217" s="196"/>
      <c r="BK217" s="19">
        <f t="shared" si="194"/>
        <v>0</v>
      </c>
      <c r="BM217" s="196"/>
      <c r="BO217" s="19">
        <f t="shared" si="195"/>
        <v>0</v>
      </c>
      <c r="BQ217" s="196"/>
      <c r="BS217" s="19">
        <f t="shared" si="196"/>
        <v>0</v>
      </c>
      <c r="BU217" s="196"/>
      <c r="BW217" s="19">
        <f t="shared" si="197"/>
        <v>0</v>
      </c>
      <c r="BY217" s="196"/>
      <c r="CA217" s="19">
        <f t="shared" si="198"/>
        <v>0</v>
      </c>
      <c r="CC217" s="196"/>
      <c r="CE217" s="19">
        <f t="shared" si="199"/>
        <v>0</v>
      </c>
      <c r="CG217" s="196"/>
      <c r="CI217" s="19">
        <f t="shared" si="200"/>
        <v>0</v>
      </c>
      <c r="CK217" s="196"/>
      <c r="CM217" s="19">
        <f t="shared" si="201"/>
        <v>0</v>
      </c>
      <c r="CO217" s="19">
        <f t="shared" si="207"/>
        <v>19500</v>
      </c>
      <c r="CQ217" s="19">
        <f t="shared" si="175"/>
        <v>0</v>
      </c>
      <c r="CS217" s="19">
        <f t="shared" si="208"/>
        <v>0</v>
      </c>
      <c r="CU217" s="19">
        <f t="shared" si="206"/>
        <v>19500</v>
      </c>
      <c r="CW217" s="76">
        <f t="shared" si="202"/>
        <v>0</v>
      </c>
      <c r="CY217" s="21"/>
      <c r="CZ217" s="19">
        <f t="shared" si="176"/>
        <v>0</v>
      </c>
      <c r="DA217" s="21"/>
    </row>
    <row r="218" spans="1:105" x14ac:dyDescent="0.2">
      <c r="B218" s="17" t="str">
        <f>VLOOKUP(D218,'line assign basis'!$L$15:$Q$1525,6,FALSE)</f>
        <v>PHY OPT-LT LOSS REG</v>
      </c>
      <c r="C218" s="20" t="s">
        <v>528</v>
      </c>
      <c r="D218" s="20" t="s">
        <v>526</v>
      </c>
      <c r="E218" s="20">
        <f>IFERROR(VLOOKUP(D218,'line assign basis'!$L$5:$P$1288,5,FALSE),"")</f>
        <v>23</v>
      </c>
      <c r="F218" s="39">
        <v>0</v>
      </c>
      <c r="G218" s="39">
        <v>0</v>
      </c>
      <c r="H218" s="19">
        <v>0</v>
      </c>
      <c r="I218" s="105">
        <f>IFERROR(VLOOKUP($D218,'SAP Data'!$A$7:$SD$1500,I$4,FALSE),"")</f>
        <v>0</v>
      </c>
      <c r="J218" s="105">
        <f>IFERROR(VLOOKUP($D218,'SAP Data'!$A$7:$SD$1500,J$4,FALSE),"")</f>
        <v>0</v>
      </c>
      <c r="K218" s="105">
        <f>IFERROR(VLOOKUP($D218,'SAP Data'!$A$7:$SD$1500,K$4,FALSE),"")</f>
        <v>146000</v>
      </c>
      <c r="L218" s="105">
        <f>IFERROR(VLOOKUP($D218,'SAP Data'!$A$7:$SD$1500,L$4,FALSE),"")</f>
        <v>146000</v>
      </c>
      <c r="M218" s="105">
        <f>IFERROR(VLOOKUP($D218,'SAP Data'!$A$7:$SD$1500,M$4,FALSE),"")</f>
        <v>146000</v>
      </c>
      <c r="N218" s="105">
        <f>IFERROR(VLOOKUP($D218,'SAP Data'!$A$7:$SD$1500,N$4,FALSE),"")</f>
        <v>35000</v>
      </c>
      <c r="O218" s="105">
        <f>IFERROR(VLOOKUP($D218,'SAP Data'!$A$7:$SD$1500,O$4,FALSE),"")</f>
        <v>35000</v>
      </c>
      <c r="P218" s="105">
        <f>IFERROR(VLOOKUP($D218,'SAP Data'!$A$7:$SD$1500,P$4,FALSE),"")</f>
        <v>35000</v>
      </c>
      <c r="Q218" s="105">
        <f>IFERROR(VLOOKUP($D218,'SAP Data'!$A$7:$SD$1500,Q$4,FALSE),"")</f>
        <v>0</v>
      </c>
      <c r="R218" s="105">
        <f>IFERROR(VLOOKUP($D218,'SAP Data'!$A$7:$SD$1500,R$4,FALSE),"")</f>
        <v>0</v>
      </c>
      <c r="S218" s="105">
        <f>IFERROR(VLOOKUP($D218,'SAP Data'!$A$7:$SD$1500,S$4,FALSE),"")</f>
        <v>0</v>
      </c>
      <c r="T218" s="105">
        <f>IFERROR(VLOOKUP($D218,'SAP Data'!$A$7:$SD$1500,T$4,FALSE),"")</f>
        <v>0</v>
      </c>
      <c r="U218" s="105">
        <f>IFERROR(VLOOKUP($D218,'SAP Data'!$A$7:$SD$1500,U$4,FALSE),"")</f>
        <v>0</v>
      </c>
      <c r="V218" s="105">
        <f>IFERROR(VLOOKUP($D218,'SAP Data'!$A$7:$SD$1500,V$4,FALSE),"")</f>
        <v>0</v>
      </c>
      <c r="W218" s="105">
        <f>IFERROR(VLOOKUP($D218,'SAP Data'!$A$7:$SD$1500,W$4,FALSE),"")</f>
        <v>0</v>
      </c>
      <c r="X218" s="105">
        <f>IFERROR(VLOOKUP($D218,'SAP Data'!$A$7:$SD$1500,X$4,FALSE),"")</f>
        <v>0</v>
      </c>
      <c r="Y218" s="105">
        <f>IFERROR(VLOOKUP($D218,'SAP Data'!$A$7:$SD$1500,Y$4,FALSE),"")</f>
        <v>0</v>
      </c>
      <c r="Z218" s="105">
        <f>IFERROR(VLOOKUP($D218,'SAP Data'!$A$7:$SD$1500,Z$4,FALSE),"")</f>
        <v>32000</v>
      </c>
      <c r="AA218" s="105">
        <f>IFERROR(VLOOKUP($D218,'SAP Data'!$A$7:$SD$1500,AA$4,FALSE),"")</f>
        <v>32000</v>
      </c>
      <c r="AB218" s="105">
        <f>IFERROR(VLOOKUP($D218,'SAP Data'!$A$7:$SD$1500,AB$4,FALSE),"")</f>
        <v>32000</v>
      </c>
      <c r="AC218" s="220">
        <f>IFERROR(VLOOKUP($D218,'SAP Data'!$A$7:$SD$1500,AC$4,FALSE),"")</f>
        <v>0</v>
      </c>
      <c r="AD218" s="133">
        <f t="shared" si="177"/>
        <v>45250</v>
      </c>
      <c r="AE218" s="47">
        <f t="shared" si="178"/>
        <v>45250</v>
      </c>
      <c r="AF218" s="47">
        <f t="shared" si="179"/>
        <v>45250</v>
      </c>
      <c r="AG218" s="47">
        <f t="shared" si="180"/>
        <v>45250</v>
      </c>
      <c r="AH218" s="47">
        <f t="shared" si="181"/>
        <v>45250</v>
      </c>
      <c r="AI218" s="47">
        <f t="shared" si="182"/>
        <v>39166.666666666664</v>
      </c>
      <c r="AJ218" s="47">
        <f t="shared" si="183"/>
        <v>27000</v>
      </c>
      <c r="AK218" s="47">
        <f t="shared" si="184"/>
        <v>14833.333333333334</v>
      </c>
      <c r="AL218" s="47">
        <f t="shared" si="185"/>
        <v>8625</v>
      </c>
      <c r="AM218" s="47">
        <f t="shared" si="186"/>
        <v>8375</v>
      </c>
      <c r="AN218" s="47">
        <f t="shared" si="187"/>
        <v>8125</v>
      </c>
      <c r="AO218" s="132">
        <f t="shared" si="188"/>
        <v>8000</v>
      </c>
      <c r="AP218" s="19"/>
      <c r="AQ218" s="19">
        <f t="shared" si="189"/>
        <v>0</v>
      </c>
      <c r="AR218" s="19"/>
      <c r="AS218" s="201"/>
      <c r="AT218" s="19"/>
      <c r="AU218" s="19">
        <f t="shared" si="190"/>
        <v>0</v>
      </c>
      <c r="AV218" s="19"/>
      <c r="AW218" s="201"/>
      <c r="AY218" s="19">
        <f t="shared" si="191"/>
        <v>0</v>
      </c>
      <c r="BA218" s="196"/>
      <c r="BC218" s="19">
        <f t="shared" si="192"/>
        <v>0</v>
      </c>
      <c r="BE218" s="196"/>
      <c r="BG218" s="19">
        <f t="shared" si="193"/>
        <v>0</v>
      </c>
      <c r="BI218" s="196"/>
      <c r="BK218" s="19">
        <f t="shared" si="194"/>
        <v>0</v>
      </c>
      <c r="BM218" s="196"/>
      <c r="BO218" s="19">
        <f t="shared" si="195"/>
        <v>0</v>
      </c>
      <c r="BQ218" s="196"/>
      <c r="BS218" s="19">
        <f t="shared" si="196"/>
        <v>0</v>
      </c>
      <c r="BU218" s="196"/>
      <c r="BW218" s="19">
        <f t="shared" si="197"/>
        <v>0</v>
      </c>
      <c r="BY218" s="196"/>
      <c r="CA218" s="19">
        <f t="shared" si="198"/>
        <v>0</v>
      </c>
      <c r="CC218" s="196"/>
      <c r="CE218" s="19">
        <f t="shared" si="199"/>
        <v>0</v>
      </c>
      <c r="CG218" s="196"/>
      <c r="CI218" s="19">
        <f t="shared" si="200"/>
        <v>0</v>
      </c>
      <c r="CK218" s="196"/>
      <c r="CM218" s="19">
        <f t="shared" si="201"/>
        <v>0</v>
      </c>
      <c r="CO218" s="19">
        <f t="shared" si="207"/>
        <v>8000</v>
      </c>
      <c r="CQ218" s="19">
        <f t="shared" si="175"/>
        <v>0</v>
      </c>
      <c r="CS218" s="19">
        <f t="shared" si="208"/>
        <v>0</v>
      </c>
      <c r="CU218" s="19">
        <f t="shared" si="206"/>
        <v>8000</v>
      </c>
      <c r="CW218" s="76">
        <f t="shared" si="202"/>
        <v>0</v>
      </c>
      <c r="CY218" s="21"/>
      <c r="CZ218" s="19">
        <f t="shared" si="176"/>
        <v>0</v>
      </c>
      <c r="DA218" s="21"/>
    </row>
    <row r="219" spans="1:105" x14ac:dyDescent="0.2">
      <c r="B219" s="17" t="str">
        <f>VLOOKUP(D219,'line assign basis'!$L$15:$Q$1525,6,FALSE)</f>
        <v>ENVIRONMENTAL RESERV</v>
      </c>
      <c r="D219" s="45" t="s">
        <v>3556</v>
      </c>
      <c r="E219" s="20">
        <f>IFERROR(VLOOKUP(D219,'line assign basis'!$L$5:$P$1288,5,FALSE),"")</f>
        <v>23</v>
      </c>
      <c r="F219" s="39" t="s">
        <v>3477</v>
      </c>
      <c r="G219" s="39" t="s">
        <v>3477</v>
      </c>
      <c r="H219" s="19">
        <v>0</v>
      </c>
      <c r="I219" s="105">
        <f>IFERROR(VLOOKUP($D219,'SAP Data'!$A$7:$SD$1500,I$4,FALSE),"")</f>
        <v>0</v>
      </c>
      <c r="J219" s="105">
        <f>IFERROR(VLOOKUP($D219,'SAP Data'!$A$7:$SD$1500,J$4,FALSE),"")</f>
        <v>0</v>
      </c>
      <c r="K219" s="105">
        <f>IFERROR(VLOOKUP($D219,'SAP Data'!$A$7:$SD$1500,K$4,FALSE),"")</f>
        <v>0</v>
      </c>
      <c r="L219" s="105">
        <f>IFERROR(VLOOKUP($D219,'SAP Data'!$A$7:$SD$1500,L$4,FALSE),"")</f>
        <v>0</v>
      </c>
      <c r="M219" s="105">
        <f>IFERROR(VLOOKUP($D219,'SAP Data'!$A$7:$SD$1500,M$4,FALSE),"")</f>
        <v>0</v>
      </c>
      <c r="N219" s="105">
        <f>IFERROR(VLOOKUP($D219,'SAP Data'!$A$7:$SD$1500,N$4,FALSE),"")</f>
        <v>0</v>
      </c>
      <c r="O219" s="105">
        <f>IFERROR(VLOOKUP($D219,'SAP Data'!$A$7:$SD$1500,O$4,FALSE),"")</f>
        <v>0</v>
      </c>
      <c r="P219" s="105">
        <f>IFERROR(VLOOKUP($D219,'SAP Data'!$A$7:$SD$1500,P$4,FALSE),"")</f>
        <v>0</v>
      </c>
      <c r="Q219" s="105">
        <f>IFERROR(VLOOKUP($D219,'SAP Data'!$A$7:$SD$1500,Q$4,FALSE),"")</f>
        <v>0</v>
      </c>
      <c r="R219" s="105">
        <f>IFERROR(VLOOKUP($D219,'SAP Data'!$A$7:$SD$1500,R$4,FALSE),"")</f>
        <v>0</v>
      </c>
      <c r="S219" s="105">
        <f>IFERROR(VLOOKUP($D219,'SAP Data'!$A$7:$SD$1500,S$4,FALSE),"")</f>
        <v>0</v>
      </c>
      <c r="T219" s="105">
        <f>IFERROR(VLOOKUP($D219,'SAP Data'!$A$7:$SD$1500,T$4,FALSE),"")</f>
        <v>-4385000</v>
      </c>
      <c r="U219" s="105">
        <f>IFERROR(VLOOKUP($D219,'SAP Data'!$A$7:$SD$1500,U$4,FALSE),"")</f>
        <v>-4385000</v>
      </c>
      <c r="V219" s="105">
        <f>IFERROR(VLOOKUP($D219,'SAP Data'!$A$7:$SD$1500,V$4,FALSE),"")</f>
        <v>-4385000</v>
      </c>
      <c r="W219" s="105">
        <f>IFERROR(VLOOKUP($D219,'SAP Data'!$A$7:$SD$1500,W$4,FALSE),"")</f>
        <v>0</v>
      </c>
      <c r="X219" s="105">
        <f>IFERROR(VLOOKUP($D219,'SAP Data'!$A$7:$SD$1500,X$4,FALSE),"")</f>
        <v>0</v>
      </c>
      <c r="Y219" s="105">
        <f>IFERROR(VLOOKUP($D219,'SAP Data'!$A$7:$SD$1500,Y$4,FALSE),"")</f>
        <v>0</v>
      </c>
      <c r="Z219" s="105">
        <f>IFERROR(VLOOKUP($D219,'SAP Data'!$A$7:$SD$1500,Z$4,FALSE),"")</f>
        <v>0</v>
      </c>
      <c r="AA219" s="105">
        <f>IFERROR(VLOOKUP($D219,'SAP Data'!$A$7:$SD$1500,AA$4,FALSE),"")</f>
        <v>0</v>
      </c>
      <c r="AB219" s="105">
        <f>IFERROR(VLOOKUP($D219,'SAP Data'!$A$7:$SD$1500,AB$4,FALSE),"")</f>
        <v>0</v>
      </c>
      <c r="AC219" s="220">
        <f>IFERROR(VLOOKUP($D219,'SAP Data'!$A$7:$SD$1500,AC$4,FALSE),"")</f>
        <v>0</v>
      </c>
      <c r="AD219" s="133" t="str">
        <f t="shared" si="177"/>
        <v/>
      </c>
      <c r="AE219" s="47" t="str">
        <f t="shared" si="178"/>
        <v/>
      </c>
      <c r="AF219" s="47">
        <f t="shared" si="179"/>
        <v>-182708.33333333334</v>
      </c>
      <c r="AG219" s="47">
        <f t="shared" si="180"/>
        <v>-548125</v>
      </c>
      <c r="AH219" s="47">
        <f t="shared" si="181"/>
        <v>-913541.66666666663</v>
      </c>
      <c r="AI219" s="47">
        <f t="shared" si="182"/>
        <v>-1096250</v>
      </c>
      <c r="AJ219" s="47">
        <f t="shared" si="183"/>
        <v>-1096250</v>
      </c>
      <c r="AK219" s="47">
        <f t="shared" si="184"/>
        <v>-1096250</v>
      </c>
      <c r="AL219" s="47">
        <f t="shared" si="185"/>
        <v>-1096250</v>
      </c>
      <c r="AM219" s="47">
        <f t="shared" si="186"/>
        <v>-1096250</v>
      </c>
      <c r="AN219" s="47">
        <f t="shared" si="187"/>
        <v>-1096250</v>
      </c>
      <c r="AO219" s="132">
        <f t="shared" si="188"/>
        <v>-1096250</v>
      </c>
      <c r="AP219" s="19"/>
      <c r="AQ219" s="19">
        <f t="shared" si="189"/>
        <v>0</v>
      </c>
      <c r="AR219" s="19"/>
      <c r="AS219" s="201"/>
      <c r="AT219" s="19"/>
      <c r="AU219" s="19">
        <f t="shared" si="190"/>
        <v>0</v>
      </c>
      <c r="AV219" s="19"/>
      <c r="AW219" s="201"/>
      <c r="AY219" s="19">
        <f t="shared" si="191"/>
        <v>0</v>
      </c>
      <c r="BA219" s="196"/>
      <c r="BC219" s="19">
        <f t="shared" si="192"/>
        <v>0</v>
      </c>
      <c r="BE219" s="196"/>
      <c r="BG219" s="19">
        <f t="shared" si="193"/>
        <v>0</v>
      </c>
      <c r="BI219" s="196"/>
      <c r="BK219" s="19">
        <f t="shared" si="194"/>
        <v>0</v>
      </c>
      <c r="BM219" s="196"/>
      <c r="BO219" s="19">
        <f t="shared" si="195"/>
        <v>0</v>
      </c>
      <c r="BQ219" s="196"/>
      <c r="BS219" s="19">
        <f t="shared" si="196"/>
        <v>0</v>
      </c>
      <c r="BU219" s="196"/>
      <c r="BW219" s="19">
        <f t="shared" si="197"/>
        <v>0</v>
      </c>
      <c r="BY219" s="196"/>
      <c r="CA219" s="19">
        <f t="shared" si="198"/>
        <v>0</v>
      </c>
      <c r="CC219" s="196"/>
      <c r="CE219" s="19">
        <f t="shared" si="199"/>
        <v>0</v>
      </c>
      <c r="CG219" s="196"/>
      <c r="CI219" s="19">
        <f t="shared" si="200"/>
        <v>0</v>
      </c>
      <c r="CK219" s="196"/>
      <c r="CM219" s="19">
        <f t="shared" si="201"/>
        <v>0</v>
      </c>
      <c r="CO219" s="19">
        <f t="shared" si="207"/>
        <v>-1096250</v>
      </c>
      <c r="CQ219" s="19">
        <f t="shared" si="175"/>
        <v>0</v>
      </c>
      <c r="CS219" s="19">
        <f t="shared" si="208"/>
        <v>0</v>
      </c>
      <c r="CU219" s="19">
        <f t="shared" si="206"/>
        <v>-1096250</v>
      </c>
      <c r="CW219" s="76">
        <f t="shared" si="202"/>
        <v>0</v>
      </c>
      <c r="CY219" s="21"/>
      <c r="CZ219" s="19">
        <f t="shared" si="176"/>
        <v>0</v>
      </c>
      <c r="DA219" s="21"/>
    </row>
    <row r="220" spans="1:105" x14ac:dyDescent="0.2">
      <c r="B220" s="17" t="str">
        <f>VLOOKUP(D220,'line assign basis'!$L$15:$Q$1525,6,FALSE)</f>
        <v>FAS 109 DFED ASSET</v>
      </c>
      <c r="C220" s="20" t="s">
        <v>531</v>
      </c>
      <c r="D220" s="20" t="s">
        <v>529</v>
      </c>
      <c r="E220" s="20">
        <f>IFERROR(VLOOKUP(D220,'line assign basis'!$L$5:$P$1288,5,FALSE),"")</f>
        <v>19</v>
      </c>
      <c r="F220" s="39">
        <v>19056960.539999999</v>
      </c>
      <c r="G220" s="39">
        <v>19056960.539999999</v>
      </c>
      <c r="H220" s="19">
        <v>17615560.539999999</v>
      </c>
      <c r="I220" s="105">
        <f>IFERROR(VLOOKUP($D220,'SAP Data'!$A$7:$SD$1500,I$4,FALSE),"")</f>
        <v>17615560.539999999</v>
      </c>
      <c r="J220" s="105">
        <f>IFERROR(VLOOKUP($D220,'SAP Data'!$A$7:$SD$1500,J$4,FALSE),"")</f>
        <v>17615560.539999999</v>
      </c>
      <c r="K220" s="105">
        <f>IFERROR(VLOOKUP($D220,'SAP Data'!$A$7:$SD$1500,K$4,FALSE),"")</f>
        <v>17615560.539999999</v>
      </c>
      <c r="L220" s="105">
        <f>IFERROR(VLOOKUP($D220,'SAP Data'!$A$7:$SD$1500,L$4,FALSE),"")</f>
        <v>17615560.539999999</v>
      </c>
      <c r="M220" s="105">
        <f>IFERROR(VLOOKUP($D220,'SAP Data'!$A$7:$SD$1500,M$4,FALSE),"")</f>
        <v>17615560.539999999</v>
      </c>
      <c r="N220" s="105">
        <f>IFERROR(VLOOKUP($D220,'SAP Data'!$A$7:$SD$1500,N$4,FALSE),"")</f>
        <v>17615560.539999999</v>
      </c>
      <c r="O220" s="105">
        <f>IFERROR(VLOOKUP($D220,'SAP Data'!$A$7:$SD$1500,O$4,FALSE),"")</f>
        <v>17615560.539999999</v>
      </c>
      <c r="P220" s="105">
        <f>IFERROR(VLOOKUP($D220,'SAP Data'!$A$7:$SD$1500,P$4,FALSE),"")</f>
        <v>17615560.539999999</v>
      </c>
      <c r="Q220" s="105">
        <f>IFERROR(VLOOKUP($D220,'SAP Data'!$A$7:$SD$1500,Q$4,FALSE),"")</f>
        <v>16839305.539999999</v>
      </c>
      <c r="R220" s="105">
        <f>IFERROR(VLOOKUP($D220,'SAP Data'!$A$7:$SD$1500,R$4,FALSE),"")</f>
        <v>16839305.539999999</v>
      </c>
      <c r="S220" s="105">
        <f>IFERROR(VLOOKUP($D220,'SAP Data'!$A$7:$SD$1500,S$4,FALSE),"")</f>
        <v>16839305.539999999</v>
      </c>
      <c r="T220" s="105">
        <f>IFERROR(VLOOKUP($D220,'SAP Data'!$A$7:$SD$1500,T$4,FALSE),"")</f>
        <v>15413133.380000001</v>
      </c>
      <c r="U220" s="105">
        <f>IFERROR(VLOOKUP($D220,'SAP Data'!$A$7:$SD$1500,U$4,FALSE),"")</f>
        <v>15413133.380000001</v>
      </c>
      <c r="V220" s="105">
        <f>IFERROR(VLOOKUP($D220,'SAP Data'!$A$7:$SD$1500,V$4,FALSE),"")</f>
        <v>15413133.380000001</v>
      </c>
      <c r="W220" s="105">
        <f>IFERROR(VLOOKUP($D220,'SAP Data'!$A$7:$SD$1500,W$4,FALSE),"")</f>
        <v>15413133.380000001</v>
      </c>
      <c r="X220" s="105">
        <f>IFERROR(VLOOKUP($D220,'SAP Data'!$A$7:$SD$1500,X$4,FALSE),"")</f>
        <v>15413133.380000001</v>
      </c>
      <c r="Y220" s="105">
        <f>IFERROR(VLOOKUP($D220,'SAP Data'!$A$7:$SD$1500,Y$4,FALSE),"")</f>
        <v>15413133.380000001</v>
      </c>
      <c r="Z220" s="105">
        <f>IFERROR(VLOOKUP($D220,'SAP Data'!$A$7:$SD$1500,Z$4,FALSE),"")</f>
        <v>15413133.380000001</v>
      </c>
      <c r="AA220" s="105">
        <f>IFERROR(VLOOKUP($D220,'SAP Data'!$A$7:$SD$1500,AA$4,FALSE),"")</f>
        <v>15413133.380000001</v>
      </c>
      <c r="AB220" s="105">
        <f>IFERROR(VLOOKUP($D220,'SAP Data'!$A$7:$SD$1500,AB$4,FALSE),"")</f>
        <v>15413133.380000001</v>
      </c>
      <c r="AC220" s="220">
        <f>IFERROR(VLOOKUP($D220,'SAP Data'!$A$7:$SD$1500,AC$4,FALSE),"")</f>
        <v>14640107.380000001</v>
      </c>
      <c r="AD220" s="133">
        <f t="shared" si="177"/>
        <v>17698703.664999995</v>
      </c>
      <c r="AE220" s="47">
        <f t="shared" si="178"/>
        <v>17513899.081666663</v>
      </c>
      <c r="AF220" s="47">
        <f t="shared" si="179"/>
        <v>17329728.991666663</v>
      </c>
      <c r="AG220" s="47">
        <f t="shared" si="180"/>
        <v>17146193.394999996</v>
      </c>
      <c r="AH220" s="47">
        <f t="shared" si="181"/>
        <v>16962657.798333328</v>
      </c>
      <c r="AI220" s="47">
        <f t="shared" si="182"/>
        <v>16779122.201666664</v>
      </c>
      <c r="AJ220" s="47">
        <f t="shared" si="183"/>
        <v>16595586.604999997</v>
      </c>
      <c r="AK220" s="47">
        <f t="shared" si="184"/>
        <v>16412051.008333331</v>
      </c>
      <c r="AL220" s="47">
        <f t="shared" si="185"/>
        <v>16228515.411666663</v>
      </c>
      <c r="AM220" s="47">
        <f t="shared" si="186"/>
        <v>16044979.814999998</v>
      </c>
      <c r="AN220" s="47">
        <f t="shared" si="187"/>
        <v>15861444.218333332</v>
      </c>
      <c r="AO220" s="132">
        <f t="shared" si="188"/>
        <v>15678043.163333332</v>
      </c>
      <c r="AP220" s="19"/>
      <c r="AQ220" s="19">
        <f t="shared" si="189"/>
        <v>0</v>
      </c>
      <c r="AR220" s="19"/>
      <c r="AS220" s="201"/>
      <c r="AT220" s="19"/>
      <c r="AU220" s="19">
        <f t="shared" si="190"/>
        <v>0</v>
      </c>
      <c r="AV220" s="19"/>
      <c r="AW220" s="201"/>
      <c r="AY220" s="19">
        <f t="shared" si="191"/>
        <v>0</v>
      </c>
      <c r="BA220" s="196"/>
      <c r="BC220" s="19">
        <f t="shared" si="192"/>
        <v>0</v>
      </c>
      <c r="BE220" s="196"/>
      <c r="BG220" s="19">
        <f t="shared" si="193"/>
        <v>0</v>
      </c>
      <c r="BI220" s="196"/>
      <c r="BK220" s="19">
        <f t="shared" si="194"/>
        <v>0</v>
      </c>
      <c r="BM220" s="196"/>
      <c r="BO220" s="19">
        <f t="shared" si="195"/>
        <v>0</v>
      </c>
      <c r="BQ220" s="196"/>
      <c r="BS220" s="19">
        <f t="shared" si="196"/>
        <v>0</v>
      </c>
      <c r="BU220" s="196"/>
      <c r="BW220" s="19">
        <f t="shared" si="197"/>
        <v>0</v>
      </c>
      <c r="BY220" s="196"/>
      <c r="CA220" s="19">
        <f t="shared" si="198"/>
        <v>0</v>
      </c>
      <c r="CC220" s="196"/>
      <c r="CE220" s="19">
        <f t="shared" si="199"/>
        <v>0</v>
      </c>
      <c r="CG220" s="196"/>
      <c r="CI220" s="19">
        <f t="shared" si="200"/>
        <v>0</v>
      </c>
      <c r="CK220" s="196"/>
      <c r="CM220" s="19">
        <f t="shared" si="201"/>
        <v>0</v>
      </c>
      <c r="CO220" s="19">
        <f t="shared" si="207"/>
        <v>15678043.163333332</v>
      </c>
      <c r="CQ220" s="19">
        <f t="shared" si="175"/>
        <v>0</v>
      </c>
      <c r="CS220" s="19">
        <f t="shared" si="208"/>
        <v>0</v>
      </c>
      <c r="CU220" s="19">
        <f t="shared" si="206"/>
        <v>15678043.163333332</v>
      </c>
      <c r="CW220" s="76">
        <f t="shared" si="202"/>
        <v>0</v>
      </c>
      <c r="CY220" s="21"/>
      <c r="CZ220" s="19">
        <f t="shared" si="176"/>
        <v>0</v>
      </c>
      <c r="DA220" s="21"/>
    </row>
    <row r="221" spans="1:105" x14ac:dyDescent="0.2">
      <c r="B221" s="17" t="str">
        <f>VLOOKUP(D221,'line assign basis'!$L$15:$Q$1525,6,FALSE)</f>
        <v>Tax - AFUDC Eq Rec</v>
      </c>
      <c r="C221" s="20" t="s">
        <v>534</v>
      </c>
      <c r="D221" s="20" t="s">
        <v>532</v>
      </c>
      <c r="E221" s="20">
        <f>IFERROR(VLOOKUP(D221,'line assign basis'!$L$5:$P$1288,5,FALSE),"")</f>
        <v>19</v>
      </c>
      <c r="F221" s="39">
        <v>933909</v>
      </c>
      <c r="G221" s="39">
        <v>933909</v>
      </c>
      <c r="H221" s="19">
        <v>1651819</v>
      </c>
      <c r="I221" s="105">
        <f>IFERROR(VLOOKUP($D221,'SAP Data'!$A$7:$SD$1500,I$4,FALSE),"")</f>
        <v>1651819</v>
      </c>
      <c r="J221" s="105">
        <f>IFERROR(VLOOKUP($D221,'SAP Data'!$A$7:$SD$1500,J$4,FALSE),"")</f>
        <v>1651819</v>
      </c>
      <c r="K221" s="105">
        <f>IFERROR(VLOOKUP($D221,'SAP Data'!$A$7:$SD$1500,K$4,FALSE),"")</f>
        <v>1651819</v>
      </c>
      <c r="L221" s="105">
        <f>IFERROR(VLOOKUP($D221,'SAP Data'!$A$7:$SD$1500,L$4,FALSE),"")</f>
        <v>1651819</v>
      </c>
      <c r="M221" s="105">
        <f>IFERROR(VLOOKUP($D221,'SAP Data'!$A$7:$SD$1500,M$4,FALSE),"")</f>
        <v>1651819</v>
      </c>
      <c r="N221" s="105">
        <f>IFERROR(VLOOKUP($D221,'SAP Data'!$A$7:$SD$1500,N$4,FALSE),"")</f>
        <v>1651819</v>
      </c>
      <c r="O221" s="105">
        <f>IFERROR(VLOOKUP($D221,'SAP Data'!$A$7:$SD$1500,O$4,FALSE),"")</f>
        <v>1651819</v>
      </c>
      <c r="P221" s="105">
        <f>IFERROR(VLOOKUP($D221,'SAP Data'!$A$7:$SD$1500,P$4,FALSE),"")</f>
        <v>1651819</v>
      </c>
      <c r="Q221" s="105">
        <f>IFERROR(VLOOKUP($D221,'SAP Data'!$A$7:$SD$1500,Q$4,FALSE),"")</f>
        <v>2345212.64</v>
      </c>
      <c r="R221" s="105">
        <f>IFERROR(VLOOKUP($D221,'SAP Data'!$A$7:$SD$1500,R$4,FALSE),"")</f>
        <v>2345212.64</v>
      </c>
      <c r="S221" s="105">
        <f>IFERROR(VLOOKUP($D221,'SAP Data'!$A$7:$SD$1500,S$4,FALSE),"")</f>
        <v>2345212.64</v>
      </c>
      <c r="T221" s="105">
        <f>IFERROR(VLOOKUP($D221,'SAP Data'!$A$7:$SD$1500,T$4,FALSE),"")</f>
        <v>2345212.64</v>
      </c>
      <c r="U221" s="105">
        <f>IFERROR(VLOOKUP($D221,'SAP Data'!$A$7:$SD$1500,U$4,FALSE),"")</f>
        <v>2345212.64</v>
      </c>
      <c r="V221" s="105">
        <f>IFERROR(VLOOKUP($D221,'SAP Data'!$A$7:$SD$1500,V$4,FALSE),"")</f>
        <v>2345212.64</v>
      </c>
      <c r="W221" s="105">
        <f>IFERROR(VLOOKUP($D221,'SAP Data'!$A$7:$SD$1500,W$4,FALSE),"")</f>
        <v>924569.64</v>
      </c>
      <c r="X221" s="105">
        <f>IFERROR(VLOOKUP($D221,'SAP Data'!$A$7:$SD$1500,X$4,FALSE),"")</f>
        <v>924569.64</v>
      </c>
      <c r="Y221" s="105">
        <f>IFERROR(VLOOKUP($D221,'SAP Data'!$A$7:$SD$1500,Y$4,FALSE),"")</f>
        <v>924569.64</v>
      </c>
      <c r="Z221" s="105">
        <f>IFERROR(VLOOKUP($D221,'SAP Data'!$A$7:$SD$1500,Z$4,FALSE),"")</f>
        <v>924569.64</v>
      </c>
      <c r="AA221" s="105">
        <f>IFERROR(VLOOKUP($D221,'SAP Data'!$A$7:$SD$1500,AA$4,FALSE),"")</f>
        <v>924569.64</v>
      </c>
      <c r="AB221" s="105">
        <f>IFERROR(VLOOKUP($D221,'SAP Data'!$A$7:$SD$1500,AB$4,FALSE),"")</f>
        <v>924569.64</v>
      </c>
      <c r="AC221" s="220">
        <f>IFERROR(VLOOKUP($D221,'SAP Data'!$A$7:$SD$1500,AC$4,FALSE),"")</f>
        <v>1128855.6399999999</v>
      </c>
      <c r="AD221" s="133">
        <f t="shared" si="177"/>
        <v>1648754.4550000001</v>
      </c>
      <c r="AE221" s="47">
        <f t="shared" si="178"/>
        <v>1766363.0916666668</v>
      </c>
      <c r="AF221" s="47">
        <f t="shared" si="179"/>
        <v>1854058.8116666668</v>
      </c>
      <c r="AG221" s="47">
        <f t="shared" si="180"/>
        <v>1911841.6150000002</v>
      </c>
      <c r="AH221" s="47">
        <f t="shared" si="181"/>
        <v>1969624.4183333337</v>
      </c>
      <c r="AI221" s="47">
        <f t="shared" si="182"/>
        <v>1968213.7633333337</v>
      </c>
      <c r="AJ221" s="47">
        <f t="shared" si="183"/>
        <v>1907609.6500000004</v>
      </c>
      <c r="AK221" s="47">
        <f t="shared" si="184"/>
        <v>1847005.5366666671</v>
      </c>
      <c r="AL221" s="47">
        <f t="shared" si="185"/>
        <v>1786401.4233333338</v>
      </c>
      <c r="AM221" s="47">
        <f t="shared" si="186"/>
        <v>1725797.3100000003</v>
      </c>
      <c r="AN221" s="47">
        <f t="shared" si="187"/>
        <v>1665193.196666667</v>
      </c>
      <c r="AO221" s="132">
        <f t="shared" si="188"/>
        <v>1584209.5983333336</v>
      </c>
      <c r="AP221" s="19"/>
      <c r="AQ221" s="19">
        <f t="shared" si="189"/>
        <v>0</v>
      </c>
      <c r="AR221" s="19"/>
      <c r="AS221" s="201"/>
      <c r="AT221" s="19"/>
      <c r="AU221" s="19">
        <f t="shared" si="190"/>
        <v>0</v>
      </c>
      <c r="AV221" s="19"/>
      <c r="AW221" s="201"/>
      <c r="AY221" s="19">
        <f t="shared" si="191"/>
        <v>0</v>
      </c>
      <c r="BA221" s="196"/>
      <c r="BC221" s="19">
        <f t="shared" si="192"/>
        <v>0</v>
      </c>
      <c r="BE221" s="196"/>
      <c r="BG221" s="19">
        <f t="shared" si="193"/>
        <v>0</v>
      </c>
      <c r="BI221" s="196"/>
      <c r="BK221" s="19">
        <f t="shared" si="194"/>
        <v>0</v>
      </c>
      <c r="BM221" s="196"/>
      <c r="BO221" s="19">
        <f t="shared" si="195"/>
        <v>0</v>
      </c>
      <c r="BQ221" s="196"/>
      <c r="BS221" s="19">
        <f t="shared" si="196"/>
        <v>0</v>
      </c>
      <c r="BU221" s="196"/>
      <c r="BW221" s="19">
        <f t="shared" si="197"/>
        <v>0</v>
      </c>
      <c r="BY221" s="196"/>
      <c r="CA221" s="19">
        <f t="shared" si="198"/>
        <v>0</v>
      </c>
      <c r="CC221" s="196"/>
      <c r="CE221" s="19">
        <f t="shared" si="199"/>
        <v>0</v>
      </c>
      <c r="CG221" s="196"/>
      <c r="CI221" s="19">
        <f t="shared" si="200"/>
        <v>0</v>
      </c>
      <c r="CK221" s="196"/>
      <c r="CM221" s="19">
        <f t="shared" si="201"/>
        <v>0</v>
      </c>
      <c r="CO221" s="19">
        <f t="shared" si="207"/>
        <v>1584209.5983333336</v>
      </c>
      <c r="CQ221" s="19">
        <f t="shared" si="175"/>
        <v>0</v>
      </c>
      <c r="CS221" s="19">
        <f t="shared" si="208"/>
        <v>0</v>
      </c>
      <c r="CU221" s="19">
        <f t="shared" si="206"/>
        <v>1584209.5983333336</v>
      </c>
      <c r="CW221" s="76">
        <f t="shared" si="202"/>
        <v>0</v>
      </c>
      <c r="CY221" s="21"/>
      <c r="CZ221" s="19">
        <f t="shared" si="176"/>
        <v>0</v>
      </c>
      <c r="DA221" s="21"/>
    </row>
    <row r="222" spans="1:105" x14ac:dyDescent="0.2">
      <c r="B222" s="17" t="str">
        <f>VLOOKUP(D222,'line assign basis'!$L$15:$Q$1525,6,FALSE)</f>
        <v>PDX CNG PRJ - TAX CR</v>
      </c>
      <c r="C222" s="20" t="s">
        <v>1847</v>
      </c>
      <c r="D222" s="20" t="s">
        <v>2956</v>
      </c>
      <c r="E222" s="20">
        <f>IFERROR(VLOOKUP(D222,'line assign basis'!$L$5:$P$1288,5,FALSE),"")</f>
        <v>23</v>
      </c>
      <c r="F222" s="39">
        <v>0</v>
      </c>
      <c r="G222" s="39">
        <v>0</v>
      </c>
      <c r="H222" s="19">
        <v>0</v>
      </c>
      <c r="I222" s="105">
        <f>IFERROR(VLOOKUP($D222,'SAP Data'!$A$7:$SD$1500,I$4,FALSE),"")</f>
        <v>0</v>
      </c>
      <c r="J222" s="105">
        <f>IFERROR(VLOOKUP($D222,'SAP Data'!$A$7:$SD$1500,J$4,FALSE),"")</f>
        <v>0</v>
      </c>
      <c r="K222" s="105">
        <f>IFERROR(VLOOKUP($D222,'SAP Data'!$A$7:$SD$1500,K$4,FALSE),"")</f>
        <v>0</v>
      </c>
      <c r="L222" s="105">
        <f>IFERROR(VLOOKUP($D222,'SAP Data'!$A$7:$SD$1500,L$4,FALSE),"")</f>
        <v>0</v>
      </c>
      <c r="M222" s="105">
        <f>IFERROR(VLOOKUP($D222,'SAP Data'!$A$7:$SD$1500,M$4,FALSE),"")</f>
        <v>0</v>
      </c>
      <c r="N222" s="105">
        <f>IFERROR(VLOOKUP($D222,'SAP Data'!$A$7:$SD$1500,N$4,FALSE),"")</f>
        <v>0</v>
      </c>
      <c r="O222" s="105">
        <f>IFERROR(VLOOKUP($D222,'SAP Data'!$A$7:$SD$1500,O$4,FALSE),"")</f>
        <v>0</v>
      </c>
      <c r="P222" s="105">
        <f>IFERROR(VLOOKUP($D222,'SAP Data'!$A$7:$SD$1500,P$4,FALSE),"")</f>
        <v>319601</v>
      </c>
      <c r="Q222" s="105">
        <f>IFERROR(VLOOKUP($D222,'SAP Data'!$A$7:$SD$1500,Q$4,FALSE),"")</f>
        <v>136971</v>
      </c>
      <c r="R222" s="105">
        <f>IFERROR(VLOOKUP($D222,'SAP Data'!$A$7:$SD$1500,R$4,FALSE),"")</f>
        <v>133166.25</v>
      </c>
      <c r="S222" s="105">
        <f>IFERROR(VLOOKUP($D222,'SAP Data'!$A$7:$SD$1500,S$4,FALSE),"")</f>
        <v>129361.5</v>
      </c>
      <c r="T222" s="105">
        <f>IFERROR(VLOOKUP($D222,'SAP Data'!$A$7:$SD$1500,T$4,FALSE),"")</f>
        <v>125556.75</v>
      </c>
      <c r="U222" s="105">
        <f>IFERROR(VLOOKUP($D222,'SAP Data'!$A$7:$SD$1500,U$4,FALSE),"")</f>
        <v>121752</v>
      </c>
      <c r="V222" s="105">
        <f>IFERROR(VLOOKUP($D222,'SAP Data'!$A$7:$SD$1500,V$4,FALSE),"")</f>
        <v>117947.25</v>
      </c>
      <c r="W222" s="105">
        <f>IFERROR(VLOOKUP($D222,'SAP Data'!$A$7:$SD$1500,W$4,FALSE),"")</f>
        <v>114142.5</v>
      </c>
      <c r="X222" s="105">
        <f>IFERROR(VLOOKUP($D222,'SAP Data'!$A$7:$SD$1500,X$4,FALSE),"")</f>
        <v>110337.75</v>
      </c>
      <c r="Y222" s="105">
        <f>IFERROR(VLOOKUP($D222,'SAP Data'!$A$7:$SD$1500,Y$4,FALSE),"")</f>
        <v>106533</v>
      </c>
      <c r="Z222" s="105">
        <f>IFERROR(VLOOKUP($D222,'SAP Data'!$A$7:$SD$1500,Z$4,FALSE),"")</f>
        <v>102728.25</v>
      </c>
      <c r="AA222" s="105">
        <f>IFERROR(VLOOKUP($D222,'SAP Data'!$A$7:$SD$1500,AA$4,FALSE),"")</f>
        <v>98923.5</v>
      </c>
      <c r="AB222" s="105">
        <f>IFERROR(VLOOKUP($D222,'SAP Data'!$A$7:$SD$1500,AB$4,FALSE),"")</f>
        <v>95118.75</v>
      </c>
      <c r="AC222" s="220">
        <f>IFERROR(VLOOKUP($D222,'SAP Data'!$A$7:$SD$1500,AC$4,FALSE),"")</f>
        <v>91314</v>
      </c>
      <c r="AD222" s="133">
        <f t="shared" si="177"/>
        <v>43596.260416666664</v>
      </c>
      <c r="AE222" s="47">
        <f t="shared" si="178"/>
        <v>54534.916666666664</v>
      </c>
      <c r="AF222" s="47">
        <f t="shared" si="179"/>
        <v>65156.510416666664</v>
      </c>
      <c r="AG222" s="47">
        <f t="shared" si="180"/>
        <v>75461.041666666672</v>
      </c>
      <c r="AH222" s="47">
        <f t="shared" si="181"/>
        <v>85448.510416666672</v>
      </c>
      <c r="AI222" s="47">
        <f t="shared" si="182"/>
        <v>95118.916666666672</v>
      </c>
      <c r="AJ222" s="47">
        <f t="shared" si="183"/>
        <v>104472.26041666667</v>
      </c>
      <c r="AK222" s="47">
        <f t="shared" si="184"/>
        <v>113508.54166666667</v>
      </c>
      <c r="AL222" s="47">
        <f t="shared" si="185"/>
        <v>122227.76041666667</v>
      </c>
      <c r="AM222" s="47">
        <f t="shared" si="186"/>
        <v>130629.91666666667</v>
      </c>
      <c r="AN222" s="47">
        <f t="shared" si="187"/>
        <v>125398.30208333333</v>
      </c>
      <c r="AO222" s="132">
        <f t="shared" si="188"/>
        <v>114142.5</v>
      </c>
      <c r="AP222" s="19"/>
      <c r="AQ222" s="19">
        <f t="shared" si="189"/>
        <v>0</v>
      </c>
      <c r="AR222" s="19"/>
      <c r="AS222" s="201"/>
      <c r="AT222" s="19"/>
      <c r="AU222" s="19">
        <f t="shared" si="190"/>
        <v>0</v>
      </c>
      <c r="AV222" s="19"/>
      <c r="AW222" s="201"/>
      <c r="AY222" s="19">
        <f t="shared" si="191"/>
        <v>0</v>
      </c>
      <c r="BA222" s="196"/>
      <c r="BC222" s="19">
        <f t="shared" si="192"/>
        <v>0</v>
      </c>
      <c r="BE222" s="196"/>
      <c r="BG222" s="19">
        <f t="shared" si="193"/>
        <v>0</v>
      </c>
      <c r="BI222" s="196"/>
      <c r="BK222" s="19">
        <f t="shared" si="194"/>
        <v>0</v>
      </c>
      <c r="BM222" s="196"/>
      <c r="BO222" s="19">
        <f t="shared" si="195"/>
        <v>0</v>
      </c>
      <c r="BQ222" s="196"/>
      <c r="BS222" s="19">
        <f t="shared" si="196"/>
        <v>0</v>
      </c>
      <c r="BU222" s="196"/>
      <c r="BW222" s="19">
        <f t="shared" si="197"/>
        <v>0</v>
      </c>
      <c r="BY222" s="196"/>
      <c r="CA222" s="19">
        <f t="shared" si="198"/>
        <v>0</v>
      </c>
      <c r="CC222" s="196"/>
      <c r="CE222" s="19">
        <f t="shared" si="199"/>
        <v>0</v>
      </c>
      <c r="CG222" s="196"/>
      <c r="CI222" s="19">
        <f t="shared" si="200"/>
        <v>0</v>
      </c>
      <c r="CK222" s="196"/>
      <c r="CM222" s="19">
        <f t="shared" si="201"/>
        <v>0</v>
      </c>
      <c r="CO222" s="156">
        <f>IFERROR(CZ222+CU222,"")-114142.5</f>
        <v>0</v>
      </c>
      <c r="CP222" s="76" t="s">
        <v>3692</v>
      </c>
      <c r="CQ222" s="19">
        <f t="shared" si="175"/>
        <v>0</v>
      </c>
      <c r="CS222" s="19">
        <f t="shared" si="208"/>
        <v>0</v>
      </c>
      <c r="CU222" s="19">
        <f t="shared" si="206"/>
        <v>114142.5</v>
      </c>
      <c r="CW222" s="76">
        <f t="shared" si="202"/>
        <v>-114142.5</v>
      </c>
      <c r="CY222" s="21"/>
      <c r="CZ222" s="19">
        <f t="shared" si="176"/>
        <v>0</v>
      </c>
      <c r="DA222" s="21"/>
    </row>
    <row r="223" spans="1:105" x14ac:dyDescent="0.2">
      <c r="A223" s="153" t="s">
        <v>3856</v>
      </c>
      <c r="B223" s="17" t="str">
        <f>VLOOKUP(D223,'line assign basis'!$L$15:$Q$1525,6,FALSE)</f>
        <v>TAX NMEP AFDUCT EQ R</v>
      </c>
      <c r="C223" s="20" t="s">
        <v>3613</v>
      </c>
      <c r="D223" s="20" t="s">
        <v>3665</v>
      </c>
      <c r="E223" s="20">
        <f>IFERROR(VLOOKUP(D223,'line assign basis'!$L$5:$P$1288,5,FALSE),"")</f>
        <v>7</v>
      </c>
      <c r="F223" s="39">
        <v>0</v>
      </c>
      <c r="G223" s="39">
        <v>0</v>
      </c>
      <c r="H223" s="19">
        <v>0</v>
      </c>
      <c r="I223" s="105">
        <f>IFERROR(VLOOKUP($D223,'SAP Data'!$A$7:$SD$1500,I$4,FALSE),"")</f>
        <v>0</v>
      </c>
      <c r="J223" s="105">
        <f>IFERROR(VLOOKUP($D223,'SAP Data'!$A$7:$SD$1500,J$4,FALSE),"")</f>
        <v>0</v>
      </c>
      <c r="K223" s="105">
        <f>IFERROR(VLOOKUP($D223,'SAP Data'!$A$7:$SD$1500,K$4,FALSE),"")</f>
        <v>0</v>
      </c>
      <c r="L223" s="105">
        <f>IFERROR(VLOOKUP($D223,'SAP Data'!$A$7:$SD$1500,L$4,FALSE),"")</f>
        <v>0</v>
      </c>
      <c r="M223" s="105">
        <f>IFERROR(VLOOKUP($D223,'SAP Data'!$A$7:$SD$1500,M$4,FALSE),"")</f>
        <v>0</v>
      </c>
      <c r="N223" s="105">
        <f>IFERROR(VLOOKUP($D223,'SAP Data'!$A$7:$SD$1500,N$4,FALSE),"")</f>
        <v>0</v>
      </c>
      <c r="O223" s="105">
        <f>IFERROR(VLOOKUP($D223,'SAP Data'!$A$7:$SD$1500,O$4,FALSE),"")</f>
        <v>0</v>
      </c>
      <c r="P223" s="105">
        <f>IFERROR(VLOOKUP($D223,'SAP Data'!$A$7:$SD$1500,P$4,FALSE),"")</f>
        <v>0</v>
      </c>
      <c r="Q223" s="105">
        <f>IFERROR(VLOOKUP($D223,'SAP Data'!$A$7:$SD$1500,Q$4,FALSE),"")</f>
        <v>0</v>
      </c>
      <c r="R223" s="105">
        <f>IFERROR(VLOOKUP($D223,'SAP Data'!$A$7:$SD$1500,R$4,FALSE),"")</f>
        <v>0</v>
      </c>
      <c r="S223" s="105">
        <f>IFERROR(VLOOKUP($D223,'SAP Data'!$A$7:$SD$1500,S$4,FALSE),"")</f>
        <v>0</v>
      </c>
      <c r="T223" s="105">
        <f>IFERROR(VLOOKUP($D223,'SAP Data'!$A$7:$SD$1500,T$4,FALSE),"")</f>
        <v>0</v>
      </c>
      <c r="U223" s="105">
        <f>IFERROR(VLOOKUP($D223,'SAP Data'!$A$7:$SD$1500,U$4,FALSE),"")</f>
        <v>0</v>
      </c>
      <c r="V223" s="105">
        <f>IFERROR(VLOOKUP($D223,'SAP Data'!$A$7:$SD$1500,V$4,FALSE),"")</f>
        <v>0</v>
      </c>
      <c r="W223" s="105">
        <f>IFERROR(VLOOKUP($D223,'SAP Data'!$A$7:$SD$1500,W$4,FALSE),"")</f>
        <v>1420643</v>
      </c>
      <c r="X223" s="105">
        <f>IFERROR(VLOOKUP($D223,'SAP Data'!$A$7:$SD$1500,X$4,FALSE),"")</f>
        <v>1420643</v>
      </c>
      <c r="Y223" s="105">
        <f>IFERROR(VLOOKUP($D223,'SAP Data'!$A$7:$SD$1500,Y$4,FALSE),"")</f>
        <v>1420643</v>
      </c>
      <c r="Z223" s="105">
        <f>IFERROR(VLOOKUP($D223,'SAP Data'!$A$7:$SD$1500,Z$4,FALSE),"")</f>
        <v>1420643</v>
      </c>
      <c r="AA223" s="105">
        <f>IFERROR(VLOOKUP($D223,'SAP Data'!$A$7:$SD$1500,AA$4,FALSE),"")</f>
        <v>1420643</v>
      </c>
      <c r="AB223" s="105">
        <f>IFERROR(VLOOKUP($D223,'SAP Data'!$A$7:$SD$1500,AB$4,FALSE),"")</f>
        <v>1420643</v>
      </c>
      <c r="AC223" s="220">
        <f>IFERROR(VLOOKUP($D223,'SAP Data'!$A$7:$SD$1500,AC$4,FALSE),"")</f>
        <v>1404295</v>
      </c>
      <c r="AD223" s="133">
        <f t="shared" si="177"/>
        <v>0</v>
      </c>
      <c r="AE223" s="47">
        <f t="shared" si="178"/>
        <v>0</v>
      </c>
      <c r="AF223" s="47">
        <f t="shared" si="179"/>
        <v>0</v>
      </c>
      <c r="AG223" s="47">
        <f t="shared" si="180"/>
        <v>0</v>
      </c>
      <c r="AH223" s="47">
        <f t="shared" si="181"/>
        <v>0</v>
      </c>
      <c r="AI223" s="47">
        <f t="shared" si="182"/>
        <v>59193.458333333336</v>
      </c>
      <c r="AJ223" s="47">
        <f t="shared" si="183"/>
        <v>177580.375</v>
      </c>
      <c r="AK223" s="47">
        <f t="shared" si="184"/>
        <v>295967.29166666669</v>
      </c>
      <c r="AL223" s="47">
        <f t="shared" si="185"/>
        <v>414354.20833333331</v>
      </c>
      <c r="AM223" s="47">
        <f t="shared" si="186"/>
        <v>532741.125</v>
      </c>
      <c r="AN223" s="47">
        <f t="shared" si="187"/>
        <v>651128.04166666663</v>
      </c>
      <c r="AO223" s="132">
        <f t="shared" si="188"/>
        <v>768833.79166666663</v>
      </c>
      <c r="AP223" s="19"/>
      <c r="AQ223" s="19">
        <f t="shared" si="189"/>
        <v>0</v>
      </c>
      <c r="AR223" s="19"/>
      <c r="AS223" s="201"/>
      <c r="AT223" s="19"/>
      <c r="AU223" s="19">
        <f t="shared" si="190"/>
        <v>0</v>
      </c>
      <c r="AV223" s="19"/>
      <c r="AW223" s="201"/>
      <c r="AY223" s="19">
        <f t="shared" si="191"/>
        <v>0</v>
      </c>
      <c r="BA223" s="196"/>
      <c r="BC223" s="19">
        <f t="shared" si="192"/>
        <v>0</v>
      </c>
      <c r="BE223" s="196"/>
      <c r="BG223" s="19">
        <f t="shared" si="193"/>
        <v>0</v>
      </c>
      <c r="BI223" s="196"/>
      <c r="BK223" s="19">
        <f t="shared" si="194"/>
        <v>0</v>
      </c>
      <c r="BM223" s="196"/>
      <c r="BO223" s="19">
        <f t="shared" si="195"/>
        <v>0</v>
      </c>
      <c r="BQ223" s="196"/>
      <c r="BS223" s="19">
        <f t="shared" si="196"/>
        <v>0</v>
      </c>
      <c r="BU223" s="196"/>
      <c r="BW223" s="19">
        <f t="shared" si="197"/>
        <v>0</v>
      </c>
      <c r="BY223" s="196"/>
      <c r="CA223" s="19">
        <f t="shared" si="198"/>
        <v>0</v>
      </c>
      <c r="CC223" s="196"/>
      <c r="CE223" s="19">
        <f t="shared" si="199"/>
        <v>0</v>
      </c>
      <c r="CG223" s="196"/>
      <c r="CI223" s="19">
        <f t="shared" si="200"/>
        <v>0</v>
      </c>
      <c r="CK223" s="196"/>
      <c r="CM223" s="19">
        <f t="shared" si="201"/>
        <v>0</v>
      </c>
      <c r="CO223" s="19">
        <f>IFERROR(CZ223+CU223,"")</f>
        <v>768833.79166666663</v>
      </c>
      <c r="CQ223" s="19">
        <f>IFERROR(VLOOKUP(E223,$E$608:$CK$637,85,FALSE)*0,"")</f>
        <v>0</v>
      </c>
      <c r="CS223" s="19">
        <f>IFERROR(CZ223-CQ223,"")</f>
        <v>768833.79166666663</v>
      </c>
      <c r="CU223" s="19">
        <f t="shared" si="206"/>
        <v>0</v>
      </c>
      <c r="CW223" s="76">
        <f t="shared" si="202"/>
        <v>0</v>
      </c>
      <c r="CY223" s="21"/>
      <c r="CZ223" s="19">
        <f t="shared" si="176"/>
        <v>768833.79166666663</v>
      </c>
      <c r="DA223" s="21"/>
    </row>
    <row r="224" spans="1:105" x14ac:dyDescent="0.2">
      <c r="B224" s="17" t="str">
        <f>VLOOKUP(D224,'line assign basis'!$L$15:$Q$1525,6,FALSE)</f>
        <v>Livingston Tower LHI</v>
      </c>
      <c r="C224" s="20" t="s">
        <v>3755</v>
      </c>
      <c r="D224" s="186" t="s">
        <v>3762</v>
      </c>
      <c r="E224" s="20">
        <f>IFERROR(VLOOKUP(D224,'line assign basis'!$L$5:$P$1295,5,FALSE),"")</f>
        <v>23</v>
      </c>
      <c r="F224" s="39"/>
      <c r="G224" s="39"/>
      <c r="I224" s="105">
        <f>IFERROR(VLOOKUP($D224,'SAP Data'!$A$7:$SD$1500,I$4,FALSE),"")</f>
        <v>0</v>
      </c>
      <c r="J224" s="105">
        <f>IFERROR(VLOOKUP($D224,'SAP Data'!$A$7:$SD$1500,J$4,FALSE),"")</f>
        <v>0</v>
      </c>
      <c r="K224" s="105">
        <f>IFERROR(VLOOKUP($D224,'SAP Data'!$A$7:$SD$1500,K$4,FALSE),"")</f>
        <v>0</v>
      </c>
      <c r="L224" s="105">
        <f>IFERROR(VLOOKUP($D224,'SAP Data'!$A$7:$SD$1500,L$4,FALSE),"")</f>
        <v>0</v>
      </c>
      <c r="M224" s="105">
        <f>IFERROR(VLOOKUP($D224,'SAP Data'!$A$7:$SD$1500,M$4,FALSE),"")</f>
        <v>0</v>
      </c>
      <c r="N224" s="105">
        <f>IFERROR(VLOOKUP($D224,'SAP Data'!$A$7:$SD$1500,N$4,FALSE),"")</f>
        <v>0</v>
      </c>
      <c r="O224" s="105">
        <f>IFERROR(VLOOKUP($D224,'SAP Data'!$A$7:$SD$1500,O$4,FALSE),"")</f>
        <v>0</v>
      </c>
      <c r="P224" s="105">
        <f>IFERROR(VLOOKUP($D224,'SAP Data'!$A$7:$SD$1500,P$4,FALSE),"")</f>
        <v>0</v>
      </c>
      <c r="Q224" s="105">
        <f>IFERROR(VLOOKUP($D224,'SAP Data'!$A$7:$SD$1500,Q$4,FALSE),"")</f>
        <v>0</v>
      </c>
      <c r="R224" s="105">
        <f>IFERROR(VLOOKUP($D224,'SAP Data'!$A$7:$SD$1500,R$4,FALSE),"")</f>
        <v>0</v>
      </c>
      <c r="S224" s="105">
        <f>IFERROR(VLOOKUP($D224,'SAP Data'!$A$7:$SD$1500,S$4,FALSE),"")</f>
        <v>0</v>
      </c>
      <c r="T224" s="105">
        <f>IFERROR(VLOOKUP($D224,'SAP Data'!$A$7:$SD$1500,T$4,FALSE),"")</f>
        <v>0</v>
      </c>
      <c r="U224" s="105">
        <f>IFERROR(VLOOKUP($D224,'SAP Data'!$A$7:$SD$1500,U$4,FALSE),"")</f>
        <v>0</v>
      </c>
      <c r="V224" s="105">
        <f>IFERROR(VLOOKUP($D224,'SAP Data'!$A$7:$SD$1500,V$4,FALSE),"")</f>
        <v>0</v>
      </c>
      <c r="W224" s="105">
        <f>IFERROR(VLOOKUP($D224,'SAP Data'!$A$7:$SD$1500,W$4,FALSE),"")</f>
        <v>0</v>
      </c>
      <c r="X224" s="105">
        <f>IFERROR(VLOOKUP($D224,'SAP Data'!$A$7:$SD$1500,X$4,FALSE),"")</f>
        <v>0</v>
      </c>
      <c r="Y224" s="105">
        <f>IFERROR(VLOOKUP($D224,'SAP Data'!$A$7:$SD$1500,Y$4,FALSE),"")</f>
        <v>0</v>
      </c>
      <c r="Z224" s="105">
        <f>IFERROR(VLOOKUP($D224,'SAP Data'!$A$7:$SD$1500,Z$4,FALSE),"")</f>
        <v>48709.85</v>
      </c>
      <c r="AA224" s="105">
        <f>IFERROR(VLOOKUP($D224,'SAP Data'!$A$7:$SD$1500,AA$4,FALSE),"")</f>
        <v>50948.19</v>
      </c>
      <c r="AB224" s="105">
        <f>IFERROR(VLOOKUP($D224,'SAP Data'!$A$7:$SD$1500,AB$4,FALSE),"")</f>
        <v>102148.46</v>
      </c>
      <c r="AC224" s="220">
        <f>IFERROR(VLOOKUP($D224,'SAP Data'!$A$7:$SD$1500,AC$4,FALSE),"")</f>
        <v>102732.75</v>
      </c>
      <c r="AD224" s="133">
        <f t="shared" si="177"/>
        <v>0</v>
      </c>
      <c r="AE224" s="47">
        <f t="shared" si="178"/>
        <v>0</v>
      </c>
      <c r="AF224" s="47">
        <f t="shared" si="179"/>
        <v>0</v>
      </c>
      <c r="AG224" s="47">
        <f t="shared" si="180"/>
        <v>0</v>
      </c>
      <c r="AH224" s="47">
        <f t="shared" si="181"/>
        <v>0</v>
      </c>
      <c r="AI224" s="47">
        <f t="shared" si="182"/>
        <v>0</v>
      </c>
      <c r="AJ224" s="47">
        <f t="shared" si="183"/>
        <v>0</v>
      </c>
      <c r="AK224" s="47">
        <f t="shared" si="184"/>
        <v>0</v>
      </c>
      <c r="AL224" s="47">
        <f t="shared" si="185"/>
        <v>2029.5770833333333</v>
      </c>
      <c r="AM224" s="47">
        <f t="shared" si="186"/>
        <v>6181.9954166666676</v>
      </c>
      <c r="AN224" s="47">
        <f t="shared" si="187"/>
        <v>12561.022500000001</v>
      </c>
      <c r="AO224" s="132">
        <f t="shared" si="188"/>
        <v>21097.739583333332</v>
      </c>
      <c r="AP224" s="19"/>
      <c r="AQ224" s="19">
        <f t="shared" si="189"/>
        <v>0</v>
      </c>
      <c r="AR224" s="19"/>
      <c r="AS224" s="201"/>
      <c r="AT224" s="19"/>
      <c r="AU224" s="19">
        <f t="shared" si="190"/>
        <v>0</v>
      </c>
      <c r="AV224" s="19"/>
      <c r="AW224" s="201"/>
      <c r="AY224" s="19">
        <f t="shared" si="191"/>
        <v>0</v>
      </c>
      <c r="BA224" s="196"/>
      <c r="BC224" s="19">
        <f t="shared" si="192"/>
        <v>0</v>
      </c>
      <c r="BE224" s="196"/>
      <c r="BG224" s="19">
        <f t="shared" si="193"/>
        <v>0</v>
      </c>
      <c r="BI224" s="196"/>
      <c r="BK224" s="19">
        <f t="shared" si="194"/>
        <v>0</v>
      </c>
      <c r="BM224" s="196"/>
      <c r="BO224" s="19">
        <f t="shared" si="195"/>
        <v>0</v>
      </c>
      <c r="BQ224" s="196"/>
      <c r="BS224" s="19">
        <f t="shared" si="196"/>
        <v>0</v>
      </c>
      <c r="BU224" s="196"/>
      <c r="BW224" s="19">
        <f t="shared" si="197"/>
        <v>0</v>
      </c>
      <c r="BY224" s="196"/>
      <c r="CA224" s="19">
        <f t="shared" si="198"/>
        <v>0</v>
      </c>
      <c r="CC224" s="196"/>
      <c r="CE224" s="19">
        <f t="shared" si="199"/>
        <v>0</v>
      </c>
      <c r="CG224" s="196"/>
      <c r="CI224" s="19">
        <f t="shared" si="200"/>
        <v>0</v>
      </c>
      <c r="CK224" s="196"/>
      <c r="CM224" s="19">
        <f t="shared" si="201"/>
        <v>0</v>
      </c>
      <c r="CO224" s="19">
        <f>IFERROR(CZ224+CU224,"")</f>
        <v>21097.739583333332</v>
      </c>
      <c r="CQ224" s="19">
        <f t="shared" si="175"/>
        <v>0</v>
      </c>
      <c r="CU224" s="19">
        <f t="shared" si="206"/>
        <v>21097.739583333332</v>
      </c>
      <c r="CW224" s="76">
        <f t="shared" si="202"/>
        <v>0</v>
      </c>
      <c r="CY224" s="21"/>
      <c r="CZ224" s="19">
        <f t="shared" si="176"/>
        <v>0</v>
      </c>
      <c r="DA224" s="21"/>
    </row>
    <row r="225" spans="2:105" x14ac:dyDescent="0.2">
      <c r="B225" s="17" t="str">
        <f>VLOOKUP(D225,'line assign basis'!$L$15:$Q$1525,6,FALSE)</f>
        <v>LIVING TOWNE LHI AMO</v>
      </c>
      <c r="C225" s="20" t="s">
        <v>3794</v>
      </c>
      <c r="D225" s="186" t="s">
        <v>3835</v>
      </c>
      <c r="E225" s="20">
        <f>IFERROR(VLOOKUP(D225,'line assign basis'!$L$5:$P$1295,5,FALSE),"")</f>
        <v>23</v>
      </c>
      <c r="F225" s="39"/>
      <c r="G225" s="39"/>
      <c r="I225" s="105">
        <f>IFERROR(VLOOKUP($D225,'SAP Data'!$A$7:$SD$1500,I$4,FALSE),"")</f>
        <v>0</v>
      </c>
      <c r="J225" s="105">
        <f>IFERROR(VLOOKUP($D225,'SAP Data'!$A$7:$SD$1500,J$4,FALSE),"")</f>
        <v>0</v>
      </c>
      <c r="K225" s="105">
        <f>IFERROR(VLOOKUP($D225,'SAP Data'!$A$7:$SD$1500,K$4,FALSE),"")</f>
        <v>0</v>
      </c>
      <c r="L225" s="105">
        <f>IFERROR(VLOOKUP($D225,'SAP Data'!$A$7:$SD$1500,L$4,FALSE),"")</f>
        <v>0</v>
      </c>
      <c r="M225" s="105">
        <f>IFERROR(VLOOKUP($D225,'SAP Data'!$A$7:$SD$1500,M$4,FALSE),"")</f>
        <v>0</v>
      </c>
      <c r="N225" s="105">
        <f>IFERROR(VLOOKUP($D225,'SAP Data'!$A$7:$SD$1500,N$4,FALSE),"")</f>
        <v>0</v>
      </c>
      <c r="O225" s="105">
        <f>IFERROR(VLOOKUP($D225,'SAP Data'!$A$7:$SD$1500,O$4,FALSE),"")</f>
        <v>0</v>
      </c>
      <c r="P225" s="105">
        <f>IFERROR(VLOOKUP($D225,'SAP Data'!$A$7:$SD$1500,P$4,FALSE),"")</f>
        <v>0</v>
      </c>
      <c r="Q225" s="105">
        <f>IFERROR(VLOOKUP($D225,'SAP Data'!$A$7:$SD$1500,Q$4,FALSE),"")</f>
        <v>0</v>
      </c>
      <c r="R225" s="105">
        <f>IFERROR(VLOOKUP($D225,'SAP Data'!$A$7:$SD$1500,R$4,FALSE),"")</f>
        <v>0</v>
      </c>
      <c r="S225" s="105">
        <f>IFERROR(VLOOKUP($D225,'SAP Data'!$A$7:$SD$1500,S$4,FALSE),"")</f>
        <v>0</v>
      </c>
      <c r="T225" s="105">
        <f>IFERROR(VLOOKUP($D225,'SAP Data'!$A$7:$SD$1500,T$4,FALSE),"")</f>
        <v>0</v>
      </c>
      <c r="U225" s="105">
        <f>IFERROR(VLOOKUP($D225,'SAP Data'!$A$7:$SD$1500,U$4,FALSE),"")</f>
        <v>0</v>
      </c>
      <c r="V225" s="105">
        <f>IFERROR(VLOOKUP($D225,'SAP Data'!$A$7:$SD$1500,V$4,FALSE),"")</f>
        <v>0</v>
      </c>
      <c r="W225" s="105">
        <f>IFERROR(VLOOKUP($D225,'SAP Data'!$A$7:$SD$1500,W$4,FALSE),"")</f>
        <v>0</v>
      </c>
      <c r="X225" s="105">
        <f>IFERROR(VLOOKUP($D225,'SAP Data'!$A$7:$SD$1500,X$4,FALSE),"")</f>
        <v>0</v>
      </c>
      <c r="Y225" s="105">
        <f>IFERROR(VLOOKUP($D225,'SAP Data'!$A$7:$SD$1500,Y$4,FALSE),"")</f>
        <v>0</v>
      </c>
      <c r="Z225" s="105">
        <f>IFERROR(VLOOKUP($D225,'SAP Data'!$A$7:$SD$1500,Z$4,FALSE),"")</f>
        <v>0</v>
      </c>
      <c r="AA225" s="105">
        <f>IFERROR(VLOOKUP($D225,'SAP Data'!$A$7:$SD$1500,AA$4,FALSE),"")</f>
        <v>0</v>
      </c>
      <c r="AB225" s="105">
        <f>IFERROR(VLOOKUP($D225,'SAP Data'!$A$7:$SD$1500,AB$4,FALSE),"")</f>
        <v>0</v>
      </c>
      <c r="AC225" s="220">
        <f>IFERROR(VLOOKUP($D225,'SAP Data'!$A$7:$SD$1500,AC$4,FALSE),"")</f>
        <v>-827.92</v>
      </c>
      <c r="AD225" s="133">
        <f t="shared" ref="AD225" si="209">IFERROR((F225/2+SUM(G225:Q225)+R225/2)/12,"")</f>
        <v>0</v>
      </c>
      <c r="AE225" s="47">
        <f t="shared" ref="AE225" si="210">IFERROR((G225/2+SUM(H225:R225)+S225/2)/12,"")</f>
        <v>0</v>
      </c>
      <c r="AF225" s="47">
        <f t="shared" ref="AF225" si="211">IFERROR((H225/2+SUM(I225:S225)+T225/2)/12,"")</f>
        <v>0</v>
      </c>
      <c r="AG225" s="47">
        <f t="shared" ref="AG225" si="212">IFERROR((I225/2+SUM(J225:T225)+U225/2)/12,"")</f>
        <v>0</v>
      </c>
      <c r="AH225" s="47">
        <f t="shared" ref="AH225" si="213">IFERROR((J225/2+SUM(K225:U225)+V225/2)/12,"")</f>
        <v>0</v>
      </c>
      <c r="AI225" s="47">
        <f t="shared" ref="AI225" si="214">IFERROR((K225/2+SUM(L225:V225)+W225/2)/12,"")</f>
        <v>0</v>
      </c>
      <c r="AJ225" s="47">
        <f t="shared" ref="AJ225" si="215">IFERROR((L225/2+SUM(M225:W225)+X225/2)/12,"")</f>
        <v>0</v>
      </c>
      <c r="AK225" s="47">
        <f t="shared" ref="AK225" si="216">IFERROR((M225/2+SUM(N225:X225)+Y225/2)/12,"")</f>
        <v>0</v>
      </c>
      <c r="AL225" s="47">
        <f t="shared" ref="AL225" si="217">IFERROR((N225/2+SUM(O225:Y225)+Z225/2)/12,"")</f>
        <v>0</v>
      </c>
      <c r="AM225" s="47">
        <f t="shared" ref="AM225" si="218">IFERROR((O225/2+SUM(P225:Z225)+AA225/2)/12,"")</f>
        <v>0</v>
      </c>
      <c r="AN225" s="47">
        <f t="shared" ref="AN225" si="219">IFERROR((P225/2+SUM(Q225:AA225)+AB225/2)/12,"")</f>
        <v>0</v>
      </c>
      <c r="AO225" s="132">
        <f t="shared" ref="AO225" si="220">IFERROR((Q225/2+SUM(R225:AB225)+AC225/2)/12,"")</f>
        <v>-34.496666666666663</v>
      </c>
      <c r="AP225" s="19"/>
      <c r="AQ225" s="19">
        <f t="shared" si="189"/>
        <v>0</v>
      </c>
      <c r="AR225" s="19"/>
      <c r="AS225" s="201"/>
      <c r="AT225" s="19"/>
      <c r="AU225" s="19">
        <f t="shared" si="190"/>
        <v>0</v>
      </c>
      <c r="AV225" s="19"/>
      <c r="AW225" s="201"/>
      <c r="AY225" s="19">
        <f t="shared" si="191"/>
        <v>0</v>
      </c>
      <c r="BA225" s="196"/>
      <c r="BC225" s="19">
        <f t="shared" si="192"/>
        <v>0</v>
      </c>
      <c r="BE225" s="196"/>
      <c r="BG225" s="19">
        <f t="shared" si="193"/>
        <v>0</v>
      </c>
      <c r="BI225" s="196"/>
      <c r="BK225" s="19">
        <f t="shared" si="194"/>
        <v>0</v>
      </c>
      <c r="BM225" s="196"/>
      <c r="BO225" s="19">
        <f t="shared" si="195"/>
        <v>0</v>
      </c>
      <c r="BQ225" s="196"/>
      <c r="BS225" s="19">
        <f t="shared" si="196"/>
        <v>0</v>
      </c>
      <c r="BU225" s="196"/>
      <c r="BW225" s="19">
        <f t="shared" si="197"/>
        <v>0</v>
      </c>
      <c r="BY225" s="196"/>
      <c r="CA225" s="19">
        <f t="shared" si="198"/>
        <v>0</v>
      </c>
      <c r="CC225" s="196"/>
      <c r="CE225" s="19">
        <f t="shared" si="199"/>
        <v>0</v>
      </c>
      <c r="CG225" s="196"/>
      <c r="CI225" s="19">
        <f t="shared" si="200"/>
        <v>0</v>
      </c>
      <c r="CK225" s="196"/>
      <c r="CM225" s="19">
        <f t="shared" ref="CM225" si="221">IF(E225&gt;0,IF(E225&lt;6,AO225,0),0)</f>
        <v>0</v>
      </c>
      <c r="CO225" s="19">
        <f>IFERROR(CZ225+CU225,"")</f>
        <v>-34.496666666666663</v>
      </c>
      <c r="CQ225" s="19">
        <f t="shared" si="175"/>
        <v>0</v>
      </c>
      <c r="CU225" s="19">
        <f t="shared" si="206"/>
        <v>-34.496666666666663</v>
      </c>
      <c r="CW225" s="76">
        <f t="shared" ref="CW225" si="222">IFERROR(SUM(CI225:CO225)-AO225,"")</f>
        <v>0</v>
      </c>
      <c r="CY225" s="21"/>
      <c r="CZ225" s="19">
        <f t="shared" si="176"/>
        <v>0</v>
      </c>
      <c r="DA225" s="21"/>
    </row>
    <row r="226" spans="2:105" x14ac:dyDescent="0.2">
      <c r="B226" s="17" t="str">
        <f>VLOOKUP(D226,'line assign basis'!$L$15:$Q$1525,6,FALSE)</f>
        <v>2003 ENVIR INV-GASCO</v>
      </c>
      <c r="C226" s="20" t="s">
        <v>537</v>
      </c>
      <c r="D226" s="20" t="s">
        <v>535</v>
      </c>
      <c r="E226" s="20">
        <f>IFERROR(VLOOKUP(D226,'line assign basis'!$L$5:$P$1288,5,FALSE),"")</f>
        <v>23</v>
      </c>
      <c r="F226" s="39">
        <v>122789409.75</v>
      </c>
      <c r="G226" s="39">
        <v>123713872.76000001</v>
      </c>
      <c r="H226" s="19">
        <v>121605772.29000001</v>
      </c>
      <c r="I226" s="105">
        <f>IFERROR(VLOOKUP($D226,'SAP Data'!$A$7:$SD$1500,I$4,FALSE),"")</f>
        <v>122665694.81</v>
      </c>
      <c r="J226" s="105">
        <f>IFERROR(VLOOKUP($D226,'SAP Data'!$A$7:$SD$1500,J$4,FALSE),"")</f>
        <v>123664053.03</v>
      </c>
      <c r="K226" s="105">
        <f>IFERROR(VLOOKUP($D226,'SAP Data'!$A$7:$SD$1500,K$4,FALSE),"")</f>
        <v>122148995.28</v>
      </c>
      <c r="L226" s="105">
        <f>IFERROR(VLOOKUP($D226,'SAP Data'!$A$7:$SD$1500,L$4,FALSE),"")</f>
        <v>122854220.33</v>
      </c>
      <c r="M226" s="105">
        <f>IFERROR(VLOOKUP($D226,'SAP Data'!$A$7:$SD$1500,M$4,FALSE),"")</f>
        <v>112111812.95</v>
      </c>
      <c r="N226" s="105">
        <f>IFERROR(VLOOKUP($D226,'SAP Data'!$A$7:$SD$1500,N$4,FALSE),"")</f>
        <v>109777254.69</v>
      </c>
      <c r="O226" s="105">
        <f>IFERROR(VLOOKUP($D226,'SAP Data'!$A$7:$SD$1500,O$4,FALSE),"")</f>
        <v>110678560.95</v>
      </c>
      <c r="P226" s="105">
        <f>IFERROR(VLOOKUP($D226,'SAP Data'!$A$7:$SD$1500,P$4,FALSE),"")</f>
        <v>112243535.76000001</v>
      </c>
      <c r="Q226" s="105">
        <f>IFERROR(VLOOKUP($D226,'SAP Data'!$A$7:$SD$1500,Q$4,FALSE),"")</f>
        <v>121858381.72</v>
      </c>
      <c r="R226" s="105">
        <f>IFERROR(VLOOKUP($D226,'SAP Data'!$A$7:$SD$1500,R$4,FALSE),"")</f>
        <v>123106625.43000001</v>
      </c>
      <c r="S226" s="105">
        <f>IFERROR(VLOOKUP($D226,'SAP Data'!$A$7:$SD$1500,S$4,FALSE),"")</f>
        <v>123527875.68000001</v>
      </c>
      <c r="T226" s="105">
        <f>IFERROR(VLOOKUP($D226,'SAP Data'!$A$7:$SD$1500,T$4,FALSE),"")</f>
        <v>121425958.04000001</v>
      </c>
      <c r="U226" s="105">
        <f>IFERROR(VLOOKUP($D226,'SAP Data'!$A$7:$SD$1500,U$4,FALSE),"")</f>
        <v>122277804.20999999</v>
      </c>
      <c r="V226" s="105">
        <f>IFERROR(VLOOKUP($D226,'SAP Data'!$A$7:$SD$1500,V$4,FALSE),"")</f>
        <v>123860843.93000001</v>
      </c>
      <c r="W226" s="105">
        <f>IFERROR(VLOOKUP($D226,'SAP Data'!$A$7:$SD$1500,W$4,FALSE),"")</f>
        <v>120946259.93000001</v>
      </c>
      <c r="X226" s="105">
        <f>IFERROR(VLOOKUP($D226,'SAP Data'!$A$7:$SD$1500,X$4,FALSE),"")</f>
        <v>122064107.03</v>
      </c>
      <c r="Y226" s="105">
        <f>IFERROR(VLOOKUP($D226,'SAP Data'!$A$7:$SD$1500,Y$4,FALSE),"")</f>
        <v>122686382.56</v>
      </c>
      <c r="Z226" s="105">
        <f>IFERROR(VLOOKUP($D226,'SAP Data'!$A$7:$SD$1500,Z$4,FALSE),"")</f>
        <v>109706419.5</v>
      </c>
      <c r="AA226" s="105">
        <f>IFERROR(VLOOKUP($D226,'SAP Data'!$A$7:$SD$1500,AA$4,FALSE),"")</f>
        <v>110912454.92</v>
      </c>
      <c r="AB226" s="105">
        <f>IFERROR(VLOOKUP($D226,'SAP Data'!$A$7:$SD$1500,AB$4,FALSE),"")</f>
        <v>112648333.73</v>
      </c>
      <c r="AC226" s="220">
        <f>IFERROR(VLOOKUP($D226,'SAP Data'!$A$7:$SD$1500,AC$4,FALSE),"")</f>
        <v>124177762.40000001</v>
      </c>
      <c r="AD226" s="133">
        <f t="shared" si="177"/>
        <v>118855847.68000001</v>
      </c>
      <c r="AE226" s="47">
        <f t="shared" si="178"/>
        <v>118861315.12166668</v>
      </c>
      <c r="AF226" s="47">
        <f t="shared" si="179"/>
        <v>118846072.98291667</v>
      </c>
      <c r="AG226" s="47">
        <f t="shared" si="180"/>
        <v>118822418.61416668</v>
      </c>
      <c r="AH226" s="47">
        <f t="shared" si="181"/>
        <v>118814456.12666668</v>
      </c>
      <c r="AI226" s="47">
        <f t="shared" si="182"/>
        <v>118772541.77458335</v>
      </c>
      <c r="AJ226" s="47">
        <f t="shared" si="183"/>
        <v>118689506.41416669</v>
      </c>
      <c r="AK226" s="47">
        <f t="shared" si="184"/>
        <v>119097192.09375</v>
      </c>
      <c r="AL226" s="47">
        <f t="shared" si="185"/>
        <v>119534847.69458334</v>
      </c>
      <c r="AM226" s="47">
        <f t="shared" si="186"/>
        <v>119541641.81041665</v>
      </c>
      <c r="AN226" s="47">
        <f t="shared" si="187"/>
        <v>119568253.97458334</v>
      </c>
      <c r="AO226" s="132">
        <f t="shared" si="188"/>
        <v>119681761.41833334</v>
      </c>
      <c r="AP226" s="19"/>
      <c r="AQ226" s="19">
        <f t="shared" si="189"/>
        <v>0</v>
      </c>
      <c r="AR226" s="19"/>
      <c r="AS226" s="201"/>
      <c r="AT226" s="19"/>
      <c r="AU226" s="19">
        <f t="shared" si="190"/>
        <v>0</v>
      </c>
      <c r="AV226" s="19"/>
      <c r="AW226" s="201"/>
      <c r="AY226" s="19">
        <f t="shared" si="191"/>
        <v>0</v>
      </c>
      <c r="BA226" s="196"/>
      <c r="BC226" s="19">
        <f t="shared" si="192"/>
        <v>0</v>
      </c>
      <c r="BE226" s="196"/>
      <c r="BG226" s="19">
        <f t="shared" si="193"/>
        <v>0</v>
      </c>
      <c r="BI226" s="196"/>
      <c r="BK226" s="19">
        <f t="shared" si="194"/>
        <v>0</v>
      </c>
      <c r="BM226" s="196"/>
      <c r="BO226" s="19">
        <f t="shared" si="195"/>
        <v>0</v>
      </c>
      <c r="BQ226" s="196"/>
      <c r="BS226" s="19">
        <f t="shared" si="196"/>
        <v>0</v>
      </c>
      <c r="BU226" s="196"/>
      <c r="BW226" s="19">
        <f t="shared" si="197"/>
        <v>0</v>
      </c>
      <c r="BY226" s="196"/>
      <c r="CA226" s="19">
        <f t="shared" si="198"/>
        <v>0</v>
      </c>
      <c r="CC226" s="196"/>
      <c r="CE226" s="19">
        <f t="shared" si="199"/>
        <v>0</v>
      </c>
      <c r="CG226" s="196"/>
      <c r="CI226" s="19">
        <f t="shared" si="200"/>
        <v>0</v>
      </c>
      <c r="CK226" s="196"/>
      <c r="CM226" s="19">
        <f t="shared" si="201"/>
        <v>0</v>
      </c>
      <c r="CO226" s="19">
        <f t="shared" si="207"/>
        <v>119681761.41833334</v>
      </c>
      <c r="CQ226" s="19">
        <f t="shared" si="175"/>
        <v>0</v>
      </c>
      <c r="CS226" s="19">
        <f t="shared" si="208"/>
        <v>0</v>
      </c>
      <c r="CU226" s="19">
        <f t="shared" si="206"/>
        <v>119681761.41833334</v>
      </c>
      <c r="CW226" s="76">
        <f t="shared" si="202"/>
        <v>0</v>
      </c>
      <c r="CY226" s="21"/>
      <c r="CZ226" s="19">
        <f t="shared" si="176"/>
        <v>0</v>
      </c>
      <c r="DA226" s="21"/>
    </row>
    <row r="227" spans="2:105" x14ac:dyDescent="0.2">
      <c r="B227" s="17" t="str">
        <f>VLOOKUP(D227,'line assign basis'!$L$15:$Q$1525,6,FALSE)</f>
        <v>2003 ENVIR INV-EUGEN</v>
      </c>
      <c r="C227" s="20" t="s">
        <v>540</v>
      </c>
      <c r="D227" s="20" t="s">
        <v>538</v>
      </c>
      <c r="E227" s="20">
        <f>IFERROR(VLOOKUP(D227,'line assign basis'!$L$5:$P$1288,5,FALSE),"")</f>
        <v>23</v>
      </c>
      <c r="F227" s="39">
        <v>0</v>
      </c>
      <c r="G227" s="39">
        <v>0</v>
      </c>
      <c r="H227" s="19">
        <v>0</v>
      </c>
      <c r="I227" s="105">
        <f>IFERROR(VLOOKUP($D227,'SAP Data'!$A$7:$SD$1500,I$4,FALSE),"")</f>
        <v>0</v>
      </c>
      <c r="J227" s="105">
        <f>IFERROR(VLOOKUP($D227,'SAP Data'!$A$7:$SD$1500,J$4,FALSE),"")</f>
        <v>0</v>
      </c>
      <c r="K227" s="105">
        <f>IFERROR(VLOOKUP($D227,'SAP Data'!$A$7:$SD$1500,K$4,FALSE),"")</f>
        <v>0</v>
      </c>
      <c r="L227" s="105">
        <f>IFERROR(VLOOKUP($D227,'SAP Data'!$A$7:$SD$1500,L$4,FALSE),"")</f>
        <v>0</v>
      </c>
      <c r="M227" s="105">
        <f>IFERROR(VLOOKUP($D227,'SAP Data'!$A$7:$SD$1500,M$4,FALSE),"")</f>
        <v>0</v>
      </c>
      <c r="N227" s="105">
        <f>IFERROR(VLOOKUP($D227,'SAP Data'!$A$7:$SD$1500,N$4,FALSE),"")</f>
        <v>0</v>
      </c>
      <c r="O227" s="105">
        <f>IFERROR(VLOOKUP($D227,'SAP Data'!$A$7:$SD$1500,O$4,FALSE),"")</f>
        <v>0</v>
      </c>
      <c r="P227" s="105">
        <f>IFERROR(VLOOKUP($D227,'SAP Data'!$A$7:$SD$1500,P$4,FALSE),"")</f>
        <v>0</v>
      </c>
      <c r="Q227" s="105">
        <f>IFERROR(VLOOKUP($D227,'SAP Data'!$A$7:$SD$1500,Q$4,FALSE),"")</f>
        <v>0</v>
      </c>
      <c r="R227" s="105">
        <f>IFERROR(VLOOKUP($D227,'SAP Data'!$A$7:$SD$1500,R$4,FALSE),"")</f>
        <v>0</v>
      </c>
      <c r="S227" s="105">
        <f>IFERROR(VLOOKUP($D227,'SAP Data'!$A$7:$SD$1500,S$4,FALSE),"")</f>
        <v>0</v>
      </c>
      <c r="T227" s="105">
        <f>IFERROR(VLOOKUP($D227,'SAP Data'!$A$7:$SD$1500,T$4,FALSE),"")</f>
        <v>0</v>
      </c>
      <c r="U227" s="105">
        <f>IFERROR(VLOOKUP($D227,'SAP Data'!$A$7:$SD$1500,U$4,FALSE),"")</f>
        <v>0</v>
      </c>
      <c r="V227" s="105">
        <f>IFERROR(VLOOKUP($D227,'SAP Data'!$A$7:$SD$1500,V$4,FALSE),"")</f>
        <v>0</v>
      </c>
      <c r="W227" s="105">
        <f>IFERROR(VLOOKUP($D227,'SAP Data'!$A$7:$SD$1500,W$4,FALSE),"")</f>
        <v>0</v>
      </c>
      <c r="X227" s="105">
        <f>IFERROR(VLOOKUP($D227,'SAP Data'!$A$7:$SD$1500,X$4,FALSE),"")</f>
        <v>0</v>
      </c>
      <c r="Y227" s="105">
        <f>IFERROR(VLOOKUP($D227,'SAP Data'!$A$7:$SD$1500,Y$4,FALSE),"")</f>
        <v>0</v>
      </c>
      <c r="Z227" s="105">
        <f>IFERROR(VLOOKUP($D227,'SAP Data'!$A$7:$SD$1500,Z$4,FALSE),"")</f>
        <v>0</v>
      </c>
      <c r="AA227" s="105">
        <f>IFERROR(VLOOKUP($D227,'SAP Data'!$A$7:$SD$1500,AA$4,FALSE),"")</f>
        <v>0</v>
      </c>
      <c r="AB227" s="105">
        <f>IFERROR(VLOOKUP($D227,'SAP Data'!$A$7:$SD$1500,AB$4,FALSE),"")</f>
        <v>0</v>
      </c>
      <c r="AC227" s="220">
        <f>IFERROR(VLOOKUP($D227,'SAP Data'!$A$7:$SD$1500,AC$4,FALSE),"")</f>
        <v>0</v>
      </c>
      <c r="AD227" s="133">
        <f t="shared" si="177"/>
        <v>0</v>
      </c>
      <c r="AE227" s="47">
        <f t="shared" si="178"/>
        <v>0</v>
      </c>
      <c r="AF227" s="47">
        <f t="shared" si="179"/>
        <v>0</v>
      </c>
      <c r="AG227" s="47">
        <f t="shared" si="180"/>
        <v>0</v>
      </c>
      <c r="AH227" s="47">
        <f t="shared" si="181"/>
        <v>0</v>
      </c>
      <c r="AI227" s="47">
        <f t="shared" si="182"/>
        <v>0</v>
      </c>
      <c r="AJ227" s="47">
        <f t="shared" si="183"/>
        <v>0</v>
      </c>
      <c r="AK227" s="47">
        <f t="shared" si="184"/>
        <v>0</v>
      </c>
      <c r="AL227" s="47">
        <f t="shared" si="185"/>
        <v>0</v>
      </c>
      <c r="AM227" s="47">
        <f t="shared" si="186"/>
        <v>0</v>
      </c>
      <c r="AN227" s="47">
        <f t="shared" si="187"/>
        <v>0</v>
      </c>
      <c r="AO227" s="132">
        <f t="shared" si="188"/>
        <v>0</v>
      </c>
      <c r="AP227" s="19"/>
      <c r="AQ227" s="19">
        <f t="shared" si="189"/>
        <v>0</v>
      </c>
      <c r="AR227" s="19"/>
      <c r="AS227" s="201"/>
      <c r="AT227" s="19"/>
      <c r="AU227" s="19">
        <f t="shared" si="190"/>
        <v>0</v>
      </c>
      <c r="AV227" s="19"/>
      <c r="AW227" s="201"/>
      <c r="AY227" s="19">
        <f t="shared" si="191"/>
        <v>0</v>
      </c>
      <c r="BA227" s="196"/>
      <c r="BC227" s="19">
        <f t="shared" si="192"/>
        <v>0</v>
      </c>
      <c r="BE227" s="196"/>
      <c r="BG227" s="19">
        <f t="shared" si="193"/>
        <v>0</v>
      </c>
      <c r="BI227" s="196"/>
      <c r="BK227" s="19">
        <f t="shared" si="194"/>
        <v>0</v>
      </c>
      <c r="BM227" s="196"/>
      <c r="BO227" s="19">
        <f t="shared" si="195"/>
        <v>0</v>
      </c>
      <c r="BQ227" s="196"/>
      <c r="BS227" s="19">
        <f t="shared" si="196"/>
        <v>0</v>
      </c>
      <c r="BU227" s="196"/>
      <c r="BW227" s="19">
        <f t="shared" si="197"/>
        <v>0</v>
      </c>
      <c r="BY227" s="196"/>
      <c r="CA227" s="19">
        <f t="shared" si="198"/>
        <v>0</v>
      </c>
      <c r="CC227" s="196"/>
      <c r="CE227" s="19">
        <f t="shared" si="199"/>
        <v>0</v>
      </c>
      <c r="CG227" s="196"/>
      <c r="CI227" s="19">
        <f t="shared" si="200"/>
        <v>0</v>
      </c>
      <c r="CK227" s="196"/>
      <c r="CM227" s="19">
        <f t="shared" si="201"/>
        <v>0</v>
      </c>
      <c r="CO227" s="19">
        <f t="shared" si="207"/>
        <v>0</v>
      </c>
      <c r="CQ227" s="19">
        <f t="shared" si="175"/>
        <v>0</v>
      </c>
      <c r="CS227" s="19">
        <f t="shared" si="208"/>
        <v>0</v>
      </c>
      <c r="CU227" s="19">
        <f t="shared" si="206"/>
        <v>0</v>
      </c>
      <c r="CW227" s="76">
        <f t="shared" si="202"/>
        <v>0</v>
      </c>
      <c r="CY227" s="21"/>
      <c r="CZ227" s="19">
        <f t="shared" si="176"/>
        <v>0</v>
      </c>
      <c r="DA227" s="21"/>
    </row>
    <row r="228" spans="2:105" x14ac:dyDescent="0.2">
      <c r="B228" s="17" t="str">
        <f>VLOOKUP(D228,'line assign basis'!$L$15:$Q$1525,6,FALSE)</f>
        <v>2003 ENVIR INV-WACKE</v>
      </c>
      <c r="C228" s="20" t="s">
        <v>543</v>
      </c>
      <c r="D228" s="20" t="s">
        <v>541</v>
      </c>
      <c r="E228" s="20">
        <f>IFERROR(VLOOKUP(D228,'line assign basis'!$L$5:$P$1288,5,FALSE),"")</f>
        <v>23</v>
      </c>
      <c r="F228" s="39">
        <v>2740.89</v>
      </c>
      <c r="G228" s="39">
        <v>2740.89</v>
      </c>
      <c r="H228" s="19">
        <v>2740.89</v>
      </c>
      <c r="I228" s="105">
        <f>IFERROR(VLOOKUP($D228,'SAP Data'!$A$7:$SD$1500,I$4,FALSE),"")</f>
        <v>2740.89</v>
      </c>
      <c r="J228" s="105">
        <f>IFERROR(VLOOKUP($D228,'SAP Data'!$A$7:$SD$1500,J$4,FALSE),"")</f>
        <v>2740.89</v>
      </c>
      <c r="K228" s="105">
        <f>IFERROR(VLOOKUP($D228,'SAP Data'!$A$7:$SD$1500,K$4,FALSE),"")</f>
        <v>2740.89</v>
      </c>
      <c r="L228" s="105">
        <f>IFERROR(VLOOKUP($D228,'SAP Data'!$A$7:$SD$1500,L$4,FALSE),"")</f>
        <v>2740.89</v>
      </c>
      <c r="M228" s="105">
        <f>IFERROR(VLOOKUP($D228,'SAP Data'!$A$7:$SD$1500,M$4,FALSE),"")</f>
        <v>0.01</v>
      </c>
      <c r="N228" s="105">
        <f>IFERROR(VLOOKUP($D228,'SAP Data'!$A$7:$SD$1500,N$4,FALSE),"")</f>
        <v>0.01</v>
      </c>
      <c r="O228" s="105">
        <f>IFERROR(VLOOKUP($D228,'SAP Data'!$A$7:$SD$1500,O$4,FALSE),"")</f>
        <v>0.01</v>
      </c>
      <c r="P228" s="105">
        <f>IFERROR(VLOOKUP($D228,'SAP Data'!$A$7:$SD$1500,P$4,FALSE),"")</f>
        <v>0.01</v>
      </c>
      <c r="Q228" s="105">
        <f>IFERROR(VLOOKUP($D228,'SAP Data'!$A$7:$SD$1500,Q$4,FALSE),"")</f>
        <v>0.01</v>
      </c>
      <c r="R228" s="105">
        <f>IFERROR(VLOOKUP($D228,'SAP Data'!$A$7:$SD$1500,R$4,FALSE),"")</f>
        <v>0.01</v>
      </c>
      <c r="S228" s="105">
        <f>IFERROR(VLOOKUP($D228,'SAP Data'!$A$7:$SD$1500,S$4,FALSE),"")</f>
        <v>0.01</v>
      </c>
      <c r="T228" s="105">
        <f>IFERROR(VLOOKUP($D228,'SAP Data'!$A$7:$SD$1500,T$4,FALSE),"")</f>
        <v>0.01</v>
      </c>
      <c r="U228" s="105">
        <f>IFERROR(VLOOKUP($D228,'SAP Data'!$A$7:$SD$1500,U$4,FALSE),"")</f>
        <v>0.01</v>
      </c>
      <c r="V228" s="105">
        <f>IFERROR(VLOOKUP($D228,'SAP Data'!$A$7:$SD$1500,V$4,FALSE),"")</f>
        <v>0.01</v>
      </c>
      <c r="W228" s="105">
        <f>IFERROR(VLOOKUP($D228,'SAP Data'!$A$7:$SD$1500,W$4,FALSE),"")</f>
        <v>0.01</v>
      </c>
      <c r="X228" s="105">
        <f>IFERROR(VLOOKUP($D228,'SAP Data'!$A$7:$SD$1500,X$4,FALSE),"")</f>
        <v>0.01</v>
      </c>
      <c r="Y228" s="105">
        <f>IFERROR(VLOOKUP($D228,'SAP Data'!$A$7:$SD$1500,Y$4,FALSE),"")</f>
        <v>0.01</v>
      </c>
      <c r="Z228" s="105">
        <f>IFERROR(VLOOKUP($D228,'SAP Data'!$A$7:$SD$1500,Z$4,FALSE),"")</f>
        <v>0.01</v>
      </c>
      <c r="AA228" s="105">
        <f>IFERROR(VLOOKUP($D228,'SAP Data'!$A$7:$SD$1500,AA$4,FALSE),"")</f>
        <v>0.01</v>
      </c>
      <c r="AB228" s="105">
        <f>IFERROR(VLOOKUP($D228,'SAP Data'!$A$7:$SD$1500,AB$4,FALSE),"")</f>
        <v>0.01</v>
      </c>
      <c r="AC228" s="220">
        <f>IFERROR(VLOOKUP($D228,'SAP Data'!$A$7:$SD$1500,AC$4,FALSE),"")</f>
        <v>0.01</v>
      </c>
      <c r="AD228" s="133">
        <f t="shared" si="177"/>
        <v>1484.6533333333327</v>
      </c>
      <c r="AE228" s="47">
        <f t="shared" si="178"/>
        <v>1256.2466666666667</v>
      </c>
      <c r="AF228" s="47">
        <f t="shared" si="179"/>
        <v>1027.8399999999999</v>
      </c>
      <c r="AG228" s="47">
        <f t="shared" si="180"/>
        <v>799.43333333333339</v>
      </c>
      <c r="AH228" s="47">
        <f t="shared" si="181"/>
        <v>571.02666666666676</v>
      </c>
      <c r="AI228" s="47">
        <f t="shared" si="182"/>
        <v>342.62000000000018</v>
      </c>
      <c r="AJ228" s="47">
        <f t="shared" si="183"/>
        <v>114.21333333333332</v>
      </c>
      <c r="AK228" s="47">
        <f t="shared" si="184"/>
        <v>0.01</v>
      </c>
      <c r="AL228" s="47">
        <f t="shared" si="185"/>
        <v>0.01</v>
      </c>
      <c r="AM228" s="47">
        <f t="shared" si="186"/>
        <v>0.01</v>
      </c>
      <c r="AN228" s="47">
        <f t="shared" si="187"/>
        <v>0.01</v>
      </c>
      <c r="AO228" s="132">
        <f t="shared" si="188"/>
        <v>0.01</v>
      </c>
      <c r="AP228" s="19"/>
      <c r="AQ228" s="19">
        <f t="shared" si="189"/>
        <v>0</v>
      </c>
      <c r="AR228" s="19"/>
      <c r="AS228" s="201"/>
      <c r="AT228" s="19"/>
      <c r="AU228" s="19">
        <f t="shared" si="190"/>
        <v>0</v>
      </c>
      <c r="AV228" s="19"/>
      <c r="AW228" s="201"/>
      <c r="AY228" s="19">
        <f t="shared" si="191"/>
        <v>0</v>
      </c>
      <c r="BA228" s="196"/>
      <c r="BC228" s="19">
        <f t="shared" si="192"/>
        <v>0</v>
      </c>
      <c r="BE228" s="196"/>
      <c r="BG228" s="19">
        <f t="shared" si="193"/>
        <v>0</v>
      </c>
      <c r="BI228" s="196"/>
      <c r="BK228" s="19">
        <f t="shared" si="194"/>
        <v>0</v>
      </c>
      <c r="BM228" s="196"/>
      <c r="BO228" s="19">
        <f t="shared" si="195"/>
        <v>0</v>
      </c>
      <c r="BQ228" s="196"/>
      <c r="BS228" s="19">
        <f t="shared" si="196"/>
        <v>0</v>
      </c>
      <c r="BU228" s="196"/>
      <c r="BW228" s="19">
        <f t="shared" si="197"/>
        <v>0</v>
      </c>
      <c r="BY228" s="196"/>
      <c r="CA228" s="19">
        <f t="shared" si="198"/>
        <v>0</v>
      </c>
      <c r="CC228" s="196"/>
      <c r="CE228" s="19">
        <f t="shared" si="199"/>
        <v>0</v>
      </c>
      <c r="CG228" s="196"/>
      <c r="CI228" s="19">
        <f t="shared" si="200"/>
        <v>0</v>
      </c>
      <c r="CK228" s="196"/>
      <c r="CM228" s="19">
        <f t="shared" si="201"/>
        <v>0</v>
      </c>
      <c r="CO228" s="19">
        <f t="shared" si="207"/>
        <v>0.01</v>
      </c>
      <c r="CQ228" s="19">
        <f t="shared" si="175"/>
        <v>0</v>
      </c>
      <c r="CS228" s="19">
        <f t="shared" si="208"/>
        <v>0</v>
      </c>
      <c r="CU228" s="19">
        <f t="shared" si="206"/>
        <v>0.01</v>
      </c>
      <c r="CW228" s="76">
        <f t="shared" si="202"/>
        <v>0</v>
      </c>
      <c r="CY228" s="21"/>
      <c r="CZ228" s="19">
        <f t="shared" si="176"/>
        <v>0</v>
      </c>
      <c r="DA228" s="21"/>
    </row>
    <row r="229" spans="2:105" x14ac:dyDescent="0.2">
      <c r="B229" s="17" t="str">
        <f>VLOOKUP(D229,'line assign basis'!$L$15:$Q$1525,6,FALSE)</f>
        <v>2003 ENVIR INV-PORTL</v>
      </c>
      <c r="C229" s="20" t="s">
        <v>546</v>
      </c>
      <c r="D229" s="20" t="s">
        <v>544</v>
      </c>
      <c r="E229" s="20">
        <f>IFERROR(VLOOKUP(D229,'line assign basis'!$L$5:$P$1288,5,FALSE),"")</f>
        <v>23</v>
      </c>
      <c r="F229" s="39">
        <v>6848810.5800000001</v>
      </c>
      <c r="G229" s="39">
        <v>6896343.71</v>
      </c>
      <c r="H229" s="19">
        <v>6537191.9800000004</v>
      </c>
      <c r="I229" s="105">
        <f>IFERROR(VLOOKUP($D229,'SAP Data'!$A$7:$SD$1500,I$4,FALSE),"")</f>
        <v>6613842.71</v>
      </c>
      <c r="J229" s="105">
        <f>IFERROR(VLOOKUP($D229,'SAP Data'!$A$7:$SD$1500,J$4,FALSE),"")</f>
        <v>6700342.71</v>
      </c>
      <c r="K229" s="105">
        <f>IFERROR(VLOOKUP($D229,'SAP Data'!$A$7:$SD$1500,K$4,FALSE),"")</f>
        <v>6387333.96</v>
      </c>
      <c r="L229" s="105">
        <f>IFERROR(VLOOKUP($D229,'SAP Data'!$A$7:$SD$1500,L$4,FALSE),"")</f>
        <v>6498979.7400000002</v>
      </c>
      <c r="M229" s="105">
        <f>IFERROR(VLOOKUP($D229,'SAP Data'!$A$7:$SD$1500,M$4,FALSE),"")</f>
        <v>5501477.9400000004</v>
      </c>
      <c r="N229" s="105">
        <f>IFERROR(VLOOKUP($D229,'SAP Data'!$A$7:$SD$1500,N$4,FALSE),"")</f>
        <v>5156681.63</v>
      </c>
      <c r="O229" s="105">
        <f>IFERROR(VLOOKUP($D229,'SAP Data'!$A$7:$SD$1500,O$4,FALSE),"")</f>
        <v>5232657.26</v>
      </c>
      <c r="P229" s="105">
        <f>IFERROR(VLOOKUP($D229,'SAP Data'!$A$7:$SD$1500,P$4,FALSE),"")</f>
        <v>5288864.4800000004</v>
      </c>
      <c r="Q229" s="105">
        <f>IFERROR(VLOOKUP($D229,'SAP Data'!$A$7:$SD$1500,Q$4,FALSE),"")</f>
        <v>9118720.9399999995</v>
      </c>
      <c r="R229" s="105">
        <f>IFERROR(VLOOKUP($D229,'SAP Data'!$A$7:$SD$1500,R$4,FALSE),"")</f>
        <v>9238209.0899999999</v>
      </c>
      <c r="S229" s="105">
        <f>IFERROR(VLOOKUP($D229,'SAP Data'!$A$7:$SD$1500,S$4,FALSE),"")</f>
        <v>9317553.2100000009</v>
      </c>
      <c r="T229" s="105">
        <f>IFERROR(VLOOKUP($D229,'SAP Data'!$A$7:$SD$1500,T$4,FALSE),"")</f>
        <v>8913007.8900000006</v>
      </c>
      <c r="U229" s="105">
        <f>IFERROR(VLOOKUP($D229,'SAP Data'!$A$7:$SD$1500,U$4,FALSE),"")</f>
        <v>9026232.0199999996</v>
      </c>
      <c r="V229" s="105">
        <f>IFERROR(VLOOKUP($D229,'SAP Data'!$A$7:$SD$1500,V$4,FALSE),"")</f>
        <v>9151046.6199999992</v>
      </c>
      <c r="W229" s="105">
        <f>IFERROR(VLOOKUP($D229,'SAP Data'!$A$7:$SD$1500,W$4,FALSE),"")</f>
        <v>8831266.0399999991</v>
      </c>
      <c r="X229" s="105">
        <f>IFERROR(VLOOKUP($D229,'SAP Data'!$A$7:$SD$1500,X$4,FALSE),"")</f>
        <v>8933213.0500000007</v>
      </c>
      <c r="Y229" s="105">
        <f>IFERROR(VLOOKUP($D229,'SAP Data'!$A$7:$SD$1500,Y$4,FALSE),"")</f>
        <v>9113057.9600000009</v>
      </c>
      <c r="Z229" s="105">
        <f>IFERROR(VLOOKUP($D229,'SAP Data'!$A$7:$SD$1500,Z$4,FALSE),"")</f>
        <v>8189355.7800000003</v>
      </c>
      <c r="AA229" s="105">
        <f>IFERROR(VLOOKUP($D229,'SAP Data'!$A$7:$SD$1500,AA$4,FALSE),"")</f>
        <v>8311646.2999999998</v>
      </c>
      <c r="AB229" s="105">
        <f>IFERROR(VLOOKUP($D229,'SAP Data'!$A$7:$SD$1500,AB$4,FALSE),"")</f>
        <v>8343420.04</v>
      </c>
      <c r="AC229" s="220">
        <f>IFERROR(VLOOKUP($D229,'SAP Data'!$A$7:$SD$1500,AC$4,FALSE),"")</f>
        <v>10304347.720000001</v>
      </c>
      <c r="AD229" s="133">
        <f t="shared" si="177"/>
        <v>6497995.5745833339</v>
      </c>
      <c r="AE229" s="47">
        <f t="shared" si="178"/>
        <v>6698437.5750000002</v>
      </c>
      <c r="AF229" s="47">
        <f t="shared" si="179"/>
        <v>6898313.6337499991</v>
      </c>
      <c r="AG229" s="47">
        <f t="shared" si="180"/>
        <v>7097822.1845833352</v>
      </c>
      <c r="AH229" s="47">
        <f t="shared" si="181"/>
        <v>7300451.0687500015</v>
      </c>
      <c r="AI229" s="47">
        <f t="shared" si="182"/>
        <v>7504394.2350000003</v>
      </c>
      <c r="AJ229" s="47">
        <f t="shared" si="183"/>
        <v>7707651.1262500016</v>
      </c>
      <c r="AK229" s="47">
        <f t="shared" si="184"/>
        <v>7959560.0150000006</v>
      </c>
      <c r="AL229" s="47">
        <f t="shared" si="185"/>
        <v>8236403.9387499997</v>
      </c>
      <c r="AM229" s="47">
        <f t="shared" si="186"/>
        <v>8491056.5716666654</v>
      </c>
      <c r="AN229" s="47">
        <f t="shared" si="187"/>
        <v>8746620.9299999978</v>
      </c>
      <c r="AO229" s="132">
        <f t="shared" si="188"/>
        <v>8923295.1941666659</v>
      </c>
      <c r="AP229" s="19"/>
      <c r="AQ229" s="19">
        <f t="shared" si="189"/>
        <v>0</v>
      </c>
      <c r="AR229" s="19"/>
      <c r="AS229" s="201"/>
      <c r="AT229" s="19"/>
      <c r="AU229" s="19">
        <f t="shared" si="190"/>
        <v>0</v>
      </c>
      <c r="AV229" s="19"/>
      <c r="AW229" s="201"/>
      <c r="AY229" s="19">
        <f t="shared" si="191"/>
        <v>0</v>
      </c>
      <c r="BA229" s="196"/>
      <c r="BC229" s="19">
        <f t="shared" si="192"/>
        <v>0</v>
      </c>
      <c r="BE229" s="196"/>
      <c r="BG229" s="19">
        <f t="shared" si="193"/>
        <v>0</v>
      </c>
      <c r="BI229" s="196"/>
      <c r="BK229" s="19">
        <f t="shared" si="194"/>
        <v>0</v>
      </c>
      <c r="BM229" s="196"/>
      <c r="BO229" s="19">
        <f t="shared" si="195"/>
        <v>0</v>
      </c>
      <c r="BQ229" s="196"/>
      <c r="BS229" s="19">
        <f t="shared" si="196"/>
        <v>0</v>
      </c>
      <c r="BU229" s="196"/>
      <c r="BW229" s="19">
        <f t="shared" si="197"/>
        <v>0</v>
      </c>
      <c r="BY229" s="196"/>
      <c r="CA229" s="19">
        <f t="shared" si="198"/>
        <v>0</v>
      </c>
      <c r="CC229" s="196"/>
      <c r="CE229" s="19">
        <f t="shared" si="199"/>
        <v>0</v>
      </c>
      <c r="CG229" s="196"/>
      <c r="CI229" s="19">
        <f t="shared" si="200"/>
        <v>0</v>
      </c>
      <c r="CK229" s="196"/>
      <c r="CM229" s="19">
        <f t="shared" si="201"/>
        <v>0</v>
      </c>
      <c r="CO229" s="19">
        <f t="shared" si="207"/>
        <v>8923295.1941666659</v>
      </c>
      <c r="CQ229" s="19">
        <f t="shared" si="175"/>
        <v>0</v>
      </c>
      <c r="CS229" s="19">
        <f t="shared" si="208"/>
        <v>0</v>
      </c>
      <c r="CU229" s="19">
        <f t="shared" si="206"/>
        <v>8923295.1941666659</v>
      </c>
      <c r="CW229" s="76">
        <f t="shared" si="202"/>
        <v>0</v>
      </c>
      <c r="CY229" s="21"/>
      <c r="CZ229" s="19">
        <f t="shared" si="176"/>
        <v>0</v>
      </c>
      <c r="DA229" s="21"/>
    </row>
    <row r="230" spans="2:105" x14ac:dyDescent="0.2">
      <c r="B230" s="17" t="str">
        <f>VLOOKUP(D230,'line assign basis'!$L$15:$Q$1525,6,FALSE)</f>
        <v>2003 ENVIR INV-FRONT</v>
      </c>
      <c r="C230" s="20" t="s">
        <v>549</v>
      </c>
      <c r="D230" s="20" t="s">
        <v>547</v>
      </c>
      <c r="E230" s="20">
        <f>IFERROR(VLOOKUP(D230,'line assign basis'!$L$5:$P$1288,5,FALSE),"")</f>
        <v>23</v>
      </c>
      <c r="F230" s="39">
        <v>11826351.27</v>
      </c>
      <c r="G230" s="39">
        <v>11912150.630000001</v>
      </c>
      <c r="H230" s="19">
        <v>11697388.029999999</v>
      </c>
      <c r="I230" s="105">
        <f>IFERROR(VLOOKUP($D230,'SAP Data'!$A$7:$SD$1500,I$4,FALSE),"")</f>
        <v>11746542.17</v>
      </c>
      <c r="J230" s="105">
        <f>IFERROR(VLOOKUP($D230,'SAP Data'!$A$7:$SD$1500,J$4,FALSE),"")</f>
        <v>11807082.34</v>
      </c>
      <c r="K230" s="105">
        <f>IFERROR(VLOOKUP($D230,'SAP Data'!$A$7:$SD$1500,K$4,FALSE),"")</f>
        <v>12040769.550000001</v>
      </c>
      <c r="L230" s="105">
        <f>IFERROR(VLOOKUP($D230,'SAP Data'!$A$7:$SD$1500,L$4,FALSE),"")</f>
        <v>12064714.039999999</v>
      </c>
      <c r="M230" s="105">
        <f>IFERROR(VLOOKUP($D230,'SAP Data'!$A$7:$SD$1500,M$4,FALSE),"")</f>
        <v>11724608.310000001</v>
      </c>
      <c r="N230" s="105">
        <f>IFERROR(VLOOKUP($D230,'SAP Data'!$A$7:$SD$1500,N$4,FALSE),"")</f>
        <v>11513696.970000001</v>
      </c>
      <c r="O230" s="105">
        <f>IFERROR(VLOOKUP($D230,'SAP Data'!$A$7:$SD$1500,O$4,FALSE),"")</f>
        <v>11636714.949999999</v>
      </c>
      <c r="P230" s="105">
        <f>IFERROR(VLOOKUP($D230,'SAP Data'!$A$7:$SD$1500,P$4,FALSE),"")</f>
        <v>11796690.199999999</v>
      </c>
      <c r="Q230" s="105">
        <f>IFERROR(VLOOKUP($D230,'SAP Data'!$A$7:$SD$1500,Q$4,FALSE),"")</f>
        <v>11882793.77</v>
      </c>
      <c r="R230" s="105">
        <f>IFERROR(VLOOKUP($D230,'SAP Data'!$A$7:$SD$1500,R$4,FALSE),"")</f>
        <v>11952052.619999999</v>
      </c>
      <c r="S230" s="105">
        <f>IFERROR(VLOOKUP($D230,'SAP Data'!$A$7:$SD$1500,S$4,FALSE),"")</f>
        <v>11989132.640000001</v>
      </c>
      <c r="T230" s="105">
        <f>IFERROR(VLOOKUP($D230,'SAP Data'!$A$7:$SD$1500,T$4,FALSE),"")</f>
        <v>12031212.16</v>
      </c>
      <c r="U230" s="105">
        <f>IFERROR(VLOOKUP($D230,'SAP Data'!$A$7:$SD$1500,U$4,FALSE),"")</f>
        <v>12078925.949999999</v>
      </c>
      <c r="V230" s="105">
        <f>IFERROR(VLOOKUP($D230,'SAP Data'!$A$7:$SD$1500,V$4,FALSE),"")</f>
        <v>12300929.310000001</v>
      </c>
      <c r="W230" s="105">
        <f>IFERROR(VLOOKUP($D230,'SAP Data'!$A$7:$SD$1500,W$4,FALSE),"")</f>
        <v>12236431.92</v>
      </c>
      <c r="X230" s="105">
        <f>IFERROR(VLOOKUP($D230,'SAP Data'!$A$7:$SD$1500,X$4,FALSE),"")</f>
        <v>12321156.93</v>
      </c>
      <c r="Y230" s="105">
        <f>IFERROR(VLOOKUP($D230,'SAP Data'!$A$7:$SD$1500,Y$4,FALSE),"")</f>
        <v>12368543.359999999</v>
      </c>
      <c r="Z230" s="105">
        <f>IFERROR(VLOOKUP($D230,'SAP Data'!$A$7:$SD$1500,Z$4,FALSE),"")</f>
        <v>11356379.01</v>
      </c>
      <c r="AA230" s="105">
        <f>IFERROR(VLOOKUP($D230,'SAP Data'!$A$7:$SD$1500,AA$4,FALSE),"")</f>
        <v>11853139.439999999</v>
      </c>
      <c r="AB230" s="105">
        <f>IFERROR(VLOOKUP($D230,'SAP Data'!$A$7:$SD$1500,AB$4,FALSE),"")</f>
        <v>11893991.050000001</v>
      </c>
      <c r="AC230" s="220">
        <f>IFERROR(VLOOKUP($D230,'SAP Data'!$A$7:$SD$1500,AC$4,FALSE),"")</f>
        <v>11804585.24</v>
      </c>
      <c r="AD230" s="133">
        <f t="shared" si="177"/>
        <v>11809362.742083333</v>
      </c>
      <c r="AE230" s="47">
        <f t="shared" si="178"/>
        <v>11817807.882083334</v>
      </c>
      <c r="AF230" s="47">
        <f t="shared" si="179"/>
        <v>11834924.804583335</v>
      </c>
      <c r="AG230" s="47">
        <f t="shared" si="180"/>
        <v>11862683.467499999</v>
      </c>
      <c r="AH230" s="47">
        <f t="shared" si="181"/>
        <v>11897109.748749999</v>
      </c>
      <c r="AI230" s="47">
        <f t="shared" si="182"/>
        <v>11925839.304583333</v>
      </c>
      <c r="AJ230" s="47">
        <f t="shared" si="183"/>
        <v>11944677.023750002</v>
      </c>
      <c r="AK230" s="47">
        <f t="shared" si="184"/>
        <v>11982192.771250002</v>
      </c>
      <c r="AL230" s="47">
        <f t="shared" si="185"/>
        <v>12002468.483333334</v>
      </c>
      <c r="AM230" s="47">
        <f t="shared" si="186"/>
        <v>12004931.255416667</v>
      </c>
      <c r="AN230" s="47">
        <f t="shared" si="187"/>
        <v>12018003.144583335</v>
      </c>
      <c r="AO230" s="132">
        <f t="shared" si="188"/>
        <v>12018798.657916667</v>
      </c>
      <c r="AP230" s="19"/>
      <c r="AQ230" s="19">
        <f t="shared" si="189"/>
        <v>0</v>
      </c>
      <c r="AR230" s="19"/>
      <c r="AS230" s="201"/>
      <c r="AT230" s="19"/>
      <c r="AU230" s="19">
        <f t="shared" si="190"/>
        <v>0</v>
      </c>
      <c r="AV230" s="19"/>
      <c r="AW230" s="201"/>
      <c r="AY230" s="19">
        <f t="shared" si="191"/>
        <v>0</v>
      </c>
      <c r="BA230" s="196"/>
      <c r="BC230" s="19">
        <f t="shared" si="192"/>
        <v>0</v>
      </c>
      <c r="BE230" s="196"/>
      <c r="BG230" s="19">
        <f t="shared" si="193"/>
        <v>0</v>
      </c>
      <c r="BI230" s="196"/>
      <c r="BK230" s="19">
        <f t="shared" si="194"/>
        <v>0</v>
      </c>
      <c r="BM230" s="196"/>
      <c r="BO230" s="19">
        <f t="shared" si="195"/>
        <v>0</v>
      </c>
      <c r="BQ230" s="196"/>
      <c r="BS230" s="19">
        <f t="shared" si="196"/>
        <v>0</v>
      </c>
      <c r="BU230" s="196"/>
      <c r="BW230" s="19">
        <f t="shared" si="197"/>
        <v>0</v>
      </c>
      <c r="BY230" s="196"/>
      <c r="CA230" s="19">
        <f t="shared" si="198"/>
        <v>0</v>
      </c>
      <c r="CC230" s="196"/>
      <c r="CE230" s="19">
        <f t="shared" si="199"/>
        <v>0</v>
      </c>
      <c r="CG230" s="196"/>
      <c r="CI230" s="19">
        <f t="shared" si="200"/>
        <v>0</v>
      </c>
      <c r="CK230" s="196"/>
      <c r="CM230" s="19">
        <f t="shared" si="201"/>
        <v>0</v>
      </c>
      <c r="CO230" s="19">
        <f t="shared" si="207"/>
        <v>12018798.657916667</v>
      </c>
      <c r="CQ230" s="19">
        <f t="shared" si="175"/>
        <v>0</v>
      </c>
      <c r="CS230" s="19">
        <f t="shared" si="208"/>
        <v>0</v>
      </c>
      <c r="CU230" s="19">
        <f t="shared" si="206"/>
        <v>12018798.657916667</v>
      </c>
      <c r="CW230" s="76">
        <f t="shared" si="202"/>
        <v>0</v>
      </c>
      <c r="CY230" s="21"/>
      <c r="CZ230" s="19">
        <f t="shared" si="176"/>
        <v>0</v>
      </c>
      <c r="DA230" s="21"/>
    </row>
    <row r="231" spans="2:105" x14ac:dyDescent="0.2">
      <c r="B231" s="17" t="str">
        <f>VLOOKUP(D231,'line assign basis'!$L$15:$Q$1525,6,FALSE)</f>
        <v>TAR DEPOSIT EARLY AC</v>
      </c>
      <c r="C231" s="20" t="s">
        <v>552</v>
      </c>
      <c r="D231" s="20" t="s">
        <v>550</v>
      </c>
      <c r="E231" s="20">
        <f>IFERROR(VLOOKUP(D231,'line assign basis'!$L$5:$P$1288,5,FALSE),"")</f>
        <v>23</v>
      </c>
      <c r="F231" s="39">
        <v>0</v>
      </c>
      <c r="G231" s="39">
        <v>0</v>
      </c>
      <c r="H231" s="19">
        <v>0</v>
      </c>
      <c r="I231" s="105">
        <f>IFERROR(VLOOKUP($D231,'SAP Data'!$A$7:$SD$1500,I$4,FALSE),"")</f>
        <v>0</v>
      </c>
      <c r="J231" s="105">
        <f>IFERROR(VLOOKUP($D231,'SAP Data'!$A$7:$SD$1500,J$4,FALSE),"")</f>
        <v>0</v>
      </c>
      <c r="K231" s="105">
        <f>IFERROR(VLOOKUP($D231,'SAP Data'!$A$7:$SD$1500,K$4,FALSE),"")</f>
        <v>0</v>
      </c>
      <c r="L231" s="105">
        <f>IFERROR(VLOOKUP($D231,'SAP Data'!$A$7:$SD$1500,L$4,FALSE),"")</f>
        <v>0</v>
      </c>
      <c r="M231" s="105">
        <f>IFERROR(VLOOKUP($D231,'SAP Data'!$A$7:$SD$1500,M$4,FALSE),"")</f>
        <v>0</v>
      </c>
      <c r="N231" s="105">
        <f>IFERROR(VLOOKUP($D231,'SAP Data'!$A$7:$SD$1500,N$4,FALSE),"")</f>
        <v>0</v>
      </c>
      <c r="O231" s="105">
        <f>IFERROR(VLOOKUP($D231,'SAP Data'!$A$7:$SD$1500,O$4,FALSE),"")</f>
        <v>0</v>
      </c>
      <c r="P231" s="105">
        <f>IFERROR(VLOOKUP($D231,'SAP Data'!$A$7:$SD$1500,P$4,FALSE),"")</f>
        <v>0</v>
      </c>
      <c r="Q231" s="105">
        <f>IFERROR(VLOOKUP($D231,'SAP Data'!$A$7:$SD$1500,Q$4,FALSE),"")</f>
        <v>0</v>
      </c>
      <c r="R231" s="105">
        <f>IFERROR(VLOOKUP($D231,'SAP Data'!$A$7:$SD$1500,R$4,FALSE),"")</f>
        <v>0</v>
      </c>
      <c r="S231" s="105">
        <f>IFERROR(VLOOKUP($D231,'SAP Data'!$A$7:$SD$1500,S$4,FALSE),"")</f>
        <v>0</v>
      </c>
      <c r="T231" s="105">
        <f>IFERROR(VLOOKUP($D231,'SAP Data'!$A$7:$SD$1500,T$4,FALSE),"")</f>
        <v>0</v>
      </c>
      <c r="U231" s="105">
        <f>IFERROR(VLOOKUP($D231,'SAP Data'!$A$7:$SD$1500,U$4,FALSE),"")</f>
        <v>0</v>
      </c>
      <c r="V231" s="105">
        <f>IFERROR(VLOOKUP($D231,'SAP Data'!$A$7:$SD$1500,V$4,FALSE),"")</f>
        <v>0</v>
      </c>
      <c r="W231" s="105">
        <f>IFERROR(VLOOKUP($D231,'SAP Data'!$A$7:$SD$1500,W$4,FALSE),"")</f>
        <v>0</v>
      </c>
      <c r="X231" s="105">
        <f>IFERROR(VLOOKUP($D231,'SAP Data'!$A$7:$SD$1500,X$4,FALSE),"")</f>
        <v>0</v>
      </c>
      <c r="Y231" s="105">
        <f>IFERROR(VLOOKUP($D231,'SAP Data'!$A$7:$SD$1500,Y$4,FALSE),"")</f>
        <v>0</v>
      </c>
      <c r="Z231" s="105">
        <f>IFERROR(VLOOKUP($D231,'SAP Data'!$A$7:$SD$1500,Z$4,FALSE),"")</f>
        <v>0</v>
      </c>
      <c r="AA231" s="105">
        <f>IFERROR(VLOOKUP($D231,'SAP Data'!$A$7:$SD$1500,AA$4,FALSE),"")</f>
        <v>0</v>
      </c>
      <c r="AB231" s="105">
        <f>IFERROR(VLOOKUP($D231,'SAP Data'!$A$7:$SD$1500,AB$4,FALSE),"")</f>
        <v>0</v>
      </c>
      <c r="AC231" s="220">
        <f>IFERROR(VLOOKUP($D231,'SAP Data'!$A$7:$SD$1500,AC$4,FALSE),"")</f>
        <v>0</v>
      </c>
      <c r="AD231" s="133">
        <f t="shared" si="177"/>
        <v>0</v>
      </c>
      <c r="AE231" s="47">
        <f t="shared" si="178"/>
        <v>0</v>
      </c>
      <c r="AF231" s="47">
        <f t="shared" si="179"/>
        <v>0</v>
      </c>
      <c r="AG231" s="47">
        <f t="shared" si="180"/>
        <v>0</v>
      </c>
      <c r="AH231" s="47">
        <f t="shared" si="181"/>
        <v>0</v>
      </c>
      <c r="AI231" s="47">
        <f t="shared" si="182"/>
        <v>0</v>
      </c>
      <c r="AJ231" s="47">
        <f t="shared" si="183"/>
        <v>0</v>
      </c>
      <c r="AK231" s="47">
        <f t="shared" si="184"/>
        <v>0</v>
      </c>
      <c r="AL231" s="47">
        <f t="shared" si="185"/>
        <v>0</v>
      </c>
      <c r="AM231" s="47">
        <f t="shared" si="186"/>
        <v>0</v>
      </c>
      <c r="AN231" s="47">
        <f t="shared" si="187"/>
        <v>0</v>
      </c>
      <c r="AO231" s="132">
        <f t="shared" si="188"/>
        <v>0</v>
      </c>
      <c r="AP231" s="19"/>
      <c r="AQ231" s="19">
        <f t="shared" si="189"/>
        <v>0</v>
      </c>
      <c r="AR231" s="19"/>
      <c r="AS231" s="201"/>
      <c r="AT231" s="19"/>
      <c r="AU231" s="19">
        <f t="shared" si="190"/>
        <v>0</v>
      </c>
      <c r="AV231" s="19"/>
      <c r="AW231" s="201"/>
      <c r="AY231" s="19">
        <f t="shared" si="191"/>
        <v>0</v>
      </c>
      <c r="BA231" s="196"/>
      <c r="BC231" s="19">
        <f t="shared" si="192"/>
        <v>0</v>
      </c>
      <c r="BE231" s="196"/>
      <c r="BG231" s="19">
        <f t="shared" si="193"/>
        <v>0</v>
      </c>
      <c r="BI231" s="196"/>
      <c r="BK231" s="19">
        <f t="shared" si="194"/>
        <v>0</v>
      </c>
      <c r="BM231" s="196"/>
      <c r="BO231" s="19">
        <f t="shared" si="195"/>
        <v>0</v>
      </c>
      <c r="BQ231" s="196"/>
      <c r="BS231" s="19">
        <f t="shared" si="196"/>
        <v>0</v>
      </c>
      <c r="BU231" s="196"/>
      <c r="BW231" s="19">
        <f t="shared" si="197"/>
        <v>0</v>
      </c>
      <c r="BY231" s="196"/>
      <c r="CA231" s="19">
        <f t="shared" si="198"/>
        <v>0</v>
      </c>
      <c r="CC231" s="196"/>
      <c r="CE231" s="19">
        <f t="shared" si="199"/>
        <v>0</v>
      </c>
      <c r="CG231" s="196"/>
      <c r="CI231" s="19">
        <f t="shared" si="200"/>
        <v>0</v>
      </c>
      <c r="CK231" s="196"/>
      <c r="CM231" s="19">
        <f t="shared" si="201"/>
        <v>0</v>
      </c>
      <c r="CO231" s="19">
        <f t="shared" si="207"/>
        <v>0</v>
      </c>
      <c r="CQ231" s="19">
        <f t="shared" si="175"/>
        <v>0</v>
      </c>
      <c r="CS231" s="19">
        <f t="shared" si="208"/>
        <v>0</v>
      </c>
      <c r="CU231" s="19">
        <f t="shared" si="206"/>
        <v>0</v>
      </c>
      <c r="CW231" s="76">
        <f t="shared" si="202"/>
        <v>0</v>
      </c>
      <c r="CY231" s="21"/>
      <c r="CZ231" s="19">
        <f t="shared" si="176"/>
        <v>0</v>
      </c>
      <c r="DA231" s="21"/>
    </row>
    <row r="232" spans="2:105" x14ac:dyDescent="0.2">
      <c r="B232" s="17" t="str">
        <f>VLOOKUP(D232,'line assign basis'!$L$15:$Q$1525,6,FALSE)</f>
        <v>OREGON STEEL MILLS</v>
      </c>
      <c r="C232" s="20" t="s">
        <v>555</v>
      </c>
      <c r="D232" s="20" t="s">
        <v>553</v>
      </c>
      <c r="E232" s="20">
        <f>IFERROR(VLOOKUP(D232,'line assign basis'!$L$5:$P$1288,5,FALSE),"")</f>
        <v>23</v>
      </c>
      <c r="F232" s="39">
        <v>179077.21</v>
      </c>
      <c r="G232" s="39">
        <v>179077.21</v>
      </c>
      <c r="H232" s="19">
        <v>179077.21</v>
      </c>
      <c r="I232" s="105">
        <f>IFERROR(VLOOKUP($D232,'SAP Data'!$A$7:$SD$1500,I$4,FALSE),"")</f>
        <v>179077.21</v>
      </c>
      <c r="J232" s="105">
        <f>IFERROR(VLOOKUP($D232,'SAP Data'!$A$7:$SD$1500,J$4,FALSE),"")</f>
        <v>179077.21</v>
      </c>
      <c r="K232" s="105">
        <f>IFERROR(VLOOKUP($D232,'SAP Data'!$A$7:$SD$1500,K$4,FALSE),"")</f>
        <v>179077.21</v>
      </c>
      <c r="L232" s="105">
        <f>IFERROR(VLOOKUP($D232,'SAP Data'!$A$7:$SD$1500,L$4,FALSE),"")</f>
        <v>179077.21</v>
      </c>
      <c r="M232" s="105">
        <f>IFERROR(VLOOKUP($D232,'SAP Data'!$A$7:$SD$1500,M$4,FALSE),"")</f>
        <v>179077.21</v>
      </c>
      <c r="N232" s="105">
        <f>IFERROR(VLOOKUP($D232,'SAP Data'!$A$7:$SD$1500,N$4,FALSE),"")</f>
        <v>179077.21</v>
      </c>
      <c r="O232" s="105">
        <f>IFERROR(VLOOKUP($D232,'SAP Data'!$A$7:$SD$1500,O$4,FALSE),"")</f>
        <v>179077.21</v>
      </c>
      <c r="P232" s="105">
        <f>IFERROR(VLOOKUP($D232,'SAP Data'!$A$7:$SD$1500,P$4,FALSE),"")</f>
        <v>179077.21</v>
      </c>
      <c r="Q232" s="105">
        <f>IFERROR(VLOOKUP($D232,'SAP Data'!$A$7:$SD$1500,Q$4,FALSE),"")</f>
        <v>179077.21</v>
      </c>
      <c r="R232" s="105">
        <f>IFERROR(VLOOKUP($D232,'SAP Data'!$A$7:$SD$1500,R$4,FALSE),"")</f>
        <v>179077.21</v>
      </c>
      <c r="S232" s="105">
        <f>IFERROR(VLOOKUP($D232,'SAP Data'!$A$7:$SD$1500,S$4,FALSE),"")</f>
        <v>179077.21</v>
      </c>
      <c r="T232" s="105">
        <f>IFERROR(VLOOKUP($D232,'SAP Data'!$A$7:$SD$1500,T$4,FALSE),"")</f>
        <v>179077.21</v>
      </c>
      <c r="U232" s="105">
        <f>IFERROR(VLOOKUP($D232,'SAP Data'!$A$7:$SD$1500,U$4,FALSE),"")</f>
        <v>179077.21</v>
      </c>
      <c r="V232" s="105">
        <f>IFERROR(VLOOKUP($D232,'SAP Data'!$A$7:$SD$1500,V$4,FALSE),"")</f>
        <v>179077.21</v>
      </c>
      <c r="W232" s="105">
        <f>IFERROR(VLOOKUP($D232,'SAP Data'!$A$7:$SD$1500,W$4,FALSE),"")</f>
        <v>179077.21</v>
      </c>
      <c r="X232" s="105">
        <f>IFERROR(VLOOKUP($D232,'SAP Data'!$A$7:$SD$1500,X$4,FALSE),"")</f>
        <v>179077.21</v>
      </c>
      <c r="Y232" s="105">
        <f>IFERROR(VLOOKUP($D232,'SAP Data'!$A$7:$SD$1500,Y$4,FALSE),"")</f>
        <v>179077.21</v>
      </c>
      <c r="Z232" s="105">
        <f>IFERROR(VLOOKUP($D232,'SAP Data'!$A$7:$SD$1500,Z$4,FALSE),"")</f>
        <v>179077.21</v>
      </c>
      <c r="AA232" s="105">
        <f>IFERROR(VLOOKUP($D232,'SAP Data'!$A$7:$SD$1500,AA$4,FALSE),"")</f>
        <v>179077.21</v>
      </c>
      <c r="AB232" s="105">
        <f>IFERROR(VLOOKUP($D232,'SAP Data'!$A$7:$SD$1500,AB$4,FALSE),"")</f>
        <v>179077.21</v>
      </c>
      <c r="AC232" s="220">
        <f>IFERROR(VLOOKUP($D232,'SAP Data'!$A$7:$SD$1500,AC$4,FALSE),"")</f>
        <v>179077.21</v>
      </c>
      <c r="AD232" s="133">
        <f t="shared" si="177"/>
        <v>179077.21</v>
      </c>
      <c r="AE232" s="47">
        <f t="shared" si="178"/>
        <v>179077.21</v>
      </c>
      <c r="AF232" s="47">
        <f t="shared" si="179"/>
        <v>179077.21</v>
      </c>
      <c r="AG232" s="47">
        <f t="shared" si="180"/>
        <v>179077.21</v>
      </c>
      <c r="AH232" s="47">
        <f t="shared" si="181"/>
        <v>179077.21</v>
      </c>
      <c r="AI232" s="47">
        <f t="shared" si="182"/>
        <v>179077.21</v>
      </c>
      <c r="AJ232" s="47">
        <f t="shared" si="183"/>
        <v>179077.21</v>
      </c>
      <c r="AK232" s="47">
        <f t="shared" si="184"/>
        <v>179077.21</v>
      </c>
      <c r="AL232" s="47">
        <f t="shared" si="185"/>
        <v>179077.21</v>
      </c>
      <c r="AM232" s="47">
        <f t="shared" si="186"/>
        <v>179077.21</v>
      </c>
      <c r="AN232" s="47">
        <f t="shared" si="187"/>
        <v>179077.21</v>
      </c>
      <c r="AO232" s="132">
        <f t="shared" si="188"/>
        <v>179077.21</v>
      </c>
      <c r="AP232" s="19"/>
      <c r="AQ232" s="19">
        <f t="shared" si="189"/>
        <v>0</v>
      </c>
      <c r="AR232" s="19"/>
      <c r="AS232" s="201"/>
      <c r="AT232" s="19"/>
      <c r="AU232" s="19">
        <f t="shared" si="190"/>
        <v>0</v>
      </c>
      <c r="AV232" s="19"/>
      <c r="AW232" s="201"/>
      <c r="AY232" s="19">
        <f t="shared" si="191"/>
        <v>0</v>
      </c>
      <c r="BA232" s="196"/>
      <c r="BC232" s="19">
        <f t="shared" si="192"/>
        <v>0</v>
      </c>
      <c r="BE232" s="196"/>
      <c r="BG232" s="19">
        <f t="shared" si="193"/>
        <v>0</v>
      </c>
      <c r="BI232" s="196"/>
      <c r="BK232" s="19">
        <f t="shared" si="194"/>
        <v>0</v>
      </c>
      <c r="BM232" s="196"/>
      <c r="BO232" s="19">
        <f t="shared" si="195"/>
        <v>0</v>
      </c>
      <c r="BQ232" s="196"/>
      <c r="BS232" s="19">
        <f t="shared" si="196"/>
        <v>0</v>
      </c>
      <c r="BU232" s="196"/>
      <c r="BW232" s="19">
        <f t="shared" si="197"/>
        <v>0</v>
      </c>
      <c r="BY232" s="196"/>
      <c r="CA232" s="19">
        <f t="shared" si="198"/>
        <v>0</v>
      </c>
      <c r="CC232" s="196"/>
      <c r="CE232" s="19">
        <f t="shared" si="199"/>
        <v>0</v>
      </c>
      <c r="CG232" s="196"/>
      <c r="CI232" s="19">
        <f t="shared" si="200"/>
        <v>0</v>
      </c>
      <c r="CK232" s="196"/>
      <c r="CM232" s="19">
        <f t="shared" si="201"/>
        <v>0</v>
      </c>
      <c r="CO232" s="19">
        <f t="shared" si="207"/>
        <v>179077.21</v>
      </c>
      <c r="CQ232" s="19">
        <f t="shared" si="175"/>
        <v>0</v>
      </c>
      <c r="CS232" s="19">
        <f t="shared" si="208"/>
        <v>0</v>
      </c>
      <c r="CU232" s="19">
        <f t="shared" si="206"/>
        <v>179077.21</v>
      </c>
      <c r="CW232" s="76">
        <f t="shared" si="202"/>
        <v>0</v>
      </c>
      <c r="CY232" s="21"/>
      <c r="CZ232" s="19">
        <f t="shared" si="176"/>
        <v>0</v>
      </c>
      <c r="DA232" s="21"/>
    </row>
    <row r="233" spans="2:105" x14ac:dyDescent="0.2">
      <c r="B233" s="17" t="str">
        <f>VLOOKUP(D233,'line assign basis'!$L$15:$Q$1525,6,FALSE)</f>
        <v>CENTRAL SERVICE CENT</v>
      </c>
      <c r="C233" s="20" t="s">
        <v>558</v>
      </c>
      <c r="D233" s="20" t="s">
        <v>556</v>
      </c>
      <c r="E233" s="20">
        <f>IFERROR(VLOOKUP(D233,'line assign basis'!$L$5:$P$1288,5,FALSE),"")</f>
        <v>23</v>
      </c>
      <c r="F233" s="39">
        <v>80310.38</v>
      </c>
      <c r="G233" s="39">
        <v>80604.639999999999</v>
      </c>
      <c r="H233" s="19">
        <v>82365.72</v>
      </c>
      <c r="I233" s="105">
        <f>IFERROR(VLOOKUP($D233,'SAP Data'!$A$7:$SD$1500,I$4,FALSE),"")</f>
        <v>82663.81</v>
      </c>
      <c r="J233" s="105">
        <f>IFERROR(VLOOKUP($D233,'SAP Data'!$A$7:$SD$1500,J$4,FALSE),"")</f>
        <v>82963.83</v>
      </c>
      <c r="K233" s="105">
        <f>IFERROR(VLOOKUP($D233,'SAP Data'!$A$7:$SD$1500,K$4,FALSE),"")</f>
        <v>83265.8</v>
      </c>
      <c r="L233" s="105">
        <f>IFERROR(VLOOKUP($D233,'SAP Data'!$A$7:$SD$1500,L$4,FALSE),"")</f>
        <v>83569.73</v>
      </c>
      <c r="M233" s="105">
        <f>IFERROR(VLOOKUP($D233,'SAP Data'!$A$7:$SD$1500,M$4,FALSE),"")</f>
        <v>26464.94</v>
      </c>
      <c r="N233" s="105">
        <f>IFERROR(VLOOKUP($D233,'SAP Data'!$A$7:$SD$1500,N$4,FALSE),"")</f>
        <v>26464.94</v>
      </c>
      <c r="O233" s="105">
        <f>IFERROR(VLOOKUP($D233,'SAP Data'!$A$7:$SD$1500,O$4,FALSE),"")</f>
        <v>26464.94</v>
      </c>
      <c r="P233" s="105">
        <f>IFERROR(VLOOKUP($D233,'SAP Data'!$A$7:$SD$1500,P$4,FALSE),"")</f>
        <v>31096.21</v>
      </c>
      <c r="Q233" s="105">
        <f>IFERROR(VLOOKUP($D233,'SAP Data'!$A$7:$SD$1500,Q$4,FALSE),"")</f>
        <v>23205.06</v>
      </c>
      <c r="R233" s="105">
        <f>IFERROR(VLOOKUP($D233,'SAP Data'!$A$7:$SD$1500,R$4,FALSE),"")</f>
        <v>23276.65</v>
      </c>
      <c r="S233" s="105">
        <f>IFERROR(VLOOKUP($D233,'SAP Data'!$A$7:$SD$1500,S$4,FALSE),"")</f>
        <v>23348.67</v>
      </c>
      <c r="T233" s="105">
        <f>IFERROR(VLOOKUP($D233,'SAP Data'!$A$7:$SD$1500,T$4,FALSE),"")</f>
        <v>23421.13</v>
      </c>
      <c r="U233" s="105">
        <f>IFERROR(VLOOKUP($D233,'SAP Data'!$A$7:$SD$1500,U$4,FALSE),"")</f>
        <v>23494.03</v>
      </c>
      <c r="V233" s="105">
        <f>IFERROR(VLOOKUP($D233,'SAP Data'!$A$7:$SD$1500,V$4,FALSE),"")</f>
        <v>23567.38</v>
      </c>
      <c r="W233" s="105">
        <f>IFERROR(VLOOKUP($D233,'SAP Data'!$A$7:$SD$1500,W$4,FALSE),"")</f>
        <v>23641.18</v>
      </c>
      <c r="X233" s="105">
        <f>IFERROR(VLOOKUP($D233,'SAP Data'!$A$7:$SD$1500,X$4,FALSE),"")</f>
        <v>23715.43</v>
      </c>
      <c r="Y233" s="105">
        <f>IFERROR(VLOOKUP($D233,'SAP Data'!$A$7:$SD$1500,Y$4,FALSE),"")</f>
        <v>23790.13</v>
      </c>
      <c r="Z233" s="105">
        <f>IFERROR(VLOOKUP($D233,'SAP Data'!$A$7:$SD$1500,Z$4,FALSE),"")</f>
        <v>5000.05</v>
      </c>
      <c r="AA233" s="105">
        <f>IFERROR(VLOOKUP($D233,'SAP Data'!$A$7:$SD$1500,AA$4,FALSE),"")</f>
        <v>5000.05</v>
      </c>
      <c r="AB233" s="105">
        <f>IFERROR(VLOOKUP($D233,'SAP Data'!$A$7:$SD$1500,AB$4,FALSE),"")</f>
        <v>7012.28</v>
      </c>
      <c r="AC233" s="220">
        <f>IFERROR(VLOOKUP($D233,'SAP Data'!$A$7:$SD$1500,AC$4,FALSE),"")</f>
        <v>2521.5500000000002</v>
      </c>
      <c r="AD233" s="133">
        <f t="shared" si="177"/>
        <v>56743.594583333317</v>
      </c>
      <c r="AE233" s="47">
        <f t="shared" si="178"/>
        <v>51981.523749999993</v>
      </c>
      <c r="AF233" s="47">
        <f t="shared" si="179"/>
        <v>47139.833749999998</v>
      </c>
      <c r="AG233" s="47">
        <f t="shared" si="180"/>
        <v>42218.401666666672</v>
      </c>
      <c r="AH233" s="47">
        <f t="shared" si="181"/>
        <v>37278.142083333332</v>
      </c>
      <c r="AI233" s="47">
        <f t="shared" si="182"/>
        <v>32318.930833333332</v>
      </c>
      <c r="AJ233" s="47">
        <f t="shared" si="183"/>
        <v>27340.642500000002</v>
      </c>
      <c r="AK233" s="47">
        <f t="shared" si="184"/>
        <v>24735.262916666663</v>
      </c>
      <c r="AL233" s="47">
        <f t="shared" si="185"/>
        <v>23729.442083333328</v>
      </c>
      <c r="AM233" s="47">
        <f t="shared" si="186"/>
        <v>21940.701249999998</v>
      </c>
      <c r="AN233" s="47">
        <f t="shared" si="187"/>
        <v>20042.833750000002</v>
      </c>
      <c r="AO233" s="132">
        <f t="shared" si="188"/>
        <v>18177.523749999997</v>
      </c>
      <c r="AP233" s="19"/>
      <c r="AQ233" s="19">
        <f t="shared" si="189"/>
        <v>0</v>
      </c>
      <c r="AR233" s="19"/>
      <c r="AS233" s="201"/>
      <c r="AT233" s="19"/>
      <c r="AU233" s="19">
        <f t="shared" si="190"/>
        <v>0</v>
      </c>
      <c r="AV233" s="19"/>
      <c r="AW233" s="201"/>
      <c r="AY233" s="19">
        <f t="shared" si="191"/>
        <v>0</v>
      </c>
      <c r="BA233" s="196"/>
      <c r="BC233" s="19">
        <f t="shared" si="192"/>
        <v>0</v>
      </c>
      <c r="BE233" s="196"/>
      <c r="BG233" s="19">
        <f t="shared" si="193"/>
        <v>0</v>
      </c>
      <c r="BI233" s="196"/>
      <c r="BK233" s="19">
        <f t="shared" si="194"/>
        <v>0</v>
      </c>
      <c r="BM233" s="196"/>
      <c r="BO233" s="19">
        <f t="shared" si="195"/>
        <v>0</v>
      </c>
      <c r="BQ233" s="196"/>
      <c r="BS233" s="19">
        <f t="shared" si="196"/>
        <v>0</v>
      </c>
      <c r="BU233" s="196"/>
      <c r="BW233" s="19">
        <f t="shared" si="197"/>
        <v>0</v>
      </c>
      <c r="BY233" s="196"/>
      <c r="CA233" s="19">
        <f t="shared" si="198"/>
        <v>0</v>
      </c>
      <c r="CC233" s="196"/>
      <c r="CE233" s="19">
        <f t="shared" si="199"/>
        <v>0</v>
      </c>
      <c r="CG233" s="196"/>
      <c r="CI233" s="19">
        <f t="shared" si="200"/>
        <v>0</v>
      </c>
      <c r="CK233" s="196"/>
      <c r="CM233" s="19">
        <f t="shared" si="201"/>
        <v>0</v>
      </c>
      <c r="CO233" s="19">
        <f t="shared" si="207"/>
        <v>18177.523749999997</v>
      </c>
      <c r="CQ233" s="19">
        <f t="shared" si="175"/>
        <v>0</v>
      </c>
      <c r="CS233" s="19">
        <f t="shared" si="208"/>
        <v>0</v>
      </c>
      <c r="CU233" s="19">
        <f t="shared" si="206"/>
        <v>18177.523749999997</v>
      </c>
      <c r="CW233" s="76">
        <f t="shared" si="202"/>
        <v>0</v>
      </c>
      <c r="CY233" s="21"/>
      <c r="CZ233" s="19">
        <f t="shared" si="176"/>
        <v>0</v>
      </c>
      <c r="DA233" s="21"/>
    </row>
    <row r="234" spans="2:105" x14ac:dyDescent="0.2">
      <c r="B234" s="17" t="str">
        <f>VLOOKUP(D234,'line assign basis'!$L$15:$Q$1525,6,FALSE)</f>
        <v>FR AMERICAN SCHOOL</v>
      </c>
      <c r="C234" s="20" t="s">
        <v>561</v>
      </c>
      <c r="D234" s="20" t="s">
        <v>559</v>
      </c>
      <c r="E234" s="20">
        <f>IFERROR(VLOOKUP(D234,'line assign basis'!$L$5:$P$1288,5,FALSE),"")</f>
        <v>23</v>
      </c>
      <c r="F234" s="39">
        <v>0</v>
      </c>
      <c r="G234" s="39">
        <v>0</v>
      </c>
      <c r="H234" s="19">
        <v>0</v>
      </c>
      <c r="I234" s="105">
        <f>IFERROR(VLOOKUP($D234,'SAP Data'!$A$7:$SD$1500,I$4,FALSE),"")</f>
        <v>0</v>
      </c>
      <c r="J234" s="105">
        <f>IFERROR(VLOOKUP($D234,'SAP Data'!$A$7:$SD$1500,J$4,FALSE),"")</f>
        <v>0</v>
      </c>
      <c r="K234" s="105">
        <f>IFERROR(VLOOKUP($D234,'SAP Data'!$A$7:$SD$1500,K$4,FALSE),"")</f>
        <v>0</v>
      </c>
      <c r="L234" s="105">
        <f>IFERROR(VLOOKUP($D234,'SAP Data'!$A$7:$SD$1500,L$4,FALSE),"")</f>
        <v>0</v>
      </c>
      <c r="M234" s="105">
        <f>IFERROR(VLOOKUP($D234,'SAP Data'!$A$7:$SD$1500,M$4,FALSE),"")</f>
        <v>0</v>
      </c>
      <c r="N234" s="105">
        <f>IFERROR(VLOOKUP($D234,'SAP Data'!$A$7:$SD$1500,N$4,FALSE),"")</f>
        <v>0</v>
      </c>
      <c r="O234" s="105">
        <f>IFERROR(VLOOKUP($D234,'SAP Data'!$A$7:$SD$1500,O$4,FALSE),"")</f>
        <v>0</v>
      </c>
      <c r="P234" s="105">
        <f>IFERROR(VLOOKUP($D234,'SAP Data'!$A$7:$SD$1500,P$4,FALSE),"")</f>
        <v>0</v>
      </c>
      <c r="Q234" s="105">
        <f>IFERROR(VLOOKUP($D234,'SAP Data'!$A$7:$SD$1500,Q$4,FALSE),"")</f>
        <v>0</v>
      </c>
      <c r="R234" s="105">
        <f>IFERROR(VLOOKUP($D234,'SAP Data'!$A$7:$SD$1500,R$4,FALSE),"")</f>
        <v>0</v>
      </c>
      <c r="S234" s="105">
        <f>IFERROR(VLOOKUP($D234,'SAP Data'!$A$7:$SD$1500,S$4,FALSE),"")</f>
        <v>0</v>
      </c>
      <c r="T234" s="105">
        <f>IFERROR(VLOOKUP($D234,'SAP Data'!$A$7:$SD$1500,T$4,FALSE),"")</f>
        <v>0</v>
      </c>
      <c r="U234" s="105">
        <f>IFERROR(VLOOKUP($D234,'SAP Data'!$A$7:$SD$1500,U$4,FALSE),"")</f>
        <v>0</v>
      </c>
      <c r="V234" s="105">
        <f>IFERROR(VLOOKUP($D234,'SAP Data'!$A$7:$SD$1500,V$4,FALSE),"")</f>
        <v>0</v>
      </c>
      <c r="W234" s="105">
        <f>IFERROR(VLOOKUP($D234,'SAP Data'!$A$7:$SD$1500,W$4,FALSE),"")</f>
        <v>0</v>
      </c>
      <c r="X234" s="105">
        <f>IFERROR(VLOOKUP($D234,'SAP Data'!$A$7:$SD$1500,X$4,FALSE),"")</f>
        <v>0</v>
      </c>
      <c r="Y234" s="105">
        <f>IFERROR(VLOOKUP($D234,'SAP Data'!$A$7:$SD$1500,Y$4,FALSE),"")</f>
        <v>0</v>
      </c>
      <c r="Z234" s="105">
        <f>IFERROR(VLOOKUP($D234,'SAP Data'!$A$7:$SD$1500,Z$4,FALSE),"")</f>
        <v>0</v>
      </c>
      <c r="AA234" s="105">
        <f>IFERROR(VLOOKUP($D234,'SAP Data'!$A$7:$SD$1500,AA$4,FALSE),"")</f>
        <v>0</v>
      </c>
      <c r="AB234" s="105">
        <f>IFERROR(VLOOKUP($D234,'SAP Data'!$A$7:$SD$1500,AB$4,FALSE),"")</f>
        <v>0</v>
      </c>
      <c r="AC234" s="220">
        <f>IFERROR(VLOOKUP($D234,'SAP Data'!$A$7:$SD$1500,AC$4,FALSE),"")</f>
        <v>0</v>
      </c>
      <c r="AD234" s="133">
        <f t="shared" si="177"/>
        <v>0</v>
      </c>
      <c r="AE234" s="47">
        <f t="shared" si="178"/>
        <v>0</v>
      </c>
      <c r="AF234" s="47">
        <f t="shared" si="179"/>
        <v>0</v>
      </c>
      <c r="AG234" s="47">
        <f t="shared" si="180"/>
        <v>0</v>
      </c>
      <c r="AH234" s="47">
        <f t="shared" si="181"/>
        <v>0</v>
      </c>
      <c r="AI234" s="47">
        <f t="shared" si="182"/>
        <v>0</v>
      </c>
      <c r="AJ234" s="47">
        <f t="shared" si="183"/>
        <v>0</v>
      </c>
      <c r="AK234" s="47">
        <f t="shared" si="184"/>
        <v>0</v>
      </c>
      <c r="AL234" s="47">
        <f t="shared" si="185"/>
        <v>0</v>
      </c>
      <c r="AM234" s="47">
        <f t="shared" si="186"/>
        <v>0</v>
      </c>
      <c r="AN234" s="47">
        <f t="shared" si="187"/>
        <v>0</v>
      </c>
      <c r="AO234" s="132">
        <f t="shared" si="188"/>
        <v>0</v>
      </c>
      <c r="AP234" s="19"/>
      <c r="AQ234" s="19">
        <f t="shared" si="189"/>
        <v>0</v>
      </c>
      <c r="AR234" s="19"/>
      <c r="AS234" s="201"/>
      <c r="AT234" s="19"/>
      <c r="AU234" s="19">
        <f t="shared" si="190"/>
        <v>0</v>
      </c>
      <c r="AV234" s="19"/>
      <c r="AW234" s="201"/>
      <c r="AY234" s="19">
        <f t="shared" si="191"/>
        <v>0</v>
      </c>
      <c r="BA234" s="196"/>
      <c r="BC234" s="19">
        <f t="shared" si="192"/>
        <v>0</v>
      </c>
      <c r="BE234" s="196"/>
      <c r="BG234" s="19">
        <f t="shared" si="193"/>
        <v>0</v>
      </c>
      <c r="BI234" s="196"/>
      <c r="BK234" s="19">
        <f t="shared" si="194"/>
        <v>0</v>
      </c>
      <c r="BM234" s="196"/>
      <c r="BO234" s="19">
        <f t="shared" si="195"/>
        <v>0</v>
      </c>
      <c r="BQ234" s="196"/>
      <c r="BS234" s="19">
        <f t="shared" si="196"/>
        <v>0</v>
      </c>
      <c r="BU234" s="196"/>
      <c r="BW234" s="19">
        <f t="shared" si="197"/>
        <v>0</v>
      </c>
      <c r="BY234" s="196"/>
      <c r="CA234" s="19">
        <f t="shared" si="198"/>
        <v>0</v>
      </c>
      <c r="CC234" s="196"/>
      <c r="CE234" s="19">
        <f t="shared" si="199"/>
        <v>0</v>
      </c>
      <c r="CG234" s="196"/>
      <c r="CI234" s="19">
        <f t="shared" si="200"/>
        <v>0</v>
      </c>
      <c r="CK234" s="196"/>
      <c r="CM234" s="19">
        <f t="shared" si="201"/>
        <v>0</v>
      </c>
      <c r="CO234" s="19">
        <f t="shared" si="207"/>
        <v>0</v>
      </c>
      <c r="CQ234" s="19">
        <f t="shared" si="175"/>
        <v>0</v>
      </c>
      <c r="CS234" s="19">
        <f t="shared" si="208"/>
        <v>0</v>
      </c>
      <c r="CU234" s="19">
        <f t="shared" si="206"/>
        <v>0</v>
      </c>
      <c r="CW234" s="76">
        <f t="shared" si="202"/>
        <v>0</v>
      </c>
      <c r="CY234" s="21"/>
      <c r="CZ234" s="19">
        <f t="shared" si="176"/>
        <v>0</v>
      </c>
      <c r="DA234" s="21"/>
    </row>
    <row r="235" spans="2:105" x14ac:dyDescent="0.2">
      <c r="B235" s="17" t="str">
        <f>VLOOKUP(D235,'line assign basis'!$L$15:$Q$1525,6,FALSE)</f>
        <v>TUALATIN UNDERGROUND</v>
      </c>
      <c r="C235" s="20" t="s">
        <v>564</v>
      </c>
      <c r="D235" s="20" t="s">
        <v>562</v>
      </c>
      <c r="E235" s="20">
        <f>IFERROR(VLOOKUP(D235,'line assign basis'!$L$5:$P$1288,5,FALSE),"")</f>
        <v>23</v>
      </c>
      <c r="F235" s="39">
        <v>0</v>
      </c>
      <c r="G235" s="39">
        <v>0</v>
      </c>
      <c r="H235" s="19">
        <v>0</v>
      </c>
      <c r="I235" s="105">
        <f>IFERROR(VLOOKUP($D235,'SAP Data'!$A$7:$SD$1500,I$4,FALSE),"")</f>
        <v>0</v>
      </c>
      <c r="J235" s="105">
        <f>IFERROR(VLOOKUP($D235,'SAP Data'!$A$7:$SD$1500,J$4,FALSE),"")</f>
        <v>0</v>
      </c>
      <c r="K235" s="105">
        <f>IFERROR(VLOOKUP($D235,'SAP Data'!$A$7:$SD$1500,K$4,FALSE),"")</f>
        <v>0</v>
      </c>
      <c r="L235" s="105">
        <f>IFERROR(VLOOKUP($D235,'SAP Data'!$A$7:$SD$1500,L$4,FALSE),"")</f>
        <v>0</v>
      </c>
      <c r="M235" s="105">
        <f>IFERROR(VLOOKUP($D235,'SAP Data'!$A$7:$SD$1500,M$4,FALSE),"")</f>
        <v>0</v>
      </c>
      <c r="N235" s="105">
        <f>IFERROR(VLOOKUP($D235,'SAP Data'!$A$7:$SD$1500,N$4,FALSE),"")</f>
        <v>0</v>
      </c>
      <c r="O235" s="105">
        <f>IFERROR(VLOOKUP($D235,'SAP Data'!$A$7:$SD$1500,O$4,FALSE),"")</f>
        <v>0</v>
      </c>
      <c r="P235" s="105">
        <f>IFERROR(VLOOKUP($D235,'SAP Data'!$A$7:$SD$1500,P$4,FALSE),"")</f>
        <v>0</v>
      </c>
      <c r="Q235" s="105">
        <f>IFERROR(VLOOKUP($D235,'SAP Data'!$A$7:$SD$1500,Q$4,FALSE),"")</f>
        <v>0</v>
      </c>
      <c r="R235" s="105">
        <f>IFERROR(VLOOKUP($D235,'SAP Data'!$A$7:$SD$1500,R$4,FALSE),"")</f>
        <v>0</v>
      </c>
      <c r="S235" s="105">
        <f>IFERROR(VLOOKUP($D235,'SAP Data'!$A$7:$SD$1500,S$4,FALSE),"")</f>
        <v>0</v>
      </c>
      <c r="T235" s="105">
        <f>IFERROR(VLOOKUP($D235,'SAP Data'!$A$7:$SD$1500,T$4,FALSE),"")</f>
        <v>0</v>
      </c>
      <c r="U235" s="105">
        <f>IFERROR(VLOOKUP($D235,'SAP Data'!$A$7:$SD$1500,U$4,FALSE),"")</f>
        <v>0</v>
      </c>
      <c r="V235" s="105">
        <f>IFERROR(VLOOKUP($D235,'SAP Data'!$A$7:$SD$1500,V$4,FALSE),"")</f>
        <v>0</v>
      </c>
      <c r="W235" s="105">
        <f>IFERROR(VLOOKUP($D235,'SAP Data'!$A$7:$SD$1500,W$4,FALSE),"")</f>
        <v>0</v>
      </c>
      <c r="X235" s="105">
        <f>IFERROR(VLOOKUP($D235,'SAP Data'!$A$7:$SD$1500,X$4,FALSE),"")</f>
        <v>0</v>
      </c>
      <c r="Y235" s="105">
        <f>IFERROR(VLOOKUP($D235,'SAP Data'!$A$7:$SD$1500,Y$4,FALSE),"")</f>
        <v>0</v>
      </c>
      <c r="Z235" s="105">
        <f>IFERROR(VLOOKUP($D235,'SAP Data'!$A$7:$SD$1500,Z$4,FALSE),"")</f>
        <v>0</v>
      </c>
      <c r="AA235" s="105">
        <f>IFERROR(VLOOKUP($D235,'SAP Data'!$A$7:$SD$1500,AA$4,FALSE),"")</f>
        <v>0</v>
      </c>
      <c r="AB235" s="105">
        <f>IFERROR(VLOOKUP($D235,'SAP Data'!$A$7:$SD$1500,AB$4,FALSE),"")</f>
        <v>0</v>
      </c>
      <c r="AC235" s="220">
        <f>IFERROR(VLOOKUP($D235,'SAP Data'!$A$7:$SD$1500,AC$4,FALSE),"")</f>
        <v>0</v>
      </c>
      <c r="AD235" s="133">
        <f t="shared" si="177"/>
        <v>0</v>
      </c>
      <c r="AE235" s="47">
        <f t="shared" si="178"/>
        <v>0</v>
      </c>
      <c r="AF235" s="47">
        <f t="shared" si="179"/>
        <v>0</v>
      </c>
      <c r="AG235" s="47">
        <f t="shared" si="180"/>
        <v>0</v>
      </c>
      <c r="AH235" s="47">
        <f t="shared" si="181"/>
        <v>0</v>
      </c>
      <c r="AI235" s="47">
        <f t="shared" si="182"/>
        <v>0</v>
      </c>
      <c r="AJ235" s="47">
        <f t="shared" si="183"/>
        <v>0</v>
      </c>
      <c r="AK235" s="47">
        <f t="shared" si="184"/>
        <v>0</v>
      </c>
      <c r="AL235" s="47">
        <f t="shared" si="185"/>
        <v>0</v>
      </c>
      <c r="AM235" s="47">
        <f t="shared" si="186"/>
        <v>0</v>
      </c>
      <c r="AN235" s="47">
        <f t="shared" si="187"/>
        <v>0</v>
      </c>
      <c r="AO235" s="132">
        <f t="shared" si="188"/>
        <v>0</v>
      </c>
      <c r="AP235" s="19"/>
      <c r="AQ235" s="19">
        <f t="shared" si="189"/>
        <v>0</v>
      </c>
      <c r="AR235" s="19"/>
      <c r="AS235" s="201"/>
      <c r="AT235" s="19"/>
      <c r="AU235" s="19">
        <f t="shared" si="190"/>
        <v>0</v>
      </c>
      <c r="AV235" s="19"/>
      <c r="AW235" s="201"/>
      <c r="AY235" s="19">
        <f t="shared" si="191"/>
        <v>0</v>
      </c>
      <c r="BA235" s="196"/>
      <c r="BC235" s="19">
        <f t="shared" si="192"/>
        <v>0</v>
      </c>
      <c r="BE235" s="196"/>
      <c r="BG235" s="19">
        <f t="shared" si="193"/>
        <v>0</v>
      </c>
      <c r="BI235" s="196"/>
      <c r="BK235" s="19">
        <f t="shared" si="194"/>
        <v>0</v>
      </c>
      <c r="BM235" s="196"/>
      <c r="BO235" s="19">
        <f t="shared" si="195"/>
        <v>0</v>
      </c>
      <c r="BQ235" s="196"/>
      <c r="BS235" s="19">
        <f t="shared" si="196"/>
        <v>0</v>
      </c>
      <c r="BU235" s="196"/>
      <c r="BW235" s="19">
        <f t="shared" si="197"/>
        <v>0</v>
      </c>
      <c r="BY235" s="196"/>
      <c r="CA235" s="19">
        <f t="shared" si="198"/>
        <v>0</v>
      </c>
      <c r="CC235" s="196"/>
      <c r="CE235" s="19">
        <f t="shared" si="199"/>
        <v>0</v>
      </c>
      <c r="CG235" s="196"/>
      <c r="CI235" s="19">
        <f t="shared" si="200"/>
        <v>0</v>
      </c>
      <c r="CK235" s="196"/>
      <c r="CM235" s="19">
        <f t="shared" si="201"/>
        <v>0</v>
      </c>
      <c r="CO235" s="19">
        <f t="shared" si="207"/>
        <v>0</v>
      </c>
      <c r="CQ235" s="19">
        <f t="shared" si="175"/>
        <v>0</v>
      </c>
      <c r="CS235" s="19">
        <f t="shared" si="208"/>
        <v>0</v>
      </c>
      <c r="CU235" s="19">
        <f t="shared" si="206"/>
        <v>0</v>
      </c>
      <c r="CW235" s="76">
        <f t="shared" si="202"/>
        <v>0</v>
      </c>
      <c r="CY235" s="21"/>
      <c r="CZ235" s="19">
        <f t="shared" si="176"/>
        <v>0</v>
      </c>
      <c r="DA235" s="21"/>
    </row>
    <row r="236" spans="2:105" x14ac:dyDescent="0.2">
      <c r="B236" s="17" t="str">
        <f>VLOOKUP(D236,'line assign basis'!$L$15:$Q$1525,6,FALSE)</f>
        <v>GASCO INTEREST RESER</v>
      </c>
      <c r="C236" s="20" t="s">
        <v>567</v>
      </c>
      <c r="D236" s="20" t="s">
        <v>565</v>
      </c>
      <c r="E236" s="20">
        <f>IFERROR(VLOOKUP(D236,'line assign basis'!$L$5:$P$1288,5,FALSE),"")</f>
        <v>23</v>
      </c>
      <c r="F236" s="39">
        <v>0</v>
      </c>
      <c r="G236" s="39">
        <v>0</v>
      </c>
      <c r="H236" s="19">
        <v>0</v>
      </c>
      <c r="I236" s="105">
        <f>IFERROR(VLOOKUP($D236,'SAP Data'!$A$7:$SD$1500,I$4,FALSE),"")</f>
        <v>0</v>
      </c>
      <c r="J236" s="105">
        <f>IFERROR(VLOOKUP($D236,'SAP Data'!$A$7:$SD$1500,J$4,FALSE),"")</f>
        <v>0</v>
      </c>
      <c r="K236" s="105">
        <f>IFERROR(VLOOKUP($D236,'SAP Data'!$A$7:$SD$1500,K$4,FALSE),"")</f>
        <v>0</v>
      </c>
      <c r="L236" s="105">
        <f>IFERROR(VLOOKUP($D236,'SAP Data'!$A$7:$SD$1500,L$4,FALSE),"")</f>
        <v>0</v>
      </c>
      <c r="M236" s="105">
        <f>IFERROR(VLOOKUP($D236,'SAP Data'!$A$7:$SD$1500,M$4,FALSE),"")</f>
        <v>0</v>
      </c>
      <c r="N236" s="105">
        <f>IFERROR(VLOOKUP($D236,'SAP Data'!$A$7:$SD$1500,N$4,FALSE),"")</f>
        <v>0</v>
      </c>
      <c r="O236" s="105">
        <f>IFERROR(VLOOKUP($D236,'SAP Data'!$A$7:$SD$1500,O$4,FALSE),"")</f>
        <v>0</v>
      </c>
      <c r="P236" s="105">
        <f>IFERROR(VLOOKUP($D236,'SAP Data'!$A$7:$SD$1500,P$4,FALSE),"")</f>
        <v>0</v>
      </c>
      <c r="Q236" s="105">
        <f>IFERROR(VLOOKUP($D236,'SAP Data'!$A$7:$SD$1500,Q$4,FALSE),"")</f>
        <v>0</v>
      </c>
      <c r="R236" s="105">
        <f>IFERROR(VLOOKUP($D236,'SAP Data'!$A$7:$SD$1500,R$4,FALSE),"")</f>
        <v>0</v>
      </c>
      <c r="S236" s="105">
        <f>IFERROR(VLOOKUP($D236,'SAP Data'!$A$7:$SD$1500,S$4,FALSE),"")</f>
        <v>0</v>
      </c>
      <c r="T236" s="105">
        <f>IFERROR(VLOOKUP($D236,'SAP Data'!$A$7:$SD$1500,T$4,FALSE),"")</f>
        <v>0</v>
      </c>
      <c r="U236" s="105">
        <f>IFERROR(VLOOKUP($D236,'SAP Data'!$A$7:$SD$1500,U$4,FALSE),"")</f>
        <v>0</v>
      </c>
      <c r="V236" s="105">
        <f>IFERROR(VLOOKUP($D236,'SAP Data'!$A$7:$SD$1500,V$4,FALSE),"")</f>
        <v>0</v>
      </c>
      <c r="W236" s="105">
        <f>IFERROR(VLOOKUP($D236,'SAP Data'!$A$7:$SD$1500,W$4,FALSE),"")</f>
        <v>0</v>
      </c>
      <c r="X236" s="105">
        <f>IFERROR(VLOOKUP($D236,'SAP Data'!$A$7:$SD$1500,X$4,FALSE),"")</f>
        <v>0</v>
      </c>
      <c r="Y236" s="105">
        <f>IFERROR(VLOOKUP($D236,'SAP Data'!$A$7:$SD$1500,Y$4,FALSE),"")</f>
        <v>0</v>
      </c>
      <c r="Z236" s="105">
        <f>IFERROR(VLOOKUP($D236,'SAP Data'!$A$7:$SD$1500,Z$4,FALSE),"")</f>
        <v>0</v>
      </c>
      <c r="AA236" s="105">
        <f>IFERROR(VLOOKUP($D236,'SAP Data'!$A$7:$SD$1500,AA$4,FALSE),"")</f>
        <v>0</v>
      </c>
      <c r="AB236" s="105">
        <f>IFERROR(VLOOKUP($D236,'SAP Data'!$A$7:$SD$1500,AB$4,FALSE),"")</f>
        <v>0</v>
      </c>
      <c r="AC236" s="220">
        <f>IFERROR(VLOOKUP($D236,'SAP Data'!$A$7:$SD$1500,AC$4,FALSE),"")</f>
        <v>0</v>
      </c>
      <c r="AD236" s="133">
        <f t="shared" si="177"/>
        <v>0</v>
      </c>
      <c r="AE236" s="47">
        <f t="shared" si="178"/>
        <v>0</v>
      </c>
      <c r="AF236" s="47">
        <f t="shared" si="179"/>
        <v>0</v>
      </c>
      <c r="AG236" s="47">
        <f t="shared" si="180"/>
        <v>0</v>
      </c>
      <c r="AH236" s="47">
        <f t="shared" si="181"/>
        <v>0</v>
      </c>
      <c r="AI236" s="47">
        <f t="shared" si="182"/>
        <v>0</v>
      </c>
      <c r="AJ236" s="47">
        <f t="shared" si="183"/>
        <v>0</v>
      </c>
      <c r="AK236" s="47">
        <f t="shared" si="184"/>
        <v>0</v>
      </c>
      <c r="AL236" s="47">
        <f t="shared" si="185"/>
        <v>0</v>
      </c>
      <c r="AM236" s="47">
        <f t="shared" si="186"/>
        <v>0</v>
      </c>
      <c r="AN236" s="47">
        <f t="shared" si="187"/>
        <v>0</v>
      </c>
      <c r="AO236" s="132">
        <f t="shared" si="188"/>
        <v>0</v>
      </c>
      <c r="AP236" s="19"/>
      <c r="AQ236" s="19">
        <f t="shared" si="189"/>
        <v>0</v>
      </c>
      <c r="AR236" s="19"/>
      <c r="AS236" s="201"/>
      <c r="AT236" s="19"/>
      <c r="AU236" s="19">
        <f t="shared" si="190"/>
        <v>0</v>
      </c>
      <c r="AV236" s="19"/>
      <c r="AW236" s="201"/>
      <c r="AY236" s="19">
        <f t="shared" si="191"/>
        <v>0</v>
      </c>
      <c r="BA236" s="196"/>
      <c r="BC236" s="19">
        <f t="shared" si="192"/>
        <v>0</v>
      </c>
      <c r="BE236" s="196"/>
      <c r="BG236" s="19">
        <f t="shared" si="193"/>
        <v>0</v>
      </c>
      <c r="BI236" s="196"/>
      <c r="BK236" s="19">
        <f t="shared" si="194"/>
        <v>0</v>
      </c>
      <c r="BM236" s="196"/>
      <c r="BO236" s="19">
        <f t="shared" si="195"/>
        <v>0</v>
      </c>
      <c r="BQ236" s="196"/>
      <c r="BS236" s="19">
        <f t="shared" si="196"/>
        <v>0</v>
      </c>
      <c r="BU236" s="196"/>
      <c r="BW236" s="19">
        <f t="shared" si="197"/>
        <v>0</v>
      </c>
      <c r="BY236" s="196"/>
      <c r="CA236" s="19">
        <f t="shared" si="198"/>
        <v>0</v>
      </c>
      <c r="CC236" s="196"/>
      <c r="CE236" s="19">
        <f t="shared" si="199"/>
        <v>0</v>
      </c>
      <c r="CG236" s="196"/>
      <c r="CI236" s="19">
        <f t="shared" si="200"/>
        <v>0</v>
      </c>
      <c r="CK236" s="196"/>
      <c r="CM236" s="19">
        <f t="shared" si="201"/>
        <v>0</v>
      </c>
      <c r="CO236" s="19">
        <f t="shared" si="207"/>
        <v>0</v>
      </c>
      <c r="CQ236" s="19">
        <f t="shared" si="175"/>
        <v>0</v>
      </c>
      <c r="CS236" s="19">
        <f t="shared" si="208"/>
        <v>0</v>
      </c>
      <c r="CU236" s="19">
        <f t="shared" si="206"/>
        <v>0</v>
      </c>
      <c r="CW236" s="76">
        <f t="shared" si="202"/>
        <v>0</v>
      </c>
      <c r="CY236" s="21"/>
      <c r="CZ236" s="19">
        <f t="shared" si="176"/>
        <v>0</v>
      </c>
      <c r="DA236" s="21"/>
    </row>
    <row r="237" spans="2:105" x14ac:dyDescent="0.2">
      <c r="B237" s="17" t="str">
        <f>VLOOKUP(D237,'line assign basis'!$L$15:$Q$1525,6,FALSE)</f>
        <v>ENV SEC DEF REG INT</v>
      </c>
      <c r="C237" s="20" t="s">
        <v>570</v>
      </c>
      <c r="D237" s="20" t="s">
        <v>568</v>
      </c>
      <c r="E237" s="20">
        <f>IFERROR(VLOOKUP(D237,'line assign basis'!$L$5:$P$1288,5,FALSE),"")</f>
        <v>23</v>
      </c>
      <c r="F237" s="39">
        <v>0</v>
      </c>
      <c r="G237" s="39">
        <v>0</v>
      </c>
      <c r="H237" s="19">
        <v>0</v>
      </c>
      <c r="I237" s="105">
        <f>IFERROR(VLOOKUP($D237,'SAP Data'!$A$7:$SD$1500,I$4,FALSE),"")</f>
        <v>0</v>
      </c>
      <c r="J237" s="105">
        <f>IFERROR(VLOOKUP($D237,'SAP Data'!$A$7:$SD$1500,J$4,FALSE),"")</f>
        <v>0</v>
      </c>
      <c r="K237" s="105">
        <f>IFERROR(VLOOKUP($D237,'SAP Data'!$A$7:$SD$1500,K$4,FALSE),"")</f>
        <v>0</v>
      </c>
      <c r="L237" s="105">
        <f>IFERROR(VLOOKUP($D237,'SAP Data'!$A$7:$SD$1500,L$4,FALSE),"")</f>
        <v>0</v>
      </c>
      <c r="M237" s="105">
        <f>IFERROR(VLOOKUP($D237,'SAP Data'!$A$7:$SD$1500,M$4,FALSE),"")</f>
        <v>0</v>
      </c>
      <c r="N237" s="105">
        <f>IFERROR(VLOOKUP($D237,'SAP Data'!$A$7:$SD$1500,N$4,FALSE),"")</f>
        <v>0</v>
      </c>
      <c r="O237" s="105">
        <f>IFERROR(VLOOKUP($D237,'SAP Data'!$A$7:$SD$1500,O$4,FALSE),"")</f>
        <v>0</v>
      </c>
      <c r="P237" s="105">
        <f>IFERROR(VLOOKUP($D237,'SAP Data'!$A$7:$SD$1500,P$4,FALSE),"")</f>
        <v>0</v>
      </c>
      <c r="Q237" s="105">
        <f>IFERROR(VLOOKUP($D237,'SAP Data'!$A$7:$SD$1500,Q$4,FALSE),"")</f>
        <v>0</v>
      </c>
      <c r="R237" s="105">
        <f>IFERROR(VLOOKUP($D237,'SAP Data'!$A$7:$SD$1500,R$4,FALSE),"")</f>
        <v>0</v>
      </c>
      <c r="S237" s="105">
        <f>IFERROR(VLOOKUP($D237,'SAP Data'!$A$7:$SD$1500,S$4,FALSE),"")</f>
        <v>0</v>
      </c>
      <c r="T237" s="105">
        <f>IFERROR(VLOOKUP($D237,'SAP Data'!$A$7:$SD$1500,T$4,FALSE),"")</f>
        <v>0</v>
      </c>
      <c r="U237" s="105">
        <f>IFERROR(VLOOKUP($D237,'SAP Data'!$A$7:$SD$1500,U$4,FALSE),"")</f>
        <v>0</v>
      </c>
      <c r="V237" s="105">
        <f>IFERROR(VLOOKUP($D237,'SAP Data'!$A$7:$SD$1500,V$4,FALSE),"")</f>
        <v>0</v>
      </c>
      <c r="W237" s="105">
        <f>IFERROR(VLOOKUP($D237,'SAP Data'!$A$7:$SD$1500,W$4,FALSE),"")</f>
        <v>0</v>
      </c>
      <c r="X237" s="105">
        <f>IFERROR(VLOOKUP($D237,'SAP Data'!$A$7:$SD$1500,X$4,FALSE),"")</f>
        <v>0</v>
      </c>
      <c r="Y237" s="105">
        <f>IFERROR(VLOOKUP($D237,'SAP Data'!$A$7:$SD$1500,Y$4,FALSE),"")</f>
        <v>0</v>
      </c>
      <c r="Z237" s="105">
        <f>IFERROR(VLOOKUP($D237,'SAP Data'!$A$7:$SD$1500,Z$4,FALSE),"")</f>
        <v>0</v>
      </c>
      <c r="AA237" s="105">
        <f>IFERROR(VLOOKUP($D237,'SAP Data'!$A$7:$SD$1500,AA$4,FALSE),"")</f>
        <v>0</v>
      </c>
      <c r="AB237" s="105">
        <f>IFERROR(VLOOKUP($D237,'SAP Data'!$A$7:$SD$1500,AB$4,FALSE),"")</f>
        <v>0</v>
      </c>
      <c r="AC237" s="220">
        <f>IFERROR(VLOOKUP($D237,'SAP Data'!$A$7:$SD$1500,AC$4,FALSE),"")</f>
        <v>0</v>
      </c>
      <c r="AD237" s="133">
        <f t="shared" si="177"/>
        <v>0</v>
      </c>
      <c r="AE237" s="47">
        <f t="shared" si="178"/>
        <v>0</v>
      </c>
      <c r="AF237" s="47">
        <f t="shared" si="179"/>
        <v>0</v>
      </c>
      <c r="AG237" s="47">
        <f t="shared" si="180"/>
        <v>0</v>
      </c>
      <c r="AH237" s="47">
        <f t="shared" si="181"/>
        <v>0</v>
      </c>
      <c r="AI237" s="47">
        <f t="shared" si="182"/>
        <v>0</v>
      </c>
      <c r="AJ237" s="47">
        <f t="shared" si="183"/>
        <v>0</v>
      </c>
      <c r="AK237" s="47">
        <f t="shared" si="184"/>
        <v>0</v>
      </c>
      <c r="AL237" s="47">
        <f t="shared" si="185"/>
        <v>0</v>
      </c>
      <c r="AM237" s="47">
        <f t="shared" si="186"/>
        <v>0</v>
      </c>
      <c r="AN237" s="47">
        <f t="shared" si="187"/>
        <v>0</v>
      </c>
      <c r="AO237" s="132">
        <f t="shared" si="188"/>
        <v>0</v>
      </c>
      <c r="AP237" s="19"/>
      <c r="AQ237" s="19">
        <f t="shared" si="189"/>
        <v>0</v>
      </c>
      <c r="AR237" s="19"/>
      <c r="AS237" s="201"/>
      <c r="AT237" s="19"/>
      <c r="AU237" s="19">
        <f t="shared" si="190"/>
        <v>0</v>
      </c>
      <c r="AV237" s="19"/>
      <c r="AW237" s="201"/>
      <c r="AY237" s="19">
        <f t="shared" si="191"/>
        <v>0</v>
      </c>
      <c r="BA237" s="196"/>
      <c r="BC237" s="19">
        <f t="shared" si="192"/>
        <v>0</v>
      </c>
      <c r="BE237" s="196"/>
      <c r="BG237" s="19">
        <f t="shared" si="193"/>
        <v>0</v>
      </c>
      <c r="BI237" s="196"/>
      <c r="BK237" s="19">
        <f t="shared" si="194"/>
        <v>0</v>
      </c>
      <c r="BM237" s="196"/>
      <c r="BO237" s="19">
        <f t="shared" si="195"/>
        <v>0</v>
      </c>
      <c r="BQ237" s="196"/>
      <c r="BS237" s="19">
        <f t="shared" si="196"/>
        <v>0</v>
      </c>
      <c r="BU237" s="196"/>
      <c r="BW237" s="19">
        <f t="shared" si="197"/>
        <v>0</v>
      </c>
      <c r="BY237" s="196"/>
      <c r="CA237" s="19">
        <f t="shared" si="198"/>
        <v>0</v>
      </c>
      <c r="CC237" s="196"/>
      <c r="CE237" s="19">
        <f t="shared" si="199"/>
        <v>0</v>
      </c>
      <c r="CG237" s="196"/>
      <c r="CI237" s="19">
        <f t="shared" si="200"/>
        <v>0</v>
      </c>
      <c r="CK237" s="196"/>
      <c r="CM237" s="19">
        <f t="shared" si="201"/>
        <v>0</v>
      </c>
      <c r="CO237" s="19">
        <f t="shared" si="207"/>
        <v>0</v>
      </c>
      <c r="CQ237" s="19">
        <f t="shared" si="175"/>
        <v>0</v>
      </c>
      <c r="CS237" s="19">
        <f t="shared" si="208"/>
        <v>0</v>
      </c>
      <c r="CU237" s="19">
        <f t="shared" si="206"/>
        <v>0</v>
      </c>
      <c r="CW237" s="76">
        <f t="shared" si="202"/>
        <v>0</v>
      </c>
      <c r="CY237" s="21"/>
      <c r="CZ237" s="19">
        <f t="shared" si="176"/>
        <v>0</v>
      </c>
      <c r="DA237" s="21"/>
    </row>
    <row r="238" spans="2:105" x14ac:dyDescent="0.2">
      <c r="B238" s="17" t="str">
        <f>VLOOKUP(D238,'line assign basis'!$L$15:$Q$1525,6,FALSE)</f>
        <v>OR-ENVIRON RECOVERY</v>
      </c>
      <c r="C238" s="20" t="s">
        <v>573</v>
      </c>
      <c r="D238" s="20" t="s">
        <v>571</v>
      </c>
      <c r="E238" s="20">
        <f>IFERROR(VLOOKUP(D238,'line assign basis'!$L$5:$P$1288,5,FALSE),"")</f>
        <v>23</v>
      </c>
      <c r="F238" s="39">
        <v>-79106148.230000004</v>
      </c>
      <c r="G238" s="39">
        <v>-79313142.650000006</v>
      </c>
      <c r="H238" s="19">
        <v>-79730613.920000002</v>
      </c>
      <c r="I238" s="105">
        <f>IFERROR(VLOOKUP($D238,'SAP Data'!$A$7:$SD$1500,I$4,FALSE),"")</f>
        <v>-79939242.359999999</v>
      </c>
      <c r="J238" s="105">
        <f>IFERROR(VLOOKUP($D238,'SAP Data'!$A$7:$SD$1500,J$4,FALSE),"")</f>
        <v>-80148416.709999993</v>
      </c>
      <c r="K238" s="105">
        <f>IFERROR(VLOOKUP($D238,'SAP Data'!$A$7:$SD$1500,K$4,FALSE),"")</f>
        <v>-80361415.040000007</v>
      </c>
      <c r="L238" s="105">
        <f>IFERROR(VLOOKUP($D238,'SAP Data'!$A$7:$SD$1500,L$4,FALSE),"")</f>
        <v>-80571694.069999993</v>
      </c>
      <c r="M238" s="105">
        <f>IFERROR(VLOOKUP($D238,'SAP Data'!$A$7:$SD$1500,M$4,FALSE),"")</f>
        <v>-73377549.040000007</v>
      </c>
      <c r="N238" s="105">
        <f>IFERROR(VLOOKUP($D238,'SAP Data'!$A$7:$SD$1500,N$4,FALSE),"")</f>
        <v>-73574737.329999998</v>
      </c>
      <c r="O238" s="105">
        <f>IFERROR(VLOOKUP($D238,'SAP Data'!$A$7:$SD$1500,O$4,FALSE),"")</f>
        <v>-73968735.569999993</v>
      </c>
      <c r="P238" s="105">
        <f>IFERROR(VLOOKUP($D238,'SAP Data'!$A$7:$SD$1500,P$4,FALSE),"")</f>
        <v>-74162287.090000004</v>
      </c>
      <c r="Q238" s="105">
        <f>IFERROR(VLOOKUP($D238,'SAP Data'!$A$7:$SD$1500,Q$4,FALSE),"")</f>
        <v>-74356709.730000004</v>
      </c>
      <c r="R238" s="105">
        <f>IFERROR(VLOOKUP($D238,'SAP Data'!$A$7:$SD$1500,R$4,FALSE),"")</f>
        <v>-74589074.450000003</v>
      </c>
      <c r="S238" s="105">
        <f>IFERROR(VLOOKUP($D238,'SAP Data'!$A$7:$SD$1500,S$4,FALSE),"")</f>
        <v>-74822165.310000002</v>
      </c>
      <c r="T238" s="105">
        <f>IFERROR(VLOOKUP($D238,'SAP Data'!$A$7:$SD$1500,T$4,FALSE),"")</f>
        <v>-75059886.480000004</v>
      </c>
      <c r="U238" s="105">
        <f>IFERROR(VLOOKUP($D238,'SAP Data'!$A$7:$SD$1500,U$4,FALSE),"")</f>
        <v>-75294448.620000005</v>
      </c>
      <c r="V238" s="105">
        <f>IFERROR(VLOOKUP($D238,'SAP Data'!$A$7:$SD$1500,V$4,FALSE),"")</f>
        <v>-75529712.269999996</v>
      </c>
      <c r="W238" s="105">
        <f>IFERROR(VLOOKUP($D238,'SAP Data'!$A$7:$SD$1500,W$4,FALSE),"")</f>
        <v>-75773278.280000001</v>
      </c>
      <c r="X238" s="105">
        <f>IFERROR(VLOOKUP($D238,'SAP Data'!$A$7:$SD$1500,X$4,FALSE),"")</f>
        <v>-76010069.780000001</v>
      </c>
      <c r="Y238" s="105">
        <f>IFERROR(VLOOKUP($D238,'SAP Data'!$A$7:$SD$1500,Y$4,FALSE),"")</f>
        <v>-76247579.709999993</v>
      </c>
      <c r="Z238" s="105">
        <f>IFERROR(VLOOKUP($D238,'SAP Data'!$A$7:$SD$1500,Z$4,FALSE),"")</f>
        <v>-69056516.670000002</v>
      </c>
      <c r="AA238" s="105">
        <f>IFERROR(VLOOKUP($D238,'SAP Data'!$A$7:$SD$1500,AA$4,FALSE),"")</f>
        <v>-69272191.920000002</v>
      </c>
      <c r="AB238" s="105">
        <f>IFERROR(VLOOKUP($D238,'SAP Data'!$A$7:$SD$1500,AB$4,FALSE),"")</f>
        <v>-69488667.519999996</v>
      </c>
      <c r="AC238" s="220">
        <f>IFERROR(VLOOKUP($D238,'SAP Data'!$A$7:$SD$1500,AC$4,FALSE),"")</f>
        <v>-69717634.989999995</v>
      </c>
      <c r="AD238" s="133">
        <f t="shared" si="177"/>
        <v>-77196012.904166684</v>
      </c>
      <c r="AE238" s="47">
        <f t="shared" si="178"/>
        <v>-76820677.440833345</v>
      </c>
      <c r="AF238" s="47">
        <f t="shared" si="179"/>
        <v>-76438939.741666675</v>
      </c>
      <c r="AG238" s="47">
        <f t="shared" si="180"/>
        <v>-76050793.025833353</v>
      </c>
      <c r="AH238" s="47">
        <f t="shared" si="181"/>
        <v>-75664813.935000017</v>
      </c>
      <c r="AI238" s="47">
        <f t="shared" si="182"/>
        <v>-75281195.551666662</v>
      </c>
      <c r="AJ238" s="47">
        <f t="shared" si="183"/>
        <v>-74899955.507916659</v>
      </c>
      <c r="AK238" s="47">
        <f t="shared" si="184"/>
        <v>-74829472.440416649</v>
      </c>
      <c r="AL238" s="47">
        <f t="shared" si="185"/>
        <v>-74760797.857500002</v>
      </c>
      <c r="AM238" s="47">
        <f t="shared" si="186"/>
        <v>-74376849.344583333</v>
      </c>
      <c r="AN238" s="47">
        <f t="shared" si="187"/>
        <v>-73986425.877083316</v>
      </c>
      <c r="AO238" s="132">
        <f t="shared" si="188"/>
        <v>-73598396.94749999</v>
      </c>
      <c r="AP238" s="19"/>
      <c r="AQ238" s="19">
        <f t="shared" si="189"/>
        <v>0</v>
      </c>
      <c r="AR238" s="19"/>
      <c r="AS238" s="201"/>
      <c r="AT238" s="19"/>
      <c r="AU238" s="19">
        <f t="shared" si="190"/>
        <v>0</v>
      </c>
      <c r="AV238" s="19"/>
      <c r="AW238" s="201"/>
      <c r="AY238" s="19">
        <f t="shared" si="191"/>
        <v>0</v>
      </c>
      <c r="BA238" s="196"/>
      <c r="BC238" s="19">
        <f t="shared" si="192"/>
        <v>0</v>
      </c>
      <c r="BE238" s="196"/>
      <c r="BG238" s="19">
        <f t="shared" si="193"/>
        <v>0</v>
      </c>
      <c r="BI238" s="196"/>
      <c r="BK238" s="19">
        <f t="shared" si="194"/>
        <v>0</v>
      </c>
      <c r="BM238" s="196"/>
      <c r="BO238" s="19">
        <f t="shared" si="195"/>
        <v>0</v>
      </c>
      <c r="BQ238" s="196"/>
      <c r="BS238" s="19">
        <f t="shared" si="196"/>
        <v>0</v>
      </c>
      <c r="BU238" s="196"/>
      <c r="BW238" s="19">
        <f t="shared" si="197"/>
        <v>0</v>
      </c>
      <c r="BY238" s="196"/>
      <c r="CA238" s="19">
        <f t="shared" si="198"/>
        <v>0</v>
      </c>
      <c r="CC238" s="196"/>
      <c r="CE238" s="19">
        <f t="shared" si="199"/>
        <v>0</v>
      </c>
      <c r="CG238" s="196"/>
      <c r="CI238" s="19">
        <f t="shared" si="200"/>
        <v>0</v>
      </c>
      <c r="CK238" s="196"/>
      <c r="CM238" s="19">
        <f t="shared" si="201"/>
        <v>0</v>
      </c>
      <c r="CO238" s="19">
        <f t="shared" si="207"/>
        <v>-73598396.94749999</v>
      </c>
      <c r="CQ238" s="19">
        <f t="shared" si="175"/>
        <v>0</v>
      </c>
      <c r="CS238" s="19">
        <f t="shared" si="208"/>
        <v>0</v>
      </c>
      <c r="CU238" s="19">
        <f t="shared" si="206"/>
        <v>-73598396.94749999</v>
      </c>
      <c r="CW238" s="76">
        <f t="shared" si="202"/>
        <v>0</v>
      </c>
      <c r="CY238" s="21"/>
      <c r="CZ238" s="19">
        <f t="shared" si="176"/>
        <v>0</v>
      </c>
      <c r="DA238" s="21"/>
    </row>
    <row r="239" spans="2:105" x14ac:dyDescent="0.2">
      <c r="B239" s="17" t="str">
        <f>VLOOKUP(D239,'line assign basis'!$L$15:$Q$1525,6,FALSE)</f>
        <v>ENV BASE RATE DEFERR</v>
      </c>
      <c r="C239" s="20" t="s">
        <v>576</v>
      </c>
      <c r="D239" s="20" t="s">
        <v>574</v>
      </c>
      <c r="E239" s="20">
        <f>IFERROR(VLOOKUP(D239,'line assign basis'!$L$5:$P$1288,5,FALSE),"")</f>
        <v>23</v>
      </c>
      <c r="F239" s="39">
        <v>-5788604.4500000002</v>
      </c>
      <c r="G239" s="39">
        <v>-6425818.4000000004</v>
      </c>
      <c r="H239" s="19">
        <v>-6987055.5199999996</v>
      </c>
      <c r="I239" s="105">
        <f>IFERROR(VLOOKUP($D239,'SAP Data'!$A$7:$SD$1500,I$4,FALSE),"")</f>
        <v>-7404069.9400000004</v>
      </c>
      <c r="J239" s="105">
        <f>IFERROR(VLOOKUP($D239,'SAP Data'!$A$7:$SD$1500,J$4,FALSE),"")</f>
        <v>-7672100.1500000004</v>
      </c>
      <c r="K239" s="105">
        <f>IFERROR(VLOOKUP($D239,'SAP Data'!$A$7:$SD$1500,K$4,FALSE),"")</f>
        <v>-7851167.5700000003</v>
      </c>
      <c r="L239" s="105">
        <f>IFERROR(VLOOKUP($D239,'SAP Data'!$A$7:$SD$1500,L$4,FALSE),"")</f>
        <v>-7991309.8700000001</v>
      </c>
      <c r="M239" s="105">
        <f>IFERROR(VLOOKUP($D239,'SAP Data'!$A$7:$SD$1500,M$4,FALSE),"")</f>
        <v>-3131348</v>
      </c>
      <c r="N239" s="105">
        <f>IFERROR(VLOOKUP($D239,'SAP Data'!$A$7:$SD$1500,N$4,FALSE),"")</f>
        <v>-3281280.81</v>
      </c>
      <c r="O239" s="105">
        <f>IFERROR(VLOOKUP($D239,'SAP Data'!$A$7:$SD$1500,O$4,FALSE),"")</f>
        <v>-3608112.87</v>
      </c>
      <c r="P239" s="105">
        <f>IFERROR(VLOOKUP($D239,'SAP Data'!$A$7:$SD$1500,P$4,FALSE),"")</f>
        <v>-4194244.52</v>
      </c>
      <c r="Q239" s="105">
        <f>IFERROR(VLOOKUP($D239,'SAP Data'!$A$7:$SD$1500,Q$4,FALSE),"")</f>
        <v>-5000000</v>
      </c>
      <c r="R239" s="105">
        <f>IFERROR(VLOOKUP($D239,'SAP Data'!$A$7:$SD$1500,R$4,FALSE),"")</f>
        <v>-5785594.3200000003</v>
      </c>
      <c r="S239" s="105">
        <f>IFERROR(VLOOKUP($D239,'SAP Data'!$A$7:$SD$1500,S$4,FALSE),"")</f>
        <v>-6421224.79</v>
      </c>
      <c r="T239" s="105">
        <f>IFERROR(VLOOKUP($D239,'SAP Data'!$A$7:$SD$1500,T$4,FALSE),"")</f>
        <v>-6983128.21</v>
      </c>
      <c r="U239" s="105">
        <f>IFERROR(VLOOKUP($D239,'SAP Data'!$A$7:$SD$1500,U$4,FALSE),"")</f>
        <v>-7400093.5899999999</v>
      </c>
      <c r="V239" s="105">
        <f>IFERROR(VLOOKUP($D239,'SAP Data'!$A$7:$SD$1500,V$4,FALSE),"")</f>
        <v>-7667444.0899999999</v>
      </c>
      <c r="W239" s="105">
        <f>IFERROR(VLOOKUP($D239,'SAP Data'!$A$7:$SD$1500,W$4,FALSE),"")</f>
        <v>-7846896.71</v>
      </c>
      <c r="X239" s="105">
        <f>IFERROR(VLOOKUP($D239,'SAP Data'!$A$7:$SD$1500,X$4,FALSE),"")</f>
        <v>-7987191.4000000004</v>
      </c>
      <c r="Y239" s="105">
        <f>IFERROR(VLOOKUP($D239,'SAP Data'!$A$7:$SD$1500,Y$4,FALSE),"")</f>
        <v>-8127187.3300000001</v>
      </c>
      <c r="Z239" s="105">
        <f>IFERROR(VLOOKUP($D239,'SAP Data'!$A$7:$SD$1500,Z$4,FALSE),"")</f>
        <v>-3277853.91</v>
      </c>
      <c r="AA239" s="105">
        <f>IFERROR(VLOOKUP($D239,'SAP Data'!$A$7:$SD$1500,AA$4,FALSE),"")</f>
        <v>-3606277.51</v>
      </c>
      <c r="AB239" s="105">
        <f>IFERROR(VLOOKUP($D239,'SAP Data'!$A$7:$SD$1500,AB$4,FALSE),"")</f>
        <v>-4194265.16</v>
      </c>
      <c r="AC239" s="220">
        <f>IFERROR(VLOOKUP($D239,'SAP Data'!$A$7:$SD$1500,AC$4,FALSE),"")</f>
        <v>-5000000</v>
      </c>
      <c r="AD239" s="133">
        <f t="shared" si="177"/>
        <v>-5777800.5862499997</v>
      </c>
      <c r="AE239" s="47">
        <f t="shared" si="178"/>
        <v>-5777483.7637500009</v>
      </c>
      <c r="AF239" s="47">
        <f t="shared" si="179"/>
        <v>-5777128.7254166668</v>
      </c>
      <c r="AG239" s="47">
        <f t="shared" si="180"/>
        <v>-5776799.40625</v>
      </c>
      <c r="AH239" s="47">
        <f t="shared" si="181"/>
        <v>-5776439.7225000001</v>
      </c>
      <c r="AI239" s="47">
        <f t="shared" si="182"/>
        <v>-5776067.767500001</v>
      </c>
      <c r="AJ239" s="47">
        <f t="shared" si="183"/>
        <v>-5775718.2120833332</v>
      </c>
      <c r="AK239" s="47">
        <f t="shared" si="184"/>
        <v>-5983706.5812500007</v>
      </c>
      <c r="AL239" s="47">
        <f t="shared" si="185"/>
        <v>-6191723.7658333331</v>
      </c>
      <c r="AM239" s="47">
        <f t="shared" si="186"/>
        <v>-6191504.504999999</v>
      </c>
      <c r="AN239" s="47">
        <f t="shared" si="187"/>
        <v>-6191428.8916666666</v>
      </c>
      <c r="AO239" s="132">
        <f t="shared" si="188"/>
        <v>-6191429.751666666</v>
      </c>
      <c r="AP239" s="19"/>
      <c r="AQ239" s="19">
        <f t="shared" si="189"/>
        <v>0</v>
      </c>
      <c r="AR239" s="19"/>
      <c r="AS239" s="201"/>
      <c r="AT239" s="19"/>
      <c r="AU239" s="19">
        <f t="shared" si="190"/>
        <v>0</v>
      </c>
      <c r="AV239" s="19"/>
      <c r="AW239" s="201"/>
      <c r="AY239" s="19">
        <f t="shared" si="191"/>
        <v>0</v>
      </c>
      <c r="BA239" s="196"/>
      <c r="BC239" s="19">
        <f t="shared" si="192"/>
        <v>0</v>
      </c>
      <c r="BE239" s="196"/>
      <c r="BG239" s="19">
        <f t="shared" si="193"/>
        <v>0</v>
      </c>
      <c r="BI239" s="196"/>
      <c r="BK239" s="19">
        <f t="shared" si="194"/>
        <v>0</v>
      </c>
      <c r="BM239" s="196"/>
      <c r="BO239" s="19">
        <f t="shared" si="195"/>
        <v>0</v>
      </c>
      <c r="BQ239" s="196"/>
      <c r="BS239" s="19">
        <f t="shared" si="196"/>
        <v>0</v>
      </c>
      <c r="BU239" s="196"/>
      <c r="BW239" s="19">
        <f t="shared" si="197"/>
        <v>0</v>
      </c>
      <c r="BY239" s="196"/>
      <c r="CA239" s="19">
        <f t="shared" si="198"/>
        <v>0</v>
      </c>
      <c r="CC239" s="196"/>
      <c r="CE239" s="19">
        <f t="shared" si="199"/>
        <v>0</v>
      </c>
      <c r="CG239" s="196"/>
      <c r="CI239" s="19">
        <f t="shared" si="200"/>
        <v>0</v>
      </c>
      <c r="CK239" s="196"/>
      <c r="CM239" s="19">
        <f t="shared" si="201"/>
        <v>0</v>
      </c>
      <c r="CO239" s="19">
        <f t="shared" si="207"/>
        <v>-6191429.751666666</v>
      </c>
      <c r="CQ239" s="19">
        <f t="shared" si="175"/>
        <v>0</v>
      </c>
      <c r="CS239" s="19">
        <f t="shared" si="208"/>
        <v>0</v>
      </c>
      <c r="CU239" s="19">
        <f t="shared" si="206"/>
        <v>-6191429.751666666</v>
      </c>
      <c r="CW239" s="76">
        <f t="shared" si="202"/>
        <v>0</v>
      </c>
      <c r="CY239" s="21"/>
      <c r="CZ239" s="19">
        <f t="shared" si="176"/>
        <v>0</v>
      </c>
      <c r="DA239" s="21"/>
    </row>
    <row r="240" spans="2:105" x14ac:dyDescent="0.2">
      <c r="B240" s="17" t="str">
        <f>VLOOKUP(D240,'line assign basis'!$L$15:$Q$1525,6,FALSE)</f>
        <v>GASCO - WASH</v>
      </c>
      <c r="C240" s="20" t="s">
        <v>579</v>
      </c>
      <c r="D240" s="20" t="s">
        <v>577</v>
      </c>
      <c r="E240" s="20">
        <f>IFERROR(VLOOKUP(D240,'line assign basis'!$L$5:$P$1288,5,FALSE),"")</f>
        <v>23</v>
      </c>
      <c r="F240" s="39">
        <v>2242186.08</v>
      </c>
      <c r="G240" s="39">
        <v>2272281.59</v>
      </c>
      <c r="H240" s="19">
        <v>2311591.91</v>
      </c>
      <c r="I240" s="105">
        <f>IFERROR(VLOOKUP($D240,'SAP Data'!$A$7:$SD$1500,I$4,FALSE),"")</f>
        <v>2346317.64</v>
      </c>
      <c r="J240" s="105">
        <f>IFERROR(VLOOKUP($D240,'SAP Data'!$A$7:$SD$1500,J$4,FALSE),"")</f>
        <v>2378854.94</v>
      </c>
      <c r="K240" s="105">
        <f>IFERROR(VLOOKUP($D240,'SAP Data'!$A$7:$SD$1500,K$4,FALSE),"")</f>
        <v>2426535.5699999998</v>
      </c>
      <c r="L240" s="105">
        <f>IFERROR(VLOOKUP($D240,'SAP Data'!$A$7:$SD$1500,L$4,FALSE),"")</f>
        <v>2448538.6800000002</v>
      </c>
      <c r="M240" s="105">
        <f>IFERROR(VLOOKUP($D240,'SAP Data'!$A$7:$SD$1500,M$4,FALSE),"")</f>
        <v>2499711.23</v>
      </c>
      <c r="N240" s="105">
        <f>IFERROR(VLOOKUP($D240,'SAP Data'!$A$7:$SD$1500,N$4,FALSE),"")</f>
        <v>2521245.08</v>
      </c>
      <c r="O240" s="105">
        <f>IFERROR(VLOOKUP($D240,'SAP Data'!$A$7:$SD$1500,O$4,FALSE),"")</f>
        <v>2551032.7799999998</v>
      </c>
      <c r="P240" s="105">
        <f>IFERROR(VLOOKUP($D240,'SAP Data'!$A$7:$SD$1500,P$4,FALSE),"")</f>
        <v>2603422.2400000002</v>
      </c>
      <c r="Q240" s="105">
        <f>IFERROR(VLOOKUP($D240,'SAP Data'!$A$7:$SD$1500,Q$4,FALSE),"")</f>
        <v>2642102.25</v>
      </c>
      <c r="R240" s="105">
        <f>IFERROR(VLOOKUP($D240,'SAP Data'!$A$7:$SD$1500,R$4,FALSE),"")</f>
        <v>2683195.91</v>
      </c>
      <c r="S240" s="105">
        <f>IFERROR(VLOOKUP($D240,'SAP Data'!$A$7:$SD$1500,S$4,FALSE),"")</f>
        <v>2695879.74</v>
      </c>
      <c r="T240" s="105">
        <f>IFERROR(VLOOKUP($D240,'SAP Data'!$A$7:$SD$1500,T$4,FALSE),"")</f>
        <v>2746083.92</v>
      </c>
      <c r="U240" s="105">
        <f>IFERROR(VLOOKUP($D240,'SAP Data'!$A$7:$SD$1500,U$4,FALSE),"")</f>
        <v>2773532.66</v>
      </c>
      <c r="V240" s="105">
        <f>IFERROR(VLOOKUP($D240,'SAP Data'!$A$7:$SD$1500,V$4,FALSE),"")</f>
        <v>2825935.75</v>
      </c>
      <c r="W240" s="105">
        <f>IFERROR(VLOOKUP($D240,'SAP Data'!$A$7:$SD$1500,W$4,FALSE),"")</f>
        <v>2844274.14</v>
      </c>
      <c r="X240" s="105">
        <f>IFERROR(VLOOKUP($D240,'SAP Data'!$A$7:$SD$1500,X$4,FALSE),"")</f>
        <v>2880309.53</v>
      </c>
      <c r="Y240" s="105">
        <f>IFERROR(VLOOKUP($D240,'SAP Data'!$A$7:$SD$1500,Y$4,FALSE),"")</f>
        <v>2899145.32</v>
      </c>
      <c r="Z240" s="105">
        <f>IFERROR(VLOOKUP($D240,'SAP Data'!$A$7:$SD$1500,Z$4,FALSE),"")</f>
        <v>2953098.63</v>
      </c>
      <c r="AA240" s="105">
        <f>IFERROR(VLOOKUP($D240,'SAP Data'!$A$7:$SD$1500,AA$4,FALSE),"")</f>
        <v>2993310.19</v>
      </c>
      <c r="AB240" s="105">
        <f>IFERROR(VLOOKUP($D240,'SAP Data'!$A$7:$SD$1500,AB$4,FALSE),"")</f>
        <v>447987.55</v>
      </c>
      <c r="AC240" s="220">
        <f>IFERROR(VLOOKUP($D240,'SAP Data'!$A$7:$SD$1500,AC$4,FALSE),"")</f>
        <v>525220.77</v>
      </c>
      <c r="AD240" s="133">
        <f t="shared" si="177"/>
        <v>2455360.4087499999</v>
      </c>
      <c r="AE240" s="47">
        <f t="shared" si="178"/>
        <v>2491385.74125</v>
      </c>
      <c r="AF240" s="47">
        <f t="shared" si="179"/>
        <v>2527139.4979166668</v>
      </c>
      <c r="AG240" s="47">
        <f t="shared" si="180"/>
        <v>2563043.9575</v>
      </c>
      <c r="AH240" s="47">
        <f t="shared" si="181"/>
        <v>2599472.9504166665</v>
      </c>
      <c r="AI240" s="47">
        <f t="shared" si="182"/>
        <v>2635507.0912500005</v>
      </c>
      <c r="AJ240" s="47">
        <f t="shared" si="183"/>
        <v>2670903.3170833332</v>
      </c>
      <c r="AK240" s="47">
        <f t="shared" si="184"/>
        <v>2705536.8562500002</v>
      </c>
      <c r="AL240" s="47">
        <f t="shared" si="185"/>
        <v>2740173.8412500001</v>
      </c>
      <c r="AM240" s="47">
        <f t="shared" si="186"/>
        <v>2776595.9645833331</v>
      </c>
      <c r="AN240" s="47">
        <f t="shared" si="187"/>
        <v>2705214.4112500004</v>
      </c>
      <c r="AO240" s="132">
        <f t="shared" si="188"/>
        <v>2527201.2375000003</v>
      </c>
      <c r="AP240" s="19"/>
      <c r="AQ240" s="19">
        <f t="shared" si="189"/>
        <v>0</v>
      </c>
      <c r="AR240" s="19"/>
      <c r="AS240" s="201"/>
      <c r="AT240" s="19"/>
      <c r="AU240" s="19">
        <f t="shared" si="190"/>
        <v>0</v>
      </c>
      <c r="AV240" s="19"/>
      <c r="AW240" s="201"/>
      <c r="AY240" s="19">
        <f t="shared" si="191"/>
        <v>0</v>
      </c>
      <c r="BA240" s="196"/>
      <c r="BC240" s="19">
        <f t="shared" si="192"/>
        <v>0</v>
      </c>
      <c r="BE240" s="196"/>
      <c r="BG240" s="19">
        <f t="shared" si="193"/>
        <v>0</v>
      </c>
      <c r="BI240" s="196"/>
      <c r="BK240" s="19">
        <f t="shared" si="194"/>
        <v>0</v>
      </c>
      <c r="BM240" s="196"/>
      <c r="BO240" s="19">
        <f t="shared" si="195"/>
        <v>0</v>
      </c>
      <c r="BQ240" s="196"/>
      <c r="BS240" s="19">
        <f t="shared" si="196"/>
        <v>0</v>
      </c>
      <c r="BU240" s="196"/>
      <c r="BW240" s="19">
        <f t="shared" si="197"/>
        <v>0</v>
      </c>
      <c r="BY240" s="196"/>
      <c r="CA240" s="19">
        <f t="shared" si="198"/>
        <v>0</v>
      </c>
      <c r="CC240" s="196"/>
      <c r="CE240" s="19">
        <f t="shared" si="199"/>
        <v>0</v>
      </c>
      <c r="CG240" s="196"/>
      <c r="CI240" s="19">
        <f t="shared" si="200"/>
        <v>0</v>
      </c>
      <c r="CK240" s="196"/>
      <c r="CM240" s="19">
        <f t="shared" si="201"/>
        <v>0</v>
      </c>
      <c r="CO240" s="19">
        <f t="shared" si="207"/>
        <v>2527201.2375000003</v>
      </c>
      <c r="CQ240" s="19">
        <f t="shared" si="175"/>
        <v>0</v>
      </c>
      <c r="CS240" s="19">
        <f t="shared" si="208"/>
        <v>0</v>
      </c>
      <c r="CU240" s="19">
        <f t="shared" si="206"/>
        <v>2527201.2375000003</v>
      </c>
      <c r="CW240" s="76">
        <f t="shared" si="202"/>
        <v>0</v>
      </c>
      <c r="CY240" s="21"/>
      <c r="CZ240" s="19">
        <f t="shared" si="176"/>
        <v>0</v>
      </c>
      <c r="DA240" s="21"/>
    </row>
    <row r="241" spans="2:105" x14ac:dyDescent="0.2">
      <c r="B241" s="17" t="str">
        <f>VLOOKUP(D241,'line assign basis'!$L$15:$Q$1525,6,FALSE)</f>
        <v>CENT SERV CENT-WASH</v>
      </c>
      <c r="C241" s="20" t="s">
        <v>582</v>
      </c>
      <c r="D241" s="20" t="s">
        <v>580</v>
      </c>
      <c r="E241" s="20">
        <f>IFERROR(VLOOKUP(D241,'line assign basis'!$L$5:$P$1288,5,FALSE),"")</f>
        <v>23</v>
      </c>
      <c r="F241" s="39">
        <v>22697.56</v>
      </c>
      <c r="G241" s="39">
        <v>22697.56</v>
      </c>
      <c r="H241" s="19">
        <v>22747.86</v>
      </c>
      <c r="I241" s="105">
        <f>IFERROR(VLOOKUP($D241,'SAP Data'!$A$7:$SD$1500,I$4,FALSE),"")</f>
        <v>22747.86</v>
      </c>
      <c r="J241" s="105">
        <f>IFERROR(VLOOKUP($D241,'SAP Data'!$A$7:$SD$1500,J$4,FALSE),"")</f>
        <v>22747.86</v>
      </c>
      <c r="K241" s="105">
        <f>IFERROR(VLOOKUP($D241,'SAP Data'!$A$7:$SD$1500,K$4,FALSE),"")</f>
        <v>22747.86</v>
      </c>
      <c r="L241" s="105">
        <f>IFERROR(VLOOKUP($D241,'SAP Data'!$A$7:$SD$1500,L$4,FALSE),"")</f>
        <v>22747.86</v>
      </c>
      <c r="M241" s="105">
        <f>IFERROR(VLOOKUP($D241,'SAP Data'!$A$7:$SD$1500,M$4,FALSE),"")</f>
        <v>22747.86</v>
      </c>
      <c r="N241" s="105">
        <f>IFERROR(VLOOKUP($D241,'SAP Data'!$A$7:$SD$1500,N$4,FALSE),"")</f>
        <v>22747.86</v>
      </c>
      <c r="O241" s="105">
        <f>IFERROR(VLOOKUP($D241,'SAP Data'!$A$7:$SD$1500,O$4,FALSE),"")</f>
        <v>22747.86</v>
      </c>
      <c r="P241" s="105">
        <f>IFERROR(VLOOKUP($D241,'SAP Data'!$A$7:$SD$1500,P$4,FALSE),"")</f>
        <v>22906.41</v>
      </c>
      <c r="Q241" s="105">
        <f>IFERROR(VLOOKUP($D241,'SAP Data'!$A$7:$SD$1500,Q$4,FALSE),"")</f>
        <v>23148.82</v>
      </c>
      <c r="R241" s="105">
        <f>IFERROR(VLOOKUP($D241,'SAP Data'!$A$7:$SD$1500,R$4,FALSE),"")</f>
        <v>23148.82</v>
      </c>
      <c r="S241" s="105">
        <f>IFERROR(VLOOKUP($D241,'SAP Data'!$A$7:$SD$1500,S$4,FALSE),"")</f>
        <v>23148.82</v>
      </c>
      <c r="T241" s="105">
        <f>IFERROR(VLOOKUP($D241,'SAP Data'!$A$7:$SD$1500,T$4,FALSE),"")</f>
        <v>23148.82</v>
      </c>
      <c r="U241" s="105">
        <f>IFERROR(VLOOKUP($D241,'SAP Data'!$A$7:$SD$1500,U$4,FALSE),"")</f>
        <v>23148.82</v>
      </c>
      <c r="V241" s="105">
        <f>IFERROR(VLOOKUP($D241,'SAP Data'!$A$7:$SD$1500,V$4,FALSE),"")</f>
        <v>23148.82</v>
      </c>
      <c r="W241" s="105">
        <f>IFERROR(VLOOKUP($D241,'SAP Data'!$A$7:$SD$1500,W$4,FALSE),"")</f>
        <v>23148.82</v>
      </c>
      <c r="X241" s="105">
        <f>IFERROR(VLOOKUP($D241,'SAP Data'!$A$7:$SD$1500,X$4,FALSE),"")</f>
        <v>23148.82</v>
      </c>
      <c r="Y241" s="105">
        <f>IFERROR(VLOOKUP($D241,'SAP Data'!$A$7:$SD$1500,Y$4,FALSE),"")</f>
        <v>23148.82</v>
      </c>
      <c r="Z241" s="105">
        <f>IFERROR(VLOOKUP($D241,'SAP Data'!$A$7:$SD$1500,Z$4,FALSE),"")</f>
        <v>23148.82</v>
      </c>
      <c r="AA241" s="105">
        <f>IFERROR(VLOOKUP($D241,'SAP Data'!$A$7:$SD$1500,AA$4,FALSE),"")</f>
        <v>23148.82</v>
      </c>
      <c r="AB241" s="105">
        <f>IFERROR(VLOOKUP($D241,'SAP Data'!$A$7:$SD$1500,AB$4,FALSE),"")</f>
        <v>311.70999999999998</v>
      </c>
      <c r="AC241" s="220">
        <f>IFERROR(VLOOKUP($D241,'SAP Data'!$A$7:$SD$1500,AC$4,FALSE),"")</f>
        <v>328.72</v>
      </c>
      <c r="AD241" s="133">
        <f t="shared" si="177"/>
        <v>22804.904999999995</v>
      </c>
      <c r="AE241" s="47">
        <f t="shared" si="178"/>
        <v>22842.51</v>
      </c>
      <c r="AF241" s="47">
        <f t="shared" si="179"/>
        <v>22878.019166666669</v>
      </c>
      <c r="AG241" s="47">
        <f t="shared" si="180"/>
        <v>22911.432499999999</v>
      </c>
      <c r="AH241" s="47">
        <f t="shared" si="181"/>
        <v>22944.845833333336</v>
      </c>
      <c r="AI241" s="47">
        <f t="shared" si="182"/>
        <v>22978.25916666667</v>
      </c>
      <c r="AJ241" s="47">
        <f t="shared" si="183"/>
        <v>23011.672500000001</v>
      </c>
      <c r="AK241" s="47">
        <f t="shared" si="184"/>
        <v>23045.085833333334</v>
      </c>
      <c r="AL241" s="47">
        <f t="shared" si="185"/>
        <v>23078.499166666672</v>
      </c>
      <c r="AM241" s="47">
        <f t="shared" si="186"/>
        <v>23111.912500000002</v>
      </c>
      <c r="AN241" s="47">
        <f t="shared" si="187"/>
        <v>22187.173333333336</v>
      </c>
      <c r="AO241" s="132">
        <f t="shared" si="188"/>
        <v>20294.890000000003</v>
      </c>
      <c r="AP241" s="19"/>
      <c r="AQ241" s="19">
        <f t="shared" si="189"/>
        <v>0</v>
      </c>
      <c r="AR241" s="19"/>
      <c r="AS241" s="201"/>
      <c r="AT241" s="19"/>
      <c r="AU241" s="19">
        <f t="shared" si="190"/>
        <v>0</v>
      </c>
      <c r="AV241" s="19"/>
      <c r="AW241" s="201"/>
      <c r="AY241" s="19">
        <f t="shared" si="191"/>
        <v>0</v>
      </c>
      <c r="BA241" s="196"/>
      <c r="BC241" s="19">
        <f t="shared" si="192"/>
        <v>0</v>
      </c>
      <c r="BE241" s="196"/>
      <c r="BG241" s="19">
        <f t="shared" si="193"/>
        <v>0</v>
      </c>
      <c r="BI241" s="196"/>
      <c r="BK241" s="19">
        <f t="shared" si="194"/>
        <v>0</v>
      </c>
      <c r="BM241" s="196"/>
      <c r="BO241" s="19">
        <f t="shared" si="195"/>
        <v>0</v>
      </c>
      <c r="BQ241" s="196"/>
      <c r="BS241" s="19">
        <f t="shared" si="196"/>
        <v>0</v>
      </c>
      <c r="BU241" s="196"/>
      <c r="BW241" s="19">
        <f t="shared" si="197"/>
        <v>0</v>
      </c>
      <c r="BY241" s="196"/>
      <c r="CA241" s="19">
        <f t="shared" si="198"/>
        <v>0</v>
      </c>
      <c r="CC241" s="196"/>
      <c r="CE241" s="19">
        <f t="shared" si="199"/>
        <v>0</v>
      </c>
      <c r="CG241" s="196"/>
      <c r="CI241" s="19">
        <f t="shared" si="200"/>
        <v>0</v>
      </c>
      <c r="CK241" s="196"/>
      <c r="CM241" s="19">
        <f t="shared" si="201"/>
        <v>0</v>
      </c>
      <c r="CO241" s="19">
        <f t="shared" si="207"/>
        <v>20294.890000000003</v>
      </c>
      <c r="CQ241" s="19">
        <f t="shared" si="175"/>
        <v>0</v>
      </c>
      <c r="CS241" s="19">
        <f t="shared" si="208"/>
        <v>0</v>
      </c>
      <c r="CU241" s="19">
        <f t="shared" si="206"/>
        <v>20294.890000000003</v>
      </c>
      <c r="CW241" s="76">
        <f t="shared" si="202"/>
        <v>0</v>
      </c>
      <c r="CY241" s="21"/>
      <c r="CZ241" s="19">
        <f t="shared" si="176"/>
        <v>0</v>
      </c>
      <c r="DA241" s="21"/>
    </row>
    <row r="242" spans="2:105" x14ac:dyDescent="0.2">
      <c r="B242" s="17" t="str">
        <f>VLOOKUP(D242,'line assign basis'!$L$15:$Q$1525,6,FALSE)</f>
        <v>TARBODY - WASH</v>
      </c>
      <c r="C242" s="20" t="s">
        <v>585</v>
      </c>
      <c r="D242" s="20" t="s">
        <v>583</v>
      </c>
      <c r="E242" s="20">
        <f>IFERROR(VLOOKUP(D242,'line assign basis'!$L$5:$P$1288,5,FALSE),"")</f>
        <v>23</v>
      </c>
      <c r="F242" s="39">
        <v>18093.28</v>
      </c>
      <c r="G242" s="39">
        <v>18093.28</v>
      </c>
      <c r="H242" s="19">
        <v>18093.28</v>
      </c>
      <c r="I242" s="105">
        <f>IFERROR(VLOOKUP($D242,'SAP Data'!$A$7:$SD$1500,I$4,FALSE),"")</f>
        <v>18093.28</v>
      </c>
      <c r="J242" s="105">
        <f>IFERROR(VLOOKUP($D242,'SAP Data'!$A$7:$SD$1500,J$4,FALSE),"")</f>
        <v>18093.28</v>
      </c>
      <c r="K242" s="105">
        <f>IFERROR(VLOOKUP($D242,'SAP Data'!$A$7:$SD$1500,K$4,FALSE),"")</f>
        <v>18093.28</v>
      </c>
      <c r="L242" s="105">
        <f>IFERROR(VLOOKUP($D242,'SAP Data'!$A$7:$SD$1500,L$4,FALSE),"")</f>
        <v>18093.28</v>
      </c>
      <c r="M242" s="105">
        <f>IFERROR(VLOOKUP($D242,'SAP Data'!$A$7:$SD$1500,M$4,FALSE),"")</f>
        <v>18093.28</v>
      </c>
      <c r="N242" s="105">
        <f>IFERROR(VLOOKUP($D242,'SAP Data'!$A$7:$SD$1500,N$4,FALSE),"")</f>
        <v>18093.28</v>
      </c>
      <c r="O242" s="105">
        <f>IFERROR(VLOOKUP($D242,'SAP Data'!$A$7:$SD$1500,O$4,FALSE),"")</f>
        <v>18093.28</v>
      </c>
      <c r="P242" s="105">
        <f>IFERROR(VLOOKUP($D242,'SAP Data'!$A$7:$SD$1500,P$4,FALSE),"")</f>
        <v>18093.28</v>
      </c>
      <c r="Q242" s="105">
        <f>IFERROR(VLOOKUP($D242,'SAP Data'!$A$7:$SD$1500,Q$4,FALSE),"")</f>
        <v>18093.28</v>
      </c>
      <c r="R242" s="105">
        <f>IFERROR(VLOOKUP($D242,'SAP Data'!$A$7:$SD$1500,R$4,FALSE),"")</f>
        <v>18093.28</v>
      </c>
      <c r="S242" s="105">
        <f>IFERROR(VLOOKUP($D242,'SAP Data'!$A$7:$SD$1500,S$4,FALSE),"")</f>
        <v>18093.28</v>
      </c>
      <c r="T242" s="105">
        <f>IFERROR(VLOOKUP($D242,'SAP Data'!$A$7:$SD$1500,T$4,FALSE),"")</f>
        <v>18093.28</v>
      </c>
      <c r="U242" s="105">
        <f>IFERROR(VLOOKUP($D242,'SAP Data'!$A$7:$SD$1500,U$4,FALSE),"")</f>
        <v>18093.28</v>
      </c>
      <c r="V242" s="105">
        <f>IFERROR(VLOOKUP($D242,'SAP Data'!$A$7:$SD$1500,V$4,FALSE),"")</f>
        <v>18093.28</v>
      </c>
      <c r="W242" s="105">
        <f>IFERROR(VLOOKUP($D242,'SAP Data'!$A$7:$SD$1500,W$4,FALSE),"")</f>
        <v>18093.28</v>
      </c>
      <c r="X242" s="105">
        <f>IFERROR(VLOOKUP($D242,'SAP Data'!$A$7:$SD$1500,X$4,FALSE),"")</f>
        <v>18093.28</v>
      </c>
      <c r="Y242" s="105">
        <f>IFERROR(VLOOKUP($D242,'SAP Data'!$A$7:$SD$1500,Y$4,FALSE),"")</f>
        <v>18093.28</v>
      </c>
      <c r="Z242" s="105">
        <f>IFERROR(VLOOKUP($D242,'SAP Data'!$A$7:$SD$1500,Z$4,FALSE),"")</f>
        <v>18093.28</v>
      </c>
      <c r="AA242" s="105">
        <f>IFERROR(VLOOKUP($D242,'SAP Data'!$A$7:$SD$1500,AA$4,FALSE),"")</f>
        <v>18093.28</v>
      </c>
      <c r="AB242" s="105">
        <f>IFERROR(VLOOKUP($D242,'SAP Data'!$A$7:$SD$1500,AB$4,FALSE),"")</f>
        <v>0.28000000000000003</v>
      </c>
      <c r="AC242" s="220">
        <f>IFERROR(VLOOKUP($D242,'SAP Data'!$A$7:$SD$1500,AC$4,FALSE),"")</f>
        <v>0.28000000000000003</v>
      </c>
      <c r="AD242" s="133">
        <f t="shared" si="177"/>
        <v>18093.28</v>
      </c>
      <c r="AE242" s="47">
        <f t="shared" si="178"/>
        <v>18093.28</v>
      </c>
      <c r="AF242" s="47">
        <f t="shared" si="179"/>
        <v>18093.28</v>
      </c>
      <c r="AG242" s="47">
        <f t="shared" si="180"/>
        <v>18093.28</v>
      </c>
      <c r="AH242" s="47">
        <f t="shared" si="181"/>
        <v>18093.28</v>
      </c>
      <c r="AI242" s="47">
        <f t="shared" si="182"/>
        <v>18093.28</v>
      </c>
      <c r="AJ242" s="47">
        <f t="shared" si="183"/>
        <v>18093.28</v>
      </c>
      <c r="AK242" s="47">
        <f t="shared" si="184"/>
        <v>18093.28</v>
      </c>
      <c r="AL242" s="47">
        <f t="shared" si="185"/>
        <v>18093.28</v>
      </c>
      <c r="AM242" s="47">
        <f t="shared" si="186"/>
        <v>18093.28</v>
      </c>
      <c r="AN242" s="47">
        <f t="shared" si="187"/>
        <v>17339.404999999999</v>
      </c>
      <c r="AO242" s="132">
        <f t="shared" si="188"/>
        <v>15831.654999999999</v>
      </c>
      <c r="AP242" s="19"/>
      <c r="AQ242" s="19">
        <f t="shared" si="189"/>
        <v>0</v>
      </c>
      <c r="AR242" s="19"/>
      <c r="AS242" s="201"/>
      <c r="AT242" s="19"/>
      <c r="AU242" s="19">
        <f t="shared" si="190"/>
        <v>0</v>
      </c>
      <c r="AV242" s="19"/>
      <c r="AW242" s="201"/>
      <c r="AY242" s="19">
        <f t="shared" si="191"/>
        <v>0</v>
      </c>
      <c r="BA242" s="196"/>
      <c r="BC242" s="19">
        <f t="shared" si="192"/>
        <v>0</v>
      </c>
      <c r="BE242" s="196"/>
      <c r="BG242" s="19">
        <f t="shared" si="193"/>
        <v>0</v>
      </c>
      <c r="BI242" s="196"/>
      <c r="BK242" s="19">
        <f t="shared" si="194"/>
        <v>0</v>
      </c>
      <c r="BM242" s="196"/>
      <c r="BO242" s="19">
        <f t="shared" si="195"/>
        <v>0</v>
      </c>
      <c r="BQ242" s="196"/>
      <c r="BS242" s="19">
        <f t="shared" si="196"/>
        <v>0</v>
      </c>
      <c r="BU242" s="196"/>
      <c r="BW242" s="19">
        <f t="shared" si="197"/>
        <v>0</v>
      </c>
      <c r="BY242" s="196"/>
      <c r="CA242" s="19">
        <f t="shared" si="198"/>
        <v>0</v>
      </c>
      <c r="CC242" s="196"/>
      <c r="CE242" s="19">
        <f t="shared" si="199"/>
        <v>0</v>
      </c>
      <c r="CG242" s="196"/>
      <c r="CI242" s="19">
        <f t="shared" si="200"/>
        <v>0</v>
      </c>
      <c r="CK242" s="196"/>
      <c r="CM242" s="19">
        <f t="shared" si="201"/>
        <v>0</v>
      </c>
      <c r="CO242" s="19">
        <f t="shared" si="207"/>
        <v>15831.654999999999</v>
      </c>
      <c r="CQ242" s="19">
        <f t="shared" si="175"/>
        <v>0</v>
      </c>
      <c r="CS242" s="19">
        <f t="shared" si="208"/>
        <v>0</v>
      </c>
      <c r="CU242" s="19">
        <f t="shared" si="206"/>
        <v>15831.654999999999</v>
      </c>
      <c r="CW242" s="76">
        <f t="shared" si="202"/>
        <v>0</v>
      </c>
      <c r="CY242" s="21"/>
      <c r="CZ242" s="19">
        <f t="shared" si="176"/>
        <v>0</v>
      </c>
      <c r="DA242" s="21"/>
    </row>
    <row r="243" spans="2:105" x14ac:dyDescent="0.2">
      <c r="B243" s="17" t="str">
        <f>VLOOKUP(D243,'line assign basis'!$L$15:$Q$1525,6,FALSE)</f>
        <v>PDX HARBOR - WASH</v>
      </c>
      <c r="C243" s="20" t="s">
        <v>588</v>
      </c>
      <c r="D243" s="20" t="s">
        <v>586</v>
      </c>
      <c r="E243" s="20">
        <f>IFERROR(VLOOKUP(D243,'line assign basis'!$L$5:$P$1288,5,FALSE),"")</f>
        <v>23</v>
      </c>
      <c r="F243" s="39">
        <v>295901.53999999998</v>
      </c>
      <c r="G243" s="39">
        <v>297390.27</v>
      </c>
      <c r="H243" s="19">
        <v>298966.15999999997</v>
      </c>
      <c r="I243" s="105">
        <f>IFERROR(VLOOKUP($D243,'SAP Data'!$A$7:$SD$1500,I$4,FALSE),"")</f>
        <v>301452.93</v>
      </c>
      <c r="J243" s="105">
        <f>IFERROR(VLOOKUP($D243,'SAP Data'!$A$7:$SD$1500,J$4,FALSE),"")</f>
        <v>304267.86</v>
      </c>
      <c r="K243" s="105">
        <f>IFERROR(VLOOKUP($D243,'SAP Data'!$A$7:$SD$1500,K$4,FALSE),"")</f>
        <v>306455.73</v>
      </c>
      <c r="L243" s="105">
        <f>IFERROR(VLOOKUP($D243,'SAP Data'!$A$7:$SD$1500,L$4,FALSE),"")</f>
        <v>310096.93</v>
      </c>
      <c r="M243" s="105">
        <f>IFERROR(VLOOKUP($D243,'SAP Data'!$A$7:$SD$1500,M$4,FALSE),"")</f>
        <v>312501.56</v>
      </c>
      <c r="N243" s="105">
        <f>IFERROR(VLOOKUP($D243,'SAP Data'!$A$7:$SD$1500,N$4,FALSE),"")</f>
        <v>313778.84000000003</v>
      </c>
      <c r="O243" s="105">
        <f>IFERROR(VLOOKUP($D243,'SAP Data'!$A$7:$SD$1500,O$4,FALSE),"")</f>
        <v>316298.37</v>
      </c>
      <c r="P243" s="105">
        <f>IFERROR(VLOOKUP($D243,'SAP Data'!$A$7:$SD$1500,P$4,FALSE),"")</f>
        <v>318130.53999999998</v>
      </c>
      <c r="Q243" s="105">
        <f>IFERROR(VLOOKUP($D243,'SAP Data'!$A$7:$SD$1500,Q$4,FALSE),"")</f>
        <v>320110.38</v>
      </c>
      <c r="R243" s="105">
        <f>IFERROR(VLOOKUP($D243,'SAP Data'!$A$7:$SD$1500,R$4,FALSE),"")</f>
        <v>323318.25</v>
      </c>
      <c r="S243" s="105">
        <f>IFERROR(VLOOKUP($D243,'SAP Data'!$A$7:$SD$1500,S$4,FALSE),"")</f>
        <v>325452.90999999997</v>
      </c>
      <c r="T243" s="105">
        <f>IFERROR(VLOOKUP($D243,'SAP Data'!$A$7:$SD$1500,T$4,FALSE),"")</f>
        <v>328865.5</v>
      </c>
      <c r="U243" s="105">
        <f>IFERROR(VLOOKUP($D243,'SAP Data'!$A$7:$SD$1500,U$4,FALSE),"")</f>
        <v>332634.55</v>
      </c>
      <c r="V243" s="105">
        <f>IFERROR(VLOOKUP($D243,'SAP Data'!$A$7:$SD$1500,V$4,FALSE),"")</f>
        <v>336800.9</v>
      </c>
      <c r="W243" s="105">
        <f>IFERROR(VLOOKUP($D243,'SAP Data'!$A$7:$SD$1500,W$4,FALSE),"")</f>
        <v>336367.29</v>
      </c>
      <c r="X243" s="105">
        <f>IFERROR(VLOOKUP($D243,'SAP Data'!$A$7:$SD$1500,X$4,FALSE),"")</f>
        <v>339739.02</v>
      </c>
      <c r="Y243" s="105">
        <f>IFERROR(VLOOKUP($D243,'SAP Data'!$A$7:$SD$1500,Y$4,FALSE),"")</f>
        <v>345756.35</v>
      </c>
      <c r="Z243" s="105">
        <f>IFERROR(VLOOKUP($D243,'SAP Data'!$A$7:$SD$1500,Z$4,FALSE),"")</f>
        <v>350177.22</v>
      </c>
      <c r="AA243" s="105">
        <f>IFERROR(VLOOKUP($D243,'SAP Data'!$A$7:$SD$1500,AA$4,FALSE),"")</f>
        <v>354281.68</v>
      </c>
      <c r="AB243" s="105">
        <f>IFERROR(VLOOKUP($D243,'SAP Data'!$A$7:$SD$1500,AB$4,FALSE),"")</f>
        <v>37130.699999999997</v>
      </c>
      <c r="AC243" s="220">
        <f>IFERROR(VLOOKUP($D243,'SAP Data'!$A$7:$SD$1500,AC$4,FALSE),"")</f>
        <v>41408.83</v>
      </c>
      <c r="AD243" s="133">
        <f t="shared" si="177"/>
        <v>309088.28874999995</v>
      </c>
      <c r="AE243" s="47">
        <f t="shared" si="178"/>
        <v>311399.92833333329</v>
      </c>
      <c r="AF243" s="47">
        <f t="shared" si="179"/>
        <v>313815.01083333336</v>
      </c>
      <c r="AG243" s="47">
        <f t="shared" si="180"/>
        <v>316360.05083333334</v>
      </c>
      <c r="AH243" s="47">
        <f t="shared" si="181"/>
        <v>319014.82833333337</v>
      </c>
      <c r="AI243" s="47">
        <f t="shared" si="182"/>
        <v>321616.68666666665</v>
      </c>
      <c r="AJ243" s="47">
        <f t="shared" si="183"/>
        <v>324098.08874999994</v>
      </c>
      <c r="AK243" s="47">
        <f t="shared" si="184"/>
        <v>326718.7920833333</v>
      </c>
      <c r="AL243" s="47">
        <f t="shared" si="185"/>
        <v>329621.00750000001</v>
      </c>
      <c r="AM243" s="47">
        <f t="shared" si="186"/>
        <v>332720.24458333332</v>
      </c>
      <c r="AN243" s="47">
        <f t="shared" si="187"/>
        <v>322594.55583333335</v>
      </c>
      <c r="AO243" s="132">
        <f t="shared" si="188"/>
        <v>299273.66458333336</v>
      </c>
      <c r="AP243" s="19"/>
      <c r="AQ243" s="19">
        <f t="shared" si="189"/>
        <v>0</v>
      </c>
      <c r="AR243" s="19"/>
      <c r="AS243" s="201"/>
      <c r="AT243" s="19"/>
      <c r="AU243" s="19">
        <f t="shared" si="190"/>
        <v>0</v>
      </c>
      <c r="AV243" s="19"/>
      <c r="AW243" s="201"/>
      <c r="AY243" s="19">
        <f t="shared" si="191"/>
        <v>0</v>
      </c>
      <c r="BA243" s="196"/>
      <c r="BC243" s="19">
        <f t="shared" si="192"/>
        <v>0</v>
      </c>
      <c r="BE243" s="196"/>
      <c r="BG243" s="19">
        <f t="shared" si="193"/>
        <v>0</v>
      </c>
      <c r="BI243" s="196"/>
      <c r="BK243" s="19">
        <f t="shared" si="194"/>
        <v>0</v>
      </c>
      <c r="BM243" s="196"/>
      <c r="BO243" s="19">
        <f t="shared" si="195"/>
        <v>0</v>
      </c>
      <c r="BQ243" s="196"/>
      <c r="BS243" s="19">
        <f t="shared" si="196"/>
        <v>0</v>
      </c>
      <c r="BU243" s="196"/>
      <c r="BW243" s="19">
        <f t="shared" si="197"/>
        <v>0</v>
      </c>
      <c r="BY243" s="196"/>
      <c r="CA243" s="19">
        <f t="shared" si="198"/>
        <v>0</v>
      </c>
      <c r="CC243" s="196"/>
      <c r="CE243" s="19">
        <f t="shared" si="199"/>
        <v>0</v>
      </c>
      <c r="CG243" s="196"/>
      <c r="CI243" s="19">
        <f t="shared" si="200"/>
        <v>0</v>
      </c>
      <c r="CK243" s="196"/>
      <c r="CM243" s="19">
        <f t="shared" si="201"/>
        <v>0</v>
      </c>
      <c r="CO243" s="19">
        <f t="shared" si="207"/>
        <v>299273.66458333336</v>
      </c>
      <c r="CQ243" s="19">
        <f t="shared" si="175"/>
        <v>0</v>
      </c>
      <c r="CS243" s="19">
        <f t="shared" si="208"/>
        <v>0</v>
      </c>
      <c r="CU243" s="19">
        <f t="shared" si="206"/>
        <v>299273.66458333336</v>
      </c>
      <c r="CW243" s="76">
        <f t="shared" si="202"/>
        <v>0</v>
      </c>
      <c r="CY243" s="21"/>
      <c r="CZ243" s="19">
        <f t="shared" si="176"/>
        <v>0</v>
      </c>
      <c r="DA243" s="21"/>
    </row>
    <row r="244" spans="2:105" x14ac:dyDescent="0.2">
      <c r="B244" s="17" t="str">
        <f>VLOOKUP(D244,'line assign basis'!$L$15:$Q$1525,6,FALSE)</f>
        <v>SILTRONIC - WASH</v>
      </c>
      <c r="C244" s="20" t="s">
        <v>591</v>
      </c>
      <c r="D244" s="20" t="s">
        <v>589</v>
      </c>
      <c r="E244" s="20">
        <f>IFERROR(VLOOKUP(D244,'line assign basis'!$L$5:$P$1288,5,FALSE),"")</f>
        <v>23</v>
      </c>
      <c r="F244" s="39">
        <v>54275.519999999997</v>
      </c>
      <c r="G244" s="39">
        <v>54275.519999999997</v>
      </c>
      <c r="H244" s="19">
        <v>54275.519999999997</v>
      </c>
      <c r="I244" s="105">
        <f>IFERROR(VLOOKUP($D244,'SAP Data'!$A$7:$SD$1500,I$4,FALSE),"")</f>
        <v>54275.519999999997</v>
      </c>
      <c r="J244" s="105">
        <f>IFERROR(VLOOKUP($D244,'SAP Data'!$A$7:$SD$1500,J$4,FALSE),"")</f>
        <v>54275.519999999997</v>
      </c>
      <c r="K244" s="105">
        <f>IFERROR(VLOOKUP($D244,'SAP Data'!$A$7:$SD$1500,K$4,FALSE),"")</f>
        <v>54275.519999999997</v>
      </c>
      <c r="L244" s="105">
        <f>IFERROR(VLOOKUP($D244,'SAP Data'!$A$7:$SD$1500,L$4,FALSE),"")</f>
        <v>54275.519999999997</v>
      </c>
      <c r="M244" s="105">
        <f>IFERROR(VLOOKUP($D244,'SAP Data'!$A$7:$SD$1500,M$4,FALSE),"")</f>
        <v>54275.519999999997</v>
      </c>
      <c r="N244" s="105">
        <f>IFERROR(VLOOKUP($D244,'SAP Data'!$A$7:$SD$1500,N$4,FALSE),"")</f>
        <v>54275.519999999997</v>
      </c>
      <c r="O244" s="105">
        <f>IFERROR(VLOOKUP($D244,'SAP Data'!$A$7:$SD$1500,O$4,FALSE),"")</f>
        <v>54275.519999999997</v>
      </c>
      <c r="P244" s="105">
        <f>IFERROR(VLOOKUP($D244,'SAP Data'!$A$7:$SD$1500,P$4,FALSE),"")</f>
        <v>54275.519999999997</v>
      </c>
      <c r="Q244" s="105">
        <f>IFERROR(VLOOKUP($D244,'SAP Data'!$A$7:$SD$1500,Q$4,FALSE),"")</f>
        <v>54275.519999999997</v>
      </c>
      <c r="R244" s="105">
        <f>IFERROR(VLOOKUP($D244,'SAP Data'!$A$7:$SD$1500,R$4,FALSE),"")</f>
        <v>54275.519999999997</v>
      </c>
      <c r="S244" s="105">
        <f>IFERROR(VLOOKUP($D244,'SAP Data'!$A$7:$SD$1500,S$4,FALSE),"")</f>
        <v>54275.519999999997</v>
      </c>
      <c r="T244" s="105">
        <f>IFERROR(VLOOKUP($D244,'SAP Data'!$A$7:$SD$1500,T$4,FALSE),"")</f>
        <v>54275.519999999997</v>
      </c>
      <c r="U244" s="105">
        <f>IFERROR(VLOOKUP($D244,'SAP Data'!$A$7:$SD$1500,U$4,FALSE),"")</f>
        <v>54275.519999999997</v>
      </c>
      <c r="V244" s="105">
        <f>IFERROR(VLOOKUP($D244,'SAP Data'!$A$7:$SD$1500,V$4,FALSE),"")</f>
        <v>54275.519999999997</v>
      </c>
      <c r="W244" s="105">
        <f>IFERROR(VLOOKUP($D244,'SAP Data'!$A$7:$SD$1500,W$4,FALSE),"")</f>
        <v>54275.519999999997</v>
      </c>
      <c r="X244" s="105">
        <f>IFERROR(VLOOKUP($D244,'SAP Data'!$A$7:$SD$1500,X$4,FALSE),"")</f>
        <v>54275.519999999997</v>
      </c>
      <c r="Y244" s="105">
        <f>IFERROR(VLOOKUP($D244,'SAP Data'!$A$7:$SD$1500,Y$4,FALSE),"")</f>
        <v>54275.519999999997</v>
      </c>
      <c r="Z244" s="105">
        <f>IFERROR(VLOOKUP($D244,'SAP Data'!$A$7:$SD$1500,Z$4,FALSE),"")</f>
        <v>54275.519999999997</v>
      </c>
      <c r="AA244" s="105">
        <f>IFERROR(VLOOKUP($D244,'SAP Data'!$A$7:$SD$1500,AA$4,FALSE),"")</f>
        <v>54275.519999999997</v>
      </c>
      <c r="AB244" s="105">
        <f>IFERROR(VLOOKUP($D244,'SAP Data'!$A$7:$SD$1500,AB$4,FALSE),"")</f>
        <v>-0.48</v>
      </c>
      <c r="AC244" s="220">
        <f>IFERROR(VLOOKUP($D244,'SAP Data'!$A$7:$SD$1500,AC$4,FALSE),"")</f>
        <v>-0.48</v>
      </c>
      <c r="AD244" s="133">
        <f t="shared" si="177"/>
        <v>54275.520000000011</v>
      </c>
      <c r="AE244" s="47">
        <f t="shared" si="178"/>
        <v>54275.520000000011</v>
      </c>
      <c r="AF244" s="47">
        <f t="shared" si="179"/>
        <v>54275.520000000011</v>
      </c>
      <c r="AG244" s="47">
        <f t="shared" si="180"/>
        <v>54275.520000000011</v>
      </c>
      <c r="AH244" s="47">
        <f t="shared" si="181"/>
        <v>54275.520000000011</v>
      </c>
      <c r="AI244" s="47">
        <f t="shared" si="182"/>
        <v>54275.520000000011</v>
      </c>
      <c r="AJ244" s="47">
        <f t="shared" si="183"/>
        <v>54275.520000000011</v>
      </c>
      <c r="AK244" s="47">
        <f t="shared" si="184"/>
        <v>54275.520000000011</v>
      </c>
      <c r="AL244" s="47">
        <f t="shared" si="185"/>
        <v>54275.520000000011</v>
      </c>
      <c r="AM244" s="47">
        <f t="shared" si="186"/>
        <v>54275.520000000011</v>
      </c>
      <c r="AN244" s="47">
        <f t="shared" si="187"/>
        <v>52014.020000000011</v>
      </c>
      <c r="AO244" s="132">
        <f t="shared" si="188"/>
        <v>47491.020000000011</v>
      </c>
      <c r="AP244" s="19"/>
      <c r="AQ244" s="19">
        <f t="shared" si="189"/>
        <v>0</v>
      </c>
      <c r="AR244" s="19"/>
      <c r="AS244" s="201"/>
      <c r="AT244" s="19"/>
      <c r="AU244" s="19">
        <f t="shared" si="190"/>
        <v>0</v>
      </c>
      <c r="AV244" s="19"/>
      <c r="AW244" s="201"/>
      <c r="AY244" s="19">
        <f t="shared" si="191"/>
        <v>0</v>
      </c>
      <c r="BA244" s="196"/>
      <c r="BC244" s="19">
        <f t="shared" si="192"/>
        <v>0</v>
      </c>
      <c r="BE244" s="196"/>
      <c r="BG244" s="19">
        <f t="shared" si="193"/>
        <v>0</v>
      </c>
      <c r="BI244" s="196"/>
      <c r="BK244" s="19">
        <f t="shared" si="194"/>
        <v>0</v>
      </c>
      <c r="BM244" s="196"/>
      <c r="BO244" s="19">
        <f t="shared" si="195"/>
        <v>0</v>
      </c>
      <c r="BQ244" s="196"/>
      <c r="BS244" s="19">
        <f t="shared" si="196"/>
        <v>0</v>
      </c>
      <c r="BU244" s="196"/>
      <c r="BW244" s="19">
        <f t="shared" si="197"/>
        <v>0</v>
      </c>
      <c r="BY244" s="196"/>
      <c r="CA244" s="19">
        <f t="shared" si="198"/>
        <v>0</v>
      </c>
      <c r="CC244" s="196"/>
      <c r="CE244" s="19">
        <f t="shared" si="199"/>
        <v>0</v>
      </c>
      <c r="CG244" s="196"/>
      <c r="CI244" s="19">
        <f t="shared" si="200"/>
        <v>0</v>
      </c>
      <c r="CK244" s="196"/>
      <c r="CM244" s="19">
        <f t="shared" si="201"/>
        <v>0</v>
      </c>
      <c r="CO244" s="19">
        <f t="shared" si="207"/>
        <v>47491.020000000011</v>
      </c>
      <c r="CQ244" s="19">
        <f t="shared" si="175"/>
        <v>0</v>
      </c>
      <c r="CS244" s="19">
        <f t="shared" si="208"/>
        <v>0</v>
      </c>
      <c r="CU244" s="19">
        <f t="shared" si="206"/>
        <v>47491.020000000011</v>
      </c>
      <c r="CW244" s="76">
        <f t="shared" si="202"/>
        <v>0</v>
      </c>
      <c r="CY244" s="21"/>
      <c r="CZ244" s="19">
        <f t="shared" si="176"/>
        <v>0</v>
      </c>
      <c r="DA244" s="21"/>
    </row>
    <row r="245" spans="2:105" x14ac:dyDescent="0.2">
      <c r="B245" s="17" t="str">
        <f>VLOOKUP(D245,'line assign basis'!$L$15:$Q$1525,6,FALSE)</f>
        <v>WA-ENVIRON RECOVERY</v>
      </c>
      <c r="C245" s="20" t="s">
        <v>594</v>
      </c>
      <c r="D245" s="20" t="s">
        <v>592</v>
      </c>
      <c r="E245" s="20">
        <f>IFERROR(VLOOKUP(D245,'line assign basis'!$L$5:$P$1288,5,FALSE),"")</f>
        <v>23</v>
      </c>
      <c r="F245" s="39">
        <v>-3599154.79</v>
      </c>
      <c r="G245" s="39">
        <v>-3599154.79</v>
      </c>
      <c r="H245" s="19">
        <v>-3606354.56</v>
      </c>
      <c r="I245" s="105">
        <f>IFERROR(VLOOKUP($D245,'SAP Data'!$A$7:$SD$1500,I$4,FALSE),"")</f>
        <v>-3606354.56</v>
      </c>
      <c r="J245" s="105">
        <f>IFERROR(VLOOKUP($D245,'SAP Data'!$A$7:$SD$1500,J$4,FALSE),"")</f>
        <v>-3606354.56</v>
      </c>
      <c r="K245" s="105">
        <f>IFERROR(VLOOKUP($D245,'SAP Data'!$A$7:$SD$1500,K$4,FALSE),"")</f>
        <v>-3606466.93</v>
      </c>
      <c r="L245" s="105">
        <f>IFERROR(VLOOKUP($D245,'SAP Data'!$A$7:$SD$1500,L$4,FALSE),"")</f>
        <v>-3606466.93</v>
      </c>
      <c r="M245" s="105">
        <f>IFERROR(VLOOKUP($D245,'SAP Data'!$A$7:$SD$1500,M$4,FALSE),"")</f>
        <v>-3606466.93</v>
      </c>
      <c r="N245" s="105">
        <f>IFERROR(VLOOKUP($D245,'SAP Data'!$A$7:$SD$1500,N$4,FALSE),"")</f>
        <v>-3606644.71</v>
      </c>
      <c r="O245" s="105">
        <f>IFERROR(VLOOKUP($D245,'SAP Data'!$A$7:$SD$1500,O$4,FALSE),"")</f>
        <v>-3613554.43</v>
      </c>
      <c r="P245" s="105">
        <f>IFERROR(VLOOKUP($D245,'SAP Data'!$A$7:$SD$1500,P$4,FALSE),"")</f>
        <v>-3613554.43</v>
      </c>
      <c r="Q245" s="105">
        <f>IFERROR(VLOOKUP($D245,'SAP Data'!$A$7:$SD$1500,Q$4,FALSE),"")</f>
        <v>-3613566.94</v>
      </c>
      <c r="R245" s="105">
        <f>IFERROR(VLOOKUP($D245,'SAP Data'!$A$7:$SD$1500,R$4,FALSE),"")</f>
        <v>-3613566.94</v>
      </c>
      <c r="S245" s="105">
        <f>IFERROR(VLOOKUP($D245,'SAP Data'!$A$7:$SD$1500,S$4,FALSE),"")</f>
        <v>-3613566.94</v>
      </c>
      <c r="T245" s="105">
        <f>IFERROR(VLOOKUP($D245,'SAP Data'!$A$7:$SD$1500,T$4,FALSE),"")</f>
        <v>-3613700.72</v>
      </c>
      <c r="U245" s="105">
        <f>IFERROR(VLOOKUP($D245,'SAP Data'!$A$7:$SD$1500,U$4,FALSE),"")</f>
        <v>-3613700.72</v>
      </c>
      <c r="V245" s="105">
        <f>IFERROR(VLOOKUP($D245,'SAP Data'!$A$7:$SD$1500,V$4,FALSE),"")</f>
        <v>-3613700.72</v>
      </c>
      <c r="W245" s="105">
        <f>IFERROR(VLOOKUP($D245,'SAP Data'!$A$7:$SD$1500,W$4,FALSE),"")</f>
        <v>-3613959.09</v>
      </c>
      <c r="X245" s="105">
        <f>IFERROR(VLOOKUP($D245,'SAP Data'!$A$7:$SD$1500,X$4,FALSE),"")</f>
        <v>-3613959.09</v>
      </c>
      <c r="Y245" s="105">
        <f>IFERROR(VLOOKUP($D245,'SAP Data'!$A$7:$SD$1500,Y$4,FALSE),"")</f>
        <v>-3613958.35</v>
      </c>
      <c r="Z245" s="105">
        <f>IFERROR(VLOOKUP($D245,'SAP Data'!$A$7:$SD$1500,Z$4,FALSE),"")</f>
        <v>-3614535.58</v>
      </c>
      <c r="AA245" s="105">
        <f>IFERROR(VLOOKUP($D245,'SAP Data'!$A$7:$SD$1500,AA$4,FALSE),"")</f>
        <v>-5102162.1900000004</v>
      </c>
      <c r="AB245" s="105">
        <f>IFERROR(VLOOKUP($D245,'SAP Data'!$A$7:$SD$1500,AB$4,FALSE),"")</f>
        <v>-2085334.19</v>
      </c>
      <c r="AC245" s="220">
        <f>IFERROR(VLOOKUP($D245,'SAP Data'!$A$7:$SD$1500,AC$4,FALSE),"")</f>
        <v>-2085739.3</v>
      </c>
      <c r="AD245" s="133">
        <f t="shared" si="177"/>
        <v>-3607608.3862500004</v>
      </c>
      <c r="AE245" s="47">
        <f t="shared" si="178"/>
        <v>-3608809.3987499997</v>
      </c>
      <c r="AF245" s="47">
        <f t="shared" si="179"/>
        <v>-3609715.9949999996</v>
      </c>
      <c r="AG245" s="47">
        <f t="shared" si="180"/>
        <v>-3610328.1750000003</v>
      </c>
      <c r="AH245" s="47">
        <f t="shared" si="181"/>
        <v>-3610940.3550000004</v>
      </c>
      <c r="AI245" s="47">
        <f t="shared" si="182"/>
        <v>-3611558.6183333341</v>
      </c>
      <c r="AJ245" s="47">
        <f t="shared" si="183"/>
        <v>-3612182.9650000012</v>
      </c>
      <c r="AK245" s="47">
        <f t="shared" si="184"/>
        <v>-3612807.2808333337</v>
      </c>
      <c r="AL245" s="47">
        <f t="shared" si="185"/>
        <v>-3613448.2095833328</v>
      </c>
      <c r="AM245" s="47">
        <f t="shared" si="186"/>
        <v>-3675802.3191666664</v>
      </c>
      <c r="AN245" s="47">
        <f t="shared" si="187"/>
        <v>-3674151.7991666668</v>
      </c>
      <c r="AO245" s="132">
        <f t="shared" si="188"/>
        <v>-3546816.4708333327</v>
      </c>
      <c r="AP245" s="19"/>
      <c r="AQ245" s="19">
        <f t="shared" si="189"/>
        <v>0</v>
      </c>
      <c r="AR245" s="19"/>
      <c r="AS245" s="201"/>
      <c r="AT245" s="19"/>
      <c r="AU245" s="19">
        <f t="shared" si="190"/>
        <v>0</v>
      </c>
      <c r="AV245" s="19"/>
      <c r="AW245" s="201"/>
      <c r="AY245" s="19">
        <f t="shared" si="191"/>
        <v>0</v>
      </c>
      <c r="BA245" s="196"/>
      <c r="BC245" s="19">
        <f t="shared" si="192"/>
        <v>0</v>
      </c>
      <c r="BE245" s="196"/>
      <c r="BG245" s="19">
        <f t="shared" si="193"/>
        <v>0</v>
      </c>
      <c r="BI245" s="196"/>
      <c r="BK245" s="19">
        <f t="shared" si="194"/>
        <v>0</v>
      </c>
      <c r="BM245" s="196"/>
      <c r="BO245" s="19">
        <f t="shared" si="195"/>
        <v>0</v>
      </c>
      <c r="BQ245" s="196"/>
      <c r="BS245" s="19">
        <f t="shared" si="196"/>
        <v>0</v>
      </c>
      <c r="BU245" s="196"/>
      <c r="BW245" s="19">
        <f t="shared" si="197"/>
        <v>0</v>
      </c>
      <c r="BY245" s="196"/>
      <c r="CA245" s="19">
        <f t="shared" si="198"/>
        <v>0</v>
      </c>
      <c r="CC245" s="196"/>
      <c r="CE245" s="19">
        <f t="shared" si="199"/>
        <v>0</v>
      </c>
      <c r="CG245" s="196"/>
      <c r="CI245" s="19">
        <f t="shared" si="200"/>
        <v>0</v>
      </c>
      <c r="CK245" s="196"/>
      <c r="CM245" s="19">
        <f t="shared" si="201"/>
        <v>0</v>
      </c>
      <c r="CO245" s="19">
        <f t="shared" si="207"/>
        <v>-3546816.4708333327</v>
      </c>
      <c r="CQ245" s="19">
        <f t="shared" si="175"/>
        <v>0</v>
      </c>
      <c r="CS245" s="19">
        <f t="shared" si="208"/>
        <v>0</v>
      </c>
      <c r="CU245" s="19">
        <f t="shared" si="206"/>
        <v>-3546816.4708333327</v>
      </c>
      <c r="CW245" s="76">
        <f t="shared" si="202"/>
        <v>0</v>
      </c>
      <c r="CY245" s="21"/>
      <c r="CZ245" s="19">
        <f t="shared" si="176"/>
        <v>0</v>
      </c>
      <c r="DA245" s="21"/>
    </row>
    <row r="246" spans="2:105" x14ac:dyDescent="0.2">
      <c r="B246" s="17" t="str">
        <f>VLOOKUP(D246,'line assign basis'!$L$15:$Q$1525,6,FALSE)</f>
        <v>ENVIR WA Int &amp; Spend</v>
      </c>
      <c r="C246" s="20" t="s">
        <v>597</v>
      </c>
      <c r="D246" s="20" t="s">
        <v>595</v>
      </c>
      <c r="E246" s="20">
        <f>IFERROR(VLOOKUP(D246,'line assign basis'!$L$5:$P$1288,5,FALSE),"")</f>
        <v>23</v>
      </c>
      <c r="F246" s="39">
        <v>0.01</v>
      </c>
      <c r="G246" s="39">
        <v>0.01</v>
      </c>
      <c r="H246" s="19">
        <v>0.01</v>
      </c>
      <c r="I246" s="105">
        <f>IFERROR(VLOOKUP($D246,'SAP Data'!$A$7:$SD$1500,I$4,FALSE),"")</f>
        <v>0.01</v>
      </c>
      <c r="J246" s="105">
        <f>IFERROR(VLOOKUP($D246,'SAP Data'!$A$7:$SD$1500,J$4,FALSE),"")</f>
        <v>0.01</v>
      </c>
      <c r="K246" s="105">
        <f>IFERROR(VLOOKUP($D246,'SAP Data'!$A$7:$SD$1500,K$4,FALSE),"")</f>
        <v>0.01</v>
      </c>
      <c r="L246" s="105">
        <f>IFERROR(VLOOKUP($D246,'SAP Data'!$A$7:$SD$1500,L$4,FALSE),"")</f>
        <v>0.01</v>
      </c>
      <c r="M246" s="105">
        <f>IFERROR(VLOOKUP($D246,'SAP Data'!$A$7:$SD$1500,M$4,FALSE),"")</f>
        <v>0.01</v>
      </c>
      <c r="N246" s="105">
        <f>IFERROR(VLOOKUP($D246,'SAP Data'!$A$7:$SD$1500,N$4,FALSE),"")</f>
        <v>0.01</v>
      </c>
      <c r="O246" s="105">
        <f>IFERROR(VLOOKUP($D246,'SAP Data'!$A$7:$SD$1500,O$4,FALSE),"")</f>
        <v>0.01</v>
      </c>
      <c r="P246" s="105">
        <f>IFERROR(VLOOKUP($D246,'SAP Data'!$A$7:$SD$1500,P$4,FALSE),"")</f>
        <v>0.01</v>
      </c>
      <c r="Q246" s="105">
        <f>IFERROR(VLOOKUP($D246,'SAP Data'!$A$7:$SD$1500,Q$4,FALSE),"")</f>
        <v>0.01</v>
      </c>
      <c r="R246" s="105">
        <f>IFERROR(VLOOKUP($D246,'SAP Data'!$A$7:$SD$1500,R$4,FALSE),"")</f>
        <v>0.01</v>
      </c>
      <c r="S246" s="105">
        <f>IFERROR(VLOOKUP($D246,'SAP Data'!$A$7:$SD$1500,S$4,FALSE),"")</f>
        <v>0.01</v>
      </c>
      <c r="T246" s="105">
        <f>IFERROR(VLOOKUP($D246,'SAP Data'!$A$7:$SD$1500,T$4,FALSE),"")</f>
        <v>0.01</v>
      </c>
      <c r="U246" s="105">
        <f>IFERROR(VLOOKUP($D246,'SAP Data'!$A$7:$SD$1500,U$4,FALSE),"")</f>
        <v>0.01</v>
      </c>
      <c r="V246" s="105">
        <f>IFERROR(VLOOKUP($D246,'SAP Data'!$A$7:$SD$1500,V$4,FALSE),"")</f>
        <v>0.01</v>
      </c>
      <c r="W246" s="105">
        <f>IFERROR(VLOOKUP($D246,'SAP Data'!$A$7:$SD$1500,W$4,FALSE),"")</f>
        <v>0.01</v>
      </c>
      <c r="X246" s="105">
        <f>IFERROR(VLOOKUP($D246,'SAP Data'!$A$7:$SD$1500,X$4,FALSE),"")</f>
        <v>0.01</v>
      </c>
      <c r="Y246" s="105">
        <f>IFERROR(VLOOKUP($D246,'SAP Data'!$A$7:$SD$1500,Y$4,FALSE),"")</f>
        <v>0.01</v>
      </c>
      <c r="Z246" s="105">
        <f>IFERROR(VLOOKUP($D246,'SAP Data'!$A$7:$SD$1500,Z$4,FALSE),"")</f>
        <v>0.01</v>
      </c>
      <c r="AA246" s="105">
        <f>IFERROR(VLOOKUP($D246,'SAP Data'!$A$7:$SD$1500,AA$4,FALSE),"")</f>
        <v>0.01</v>
      </c>
      <c r="AB246" s="105">
        <f>IFERROR(VLOOKUP($D246,'SAP Data'!$A$7:$SD$1500,AB$4,FALSE),"")</f>
        <v>0.01</v>
      </c>
      <c r="AC246" s="220">
        <f>IFERROR(VLOOKUP($D246,'SAP Data'!$A$7:$SD$1500,AC$4,FALSE),"")</f>
        <v>0.01</v>
      </c>
      <c r="AD246" s="133">
        <f t="shared" si="177"/>
        <v>0.01</v>
      </c>
      <c r="AE246" s="47">
        <f t="shared" si="178"/>
        <v>0.01</v>
      </c>
      <c r="AF246" s="47">
        <f t="shared" si="179"/>
        <v>0.01</v>
      </c>
      <c r="AG246" s="47">
        <f t="shared" si="180"/>
        <v>0.01</v>
      </c>
      <c r="AH246" s="47">
        <f t="shared" si="181"/>
        <v>0.01</v>
      </c>
      <c r="AI246" s="47">
        <f t="shared" si="182"/>
        <v>0.01</v>
      </c>
      <c r="AJ246" s="47">
        <f t="shared" si="183"/>
        <v>0.01</v>
      </c>
      <c r="AK246" s="47">
        <f t="shared" si="184"/>
        <v>0.01</v>
      </c>
      <c r="AL246" s="47">
        <f t="shared" si="185"/>
        <v>0.01</v>
      </c>
      <c r="AM246" s="47">
        <f t="shared" si="186"/>
        <v>0.01</v>
      </c>
      <c r="AN246" s="47">
        <f t="shared" si="187"/>
        <v>0.01</v>
      </c>
      <c r="AO246" s="132">
        <f t="shared" si="188"/>
        <v>0.01</v>
      </c>
      <c r="AP246" s="19"/>
      <c r="AQ246" s="19">
        <f t="shared" si="189"/>
        <v>0</v>
      </c>
      <c r="AR246" s="19"/>
      <c r="AS246" s="201"/>
      <c r="AT246" s="19"/>
      <c r="AU246" s="19">
        <f t="shared" si="190"/>
        <v>0</v>
      </c>
      <c r="AV246" s="19"/>
      <c r="AW246" s="201"/>
      <c r="AY246" s="19">
        <f t="shared" si="191"/>
        <v>0</v>
      </c>
      <c r="BA246" s="196"/>
      <c r="BC246" s="19">
        <f t="shared" si="192"/>
        <v>0</v>
      </c>
      <c r="BE246" s="196"/>
      <c r="BG246" s="19">
        <f t="shared" si="193"/>
        <v>0</v>
      </c>
      <c r="BI246" s="196"/>
      <c r="BK246" s="19">
        <f t="shared" si="194"/>
        <v>0</v>
      </c>
      <c r="BM246" s="196"/>
      <c r="BO246" s="19">
        <f t="shared" si="195"/>
        <v>0</v>
      </c>
      <c r="BQ246" s="196"/>
      <c r="BS246" s="19">
        <f t="shared" si="196"/>
        <v>0</v>
      </c>
      <c r="BU246" s="196"/>
      <c r="BW246" s="19">
        <f t="shared" si="197"/>
        <v>0</v>
      </c>
      <c r="BY246" s="196"/>
      <c r="CA246" s="19">
        <f t="shared" si="198"/>
        <v>0</v>
      </c>
      <c r="CC246" s="196"/>
      <c r="CE246" s="19">
        <f t="shared" si="199"/>
        <v>0</v>
      </c>
      <c r="CG246" s="196"/>
      <c r="CI246" s="19">
        <f t="shared" si="200"/>
        <v>0</v>
      </c>
      <c r="CK246" s="196"/>
      <c r="CM246" s="19">
        <f t="shared" si="201"/>
        <v>0</v>
      </c>
      <c r="CO246" s="19">
        <f t="shared" si="207"/>
        <v>0.01</v>
      </c>
      <c r="CQ246" s="19">
        <f t="shared" si="175"/>
        <v>0</v>
      </c>
      <c r="CS246" s="19">
        <f t="shared" si="208"/>
        <v>0</v>
      </c>
      <c r="CU246" s="19">
        <f t="shared" si="206"/>
        <v>0.01</v>
      </c>
      <c r="CW246" s="76">
        <f t="shared" si="202"/>
        <v>0</v>
      </c>
      <c r="CY246" s="21"/>
      <c r="CZ246" s="19">
        <f t="shared" si="176"/>
        <v>0</v>
      </c>
      <c r="DA246" s="21"/>
    </row>
    <row r="247" spans="2:105" x14ac:dyDescent="0.2">
      <c r="B247" s="17" t="str">
        <f>VLOOKUP(D247,'line assign basis'!$L$15:$Q$1525,6,FALSE)</f>
        <v>ENVIRO POST PRUDENCE</v>
      </c>
      <c r="C247" s="20" t="s">
        <v>600</v>
      </c>
      <c r="D247" s="20" t="s">
        <v>598</v>
      </c>
      <c r="E247" s="20">
        <f>IFERROR(VLOOKUP(D247,'line assign basis'!$L$5:$P$1288,5,FALSE),"")</f>
        <v>23</v>
      </c>
      <c r="F247" s="39">
        <v>29848827.370000001</v>
      </c>
      <c r="G247" s="39">
        <v>29926931.800000001</v>
      </c>
      <c r="H247" s="19">
        <v>30005240.600000001</v>
      </c>
      <c r="I247" s="105">
        <f>IFERROR(VLOOKUP($D247,'SAP Data'!$A$7:$SD$1500,I$4,FALSE),"")</f>
        <v>30083754.309999999</v>
      </c>
      <c r="J247" s="105">
        <f>IFERROR(VLOOKUP($D247,'SAP Data'!$A$7:$SD$1500,J$4,FALSE),"")</f>
        <v>30162473.469999999</v>
      </c>
      <c r="K247" s="105">
        <f>IFERROR(VLOOKUP($D247,'SAP Data'!$A$7:$SD$1500,K$4,FALSE),"")</f>
        <v>30241398.609999999</v>
      </c>
      <c r="L247" s="105">
        <f>IFERROR(VLOOKUP($D247,'SAP Data'!$A$7:$SD$1500,L$4,FALSE),"")</f>
        <v>30320530.27</v>
      </c>
      <c r="M247" s="105">
        <f>IFERROR(VLOOKUP($D247,'SAP Data'!$A$7:$SD$1500,M$4,FALSE),"")</f>
        <v>30399842.890000001</v>
      </c>
      <c r="N247" s="105">
        <f>IFERROR(VLOOKUP($D247,'SAP Data'!$A$7:$SD$1500,N$4,FALSE),"")</f>
        <v>30479415.309999999</v>
      </c>
      <c r="O247" s="105">
        <f>IFERROR(VLOOKUP($D247,'SAP Data'!$A$7:$SD$1500,O$4,FALSE),"")</f>
        <v>30559169.780000001</v>
      </c>
      <c r="P247" s="105">
        <f>IFERROR(VLOOKUP($D247,'SAP Data'!$A$7:$SD$1500,P$4,FALSE),"")</f>
        <v>24511306.350000001</v>
      </c>
      <c r="Q247" s="105">
        <f>IFERROR(VLOOKUP($D247,'SAP Data'!$A$7:$SD$1500,Q$4,FALSE),"")</f>
        <v>24575444.27</v>
      </c>
      <c r="R247" s="105">
        <f>IFERROR(VLOOKUP($D247,'SAP Data'!$A$7:$SD$1500,R$4,FALSE),"")</f>
        <v>24652242.530000001</v>
      </c>
      <c r="S247" s="105">
        <f>IFERROR(VLOOKUP($D247,'SAP Data'!$A$7:$SD$1500,S$4,FALSE),"")</f>
        <v>24729280.789999999</v>
      </c>
      <c r="T247" s="105">
        <f>IFERROR(VLOOKUP($D247,'SAP Data'!$A$7:$SD$1500,T$4,FALSE),"")</f>
        <v>24806559.789999999</v>
      </c>
      <c r="U247" s="105">
        <f>IFERROR(VLOOKUP($D247,'SAP Data'!$A$7:$SD$1500,U$4,FALSE),"")</f>
        <v>24884080.289999999</v>
      </c>
      <c r="V247" s="105">
        <f>IFERROR(VLOOKUP($D247,'SAP Data'!$A$7:$SD$1500,V$4,FALSE),"")</f>
        <v>24961843.039999999</v>
      </c>
      <c r="W247" s="105">
        <f>IFERROR(VLOOKUP($D247,'SAP Data'!$A$7:$SD$1500,W$4,FALSE),"")</f>
        <v>25039848.800000001</v>
      </c>
      <c r="X247" s="105">
        <f>IFERROR(VLOOKUP($D247,'SAP Data'!$A$7:$SD$1500,X$4,FALSE),"")</f>
        <v>25118098.329999998</v>
      </c>
      <c r="Y247" s="105">
        <f>IFERROR(VLOOKUP($D247,'SAP Data'!$A$7:$SD$1500,Y$4,FALSE),"")</f>
        <v>25196592.390000001</v>
      </c>
      <c r="Z247" s="105">
        <f>IFERROR(VLOOKUP($D247,'SAP Data'!$A$7:$SD$1500,Z$4,FALSE),"")</f>
        <v>25275305.420000002</v>
      </c>
      <c r="AA247" s="105">
        <f>IFERROR(VLOOKUP($D247,'SAP Data'!$A$7:$SD$1500,AA$4,FALSE),"")</f>
        <v>25354290.829999998</v>
      </c>
      <c r="AB247" s="105">
        <f>IFERROR(VLOOKUP($D247,'SAP Data'!$A$7:$SD$1500,AB$4,FALSE),"")</f>
        <v>20346813.190000001</v>
      </c>
      <c r="AC247" s="220">
        <f>IFERROR(VLOOKUP($D247,'SAP Data'!$A$7:$SD$1500,AC$4,FALSE),"")</f>
        <v>20410397.059999999</v>
      </c>
      <c r="AD247" s="133">
        <f t="shared" si="177"/>
        <v>29043003.550833341</v>
      </c>
      <c r="AE247" s="47">
        <f t="shared" si="178"/>
        <v>28609910.390416663</v>
      </c>
      <c r="AF247" s="47">
        <f t="shared" si="179"/>
        <v>28176729.897916671</v>
      </c>
      <c r="AG247" s="47">
        <f t="shared" si="180"/>
        <v>27743465.11333333</v>
      </c>
      <c r="AH247" s="47">
        <f t="shared" si="181"/>
        <v>27310119.094583336</v>
      </c>
      <c r="AI247" s="47">
        <f t="shared" si="182"/>
        <v>26876694.917916667</v>
      </c>
      <c r="AJ247" s="47">
        <f t="shared" si="183"/>
        <v>26443195.678333331</v>
      </c>
      <c r="AK247" s="47">
        <f t="shared" si="184"/>
        <v>26009625.576666664</v>
      </c>
      <c r="AL247" s="47">
        <f t="shared" si="185"/>
        <v>25575985.560416657</v>
      </c>
      <c r="AM247" s="47">
        <f t="shared" si="186"/>
        <v>25142277.692083333</v>
      </c>
      <c r="AN247" s="47">
        <f t="shared" si="187"/>
        <v>24751887.1875</v>
      </c>
      <c r="AO247" s="132">
        <f t="shared" si="188"/>
        <v>24404823.005416662</v>
      </c>
      <c r="AP247" s="19"/>
      <c r="AQ247" s="19">
        <f t="shared" si="189"/>
        <v>0</v>
      </c>
      <c r="AR247" s="19"/>
      <c r="AS247" s="201"/>
      <c r="AT247" s="19"/>
      <c r="AU247" s="19">
        <f t="shared" si="190"/>
        <v>0</v>
      </c>
      <c r="AV247" s="19"/>
      <c r="AW247" s="201"/>
      <c r="AY247" s="19">
        <f t="shared" si="191"/>
        <v>0</v>
      </c>
      <c r="BA247" s="196"/>
      <c r="BC247" s="19">
        <f t="shared" si="192"/>
        <v>0</v>
      </c>
      <c r="BE247" s="196"/>
      <c r="BG247" s="19">
        <f t="shared" si="193"/>
        <v>0</v>
      </c>
      <c r="BI247" s="196"/>
      <c r="BK247" s="19">
        <f t="shared" si="194"/>
        <v>0</v>
      </c>
      <c r="BM247" s="196"/>
      <c r="BO247" s="19">
        <f t="shared" si="195"/>
        <v>0</v>
      </c>
      <c r="BQ247" s="196"/>
      <c r="BS247" s="19">
        <f t="shared" si="196"/>
        <v>0</v>
      </c>
      <c r="BU247" s="196"/>
      <c r="BW247" s="19">
        <f t="shared" si="197"/>
        <v>0</v>
      </c>
      <c r="BY247" s="196"/>
      <c r="CA247" s="19">
        <f t="shared" si="198"/>
        <v>0</v>
      </c>
      <c r="CC247" s="196"/>
      <c r="CE247" s="19">
        <f t="shared" si="199"/>
        <v>0</v>
      </c>
      <c r="CG247" s="196"/>
      <c r="CI247" s="19">
        <f t="shared" si="200"/>
        <v>0</v>
      </c>
      <c r="CK247" s="196"/>
      <c r="CM247" s="19">
        <f t="shared" si="201"/>
        <v>0</v>
      </c>
      <c r="CO247" s="19">
        <f t="shared" si="207"/>
        <v>24404823.005416662</v>
      </c>
      <c r="CQ247" s="19">
        <f t="shared" si="175"/>
        <v>0</v>
      </c>
      <c r="CS247" s="19">
        <f t="shared" si="208"/>
        <v>0</v>
      </c>
      <c r="CU247" s="19">
        <f t="shared" si="206"/>
        <v>24404823.005416662</v>
      </c>
      <c r="CW247" s="76">
        <f t="shared" si="202"/>
        <v>0</v>
      </c>
      <c r="CY247" s="21"/>
      <c r="CZ247" s="19">
        <f t="shared" si="176"/>
        <v>0</v>
      </c>
      <c r="DA247" s="21"/>
    </row>
    <row r="248" spans="2:105" x14ac:dyDescent="0.2">
      <c r="B248" s="17" t="str">
        <f>VLOOKUP(D248,'line assign basis'!$L$15:$Q$1525,6,FALSE)</f>
        <v>ENVIRON. SRRM AMORT.</v>
      </c>
      <c r="C248" s="20" t="s">
        <v>603</v>
      </c>
      <c r="D248" s="20" t="s">
        <v>601</v>
      </c>
      <c r="E248" s="20">
        <f>IFERROR(VLOOKUP(D248,'line assign basis'!$L$5:$P$1288,5,FALSE),"")</f>
        <v>23</v>
      </c>
      <c r="F248" s="39">
        <v>3572170.67</v>
      </c>
      <c r="G248" s="39">
        <v>2731275.32</v>
      </c>
      <c r="H248" s="19">
        <v>1819825.43</v>
      </c>
      <c r="I248" s="105">
        <f>IFERROR(VLOOKUP($D248,'SAP Data'!$A$7:$SD$1500,I$4,FALSE),"")</f>
        <v>1142165.8600000001</v>
      </c>
      <c r="J248" s="105">
        <f>IFERROR(VLOOKUP($D248,'SAP Data'!$A$7:$SD$1500,J$4,FALSE),"")</f>
        <v>762325.48</v>
      </c>
      <c r="K248" s="105">
        <f>IFERROR(VLOOKUP($D248,'SAP Data'!$A$7:$SD$1500,K$4,FALSE),"")</f>
        <v>513460.77</v>
      </c>
      <c r="L248" s="105">
        <f>IFERROR(VLOOKUP($D248,'SAP Data'!$A$7:$SD$1500,L$4,FALSE),"")</f>
        <v>311804.37</v>
      </c>
      <c r="M248" s="105">
        <f>IFERROR(VLOOKUP($D248,'SAP Data'!$A$7:$SD$1500,M$4,FALSE),"")</f>
        <v>141978.29</v>
      </c>
      <c r="N248" s="105">
        <f>IFERROR(VLOOKUP($D248,'SAP Data'!$A$7:$SD$1500,N$4,FALSE),"")</f>
        <v>-53700.45</v>
      </c>
      <c r="O248" s="105">
        <f>IFERROR(VLOOKUP($D248,'SAP Data'!$A$7:$SD$1500,O$4,FALSE),"")</f>
        <v>-333118.34000000003</v>
      </c>
      <c r="P248" s="105">
        <f>IFERROR(VLOOKUP($D248,'SAP Data'!$A$7:$SD$1500,P$4,FALSE),"")</f>
        <v>5331338.29</v>
      </c>
      <c r="Q248" s="105">
        <f>IFERROR(VLOOKUP($D248,'SAP Data'!$A$7:$SD$1500,Q$4,FALSE),"")</f>
        <v>4556502.24</v>
      </c>
      <c r="R248" s="105">
        <f>IFERROR(VLOOKUP($D248,'SAP Data'!$A$7:$SD$1500,R$4,FALSE),"")</f>
        <v>3652753.25</v>
      </c>
      <c r="S248" s="105">
        <f>IFERROR(VLOOKUP($D248,'SAP Data'!$A$7:$SD$1500,S$4,FALSE),"")</f>
        <v>2755357.58</v>
      </c>
      <c r="T248" s="105">
        <f>IFERROR(VLOOKUP($D248,'SAP Data'!$A$7:$SD$1500,T$4,FALSE),"")</f>
        <v>1824852.35</v>
      </c>
      <c r="U248" s="105">
        <f>IFERROR(VLOOKUP($D248,'SAP Data'!$A$7:$SD$1500,U$4,FALSE),"")</f>
        <v>1309990.27</v>
      </c>
      <c r="V248" s="105">
        <f>IFERROR(VLOOKUP($D248,'SAP Data'!$A$7:$SD$1500,V$4,FALSE),"")</f>
        <v>985646.4</v>
      </c>
      <c r="W248" s="105">
        <f>IFERROR(VLOOKUP($D248,'SAP Data'!$A$7:$SD$1500,W$4,FALSE),"")</f>
        <v>761398.13</v>
      </c>
      <c r="X248" s="105">
        <f>IFERROR(VLOOKUP($D248,'SAP Data'!$A$7:$SD$1500,X$4,FALSE),"")</f>
        <v>580499.98</v>
      </c>
      <c r="Y248" s="105">
        <f>IFERROR(VLOOKUP($D248,'SAP Data'!$A$7:$SD$1500,Y$4,FALSE),"")</f>
        <v>424539</v>
      </c>
      <c r="Z248" s="105">
        <f>IFERROR(VLOOKUP($D248,'SAP Data'!$A$7:$SD$1500,Z$4,FALSE),"")</f>
        <v>258464.29</v>
      </c>
      <c r="AA248" s="105">
        <f>IFERROR(VLOOKUP($D248,'SAP Data'!$A$7:$SD$1500,AA$4,FALSE),"")</f>
        <v>-69789.38</v>
      </c>
      <c r="AB248" s="105">
        <f>IFERROR(VLOOKUP($D248,'SAP Data'!$A$7:$SD$1500,AB$4,FALSE),"")</f>
        <v>4492472.6900000004</v>
      </c>
      <c r="AC248" s="220">
        <f>IFERROR(VLOOKUP($D248,'SAP Data'!$A$7:$SD$1500,AC$4,FALSE),"")</f>
        <v>3769050.12</v>
      </c>
      <c r="AD248" s="133">
        <f t="shared" si="177"/>
        <v>1711359.9349999998</v>
      </c>
      <c r="AE248" s="47">
        <f t="shared" si="178"/>
        <v>1715720.9699999997</v>
      </c>
      <c r="AF248" s="47">
        <f t="shared" si="179"/>
        <v>1716933.8525000003</v>
      </c>
      <c r="AG248" s="47">
        <f t="shared" si="180"/>
        <v>1724135.9912500002</v>
      </c>
      <c r="AH248" s="47">
        <f t="shared" si="181"/>
        <v>1740433.7133333331</v>
      </c>
      <c r="AI248" s="47">
        <f t="shared" si="182"/>
        <v>1760069.4750000003</v>
      </c>
      <c r="AJ248" s="47">
        <f t="shared" si="183"/>
        <v>1781595.8487499997</v>
      </c>
      <c r="AK248" s="47">
        <f t="shared" si="184"/>
        <v>1804564.8620833333</v>
      </c>
      <c r="AL248" s="47">
        <f t="shared" si="185"/>
        <v>1829345.0891666664</v>
      </c>
      <c r="AM248" s="47">
        <f t="shared" si="186"/>
        <v>1853323.9933333329</v>
      </c>
      <c r="AN248" s="47">
        <f t="shared" si="187"/>
        <v>1829343.3</v>
      </c>
      <c r="AO248" s="132">
        <f t="shared" si="188"/>
        <v>1761580.0616666665</v>
      </c>
      <c r="AP248" s="19"/>
      <c r="AQ248" s="19">
        <f t="shared" si="189"/>
        <v>0</v>
      </c>
      <c r="AR248" s="19"/>
      <c r="AS248" s="201"/>
      <c r="AT248" s="19"/>
      <c r="AU248" s="19">
        <f t="shared" si="190"/>
        <v>0</v>
      </c>
      <c r="AV248" s="19"/>
      <c r="AW248" s="201"/>
      <c r="AY248" s="19">
        <f t="shared" si="191"/>
        <v>0</v>
      </c>
      <c r="BA248" s="196"/>
      <c r="BC248" s="19">
        <f t="shared" si="192"/>
        <v>0</v>
      </c>
      <c r="BE248" s="196"/>
      <c r="BG248" s="19">
        <f t="shared" si="193"/>
        <v>0</v>
      </c>
      <c r="BI248" s="196"/>
      <c r="BK248" s="19">
        <f t="shared" si="194"/>
        <v>0</v>
      </c>
      <c r="BM248" s="196"/>
      <c r="BO248" s="19">
        <f t="shared" si="195"/>
        <v>0</v>
      </c>
      <c r="BQ248" s="196"/>
      <c r="BS248" s="19">
        <f t="shared" si="196"/>
        <v>0</v>
      </c>
      <c r="BU248" s="196"/>
      <c r="BW248" s="19">
        <f t="shared" si="197"/>
        <v>0</v>
      </c>
      <c r="BY248" s="196"/>
      <c r="CA248" s="19">
        <f t="shared" si="198"/>
        <v>0</v>
      </c>
      <c r="CC248" s="196"/>
      <c r="CE248" s="19">
        <f t="shared" si="199"/>
        <v>0</v>
      </c>
      <c r="CG248" s="196"/>
      <c r="CI248" s="19">
        <f t="shared" si="200"/>
        <v>0</v>
      </c>
      <c r="CK248" s="196"/>
      <c r="CM248" s="19">
        <f t="shared" si="201"/>
        <v>0</v>
      </c>
      <c r="CO248" s="19">
        <f t="shared" si="207"/>
        <v>1761580.0616666665</v>
      </c>
      <c r="CQ248" s="19">
        <f t="shared" si="175"/>
        <v>0</v>
      </c>
      <c r="CS248" s="19">
        <f t="shared" si="208"/>
        <v>0</v>
      </c>
      <c r="CU248" s="19">
        <f t="shared" si="206"/>
        <v>1761580.0616666665</v>
      </c>
      <c r="CW248" s="76">
        <f t="shared" si="202"/>
        <v>0</v>
      </c>
      <c r="CY248" s="21"/>
      <c r="CZ248" s="19">
        <f t="shared" si="176"/>
        <v>0</v>
      </c>
      <c r="DA248" s="21"/>
    </row>
    <row r="249" spans="2:105" x14ac:dyDescent="0.2">
      <c r="B249" s="17" t="str">
        <f>VLOOKUP(D249,'line assign basis'!$L$15:$Q$1525,6,FALSE)</f>
        <v>OR COM 31 DECOUP DEF</v>
      </c>
      <c r="C249" s="20" t="s">
        <v>1829</v>
      </c>
      <c r="D249" s="20" t="s">
        <v>2952</v>
      </c>
      <c r="E249" s="20">
        <f>IFERROR(VLOOKUP(D249,'line assign basis'!$L$5:$P$1288,5,FALSE),"")</f>
        <v>23</v>
      </c>
      <c r="F249" s="39">
        <v>0</v>
      </c>
      <c r="G249" s="39">
        <v>0</v>
      </c>
      <c r="H249" s="19">
        <v>0</v>
      </c>
      <c r="I249" s="105">
        <f>IFERROR(VLOOKUP($D249,'SAP Data'!$A$7:$SD$1500,I$4,FALSE),"")</f>
        <v>0</v>
      </c>
      <c r="J249" s="105">
        <f>IFERROR(VLOOKUP($D249,'SAP Data'!$A$7:$SD$1500,J$4,FALSE),"")</f>
        <v>0</v>
      </c>
      <c r="K249" s="105">
        <f>IFERROR(VLOOKUP($D249,'SAP Data'!$A$7:$SD$1500,K$4,FALSE),"")</f>
        <v>0</v>
      </c>
      <c r="L249" s="105">
        <f>IFERROR(VLOOKUP($D249,'SAP Data'!$A$7:$SD$1500,L$4,FALSE),"")</f>
        <v>0</v>
      </c>
      <c r="M249" s="105">
        <f>IFERROR(VLOOKUP($D249,'SAP Data'!$A$7:$SD$1500,M$4,FALSE),"")</f>
        <v>0</v>
      </c>
      <c r="N249" s="105">
        <f>IFERROR(VLOOKUP($D249,'SAP Data'!$A$7:$SD$1500,N$4,FALSE),"")</f>
        <v>0</v>
      </c>
      <c r="O249" s="105">
        <f>IFERROR(VLOOKUP($D249,'SAP Data'!$A$7:$SD$1500,O$4,FALSE),"")</f>
        <v>0</v>
      </c>
      <c r="P249" s="105">
        <f>IFERROR(VLOOKUP($D249,'SAP Data'!$A$7:$SD$1500,P$4,FALSE),"")</f>
        <v>32254.35</v>
      </c>
      <c r="Q249" s="105">
        <f>IFERROR(VLOOKUP($D249,'SAP Data'!$A$7:$SD$1500,Q$4,FALSE),"")</f>
        <v>27.43</v>
      </c>
      <c r="R249" s="105">
        <f>IFERROR(VLOOKUP($D249,'SAP Data'!$A$7:$SD$1500,R$4,FALSE),"")</f>
        <v>-16194.27</v>
      </c>
      <c r="S249" s="105">
        <f>IFERROR(VLOOKUP($D249,'SAP Data'!$A$7:$SD$1500,S$4,FALSE),"")</f>
        <v>-33059.279999999999</v>
      </c>
      <c r="T249" s="105">
        <f>IFERROR(VLOOKUP($D249,'SAP Data'!$A$7:$SD$1500,T$4,FALSE),"")</f>
        <v>-69674.559999999998</v>
      </c>
      <c r="U249" s="105">
        <f>IFERROR(VLOOKUP($D249,'SAP Data'!$A$7:$SD$1500,U$4,FALSE),"")</f>
        <v>-142247.48000000001</v>
      </c>
      <c r="V249" s="105">
        <f>IFERROR(VLOOKUP($D249,'SAP Data'!$A$7:$SD$1500,V$4,FALSE),"")</f>
        <v>-106893.75999999999</v>
      </c>
      <c r="W249" s="105">
        <f>IFERROR(VLOOKUP($D249,'SAP Data'!$A$7:$SD$1500,W$4,FALSE),"")</f>
        <v>-39034.339999999997</v>
      </c>
      <c r="X249" s="105">
        <f>IFERROR(VLOOKUP($D249,'SAP Data'!$A$7:$SD$1500,X$4,FALSE),"")</f>
        <v>-25674.93</v>
      </c>
      <c r="Y249" s="105">
        <f>IFERROR(VLOOKUP($D249,'SAP Data'!$A$7:$SD$1500,Y$4,FALSE),"")</f>
        <v>-20808.27</v>
      </c>
      <c r="Z249" s="105">
        <f>IFERROR(VLOOKUP($D249,'SAP Data'!$A$7:$SD$1500,Z$4,FALSE),"")</f>
        <v>-66667.600000000006</v>
      </c>
      <c r="AA249" s="105">
        <f>IFERROR(VLOOKUP($D249,'SAP Data'!$A$7:$SD$1500,AA$4,FALSE),"")</f>
        <v>-179596.57</v>
      </c>
      <c r="AB249" s="105">
        <f>IFERROR(VLOOKUP($D249,'SAP Data'!$A$7:$SD$1500,AB$4,FALSE),"")</f>
        <v>-152327.57999999999</v>
      </c>
      <c r="AC249" s="220">
        <f>IFERROR(VLOOKUP($D249,'SAP Data'!$A$7:$SD$1500,AC$4,FALSE),"")</f>
        <v>-143773.85</v>
      </c>
      <c r="AD249" s="133">
        <f t="shared" si="177"/>
        <v>2015.3870833333331</v>
      </c>
      <c r="AE249" s="47">
        <f t="shared" si="178"/>
        <v>-36.844166666666752</v>
      </c>
      <c r="AF249" s="47">
        <f t="shared" si="179"/>
        <v>-4317.4208333333336</v>
      </c>
      <c r="AG249" s="47">
        <f t="shared" si="180"/>
        <v>-13147.505833333335</v>
      </c>
      <c r="AH249" s="47">
        <f t="shared" si="181"/>
        <v>-23528.390833333335</v>
      </c>
      <c r="AI249" s="47">
        <f t="shared" si="182"/>
        <v>-29608.728333333333</v>
      </c>
      <c r="AJ249" s="47">
        <f t="shared" si="183"/>
        <v>-32304.947916666672</v>
      </c>
      <c r="AK249" s="47">
        <f t="shared" si="184"/>
        <v>-34241.747916666667</v>
      </c>
      <c r="AL249" s="47">
        <f t="shared" si="185"/>
        <v>-37886.575833333336</v>
      </c>
      <c r="AM249" s="47">
        <f t="shared" si="186"/>
        <v>-48147.582916666674</v>
      </c>
      <c r="AN249" s="47">
        <f t="shared" si="187"/>
        <v>-63321.687083333345</v>
      </c>
      <c r="AO249" s="132">
        <f t="shared" si="188"/>
        <v>-77004.320833333346</v>
      </c>
      <c r="AP249" s="19"/>
      <c r="AQ249" s="19">
        <f t="shared" si="189"/>
        <v>0</v>
      </c>
      <c r="AR249" s="19"/>
      <c r="AS249" s="201"/>
      <c r="AT249" s="19"/>
      <c r="AU249" s="19">
        <f t="shared" si="190"/>
        <v>0</v>
      </c>
      <c r="AV249" s="19"/>
      <c r="AW249" s="201"/>
      <c r="AY249" s="19">
        <f t="shared" si="191"/>
        <v>0</v>
      </c>
      <c r="BA249" s="196"/>
      <c r="BC249" s="19">
        <f t="shared" si="192"/>
        <v>0</v>
      </c>
      <c r="BE249" s="196"/>
      <c r="BG249" s="19">
        <f t="shared" si="193"/>
        <v>0</v>
      </c>
      <c r="BI249" s="196"/>
      <c r="BK249" s="19">
        <f t="shared" si="194"/>
        <v>0</v>
      </c>
      <c r="BM249" s="196"/>
      <c r="BO249" s="19">
        <f t="shared" si="195"/>
        <v>0</v>
      </c>
      <c r="BQ249" s="196"/>
      <c r="BS249" s="19">
        <f t="shared" si="196"/>
        <v>0</v>
      </c>
      <c r="BU249" s="196"/>
      <c r="BW249" s="19">
        <f t="shared" si="197"/>
        <v>0</v>
      </c>
      <c r="BY249" s="196"/>
      <c r="CA249" s="19">
        <f t="shared" si="198"/>
        <v>0</v>
      </c>
      <c r="CC249" s="196"/>
      <c r="CE249" s="19">
        <f t="shared" si="199"/>
        <v>0</v>
      </c>
      <c r="CG249" s="196"/>
      <c r="CI249" s="19">
        <f t="shared" si="200"/>
        <v>0</v>
      </c>
      <c r="CK249" s="196"/>
      <c r="CM249" s="19">
        <f t="shared" si="201"/>
        <v>0</v>
      </c>
      <c r="CO249" s="19">
        <f t="shared" si="207"/>
        <v>-77004.320833333346</v>
      </c>
      <c r="CQ249" s="19">
        <f t="shared" si="175"/>
        <v>0</v>
      </c>
      <c r="CS249" s="19">
        <f t="shared" si="208"/>
        <v>0</v>
      </c>
      <c r="CU249" s="19">
        <f t="shared" si="206"/>
        <v>-77004.320833333346</v>
      </c>
      <c r="CW249" s="76">
        <f t="shared" si="202"/>
        <v>0</v>
      </c>
      <c r="CY249" s="21"/>
      <c r="CZ249" s="19">
        <f t="shared" si="176"/>
        <v>0</v>
      </c>
      <c r="DA249" s="21"/>
    </row>
    <row r="250" spans="2:105" x14ac:dyDescent="0.2">
      <c r="B250" s="17" t="str">
        <f>VLOOKUP(D250,'line assign basis'!$L$15:$Q$1525,6,FALSE)</f>
        <v>OR COM 31 DECOUP AMR</v>
      </c>
      <c r="C250" s="20" t="s">
        <v>3777</v>
      </c>
      <c r="D250" s="186" t="s">
        <v>3827</v>
      </c>
      <c r="E250" s="20">
        <f>IFERROR(VLOOKUP(D250,'line assign basis'!$L$5:$P$1288,5,FALSE),"")</f>
        <v>23</v>
      </c>
      <c r="F250" s="39">
        <v>0</v>
      </c>
      <c r="G250" s="39">
        <v>0</v>
      </c>
      <c r="H250" s="19">
        <v>0</v>
      </c>
      <c r="I250" s="105">
        <f>IFERROR(VLOOKUP($D250,'SAP Data'!$A$7:$SD$1500,I$4,FALSE),"")</f>
        <v>0</v>
      </c>
      <c r="J250" s="105">
        <f>IFERROR(VLOOKUP($D250,'SAP Data'!$A$7:$SD$1500,J$4,FALSE),"")</f>
        <v>0</v>
      </c>
      <c r="K250" s="105">
        <f>IFERROR(VLOOKUP($D250,'SAP Data'!$A$7:$SD$1500,K$4,FALSE),"")</f>
        <v>0</v>
      </c>
      <c r="L250" s="105">
        <f>IFERROR(VLOOKUP($D250,'SAP Data'!$A$7:$SD$1500,L$4,FALSE),"")</f>
        <v>0</v>
      </c>
      <c r="M250" s="105">
        <f>IFERROR(VLOOKUP($D250,'SAP Data'!$A$7:$SD$1500,M$4,FALSE),"")</f>
        <v>0</v>
      </c>
      <c r="N250" s="105">
        <f>IFERROR(VLOOKUP($D250,'SAP Data'!$A$7:$SD$1500,N$4,FALSE),"")</f>
        <v>0</v>
      </c>
      <c r="O250" s="105">
        <f>IFERROR(VLOOKUP($D250,'SAP Data'!$A$7:$SD$1500,O$4,FALSE),"")</f>
        <v>0</v>
      </c>
      <c r="P250" s="105">
        <f>IFERROR(VLOOKUP($D250,'SAP Data'!$A$7:$SD$1500,P$4,FALSE),"")</f>
        <v>0</v>
      </c>
      <c r="Q250" s="105">
        <f>IFERROR(VLOOKUP($D250,'SAP Data'!$A$7:$SD$1500,Q$4,FALSE),"")</f>
        <v>0</v>
      </c>
      <c r="R250" s="105">
        <f>IFERROR(VLOOKUP($D250,'SAP Data'!$A$7:$SD$1500,R$4,FALSE),"")</f>
        <v>0</v>
      </c>
      <c r="S250" s="105">
        <f>IFERROR(VLOOKUP($D250,'SAP Data'!$A$7:$SD$1500,S$4,FALSE),"")</f>
        <v>0</v>
      </c>
      <c r="T250" s="105">
        <f>IFERROR(VLOOKUP($D250,'SAP Data'!$A$7:$SD$1500,T$4,FALSE),"")</f>
        <v>0</v>
      </c>
      <c r="U250" s="105">
        <f>IFERROR(VLOOKUP($D250,'SAP Data'!$A$7:$SD$1500,U$4,FALSE),"")</f>
        <v>0</v>
      </c>
      <c r="V250" s="105">
        <f>IFERROR(VLOOKUP($D250,'SAP Data'!$A$7:$SD$1500,V$4,FALSE),"")</f>
        <v>0</v>
      </c>
      <c r="W250" s="105">
        <f>IFERROR(VLOOKUP($D250,'SAP Data'!$A$7:$SD$1500,W$4,FALSE),"")</f>
        <v>0</v>
      </c>
      <c r="X250" s="105">
        <f>IFERROR(VLOOKUP($D250,'SAP Data'!$A$7:$SD$1500,X$4,FALSE),"")</f>
        <v>0</v>
      </c>
      <c r="Y250" s="105">
        <f>IFERROR(VLOOKUP($D250,'SAP Data'!$A$7:$SD$1500,Y$4,FALSE),"")</f>
        <v>0</v>
      </c>
      <c r="Z250" s="105">
        <f>IFERROR(VLOOKUP($D250,'SAP Data'!$A$7:$SD$1500,Z$4,FALSE),"")</f>
        <v>0</v>
      </c>
      <c r="AA250" s="105">
        <f>IFERROR(VLOOKUP($D250,'SAP Data'!$A$7:$SD$1500,AA$4,FALSE),"")</f>
        <v>0</v>
      </c>
      <c r="AB250" s="105">
        <f>IFERROR(VLOOKUP($D250,'SAP Data'!$A$7:$SD$1500,AB$4,FALSE),"")</f>
        <v>-38549.519999999997</v>
      </c>
      <c r="AC250" s="220">
        <f>IFERROR(VLOOKUP($D250,'SAP Data'!$A$7:$SD$1500,AC$4,FALSE),"")</f>
        <v>-32854.550000000003</v>
      </c>
      <c r="AD250" s="133">
        <f t="shared" ref="AD250" si="223">IFERROR((F250/2+SUM(G250:Q250)+R250/2)/12,"")</f>
        <v>0</v>
      </c>
      <c r="AE250" s="47">
        <f t="shared" ref="AE250" si="224">IFERROR((G250/2+SUM(H250:R250)+S250/2)/12,"")</f>
        <v>0</v>
      </c>
      <c r="AF250" s="47">
        <f t="shared" ref="AF250" si="225">IFERROR((H250/2+SUM(I250:S250)+T250/2)/12,"")</f>
        <v>0</v>
      </c>
      <c r="AG250" s="47">
        <f t="shared" ref="AG250" si="226">IFERROR((I250/2+SUM(J250:T250)+U250/2)/12,"")</f>
        <v>0</v>
      </c>
      <c r="AH250" s="47">
        <f t="shared" ref="AH250" si="227">IFERROR((J250/2+SUM(K250:U250)+V250/2)/12,"")</f>
        <v>0</v>
      </c>
      <c r="AI250" s="47">
        <f t="shared" ref="AI250" si="228">IFERROR((K250/2+SUM(L250:V250)+W250/2)/12,"")</f>
        <v>0</v>
      </c>
      <c r="AJ250" s="47">
        <f t="shared" ref="AJ250" si="229">IFERROR((L250/2+SUM(M250:W250)+X250/2)/12,"")</f>
        <v>0</v>
      </c>
      <c r="AK250" s="47">
        <f t="shared" ref="AK250" si="230">IFERROR((M250/2+SUM(N250:X250)+Y250/2)/12,"")</f>
        <v>0</v>
      </c>
      <c r="AL250" s="47">
        <f t="shared" ref="AL250" si="231">IFERROR((N250/2+SUM(O250:Y250)+Z250/2)/12,"")</f>
        <v>0</v>
      </c>
      <c r="AM250" s="47">
        <f t="shared" ref="AM250" si="232">IFERROR((O250/2+SUM(P250:Z250)+AA250/2)/12,"")</f>
        <v>0</v>
      </c>
      <c r="AN250" s="47">
        <f t="shared" ref="AN250" si="233">IFERROR((P250/2+SUM(Q250:AA250)+AB250/2)/12,"")</f>
        <v>-1606.2299999999998</v>
      </c>
      <c r="AO250" s="132">
        <f t="shared" ref="AO250" si="234">IFERROR((Q250/2+SUM(R250:AB250)+AC250/2)/12,"")</f>
        <v>-4581.3995833333329</v>
      </c>
      <c r="AP250" s="19"/>
      <c r="AQ250" s="19">
        <f t="shared" si="189"/>
        <v>0</v>
      </c>
      <c r="AR250" s="19"/>
      <c r="AS250" s="201"/>
      <c r="AT250" s="19"/>
      <c r="AU250" s="19">
        <f t="shared" si="190"/>
        <v>0</v>
      </c>
      <c r="AV250" s="19"/>
      <c r="AW250" s="201"/>
      <c r="AY250" s="19">
        <f t="shared" si="191"/>
        <v>0</v>
      </c>
      <c r="BA250" s="196"/>
      <c r="BC250" s="19">
        <f t="shared" si="192"/>
        <v>0</v>
      </c>
      <c r="BE250" s="196"/>
      <c r="BG250" s="19">
        <f t="shared" si="193"/>
        <v>0</v>
      </c>
      <c r="BI250" s="196"/>
      <c r="BK250" s="19">
        <f t="shared" si="194"/>
        <v>0</v>
      </c>
      <c r="BM250" s="196"/>
      <c r="BO250" s="19">
        <f t="shared" si="195"/>
        <v>0</v>
      </c>
      <c r="BQ250" s="196"/>
      <c r="BS250" s="19">
        <f t="shared" si="196"/>
        <v>0</v>
      </c>
      <c r="BU250" s="196"/>
      <c r="BW250" s="19">
        <f t="shared" si="197"/>
        <v>0</v>
      </c>
      <c r="BY250" s="196"/>
      <c r="CA250" s="19">
        <f t="shared" si="198"/>
        <v>0</v>
      </c>
      <c r="CC250" s="196"/>
      <c r="CE250" s="19">
        <f t="shared" si="199"/>
        <v>0</v>
      </c>
      <c r="CG250" s="196"/>
      <c r="CI250" s="19">
        <f t="shared" si="200"/>
        <v>0</v>
      </c>
      <c r="CK250" s="196"/>
      <c r="CM250" s="19">
        <f t="shared" ref="CM250" si="235">IF(E250&gt;0,IF(E250&lt;6,AO250,0),0)</f>
        <v>0</v>
      </c>
      <c r="CO250" s="19">
        <f t="shared" ref="CO250" si="236">IFERROR(CZ250+CU250,"")</f>
        <v>-4581.3995833333329</v>
      </c>
      <c r="CQ250" s="19">
        <f t="shared" si="175"/>
        <v>0</v>
      </c>
      <c r="CS250" s="19">
        <f t="shared" ref="CS250" si="237">IFERROR(CZ250-CQ250,"")</f>
        <v>0</v>
      </c>
      <c r="CU250" s="19">
        <f t="shared" si="206"/>
        <v>-4581.3995833333329</v>
      </c>
      <c r="CW250" s="76">
        <f t="shared" ref="CW250" si="238">IFERROR(SUM(CI250:CO250)-AO250,"")</f>
        <v>0</v>
      </c>
      <c r="CY250" s="21"/>
      <c r="CZ250" s="19">
        <f t="shared" si="176"/>
        <v>0</v>
      </c>
      <c r="DA250" s="21"/>
    </row>
    <row r="251" spans="2:105" x14ac:dyDescent="0.2">
      <c r="B251" s="17" t="str">
        <f>VLOOKUP(D251,'line assign basis'!$L$15:$Q$1525,6,FALSE)</f>
        <v>SEC ADJ COM 31 D DEF</v>
      </c>
      <c r="C251" s="20" t="s">
        <v>1831</v>
      </c>
      <c r="D251" s="20" t="s">
        <v>2953</v>
      </c>
      <c r="E251" s="20">
        <f>IFERROR(VLOOKUP(D251,'line assign basis'!$L$5:$P$1288,5,FALSE),"")</f>
        <v>23</v>
      </c>
      <c r="F251" s="39">
        <v>0</v>
      </c>
      <c r="G251" s="39">
        <v>0</v>
      </c>
      <c r="H251" s="19">
        <v>0</v>
      </c>
      <c r="I251" s="105">
        <f>IFERROR(VLOOKUP($D251,'SAP Data'!$A$7:$SD$1500,I$4,FALSE),"")</f>
        <v>0</v>
      </c>
      <c r="J251" s="105">
        <f>IFERROR(VLOOKUP($D251,'SAP Data'!$A$7:$SD$1500,J$4,FALSE),"")</f>
        <v>0</v>
      </c>
      <c r="K251" s="105">
        <f>IFERROR(VLOOKUP($D251,'SAP Data'!$A$7:$SD$1500,K$4,FALSE),"")</f>
        <v>0</v>
      </c>
      <c r="L251" s="105">
        <f>IFERROR(VLOOKUP($D251,'SAP Data'!$A$7:$SD$1500,L$4,FALSE),"")</f>
        <v>0</v>
      </c>
      <c r="M251" s="105">
        <f>IFERROR(VLOOKUP($D251,'SAP Data'!$A$7:$SD$1500,M$4,FALSE),"")</f>
        <v>0</v>
      </c>
      <c r="N251" s="105">
        <f>IFERROR(VLOOKUP($D251,'SAP Data'!$A$7:$SD$1500,N$4,FALSE),"")</f>
        <v>0</v>
      </c>
      <c r="O251" s="105">
        <f>IFERROR(VLOOKUP($D251,'SAP Data'!$A$7:$SD$1500,O$4,FALSE),"")</f>
        <v>0</v>
      </c>
      <c r="P251" s="105">
        <f>IFERROR(VLOOKUP($D251,'SAP Data'!$A$7:$SD$1500,P$4,FALSE),"")</f>
        <v>-30.16</v>
      </c>
      <c r="Q251" s="105">
        <f>IFERROR(VLOOKUP($D251,'SAP Data'!$A$7:$SD$1500,Q$4,FALSE),"")</f>
        <v>-56.15</v>
      </c>
      <c r="R251" s="105">
        <f>IFERROR(VLOOKUP($D251,'SAP Data'!$A$7:$SD$1500,R$4,FALSE),"")</f>
        <v>-112.3</v>
      </c>
      <c r="S251" s="105">
        <f>IFERROR(VLOOKUP($D251,'SAP Data'!$A$7:$SD$1500,S$4,FALSE),"")</f>
        <v>0</v>
      </c>
      <c r="T251" s="105">
        <f>IFERROR(VLOOKUP($D251,'SAP Data'!$A$7:$SD$1500,T$4,FALSE),"")</f>
        <v>0</v>
      </c>
      <c r="U251" s="105">
        <f>IFERROR(VLOOKUP($D251,'SAP Data'!$A$7:$SD$1500,U$4,FALSE),"")</f>
        <v>0</v>
      </c>
      <c r="V251" s="105">
        <f>IFERROR(VLOOKUP($D251,'SAP Data'!$A$7:$SD$1500,V$4,FALSE),"")</f>
        <v>0</v>
      </c>
      <c r="W251" s="105">
        <f>IFERROR(VLOOKUP($D251,'SAP Data'!$A$7:$SD$1500,W$4,FALSE),"")</f>
        <v>0</v>
      </c>
      <c r="X251" s="105">
        <f>IFERROR(VLOOKUP($D251,'SAP Data'!$A$7:$SD$1500,X$4,FALSE),"")</f>
        <v>0</v>
      </c>
      <c r="Y251" s="105">
        <f>IFERROR(VLOOKUP($D251,'SAP Data'!$A$7:$SD$1500,Y$4,FALSE),"")</f>
        <v>0</v>
      </c>
      <c r="Z251" s="105">
        <f>IFERROR(VLOOKUP($D251,'SAP Data'!$A$7:$SD$1500,Z$4,FALSE),"")</f>
        <v>0</v>
      </c>
      <c r="AA251" s="105">
        <f>IFERROR(VLOOKUP($D251,'SAP Data'!$A$7:$SD$1500,AA$4,FALSE),"")</f>
        <v>0</v>
      </c>
      <c r="AB251" s="105">
        <f>IFERROR(VLOOKUP($D251,'SAP Data'!$A$7:$SD$1500,AB$4,FALSE),"")</f>
        <v>0</v>
      </c>
      <c r="AC251" s="220">
        <f>IFERROR(VLOOKUP($D251,'SAP Data'!$A$7:$SD$1500,AC$4,FALSE),"")</f>
        <v>0</v>
      </c>
      <c r="AD251" s="133">
        <f t="shared" si="177"/>
        <v>-11.871666666666668</v>
      </c>
      <c r="AE251" s="47">
        <f t="shared" si="178"/>
        <v>-16.550833333333333</v>
      </c>
      <c r="AF251" s="47">
        <f t="shared" si="179"/>
        <v>-16.550833333333333</v>
      </c>
      <c r="AG251" s="47">
        <f t="shared" si="180"/>
        <v>-16.550833333333333</v>
      </c>
      <c r="AH251" s="47">
        <f t="shared" si="181"/>
        <v>-16.550833333333333</v>
      </c>
      <c r="AI251" s="47">
        <f t="shared" si="182"/>
        <v>-16.550833333333333</v>
      </c>
      <c r="AJ251" s="47">
        <f t="shared" si="183"/>
        <v>-16.550833333333333</v>
      </c>
      <c r="AK251" s="47">
        <f t="shared" si="184"/>
        <v>-16.550833333333333</v>
      </c>
      <c r="AL251" s="47">
        <f t="shared" si="185"/>
        <v>-16.550833333333333</v>
      </c>
      <c r="AM251" s="47">
        <f t="shared" si="186"/>
        <v>-16.550833333333333</v>
      </c>
      <c r="AN251" s="47">
        <f t="shared" si="187"/>
        <v>-15.294166666666667</v>
      </c>
      <c r="AO251" s="132">
        <f t="shared" si="188"/>
        <v>-11.697916666666666</v>
      </c>
      <c r="AP251" s="19"/>
      <c r="AQ251" s="19">
        <f t="shared" si="189"/>
        <v>0</v>
      </c>
      <c r="AR251" s="19"/>
      <c r="AS251" s="201"/>
      <c r="AT251" s="19"/>
      <c r="AU251" s="19">
        <f t="shared" si="190"/>
        <v>0</v>
      </c>
      <c r="AV251" s="19"/>
      <c r="AW251" s="201"/>
      <c r="AY251" s="19">
        <f t="shared" si="191"/>
        <v>0</v>
      </c>
      <c r="BA251" s="196"/>
      <c r="BC251" s="19">
        <f t="shared" si="192"/>
        <v>0</v>
      </c>
      <c r="BE251" s="196"/>
      <c r="BG251" s="19">
        <f t="shared" si="193"/>
        <v>0</v>
      </c>
      <c r="BI251" s="196"/>
      <c r="BK251" s="19">
        <f t="shared" si="194"/>
        <v>0</v>
      </c>
      <c r="BM251" s="196"/>
      <c r="BO251" s="19">
        <f t="shared" si="195"/>
        <v>0</v>
      </c>
      <c r="BQ251" s="196"/>
      <c r="BS251" s="19">
        <f t="shared" si="196"/>
        <v>0</v>
      </c>
      <c r="BU251" s="196"/>
      <c r="BW251" s="19">
        <f t="shared" si="197"/>
        <v>0</v>
      </c>
      <c r="BY251" s="196"/>
      <c r="CA251" s="19">
        <f t="shared" si="198"/>
        <v>0</v>
      </c>
      <c r="CC251" s="196"/>
      <c r="CE251" s="19">
        <f t="shared" si="199"/>
        <v>0</v>
      </c>
      <c r="CG251" s="196"/>
      <c r="CI251" s="19">
        <f t="shared" si="200"/>
        <v>0</v>
      </c>
      <c r="CK251" s="196"/>
      <c r="CM251" s="19">
        <f t="shared" si="201"/>
        <v>0</v>
      </c>
      <c r="CO251" s="19">
        <f t="shared" si="207"/>
        <v>-11.697916666666666</v>
      </c>
      <c r="CQ251" s="19">
        <f t="shared" si="175"/>
        <v>0</v>
      </c>
      <c r="CS251" s="19">
        <f t="shared" si="208"/>
        <v>0</v>
      </c>
      <c r="CU251" s="19">
        <f t="shared" si="206"/>
        <v>-11.697916666666666</v>
      </c>
      <c r="CW251" s="76">
        <f t="shared" si="202"/>
        <v>0</v>
      </c>
      <c r="CY251" s="21"/>
      <c r="CZ251" s="19">
        <f t="shared" si="176"/>
        <v>0</v>
      </c>
      <c r="DA251" s="21"/>
    </row>
    <row r="252" spans="2:105" x14ac:dyDescent="0.2">
      <c r="B252" s="17" t="str">
        <f>VLOOKUP(D252,'line assign basis'!$L$15:$Q$1525,6,FALSE)</f>
        <v>OR COM 3 DECOUP AMRT</v>
      </c>
      <c r="C252" s="20" t="s">
        <v>3779</v>
      </c>
      <c r="D252" s="186" t="s">
        <v>3828</v>
      </c>
      <c r="E252" s="20">
        <f>IFERROR(VLOOKUP(D252,'line assign basis'!$L$5:$P$1288,5,FALSE),"")</f>
        <v>23</v>
      </c>
      <c r="F252" s="39">
        <v>0</v>
      </c>
      <c r="G252" s="39">
        <v>0</v>
      </c>
      <c r="H252" s="19">
        <v>0</v>
      </c>
      <c r="I252" s="105">
        <f>IFERROR(VLOOKUP($D252,'SAP Data'!$A$7:$SD$1500,I$4,FALSE),"")</f>
        <v>0</v>
      </c>
      <c r="J252" s="105">
        <f>IFERROR(VLOOKUP($D252,'SAP Data'!$A$7:$SD$1500,J$4,FALSE),"")</f>
        <v>0</v>
      </c>
      <c r="K252" s="105">
        <f>IFERROR(VLOOKUP($D252,'SAP Data'!$A$7:$SD$1500,K$4,FALSE),"")</f>
        <v>0</v>
      </c>
      <c r="L252" s="105">
        <f>IFERROR(VLOOKUP($D252,'SAP Data'!$A$7:$SD$1500,L$4,FALSE),"")</f>
        <v>0</v>
      </c>
      <c r="M252" s="105">
        <f>IFERROR(VLOOKUP($D252,'SAP Data'!$A$7:$SD$1500,M$4,FALSE),"")</f>
        <v>0</v>
      </c>
      <c r="N252" s="105">
        <f>IFERROR(VLOOKUP($D252,'SAP Data'!$A$7:$SD$1500,N$4,FALSE),"")</f>
        <v>0</v>
      </c>
      <c r="O252" s="105">
        <f>IFERROR(VLOOKUP($D252,'SAP Data'!$A$7:$SD$1500,O$4,FALSE),"")</f>
        <v>0</v>
      </c>
      <c r="P252" s="105">
        <f>IFERROR(VLOOKUP($D252,'SAP Data'!$A$7:$SD$1500,P$4,FALSE),"")</f>
        <v>0</v>
      </c>
      <c r="Q252" s="105">
        <f>IFERROR(VLOOKUP($D252,'SAP Data'!$A$7:$SD$1500,Q$4,FALSE),"")</f>
        <v>0</v>
      </c>
      <c r="R252" s="105">
        <f>IFERROR(VLOOKUP($D252,'SAP Data'!$A$7:$SD$1500,R$4,FALSE),"")</f>
        <v>0</v>
      </c>
      <c r="S252" s="105">
        <f>IFERROR(VLOOKUP($D252,'SAP Data'!$A$7:$SD$1500,S$4,FALSE),"")</f>
        <v>0</v>
      </c>
      <c r="T252" s="105">
        <f>IFERROR(VLOOKUP($D252,'SAP Data'!$A$7:$SD$1500,T$4,FALSE),"")</f>
        <v>0</v>
      </c>
      <c r="U252" s="105">
        <f>IFERROR(VLOOKUP($D252,'SAP Data'!$A$7:$SD$1500,U$4,FALSE),"")</f>
        <v>0</v>
      </c>
      <c r="V252" s="105">
        <f>IFERROR(VLOOKUP($D252,'SAP Data'!$A$7:$SD$1500,V$4,FALSE),"")</f>
        <v>0</v>
      </c>
      <c r="W252" s="105">
        <f>IFERROR(VLOOKUP($D252,'SAP Data'!$A$7:$SD$1500,W$4,FALSE),"")</f>
        <v>0</v>
      </c>
      <c r="X252" s="105">
        <f>IFERROR(VLOOKUP($D252,'SAP Data'!$A$7:$SD$1500,X$4,FALSE),"")</f>
        <v>0</v>
      </c>
      <c r="Y252" s="105">
        <f>IFERROR(VLOOKUP($D252,'SAP Data'!$A$7:$SD$1500,Y$4,FALSE),"")</f>
        <v>0</v>
      </c>
      <c r="Z252" s="105">
        <f>IFERROR(VLOOKUP($D252,'SAP Data'!$A$7:$SD$1500,Z$4,FALSE),"")</f>
        <v>0</v>
      </c>
      <c r="AA252" s="105">
        <f>IFERROR(VLOOKUP($D252,'SAP Data'!$A$7:$SD$1500,AA$4,FALSE),"")</f>
        <v>0</v>
      </c>
      <c r="AB252" s="105">
        <f>IFERROR(VLOOKUP($D252,'SAP Data'!$A$7:$SD$1500,AB$4,FALSE),"")</f>
        <v>-2889039.72</v>
      </c>
      <c r="AC252" s="220">
        <f>IFERROR(VLOOKUP($D252,'SAP Data'!$A$7:$SD$1500,AC$4,FALSE),"")</f>
        <v>-2440425.58</v>
      </c>
      <c r="AD252" s="133">
        <f t="shared" ref="AD252" si="239">IFERROR((F252/2+SUM(G252:Q252)+R252/2)/12,"")</f>
        <v>0</v>
      </c>
      <c r="AE252" s="47">
        <f t="shared" ref="AE252" si="240">IFERROR((G252/2+SUM(H252:R252)+S252/2)/12,"")</f>
        <v>0</v>
      </c>
      <c r="AF252" s="47">
        <f t="shared" ref="AF252" si="241">IFERROR((H252/2+SUM(I252:S252)+T252/2)/12,"")</f>
        <v>0</v>
      </c>
      <c r="AG252" s="47">
        <f t="shared" ref="AG252" si="242">IFERROR((I252/2+SUM(J252:T252)+U252/2)/12,"")</f>
        <v>0</v>
      </c>
      <c r="AH252" s="47">
        <f t="shared" ref="AH252" si="243">IFERROR((J252/2+SUM(K252:U252)+V252/2)/12,"")</f>
        <v>0</v>
      </c>
      <c r="AI252" s="47">
        <f t="shared" ref="AI252" si="244">IFERROR((K252/2+SUM(L252:V252)+W252/2)/12,"")</f>
        <v>0</v>
      </c>
      <c r="AJ252" s="47">
        <f t="shared" ref="AJ252" si="245">IFERROR((L252/2+SUM(M252:W252)+X252/2)/12,"")</f>
        <v>0</v>
      </c>
      <c r="AK252" s="47">
        <f t="shared" ref="AK252" si="246">IFERROR((M252/2+SUM(N252:X252)+Y252/2)/12,"")</f>
        <v>0</v>
      </c>
      <c r="AL252" s="47">
        <f t="shared" ref="AL252" si="247">IFERROR((N252/2+SUM(O252:Y252)+Z252/2)/12,"")</f>
        <v>0</v>
      </c>
      <c r="AM252" s="47">
        <f t="shared" ref="AM252" si="248">IFERROR((O252/2+SUM(P252:Z252)+AA252/2)/12,"")</f>
        <v>0</v>
      </c>
      <c r="AN252" s="47">
        <f t="shared" ref="AN252" si="249">IFERROR((P252/2+SUM(Q252:AA252)+AB252/2)/12,"")</f>
        <v>-120376.65500000001</v>
      </c>
      <c r="AO252" s="132">
        <f t="shared" ref="AO252" si="250">IFERROR((Q252/2+SUM(R252:AB252)+AC252/2)/12,"")</f>
        <v>-342437.70916666667</v>
      </c>
      <c r="AP252" s="19"/>
      <c r="AQ252" s="19">
        <f t="shared" si="189"/>
        <v>0</v>
      </c>
      <c r="AR252" s="19"/>
      <c r="AS252" s="201"/>
      <c r="AT252" s="19"/>
      <c r="AU252" s="19">
        <f t="shared" si="190"/>
        <v>0</v>
      </c>
      <c r="AV252" s="19"/>
      <c r="AW252" s="201"/>
      <c r="AY252" s="19">
        <f t="shared" si="191"/>
        <v>0</v>
      </c>
      <c r="BA252" s="196"/>
      <c r="BC252" s="19">
        <f t="shared" si="192"/>
        <v>0</v>
      </c>
      <c r="BE252" s="196"/>
      <c r="BG252" s="19">
        <f t="shared" si="193"/>
        <v>0</v>
      </c>
      <c r="BI252" s="196"/>
      <c r="BK252" s="19">
        <f t="shared" si="194"/>
        <v>0</v>
      </c>
      <c r="BM252" s="196"/>
      <c r="BO252" s="19">
        <f t="shared" si="195"/>
        <v>0</v>
      </c>
      <c r="BQ252" s="196"/>
      <c r="BS252" s="19">
        <f t="shared" si="196"/>
        <v>0</v>
      </c>
      <c r="BU252" s="196"/>
      <c r="BW252" s="19">
        <f t="shared" si="197"/>
        <v>0</v>
      </c>
      <c r="BY252" s="196"/>
      <c r="CA252" s="19">
        <f t="shared" si="198"/>
        <v>0</v>
      </c>
      <c r="CC252" s="196"/>
      <c r="CE252" s="19">
        <f t="shared" si="199"/>
        <v>0</v>
      </c>
      <c r="CG252" s="196"/>
      <c r="CI252" s="19">
        <f t="shared" si="200"/>
        <v>0</v>
      </c>
      <c r="CK252" s="196"/>
      <c r="CM252" s="19">
        <f t="shared" ref="CM252" si="251">IF(E252&gt;0,IF(E252&lt;6,AO252,0),0)</f>
        <v>0</v>
      </c>
      <c r="CO252" s="19">
        <f t="shared" ref="CO252" si="252">IFERROR(CZ252+CU252,"")</f>
        <v>-342437.70916666667</v>
      </c>
      <c r="CQ252" s="19">
        <f t="shared" si="175"/>
        <v>0</v>
      </c>
      <c r="CS252" s="19">
        <f t="shared" ref="CS252" si="253">IFERROR(CZ252-CQ252,"")</f>
        <v>0</v>
      </c>
      <c r="CU252" s="19">
        <f t="shared" si="206"/>
        <v>-342437.70916666667</v>
      </c>
      <c r="CW252" s="76">
        <f t="shared" ref="CW252" si="254">IFERROR(SUM(CI252:CO252)-AO252,"")</f>
        <v>0</v>
      </c>
      <c r="CY252" s="21"/>
      <c r="CZ252" s="19">
        <f t="shared" si="176"/>
        <v>0</v>
      </c>
      <c r="DA252" s="21"/>
    </row>
    <row r="253" spans="2:105" x14ac:dyDescent="0.2">
      <c r="B253" s="17" t="str">
        <f>VLOOKUP(D253,'line assign basis'!$L$15:$Q$1525,6,FALSE)</f>
        <v>MLT FAM SCHD405 PMTS</v>
      </c>
      <c r="D253" s="45" t="s">
        <v>3557</v>
      </c>
      <c r="E253" s="20">
        <f>IFERROR(VLOOKUP(D253,'line assign basis'!$L$5:$P$1288,5,FALSE),"")</f>
        <v>23</v>
      </c>
      <c r="F253" s="39" t="s">
        <v>3477</v>
      </c>
      <c r="G253" s="39" t="s">
        <v>3477</v>
      </c>
      <c r="H253" s="19">
        <v>0</v>
      </c>
      <c r="I253" s="105">
        <f>IFERROR(VLOOKUP($D253,'SAP Data'!$A$7:$SD$1500,I$4,FALSE),"")</f>
        <v>0</v>
      </c>
      <c r="J253" s="105">
        <f>IFERROR(VLOOKUP($D253,'SAP Data'!$A$7:$SD$1500,J$4,FALSE),"")</f>
        <v>0</v>
      </c>
      <c r="K253" s="105">
        <f>IFERROR(VLOOKUP($D253,'SAP Data'!$A$7:$SD$1500,K$4,FALSE),"")</f>
        <v>0</v>
      </c>
      <c r="L253" s="105">
        <f>IFERROR(VLOOKUP($D253,'SAP Data'!$A$7:$SD$1500,L$4,FALSE),"")</f>
        <v>0</v>
      </c>
      <c r="M253" s="105">
        <f>IFERROR(VLOOKUP($D253,'SAP Data'!$A$7:$SD$1500,M$4,FALSE),"")</f>
        <v>0</v>
      </c>
      <c r="N253" s="105">
        <f>IFERROR(VLOOKUP($D253,'SAP Data'!$A$7:$SD$1500,N$4,FALSE),"")</f>
        <v>0</v>
      </c>
      <c r="O253" s="105">
        <f>IFERROR(VLOOKUP($D253,'SAP Data'!$A$7:$SD$1500,O$4,FALSE),"")</f>
        <v>0</v>
      </c>
      <c r="P253" s="105">
        <f>IFERROR(VLOOKUP($D253,'SAP Data'!$A$7:$SD$1500,P$4,FALSE),"")</f>
        <v>0</v>
      </c>
      <c r="Q253" s="105">
        <f>IFERROR(VLOOKUP($D253,'SAP Data'!$A$7:$SD$1500,Q$4,FALSE),"")</f>
        <v>0</v>
      </c>
      <c r="R253" s="105">
        <f>IFERROR(VLOOKUP($D253,'SAP Data'!$A$7:$SD$1500,R$4,FALSE),"")</f>
        <v>29250</v>
      </c>
      <c r="S253" s="105">
        <f>IFERROR(VLOOKUP($D253,'SAP Data'!$A$7:$SD$1500,S$4,FALSE),"")</f>
        <v>29250</v>
      </c>
      <c r="T253" s="105">
        <f>IFERROR(VLOOKUP($D253,'SAP Data'!$A$7:$SD$1500,T$4,FALSE),"")</f>
        <v>29250</v>
      </c>
      <c r="U253" s="105">
        <f>IFERROR(VLOOKUP($D253,'SAP Data'!$A$7:$SD$1500,U$4,FALSE),"")</f>
        <v>29250</v>
      </c>
      <c r="V253" s="105">
        <f>IFERROR(VLOOKUP($D253,'SAP Data'!$A$7:$SD$1500,V$4,FALSE),"")</f>
        <v>29250</v>
      </c>
      <c r="W253" s="105">
        <f>IFERROR(VLOOKUP($D253,'SAP Data'!$A$7:$SD$1500,W$4,FALSE),"")</f>
        <v>63424.95</v>
      </c>
      <c r="X253" s="105">
        <f>IFERROR(VLOOKUP($D253,'SAP Data'!$A$7:$SD$1500,X$4,FALSE),"")</f>
        <v>63424.95</v>
      </c>
      <c r="Y253" s="105">
        <f>IFERROR(VLOOKUP($D253,'SAP Data'!$A$7:$SD$1500,Y$4,FALSE),"")</f>
        <v>63424.95</v>
      </c>
      <c r="Z253" s="105">
        <f>IFERROR(VLOOKUP($D253,'SAP Data'!$A$7:$SD$1500,Z$4,FALSE),"")</f>
        <v>63424.95</v>
      </c>
      <c r="AA253" s="105">
        <f>IFERROR(VLOOKUP($D253,'SAP Data'!$A$7:$SD$1500,AA$4,FALSE),"")</f>
        <v>63424.95</v>
      </c>
      <c r="AB253" s="105">
        <f>IFERROR(VLOOKUP($D253,'SAP Data'!$A$7:$SD$1500,AB$4,FALSE),"")</f>
        <v>63424.95</v>
      </c>
      <c r="AC253" s="220">
        <f>IFERROR(VLOOKUP($D253,'SAP Data'!$A$7:$SD$1500,AC$4,FALSE),"")</f>
        <v>63424.95</v>
      </c>
      <c r="AD253" s="133" t="str">
        <f t="shared" si="177"/>
        <v/>
      </c>
      <c r="AE253" s="47" t="str">
        <f t="shared" si="178"/>
        <v/>
      </c>
      <c r="AF253" s="47">
        <f t="shared" si="179"/>
        <v>6093.75</v>
      </c>
      <c r="AG253" s="47">
        <f t="shared" si="180"/>
        <v>8531.25</v>
      </c>
      <c r="AH253" s="47">
        <f t="shared" si="181"/>
        <v>10968.75</v>
      </c>
      <c r="AI253" s="47">
        <f t="shared" si="182"/>
        <v>14830.206250000001</v>
      </c>
      <c r="AJ253" s="47">
        <f t="shared" si="183"/>
        <v>20115.618750000001</v>
      </c>
      <c r="AK253" s="47">
        <f t="shared" si="184"/>
        <v>25401.03125</v>
      </c>
      <c r="AL253" s="47">
        <f t="shared" si="185"/>
        <v>30686.443750000002</v>
      </c>
      <c r="AM253" s="47">
        <f t="shared" si="186"/>
        <v>35971.856250000004</v>
      </c>
      <c r="AN253" s="47">
        <f t="shared" si="187"/>
        <v>41257.268750000003</v>
      </c>
      <c r="AO253" s="132">
        <f t="shared" si="188"/>
        <v>46542.681250000001</v>
      </c>
      <c r="AP253" s="19"/>
      <c r="AQ253" s="19">
        <f t="shared" si="189"/>
        <v>0</v>
      </c>
      <c r="AR253" s="19"/>
      <c r="AS253" s="201"/>
      <c r="AT253" s="19"/>
      <c r="AU253" s="19">
        <f t="shared" si="190"/>
        <v>0</v>
      </c>
      <c r="AV253" s="19"/>
      <c r="AW253" s="201"/>
      <c r="AY253" s="19">
        <f t="shared" si="191"/>
        <v>0</v>
      </c>
      <c r="BA253" s="196"/>
      <c r="BC253" s="19">
        <f t="shared" si="192"/>
        <v>0</v>
      </c>
      <c r="BE253" s="196"/>
      <c r="BG253" s="19">
        <f t="shared" si="193"/>
        <v>0</v>
      </c>
      <c r="BI253" s="196"/>
      <c r="BK253" s="19">
        <f t="shared" si="194"/>
        <v>0</v>
      </c>
      <c r="BM253" s="196"/>
      <c r="BO253" s="19">
        <f t="shared" si="195"/>
        <v>0</v>
      </c>
      <c r="BQ253" s="196"/>
      <c r="BS253" s="19">
        <f t="shared" si="196"/>
        <v>0</v>
      </c>
      <c r="BU253" s="196"/>
      <c r="BW253" s="19">
        <f t="shared" si="197"/>
        <v>0</v>
      </c>
      <c r="BY253" s="196"/>
      <c r="CA253" s="19">
        <f t="shared" si="198"/>
        <v>0</v>
      </c>
      <c r="CC253" s="196"/>
      <c r="CE253" s="19">
        <f t="shared" si="199"/>
        <v>0</v>
      </c>
      <c r="CG253" s="196"/>
      <c r="CI253" s="19">
        <f t="shared" si="200"/>
        <v>0</v>
      </c>
      <c r="CK253" s="196"/>
      <c r="CM253" s="19">
        <f t="shared" si="201"/>
        <v>0</v>
      </c>
      <c r="CO253" s="19">
        <f t="shared" si="207"/>
        <v>46542.681250000001</v>
      </c>
      <c r="CQ253" s="19">
        <f t="shared" si="175"/>
        <v>0</v>
      </c>
      <c r="CS253" s="19">
        <f t="shared" si="208"/>
        <v>0</v>
      </c>
      <c r="CU253" s="19">
        <f t="shared" si="206"/>
        <v>46542.681250000001</v>
      </c>
      <c r="CW253" s="76">
        <f t="shared" si="202"/>
        <v>0</v>
      </c>
      <c r="CY253" s="21"/>
      <c r="CZ253" s="19">
        <f t="shared" si="176"/>
        <v>0</v>
      </c>
      <c r="DA253" s="21"/>
    </row>
    <row r="254" spans="2:105" x14ac:dyDescent="0.2">
      <c r="B254" s="17" t="str">
        <f>VLOOKUP(D254,'line assign basis'!$L$15:$Q$1525,6,FALSE)</f>
        <v>MLT FAM SCHD4 AMORT</v>
      </c>
      <c r="D254" s="45" t="s">
        <v>3656</v>
      </c>
      <c r="E254" s="20">
        <f>IFERROR(VLOOKUP(D254,'line assign basis'!$L$5:$P$1288,5,FALSE),"")</f>
        <v>23</v>
      </c>
      <c r="F254" s="39" t="s">
        <v>3477</v>
      </c>
      <c r="G254" s="39" t="s">
        <v>3477</v>
      </c>
      <c r="H254" s="19">
        <v>0</v>
      </c>
      <c r="I254" s="105">
        <f>IFERROR(VLOOKUP($D254,'SAP Data'!$A$7:$SD$1500,I$4,FALSE),"")</f>
        <v>0</v>
      </c>
      <c r="J254" s="105">
        <f>IFERROR(VLOOKUP($D254,'SAP Data'!$A$7:$SD$1500,J$4,FALSE),"")</f>
        <v>0</v>
      </c>
      <c r="K254" s="105">
        <f>IFERROR(VLOOKUP($D254,'SAP Data'!$A$7:$SD$1500,K$4,FALSE),"")</f>
        <v>0</v>
      </c>
      <c r="L254" s="105">
        <f>IFERROR(VLOOKUP($D254,'SAP Data'!$A$7:$SD$1500,L$4,FALSE),"")</f>
        <v>0</v>
      </c>
      <c r="M254" s="105">
        <f>IFERROR(VLOOKUP($D254,'SAP Data'!$A$7:$SD$1500,M$4,FALSE),"")</f>
        <v>0</v>
      </c>
      <c r="N254" s="105">
        <f>IFERROR(VLOOKUP($D254,'SAP Data'!$A$7:$SD$1500,N$4,FALSE),"")</f>
        <v>0</v>
      </c>
      <c r="O254" s="105">
        <f>IFERROR(VLOOKUP($D254,'SAP Data'!$A$7:$SD$1500,O$4,FALSE),"")</f>
        <v>0</v>
      </c>
      <c r="P254" s="105">
        <f>IFERROR(VLOOKUP($D254,'SAP Data'!$A$7:$SD$1500,P$4,FALSE),"")</f>
        <v>0</v>
      </c>
      <c r="Q254" s="105">
        <f>IFERROR(VLOOKUP($D254,'SAP Data'!$A$7:$SD$1500,Q$4,FALSE),"")</f>
        <v>0</v>
      </c>
      <c r="R254" s="105">
        <f>IFERROR(VLOOKUP($D254,'SAP Data'!$A$7:$SD$1500,R$4,FALSE),"")</f>
        <v>0</v>
      </c>
      <c r="S254" s="105">
        <f>IFERROR(VLOOKUP($D254,'SAP Data'!$A$7:$SD$1500,S$4,FALSE),"")</f>
        <v>0</v>
      </c>
      <c r="T254" s="105">
        <f>IFERROR(VLOOKUP($D254,'SAP Data'!$A$7:$SD$1500,T$4,FALSE),"")</f>
        <v>0</v>
      </c>
      <c r="U254" s="105">
        <f>IFERROR(VLOOKUP($D254,'SAP Data'!$A$7:$SD$1500,U$4,FALSE),"")</f>
        <v>0</v>
      </c>
      <c r="V254" s="105">
        <f>IFERROR(VLOOKUP($D254,'SAP Data'!$A$7:$SD$1500,V$4,FALSE),"")</f>
        <v>0</v>
      </c>
      <c r="W254" s="105">
        <f>IFERROR(VLOOKUP($D254,'SAP Data'!$A$7:$SD$1500,W$4,FALSE),"")</f>
        <v>-375.06</v>
      </c>
      <c r="X254" s="105">
        <f>IFERROR(VLOOKUP($D254,'SAP Data'!$A$7:$SD$1500,X$4,FALSE),"")</f>
        <v>-473.76</v>
      </c>
      <c r="Y254" s="105">
        <f>IFERROR(VLOOKUP($D254,'SAP Data'!$A$7:$SD$1500,Y$4,FALSE),"")</f>
        <v>-606.75</v>
      </c>
      <c r="Z254" s="105">
        <f>IFERROR(VLOOKUP($D254,'SAP Data'!$A$7:$SD$1500,Z$4,FALSE),"")</f>
        <v>-694.19</v>
      </c>
      <c r="AA254" s="105">
        <f>IFERROR(VLOOKUP($D254,'SAP Data'!$A$7:$SD$1500,AA$4,FALSE),"")</f>
        <v>-812.63</v>
      </c>
      <c r="AB254" s="105">
        <f>IFERROR(VLOOKUP($D254,'SAP Data'!$A$7:$SD$1500,AB$4,FALSE),"")</f>
        <v>-937.65</v>
      </c>
      <c r="AC254" s="220">
        <f>IFERROR(VLOOKUP($D254,'SAP Data'!$A$7:$SD$1500,AC$4,FALSE),"")</f>
        <v>-1059.3800000000001</v>
      </c>
      <c r="AD254" s="133" t="str">
        <f t="shared" si="177"/>
        <v/>
      </c>
      <c r="AE254" s="47" t="str">
        <f t="shared" si="178"/>
        <v/>
      </c>
      <c r="AF254" s="47">
        <f t="shared" si="179"/>
        <v>0</v>
      </c>
      <c r="AG254" s="47">
        <f t="shared" si="180"/>
        <v>0</v>
      </c>
      <c r="AH254" s="47">
        <f t="shared" si="181"/>
        <v>0</v>
      </c>
      <c r="AI254" s="47">
        <f t="shared" si="182"/>
        <v>-15.6275</v>
      </c>
      <c r="AJ254" s="47">
        <f t="shared" si="183"/>
        <v>-50.995000000000005</v>
      </c>
      <c r="AK254" s="47">
        <f t="shared" si="184"/>
        <v>-96.016249999999999</v>
      </c>
      <c r="AL254" s="47">
        <f t="shared" si="185"/>
        <v>-150.22208333333333</v>
      </c>
      <c r="AM254" s="47">
        <f t="shared" si="186"/>
        <v>-213.00625000000002</v>
      </c>
      <c r="AN254" s="47">
        <f t="shared" si="187"/>
        <v>-285.93458333333336</v>
      </c>
      <c r="AO254" s="132">
        <f t="shared" si="188"/>
        <v>-369.14416666666671</v>
      </c>
      <c r="AP254" s="19"/>
      <c r="AQ254" s="19">
        <f t="shared" si="189"/>
        <v>0</v>
      </c>
      <c r="AR254" s="19"/>
      <c r="AS254" s="201"/>
      <c r="AT254" s="19"/>
      <c r="AU254" s="19">
        <f t="shared" si="190"/>
        <v>0</v>
      </c>
      <c r="AV254" s="19"/>
      <c r="AW254" s="201"/>
      <c r="AY254" s="19">
        <f t="shared" si="191"/>
        <v>0</v>
      </c>
      <c r="BA254" s="196"/>
      <c r="BC254" s="19">
        <f t="shared" si="192"/>
        <v>0</v>
      </c>
      <c r="BE254" s="196"/>
      <c r="BG254" s="19">
        <f t="shared" si="193"/>
        <v>0</v>
      </c>
      <c r="BI254" s="196"/>
      <c r="BK254" s="19">
        <f t="shared" si="194"/>
        <v>0</v>
      </c>
      <c r="BM254" s="196"/>
      <c r="BO254" s="19">
        <f t="shared" si="195"/>
        <v>0</v>
      </c>
      <c r="BQ254" s="196"/>
      <c r="BS254" s="19">
        <f t="shared" si="196"/>
        <v>0</v>
      </c>
      <c r="BU254" s="196"/>
      <c r="BW254" s="19">
        <f t="shared" si="197"/>
        <v>0</v>
      </c>
      <c r="BY254" s="196"/>
      <c r="CA254" s="19">
        <f t="shared" si="198"/>
        <v>0</v>
      </c>
      <c r="CC254" s="196"/>
      <c r="CE254" s="19">
        <f t="shared" si="199"/>
        <v>0</v>
      </c>
      <c r="CG254" s="196"/>
      <c r="CI254" s="19">
        <f t="shared" si="200"/>
        <v>0</v>
      </c>
      <c r="CK254" s="196"/>
      <c r="CM254" s="19">
        <f t="shared" si="201"/>
        <v>0</v>
      </c>
      <c r="CO254" s="19">
        <f>IFERROR(CZ254+CU254,"")</f>
        <v>-369.14416666666671</v>
      </c>
      <c r="CQ254" s="19">
        <f t="shared" si="175"/>
        <v>0</v>
      </c>
      <c r="CS254" s="19">
        <f>IFERROR(CZ254-CQ254,"")</f>
        <v>0</v>
      </c>
      <c r="CU254" s="19">
        <f t="shared" si="206"/>
        <v>-369.14416666666671</v>
      </c>
      <c r="CW254" s="76">
        <f t="shared" si="202"/>
        <v>0</v>
      </c>
      <c r="CY254" s="21"/>
      <c r="CZ254" s="19">
        <f t="shared" si="176"/>
        <v>0</v>
      </c>
      <c r="DA254" s="21"/>
    </row>
    <row r="255" spans="2:105" x14ac:dyDescent="0.2">
      <c r="B255" s="17" t="str">
        <f>VLOOKUP(D255,'line assign basis'!$L$15:$Q$1525,6,FALSE)</f>
        <v>DBP PENSION COSTS</v>
      </c>
      <c r="C255" s="20" t="s">
        <v>606</v>
      </c>
      <c r="D255" s="20" t="s">
        <v>604</v>
      </c>
      <c r="E255" s="20">
        <f>IFERROR(VLOOKUP(D255,'line assign basis'!$L$5:$P$1288,5,FALSE),"")</f>
        <v>23</v>
      </c>
      <c r="F255" s="39">
        <v>173642883.91999999</v>
      </c>
      <c r="G255" s="39">
        <v>172201132.84</v>
      </c>
      <c r="H255" s="19">
        <v>170759381.75999999</v>
      </c>
      <c r="I255" s="105">
        <f>IFERROR(VLOOKUP($D255,'SAP Data'!$A$7:$SD$1500,I$4,FALSE),"")</f>
        <v>169317630.68000001</v>
      </c>
      <c r="J255" s="105">
        <f>IFERROR(VLOOKUP($D255,'SAP Data'!$A$7:$SD$1500,J$4,FALSE),"")</f>
        <v>167875879.59999999</v>
      </c>
      <c r="K255" s="105">
        <f>IFERROR(VLOOKUP($D255,'SAP Data'!$A$7:$SD$1500,K$4,FALSE),"")</f>
        <v>166434128.52000001</v>
      </c>
      <c r="L255" s="105">
        <f>IFERROR(VLOOKUP($D255,'SAP Data'!$A$7:$SD$1500,L$4,FALSE),"")</f>
        <v>164992377.44</v>
      </c>
      <c r="M255" s="105">
        <f>IFERROR(VLOOKUP($D255,'SAP Data'!$A$7:$SD$1500,M$4,FALSE),"")</f>
        <v>163550626.36000001</v>
      </c>
      <c r="N255" s="105">
        <f>IFERROR(VLOOKUP($D255,'SAP Data'!$A$7:$SD$1500,N$4,FALSE),"")</f>
        <v>160982060.28</v>
      </c>
      <c r="O255" s="105">
        <f>IFERROR(VLOOKUP($D255,'SAP Data'!$A$7:$SD$1500,O$4,FALSE),"")</f>
        <v>159415107.19999999</v>
      </c>
      <c r="P255" s="105">
        <f>IFERROR(VLOOKUP($D255,'SAP Data'!$A$7:$SD$1500,P$4,FALSE),"")</f>
        <v>157848154.12</v>
      </c>
      <c r="Q255" s="105">
        <f>IFERROR(VLOOKUP($D255,'SAP Data'!$A$7:$SD$1500,Q$4,FALSE),"")</f>
        <v>170542455</v>
      </c>
      <c r="R255" s="105">
        <f>IFERROR(VLOOKUP($D255,'SAP Data'!$A$7:$SD$1500,R$4,FALSE),"")</f>
        <v>169392871.66999999</v>
      </c>
      <c r="S255" s="105">
        <f>IFERROR(VLOOKUP($D255,'SAP Data'!$A$7:$SD$1500,S$4,FALSE),"")</f>
        <v>168243288.34</v>
      </c>
      <c r="T255" s="105">
        <f>IFERROR(VLOOKUP($D255,'SAP Data'!$A$7:$SD$1500,T$4,FALSE),"")</f>
        <v>167093705.00999999</v>
      </c>
      <c r="U255" s="105">
        <f>IFERROR(VLOOKUP($D255,'SAP Data'!$A$7:$SD$1500,U$4,FALSE),"")</f>
        <v>165944121.68000001</v>
      </c>
      <c r="V255" s="105">
        <f>IFERROR(VLOOKUP($D255,'SAP Data'!$A$7:$SD$1500,V$4,FALSE),"")</f>
        <v>164794538.34999999</v>
      </c>
      <c r="W255" s="105">
        <f>IFERROR(VLOOKUP($D255,'SAP Data'!$A$7:$SD$1500,W$4,FALSE),"")</f>
        <v>163644955.02000001</v>
      </c>
      <c r="X255" s="105">
        <f>IFERROR(VLOOKUP($D255,'SAP Data'!$A$7:$SD$1500,X$4,FALSE),"")</f>
        <v>162495371.69</v>
      </c>
      <c r="Y255" s="105">
        <f>IFERROR(VLOOKUP($D255,'SAP Data'!$A$7:$SD$1500,Y$4,FALSE),"")</f>
        <v>161345788.36000001</v>
      </c>
      <c r="Z255" s="105">
        <f>IFERROR(VLOOKUP($D255,'SAP Data'!$A$7:$SD$1500,Z$4,FALSE),"")</f>
        <v>160196205.03</v>
      </c>
      <c r="AA255" s="105">
        <f>IFERROR(VLOOKUP($D255,'SAP Data'!$A$7:$SD$1500,AA$4,FALSE),"")</f>
        <v>159046621.69999999</v>
      </c>
      <c r="AB255" s="105">
        <f>IFERROR(VLOOKUP($D255,'SAP Data'!$A$7:$SD$1500,AB$4,FALSE),"")</f>
        <v>157628323.37</v>
      </c>
      <c r="AC255" s="220">
        <f>IFERROR(VLOOKUP($D255,'SAP Data'!$A$7:$SD$1500,AC$4,FALSE),"")</f>
        <v>166902728</v>
      </c>
      <c r="AD255" s="133">
        <f t="shared" si="177"/>
        <v>166286400.96624997</v>
      </c>
      <c r="AE255" s="47">
        <f t="shared" si="178"/>
        <v>165944406.93500003</v>
      </c>
      <c r="AF255" s="47">
        <f t="shared" si="179"/>
        <v>165626760.21624997</v>
      </c>
      <c r="AG255" s="47">
        <f t="shared" si="180"/>
        <v>165333460.80999997</v>
      </c>
      <c r="AH255" s="47">
        <f t="shared" si="181"/>
        <v>165064508.71625</v>
      </c>
      <c r="AI255" s="47">
        <f t="shared" si="182"/>
        <v>164819903.93499997</v>
      </c>
      <c r="AJ255" s="47">
        <f t="shared" si="183"/>
        <v>164599646.46625</v>
      </c>
      <c r="AK255" s="47">
        <f t="shared" si="184"/>
        <v>164403736.31</v>
      </c>
      <c r="AL255" s="47">
        <f t="shared" si="185"/>
        <v>164279124.09125003</v>
      </c>
      <c r="AM255" s="47">
        <f t="shared" si="186"/>
        <v>164231026.55999997</v>
      </c>
      <c r="AN255" s="47">
        <f t="shared" si="187"/>
        <v>164206513.38291669</v>
      </c>
      <c r="AO255" s="132">
        <f t="shared" si="188"/>
        <v>164045698.47666666</v>
      </c>
      <c r="AP255" s="19"/>
      <c r="AQ255" s="19">
        <f t="shared" si="189"/>
        <v>0</v>
      </c>
      <c r="AR255" s="19"/>
      <c r="AS255" s="201"/>
      <c r="AT255" s="19"/>
      <c r="AU255" s="19">
        <f t="shared" si="190"/>
        <v>0</v>
      </c>
      <c r="AV255" s="19"/>
      <c r="AW255" s="201"/>
      <c r="AY255" s="19">
        <f t="shared" si="191"/>
        <v>0</v>
      </c>
      <c r="BA255" s="196"/>
      <c r="BC255" s="19">
        <f t="shared" si="192"/>
        <v>0</v>
      </c>
      <c r="BE255" s="196"/>
      <c r="BG255" s="19">
        <f t="shared" si="193"/>
        <v>0</v>
      </c>
      <c r="BI255" s="196"/>
      <c r="BK255" s="19">
        <f t="shared" si="194"/>
        <v>0</v>
      </c>
      <c r="BM255" s="196"/>
      <c r="BO255" s="19">
        <f t="shared" si="195"/>
        <v>0</v>
      </c>
      <c r="BQ255" s="196"/>
      <c r="BS255" s="19">
        <f t="shared" si="196"/>
        <v>0</v>
      </c>
      <c r="BU255" s="196"/>
      <c r="BW255" s="19">
        <f t="shared" si="197"/>
        <v>0</v>
      </c>
      <c r="BY255" s="196"/>
      <c r="CA255" s="19">
        <f t="shared" si="198"/>
        <v>0</v>
      </c>
      <c r="CC255" s="196"/>
      <c r="CE255" s="19">
        <f t="shared" si="199"/>
        <v>0</v>
      </c>
      <c r="CG255" s="196"/>
      <c r="CI255" s="19">
        <f t="shared" si="200"/>
        <v>0</v>
      </c>
      <c r="CK255" s="196"/>
      <c r="CM255" s="19">
        <f t="shared" si="201"/>
        <v>0</v>
      </c>
      <c r="CO255" s="19">
        <f t="shared" si="207"/>
        <v>164045698.47666666</v>
      </c>
      <c r="CQ255" s="19">
        <f t="shared" si="175"/>
        <v>0</v>
      </c>
      <c r="CS255" s="19">
        <f t="shared" si="208"/>
        <v>0</v>
      </c>
      <c r="CU255" s="19">
        <f t="shared" si="206"/>
        <v>164045698.47666666</v>
      </c>
      <c r="CW255" s="76">
        <f t="shared" si="202"/>
        <v>0</v>
      </c>
      <c r="CY255" s="21"/>
      <c r="CZ255" s="19">
        <f t="shared" si="176"/>
        <v>0</v>
      </c>
      <c r="DA255" s="21"/>
    </row>
    <row r="256" spans="2:105" x14ac:dyDescent="0.2">
      <c r="B256" s="17" t="str">
        <f>VLOOKUP(D256,'line assign basis'!$L$15:$Q$1525,6,FALSE)</f>
        <v>FAS 106 COSTS</v>
      </c>
      <c r="C256" s="20" t="s">
        <v>609</v>
      </c>
      <c r="D256" s="20" t="s">
        <v>607</v>
      </c>
      <c r="E256" s="20">
        <f>IFERROR(VLOOKUP(D256,'line assign basis'!$L$5:$P$1288,5,FALSE),"")</f>
        <v>23</v>
      </c>
      <c r="F256" s="39">
        <v>4741687.47</v>
      </c>
      <c r="G256" s="39">
        <v>4743790.22</v>
      </c>
      <c r="H256" s="19">
        <v>4745892.97</v>
      </c>
      <c r="I256" s="105">
        <f>IFERROR(VLOOKUP($D256,'SAP Data'!$A$7:$SD$1500,I$4,FALSE),"")</f>
        <v>4747995.72</v>
      </c>
      <c r="J256" s="105">
        <f>IFERROR(VLOOKUP($D256,'SAP Data'!$A$7:$SD$1500,J$4,FALSE),"")</f>
        <v>4750098.47</v>
      </c>
      <c r="K256" s="105">
        <f>IFERROR(VLOOKUP($D256,'SAP Data'!$A$7:$SD$1500,K$4,FALSE),"")</f>
        <v>4752201.22</v>
      </c>
      <c r="L256" s="105">
        <f>IFERROR(VLOOKUP($D256,'SAP Data'!$A$7:$SD$1500,L$4,FALSE),"")</f>
        <v>4754303.97</v>
      </c>
      <c r="M256" s="105">
        <f>IFERROR(VLOOKUP($D256,'SAP Data'!$A$7:$SD$1500,M$4,FALSE),"")</f>
        <v>4756406.72</v>
      </c>
      <c r="N256" s="105">
        <f>IFERROR(VLOOKUP($D256,'SAP Data'!$A$7:$SD$1500,N$4,FALSE),"")</f>
        <v>4758509.47</v>
      </c>
      <c r="O256" s="105">
        <f>IFERROR(VLOOKUP($D256,'SAP Data'!$A$7:$SD$1500,O$4,FALSE),"")</f>
        <v>4760612.22</v>
      </c>
      <c r="P256" s="105">
        <f>IFERROR(VLOOKUP($D256,'SAP Data'!$A$7:$SD$1500,P$4,FALSE),"")</f>
        <v>4762714.97</v>
      </c>
      <c r="Q256" s="105">
        <f>IFERROR(VLOOKUP($D256,'SAP Data'!$A$7:$SD$1500,Q$4,FALSE),"")</f>
        <v>4450878</v>
      </c>
      <c r="R256" s="105">
        <f>IFERROR(VLOOKUP($D256,'SAP Data'!$A$7:$SD$1500,R$4,FALSE),"")</f>
        <v>4457711</v>
      </c>
      <c r="S256" s="105">
        <f>IFERROR(VLOOKUP($D256,'SAP Data'!$A$7:$SD$1500,S$4,FALSE),"")</f>
        <v>4464544</v>
      </c>
      <c r="T256" s="105">
        <f>IFERROR(VLOOKUP($D256,'SAP Data'!$A$7:$SD$1500,T$4,FALSE),"")</f>
        <v>4471377</v>
      </c>
      <c r="U256" s="105">
        <f>IFERROR(VLOOKUP($D256,'SAP Data'!$A$7:$SD$1500,U$4,FALSE),"")</f>
        <v>4478210</v>
      </c>
      <c r="V256" s="105">
        <f>IFERROR(VLOOKUP($D256,'SAP Data'!$A$7:$SD$1500,V$4,FALSE),"")</f>
        <v>4485043</v>
      </c>
      <c r="W256" s="105">
        <f>IFERROR(VLOOKUP($D256,'SAP Data'!$A$7:$SD$1500,W$4,FALSE),"")</f>
        <v>4491876</v>
      </c>
      <c r="X256" s="105">
        <f>IFERROR(VLOOKUP($D256,'SAP Data'!$A$7:$SD$1500,X$4,FALSE),"")</f>
        <v>4498709</v>
      </c>
      <c r="Y256" s="105">
        <f>IFERROR(VLOOKUP($D256,'SAP Data'!$A$7:$SD$1500,Y$4,FALSE),"")</f>
        <v>4505542</v>
      </c>
      <c r="Z256" s="105">
        <f>IFERROR(VLOOKUP($D256,'SAP Data'!$A$7:$SD$1500,Z$4,FALSE),"")</f>
        <v>4512375</v>
      </c>
      <c r="AA256" s="105">
        <f>IFERROR(VLOOKUP($D256,'SAP Data'!$A$7:$SD$1500,AA$4,FALSE),"")</f>
        <v>4519208</v>
      </c>
      <c r="AB256" s="105">
        <f>IFERROR(VLOOKUP($D256,'SAP Data'!$A$7:$SD$1500,AB$4,FALSE),"")</f>
        <v>4543880</v>
      </c>
      <c r="AC256" s="220">
        <f>IFERROR(VLOOKUP($D256,'SAP Data'!$A$7:$SD$1500,AC$4,FALSE),"")</f>
        <v>6359262.8700000001</v>
      </c>
      <c r="AD256" s="133">
        <f t="shared" si="177"/>
        <v>4715258.5987499999</v>
      </c>
      <c r="AE256" s="47">
        <f t="shared" si="178"/>
        <v>4691790.9866666663</v>
      </c>
      <c r="AF256" s="47">
        <f t="shared" si="179"/>
        <v>4668717.5620833328</v>
      </c>
      <c r="AG256" s="47">
        <f t="shared" si="180"/>
        <v>4646038.3249999993</v>
      </c>
      <c r="AH256" s="47">
        <f t="shared" si="181"/>
        <v>4623753.2754166657</v>
      </c>
      <c r="AI256" s="47">
        <f t="shared" si="182"/>
        <v>4601862.4133333331</v>
      </c>
      <c r="AJ256" s="47">
        <f t="shared" si="183"/>
        <v>4580365.7387499996</v>
      </c>
      <c r="AK256" s="47">
        <f t="shared" si="184"/>
        <v>4559263.251666666</v>
      </c>
      <c r="AL256" s="47">
        <f t="shared" si="185"/>
        <v>4538554.9520833334</v>
      </c>
      <c r="AM256" s="47">
        <f t="shared" si="186"/>
        <v>4518240.84</v>
      </c>
      <c r="AN256" s="47">
        <f t="shared" si="187"/>
        <v>4499064.2070833333</v>
      </c>
      <c r="AO256" s="132">
        <f t="shared" si="188"/>
        <v>4569462.1195833338</v>
      </c>
      <c r="AP256" s="19"/>
      <c r="AQ256" s="19">
        <f t="shared" si="189"/>
        <v>0</v>
      </c>
      <c r="AR256" s="19"/>
      <c r="AS256" s="201"/>
      <c r="AT256" s="19"/>
      <c r="AU256" s="19">
        <f t="shared" si="190"/>
        <v>0</v>
      </c>
      <c r="AV256" s="19"/>
      <c r="AW256" s="201"/>
      <c r="AY256" s="19">
        <f t="shared" si="191"/>
        <v>0</v>
      </c>
      <c r="BA256" s="196"/>
      <c r="BC256" s="19">
        <f t="shared" si="192"/>
        <v>0</v>
      </c>
      <c r="BE256" s="196"/>
      <c r="BG256" s="19">
        <f t="shared" si="193"/>
        <v>0</v>
      </c>
      <c r="BI256" s="196"/>
      <c r="BK256" s="19">
        <f t="shared" si="194"/>
        <v>0</v>
      </c>
      <c r="BM256" s="196"/>
      <c r="BO256" s="19">
        <f t="shared" si="195"/>
        <v>0</v>
      </c>
      <c r="BQ256" s="196"/>
      <c r="BS256" s="19">
        <f t="shared" si="196"/>
        <v>0</v>
      </c>
      <c r="BU256" s="196"/>
      <c r="BW256" s="19">
        <f t="shared" si="197"/>
        <v>0</v>
      </c>
      <c r="BY256" s="196"/>
      <c r="CA256" s="19">
        <f t="shared" si="198"/>
        <v>0</v>
      </c>
      <c r="CC256" s="196"/>
      <c r="CE256" s="19">
        <f t="shared" si="199"/>
        <v>0</v>
      </c>
      <c r="CG256" s="196"/>
      <c r="CI256" s="19">
        <f t="shared" si="200"/>
        <v>0</v>
      </c>
      <c r="CK256" s="196"/>
      <c r="CM256" s="19">
        <f t="shared" si="201"/>
        <v>0</v>
      </c>
      <c r="CO256" s="19">
        <f t="shared" si="207"/>
        <v>4569462.1195833338</v>
      </c>
      <c r="CQ256" s="19">
        <f t="shared" si="175"/>
        <v>0</v>
      </c>
      <c r="CS256" s="19">
        <f t="shared" si="208"/>
        <v>0</v>
      </c>
      <c r="CU256" s="19">
        <f t="shared" si="206"/>
        <v>4569462.1195833338</v>
      </c>
      <c r="CW256" s="76">
        <f t="shared" si="202"/>
        <v>0</v>
      </c>
      <c r="CY256" s="21"/>
      <c r="CZ256" s="19">
        <f t="shared" si="176"/>
        <v>0</v>
      </c>
      <c r="DA256" s="21"/>
    </row>
    <row r="257" spans="2:105" x14ac:dyDescent="0.2">
      <c r="B257" s="17" t="str">
        <f>VLOOKUP(D257,'line assign basis'!$L$15:$Q$1525,6,FALSE)</f>
        <v>Mist600Comp Maint-18</v>
      </c>
      <c r="C257" s="20" t="s">
        <v>1848</v>
      </c>
      <c r="D257" s="20" t="s">
        <v>2960</v>
      </c>
      <c r="E257" s="20">
        <f>IFERROR(VLOOKUP(D257,'line assign basis'!$L$5:$P$1288,5,FALSE),"")</f>
        <v>23</v>
      </c>
      <c r="F257" s="39">
        <v>0</v>
      </c>
      <c r="G257" s="39">
        <v>0</v>
      </c>
      <c r="H257" s="19">
        <v>0</v>
      </c>
      <c r="I257" s="105">
        <f>IFERROR(VLOOKUP($D257,'SAP Data'!$A$7:$SD$1500,I$4,FALSE),"")</f>
        <v>0</v>
      </c>
      <c r="J257" s="105">
        <f>IFERROR(VLOOKUP($D257,'SAP Data'!$A$7:$SD$1500,J$4,FALSE),"")</f>
        <v>0</v>
      </c>
      <c r="K257" s="105">
        <f>IFERROR(VLOOKUP($D257,'SAP Data'!$A$7:$SD$1500,K$4,FALSE),"")</f>
        <v>0</v>
      </c>
      <c r="L257" s="105">
        <f>IFERROR(VLOOKUP($D257,'SAP Data'!$A$7:$SD$1500,L$4,FALSE),"")</f>
        <v>0</v>
      </c>
      <c r="M257" s="105">
        <f>IFERROR(VLOOKUP($D257,'SAP Data'!$A$7:$SD$1500,M$4,FALSE),"")</f>
        <v>0</v>
      </c>
      <c r="N257" s="105">
        <f>IFERROR(VLOOKUP($D257,'SAP Data'!$A$7:$SD$1500,N$4,FALSE),"")</f>
        <v>0</v>
      </c>
      <c r="O257" s="105">
        <f>IFERROR(VLOOKUP($D257,'SAP Data'!$A$7:$SD$1500,O$4,FALSE),"")</f>
        <v>185202.82</v>
      </c>
      <c r="P257" s="105">
        <f>IFERROR(VLOOKUP($D257,'SAP Data'!$A$7:$SD$1500,P$4,FALSE),"")</f>
        <v>185202.82</v>
      </c>
      <c r="Q257" s="105">
        <f>IFERROR(VLOOKUP($D257,'SAP Data'!$A$7:$SD$1500,Q$4,FALSE),"")</f>
        <v>182108.56</v>
      </c>
      <c r="R257" s="105">
        <f>IFERROR(VLOOKUP($D257,'SAP Data'!$A$7:$SD$1500,R$4,FALSE),"")</f>
        <v>182108.56</v>
      </c>
      <c r="S257" s="105">
        <f>IFERROR(VLOOKUP($D257,'SAP Data'!$A$7:$SD$1500,S$4,FALSE),"")</f>
        <v>182108.56</v>
      </c>
      <c r="T257" s="105">
        <f>IFERROR(VLOOKUP($D257,'SAP Data'!$A$7:$SD$1500,T$4,FALSE),"")</f>
        <v>182108.56</v>
      </c>
      <c r="U257" s="105">
        <f>IFERROR(VLOOKUP($D257,'SAP Data'!$A$7:$SD$1500,U$4,FALSE),"")</f>
        <v>182108.56</v>
      </c>
      <c r="V257" s="105">
        <f>IFERROR(VLOOKUP($D257,'SAP Data'!$A$7:$SD$1500,V$4,FALSE),"")</f>
        <v>182108.56</v>
      </c>
      <c r="W257" s="105">
        <f>IFERROR(VLOOKUP($D257,'SAP Data'!$A$7:$SD$1500,W$4,FALSE),"")</f>
        <v>182108.56</v>
      </c>
      <c r="X257" s="105">
        <f>IFERROR(VLOOKUP($D257,'SAP Data'!$A$7:$SD$1500,X$4,FALSE),"")</f>
        <v>182108.56</v>
      </c>
      <c r="Y257" s="105">
        <f>IFERROR(VLOOKUP($D257,'SAP Data'!$A$7:$SD$1500,Y$4,FALSE),"")</f>
        <v>182108.56</v>
      </c>
      <c r="Z257" s="105">
        <f>IFERROR(VLOOKUP($D257,'SAP Data'!$A$7:$SD$1500,Z$4,FALSE),"")</f>
        <v>182108.56</v>
      </c>
      <c r="AA257" s="105">
        <f>IFERROR(VLOOKUP($D257,'SAP Data'!$A$7:$SD$1500,AA$4,FALSE),"")</f>
        <v>182108.56</v>
      </c>
      <c r="AB257" s="105">
        <f>IFERROR(VLOOKUP($D257,'SAP Data'!$A$7:$SD$1500,AB$4,FALSE),"")</f>
        <v>182108.56</v>
      </c>
      <c r="AC257" s="220">
        <f>IFERROR(VLOOKUP($D257,'SAP Data'!$A$7:$SD$1500,AC$4,FALSE),"")</f>
        <v>182108.56</v>
      </c>
      <c r="AD257" s="133">
        <f t="shared" si="177"/>
        <v>53630.706666666665</v>
      </c>
      <c r="AE257" s="47">
        <f t="shared" si="178"/>
        <v>68806.42</v>
      </c>
      <c r="AF257" s="47">
        <f t="shared" si="179"/>
        <v>83982.133333333346</v>
      </c>
      <c r="AG257" s="47">
        <f t="shared" si="180"/>
        <v>99157.846666666679</v>
      </c>
      <c r="AH257" s="47">
        <f t="shared" si="181"/>
        <v>114333.56000000001</v>
      </c>
      <c r="AI257" s="47">
        <f t="shared" si="182"/>
        <v>129509.27333333336</v>
      </c>
      <c r="AJ257" s="47">
        <f t="shared" si="183"/>
        <v>144684.98666666669</v>
      </c>
      <c r="AK257" s="47">
        <f t="shared" si="184"/>
        <v>159860.70000000004</v>
      </c>
      <c r="AL257" s="47">
        <f t="shared" si="185"/>
        <v>175036.41333333336</v>
      </c>
      <c r="AM257" s="47">
        <f t="shared" si="186"/>
        <v>182495.34250000003</v>
      </c>
      <c r="AN257" s="47">
        <f t="shared" si="187"/>
        <v>182237.48750000002</v>
      </c>
      <c r="AO257" s="132">
        <f t="shared" si="188"/>
        <v>182108.56000000003</v>
      </c>
      <c r="AP257" s="19"/>
      <c r="AQ257" s="19">
        <f t="shared" si="189"/>
        <v>0</v>
      </c>
      <c r="AR257" s="19"/>
      <c r="AS257" s="201"/>
      <c r="AT257" s="19"/>
      <c r="AU257" s="19">
        <f t="shared" si="190"/>
        <v>0</v>
      </c>
      <c r="AV257" s="19"/>
      <c r="AW257" s="201"/>
      <c r="AY257" s="19">
        <f t="shared" si="191"/>
        <v>0</v>
      </c>
      <c r="BA257" s="196"/>
      <c r="BC257" s="19">
        <f t="shared" si="192"/>
        <v>0</v>
      </c>
      <c r="BE257" s="196"/>
      <c r="BG257" s="19">
        <f t="shared" si="193"/>
        <v>0</v>
      </c>
      <c r="BI257" s="196"/>
      <c r="BK257" s="19">
        <f t="shared" si="194"/>
        <v>0</v>
      </c>
      <c r="BM257" s="196"/>
      <c r="BO257" s="19">
        <f t="shared" si="195"/>
        <v>0</v>
      </c>
      <c r="BQ257" s="196"/>
      <c r="BS257" s="19">
        <f t="shared" si="196"/>
        <v>0</v>
      </c>
      <c r="BU257" s="196"/>
      <c r="BW257" s="19">
        <f t="shared" si="197"/>
        <v>0</v>
      </c>
      <c r="BY257" s="196"/>
      <c r="CA257" s="19">
        <f t="shared" si="198"/>
        <v>0</v>
      </c>
      <c r="CC257" s="196"/>
      <c r="CE257" s="19">
        <f t="shared" si="199"/>
        <v>0</v>
      </c>
      <c r="CG257" s="196"/>
      <c r="CI257" s="19">
        <f t="shared" si="200"/>
        <v>0</v>
      </c>
      <c r="CK257" s="196"/>
      <c r="CM257" s="19">
        <f t="shared" si="201"/>
        <v>0</v>
      </c>
      <c r="CO257" s="19">
        <f t="shared" si="207"/>
        <v>182108.56000000003</v>
      </c>
      <c r="CQ257" s="19">
        <f t="shared" si="175"/>
        <v>0</v>
      </c>
      <c r="CS257" s="19">
        <f t="shared" si="208"/>
        <v>0</v>
      </c>
      <c r="CU257" s="19">
        <f t="shared" si="206"/>
        <v>182108.56000000003</v>
      </c>
      <c r="CW257" s="76">
        <f t="shared" si="202"/>
        <v>0</v>
      </c>
      <c r="CY257" s="21"/>
      <c r="CZ257" s="19">
        <f t="shared" si="176"/>
        <v>0</v>
      </c>
      <c r="DA257" s="21"/>
    </row>
    <row r="258" spans="2:105" x14ac:dyDescent="0.2">
      <c r="B258" s="17" t="str">
        <f>VLOOKUP(D258,'line assign basis'!$L$15:$Q$1525,6,FALSE)</f>
        <v>Mist 600 Comp Amort</v>
      </c>
      <c r="C258" s="20" t="s">
        <v>1849</v>
      </c>
      <c r="D258" s="20" t="s">
        <v>2961</v>
      </c>
      <c r="E258" s="20">
        <f>IFERROR(VLOOKUP(D258,'line assign basis'!$L$5:$P$1288,5,FALSE),"")</f>
        <v>23</v>
      </c>
      <c r="F258" s="39">
        <v>0</v>
      </c>
      <c r="G258" s="39">
        <v>0</v>
      </c>
      <c r="H258" s="19">
        <v>0</v>
      </c>
      <c r="I258" s="105">
        <f>IFERROR(VLOOKUP($D258,'SAP Data'!$A$7:$SD$1500,I$4,FALSE),"")</f>
        <v>0</v>
      </c>
      <c r="J258" s="105">
        <f>IFERROR(VLOOKUP($D258,'SAP Data'!$A$7:$SD$1500,J$4,FALSE),"")</f>
        <v>0</v>
      </c>
      <c r="K258" s="105">
        <f>IFERROR(VLOOKUP($D258,'SAP Data'!$A$7:$SD$1500,K$4,FALSE),"")</f>
        <v>0</v>
      </c>
      <c r="L258" s="105">
        <f>IFERROR(VLOOKUP($D258,'SAP Data'!$A$7:$SD$1500,L$4,FALSE),"")</f>
        <v>0</v>
      </c>
      <c r="M258" s="105">
        <f>IFERROR(VLOOKUP($D258,'SAP Data'!$A$7:$SD$1500,M$4,FALSE),"")</f>
        <v>0</v>
      </c>
      <c r="N258" s="105">
        <f>IFERROR(VLOOKUP($D258,'SAP Data'!$A$7:$SD$1500,N$4,FALSE),"")</f>
        <v>0</v>
      </c>
      <c r="O258" s="105">
        <f>IFERROR(VLOOKUP($D258,'SAP Data'!$A$7:$SD$1500,O$4,FALSE),"")</f>
        <v>-9098.9</v>
      </c>
      <c r="P258" s="105">
        <f>IFERROR(VLOOKUP($D258,'SAP Data'!$A$7:$SD$1500,P$4,FALSE),"")</f>
        <v>-15277.98</v>
      </c>
      <c r="Q258" s="105">
        <f>IFERROR(VLOOKUP($D258,'SAP Data'!$A$7:$SD$1500,Q$4,FALSE),"")</f>
        <v>-18367.52</v>
      </c>
      <c r="R258" s="105">
        <f>IFERROR(VLOOKUP($D258,'SAP Data'!$A$7:$SD$1500,R$4,FALSE),"")</f>
        <v>-21399.759999999998</v>
      </c>
      <c r="S258" s="105">
        <f>IFERROR(VLOOKUP($D258,'SAP Data'!$A$7:$SD$1500,S$4,FALSE),"")</f>
        <v>-24432</v>
      </c>
      <c r="T258" s="105">
        <f>IFERROR(VLOOKUP($D258,'SAP Data'!$A$7:$SD$1500,T$4,FALSE),"")</f>
        <v>-27464.240000000002</v>
      </c>
      <c r="U258" s="105">
        <f>IFERROR(VLOOKUP($D258,'SAP Data'!$A$7:$SD$1500,U$4,FALSE),"")</f>
        <v>-30496.48</v>
      </c>
      <c r="V258" s="105">
        <f>IFERROR(VLOOKUP($D258,'SAP Data'!$A$7:$SD$1500,V$4,FALSE),"")</f>
        <v>-33528.720000000001</v>
      </c>
      <c r="W258" s="105">
        <f>IFERROR(VLOOKUP($D258,'SAP Data'!$A$7:$SD$1500,W$4,FALSE),"")</f>
        <v>-36560.959999999999</v>
      </c>
      <c r="X258" s="105">
        <f>IFERROR(VLOOKUP($D258,'SAP Data'!$A$7:$SD$1500,X$4,FALSE),"")</f>
        <v>-39593.199999999997</v>
      </c>
      <c r="Y258" s="105">
        <f>IFERROR(VLOOKUP($D258,'SAP Data'!$A$7:$SD$1500,Y$4,FALSE),"")</f>
        <v>-42625.440000000002</v>
      </c>
      <c r="Z258" s="105">
        <f>IFERROR(VLOOKUP($D258,'SAP Data'!$A$7:$SD$1500,Z$4,FALSE),"")</f>
        <v>-45657.68</v>
      </c>
      <c r="AA258" s="105">
        <f>IFERROR(VLOOKUP($D258,'SAP Data'!$A$7:$SD$1500,AA$4,FALSE),"")</f>
        <v>-48689.919999999998</v>
      </c>
      <c r="AB258" s="105">
        <f>IFERROR(VLOOKUP($D258,'SAP Data'!$A$7:$SD$1500,AB$4,FALSE),"")</f>
        <v>-51722.16</v>
      </c>
      <c r="AC258" s="220">
        <f>IFERROR(VLOOKUP($D258,'SAP Data'!$A$7:$SD$1500,AC$4,FALSE),"")</f>
        <v>-54754.400000000001</v>
      </c>
      <c r="AD258" s="133">
        <f t="shared" si="177"/>
        <v>-4453.6899999999996</v>
      </c>
      <c r="AE258" s="47">
        <f t="shared" si="178"/>
        <v>-6363.3466666666654</v>
      </c>
      <c r="AF258" s="47">
        <f t="shared" si="179"/>
        <v>-8525.6899999999987</v>
      </c>
      <c r="AG258" s="47">
        <f t="shared" si="180"/>
        <v>-10940.72</v>
      </c>
      <c r="AH258" s="47">
        <f t="shared" si="181"/>
        <v>-13608.436666666666</v>
      </c>
      <c r="AI258" s="47">
        <f t="shared" si="182"/>
        <v>-16528.84</v>
      </c>
      <c r="AJ258" s="47">
        <f t="shared" si="183"/>
        <v>-19701.93</v>
      </c>
      <c r="AK258" s="47">
        <f t="shared" si="184"/>
        <v>-23127.706666666665</v>
      </c>
      <c r="AL258" s="47">
        <f t="shared" si="185"/>
        <v>-26806.170000000002</v>
      </c>
      <c r="AM258" s="47">
        <f t="shared" si="186"/>
        <v>-30358.199166666669</v>
      </c>
      <c r="AN258" s="47">
        <f t="shared" si="187"/>
        <v>-33526.332499999997</v>
      </c>
      <c r="AO258" s="132">
        <f t="shared" si="188"/>
        <v>-36560.959999999999</v>
      </c>
      <c r="AP258" s="19"/>
      <c r="AQ258" s="19">
        <f t="shared" si="189"/>
        <v>0</v>
      </c>
      <c r="AR258" s="19"/>
      <c r="AS258" s="201"/>
      <c r="AT258" s="19"/>
      <c r="AU258" s="19">
        <f t="shared" si="190"/>
        <v>0</v>
      </c>
      <c r="AV258" s="19"/>
      <c r="AW258" s="201"/>
      <c r="AY258" s="19">
        <f t="shared" si="191"/>
        <v>0</v>
      </c>
      <c r="BA258" s="196"/>
      <c r="BC258" s="19">
        <f t="shared" si="192"/>
        <v>0</v>
      </c>
      <c r="BE258" s="196"/>
      <c r="BG258" s="19">
        <f t="shared" si="193"/>
        <v>0</v>
      </c>
      <c r="BI258" s="196"/>
      <c r="BK258" s="19">
        <f t="shared" si="194"/>
        <v>0</v>
      </c>
      <c r="BM258" s="196"/>
      <c r="BO258" s="19">
        <f t="shared" si="195"/>
        <v>0</v>
      </c>
      <c r="BQ258" s="196"/>
      <c r="BS258" s="19">
        <f t="shared" si="196"/>
        <v>0</v>
      </c>
      <c r="BU258" s="196"/>
      <c r="BW258" s="19">
        <f t="shared" si="197"/>
        <v>0</v>
      </c>
      <c r="BY258" s="196"/>
      <c r="CA258" s="19">
        <f t="shared" si="198"/>
        <v>0</v>
      </c>
      <c r="CC258" s="196"/>
      <c r="CE258" s="19">
        <f t="shared" si="199"/>
        <v>0</v>
      </c>
      <c r="CG258" s="196"/>
      <c r="CI258" s="19">
        <f t="shared" si="200"/>
        <v>0</v>
      </c>
      <c r="CK258" s="196"/>
      <c r="CM258" s="19">
        <f t="shared" si="201"/>
        <v>0</v>
      </c>
      <c r="CO258" s="19">
        <f t="shared" si="207"/>
        <v>-36560.959999999999</v>
      </c>
      <c r="CQ258" s="19">
        <f t="shared" si="175"/>
        <v>0</v>
      </c>
      <c r="CS258" s="19">
        <f t="shared" si="208"/>
        <v>0</v>
      </c>
      <c r="CU258" s="19">
        <f t="shared" si="206"/>
        <v>-36560.959999999999</v>
      </c>
      <c r="CW258" s="76">
        <f t="shared" si="202"/>
        <v>0</v>
      </c>
      <c r="CY258" s="21"/>
      <c r="CZ258" s="19">
        <f t="shared" si="176"/>
        <v>0</v>
      </c>
      <c r="DA258" s="21"/>
    </row>
    <row r="259" spans="2:105" x14ac:dyDescent="0.2">
      <c r="B259" s="17" t="str">
        <f>VLOOKUP(D259,'line assign basis'!$L$15:$Q$1525,6,FALSE)</f>
        <v>2019 GC300 COMP COST</v>
      </c>
      <c r="C259" s="20" t="s">
        <v>3621</v>
      </c>
      <c r="D259" s="20" t="s">
        <v>3666</v>
      </c>
      <c r="E259" s="20">
        <f>IFERROR(VLOOKUP(D259,'line assign basis'!$L$5:$P$1288,5,FALSE),"")</f>
        <v>23</v>
      </c>
      <c r="F259" s="39">
        <v>0</v>
      </c>
      <c r="G259" s="39">
        <v>0</v>
      </c>
      <c r="H259" s="19">
        <v>0</v>
      </c>
      <c r="I259" s="105">
        <f>IFERROR(VLOOKUP($D259,'SAP Data'!$A$7:$SD$1500,I$4,FALSE),"")</f>
        <v>0</v>
      </c>
      <c r="J259" s="105">
        <f>IFERROR(VLOOKUP($D259,'SAP Data'!$A$7:$SD$1500,J$4,FALSE),"")</f>
        <v>0</v>
      </c>
      <c r="K259" s="105">
        <f>IFERROR(VLOOKUP($D259,'SAP Data'!$A$7:$SD$1500,K$4,FALSE),"")</f>
        <v>0</v>
      </c>
      <c r="L259" s="105">
        <f>IFERROR(VLOOKUP($D259,'SAP Data'!$A$7:$SD$1500,L$4,FALSE),"")</f>
        <v>0</v>
      </c>
      <c r="M259" s="105">
        <f>IFERROR(VLOOKUP($D259,'SAP Data'!$A$7:$SD$1500,M$4,FALSE),"")</f>
        <v>0</v>
      </c>
      <c r="N259" s="105">
        <f>IFERROR(VLOOKUP($D259,'SAP Data'!$A$7:$SD$1500,N$4,FALSE),"")</f>
        <v>0</v>
      </c>
      <c r="O259" s="105">
        <f>IFERROR(VLOOKUP($D259,'SAP Data'!$A$7:$SD$1500,O$4,FALSE),"")</f>
        <v>0</v>
      </c>
      <c r="P259" s="105">
        <f>IFERROR(VLOOKUP($D259,'SAP Data'!$A$7:$SD$1500,P$4,FALSE),"")</f>
        <v>0</v>
      </c>
      <c r="Q259" s="105">
        <f>IFERROR(VLOOKUP($D259,'SAP Data'!$A$7:$SD$1500,Q$4,FALSE),"")</f>
        <v>0</v>
      </c>
      <c r="R259" s="105">
        <f>IFERROR(VLOOKUP($D259,'SAP Data'!$A$7:$SD$1500,R$4,FALSE),"")</f>
        <v>0</v>
      </c>
      <c r="S259" s="105">
        <f>IFERROR(VLOOKUP($D259,'SAP Data'!$A$7:$SD$1500,S$4,FALSE),"")</f>
        <v>0</v>
      </c>
      <c r="T259" s="105">
        <f>IFERROR(VLOOKUP($D259,'SAP Data'!$A$7:$SD$1500,T$4,FALSE),"")</f>
        <v>0</v>
      </c>
      <c r="U259" s="105">
        <f>IFERROR(VLOOKUP($D259,'SAP Data'!$A$7:$SD$1500,U$4,FALSE),"")</f>
        <v>0</v>
      </c>
      <c r="V259" s="105">
        <f>IFERROR(VLOOKUP($D259,'SAP Data'!$A$7:$SD$1500,V$4,FALSE),"")</f>
        <v>0</v>
      </c>
      <c r="W259" s="105">
        <f>IFERROR(VLOOKUP($D259,'SAP Data'!$A$7:$SD$1500,W$4,FALSE),"")</f>
        <v>1064.3499999999999</v>
      </c>
      <c r="X259" s="105">
        <f>IFERROR(VLOOKUP($D259,'SAP Data'!$A$7:$SD$1500,X$4,FALSE),"")</f>
        <v>12547.36</v>
      </c>
      <c r="Y259" s="105">
        <f>IFERROR(VLOOKUP($D259,'SAP Data'!$A$7:$SD$1500,Y$4,FALSE),"")</f>
        <v>12818.13</v>
      </c>
      <c r="Z259" s="105">
        <f>IFERROR(VLOOKUP($D259,'SAP Data'!$A$7:$SD$1500,Z$4,FALSE),"")</f>
        <v>40370.79</v>
      </c>
      <c r="AA259" s="105">
        <f>IFERROR(VLOOKUP($D259,'SAP Data'!$A$7:$SD$1500,AA$4,FALSE),"")</f>
        <v>424326.53</v>
      </c>
      <c r="AB259" s="105">
        <f>IFERROR(VLOOKUP($D259,'SAP Data'!$A$7:$SD$1500,AB$4,FALSE),"")</f>
        <v>638378.03</v>
      </c>
      <c r="AC259" s="220">
        <f>IFERROR(VLOOKUP($D259,'SAP Data'!$A$7:$SD$1500,AC$4,FALSE),"")</f>
        <v>1025691.39</v>
      </c>
      <c r="AD259" s="133">
        <f t="shared" si="177"/>
        <v>0</v>
      </c>
      <c r="AE259" s="47">
        <f t="shared" si="178"/>
        <v>0</v>
      </c>
      <c r="AF259" s="47">
        <f t="shared" si="179"/>
        <v>0</v>
      </c>
      <c r="AG259" s="47">
        <f t="shared" si="180"/>
        <v>0</v>
      </c>
      <c r="AH259" s="47">
        <f t="shared" si="181"/>
        <v>0</v>
      </c>
      <c r="AI259" s="47">
        <f t="shared" si="182"/>
        <v>44.347916666666663</v>
      </c>
      <c r="AJ259" s="47">
        <f t="shared" si="183"/>
        <v>611.50250000000005</v>
      </c>
      <c r="AK259" s="47">
        <f t="shared" si="184"/>
        <v>1668.3979166666668</v>
      </c>
      <c r="AL259" s="47">
        <f t="shared" si="185"/>
        <v>3884.6029166666667</v>
      </c>
      <c r="AM259" s="47">
        <f t="shared" si="186"/>
        <v>23246.991250000003</v>
      </c>
      <c r="AN259" s="47">
        <f t="shared" si="187"/>
        <v>67526.347916666666</v>
      </c>
      <c r="AO259" s="132">
        <f t="shared" si="188"/>
        <v>136862.57375000001</v>
      </c>
      <c r="AP259" s="19"/>
      <c r="AQ259" s="19">
        <f t="shared" si="189"/>
        <v>0</v>
      </c>
      <c r="AR259" s="19"/>
      <c r="AS259" s="201"/>
      <c r="AT259" s="19"/>
      <c r="AU259" s="19">
        <f t="shared" si="190"/>
        <v>0</v>
      </c>
      <c r="AV259" s="19"/>
      <c r="AW259" s="201"/>
      <c r="AY259" s="19">
        <f t="shared" si="191"/>
        <v>0</v>
      </c>
      <c r="BA259" s="196"/>
      <c r="BC259" s="19">
        <f t="shared" si="192"/>
        <v>0</v>
      </c>
      <c r="BE259" s="196"/>
      <c r="BG259" s="19">
        <f t="shared" si="193"/>
        <v>0</v>
      </c>
      <c r="BI259" s="196"/>
      <c r="BK259" s="19">
        <f t="shared" si="194"/>
        <v>0</v>
      </c>
      <c r="BM259" s="196"/>
      <c r="BO259" s="19">
        <f t="shared" si="195"/>
        <v>0</v>
      </c>
      <c r="BQ259" s="196"/>
      <c r="BS259" s="19">
        <f t="shared" si="196"/>
        <v>0</v>
      </c>
      <c r="BU259" s="196"/>
      <c r="BW259" s="19">
        <f t="shared" si="197"/>
        <v>0</v>
      </c>
      <c r="BY259" s="196"/>
      <c r="CA259" s="19">
        <f t="shared" si="198"/>
        <v>0</v>
      </c>
      <c r="CC259" s="196"/>
      <c r="CE259" s="19">
        <f t="shared" si="199"/>
        <v>0</v>
      </c>
      <c r="CG259" s="196"/>
      <c r="CI259" s="19">
        <f t="shared" si="200"/>
        <v>0</v>
      </c>
      <c r="CK259" s="196"/>
      <c r="CM259" s="19">
        <f t="shared" si="201"/>
        <v>0</v>
      </c>
      <c r="CO259" s="19">
        <f t="shared" ref="CO259:CO265" si="255">IFERROR(CZ259+CU259,"")</f>
        <v>136862.57375000001</v>
      </c>
      <c r="CQ259" s="19">
        <f t="shared" si="175"/>
        <v>0</v>
      </c>
      <c r="CS259" s="19">
        <f t="shared" ref="CS259:CS265" si="256">IFERROR(CZ259-CQ259,"")</f>
        <v>0</v>
      </c>
      <c r="CU259" s="19">
        <f t="shared" si="206"/>
        <v>136862.57375000001</v>
      </c>
      <c r="CW259" s="76">
        <f t="shared" si="202"/>
        <v>0</v>
      </c>
      <c r="CY259" s="21"/>
      <c r="CZ259" s="19">
        <f t="shared" si="176"/>
        <v>0</v>
      </c>
      <c r="DA259" s="21"/>
    </row>
    <row r="260" spans="2:105" x14ac:dyDescent="0.2">
      <c r="B260" s="17" t="str">
        <f>VLOOKUP(D260,'line assign basis'!$L$15:$Q$1525,6,FALSE)</f>
        <v>2019 GC300 COMP AMOR</v>
      </c>
      <c r="C260" s="20" t="s">
        <v>3790</v>
      </c>
      <c r="D260" s="186" t="s">
        <v>3833</v>
      </c>
      <c r="E260" s="20">
        <f>IFERROR(VLOOKUP(D260,'line assign basis'!$L$5:$P$1288,5,FALSE),"")</f>
        <v>23</v>
      </c>
      <c r="F260" s="39">
        <v>0</v>
      </c>
      <c r="G260" s="39">
        <v>0</v>
      </c>
      <c r="H260" s="19">
        <v>0</v>
      </c>
      <c r="I260" s="105">
        <f>IFERROR(VLOOKUP($D260,'SAP Data'!$A$7:$SD$1500,I$4,FALSE),"")</f>
        <v>0</v>
      </c>
      <c r="J260" s="105">
        <f>IFERROR(VLOOKUP($D260,'SAP Data'!$A$7:$SD$1500,J$4,FALSE),"")</f>
        <v>0</v>
      </c>
      <c r="K260" s="105">
        <f>IFERROR(VLOOKUP($D260,'SAP Data'!$A$7:$SD$1500,K$4,FALSE),"")</f>
        <v>0</v>
      </c>
      <c r="L260" s="105">
        <f>IFERROR(VLOOKUP($D260,'SAP Data'!$A$7:$SD$1500,L$4,FALSE),"")</f>
        <v>0</v>
      </c>
      <c r="M260" s="105">
        <f>IFERROR(VLOOKUP($D260,'SAP Data'!$A$7:$SD$1500,M$4,FALSE),"")</f>
        <v>0</v>
      </c>
      <c r="N260" s="105">
        <f>IFERROR(VLOOKUP($D260,'SAP Data'!$A$7:$SD$1500,N$4,FALSE),"")</f>
        <v>0</v>
      </c>
      <c r="O260" s="105">
        <f>IFERROR(VLOOKUP($D260,'SAP Data'!$A$7:$SD$1500,O$4,FALSE),"")</f>
        <v>0</v>
      </c>
      <c r="P260" s="105">
        <f>IFERROR(VLOOKUP($D260,'SAP Data'!$A$7:$SD$1500,P$4,FALSE),"")</f>
        <v>0</v>
      </c>
      <c r="Q260" s="105">
        <f>IFERROR(VLOOKUP($D260,'SAP Data'!$A$7:$SD$1500,Q$4,FALSE),"")</f>
        <v>0</v>
      </c>
      <c r="R260" s="105">
        <f>IFERROR(VLOOKUP($D260,'SAP Data'!$A$7:$SD$1500,R$4,FALSE),"")</f>
        <v>0</v>
      </c>
      <c r="S260" s="105">
        <f>IFERROR(VLOOKUP($D260,'SAP Data'!$A$7:$SD$1500,S$4,FALSE),"")</f>
        <v>0</v>
      </c>
      <c r="T260" s="105">
        <f>IFERROR(VLOOKUP($D260,'SAP Data'!$A$7:$SD$1500,T$4,FALSE),"")</f>
        <v>0</v>
      </c>
      <c r="U260" s="105">
        <f>IFERROR(VLOOKUP($D260,'SAP Data'!$A$7:$SD$1500,U$4,FALSE),"")</f>
        <v>0</v>
      </c>
      <c r="V260" s="105">
        <f>IFERROR(VLOOKUP($D260,'SAP Data'!$A$7:$SD$1500,V$4,FALSE),"")</f>
        <v>0</v>
      </c>
      <c r="W260" s="105">
        <f>IFERROR(VLOOKUP($D260,'SAP Data'!$A$7:$SD$1500,W$4,FALSE),"")</f>
        <v>0</v>
      </c>
      <c r="X260" s="105">
        <f>IFERROR(VLOOKUP($D260,'SAP Data'!$A$7:$SD$1500,X$4,FALSE),"")</f>
        <v>0</v>
      </c>
      <c r="Y260" s="105">
        <f>IFERROR(VLOOKUP($D260,'SAP Data'!$A$7:$SD$1500,Y$4,FALSE),"")</f>
        <v>0</v>
      </c>
      <c r="Z260" s="105">
        <f>IFERROR(VLOOKUP($D260,'SAP Data'!$A$7:$SD$1500,Z$4,FALSE),"")</f>
        <v>0</v>
      </c>
      <c r="AA260" s="105">
        <f>IFERROR(VLOOKUP($D260,'SAP Data'!$A$7:$SD$1500,AA$4,FALSE),"")</f>
        <v>0</v>
      </c>
      <c r="AB260" s="105">
        <f>IFERROR(VLOOKUP($D260,'SAP Data'!$A$7:$SD$1500,AB$4,FALSE),"")</f>
        <v>-10639.63</v>
      </c>
      <c r="AC260" s="220">
        <f>IFERROR(VLOOKUP($D260,'SAP Data'!$A$7:$SD$1500,AC$4,FALSE),"")</f>
        <v>-27762.97</v>
      </c>
      <c r="AD260" s="133">
        <f t="shared" ref="AD260" si="257">IFERROR((F260/2+SUM(G260:Q260)+R260/2)/12,"")</f>
        <v>0</v>
      </c>
      <c r="AE260" s="47">
        <f t="shared" ref="AE260" si="258">IFERROR((G260/2+SUM(H260:R260)+S260/2)/12,"")</f>
        <v>0</v>
      </c>
      <c r="AF260" s="47">
        <f t="shared" ref="AF260" si="259">IFERROR((H260/2+SUM(I260:S260)+T260/2)/12,"")</f>
        <v>0</v>
      </c>
      <c r="AG260" s="47">
        <f t="shared" ref="AG260" si="260">IFERROR((I260/2+SUM(J260:T260)+U260/2)/12,"")</f>
        <v>0</v>
      </c>
      <c r="AH260" s="47">
        <f t="shared" ref="AH260" si="261">IFERROR((J260/2+SUM(K260:U260)+V260/2)/12,"")</f>
        <v>0</v>
      </c>
      <c r="AI260" s="47">
        <f t="shared" ref="AI260" si="262">IFERROR((K260/2+SUM(L260:V260)+W260/2)/12,"")</f>
        <v>0</v>
      </c>
      <c r="AJ260" s="47">
        <f t="shared" ref="AJ260" si="263">IFERROR((L260/2+SUM(M260:W260)+X260/2)/12,"")</f>
        <v>0</v>
      </c>
      <c r="AK260" s="47">
        <f t="shared" ref="AK260" si="264">IFERROR((M260/2+SUM(N260:X260)+Y260/2)/12,"")</f>
        <v>0</v>
      </c>
      <c r="AL260" s="47">
        <f t="shared" ref="AL260" si="265">IFERROR((N260/2+SUM(O260:Y260)+Z260/2)/12,"")</f>
        <v>0</v>
      </c>
      <c r="AM260" s="47">
        <f t="shared" ref="AM260" si="266">IFERROR((O260/2+SUM(P260:Z260)+AA260/2)/12,"")</f>
        <v>0</v>
      </c>
      <c r="AN260" s="47">
        <f t="shared" ref="AN260" si="267">IFERROR((P260/2+SUM(Q260:AA260)+AB260/2)/12,"")</f>
        <v>-443.31791666666663</v>
      </c>
      <c r="AO260" s="132">
        <f t="shared" ref="AO260" si="268">IFERROR((Q260/2+SUM(R260:AB260)+AC260/2)/12,"")</f>
        <v>-2043.4262499999998</v>
      </c>
      <c r="AP260" s="19"/>
      <c r="AQ260" s="19">
        <f t="shared" si="189"/>
        <v>0</v>
      </c>
      <c r="AR260" s="19"/>
      <c r="AS260" s="201"/>
      <c r="AT260" s="19"/>
      <c r="AU260" s="19">
        <f t="shared" si="190"/>
        <v>0</v>
      </c>
      <c r="AV260" s="19"/>
      <c r="AW260" s="201"/>
      <c r="AY260" s="19">
        <f t="shared" si="191"/>
        <v>0</v>
      </c>
      <c r="BA260" s="196"/>
      <c r="BC260" s="19">
        <f t="shared" si="192"/>
        <v>0</v>
      </c>
      <c r="BE260" s="196"/>
      <c r="BG260" s="19">
        <f t="shared" si="193"/>
        <v>0</v>
      </c>
      <c r="BI260" s="196"/>
      <c r="BK260" s="19">
        <f t="shared" si="194"/>
        <v>0</v>
      </c>
      <c r="BM260" s="196"/>
      <c r="BO260" s="19">
        <f t="shared" si="195"/>
        <v>0</v>
      </c>
      <c r="BQ260" s="196"/>
      <c r="BS260" s="19">
        <f t="shared" si="196"/>
        <v>0</v>
      </c>
      <c r="BU260" s="196"/>
      <c r="BW260" s="19">
        <f t="shared" si="197"/>
        <v>0</v>
      </c>
      <c r="BY260" s="196"/>
      <c r="CA260" s="19">
        <f t="shared" si="198"/>
        <v>0</v>
      </c>
      <c r="CC260" s="196"/>
      <c r="CE260" s="19">
        <f t="shared" si="199"/>
        <v>0</v>
      </c>
      <c r="CG260" s="196"/>
      <c r="CI260" s="19">
        <f t="shared" si="200"/>
        <v>0</v>
      </c>
      <c r="CK260" s="196"/>
      <c r="CM260" s="19">
        <f t="shared" ref="CM260" si="269">IF(E260&gt;0,IF(E260&lt;6,AO260,0),0)</f>
        <v>0</v>
      </c>
      <c r="CO260" s="19">
        <f t="shared" si="255"/>
        <v>-2043.4262499999998</v>
      </c>
      <c r="CQ260" s="19">
        <f t="shared" si="175"/>
        <v>0</v>
      </c>
      <c r="CS260" s="19">
        <f t="shared" si="256"/>
        <v>0</v>
      </c>
      <c r="CU260" s="19">
        <f t="shared" si="206"/>
        <v>-2043.4262499999998</v>
      </c>
      <c r="CW260" s="76">
        <f t="shared" ref="CW260" si="270">IFERROR(SUM(CI260:CO260)-AO260,"")</f>
        <v>0</v>
      </c>
      <c r="CY260" s="21"/>
      <c r="CZ260" s="19">
        <f t="shared" si="176"/>
        <v>0</v>
      </c>
      <c r="DA260" s="21"/>
    </row>
    <row r="261" spans="2:105" x14ac:dyDescent="0.2">
      <c r="B261" s="17" t="str">
        <f>VLOOKUP(D261,'line assign basis'!$L$15:$Q$1525,6,FALSE)</f>
        <v>2019 GC400 COMP COST</v>
      </c>
      <c r="C261" s="20" t="s">
        <v>3623</v>
      </c>
      <c r="D261" s="20" t="s">
        <v>3667</v>
      </c>
      <c r="E261" s="20">
        <f>IFERROR(VLOOKUP(D261,'line assign basis'!$L$5:$P$1288,5,FALSE),"")</f>
        <v>23</v>
      </c>
      <c r="F261" s="39">
        <v>0</v>
      </c>
      <c r="G261" s="39">
        <v>0</v>
      </c>
      <c r="H261" s="19">
        <v>0</v>
      </c>
      <c r="I261" s="105">
        <f>IFERROR(VLOOKUP($D261,'SAP Data'!$A$7:$SD$1500,I$4,FALSE),"")</f>
        <v>0</v>
      </c>
      <c r="J261" s="105">
        <f>IFERROR(VLOOKUP($D261,'SAP Data'!$A$7:$SD$1500,J$4,FALSE),"")</f>
        <v>0</v>
      </c>
      <c r="K261" s="105">
        <f>IFERROR(VLOOKUP($D261,'SAP Data'!$A$7:$SD$1500,K$4,FALSE),"")</f>
        <v>0</v>
      </c>
      <c r="L261" s="105">
        <f>IFERROR(VLOOKUP($D261,'SAP Data'!$A$7:$SD$1500,L$4,FALSE),"")</f>
        <v>0</v>
      </c>
      <c r="M261" s="105">
        <f>IFERROR(VLOOKUP($D261,'SAP Data'!$A$7:$SD$1500,M$4,FALSE),"")</f>
        <v>0</v>
      </c>
      <c r="N261" s="105">
        <f>IFERROR(VLOOKUP($D261,'SAP Data'!$A$7:$SD$1500,N$4,FALSE),"")</f>
        <v>0</v>
      </c>
      <c r="O261" s="105">
        <f>IFERROR(VLOOKUP($D261,'SAP Data'!$A$7:$SD$1500,O$4,FALSE),"")</f>
        <v>0</v>
      </c>
      <c r="P261" s="105">
        <f>IFERROR(VLOOKUP($D261,'SAP Data'!$A$7:$SD$1500,P$4,FALSE),"")</f>
        <v>0</v>
      </c>
      <c r="Q261" s="105">
        <f>IFERROR(VLOOKUP($D261,'SAP Data'!$A$7:$SD$1500,Q$4,FALSE),"")</f>
        <v>0</v>
      </c>
      <c r="R261" s="105">
        <f>IFERROR(VLOOKUP($D261,'SAP Data'!$A$7:$SD$1500,R$4,FALSE),"")</f>
        <v>0</v>
      </c>
      <c r="S261" s="105">
        <f>IFERROR(VLOOKUP($D261,'SAP Data'!$A$7:$SD$1500,S$4,FALSE),"")</f>
        <v>0</v>
      </c>
      <c r="T261" s="105">
        <f>IFERROR(VLOOKUP($D261,'SAP Data'!$A$7:$SD$1500,T$4,FALSE),"")</f>
        <v>0</v>
      </c>
      <c r="U261" s="105">
        <f>IFERROR(VLOOKUP($D261,'SAP Data'!$A$7:$SD$1500,U$4,FALSE),"")</f>
        <v>0</v>
      </c>
      <c r="V261" s="105">
        <f>IFERROR(VLOOKUP($D261,'SAP Data'!$A$7:$SD$1500,V$4,FALSE),"")</f>
        <v>0</v>
      </c>
      <c r="W261" s="105">
        <f>IFERROR(VLOOKUP($D261,'SAP Data'!$A$7:$SD$1500,W$4,FALSE),"")</f>
        <v>314268.24</v>
      </c>
      <c r="X261" s="105">
        <f>IFERROR(VLOOKUP($D261,'SAP Data'!$A$7:$SD$1500,X$4,FALSE),"")</f>
        <v>487607.2</v>
      </c>
      <c r="Y261" s="105">
        <f>IFERROR(VLOOKUP($D261,'SAP Data'!$A$7:$SD$1500,Y$4,FALSE),"")</f>
        <v>595129.11</v>
      </c>
      <c r="Z261" s="105">
        <f>IFERROR(VLOOKUP($D261,'SAP Data'!$A$7:$SD$1500,Z$4,FALSE),"")</f>
        <v>775086.18</v>
      </c>
      <c r="AA261" s="105">
        <f>IFERROR(VLOOKUP($D261,'SAP Data'!$A$7:$SD$1500,AA$4,FALSE),"")</f>
        <v>634145.18999999994</v>
      </c>
      <c r="AB261" s="105">
        <f>IFERROR(VLOOKUP($D261,'SAP Data'!$A$7:$SD$1500,AB$4,FALSE),"")</f>
        <v>762025.02</v>
      </c>
      <c r="AC261" s="220">
        <f>IFERROR(VLOOKUP($D261,'SAP Data'!$A$7:$SD$1500,AC$4,FALSE),"")</f>
        <v>667367.91</v>
      </c>
      <c r="AD261" s="133">
        <f t="shared" si="177"/>
        <v>0</v>
      </c>
      <c r="AE261" s="47">
        <f t="shared" si="178"/>
        <v>0</v>
      </c>
      <c r="AF261" s="47">
        <f t="shared" si="179"/>
        <v>0</v>
      </c>
      <c r="AG261" s="47">
        <f t="shared" si="180"/>
        <v>0</v>
      </c>
      <c r="AH261" s="47">
        <f t="shared" si="181"/>
        <v>0</v>
      </c>
      <c r="AI261" s="47">
        <f t="shared" si="182"/>
        <v>13094.51</v>
      </c>
      <c r="AJ261" s="47">
        <f t="shared" si="183"/>
        <v>46505.986666666664</v>
      </c>
      <c r="AK261" s="47">
        <f t="shared" si="184"/>
        <v>91619.999583333323</v>
      </c>
      <c r="AL261" s="47">
        <f t="shared" si="185"/>
        <v>148712.30333333332</v>
      </c>
      <c r="AM261" s="47">
        <f t="shared" si="186"/>
        <v>207430.27708333335</v>
      </c>
      <c r="AN261" s="47">
        <f t="shared" si="187"/>
        <v>265604.03583333333</v>
      </c>
      <c r="AO261" s="132">
        <f t="shared" si="188"/>
        <v>325162.07458333333</v>
      </c>
      <c r="AP261" s="19"/>
      <c r="AQ261" s="19">
        <f t="shared" si="189"/>
        <v>0</v>
      </c>
      <c r="AR261" s="19"/>
      <c r="AS261" s="201"/>
      <c r="AT261" s="19"/>
      <c r="AU261" s="19">
        <f t="shared" si="190"/>
        <v>0</v>
      </c>
      <c r="AV261" s="19"/>
      <c r="AW261" s="201"/>
      <c r="AY261" s="19">
        <f t="shared" si="191"/>
        <v>0</v>
      </c>
      <c r="BA261" s="196"/>
      <c r="BC261" s="19">
        <f t="shared" si="192"/>
        <v>0</v>
      </c>
      <c r="BE261" s="196"/>
      <c r="BG261" s="19">
        <f t="shared" si="193"/>
        <v>0</v>
      </c>
      <c r="BI261" s="196"/>
      <c r="BK261" s="19">
        <f t="shared" si="194"/>
        <v>0</v>
      </c>
      <c r="BM261" s="196"/>
      <c r="BO261" s="19">
        <f t="shared" si="195"/>
        <v>0</v>
      </c>
      <c r="BQ261" s="196"/>
      <c r="BS261" s="19">
        <f t="shared" si="196"/>
        <v>0</v>
      </c>
      <c r="BU261" s="196"/>
      <c r="BW261" s="19">
        <f t="shared" si="197"/>
        <v>0</v>
      </c>
      <c r="BY261" s="196"/>
      <c r="CA261" s="19">
        <f t="shared" si="198"/>
        <v>0</v>
      </c>
      <c r="CC261" s="196"/>
      <c r="CE261" s="19">
        <f t="shared" si="199"/>
        <v>0</v>
      </c>
      <c r="CG261" s="196"/>
      <c r="CI261" s="19">
        <f t="shared" si="200"/>
        <v>0</v>
      </c>
      <c r="CK261" s="196"/>
      <c r="CM261" s="19">
        <f t="shared" si="201"/>
        <v>0</v>
      </c>
      <c r="CO261" s="19">
        <f t="shared" si="255"/>
        <v>325162.07458333333</v>
      </c>
      <c r="CQ261" s="19">
        <f t="shared" si="175"/>
        <v>0</v>
      </c>
      <c r="CS261" s="19">
        <f t="shared" si="256"/>
        <v>0</v>
      </c>
      <c r="CU261" s="19">
        <f t="shared" si="206"/>
        <v>325162.07458333333</v>
      </c>
      <c r="CW261" s="76">
        <f t="shared" si="202"/>
        <v>0</v>
      </c>
      <c r="CY261" s="21"/>
      <c r="CZ261" s="19">
        <f t="shared" si="176"/>
        <v>0</v>
      </c>
      <c r="DA261" s="21"/>
    </row>
    <row r="262" spans="2:105" x14ac:dyDescent="0.2">
      <c r="B262" s="17" t="str">
        <f>VLOOKUP(D262,'line assign basis'!$L$15:$Q$1525,6,FALSE)</f>
        <v>2019 GC400 COMP AMOR</v>
      </c>
      <c r="C262" s="20" t="s">
        <v>3792</v>
      </c>
      <c r="D262" s="186" t="s">
        <v>3834</v>
      </c>
      <c r="E262" s="20">
        <f>IFERROR(VLOOKUP(D262,'line assign basis'!$L$5:$P$1288,5,FALSE),"")</f>
        <v>23</v>
      </c>
      <c r="F262" s="39">
        <v>0</v>
      </c>
      <c r="G262" s="39">
        <v>0</v>
      </c>
      <c r="H262" s="19">
        <v>0</v>
      </c>
      <c r="I262" s="105">
        <f>IFERROR(VLOOKUP($D262,'SAP Data'!$A$7:$SD$1500,I$4,FALSE),"")</f>
        <v>0</v>
      </c>
      <c r="J262" s="105">
        <f>IFERROR(VLOOKUP($D262,'SAP Data'!$A$7:$SD$1500,J$4,FALSE),"")</f>
        <v>0</v>
      </c>
      <c r="K262" s="105">
        <f>IFERROR(VLOOKUP($D262,'SAP Data'!$A$7:$SD$1500,K$4,FALSE),"")</f>
        <v>0</v>
      </c>
      <c r="L262" s="105">
        <f>IFERROR(VLOOKUP($D262,'SAP Data'!$A$7:$SD$1500,L$4,FALSE),"")</f>
        <v>0</v>
      </c>
      <c r="M262" s="105">
        <f>IFERROR(VLOOKUP($D262,'SAP Data'!$A$7:$SD$1500,M$4,FALSE),"")</f>
        <v>0</v>
      </c>
      <c r="N262" s="105">
        <f>IFERROR(VLOOKUP($D262,'SAP Data'!$A$7:$SD$1500,N$4,FALSE),"")</f>
        <v>0</v>
      </c>
      <c r="O262" s="105">
        <f>IFERROR(VLOOKUP($D262,'SAP Data'!$A$7:$SD$1500,O$4,FALSE),"")</f>
        <v>0</v>
      </c>
      <c r="P262" s="105">
        <f>IFERROR(VLOOKUP($D262,'SAP Data'!$A$7:$SD$1500,P$4,FALSE),"")</f>
        <v>0</v>
      </c>
      <c r="Q262" s="105">
        <f>IFERROR(VLOOKUP($D262,'SAP Data'!$A$7:$SD$1500,Q$4,FALSE),"")</f>
        <v>0</v>
      </c>
      <c r="R262" s="105">
        <f>IFERROR(VLOOKUP($D262,'SAP Data'!$A$7:$SD$1500,R$4,FALSE),"")</f>
        <v>0</v>
      </c>
      <c r="S262" s="105">
        <f>IFERROR(VLOOKUP($D262,'SAP Data'!$A$7:$SD$1500,S$4,FALSE),"")</f>
        <v>0</v>
      </c>
      <c r="T262" s="105">
        <f>IFERROR(VLOOKUP($D262,'SAP Data'!$A$7:$SD$1500,T$4,FALSE),"")</f>
        <v>0</v>
      </c>
      <c r="U262" s="105">
        <f>IFERROR(VLOOKUP($D262,'SAP Data'!$A$7:$SD$1500,U$4,FALSE),"")</f>
        <v>0</v>
      </c>
      <c r="V262" s="105">
        <f>IFERROR(VLOOKUP($D262,'SAP Data'!$A$7:$SD$1500,V$4,FALSE),"")</f>
        <v>0</v>
      </c>
      <c r="W262" s="105">
        <f>IFERROR(VLOOKUP($D262,'SAP Data'!$A$7:$SD$1500,W$4,FALSE),"")</f>
        <v>0</v>
      </c>
      <c r="X262" s="105">
        <f>IFERROR(VLOOKUP($D262,'SAP Data'!$A$7:$SD$1500,X$4,FALSE),"")</f>
        <v>0</v>
      </c>
      <c r="Y262" s="105">
        <f>IFERROR(VLOOKUP($D262,'SAP Data'!$A$7:$SD$1500,Y$4,FALSE),"")</f>
        <v>0</v>
      </c>
      <c r="Z262" s="105">
        <f>IFERROR(VLOOKUP($D262,'SAP Data'!$A$7:$SD$1500,Z$4,FALSE),"")</f>
        <v>0</v>
      </c>
      <c r="AA262" s="105">
        <f>IFERROR(VLOOKUP($D262,'SAP Data'!$A$7:$SD$1500,AA$4,FALSE),"")</f>
        <v>0</v>
      </c>
      <c r="AB262" s="105">
        <f>IFERROR(VLOOKUP($D262,'SAP Data'!$A$7:$SD$1500,AB$4,FALSE),"")</f>
        <v>-12700.42</v>
      </c>
      <c r="AC262" s="220">
        <f>IFERROR(VLOOKUP($D262,'SAP Data'!$A$7:$SD$1500,AC$4,FALSE),"")</f>
        <v>-23749.48</v>
      </c>
      <c r="AD262" s="133">
        <f t="shared" ref="AD262" si="271">IFERROR((F262/2+SUM(G262:Q262)+R262/2)/12,"")</f>
        <v>0</v>
      </c>
      <c r="AE262" s="47">
        <f t="shared" ref="AE262" si="272">IFERROR((G262/2+SUM(H262:R262)+S262/2)/12,"")</f>
        <v>0</v>
      </c>
      <c r="AF262" s="47">
        <f t="shared" ref="AF262" si="273">IFERROR((H262/2+SUM(I262:S262)+T262/2)/12,"")</f>
        <v>0</v>
      </c>
      <c r="AG262" s="47">
        <f t="shared" ref="AG262" si="274">IFERROR((I262/2+SUM(J262:T262)+U262/2)/12,"")</f>
        <v>0</v>
      </c>
      <c r="AH262" s="47">
        <f t="shared" ref="AH262" si="275">IFERROR((J262/2+SUM(K262:U262)+V262/2)/12,"")</f>
        <v>0</v>
      </c>
      <c r="AI262" s="47">
        <f t="shared" ref="AI262" si="276">IFERROR((K262/2+SUM(L262:V262)+W262/2)/12,"")</f>
        <v>0</v>
      </c>
      <c r="AJ262" s="47">
        <f t="shared" ref="AJ262" si="277">IFERROR((L262/2+SUM(M262:W262)+X262/2)/12,"")</f>
        <v>0</v>
      </c>
      <c r="AK262" s="47">
        <f t="shared" ref="AK262" si="278">IFERROR((M262/2+SUM(N262:X262)+Y262/2)/12,"")</f>
        <v>0</v>
      </c>
      <c r="AL262" s="47">
        <f t="shared" ref="AL262" si="279">IFERROR((N262/2+SUM(O262:Y262)+Z262/2)/12,"")</f>
        <v>0</v>
      </c>
      <c r="AM262" s="47">
        <f t="shared" ref="AM262" si="280">IFERROR((O262/2+SUM(P262:Z262)+AA262/2)/12,"")</f>
        <v>0</v>
      </c>
      <c r="AN262" s="47">
        <f t="shared" ref="AN262" si="281">IFERROR((P262/2+SUM(Q262:AA262)+AB262/2)/12,"")</f>
        <v>-529.18416666666667</v>
      </c>
      <c r="AO262" s="132">
        <f t="shared" ref="AO262" si="282">IFERROR((Q262/2+SUM(R262:AB262)+AC262/2)/12,"")</f>
        <v>-2047.93</v>
      </c>
      <c r="AP262" s="19"/>
      <c r="AQ262" s="19">
        <f t="shared" si="189"/>
        <v>0</v>
      </c>
      <c r="AR262" s="19"/>
      <c r="AS262" s="201"/>
      <c r="AT262" s="19"/>
      <c r="AU262" s="19">
        <f t="shared" si="190"/>
        <v>0</v>
      </c>
      <c r="AV262" s="19"/>
      <c r="AW262" s="201"/>
      <c r="AY262" s="19">
        <f t="shared" si="191"/>
        <v>0</v>
      </c>
      <c r="BA262" s="196"/>
      <c r="BC262" s="19">
        <f t="shared" si="192"/>
        <v>0</v>
      </c>
      <c r="BE262" s="196"/>
      <c r="BG262" s="19">
        <f t="shared" si="193"/>
        <v>0</v>
      </c>
      <c r="BI262" s="196"/>
      <c r="BK262" s="19">
        <f t="shared" si="194"/>
        <v>0</v>
      </c>
      <c r="BM262" s="196"/>
      <c r="BO262" s="19">
        <f t="shared" si="195"/>
        <v>0</v>
      </c>
      <c r="BQ262" s="196"/>
      <c r="BS262" s="19">
        <f t="shared" si="196"/>
        <v>0</v>
      </c>
      <c r="BU262" s="196"/>
      <c r="BW262" s="19">
        <f t="shared" si="197"/>
        <v>0</v>
      </c>
      <c r="BY262" s="196"/>
      <c r="CA262" s="19">
        <f t="shared" si="198"/>
        <v>0</v>
      </c>
      <c r="CC262" s="196"/>
      <c r="CE262" s="19">
        <f t="shared" si="199"/>
        <v>0</v>
      </c>
      <c r="CG262" s="196"/>
      <c r="CI262" s="19">
        <f t="shared" si="200"/>
        <v>0</v>
      </c>
      <c r="CK262" s="196"/>
      <c r="CM262" s="19">
        <f t="shared" ref="CM262" si="283">IF(E262&gt;0,IF(E262&lt;6,AO262,0),0)</f>
        <v>0</v>
      </c>
      <c r="CO262" s="19">
        <f t="shared" si="255"/>
        <v>-2047.93</v>
      </c>
      <c r="CQ262" s="19">
        <f t="shared" si="175"/>
        <v>0</v>
      </c>
      <c r="CS262" s="19">
        <f t="shared" si="256"/>
        <v>0</v>
      </c>
      <c r="CU262" s="19">
        <f t="shared" si="206"/>
        <v>-2047.93</v>
      </c>
      <c r="CW262" s="76">
        <f t="shared" ref="CW262" si="284">IFERROR(SUM(CI262:CO262)-AO262,"")</f>
        <v>0</v>
      </c>
      <c r="CY262" s="21"/>
      <c r="CZ262" s="19">
        <f t="shared" si="176"/>
        <v>0</v>
      </c>
      <c r="DA262" s="21"/>
    </row>
    <row r="263" spans="2:105" x14ac:dyDescent="0.2">
      <c r="B263" s="17" t="str">
        <f>VLOOKUP(D263,'line assign basis'!$L$15:$Q$1525,6,FALSE)</f>
        <v>2019 GC500 COMP COST</v>
      </c>
      <c r="C263" s="20" t="s">
        <v>3625</v>
      </c>
      <c r="D263" s="20" t="s">
        <v>3668</v>
      </c>
      <c r="E263" s="20">
        <f>IFERROR(VLOOKUP(D263,'line assign basis'!$L$5:$P$1288,5,FALSE),"")</f>
        <v>23</v>
      </c>
      <c r="F263" s="39">
        <v>0</v>
      </c>
      <c r="G263" s="39">
        <v>0</v>
      </c>
      <c r="H263" s="19">
        <v>0</v>
      </c>
      <c r="I263" s="105">
        <f>IFERROR(VLOOKUP($D263,'SAP Data'!$A$7:$SD$1500,I$4,FALSE),"")</f>
        <v>0</v>
      </c>
      <c r="J263" s="105">
        <f>IFERROR(VLOOKUP($D263,'SAP Data'!$A$7:$SD$1500,J$4,FALSE),"")</f>
        <v>0</v>
      </c>
      <c r="K263" s="105">
        <f>IFERROR(VLOOKUP($D263,'SAP Data'!$A$7:$SD$1500,K$4,FALSE),"")</f>
        <v>0</v>
      </c>
      <c r="L263" s="105">
        <f>IFERROR(VLOOKUP($D263,'SAP Data'!$A$7:$SD$1500,L$4,FALSE),"")</f>
        <v>0</v>
      </c>
      <c r="M263" s="105">
        <f>IFERROR(VLOOKUP($D263,'SAP Data'!$A$7:$SD$1500,M$4,FALSE),"")</f>
        <v>0</v>
      </c>
      <c r="N263" s="105">
        <f>IFERROR(VLOOKUP($D263,'SAP Data'!$A$7:$SD$1500,N$4,FALSE),"")</f>
        <v>0</v>
      </c>
      <c r="O263" s="105">
        <f>IFERROR(VLOOKUP($D263,'SAP Data'!$A$7:$SD$1500,O$4,FALSE),"")</f>
        <v>0</v>
      </c>
      <c r="P263" s="105">
        <f>IFERROR(VLOOKUP($D263,'SAP Data'!$A$7:$SD$1500,P$4,FALSE),"")</f>
        <v>0</v>
      </c>
      <c r="Q263" s="105">
        <f>IFERROR(VLOOKUP($D263,'SAP Data'!$A$7:$SD$1500,Q$4,FALSE),"")</f>
        <v>0</v>
      </c>
      <c r="R263" s="105">
        <f>IFERROR(VLOOKUP($D263,'SAP Data'!$A$7:$SD$1500,R$4,FALSE),"")</f>
        <v>0</v>
      </c>
      <c r="S263" s="105">
        <f>IFERROR(VLOOKUP($D263,'SAP Data'!$A$7:$SD$1500,S$4,FALSE),"")</f>
        <v>0</v>
      </c>
      <c r="T263" s="105">
        <f>IFERROR(VLOOKUP($D263,'SAP Data'!$A$7:$SD$1500,T$4,FALSE),"")</f>
        <v>0</v>
      </c>
      <c r="U263" s="105">
        <f>IFERROR(VLOOKUP($D263,'SAP Data'!$A$7:$SD$1500,U$4,FALSE),"")</f>
        <v>0</v>
      </c>
      <c r="V263" s="105">
        <f>IFERROR(VLOOKUP($D263,'SAP Data'!$A$7:$SD$1500,V$4,FALSE),"")</f>
        <v>0</v>
      </c>
      <c r="W263" s="105">
        <f>IFERROR(VLOOKUP($D263,'SAP Data'!$A$7:$SD$1500,W$4,FALSE),"")</f>
        <v>167504.18</v>
      </c>
      <c r="X263" s="105">
        <f>IFERROR(VLOOKUP($D263,'SAP Data'!$A$7:$SD$1500,X$4,FALSE),"")</f>
        <v>766751.54</v>
      </c>
      <c r="Y263" s="105">
        <f>IFERROR(VLOOKUP($D263,'SAP Data'!$A$7:$SD$1500,Y$4,FALSE),"")</f>
        <v>771562.12</v>
      </c>
      <c r="Z263" s="105">
        <f>IFERROR(VLOOKUP($D263,'SAP Data'!$A$7:$SD$1500,Z$4,FALSE),"")</f>
        <v>873746.9</v>
      </c>
      <c r="AA263" s="105">
        <f>IFERROR(VLOOKUP($D263,'SAP Data'!$A$7:$SD$1500,AA$4,FALSE),"")</f>
        <v>1976115.19</v>
      </c>
      <c r="AB263" s="105">
        <f>IFERROR(VLOOKUP($D263,'SAP Data'!$A$7:$SD$1500,AB$4,FALSE),"")</f>
        <v>1986218.65</v>
      </c>
      <c r="AC263" s="220">
        <f>IFERROR(VLOOKUP($D263,'SAP Data'!$A$7:$SD$1500,AC$4,FALSE),"")</f>
        <v>2108926.2400000002</v>
      </c>
      <c r="AD263" s="133">
        <f t="shared" si="177"/>
        <v>0</v>
      </c>
      <c r="AE263" s="47">
        <f t="shared" si="178"/>
        <v>0</v>
      </c>
      <c r="AF263" s="47">
        <f t="shared" si="179"/>
        <v>0</v>
      </c>
      <c r="AG263" s="47">
        <f t="shared" si="180"/>
        <v>0</v>
      </c>
      <c r="AH263" s="47">
        <f t="shared" si="181"/>
        <v>0</v>
      </c>
      <c r="AI263" s="47">
        <f t="shared" si="182"/>
        <v>6979.3408333333327</v>
      </c>
      <c r="AJ263" s="47">
        <f t="shared" si="183"/>
        <v>45906.662499999999</v>
      </c>
      <c r="AK263" s="47">
        <f t="shared" si="184"/>
        <v>110003.065</v>
      </c>
      <c r="AL263" s="47">
        <f t="shared" si="185"/>
        <v>178557.60750000001</v>
      </c>
      <c r="AM263" s="47">
        <f t="shared" si="186"/>
        <v>297301.86125000002</v>
      </c>
      <c r="AN263" s="47">
        <f t="shared" si="187"/>
        <v>462399.1045833333</v>
      </c>
      <c r="AO263" s="132">
        <f t="shared" si="188"/>
        <v>633030.14166666672</v>
      </c>
      <c r="AP263" s="19"/>
      <c r="AQ263" s="19">
        <f t="shared" si="189"/>
        <v>0</v>
      </c>
      <c r="AR263" s="19"/>
      <c r="AS263" s="201"/>
      <c r="AT263" s="19"/>
      <c r="AU263" s="19">
        <f t="shared" si="190"/>
        <v>0</v>
      </c>
      <c r="AV263" s="19"/>
      <c r="AW263" s="201"/>
      <c r="AY263" s="19">
        <f t="shared" si="191"/>
        <v>0</v>
      </c>
      <c r="BA263" s="196"/>
      <c r="BC263" s="19">
        <f t="shared" si="192"/>
        <v>0</v>
      </c>
      <c r="BE263" s="196"/>
      <c r="BG263" s="19">
        <f t="shared" si="193"/>
        <v>0</v>
      </c>
      <c r="BI263" s="196"/>
      <c r="BK263" s="19">
        <f t="shared" si="194"/>
        <v>0</v>
      </c>
      <c r="BM263" s="196"/>
      <c r="BO263" s="19">
        <f t="shared" si="195"/>
        <v>0</v>
      </c>
      <c r="BQ263" s="196"/>
      <c r="BS263" s="19">
        <f t="shared" si="196"/>
        <v>0</v>
      </c>
      <c r="BU263" s="196"/>
      <c r="BW263" s="19">
        <f t="shared" si="197"/>
        <v>0</v>
      </c>
      <c r="BY263" s="196"/>
      <c r="CA263" s="19">
        <f t="shared" si="198"/>
        <v>0</v>
      </c>
      <c r="CC263" s="196"/>
      <c r="CE263" s="19">
        <f t="shared" si="199"/>
        <v>0</v>
      </c>
      <c r="CG263" s="196"/>
      <c r="CI263" s="19">
        <f t="shared" si="200"/>
        <v>0</v>
      </c>
      <c r="CK263" s="196"/>
      <c r="CM263" s="19">
        <f t="shared" si="201"/>
        <v>0</v>
      </c>
      <c r="CO263" s="19">
        <f t="shared" si="255"/>
        <v>633030.14166666672</v>
      </c>
      <c r="CQ263" s="19">
        <f t="shared" si="175"/>
        <v>0</v>
      </c>
      <c r="CS263" s="19">
        <f t="shared" si="256"/>
        <v>0</v>
      </c>
      <c r="CU263" s="19">
        <f t="shared" si="206"/>
        <v>633030.14166666672</v>
      </c>
      <c r="CW263" s="76">
        <f t="shared" si="202"/>
        <v>0</v>
      </c>
      <c r="CY263" s="21"/>
      <c r="CZ263" s="19">
        <f t="shared" si="176"/>
        <v>0</v>
      </c>
      <c r="DA263" s="21"/>
    </row>
    <row r="264" spans="2:105" x14ac:dyDescent="0.2">
      <c r="B264" s="17" t="str">
        <f>VLOOKUP(D264,'line assign basis'!$L$15:$Q$1525,6,FALSE)</f>
        <v>2019 GC600 COMP COST</v>
      </c>
      <c r="C264" s="20" t="s">
        <v>3627</v>
      </c>
      <c r="D264" s="20" t="s">
        <v>3669</v>
      </c>
      <c r="E264" s="20">
        <f>IFERROR(VLOOKUP(D264,'line assign basis'!$L$5:$P$1288,5,FALSE),"")</f>
        <v>23</v>
      </c>
      <c r="F264" s="39">
        <v>0</v>
      </c>
      <c r="G264" s="39">
        <v>0</v>
      </c>
      <c r="H264" s="19">
        <v>0</v>
      </c>
      <c r="I264" s="105">
        <f>IFERROR(VLOOKUP($D264,'SAP Data'!$A$7:$SD$1500,I$4,FALSE),"")</f>
        <v>0</v>
      </c>
      <c r="J264" s="105">
        <f>IFERROR(VLOOKUP($D264,'SAP Data'!$A$7:$SD$1500,J$4,FALSE),"")</f>
        <v>0</v>
      </c>
      <c r="K264" s="105">
        <f>IFERROR(VLOOKUP($D264,'SAP Data'!$A$7:$SD$1500,K$4,FALSE),"")</f>
        <v>0</v>
      </c>
      <c r="L264" s="105">
        <f>IFERROR(VLOOKUP($D264,'SAP Data'!$A$7:$SD$1500,L$4,FALSE),"")</f>
        <v>0</v>
      </c>
      <c r="M264" s="105">
        <f>IFERROR(VLOOKUP($D264,'SAP Data'!$A$7:$SD$1500,M$4,FALSE),"")</f>
        <v>0</v>
      </c>
      <c r="N264" s="105">
        <f>IFERROR(VLOOKUP($D264,'SAP Data'!$A$7:$SD$1500,N$4,FALSE),"")</f>
        <v>0</v>
      </c>
      <c r="O264" s="105">
        <f>IFERROR(VLOOKUP($D264,'SAP Data'!$A$7:$SD$1500,O$4,FALSE),"")</f>
        <v>0</v>
      </c>
      <c r="P264" s="105">
        <f>IFERROR(VLOOKUP($D264,'SAP Data'!$A$7:$SD$1500,P$4,FALSE),"")</f>
        <v>0</v>
      </c>
      <c r="Q264" s="105">
        <f>IFERROR(VLOOKUP($D264,'SAP Data'!$A$7:$SD$1500,Q$4,FALSE),"")</f>
        <v>0</v>
      </c>
      <c r="R264" s="105">
        <f>IFERROR(VLOOKUP($D264,'SAP Data'!$A$7:$SD$1500,R$4,FALSE),"")</f>
        <v>0</v>
      </c>
      <c r="S264" s="105">
        <f>IFERROR(VLOOKUP($D264,'SAP Data'!$A$7:$SD$1500,S$4,FALSE),"")</f>
        <v>0</v>
      </c>
      <c r="T264" s="105">
        <f>IFERROR(VLOOKUP($D264,'SAP Data'!$A$7:$SD$1500,T$4,FALSE),"")</f>
        <v>0</v>
      </c>
      <c r="U264" s="105">
        <f>IFERROR(VLOOKUP($D264,'SAP Data'!$A$7:$SD$1500,U$4,FALSE),"")</f>
        <v>0</v>
      </c>
      <c r="V264" s="105">
        <f>IFERROR(VLOOKUP($D264,'SAP Data'!$A$7:$SD$1500,V$4,FALSE),"")</f>
        <v>0</v>
      </c>
      <c r="W264" s="105">
        <f>IFERROR(VLOOKUP($D264,'SAP Data'!$A$7:$SD$1500,W$4,FALSE),"")</f>
        <v>52998.68</v>
      </c>
      <c r="X264" s="105">
        <f>IFERROR(VLOOKUP($D264,'SAP Data'!$A$7:$SD$1500,X$4,FALSE),"")</f>
        <v>64517.61</v>
      </c>
      <c r="Y264" s="105">
        <f>IFERROR(VLOOKUP($D264,'SAP Data'!$A$7:$SD$1500,Y$4,FALSE),"")</f>
        <v>548946.79</v>
      </c>
      <c r="Z264" s="105">
        <f>IFERROR(VLOOKUP($D264,'SAP Data'!$A$7:$SD$1500,Z$4,FALSE),"")</f>
        <v>353716.8</v>
      </c>
      <c r="AA264" s="105">
        <f>IFERROR(VLOOKUP($D264,'SAP Data'!$A$7:$SD$1500,AA$4,FALSE),"")</f>
        <v>355373.83</v>
      </c>
      <c r="AB264" s="105">
        <f>IFERROR(VLOOKUP($D264,'SAP Data'!$A$7:$SD$1500,AB$4,FALSE),"")</f>
        <v>359237.68</v>
      </c>
      <c r="AC264" s="220">
        <f>IFERROR(VLOOKUP($D264,'SAP Data'!$A$7:$SD$1500,AC$4,FALSE),"")</f>
        <v>365079.26</v>
      </c>
      <c r="AD264" s="133">
        <f t="shared" si="177"/>
        <v>0</v>
      </c>
      <c r="AE264" s="47">
        <f t="shared" si="178"/>
        <v>0</v>
      </c>
      <c r="AF264" s="47">
        <f t="shared" si="179"/>
        <v>0</v>
      </c>
      <c r="AG264" s="47">
        <f t="shared" si="180"/>
        <v>0</v>
      </c>
      <c r="AH264" s="47">
        <f t="shared" si="181"/>
        <v>0</v>
      </c>
      <c r="AI264" s="47">
        <f t="shared" si="182"/>
        <v>2208.2783333333332</v>
      </c>
      <c r="AJ264" s="47">
        <f t="shared" si="183"/>
        <v>7104.7904166666667</v>
      </c>
      <c r="AK264" s="47">
        <f t="shared" si="184"/>
        <v>32665.807083333337</v>
      </c>
      <c r="AL264" s="47">
        <f t="shared" si="185"/>
        <v>70276.790000000008</v>
      </c>
      <c r="AM264" s="47">
        <f t="shared" si="186"/>
        <v>99822.232916666675</v>
      </c>
      <c r="AN264" s="47">
        <f t="shared" si="187"/>
        <v>129597.71250000002</v>
      </c>
      <c r="AO264" s="132">
        <f t="shared" si="188"/>
        <v>159777.58499999999</v>
      </c>
      <c r="AP264" s="19"/>
      <c r="AQ264" s="19">
        <f t="shared" si="189"/>
        <v>0</v>
      </c>
      <c r="AR264" s="19"/>
      <c r="AS264" s="201"/>
      <c r="AT264" s="19"/>
      <c r="AU264" s="19">
        <f t="shared" si="190"/>
        <v>0</v>
      </c>
      <c r="AV264" s="19"/>
      <c r="AW264" s="201"/>
      <c r="AY264" s="19">
        <f t="shared" si="191"/>
        <v>0</v>
      </c>
      <c r="BA264" s="196"/>
      <c r="BC264" s="19">
        <f t="shared" si="192"/>
        <v>0</v>
      </c>
      <c r="BE264" s="196"/>
      <c r="BG264" s="19">
        <f t="shared" si="193"/>
        <v>0</v>
      </c>
      <c r="BI264" s="196"/>
      <c r="BK264" s="19">
        <f t="shared" si="194"/>
        <v>0</v>
      </c>
      <c r="BM264" s="196"/>
      <c r="BO264" s="19">
        <f t="shared" si="195"/>
        <v>0</v>
      </c>
      <c r="BQ264" s="196"/>
      <c r="BS264" s="19">
        <f t="shared" si="196"/>
        <v>0</v>
      </c>
      <c r="BU264" s="196"/>
      <c r="BW264" s="19">
        <f t="shared" si="197"/>
        <v>0</v>
      </c>
      <c r="BY264" s="196"/>
      <c r="CA264" s="19">
        <f t="shared" si="198"/>
        <v>0</v>
      </c>
      <c r="CC264" s="196"/>
      <c r="CE264" s="19">
        <f t="shared" si="199"/>
        <v>0</v>
      </c>
      <c r="CG264" s="196"/>
      <c r="CI264" s="19">
        <f t="shared" si="200"/>
        <v>0</v>
      </c>
      <c r="CK264" s="196"/>
      <c r="CM264" s="19">
        <f t="shared" si="201"/>
        <v>0</v>
      </c>
      <c r="CO264" s="19">
        <f t="shared" si="255"/>
        <v>159777.58499999999</v>
      </c>
      <c r="CQ264" s="19">
        <f t="shared" si="175"/>
        <v>0</v>
      </c>
      <c r="CS264" s="19">
        <f t="shared" si="256"/>
        <v>0</v>
      </c>
      <c r="CU264" s="19">
        <f t="shared" si="206"/>
        <v>159777.58499999999</v>
      </c>
      <c r="CW264" s="76">
        <f t="shared" si="202"/>
        <v>0</v>
      </c>
      <c r="CY264" s="21"/>
      <c r="CZ264" s="19">
        <f t="shared" si="176"/>
        <v>0</v>
      </c>
      <c r="DA264" s="21"/>
    </row>
    <row r="265" spans="2:105" x14ac:dyDescent="0.2">
      <c r="B265" s="17" t="str">
        <f>VLOOKUP(D265,'line assign basis'!$L$15:$Q$1525,6,FALSE)</f>
        <v>2019 GC600 COMP UT C</v>
      </c>
      <c r="C265" s="20" t="s">
        <v>3753</v>
      </c>
      <c r="D265" s="186" t="s">
        <v>3761</v>
      </c>
      <c r="E265" s="20">
        <f>IFERROR(VLOOKUP(D265,'line assign basis'!$L$5:$P$1295,5,FALSE),"")</f>
        <v>23</v>
      </c>
      <c r="F265" s="39"/>
      <c r="G265" s="39"/>
      <c r="I265" s="105">
        <f>IFERROR(VLOOKUP($D265,'SAP Data'!$A$7:$SD$1500,I$4,FALSE),"")</f>
        <v>0</v>
      </c>
      <c r="J265" s="105">
        <f>IFERROR(VLOOKUP($D265,'SAP Data'!$A$7:$SD$1500,J$4,FALSE),"")</f>
        <v>0</v>
      </c>
      <c r="K265" s="105">
        <f>IFERROR(VLOOKUP($D265,'SAP Data'!$A$7:$SD$1500,K$4,FALSE),"")</f>
        <v>0</v>
      </c>
      <c r="L265" s="105">
        <f>IFERROR(VLOOKUP($D265,'SAP Data'!$A$7:$SD$1500,L$4,FALSE),"")</f>
        <v>0</v>
      </c>
      <c r="M265" s="105">
        <f>IFERROR(VLOOKUP($D265,'SAP Data'!$A$7:$SD$1500,M$4,FALSE),"")</f>
        <v>0</v>
      </c>
      <c r="N265" s="105">
        <f>IFERROR(VLOOKUP($D265,'SAP Data'!$A$7:$SD$1500,N$4,FALSE),"")</f>
        <v>0</v>
      </c>
      <c r="O265" s="105">
        <f>IFERROR(VLOOKUP($D265,'SAP Data'!$A$7:$SD$1500,O$4,FALSE),"")</f>
        <v>0</v>
      </c>
      <c r="P265" s="105">
        <f>IFERROR(VLOOKUP($D265,'SAP Data'!$A$7:$SD$1500,P$4,FALSE),"")</f>
        <v>0</v>
      </c>
      <c r="Q265" s="105">
        <f>IFERROR(VLOOKUP($D265,'SAP Data'!$A$7:$SD$1500,Q$4,FALSE),"")</f>
        <v>0</v>
      </c>
      <c r="R265" s="105">
        <f>IFERROR(VLOOKUP($D265,'SAP Data'!$A$7:$SD$1500,R$4,FALSE),"")</f>
        <v>0</v>
      </c>
      <c r="S265" s="105">
        <f>IFERROR(VLOOKUP($D265,'SAP Data'!$A$7:$SD$1500,S$4,FALSE),"")</f>
        <v>0</v>
      </c>
      <c r="T265" s="105">
        <f>IFERROR(VLOOKUP($D265,'SAP Data'!$A$7:$SD$1500,T$4,FALSE),"")</f>
        <v>0</v>
      </c>
      <c r="U265" s="105">
        <f>IFERROR(VLOOKUP($D265,'SAP Data'!$A$7:$SD$1500,U$4,FALSE),"")</f>
        <v>0</v>
      </c>
      <c r="V265" s="105">
        <f>IFERROR(VLOOKUP($D265,'SAP Data'!$A$7:$SD$1500,V$4,FALSE),"")</f>
        <v>0</v>
      </c>
      <c r="W265" s="105">
        <f>IFERROR(VLOOKUP($D265,'SAP Data'!$A$7:$SD$1500,W$4,FALSE),"")</f>
        <v>0</v>
      </c>
      <c r="X265" s="105">
        <f>IFERROR(VLOOKUP($D265,'SAP Data'!$A$7:$SD$1500,X$4,FALSE),"")</f>
        <v>0</v>
      </c>
      <c r="Y265" s="105">
        <f>IFERROR(VLOOKUP($D265,'SAP Data'!$A$7:$SD$1500,Y$4,FALSE),"")</f>
        <v>0</v>
      </c>
      <c r="Z265" s="105">
        <f>IFERROR(VLOOKUP($D265,'SAP Data'!$A$7:$SD$1500,Z$4,FALSE),"")</f>
        <v>165540.01999999999</v>
      </c>
      <c r="AA265" s="105">
        <f>IFERROR(VLOOKUP($D265,'SAP Data'!$A$7:$SD$1500,AA$4,FALSE),"")</f>
        <v>166356.18</v>
      </c>
      <c r="AB265" s="105">
        <f>IFERROR(VLOOKUP($D265,'SAP Data'!$A$7:$SD$1500,AB$4,FALSE),"")</f>
        <v>168259.27</v>
      </c>
      <c r="AC265" s="220">
        <f>IFERROR(VLOOKUP($D265,'SAP Data'!$A$7:$SD$1500,AC$4,FALSE),"")</f>
        <v>171136.45</v>
      </c>
      <c r="AD265" s="133">
        <f t="shared" si="177"/>
        <v>0</v>
      </c>
      <c r="AE265" s="47">
        <f t="shared" si="178"/>
        <v>0</v>
      </c>
      <c r="AF265" s="47">
        <f t="shared" si="179"/>
        <v>0</v>
      </c>
      <c r="AG265" s="47">
        <f t="shared" si="180"/>
        <v>0</v>
      </c>
      <c r="AH265" s="47">
        <f t="shared" si="181"/>
        <v>0</v>
      </c>
      <c r="AI265" s="47">
        <f t="shared" si="182"/>
        <v>0</v>
      </c>
      <c r="AJ265" s="47">
        <f t="shared" si="183"/>
        <v>0</v>
      </c>
      <c r="AK265" s="47">
        <f t="shared" si="184"/>
        <v>0</v>
      </c>
      <c r="AL265" s="47">
        <f t="shared" si="185"/>
        <v>6897.5008333333326</v>
      </c>
      <c r="AM265" s="47">
        <f t="shared" si="186"/>
        <v>20726.509166666667</v>
      </c>
      <c r="AN265" s="47">
        <f t="shared" si="187"/>
        <v>34668.81958333333</v>
      </c>
      <c r="AO265" s="132">
        <f t="shared" si="188"/>
        <v>48810.307916666665</v>
      </c>
      <c r="AP265" s="19"/>
      <c r="AQ265" s="19">
        <f t="shared" si="189"/>
        <v>0</v>
      </c>
      <c r="AR265" s="19"/>
      <c r="AS265" s="201"/>
      <c r="AT265" s="19"/>
      <c r="AU265" s="19">
        <f t="shared" si="190"/>
        <v>0</v>
      </c>
      <c r="AV265" s="19"/>
      <c r="AW265" s="201"/>
      <c r="AY265" s="19">
        <f t="shared" si="191"/>
        <v>0</v>
      </c>
      <c r="BA265" s="196"/>
      <c r="BC265" s="19">
        <f t="shared" si="192"/>
        <v>0</v>
      </c>
      <c r="BE265" s="196"/>
      <c r="BG265" s="19">
        <f t="shared" si="193"/>
        <v>0</v>
      </c>
      <c r="BI265" s="196"/>
      <c r="BK265" s="19">
        <f t="shared" si="194"/>
        <v>0</v>
      </c>
      <c r="BM265" s="196"/>
      <c r="BO265" s="19">
        <f t="shared" si="195"/>
        <v>0</v>
      </c>
      <c r="BQ265" s="196"/>
      <c r="BS265" s="19">
        <f t="shared" si="196"/>
        <v>0</v>
      </c>
      <c r="BU265" s="196"/>
      <c r="BW265" s="19">
        <f t="shared" si="197"/>
        <v>0</v>
      </c>
      <c r="BY265" s="196"/>
      <c r="CA265" s="19">
        <f t="shared" si="198"/>
        <v>0</v>
      </c>
      <c r="CC265" s="196"/>
      <c r="CE265" s="19">
        <f t="shared" si="199"/>
        <v>0</v>
      </c>
      <c r="CG265" s="196"/>
      <c r="CI265" s="19">
        <f t="shared" si="200"/>
        <v>0</v>
      </c>
      <c r="CK265" s="196"/>
      <c r="CM265" s="19">
        <f t="shared" si="201"/>
        <v>0</v>
      </c>
      <c r="CO265" s="19">
        <f t="shared" si="255"/>
        <v>48810.307916666665</v>
      </c>
      <c r="CQ265" s="19">
        <f t="shared" ref="CQ265:CQ328" si="285">IFERROR(VLOOKUP(E265,$E$608:$CK$637,85,FALSE)*CZ265,"")</f>
        <v>0</v>
      </c>
      <c r="CS265" s="19">
        <f t="shared" si="256"/>
        <v>0</v>
      </c>
      <c r="CU265" s="19">
        <f t="shared" si="206"/>
        <v>48810.307916666665</v>
      </c>
      <c r="CW265" s="76">
        <f t="shared" si="202"/>
        <v>0</v>
      </c>
      <c r="CY265" s="21"/>
      <c r="CZ265" s="19">
        <f t="shared" ref="CZ265:CZ328" si="286">IF($E265&gt;6,IF($E265&lt;15,$AO265,0),0)</f>
        <v>0</v>
      </c>
      <c r="DA265" s="21"/>
    </row>
    <row r="266" spans="2:105" x14ac:dyDescent="0.2">
      <c r="B266" s="17" t="str">
        <f>VLOOKUP(D266,'line assign basis'!$L$15:$Q$1525,6,FALSE)</f>
        <v>WACOG - ACCR. OR</v>
      </c>
      <c r="C266" s="20" t="s">
        <v>612</v>
      </c>
      <c r="D266" s="20" t="s">
        <v>610</v>
      </c>
      <c r="E266" s="20">
        <f>IFERROR(VLOOKUP(D266,'line assign basis'!$L$5:$P$1288,5,FALSE),"")</f>
        <v>22</v>
      </c>
      <c r="F266" s="39">
        <v>-4404023.33</v>
      </c>
      <c r="G266" s="39">
        <v>-6942603.9900000002</v>
      </c>
      <c r="H266" s="19">
        <v>-9812807.9100000001</v>
      </c>
      <c r="I266" s="105">
        <f>IFERROR(VLOOKUP($D266,'SAP Data'!$A$7:$SD$1500,I$4,FALSE),"")</f>
        <v>-12897751.539999999</v>
      </c>
      <c r="J266" s="105">
        <f>IFERROR(VLOOKUP($D266,'SAP Data'!$A$7:$SD$1500,J$4,FALSE),"")</f>
        <v>-13872866.16</v>
      </c>
      <c r="K266" s="105">
        <f>IFERROR(VLOOKUP($D266,'SAP Data'!$A$7:$SD$1500,K$4,FALSE),"")</f>
        <v>-14515460.699999999</v>
      </c>
      <c r="L266" s="105">
        <f>IFERROR(VLOOKUP($D266,'SAP Data'!$A$7:$SD$1500,L$4,FALSE),"")</f>
        <v>-14770822.5</v>
      </c>
      <c r="M266" s="105">
        <f>IFERROR(VLOOKUP($D266,'SAP Data'!$A$7:$SD$1500,M$4,FALSE),"")</f>
        <v>-14223283.449999999</v>
      </c>
      <c r="N266" s="105">
        <f>IFERROR(VLOOKUP($D266,'SAP Data'!$A$7:$SD$1500,N$4,FALSE),"")</f>
        <v>-14654158.039999999</v>
      </c>
      <c r="O266" s="105">
        <f>IFERROR(VLOOKUP($D266,'SAP Data'!$A$7:$SD$1500,O$4,FALSE),"")</f>
        <v>-15669249.6</v>
      </c>
      <c r="P266" s="105">
        <f>IFERROR(VLOOKUP($D266,'SAP Data'!$A$7:$SD$1500,P$4,FALSE),"")</f>
        <v>6201728.5099999998</v>
      </c>
      <c r="Q266" s="105">
        <f>IFERROR(VLOOKUP($D266,'SAP Data'!$A$7:$SD$1500,Q$4,FALSE),"")</f>
        <v>9825762.0600000005</v>
      </c>
      <c r="R266" s="105">
        <f>IFERROR(VLOOKUP($D266,'SAP Data'!$A$7:$SD$1500,R$4,FALSE),"")</f>
        <v>11261935.16</v>
      </c>
      <c r="S266" s="105">
        <f>IFERROR(VLOOKUP($D266,'SAP Data'!$A$7:$SD$1500,S$4,FALSE),"")</f>
        <v>18930730.469999999</v>
      </c>
      <c r="T266" s="105">
        <f>IFERROR(VLOOKUP($D266,'SAP Data'!$A$7:$SD$1500,T$4,FALSE),"")</f>
        <v>22553017.98</v>
      </c>
      <c r="U266" s="105">
        <f>IFERROR(VLOOKUP($D266,'SAP Data'!$A$7:$SD$1500,U$4,FALSE),"")</f>
        <v>20436765.09</v>
      </c>
      <c r="V266" s="105">
        <f>IFERROR(VLOOKUP($D266,'SAP Data'!$A$7:$SD$1500,V$4,FALSE),"")</f>
        <v>19490911.41</v>
      </c>
      <c r="W266" s="105">
        <f>IFERROR(VLOOKUP($D266,'SAP Data'!$A$7:$SD$1500,W$4,FALSE),"")</f>
        <v>19223606.620000001</v>
      </c>
      <c r="X266" s="105">
        <f>IFERROR(VLOOKUP($D266,'SAP Data'!$A$7:$SD$1500,X$4,FALSE),"")</f>
        <v>19681735.41</v>
      </c>
      <c r="Y266" s="105">
        <f>IFERROR(VLOOKUP($D266,'SAP Data'!$A$7:$SD$1500,Y$4,FALSE),"")</f>
        <v>19984748.120000001</v>
      </c>
      <c r="Z266" s="105">
        <f>IFERROR(VLOOKUP($D266,'SAP Data'!$A$7:$SD$1500,Z$4,FALSE),"")</f>
        <v>19291343.16</v>
      </c>
      <c r="AA266" s="105">
        <f>IFERROR(VLOOKUP($D266,'SAP Data'!$A$7:$SD$1500,AA$4,FALSE),"")</f>
        <v>18338919.050000001</v>
      </c>
      <c r="AB266" s="105">
        <f>IFERROR(VLOOKUP($D266,'SAP Data'!$A$7:$SD$1500,AB$4,FALSE),"")</f>
        <v>1068688.1499999999</v>
      </c>
      <c r="AC266" s="220">
        <f>IFERROR(VLOOKUP($D266,'SAP Data'!$A$7:$SD$1500,AC$4,FALSE),"")</f>
        <v>2911655.4</v>
      </c>
      <c r="AD266" s="133">
        <f t="shared" si="177"/>
        <v>-8158546.4504166655</v>
      </c>
      <c r="AE266" s="47">
        <f t="shared" si="178"/>
        <v>-6427742.5775000006</v>
      </c>
      <c r="AF266" s="47">
        <f t="shared" si="179"/>
        <v>-4001110.8962499979</v>
      </c>
      <c r="AG266" s="47">
        <f t="shared" si="180"/>
        <v>-1263596.6245833321</v>
      </c>
      <c r="AH266" s="47">
        <f t="shared" si="181"/>
        <v>1515498.9670833342</v>
      </c>
      <c r="AI266" s="47">
        <f t="shared" si="182"/>
        <v>4311450.8375000004</v>
      </c>
      <c r="AJ266" s="47">
        <f t="shared" si="183"/>
        <v>7152768.5554166669</v>
      </c>
      <c r="AK266" s="47">
        <f t="shared" si="184"/>
        <v>10013626.450416667</v>
      </c>
      <c r="AL266" s="47">
        <f t="shared" si="185"/>
        <v>12853356.9825</v>
      </c>
      <c r="AM266" s="47">
        <f t="shared" si="186"/>
        <v>15684759.892916666</v>
      </c>
      <c r="AN266" s="47">
        <f t="shared" si="187"/>
        <v>16887890.238333333</v>
      </c>
      <c r="AO266" s="132">
        <f t="shared" si="188"/>
        <v>16385925.779166667</v>
      </c>
      <c r="AP266" s="19"/>
      <c r="AQ266" s="19">
        <f t="shared" si="189"/>
        <v>0</v>
      </c>
      <c r="AR266" s="19"/>
      <c r="AS266" s="201"/>
      <c r="AT266" s="19"/>
      <c r="AU266" s="19">
        <f t="shared" si="190"/>
        <v>0</v>
      </c>
      <c r="AV266" s="19"/>
      <c r="AW266" s="201"/>
      <c r="AY266" s="19">
        <f t="shared" si="191"/>
        <v>0</v>
      </c>
      <c r="BA266" s="196"/>
      <c r="BC266" s="19">
        <f t="shared" si="192"/>
        <v>0</v>
      </c>
      <c r="BE266" s="196"/>
      <c r="BG266" s="19">
        <f t="shared" si="193"/>
        <v>0</v>
      </c>
      <c r="BI266" s="196"/>
      <c r="BK266" s="19">
        <f t="shared" si="194"/>
        <v>0</v>
      </c>
      <c r="BM266" s="196"/>
      <c r="BO266" s="19">
        <f t="shared" si="195"/>
        <v>0</v>
      </c>
      <c r="BQ266" s="196"/>
      <c r="BS266" s="19">
        <f t="shared" si="196"/>
        <v>0</v>
      </c>
      <c r="BU266" s="196"/>
      <c r="BW266" s="19">
        <f t="shared" si="197"/>
        <v>0</v>
      </c>
      <c r="BY266" s="196"/>
      <c r="CA266" s="19">
        <f t="shared" si="198"/>
        <v>0</v>
      </c>
      <c r="CC266" s="196"/>
      <c r="CE266" s="19">
        <f t="shared" si="199"/>
        <v>0</v>
      </c>
      <c r="CG266" s="196"/>
      <c r="CI266" s="19">
        <f t="shared" si="200"/>
        <v>0</v>
      </c>
      <c r="CK266" s="196"/>
      <c r="CM266" s="19">
        <f t="shared" si="201"/>
        <v>0</v>
      </c>
      <c r="CO266" s="19">
        <f t="shared" si="207"/>
        <v>16385925.779166667</v>
      </c>
      <c r="CQ266" s="19">
        <f t="shared" si="285"/>
        <v>0</v>
      </c>
      <c r="CS266" s="19">
        <f t="shared" si="208"/>
        <v>0</v>
      </c>
      <c r="CU266" s="19">
        <f t="shared" si="206"/>
        <v>16385925.779166667</v>
      </c>
      <c r="CW266" s="76">
        <f t="shared" si="202"/>
        <v>0</v>
      </c>
      <c r="CY266" s="21"/>
      <c r="CZ266" s="19">
        <f t="shared" si="286"/>
        <v>0</v>
      </c>
      <c r="DA266" s="21"/>
    </row>
    <row r="267" spans="2:105" x14ac:dyDescent="0.2">
      <c r="B267" s="17" t="str">
        <f>VLOOKUP(D267,'line assign basis'!$L$15:$Q$1525,6,FALSE)</f>
        <v>AMORT OR WACOG</v>
      </c>
      <c r="C267" s="20" t="s">
        <v>615</v>
      </c>
      <c r="D267" s="20" t="s">
        <v>613</v>
      </c>
      <c r="E267" s="20">
        <f>IFERROR(VLOOKUP(D267,'line assign basis'!$L$5:$P$1288,5,FALSE),"")</f>
        <v>22</v>
      </c>
      <c r="F267" s="39">
        <v>-3094625.31</v>
      </c>
      <c r="G267" s="39">
        <v>-2385953.63</v>
      </c>
      <c r="H267" s="19">
        <v>-1618231.76</v>
      </c>
      <c r="I267" s="105">
        <f>IFERROR(VLOOKUP($D267,'SAP Data'!$A$7:$SD$1500,I$4,FALSE),"")</f>
        <v>-1040513.91</v>
      </c>
      <c r="J267" s="105">
        <f>IFERROR(VLOOKUP($D267,'SAP Data'!$A$7:$SD$1500,J$4,FALSE),"")</f>
        <v>-705040.28</v>
      </c>
      <c r="K267" s="105">
        <f>IFERROR(VLOOKUP($D267,'SAP Data'!$A$7:$SD$1500,K$4,FALSE),"")</f>
        <v>-475902.59</v>
      </c>
      <c r="L267" s="105">
        <f>IFERROR(VLOOKUP($D267,'SAP Data'!$A$7:$SD$1500,L$4,FALSE),"")</f>
        <v>-287845.45</v>
      </c>
      <c r="M267" s="105">
        <f>IFERROR(VLOOKUP($D267,'SAP Data'!$A$7:$SD$1500,M$4,FALSE),"")</f>
        <v>-128100.15</v>
      </c>
      <c r="N267" s="105">
        <f>IFERROR(VLOOKUP($D267,'SAP Data'!$A$7:$SD$1500,N$4,FALSE),"")</f>
        <v>57750.06</v>
      </c>
      <c r="O267" s="105">
        <f>IFERROR(VLOOKUP($D267,'SAP Data'!$A$7:$SD$1500,O$4,FALSE),"")</f>
        <v>313008.19</v>
      </c>
      <c r="P267" s="105">
        <f>IFERROR(VLOOKUP($D267,'SAP Data'!$A$7:$SD$1500,P$4,FALSE),"")</f>
        <v>-13846879.4</v>
      </c>
      <c r="Q267" s="105">
        <f>IFERROR(VLOOKUP($D267,'SAP Data'!$A$7:$SD$1500,Q$4,FALSE),"")</f>
        <v>-11914747.66</v>
      </c>
      <c r="R267" s="105">
        <f>IFERROR(VLOOKUP($D267,'SAP Data'!$A$7:$SD$1500,R$4,FALSE),"")</f>
        <v>-9666319.0600000005</v>
      </c>
      <c r="S267" s="105">
        <f>IFERROR(VLOOKUP($D267,'SAP Data'!$A$7:$SD$1500,S$4,FALSE),"")</f>
        <v>-7439754</v>
      </c>
      <c r="T267" s="105">
        <f>IFERROR(VLOOKUP($D267,'SAP Data'!$A$7:$SD$1500,T$4,FALSE),"")</f>
        <v>-5120183.3899999997</v>
      </c>
      <c r="U267" s="105">
        <f>IFERROR(VLOOKUP($D267,'SAP Data'!$A$7:$SD$1500,U$4,FALSE),"")</f>
        <v>-3792372.25</v>
      </c>
      <c r="V267" s="105">
        <f>IFERROR(VLOOKUP($D267,'SAP Data'!$A$7:$SD$1500,V$4,FALSE),"")</f>
        <v>-2935041.07</v>
      </c>
      <c r="W267" s="105">
        <f>IFERROR(VLOOKUP($D267,'SAP Data'!$A$7:$SD$1500,W$4,FALSE),"")</f>
        <v>-2331216.9300000002</v>
      </c>
      <c r="X267" s="105">
        <f>IFERROR(VLOOKUP($D267,'SAP Data'!$A$7:$SD$1500,X$4,FALSE),"")</f>
        <v>-1830283.95</v>
      </c>
      <c r="Y267" s="105">
        <f>IFERROR(VLOOKUP($D267,'SAP Data'!$A$7:$SD$1500,Y$4,FALSE),"")</f>
        <v>-1386140.43</v>
      </c>
      <c r="Z267" s="105">
        <f>IFERROR(VLOOKUP($D267,'SAP Data'!$A$7:$SD$1500,Z$4,FALSE),"")</f>
        <v>-910212.06</v>
      </c>
      <c r="AA267" s="105">
        <f>IFERROR(VLOOKUP($D267,'SAP Data'!$A$7:$SD$1500,AA$4,FALSE),"")</f>
        <v>-35468.83</v>
      </c>
      <c r="AB267" s="105">
        <f>IFERROR(VLOOKUP($D267,'SAP Data'!$A$7:$SD$1500,AB$4,FALSE),"")</f>
        <v>19643510.760000002</v>
      </c>
      <c r="AC267" s="220">
        <f>IFERROR(VLOOKUP($D267,'SAP Data'!$A$7:$SD$1500,AC$4,FALSE),"")</f>
        <v>16811543.449999999</v>
      </c>
      <c r="AD267" s="133">
        <f t="shared" si="177"/>
        <v>-3201077.3970833332</v>
      </c>
      <c r="AE267" s="47">
        <f t="shared" si="178"/>
        <v>-3685472.9854166671</v>
      </c>
      <c r="AF267" s="47">
        <f t="shared" si="179"/>
        <v>-4041962.6520833336</v>
      </c>
      <c r="AG267" s="47">
        <f t="shared" si="180"/>
        <v>-4302538.0674999999</v>
      </c>
      <c r="AH267" s="47">
        <f t="shared" si="181"/>
        <v>-4510115.53125</v>
      </c>
      <c r="AI267" s="47">
        <f t="shared" si="182"/>
        <v>-4680336.9950000001</v>
      </c>
      <c r="AJ267" s="47">
        <f t="shared" si="183"/>
        <v>-4821910.03</v>
      </c>
      <c r="AK267" s="47">
        <f t="shared" si="184"/>
        <v>-4938596.6458333349</v>
      </c>
      <c r="AL267" s="47">
        <f t="shared" si="185"/>
        <v>-5031346.7458333336</v>
      </c>
      <c r="AM267" s="47">
        <f t="shared" si="186"/>
        <v>-5086198.3766666679</v>
      </c>
      <c r="AN267" s="47">
        <f t="shared" si="187"/>
        <v>-3705285.3291666671</v>
      </c>
      <c r="AO267" s="132">
        <f t="shared" si="188"/>
        <v>-1112923.6095833338</v>
      </c>
      <c r="AP267" s="19"/>
      <c r="AQ267" s="19">
        <f t="shared" si="189"/>
        <v>0</v>
      </c>
      <c r="AR267" s="19"/>
      <c r="AS267" s="201"/>
      <c r="AT267" s="19"/>
      <c r="AU267" s="19">
        <f t="shared" si="190"/>
        <v>0</v>
      </c>
      <c r="AV267" s="19"/>
      <c r="AW267" s="201"/>
      <c r="AY267" s="19">
        <f t="shared" si="191"/>
        <v>0</v>
      </c>
      <c r="BA267" s="196"/>
      <c r="BC267" s="19">
        <f t="shared" si="192"/>
        <v>0</v>
      </c>
      <c r="BE267" s="196"/>
      <c r="BG267" s="19">
        <f t="shared" si="193"/>
        <v>0</v>
      </c>
      <c r="BI267" s="196"/>
      <c r="BK267" s="19">
        <f t="shared" si="194"/>
        <v>0</v>
      </c>
      <c r="BM267" s="196"/>
      <c r="BO267" s="19">
        <f t="shared" si="195"/>
        <v>0</v>
      </c>
      <c r="BQ267" s="196"/>
      <c r="BS267" s="19">
        <f t="shared" si="196"/>
        <v>0</v>
      </c>
      <c r="BU267" s="196"/>
      <c r="BW267" s="19">
        <f t="shared" si="197"/>
        <v>0</v>
      </c>
      <c r="BY267" s="196"/>
      <c r="CA267" s="19">
        <f t="shared" si="198"/>
        <v>0</v>
      </c>
      <c r="CC267" s="196"/>
      <c r="CE267" s="19">
        <f t="shared" si="199"/>
        <v>0</v>
      </c>
      <c r="CG267" s="196"/>
      <c r="CI267" s="19">
        <f t="shared" si="200"/>
        <v>0</v>
      </c>
      <c r="CK267" s="196"/>
      <c r="CM267" s="19">
        <f t="shared" si="201"/>
        <v>0</v>
      </c>
      <c r="CO267" s="19">
        <f t="shared" si="207"/>
        <v>-1112923.6095833338</v>
      </c>
      <c r="CQ267" s="19">
        <f t="shared" si="285"/>
        <v>0</v>
      </c>
      <c r="CS267" s="19">
        <f t="shared" si="208"/>
        <v>0</v>
      </c>
      <c r="CU267" s="19">
        <f t="shared" si="206"/>
        <v>-1112923.6095833338</v>
      </c>
      <c r="CW267" s="76">
        <f t="shared" si="202"/>
        <v>0</v>
      </c>
      <c r="CY267" s="21"/>
      <c r="CZ267" s="19">
        <f t="shared" si="286"/>
        <v>0</v>
      </c>
      <c r="DA267" s="21"/>
    </row>
    <row r="268" spans="2:105" x14ac:dyDescent="0.2">
      <c r="B268" s="17" t="str">
        <f>VLOOKUP(D268,'line assign basis'!$L$15:$Q$1525,6,FALSE)</f>
        <v>SEC DEF INT RV WACOG</v>
      </c>
      <c r="C268" s="20" t="s">
        <v>1637</v>
      </c>
      <c r="D268" s="20" t="s">
        <v>2950</v>
      </c>
      <c r="E268" s="20">
        <f>IFERROR(VLOOKUP(D268,'line assign basis'!$L$5:$P$1288,5,FALSE),"")</f>
        <v>22</v>
      </c>
      <c r="F268" s="39">
        <v>0</v>
      </c>
      <c r="G268" s="39">
        <v>0</v>
      </c>
      <c r="H268" s="19">
        <v>0</v>
      </c>
      <c r="I268" s="105">
        <f>IFERROR(VLOOKUP($D268,'SAP Data'!$A$7:$SD$1500,I$4,FALSE),"")</f>
        <v>0</v>
      </c>
      <c r="J268" s="105">
        <f>IFERROR(VLOOKUP($D268,'SAP Data'!$A$7:$SD$1500,J$4,FALSE),"")</f>
        <v>0</v>
      </c>
      <c r="K268" s="105">
        <f>IFERROR(VLOOKUP($D268,'SAP Data'!$A$7:$SD$1500,K$4,FALSE),"")</f>
        <v>0</v>
      </c>
      <c r="L268" s="105">
        <f>IFERROR(VLOOKUP($D268,'SAP Data'!$A$7:$SD$1500,L$4,FALSE),"")</f>
        <v>0</v>
      </c>
      <c r="M268" s="105">
        <f>IFERROR(VLOOKUP($D268,'SAP Data'!$A$7:$SD$1500,M$4,FALSE),"")</f>
        <v>0</v>
      </c>
      <c r="N268" s="105">
        <f>IFERROR(VLOOKUP($D268,'SAP Data'!$A$7:$SD$1500,N$4,FALSE),"")</f>
        <v>0</v>
      </c>
      <c r="O268" s="105">
        <f>IFERROR(VLOOKUP($D268,'SAP Data'!$A$7:$SD$1500,O$4,FALSE),"")</f>
        <v>0</v>
      </c>
      <c r="P268" s="105">
        <f>IFERROR(VLOOKUP($D268,'SAP Data'!$A$7:$SD$1500,P$4,FALSE),"")</f>
        <v>-5075.49</v>
      </c>
      <c r="Q268" s="105">
        <f>IFERROR(VLOOKUP($D268,'SAP Data'!$A$7:$SD$1500,Q$4,FALSE),"")</f>
        <v>-17963.52</v>
      </c>
      <c r="R268" s="105">
        <f>IFERROR(VLOOKUP($D268,'SAP Data'!$A$7:$SD$1500,R$4,FALSE),"")</f>
        <v>-34941</v>
      </c>
      <c r="S268" s="105">
        <f>IFERROR(VLOOKUP($D268,'SAP Data'!$A$7:$SD$1500,S$4,FALSE),"")</f>
        <v>-59235.35</v>
      </c>
      <c r="T268" s="105">
        <f>IFERROR(VLOOKUP($D268,'SAP Data'!$A$7:$SD$1500,T$4,FALSE),"")</f>
        <v>-92631.66</v>
      </c>
      <c r="U268" s="105">
        <f>IFERROR(VLOOKUP($D268,'SAP Data'!$A$7:$SD$1500,U$4,FALSE),"")</f>
        <v>-127226.37</v>
      </c>
      <c r="V268" s="105">
        <f>IFERROR(VLOOKUP($D268,'SAP Data'!$A$7:$SD$1500,V$4,FALSE),"")</f>
        <v>-159646.13</v>
      </c>
      <c r="W268" s="105">
        <f>IFERROR(VLOOKUP($D268,'SAP Data'!$A$7:$SD$1500,W$4,FALSE),"")</f>
        <v>-195123.07</v>
      </c>
      <c r="X268" s="105">
        <f>IFERROR(VLOOKUP($D268,'SAP Data'!$A$7:$SD$1500,X$4,FALSE),"")</f>
        <v>-230774.87</v>
      </c>
      <c r="Y268" s="105">
        <f>IFERROR(VLOOKUP($D268,'SAP Data'!$A$7:$SD$1500,Y$4,FALSE),"")</f>
        <v>-267107.68</v>
      </c>
      <c r="Z268" s="105">
        <f>IFERROR(VLOOKUP($D268,'SAP Data'!$A$7:$SD$1500,Z$4,FALSE),"")</f>
        <v>-303914.99</v>
      </c>
      <c r="AA268" s="105">
        <f>IFERROR(VLOOKUP($D268,'SAP Data'!$A$7:$SD$1500,AA$4,FALSE),"")</f>
        <v>-339179.93</v>
      </c>
      <c r="AB268" s="105">
        <f>IFERROR(VLOOKUP($D268,'SAP Data'!$A$7:$SD$1500,AB$4,FALSE),"")</f>
        <v>0</v>
      </c>
      <c r="AC268" s="220">
        <f>IFERROR(VLOOKUP($D268,'SAP Data'!$A$7:$SD$1500,AC$4,FALSE),"")</f>
        <v>-3529.04</v>
      </c>
      <c r="AD268" s="133">
        <f t="shared" si="177"/>
        <v>-3375.7925</v>
      </c>
      <c r="AE268" s="47">
        <f t="shared" si="178"/>
        <v>-7299.8070833333331</v>
      </c>
      <c r="AF268" s="47">
        <f t="shared" si="179"/>
        <v>-13627.599166666667</v>
      </c>
      <c r="AG268" s="47">
        <f t="shared" si="180"/>
        <v>-22788.350416666668</v>
      </c>
      <c r="AH268" s="47">
        <f t="shared" si="181"/>
        <v>-34741.371250000004</v>
      </c>
      <c r="AI268" s="47">
        <f t="shared" si="182"/>
        <v>-49523.421250000007</v>
      </c>
      <c r="AJ268" s="47">
        <f t="shared" si="183"/>
        <v>-67269.168750000012</v>
      </c>
      <c r="AK268" s="47">
        <f t="shared" si="184"/>
        <v>-88014.275000000009</v>
      </c>
      <c r="AL268" s="47">
        <f t="shared" si="185"/>
        <v>-111806.88625000003</v>
      </c>
      <c r="AM268" s="47">
        <f t="shared" si="186"/>
        <v>-138602.50791666668</v>
      </c>
      <c r="AN268" s="47">
        <f t="shared" si="187"/>
        <v>-152523.52625000002</v>
      </c>
      <c r="AO268" s="132">
        <f t="shared" si="188"/>
        <v>-151710.61083333334</v>
      </c>
      <c r="AP268" s="19"/>
      <c r="AQ268" s="19">
        <f t="shared" si="189"/>
        <v>0</v>
      </c>
      <c r="AR268" s="19"/>
      <c r="AS268" s="201"/>
      <c r="AT268" s="19"/>
      <c r="AU268" s="19">
        <f t="shared" si="190"/>
        <v>0</v>
      </c>
      <c r="AV268" s="19"/>
      <c r="AW268" s="201"/>
      <c r="AY268" s="19">
        <f t="shared" si="191"/>
        <v>0</v>
      </c>
      <c r="BA268" s="196"/>
      <c r="BC268" s="19">
        <f t="shared" si="192"/>
        <v>0</v>
      </c>
      <c r="BE268" s="196"/>
      <c r="BG268" s="19">
        <f t="shared" si="193"/>
        <v>0</v>
      </c>
      <c r="BI268" s="196"/>
      <c r="BK268" s="19">
        <f t="shared" si="194"/>
        <v>0</v>
      </c>
      <c r="BM268" s="196"/>
      <c r="BO268" s="19">
        <f t="shared" si="195"/>
        <v>0</v>
      </c>
      <c r="BQ268" s="196"/>
      <c r="BS268" s="19">
        <f t="shared" si="196"/>
        <v>0</v>
      </c>
      <c r="BU268" s="196"/>
      <c r="BW268" s="19">
        <f t="shared" si="197"/>
        <v>0</v>
      </c>
      <c r="BY268" s="196"/>
      <c r="CA268" s="19">
        <f t="shared" si="198"/>
        <v>0</v>
      </c>
      <c r="CC268" s="196"/>
      <c r="CE268" s="19">
        <f t="shared" si="199"/>
        <v>0</v>
      </c>
      <c r="CG268" s="196"/>
      <c r="CI268" s="19">
        <f t="shared" si="200"/>
        <v>0</v>
      </c>
      <c r="CK268" s="196"/>
      <c r="CM268" s="19">
        <f t="shared" si="201"/>
        <v>0</v>
      </c>
      <c r="CO268" s="19">
        <f t="shared" si="207"/>
        <v>-151710.61083333334</v>
      </c>
      <c r="CQ268" s="19">
        <f t="shared" si="285"/>
        <v>0</v>
      </c>
      <c r="CS268" s="19">
        <f t="shared" si="208"/>
        <v>0</v>
      </c>
      <c r="CU268" s="19">
        <f t="shared" si="206"/>
        <v>-151710.61083333334</v>
      </c>
      <c r="CW268" s="76">
        <f t="shared" si="202"/>
        <v>0</v>
      </c>
      <c r="CY268" s="21"/>
      <c r="CZ268" s="19">
        <f t="shared" si="286"/>
        <v>0</v>
      </c>
      <c r="DA268" s="21"/>
    </row>
    <row r="269" spans="2:105" x14ac:dyDescent="0.2">
      <c r="B269" s="17" t="str">
        <f>VLOOKUP(D269,'line assign basis'!$L$15:$Q$1525,6,FALSE)</f>
        <v>DEMAND - ACCR OR</v>
      </c>
      <c r="C269" s="20" t="s">
        <v>618</v>
      </c>
      <c r="D269" s="20" t="s">
        <v>616</v>
      </c>
      <c r="E269" s="20">
        <f>IFERROR(VLOOKUP(D269,'line assign basis'!$L$5:$P$1288,5,FALSE),"")</f>
        <v>22</v>
      </c>
      <c r="F269" s="39">
        <v>-352044.84</v>
      </c>
      <c r="G269" s="39">
        <v>-307097.90000000002</v>
      </c>
      <c r="H269" s="19">
        <v>-309658.51</v>
      </c>
      <c r="I269" s="105">
        <f>IFERROR(VLOOKUP($D269,'SAP Data'!$A$7:$SD$1500,I$4,FALSE),"")</f>
        <v>-322906.07</v>
      </c>
      <c r="J269" s="105">
        <f>IFERROR(VLOOKUP($D269,'SAP Data'!$A$7:$SD$1500,J$4,FALSE),"")</f>
        <v>-12823.13</v>
      </c>
      <c r="K269" s="105">
        <f>IFERROR(VLOOKUP($D269,'SAP Data'!$A$7:$SD$1500,K$4,FALSE),"")</f>
        <v>-380260.95</v>
      </c>
      <c r="L269" s="105">
        <f>IFERROR(VLOOKUP($D269,'SAP Data'!$A$7:$SD$1500,L$4,FALSE),"")</f>
        <v>-401055.17</v>
      </c>
      <c r="M269" s="105">
        <f>IFERROR(VLOOKUP($D269,'SAP Data'!$A$7:$SD$1500,M$4,FALSE),"")</f>
        <v>-449403.88</v>
      </c>
      <c r="N269" s="105">
        <f>IFERROR(VLOOKUP($D269,'SAP Data'!$A$7:$SD$1500,N$4,FALSE),"")</f>
        <v>-499398.31</v>
      </c>
      <c r="O269" s="105">
        <f>IFERROR(VLOOKUP($D269,'SAP Data'!$A$7:$SD$1500,O$4,FALSE),"")</f>
        <v>-545569.85</v>
      </c>
      <c r="P269" s="105">
        <f>IFERROR(VLOOKUP($D269,'SAP Data'!$A$7:$SD$1500,P$4,FALSE),"")</f>
        <v>-351963.12</v>
      </c>
      <c r="Q269" s="105">
        <f>IFERROR(VLOOKUP($D269,'SAP Data'!$A$7:$SD$1500,Q$4,FALSE),"")</f>
        <v>-456496.75</v>
      </c>
      <c r="R269" s="105">
        <f>IFERROR(VLOOKUP($D269,'SAP Data'!$A$7:$SD$1500,R$4,FALSE),"")</f>
        <v>-576993.66</v>
      </c>
      <c r="S269" s="105">
        <f>IFERROR(VLOOKUP($D269,'SAP Data'!$A$7:$SD$1500,S$4,FALSE),"")</f>
        <v>-521152.73</v>
      </c>
      <c r="T269" s="105">
        <f>IFERROR(VLOOKUP($D269,'SAP Data'!$A$7:$SD$1500,T$4,FALSE),"")</f>
        <v>-513579.41</v>
      </c>
      <c r="U269" s="105">
        <f>IFERROR(VLOOKUP($D269,'SAP Data'!$A$7:$SD$1500,U$4,FALSE),"")</f>
        <v>-478496.55</v>
      </c>
      <c r="V269" s="105">
        <f>IFERROR(VLOOKUP($D269,'SAP Data'!$A$7:$SD$1500,V$4,FALSE),"")</f>
        <v>-497689.43</v>
      </c>
      <c r="W269" s="105">
        <f>IFERROR(VLOOKUP($D269,'SAP Data'!$A$7:$SD$1500,W$4,FALSE),"")</f>
        <v>-533710.75</v>
      </c>
      <c r="X269" s="105">
        <f>IFERROR(VLOOKUP($D269,'SAP Data'!$A$7:$SD$1500,X$4,FALSE),"")</f>
        <v>-530864.97</v>
      </c>
      <c r="Y269" s="105">
        <f>IFERROR(VLOOKUP($D269,'SAP Data'!$A$7:$SD$1500,Y$4,FALSE),"")</f>
        <v>-584859.52</v>
      </c>
      <c r="Z269" s="105">
        <f>IFERROR(VLOOKUP($D269,'SAP Data'!$A$7:$SD$1500,Z$4,FALSE),"")</f>
        <v>-568841.13</v>
      </c>
      <c r="AA269" s="105">
        <f>IFERROR(VLOOKUP($D269,'SAP Data'!$A$7:$SD$1500,AA$4,FALSE),"")</f>
        <v>-591491.18000000005</v>
      </c>
      <c r="AB269" s="105">
        <f>IFERROR(VLOOKUP($D269,'SAP Data'!$A$7:$SD$1500,AB$4,FALSE),"")</f>
        <v>-112206.86</v>
      </c>
      <c r="AC269" s="220">
        <f>IFERROR(VLOOKUP($D269,'SAP Data'!$A$7:$SD$1500,AC$4,FALSE),"")</f>
        <v>-181308.6</v>
      </c>
      <c r="AD269" s="133">
        <f t="shared" si="177"/>
        <v>-375096.07416666672</v>
      </c>
      <c r="AE269" s="47">
        <f t="shared" si="178"/>
        <v>-393387.89291666675</v>
      </c>
      <c r="AF269" s="47">
        <f t="shared" si="179"/>
        <v>-410803.5483333334</v>
      </c>
      <c r="AG269" s="47">
        <f t="shared" si="180"/>
        <v>-425783.18916666677</v>
      </c>
      <c r="AH269" s="47">
        <f t="shared" si="181"/>
        <v>-452468.88833333337</v>
      </c>
      <c r="AI269" s="47">
        <f t="shared" si="182"/>
        <v>-479065.3924999999</v>
      </c>
      <c r="AJ269" s="47">
        <f t="shared" si="183"/>
        <v>-490867.87583333341</v>
      </c>
      <c r="AK269" s="47">
        <f t="shared" si="184"/>
        <v>-501920.60249999998</v>
      </c>
      <c r="AL269" s="47">
        <f t="shared" si="185"/>
        <v>-510458.03833333339</v>
      </c>
      <c r="AM269" s="47">
        <f t="shared" si="186"/>
        <v>-515264.87791666668</v>
      </c>
      <c r="AN269" s="47">
        <f t="shared" si="187"/>
        <v>-507188.42249999987</v>
      </c>
      <c r="AO269" s="132">
        <f t="shared" si="188"/>
        <v>-485732.40541666659</v>
      </c>
      <c r="AP269" s="19"/>
      <c r="AQ269" s="19">
        <f t="shared" si="189"/>
        <v>0</v>
      </c>
      <c r="AR269" s="19"/>
      <c r="AS269" s="201"/>
      <c r="AT269" s="19"/>
      <c r="AU269" s="19">
        <f t="shared" si="190"/>
        <v>0</v>
      </c>
      <c r="AV269" s="19"/>
      <c r="AW269" s="201"/>
      <c r="AY269" s="19">
        <f t="shared" si="191"/>
        <v>0</v>
      </c>
      <c r="BA269" s="196"/>
      <c r="BC269" s="19">
        <f t="shared" si="192"/>
        <v>0</v>
      </c>
      <c r="BE269" s="196"/>
      <c r="BG269" s="19">
        <f t="shared" si="193"/>
        <v>0</v>
      </c>
      <c r="BI269" s="196"/>
      <c r="BK269" s="19">
        <f t="shared" si="194"/>
        <v>0</v>
      </c>
      <c r="BM269" s="196"/>
      <c r="BO269" s="19">
        <f t="shared" si="195"/>
        <v>0</v>
      </c>
      <c r="BQ269" s="196"/>
      <c r="BS269" s="19">
        <f t="shared" si="196"/>
        <v>0</v>
      </c>
      <c r="BU269" s="196"/>
      <c r="BW269" s="19">
        <f t="shared" si="197"/>
        <v>0</v>
      </c>
      <c r="BY269" s="196"/>
      <c r="CA269" s="19">
        <f t="shared" si="198"/>
        <v>0</v>
      </c>
      <c r="CC269" s="196"/>
      <c r="CE269" s="19">
        <f t="shared" si="199"/>
        <v>0</v>
      </c>
      <c r="CG269" s="196"/>
      <c r="CI269" s="19">
        <f t="shared" si="200"/>
        <v>0</v>
      </c>
      <c r="CK269" s="196"/>
      <c r="CM269" s="19">
        <f t="shared" si="201"/>
        <v>0</v>
      </c>
      <c r="CO269" s="19">
        <f t="shared" si="207"/>
        <v>-485732.40541666659</v>
      </c>
      <c r="CQ269" s="19">
        <f t="shared" si="285"/>
        <v>0</v>
      </c>
      <c r="CS269" s="19">
        <f t="shared" si="208"/>
        <v>0</v>
      </c>
      <c r="CU269" s="19">
        <f t="shared" si="206"/>
        <v>-485732.40541666659</v>
      </c>
      <c r="CW269" s="76">
        <f t="shared" si="202"/>
        <v>0</v>
      </c>
      <c r="CY269" s="21"/>
      <c r="CZ269" s="19">
        <f t="shared" si="286"/>
        <v>0</v>
      </c>
      <c r="DA269" s="21"/>
    </row>
    <row r="270" spans="2:105" x14ac:dyDescent="0.2">
      <c r="B270" s="17" t="str">
        <f>VLOOKUP(D270,'line assign basis'!$L$15:$Q$1525,6,FALSE)</f>
        <v>AMORT OR DEMAND</v>
      </c>
      <c r="C270" s="20" t="s">
        <v>621</v>
      </c>
      <c r="D270" s="20" t="s">
        <v>619</v>
      </c>
      <c r="E270" s="20">
        <f>IFERROR(VLOOKUP(D270,'line assign basis'!$L$5:$P$1288,5,FALSE),"")</f>
        <v>22</v>
      </c>
      <c r="F270" s="39">
        <v>-6318722.54</v>
      </c>
      <c r="G270" s="39">
        <v>-4987700.29</v>
      </c>
      <c r="H270" s="19">
        <v>-3541875.64</v>
      </c>
      <c r="I270" s="105">
        <f>IFERROR(VLOOKUP($D270,'SAP Data'!$A$7:$SD$1500,I$4,FALSE),"")</f>
        <v>-2464548.39</v>
      </c>
      <c r="J270" s="105">
        <f>IFERROR(VLOOKUP($D270,'SAP Data'!$A$7:$SD$1500,J$4,FALSE),"")</f>
        <v>-1857044.37</v>
      </c>
      <c r="K270" s="105">
        <f>IFERROR(VLOOKUP($D270,'SAP Data'!$A$7:$SD$1500,K$4,FALSE),"")</f>
        <v>-1456892.96</v>
      </c>
      <c r="L270" s="105">
        <f>IFERROR(VLOOKUP($D270,'SAP Data'!$A$7:$SD$1500,L$4,FALSE),"")</f>
        <v>-1130514.8500000001</v>
      </c>
      <c r="M270" s="105">
        <f>IFERROR(VLOOKUP($D270,'SAP Data'!$A$7:$SD$1500,M$4,FALSE),"")</f>
        <v>-861362.69</v>
      </c>
      <c r="N270" s="105">
        <f>IFERROR(VLOOKUP($D270,'SAP Data'!$A$7:$SD$1500,N$4,FALSE),"")</f>
        <v>-542886.74</v>
      </c>
      <c r="O270" s="105">
        <f>IFERROR(VLOOKUP($D270,'SAP Data'!$A$7:$SD$1500,O$4,FALSE),"")</f>
        <v>-94090.61</v>
      </c>
      <c r="P270" s="105">
        <f>IFERROR(VLOOKUP($D270,'SAP Data'!$A$7:$SD$1500,P$4,FALSE),"")</f>
        <v>-3441075.86</v>
      </c>
      <c r="Q270" s="105">
        <f>IFERROR(VLOOKUP($D270,'SAP Data'!$A$7:$SD$1500,Q$4,FALSE),"")</f>
        <v>-2929436.16</v>
      </c>
      <c r="R270" s="105">
        <f>IFERROR(VLOOKUP($D270,'SAP Data'!$A$7:$SD$1500,R$4,FALSE),"")</f>
        <v>-2332331</v>
      </c>
      <c r="S270" s="105">
        <f>IFERROR(VLOOKUP($D270,'SAP Data'!$A$7:$SD$1500,S$4,FALSE),"")</f>
        <v>-1739952.45</v>
      </c>
      <c r="T270" s="105">
        <f>IFERROR(VLOOKUP($D270,'SAP Data'!$A$7:$SD$1500,T$4,FALSE),"")</f>
        <v>-1119770.8500000001</v>
      </c>
      <c r="U270" s="105">
        <f>IFERROR(VLOOKUP($D270,'SAP Data'!$A$7:$SD$1500,U$4,FALSE),"")</f>
        <v>-775641.65</v>
      </c>
      <c r="V270" s="105">
        <f>IFERROR(VLOOKUP($D270,'SAP Data'!$A$7:$SD$1500,V$4,FALSE),"")</f>
        <v>-558025.61</v>
      </c>
      <c r="W270" s="105">
        <f>IFERROR(VLOOKUP($D270,'SAP Data'!$A$7:$SD$1500,W$4,FALSE),"")</f>
        <v>-407008.23</v>
      </c>
      <c r="X270" s="105">
        <f>IFERROR(VLOOKUP($D270,'SAP Data'!$A$7:$SD$1500,X$4,FALSE),"")</f>
        <v>-284448.84999999998</v>
      </c>
      <c r="Y270" s="105">
        <f>IFERROR(VLOOKUP($D270,'SAP Data'!$A$7:$SD$1500,Y$4,FALSE),"")</f>
        <v>-177015.18</v>
      </c>
      <c r="Z270" s="105">
        <f>IFERROR(VLOOKUP($D270,'SAP Data'!$A$7:$SD$1500,Z$4,FALSE),"")</f>
        <v>-61042.17</v>
      </c>
      <c r="AA270" s="105">
        <f>IFERROR(VLOOKUP($D270,'SAP Data'!$A$7:$SD$1500,AA$4,FALSE),"")</f>
        <v>158443.07999999999</v>
      </c>
      <c r="AB270" s="105">
        <f>IFERROR(VLOOKUP($D270,'SAP Data'!$A$7:$SD$1500,AB$4,FALSE),"")</f>
        <v>-70030.509999999995</v>
      </c>
      <c r="AC270" s="220">
        <f>IFERROR(VLOOKUP($D270,'SAP Data'!$A$7:$SD$1500,AC$4,FALSE),"")</f>
        <v>-26649.68</v>
      </c>
      <c r="AD270" s="133">
        <f t="shared" si="177"/>
        <v>-2302746.2774999999</v>
      </c>
      <c r="AE270" s="47">
        <f t="shared" si="178"/>
        <v>-2001323.803333333</v>
      </c>
      <c r="AF270" s="47">
        <f t="shared" si="179"/>
        <v>-1765079.9437499999</v>
      </c>
      <c r="AG270" s="47">
        <f t="shared" si="180"/>
        <v>-1593787.7966666666</v>
      </c>
      <c r="AH270" s="47">
        <f t="shared" si="181"/>
        <v>-1469290.9008333331</v>
      </c>
      <c r="AI270" s="47">
        <f t="shared" si="182"/>
        <v>-1371419.9220833334</v>
      </c>
      <c r="AJ270" s="47">
        <f t="shared" si="183"/>
        <v>-1292421.9750000001</v>
      </c>
      <c r="AK270" s="47">
        <f t="shared" si="184"/>
        <v>-1228654.7454166666</v>
      </c>
      <c r="AL270" s="47">
        <f t="shared" si="185"/>
        <v>-1180063.4087499997</v>
      </c>
      <c r="AM270" s="47">
        <f t="shared" si="186"/>
        <v>-1149464.3145833332</v>
      </c>
      <c r="AN270" s="47">
        <f t="shared" si="187"/>
        <v>-998481.85458333336</v>
      </c>
      <c r="AO270" s="132">
        <f t="shared" si="188"/>
        <v>-737072.19499999995</v>
      </c>
      <c r="AP270" s="19"/>
      <c r="AQ270" s="19">
        <f t="shared" si="189"/>
        <v>0</v>
      </c>
      <c r="AR270" s="19"/>
      <c r="AS270" s="201"/>
      <c r="AT270" s="19"/>
      <c r="AU270" s="19">
        <f t="shared" si="190"/>
        <v>0</v>
      </c>
      <c r="AV270" s="19"/>
      <c r="AW270" s="201"/>
      <c r="AY270" s="19">
        <f t="shared" si="191"/>
        <v>0</v>
      </c>
      <c r="BA270" s="196"/>
      <c r="BC270" s="19">
        <f t="shared" si="192"/>
        <v>0</v>
      </c>
      <c r="BE270" s="196"/>
      <c r="BG270" s="19">
        <f t="shared" si="193"/>
        <v>0</v>
      </c>
      <c r="BI270" s="196"/>
      <c r="BK270" s="19">
        <f t="shared" si="194"/>
        <v>0</v>
      </c>
      <c r="BM270" s="196"/>
      <c r="BO270" s="19">
        <f t="shared" si="195"/>
        <v>0</v>
      </c>
      <c r="BQ270" s="196"/>
      <c r="BS270" s="19">
        <f t="shared" si="196"/>
        <v>0</v>
      </c>
      <c r="BU270" s="196"/>
      <c r="BW270" s="19">
        <f t="shared" si="197"/>
        <v>0</v>
      </c>
      <c r="BY270" s="196"/>
      <c r="CA270" s="19">
        <f t="shared" si="198"/>
        <v>0</v>
      </c>
      <c r="CC270" s="196"/>
      <c r="CE270" s="19">
        <f t="shared" si="199"/>
        <v>0</v>
      </c>
      <c r="CG270" s="196"/>
      <c r="CI270" s="19">
        <f t="shared" si="200"/>
        <v>0</v>
      </c>
      <c r="CK270" s="196"/>
      <c r="CM270" s="19">
        <f t="shared" si="201"/>
        <v>0</v>
      </c>
      <c r="CO270" s="19">
        <f t="shared" si="207"/>
        <v>-737072.19499999995</v>
      </c>
      <c r="CQ270" s="19">
        <f t="shared" si="285"/>
        <v>0</v>
      </c>
      <c r="CS270" s="19">
        <f t="shared" si="208"/>
        <v>0</v>
      </c>
      <c r="CU270" s="19">
        <f t="shared" si="206"/>
        <v>-737072.19499999995</v>
      </c>
      <c r="CW270" s="76">
        <f t="shared" si="202"/>
        <v>0</v>
      </c>
      <c r="CY270" s="21"/>
      <c r="CZ270" s="19">
        <f t="shared" si="286"/>
        <v>0</v>
      </c>
      <c r="DA270" s="21"/>
    </row>
    <row r="271" spans="2:105" x14ac:dyDescent="0.2">
      <c r="B271" s="17" t="str">
        <f>VLOOKUP(D271,'line assign basis'!$L$15:$Q$1525,6,FALSE)</f>
        <v>SEC DEF INT RV DEMND</v>
      </c>
      <c r="C271" s="20" t="s">
        <v>624</v>
      </c>
      <c r="D271" s="20" t="s">
        <v>622</v>
      </c>
      <c r="E271" s="20">
        <f>IFERROR(VLOOKUP(D271,'line assign basis'!$L$5:$P$1288,5,FALSE),"")</f>
        <v>22</v>
      </c>
      <c r="F271" s="39">
        <v>0</v>
      </c>
      <c r="G271" s="39">
        <v>0</v>
      </c>
      <c r="H271" s="19">
        <v>0</v>
      </c>
      <c r="I271" s="105">
        <f>IFERROR(VLOOKUP($D271,'SAP Data'!$A$7:$SD$1500,I$4,FALSE),"")</f>
        <v>0</v>
      </c>
      <c r="J271" s="105">
        <f>IFERROR(VLOOKUP($D271,'SAP Data'!$A$7:$SD$1500,J$4,FALSE),"")</f>
        <v>0</v>
      </c>
      <c r="K271" s="105">
        <f>IFERROR(VLOOKUP($D271,'SAP Data'!$A$7:$SD$1500,K$4,FALSE),"")</f>
        <v>0</v>
      </c>
      <c r="L271" s="105">
        <f>IFERROR(VLOOKUP($D271,'SAP Data'!$A$7:$SD$1500,L$4,FALSE),"")</f>
        <v>0</v>
      </c>
      <c r="M271" s="105">
        <f>IFERROR(VLOOKUP($D271,'SAP Data'!$A$7:$SD$1500,M$4,FALSE),"")</f>
        <v>0</v>
      </c>
      <c r="N271" s="105">
        <f>IFERROR(VLOOKUP($D271,'SAP Data'!$A$7:$SD$1500,N$4,FALSE),"")</f>
        <v>0</v>
      </c>
      <c r="O271" s="105">
        <f>IFERROR(VLOOKUP($D271,'SAP Data'!$A$7:$SD$1500,O$4,FALSE),"")</f>
        <v>0</v>
      </c>
      <c r="P271" s="105">
        <f>IFERROR(VLOOKUP($D271,'SAP Data'!$A$7:$SD$1500,P$4,FALSE),"")</f>
        <v>0</v>
      </c>
      <c r="Q271" s="105">
        <f>IFERROR(VLOOKUP($D271,'SAP Data'!$A$7:$SD$1500,Q$4,FALSE),"")</f>
        <v>0</v>
      </c>
      <c r="R271" s="105">
        <f>IFERROR(VLOOKUP($D271,'SAP Data'!$A$7:$SD$1500,R$4,FALSE),"")</f>
        <v>0</v>
      </c>
      <c r="S271" s="105">
        <f>IFERROR(VLOOKUP($D271,'SAP Data'!$A$7:$SD$1500,S$4,FALSE),"")</f>
        <v>0</v>
      </c>
      <c r="T271" s="105">
        <f>IFERROR(VLOOKUP($D271,'SAP Data'!$A$7:$SD$1500,T$4,FALSE),"")</f>
        <v>0</v>
      </c>
      <c r="U271" s="105">
        <f>IFERROR(VLOOKUP($D271,'SAP Data'!$A$7:$SD$1500,U$4,FALSE),"")</f>
        <v>0</v>
      </c>
      <c r="V271" s="105">
        <f>IFERROR(VLOOKUP($D271,'SAP Data'!$A$7:$SD$1500,V$4,FALSE),"")</f>
        <v>0</v>
      </c>
      <c r="W271" s="105">
        <f>IFERROR(VLOOKUP($D271,'SAP Data'!$A$7:$SD$1500,W$4,FALSE),"")</f>
        <v>0</v>
      </c>
      <c r="X271" s="105">
        <f>IFERROR(VLOOKUP($D271,'SAP Data'!$A$7:$SD$1500,X$4,FALSE),"")</f>
        <v>0</v>
      </c>
      <c r="Y271" s="105">
        <f>IFERROR(VLOOKUP($D271,'SAP Data'!$A$7:$SD$1500,Y$4,FALSE),"")</f>
        <v>0</v>
      </c>
      <c r="Z271" s="105">
        <f>IFERROR(VLOOKUP($D271,'SAP Data'!$A$7:$SD$1500,Z$4,FALSE),"")</f>
        <v>0</v>
      </c>
      <c r="AA271" s="105">
        <f>IFERROR(VLOOKUP($D271,'SAP Data'!$A$7:$SD$1500,AA$4,FALSE),"")</f>
        <v>0</v>
      </c>
      <c r="AB271" s="105">
        <f>IFERROR(VLOOKUP($D271,'SAP Data'!$A$7:$SD$1500,AB$4,FALSE),"")</f>
        <v>0</v>
      </c>
      <c r="AC271" s="220">
        <f>IFERROR(VLOOKUP($D271,'SAP Data'!$A$7:$SD$1500,AC$4,FALSE),"")</f>
        <v>0</v>
      </c>
      <c r="AD271" s="133">
        <f t="shared" si="177"/>
        <v>0</v>
      </c>
      <c r="AE271" s="47">
        <f t="shared" si="178"/>
        <v>0</v>
      </c>
      <c r="AF271" s="47">
        <f t="shared" si="179"/>
        <v>0</v>
      </c>
      <c r="AG271" s="47">
        <f t="shared" si="180"/>
        <v>0</v>
      </c>
      <c r="AH271" s="47">
        <f t="shared" si="181"/>
        <v>0</v>
      </c>
      <c r="AI271" s="47">
        <f t="shared" si="182"/>
        <v>0</v>
      </c>
      <c r="AJ271" s="47">
        <f t="shared" si="183"/>
        <v>0</v>
      </c>
      <c r="AK271" s="47">
        <f t="shared" si="184"/>
        <v>0</v>
      </c>
      <c r="AL271" s="47">
        <f t="shared" si="185"/>
        <v>0</v>
      </c>
      <c r="AM271" s="47">
        <f t="shared" si="186"/>
        <v>0</v>
      </c>
      <c r="AN271" s="47">
        <f t="shared" si="187"/>
        <v>0</v>
      </c>
      <c r="AO271" s="132">
        <f t="shared" si="188"/>
        <v>0</v>
      </c>
      <c r="AP271" s="19"/>
      <c r="AQ271" s="19">
        <f t="shared" si="189"/>
        <v>0</v>
      </c>
      <c r="AR271" s="19"/>
      <c r="AS271" s="201"/>
      <c r="AT271" s="19"/>
      <c r="AU271" s="19">
        <f t="shared" si="190"/>
        <v>0</v>
      </c>
      <c r="AV271" s="19"/>
      <c r="AW271" s="201"/>
      <c r="AY271" s="19">
        <f t="shared" si="191"/>
        <v>0</v>
      </c>
      <c r="BA271" s="196"/>
      <c r="BC271" s="19">
        <f t="shared" si="192"/>
        <v>0</v>
      </c>
      <c r="BE271" s="196"/>
      <c r="BG271" s="19">
        <f t="shared" si="193"/>
        <v>0</v>
      </c>
      <c r="BI271" s="196"/>
      <c r="BK271" s="19">
        <f t="shared" si="194"/>
        <v>0</v>
      </c>
      <c r="BM271" s="196"/>
      <c r="BO271" s="19">
        <f t="shared" si="195"/>
        <v>0</v>
      </c>
      <c r="BQ271" s="196"/>
      <c r="BS271" s="19">
        <f t="shared" si="196"/>
        <v>0</v>
      </c>
      <c r="BU271" s="196"/>
      <c r="BW271" s="19">
        <f t="shared" si="197"/>
        <v>0</v>
      </c>
      <c r="BY271" s="196"/>
      <c r="CA271" s="19">
        <f t="shared" si="198"/>
        <v>0</v>
      </c>
      <c r="CC271" s="196"/>
      <c r="CE271" s="19">
        <f t="shared" si="199"/>
        <v>0</v>
      </c>
      <c r="CG271" s="196"/>
      <c r="CI271" s="19">
        <f t="shared" si="200"/>
        <v>0</v>
      </c>
      <c r="CK271" s="196"/>
      <c r="CM271" s="19">
        <f t="shared" si="201"/>
        <v>0</v>
      </c>
      <c r="CO271" s="19">
        <f t="shared" si="207"/>
        <v>0</v>
      </c>
      <c r="CQ271" s="19">
        <f t="shared" si="285"/>
        <v>0</v>
      </c>
      <c r="CS271" s="19">
        <f t="shared" si="208"/>
        <v>0</v>
      </c>
      <c r="CU271" s="19">
        <f t="shared" si="206"/>
        <v>0</v>
      </c>
      <c r="CW271" s="76">
        <f t="shared" si="202"/>
        <v>0</v>
      </c>
      <c r="CY271" s="21"/>
      <c r="CZ271" s="19">
        <f t="shared" si="286"/>
        <v>0</v>
      </c>
      <c r="DA271" s="21"/>
    </row>
    <row r="272" spans="2:105" x14ac:dyDescent="0.2">
      <c r="B272" s="17" t="str">
        <f>VLOOKUP(D272,'line assign basis'!$L$15:$Q$1525,6,FALSE)</f>
        <v>DEMAND - ACCR COOS B</v>
      </c>
      <c r="C272" s="20" t="s">
        <v>627</v>
      </c>
      <c r="D272" s="20" t="s">
        <v>625</v>
      </c>
      <c r="E272" s="20">
        <f>IFERROR(VLOOKUP(D272,'line assign basis'!$L$5:$P$1288,5,FALSE),"")</f>
        <v>22</v>
      </c>
      <c r="F272" s="39">
        <v>127616.44</v>
      </c>
      <c r="G272" s="39">
        <v>137658.93</v>
      </c>
      <c r="H272" s="19">
        <v>145831.79</v>
      </c>
      <c r="I272" s="105">
        <f>IFERROR(VLOOKUP($D272,'SAP Data'!$A$7:$SD$1500,I$4,FALSE),"")</f>
        <v>153958.32</v>
      </c>
      <c r="J272" s="105">
        <f>IFERROR(VLOOKUP($D272,'SAP Data'!$A$7:$SD$1500,J$4,FALSE),"")</f>
        <v>163424.29999999999</v>
      </c>
      <c r="K272" s="105">
        <f>IFERROR(VLOOKUP($D272,'SAP Data'!$A$7:$SD$1500,K$4,FALSE),"")</f>
        <v>174675.71</v>
      </c>
      <c r="L272" s="105">
        <f>IFERROR(VLOOKUP($D272,'SAP Data'!$A$7:$SD$1500,L$4,FALSE),"")</f>
        <v>186118.06</v>
      </c>
      <c r="M272" s="105">
        <f>IFERROR(VLOOKUP($D272,'SAP Data'!$A$7:$SD$1500,M$4,FALSE),"")</f>
        <v>197654.48</v>
      </c>
      <c r="N272" s="105">
        <f>IFERROR(VLOOKUP($D272,'SAP Data'!$A$7:$SD$1500,N$4,FALSE),"")</f>
        <v>209328.97</v>
      </c>
      <c r="O272" s="105">
        <f>IFERROR(VLOOKUP($D272,'SAP Data'!$A$7:$SD$1500,O$4,FALSE),"")</f>
        <v>222313.62</v>
      </c>
      <c r="P272" s="105">
        <f>IFERROR(VLOOKUP($D272,'SAP Data'!$A$7:$SD$1500,P$4,FALSE),"")</f>
        <v>56984.78</v>
      </c>
      <c r="Q272" s="105">
        <f>IFERROR(VLOOKUP($D272,'SAP Data'!$A$7:$SD$1500,Q$4,FALSE),"")</f>
        <v>61988.09</v>
      </c>
      <c r="R272" s="105">
        <f>IFERROR(VLOOKUP($D272,'SAP Data'!$A$7:$SD$1500,R$4,FALSE),"")</f>
        <v>68905.42</v>
      </c>
      <c r="S272" s="105">
        <f>IFERROR(VLOOKUP($D272,'SAP Data'!$A$7:$SD$1500,S$4,FALSE),"")</f>
        <v>77512.98</v>
      </c>
      <c r="T272" s="105">
        <f>IFERROR(VLOOKUP($D272,'SAP Data'!$A$7:$SD$1500,T$4,FALSE),"")</f>
        <v>83724.479999999996</v>
      </c>
      <c r="U272" s="105">
        <f>IFERROR(VLOOKUP($D272,'SAP Data'!$A$7:$SD$1500,U$4,FALSE),"")</f>
        <v>89655.25</v>
      </c>
      <c r="V272" s="105">
        <f>IFERROR(VLOOKUP($D272,'SAP Data'!$A$7:$SD$1500,V$4,FALSE),"")</f>
        <v>99143.44</v>
      </c>
      <c r="W272" s="105">
        <f>IFERROR(VLOOKUP($D272,'SAP Data'!$A$7:$SD$1500,W$4,FALSE),"")</f>
        <v>109160.74</v>
      </c>
      <c r="X272" s="105">
        <f>IFERROR(VLOOKUP($D272,'SAP Data'!$A$7:$SD$1500,X$4,FALSE),"")</f>
        <v>120005.91</v>
      </c>
      <c r="Y272" s="105">
        <f>IFERROR(VLOOKUP($D272,'SAP Data'!$A$7:$SD$1500,Y$4,FALSE),"")</f>
        <v>133614.57</v>
      </c>
      <c r="Z272" s="105">
        <f>IFERROR(VLOOKUP($D272,'SAP Data'!$A$7:$SD$1500,Z$4,FALSE),"")</f>
        <v>143369.9</v>
      </c>
      <c r="AA272" s="105">
        <f>IFERROR(VLOOKUP($D272,'SAP Data'!$A$7:$SD$1500,AA$4,FALSE),"")</f>
        <v>153355.66</v>
      </c>
      <c r="AB272" s="105">
        <f>IFERROR(VLOOKUP($D272,'SAP Data'!$A$7:$SD$1500,AB$4,FALSE),"")</f>
        <v>52879.56</v>
      </c>
      <c r="AC272" s="220">
        <f>IFERROR(VLOOKUP($D272,'SAP Data'!$A$7:$SD$1500,AC$4,FALSE),"")</f>
        <v>59236.79</v>
      </c>
      <c r="AD272" s="133">
        <f t="shared" si="177"/>
        <v>150683.16499999998</v>
      </c>
      <c r="AE272" s="47">
        <f t="shared" si="178"/>
        <v>145730.79125000001</v>
      </c>
      <c r="AF272" s="47">
        <f t="shared" si="179"/>
        <v>140636.90541666668</v>
      </c>
      <c r="AG272" s="47">
        <f t="shared" si="180"/>
        <v>135369.80624999999</v>
      </c>
      <c r="AH272" s="47">
        <f t="shared" si="181"/>
        <v>130012.14249999997</v>
      </c>
      <c r="AI272" s="47">
        <f t="shared" si="182"/>
        <v>124603.98291666668</v>
      </c>
      <c r="AJ272" s="47">
        <f t="shared" si="183"/>
        <v>119119.51958333334</v>
      </c>
      <c r="AK272" s="47">
        <f t="shared" si="184"/>
        <v>113696.51708333332</v>
      </c>
      <c r="AL272" s="47">
        <f t="shared" si="185"/>
        <v>108279.89291666668</v>
      </c>
      <c r="AM272" s="47">
        <f t="shared" si="186"/>
        <v>102658.34999999999</v>
      </c>
      <c r="AN272" s="47">
        <f t="shared" si="187"/>
        <v>99614.050833333342</v>
      </c>
      <c r="AO272" s="132">
        <f t="shared" si="188"/>
        <v>99328.362500000003</v>
      </c>
      <c r="AP272" s="19"/>
      <c r="AQ272" s="19">
        <f t="shared" si="189"/>
        <v>0</v>
      </c>
      <c r="AR272" s="19"/>
      <c r="AS272" s="201"/>
      <c r="AT272" s="19"/>
      <c r="AU272" s="19">
        <f t="shared" si="190"/>
        <v>0</v>
      </c>
      <c r="AV272" s="19"/>
      <c r="AW272" s="201"/>
      <c r="AY272" s="19">
        <f t="shared" si="191"/>
        <v>0</v>
      </c>
      <c r="BA272" s="196"/>
      <c r="BC272" s="19">
        <f t="shared" si="192"/>
        <v>0</v>
      </c>
      <c r="BE272" s="196"/>
      <c r="BG272" s="19">
        <f t="shared" si="193"/>
        <v>0</v>
      </c>
      <c r="BI272" s="196"/>
      <c r="BK272" s="19">
        <f t="shared" si="194"/>
        <v>0</v>
      </c>
      <c r="BM272" s="196"/>
      <c r="BO272" s="19">
        <f t="shared" si="195"/>
        <v>0</v>
      </c>
      <c r="BQ272" s="196"/>
      <c r="BS272" s="19">
        <f t="shared" si="196"/>
        <v>0</v>
      </c>
      <c r="BU272" s="196"/>
      <c r="BW272" s="19">
        <f t="shared" si="197"/>
        <v>0</v>
      </c>
      <c r="BY272" s="196"/>
      <c r="CA272" s="19">
        <f t="shared" si="198"/>
        <v>0</v>
      </c>
      <c r="CC272" s="196"/>
      <c r="CE272" s="19">
        <f t="shared" si="199"/>
        <v>0</v>
      </c>
      <c r="CG272" s="196"/>
      <c r="CI272" s="19">
        <f t="shared" si="200"/>
        <v>0</v>
      </c>
      <c r="CK272" s="196"/>
      <c r="CM272" s="19">
        <f t="shared" si="201"/>
        <v>0</v>
      </c>
      <c r="CO272" s="19">
        <f t="shared" si="207"/>
        <v>99328.362500000003</v>
      </c>
      <c r="CQ272" s="19">
        <f t="shared" si="285"/>
        <v>0</v>
      </c>
      <c r="CS272" s="19">
        <f t="shared" si="208"/>
        <v>0</v>
      </c>
      <c r="CU272" s="19">
        <f t="shared" si="206"/>
        <v>99328.362500000003</v>
      </c>
      <c r="CW272" s="76">
        <f t="shared" si="202"/>
        <v>0</v>
      </c>
      <c r="CY272" s="21"/>
      <c r="CZ272" s="19">
        <f t="shared" si="286"/>
        <v>0</v>
      </c>
      <c r="DA272" s="21"/>
    </row>
    <row r="273" spans="2:105" x14ac:dyDescent="0.2">
      <c r="B273" s="17" t="str">
        <f>VLOOKUP(D273,'line assign basis'!$L$15:$Q$1525,6,FALSE)</f>
        <v>WACOG - ACCR. WA</v>
      </c>
      <c r="C273" s="20" t="s">
        <v>630</v>
      </c>
      <c r="D273" s="20" t="s">
        <v>628</v>
      </c>
      <c r="E273" s="20">
        <f>IFERROR(VLOOKUP(D273,'line assign basis'!$L$5:$P$1288,5,FALSE),"")</f>
        <v>22</v>
      </c>
      <c r="F273" s="39">
        <v>-508181.65</v>
      </c>
      <c r="G273" s="39">
        <v>-689592.66</v>
      </c>
      <c r="H273" s="19">
        <v>-955832.11</v>
      </c>
      <c r="I273" s="105">
        <f>IFERROR(VLOOKUP($D273,'SAP Data'!$A$7:$SD$1500,I$4,FALSE),"")</f>
        <v>-1368075.88</v>
      </c>
      <c r="J273" s="105">
        <f>IFERROR(VLOOKUP($D273,'SAP Data'!$A$7:$SD$1500,J$4,FALSE),"")</f>
        <v>-1571428.74</v>
      </c>
      <c r="K273" s="105">
        <f>IFERROR(VLOOKUP($D273,'SAP Data'!$A$7:$SD$1500,K$4,FALSE),"")</f>
        <v>-1759495.18</v>
      </c>
      <c r="L273" s="105">
        <f>IFERROR(VLOOKUP($D273,'SAP Data'!$A$7:$SD$1500,L$4,FALSE),"")</f>
        <v>-1905335.81</v>
      </c>
      <c r="M273" s="105">
        <f>IFERROR(VLOOKUP($D273,'SAP Data'!$A$7:$SD$1500,M$4,FALSE),"")</f>
        <v>-1975719.63</v>
      </c>
      <c r="N273" s="105">
        <f>IFERROR(VLOOKUP($D273,'SAP Data'!$A$7:$SD$1500,N$4,FALSE),"")</f>
        <v>-2120508.5299999998</v>
      </c>
      <c r="O273" s="105">
        <f>IFERROR(VLOOKUP($D273,'SAP Data'!$A$7:$SD$1500,O$4,FALSE),"")</f>
        <v>-2300814.66</v>
      </c>
      <c r="P273" s="105">
        <f>IFERROR(VLOOKUP($D273,'SAP Data'!$A$7:$SD$1500,P$4,FALSE),"")</f>
        <v>642204.54</v>
      </c>
      <c r="Q273" s="105">
        <f>IFERROR(VLOOKUP($D273,'SAP Data'!$A$7:$SD$1500,Q$4,FALSE),"")</f>
        <v>1347672.01</v>
      </c>
      <c r="R273" s="105">
        <f>IFERROR(VLOOKUP($D273,'SAP Data'!$A$7:$SD$1500,R$4,FALSE),"")</f>
        <v>1738374.14</v>
      </c>
      <c r="S273" s="105">
        <f>IFERROR(VLOOKUP($D273,'SAP Data'!$A$7:$SD$1500,S$4,FALSE),"")</f>
        <v>2965390.69</v>
      </c>
      <c r="T273" s="105">
        <f>IFERROR(VLOOKUP($D273,'SAP Data'!$A$7:$SD$1500,T$4,FALSE),"")</f>
        <v>3540634.99</v>
      </c>
      <c r="U273" s="105">
        <f>IFERROR(VLOOKUP($D273,'SAP Data'!$A$7:$SD$1500,U$4,FALSE),"")</f>
        <v>3303883.9</v>
      </c>
      <c r="V273" s="105">
        <f>IFERROR(VLOOKUP($D273,'SAP Data'!$A$7:$SD$1500,V$4,FALSE),"")</f>
        <v>3084524.04</v>
      </c>
      <c r="W273" s="105">
        <f>IFERROR(VLOOKUP($D273,'SAP Data'!$A$7:$SD$1500,W$4,FALSE),"")</f>
        <v>2898858.22</v>
      </c>
      <c r="X273" s="105">
        <f>IFERROR(VLOOKUP($D273,'SAP Data'!$A$7:$SD$1500,X$4,FALSE),"")</f>
        <v>2796244.71</v>
      </c>
      <c r="Y273" s="105">
        <f>IFERROR(VLOOKUP($D273,'SAP Data'!$A$7:$SD$1500,Y$4,FALSE),"")</f>
        <v>2704362.08</v>
      </c>
      <c r="Z273" s="105">
        <f>IFERROR(VLOOKUP($D273,'SAP Data'!$A$7:$SD$1500,Z$4,FALSE),"")</f>
        <v>2487623.75</v>
      </c>
      <c r="AA273" s="105">
        <f>IFERROR(VLOOKUP($D273,'SAP Data'!$A$7:$SD$1500,AA$4,FALSE),"")</f>
        <v>2334408.94</v>
      </c>
      <c r="AB273" s="105">
        <f>IFERROR(VLOOKUP($D273,'SAP Data'!$A$7:$SD$1500,AB$4,FALSE),"")</f>
        <v>89271.45</v>
      </c>
      <c r="AC273" s="220">
        <f>IFERROR(VLOOKUP($D273,'SAP Data'!$A$7:$SD$1500,AC$4,FALSE),"")</f>
        <v>819802.31</v>
      </c>
      <c r="AD273" s="133">
        <f t="shared" si="177"/>
        <v>-1003485.867083333</v>
      </c>
      <c r="AE273" s="47">
        <f t="shared" si="178"/>
        <v>-757588.40291666624</v>
      </c>
      <c r="AF273" s="47">
        <f t="shared" si="179"/>
        <v>-417944.63416666636</v>
      </c>
      <c r="AG273" s="47">
        <f t="shared" si="180"/>
        <v>-35926.847500000127</v>
      </c>
      <c r="AH273" s="47">
        <f t="shared" si="181"/>
        <v>352736.17583333328</v>
      </c>
      <c r="AI273" s="47">
        <f t="shared" si="182"/>
        <v>740832.2666666666</v>
      </c>
      <c r="AJ273" s="47">
        <f t="shared" si="183"/>
        <v>1130829.5133333334</v>
      </c>
      <c r="AK273" s="47">
        <f t="shared" si="184"/>
        <v>1521732.10625</v>
      </c>
      <c r="AL273" s="47">
        <f t="shared" si="185"/>
        <v>1908741.0224999997</v>
      </c>
      <c r="AM273" s="47">
        <f t="shared" si="186"/>
        <v>2293880.8508333336</v>
      </c>
      <c r="AN273" s="47">
        <f t="shared" si="187"/>
        <v>2463976.2887500003</v>
      </c>
      <c r="AO273" s="132">
        <f t="shared" si="188"/>
        <v>2418942.8391666668</v>
      </c>
      <c r="AP273" s="19"/>
      <c r="AQ273" s="19">
        <f t="shared" si="189"/>
        <v>0</v>
      </c>
      <c r="AR273" s="19"/>
      <c r="AS273" s="201"/>
      <c r="AT273" s="19"/>
      <c r="AU273" s="19">
        <f t="shared" si="190"/>
        <v>0</v>
      </c>
      <c r="AV273" s="19"/>
      <c r="AW273" s="201"/>
      <c r="AY273" s="19">
        <f t="shared" si="191"/>
        <v>0</v>
      </c>
      <c r="BA273" s="196"/>
      <c r="BC273" s="19">
        <f t="shared" si="192"/>
        <v>0</v>
      </c>
      <c r="BE273" s="196"/>
      <c r="BG273" s="19">
        <f t="shared" si="193"/>
        <v>0</v>
      </c>
      <c r="BI273" s="196"/>
      <c r="BK273" s="19">
        <f t="shared" si="194"/>
        <v>0</v>
      </c>
      <c r="BM273" s="196"/>
      <c r="BO273" s="19">
        <f t="shared" si="195"/>
        <v>0</v>
      </c>
      <c r="BQ273" s="196"/>
      <c r="BS273" s="19">
        <f t="shared" si="196"/>
        <v>0</v>
      </c>
      <c r="BU273" s="196"/>
      <c r="BW273" s="19">
        <f t="shared" si="197"/>
        <v>0</v>
      </c>
      <c r="BY273" s="196"/>
      <c r="CA273" s="19">
        <f t="shared" si="198"/>
        <v>0</v>
      </c>
      <c r="CC273" s="196"/>
      <c r="CE273" s="19">
        <f t="shared" si="199"/>
        <v>0</v>
      </c>
      <c r="CG273" s="196"/>
      <c r="CI273" s="19">
        <f t="shared" si="200"/>
        <v>0</v>
      </c>
      <c r="CK273" s="196"/>
      <c r="CM273" s="19">
        <f t="shared" si="201"/>
        <v>0</v>
      </c>
      <c r="CO273" s="19">
        <f t="shared" si="207"/>
        <v>2418942.8391666668</v>
      </c>
      <c r="CQ273" s="19">
        <f t="shared" si="285"/>
        <v>0</v>
      </c>
      <c r="CS273" s="19">
        <f t="shared" si="208"/>
        <v>0</v>
      </c>
      <c r="CU273" s="19">
        <f t="shared" si="206"/>
        <v>2418942.8391666668</v>
      </c>
      <c r="CW273" s="76">
        <f t="shared" si="202"/>
        <v>0</v>
      </c>
      <c r="CY273" s="21"/>
      <c r="CZ273" s="19">
        <f t="shared" si="286"/>
        <v>0</v>
      </c>
      <c r="DA273" s="21"/>
    </row>
    <row r="274" spans="2:105" x14ac:dyDescent="0.2">
      <c r="B274" s="17" t="str">
        <f>VLOOKUP(D274,'line assign basis'!$L$15:$Q$1525,6,FALSE)</f>
        <v>AMORT WA  WACOG</v>
      </c>
      <c r="C274" s="20" t="s">
        <v>633</v>
      </c>
      <c r="D274" s="20" t="s">
        <v>631</v>
      </c>
      <c r="E274" s="20">
        <f>IFERROR(VLOOKUP(D274,'line assign basis'!$L$5:$P$1288,5,FALSE),"")</f>
        <v>22</v>
      </c>
      <c r="F274" s="39">
        <v>-135577.12</v>
      </c>
      <c r="G274" s="39">
        <v>-99097.29</v>
      </c>
      <c r="H274" s="19">
        <v>-58612.86</v>
      </c>
      <c r="I274" s="105">
        <f>IFERROR(VLOOKUP($D274,'SAP Data'!$A$7:$SD$1500,I$4,FALSE),"")</f>
        <v>-28943.24</v>
      </c>
      <c r="J274" s="105">
        <f>IFERROR(VLOOKUP($D274,'SAP Data'!$A$7:$SD$1500,J$4,FALSE),"")</f>
        <v>-12663.29</v>
      </c>
      <c r="K274" s="105">
        <f>IFERROR(VLOOKUP($D274,'SAP Data'!$A$7:$SD$1500,K$4,FALSE),"")</f>
        <v>-1435</v>
      </c>
      <c r="L274" s="105">
        <f>IFERROR(VLOOKUP($D274,'SAP Data'!$A$7:$SD$1500,L$4,FALSE),"")</f>
        <v>7965.08</v>
      </c>
      <c r="M274" s="105">
        <f>IFERROR(VLOOKUP($D274,'SAP Data'!$A$7:$SD$1500,M$4,FALSE),"")</f>
        <v>15947.35</v>
      </c>
      <c r="N274" s="105">
        <f>IFERROR(VLOOKUP($D274,'SAP Data'!$A$7:$SD$1500,N$4,FALSE),"")</f>
        <v>24854.73</v>
      </c>
      <c r="O274" s="105">
        <f>IFERROR(VLOOKUP($D274,'SAP Data'!$A$7:$SD$1500,O$4,FALSE),"")</f>
        <v>37514.43</v>
      </c>
      <c r="P274" s="105">
        <f>IFERROR(VLOOKUP($D274,'SAP Data'!$A$7:$SD$1500,P$4,FALSE),"")</f>
        <v>-1888247.43</v>
      </c>
      <c r="Q274" s="105">
        <f>IFERROR(VLOOKUP($D274,'SAP Data'!$A$7:$SD$1500,Q$4,FALSE),"")</f>
        <v>-1623755.78</v>
      </c>
      <c r="R274" s="105">
        <f>IFERROR(VLOOKUP($D274,'SAP Data'!$A$7:$SD$1500,R$4,FALSE),"")</f>
        <v>-1314330.67</v>
      </c>
      <c r="S274" s="105">
        <f>IFERROR(VLOOKUP($D274,'SAP Data'!$A$7:$SD$1500,S$4,FALSE),"")</f>
        <v>-1007770.35</v>
      </c>
      <c r="T274" s="105">
        <f>IFERROR(VLOOKUP($D274,'SAP Data'!$A$7:$SD$1500,T$4,FALSE),"")</f>
        <v>-674365.24</v>
      </c>
      <c r="U274" s="105">
        <f>IFERROR(VLOOKUP($D274,'SAP Data'!$A$7:$SD$1500,U$4,FALSE),"")</f>
        <v>-511095.07</v>
      </c>
      <c r="V274" s="105">
        <f>IFERROR(VLOOKUP($D274,'SAP Data'!$A$7:$SD$1500,V$4,FALSE),"")</f>
        <v>-398207.53</v>
      </c>
      <c r="W274" s="105">
        <f>IFERROR(VLOOKUP($D274,'SAP Data'!$A$7:$SD$1500,W$4,FALSE),"")</f>
        <v>-322298.51</v>
      </c>
      <c r="X274" s="105">
        <f>IFERROR(VLOOKUP($D274,'SAP Data'!$A$7:$SD$1500,X$4,FALSE),"")</f>
        <v>-256105.06</v>
      </c>
      <c r="Y274" s="105">
        <f>IFERROR(VLOOKUP($D274,'SAP Data'!$A$7:$SD$1500,Y$4,FALSE),"")</f>
        <v>-201209.83</v>
      </c>
      <c r="Z274" s="105">
        <f>IFERROR(VLOOKUP($D274,'SAP Data'!$A$7:$SD$1500,Z$4,FALSE),"")</f>
        <v>-144158.47</v>
      </c>
      <c r="AA274" s="105">
        <f>IFERROR(VLOOKUP($D274,'SAP Data'!$A$7:$SD$1500,AA$4,FALSE),"")</f>
        <v>-33096.559999999998</v>
      </c>
      <c r="AB274" s="105">
        <f>IFERROR(VLOOKUP($D274,'SAP Data'!$A$7:$SD$1500,AB$4,FALSE),"")</f>
        <v>2719101.63</v>
      </c>
      <c r="AC274" s="220">
        <f>IFERROR(VLOOKUP($D274,'SAP Data'!$A$7:$SD$1500,AC$4,FALSE),"")</f>
        <v>2338349.8199999998</v>
      </c>
      <c r="AD274" s="133">
        <f t="shared" si="177"/>
        <v>-362618.93291666667</v>
      </c>
      <c r="AE274" s="47">
        <f t="shared" si="178"/>
        <v>-449595.04166666657</v>
      </c>
      <c r="AF274" s="47">
        <f t="shared" si="179"/>
        <v>-513112.76833333331</v>
      </c>
      <c r="AG274" s="47">
        <f t="shared" si="180"/>
        <v>-558858.77708333335</v>
      </c>
      <c r="AH274" s="47">
        <f t="shared" si="181"/>
        <v>-595012.77999999991</v>
      </c>
      <c r="AI274" s="47">
        <f t="shared" si="182"/>
        <v>-624446.43625000003</v>
      </c>
      <c r="AJ274" s="47">
        <f t="shared" si="183"/>
        <v>-648818.67166666675</v>
      </c>
      <c r="AK274" s="47">
        <f t="shared" si="184"/>
        <v>-668869.80999999994</v>
      </c>
      <c r="AL274" s="47">
        <f t="shared" si="185"/>
        <v>-684960.24250000005</v>
      </c>
      <c r="AM274" s="47">
        <f t="shared" si="186"/>
        <v>-694944.58374999999</v>
      </c>
      <c r="AN274" s="47">
        <f t="shared" si="187"/>
        <v>-505913.83083333325</v>
      </c>
      <c r="AO274" s="132">
        <f t="shared" si="188"/>
        <v>-148853.21999999988</v>
      </c>
      <c r="AP274" s="19"/>
      <c r="AQ274" s="19">
        <f t="shared" si="189"/>
        <v>0</v>
      </c>
      <c r="AR274" s="19"/>
      <c r="AS274" s="201"/>
      <c r="AT274" s="19"/>
      <c r="AU274" s="19">
        <f t="shared" si="190"/>
        <v>0</v>
      </c>
      <c r="AV274" s="19"/>
      <c r="AW274" s="201"/>
      <c r="AY274" s="19">
        <f t="shared" si="191"/>
        <v>0</v>
      </c>
      <c r="BA274" s="196"/>
      <c r="BC274" s="19">
        <f t="shared" si="192"/>
        <v>0</v>
      </c>
      <c r="BE274" s="196"/>
      <c r="BG274" s="19">
        <f t="shared" si="193"/>
        <v>0</v>
      </c>
      <c r="BI274" s="196"/>
      <c r="BK274" s="19">
        <f t="shared" si="194"/>
        <v>0</v>
      </c>
      <c r="BM274" s="196"/>
      <c r="BO274" s="19">
        <f t="shared" si="195"/>
        <v>0</v>
      </c>
      <c r="BQ274" s="196"/>
      <c r="BS274" s="19">
        <f t="shared" si="196"/>
        <v>0</v>
      </c>
      <c r="BU274" s="196"/>
      <c r="BW274" s="19">
        <f t="shared" si="197"/>
        <v>0</v>
      </c>
      <c r="BY274" s="196"/>
      <c r="CA274" s="19">
        <f t="shared" si="198"/>
        <v>0</v>
      </c>
      <c r="CC274" s="196"/>
      <c r="CE274" s="19">
        <f t="shared" si="199"/>
        <v>0</v>
      </c>
      <c r="CG274" s="196"/>
      <c r="CI274" s="19">
        <f t="shared" si="200"/>
        <v>0</v>
      </c>
      <c r="CK274" s="196"/>
      <c r="CM274" s="19">
        <f t="shared" si="201"/>
        <v>0</v>
      </c>
      <c r="CO274" s="19">
        <f t="shared" si="207"/>
        <v>-148853.21999999988</v>
      </c>
      <c r="CQ274" s="19">
        <f t="shared" si="285"/>
        <v>0</v>
      </c>
      <c r="CS274" s="19">
        <f t="shared" si="208"/>
        <v>0</v>
      </c>
      <c r="CU274" s="19">
        <f t="shared" si="206"/>
        <v>-148853.21999999988</v>
      </c>
      <c r="CW274" s="76">
        <f t="shared" si="202"/>
        <v>0</v>
      </c>
      <c r="CY274" s="21"/>
      <c r="CZ274" s="19">
        <f t="shared" si="286"/>
        <v>0</v>
      </c>
      <c r="DA274" s="21"/>
    </row>
    <row r="275" spans="2:105" x14ac:dyDescent="0.2">
      <c r="B275" s="17" t="str">
        <f>VLOOKUP(D275,'line assign basis'!$L$15:$Q$1525,6,FALSE)</f>
        <v>DEMAND - ACCR WA</v>
      </c>
      <c r="C275" s="20" t="s">
        <v>636</v>
      </c>
      <c r="D275" s="20" t="s">
        <v>634</v>
      </c>
      <c r="E275" s="20">
        <f>IFERROR(VLOOKUP(D275,'line assign basis'!$L$5:$P$1288,5,FALSE),"")</f>
        <v>22</v>
      </c>
      <c r="F275" s="39">
        <v>-1148496.29</v>
      </c>
      <c r="G275" s="39">
        <v>-1719145.62</v>
      </c>
      <c r="H275" s="19">
        <v>-2046681.42</v>
      </c>
      <c r="I275" s="105">
        <f>IFERROR(VLOOKUP($D275,'SAP Data'!$A$7:$SD$1500,I$4,FALSE),"")</f>
        <v>-2095115.21</v>
      </c>
      <c r="J275" s="105">
        <f>IFERROR(VLOOKUP($D275,'SAP Data'!$A$7:$SD$1500,J$4,FALSE),"")</f>
        <v>-1698814.33</v>
      </c>
      <c r="K275" s="105">
        <f>IFERROR(VLOOKUP($D275,'SAP Data'!$A$7:$SD$1500,K$4,FALSE),"")</f>
        <v>-1379801.19</v>
      </c>
      <c r="L275" s="105">
        <f>IFERROR(VLOOKUP($D275,'SAP Data'!$A$7:$SD$1500,L$4,FALSE),"")</f>
        <v>-968118.96</v>
      </c>
      <c r="M275" s="105">
        <f>IFERROR(VLOOKUP($D275,'SAP Data'!$A$7:$SD$1500,M$4,FALSE),"")</f>
        <v>-518422.77</v>
      </c>
      <c r="N275" s="105">
        <f>IFERROR(VLOOKUP($D275,'SAP Data'!$A$7:$SD$1500,N$4,FALSE),"")</f>
        <v>-163015.10999999999</v>
      </c>
      <c r="O275" s="105">
        <f>IFERROR(VLOOKUP($D275,'SAP Data'!$A$7:$SD$1500,O$4,FALSE),"")</f>
        <v>-10513.94</v>
      </c>
      <c r="P275" s="105">
        <f>IFERROR(VLOOKUP($D275,'SAP Data'!$A$7:$SD$1500,P$4,FALSE),"")</f>
        <v>290183.82</v>
      </c>
      <c r="Q275" s="105">
        <f>IFERROR(VLOOKUP($D275,'SAP Data'!$A$7:$SD$1500,Q$4,FALSE),"")</f>
        <v>-245058.28</v>
      </c>
      <c r="R275" s="105">
        <f>IFERROR(VLOOKUP($D275,'SAP Data'!$A$7:$SD$1500,R$4,FALSE),"")</f>
        <v>-820449.47</v>
      </c>
      <c r="S275" s="105">
        <f>IFERROR(VLOOKUP($D275,'SAP Data'!$A$7:$SD$1500,S$4,FALSE),"")</f>
        <v>-1580630.86</v>
      </c>
      <c r="T275" s="105">
        <f>IFERROR(VLOOKUP($D275,'SAP Data'!$A$7:$SD$1500,T$4,FALSE),"")</f>
        <v>-1920188.88</v>
      </c>
      <c r="U275" s="105">
        <f>IFERROR(VLOOKUP($D275,'SAP Data'!$A$7:$SD$1500,U$4,FALSE),"")</f>
        <v>-1820659.9</v>
      </c>
      <c r="V275" s="105">
        <f>IFERROR(VLOOKUP($D275,'SAP Data'!$A$7:$SD$1500,V$4,FALSE),"")</f>
        <v>-1498229.3</v>
      </c>
      <c r="W275" s="105">
        <f>IFERROR(VLOOKUP($D275,'SAP Data'!$A$7:$SD$1500,W$4,FALSE),"")</f>
        <v>-1110235.52</v>
      </c>
      <c r="X275" s="105">
        <f>IFERROR(VLOOKUP($D275,'SAP Data'!$A$7:$SD$1500,X$4,FALSE),"")</f>
        <v>-650583.1</v>
      </c>
      <c r="Y275" s="105">
        <f>IFERROR(VLOOKUP($D275,'SAP Data'!$A$7:$SD$1500,Y$4,FALSE),"")</f>
        <v>-208978.7</v>
      </c>
      <c r="Z275" s="105">
        <f>IFERROR(VLOOKUP($D275,'SAP Data'!$A$7:$SD$1500,Z$4,FALSE),"")</f>
        <v>160662.81</v>
      </c>
      <c r="AA275" s="105">
        <f>IFERROR(VLOOKUP($D275,'SAP Data'!$A$7:$SD$1500,AA$4,FALSE),"")</f>
        <v>82747.42</v>
      </c>
      <c r="AB275" s="105">
        <f>IFERROR(VLOOKUP($D275,'SAP Data'!$A$7:$SD$1500,AB$4,FALSE),"")</f>
        <v>8921.58</v>
      </c>
      <c r="AC275" s="220">
        <f>IFERROR(VLOOKUP($D275,'SAP Data'!$A$7:$SD$1500,AC$4,FALSE),"")</f>
        <v>-497807.68</v>
      </c>
      <c r="AD275" s="133">
        <f t="shared" ref="AD275:AD341" si="287">IFERROR((F275/2+SUM(G275:Q275)+R275/2)/12,"")</f>
        <v>-961581.32416666637</v>
      </c>
      <c r="AE275" s="47">
        <f t="shared" ref="AE275:AE341" si="288">IFERROR((G275/2+SUM(H275:R275)+S275/2)/12,"")</f>
        <v>-942141.2583333333</v>
      </c>
      <c r="AF275" s="47">
        <f t="shared" ref="AF275:AF341" si="289">IFERROR((H275/2+SUM(I275:S275)+T275/2)/12,"")</f>
        <v>-931099.28750000009</v>
      </c>
      <c r="AG275" s="47">
        <f t="shared" ref="AG275:AG341" si="290">IFERROR((I275/2+SUM(J275:T275)+U275/2)/12,"")</f>
        <v>-914393.12708333333</v>
      </c>
      <c r="AH275" s="47">
        <f t="shared" ref="AH275:AH341" si="291">IFERROR((J275/2+SUM(K275:U275)+V275/2)/12,"")</f>
        <v>-894599.77958333318</v>
      </c>
      <c r="AI275" s="47">
        <f t="shared" ref="AI275:AI341" si="292">IFERROR((K275/2+SUM(L275:V275)+W275/2)/12,"")</f>
        <v>-875010.16708333336</v>
      </c>
      <c r="AJ275" s="47">
        <f t="shared" ref="AJ275:AJ341" si="293">IFERROR((L275/2+SUM(M275:W275)+X275/2)/12,"")</f>
        <v>-850547.60333333351</v>
      </c>
      <c r="AK275" s="47">
        <f t="shared" ref="AK275:AK341" si="294">IFERROR((M275/2+SUM(N275:X275)+Y275/2)/12,"")</f>
        <v>-824423.43958333321</v>
      </c>
      <c r="AL275" s="47">
        <f t="shared" ref="AL275:AL341" si="295">IFERROR((N275/2+SUM(O275:Y275)+Z275/2)/12,"")</f>
        <v>-798043.35666666657</v>
      </c>
      <c r="AM275" s="47">
        <f t="shared" ref="AM275:AM341" si="296">IFERROR((O275/2+SUM(P275:Z275)+AA275/2)/12,"")</f>
        <v>-780670.8866666666</v>
      </c>
      <c r="AN275" s="47">
        <f t="shared" ref="AN275:AN341" si="297">IFERROR((P275/2+SUM(Q275:AA275)+AB275/2)/12,"")</f>
        <v>-788504.25666666671</v>
      </c>
      <c r="AO275" s="132">
        <f t="shared" ref="AO275:AO341" si="298">IFERROR((Q275/2+SUM(R275:AB275)+AC275/2)/12,"")</f>
        <v>-810754.74166666658</v>
      </c>
      <c r="AP275" s="19"/>
      <c r="AQ275" s="19">
        <f t="shared" ref="AQ275:AQ323" si="299">IF($E275&gt;28,IF($E275&lt;30,$AD275,0),0)</f>
        <v>0</v>
      </c>
      <c r="AR275" s="19"/>
      <c r="AS275" s="201"/>
      <c r="AT275" s="19"/>
      <c r="AU275" s="19">
        <f t="shared" ref="AU275:AU323" si="300">IF($E275&gt;28,IF($E275&lt;30,$AE275,0),0)</f>
        <v>0</v>
      </c>
      <c r="AV275" s="19"/>
      <c r="AW275" s="201"/>
      <c r="AY275" s="19">
        <f t="shared" ref="AY275:AY323" si="301">IF($E275&gt;28,IF($E275&lt;30,$AF275,0),0)</f>
        <v>0</v>
      </c>
      <c r="BA275" s="196"/>
      <c r="BC275" s="19">
        <f t="shared" ref="BC275:BC323" si="302">IF($E275&gt;28,IF($E275&lt;30,$AG275,0),0)</f>
        <v>0</v>
      </c>
      <c r="BE275" s="196"/>
      <c r="BG275" s="19">
        <f t="shared" ref="BG275:BG323" si="303">IF($E275&gt;28,IF($E275&lt;30,$AH275,0),0)</f>
        <v>0</v>
      </c>
      <c r="BI275" s="196"/>
      <c r="BK275" s="19">
        <f t="shared" ref="BK275:BK323" si="304">IF($E275&gt;28,IF($E275&lt;30,$AI275,0),0)</f>
        <v>0</v>
      </c>
      <c r="BM275" s="196"/>
      <c r="BO275" s="19">
        <f t="shared" ref="BO275:BO323" si="305">IF($E275&gt;28,IF($E275&lt;30,$AJ275,0),0)</f>
        <v>0</v>
      </c>
      <c r="BQ275" s="196"/>
      <c r="BS275" s="19">
        <f t="shared" ref="BS275:BS323" si="306">IF($E275&gt;28,IF($E275&lt;30,$AK275,0),0)</f>
        <v>0</v>
      </c>
      <c r="BU275" s="196"/>
      <c r="BW275" s="19">
        <f t="shared" ref="BW275:BW323" si="307">IF($E275&gt;28,IF($E275&lt;30,$AL275,0),0)</f>
        <v>0</v>
      </c>
      <c r="BY275" s="196"/>
      <c r="CA275" s="19">
        <f t="shared" ref="CA275:CA323" si="308">IF($E275&gt;28,IF($E275&lt;30,$AM275,0),0)</f>
        <v>0</v>
      </c>
      <c r="CC275" s="196"/>
      <c r="CE275" s="19">
        <f t="shared" ref="CE275:CE323" si="309">IF($E275&gt;28,IF($E275&lt;30,$AN275,0),0)</f>
        <v>0</v>
      </c>
      <c r="CG275" s="196"/>
      <c r="CI275" s="19">
        <f t="shared" ref="CI275:CI323" si="310">IF($E275&gt;28,IF($E275&lt;30,$AO275,0),0)</f>
        <v>0</v>
      </c>
      <c r="CK275" s="196"/>
      <c r="CM275" s="19">
        <f t="shared" ref="CM275:CM321" si="311">IF(E275&gt;0,IF(E275&lt;6,AO275,0),0)</f>
        <v>0</v>
      </c>
      <c r="CO275" s="19">
        <f t="shared" si="207"/>
        <v>-810754.74166666658</v>
      </c>
      <c r="CQ275" s="19">
        <f t="shared" si="285"/>
        <v>0</v>
      </c>
      <c r="CS275" s="19">
        <f t="shared" si="208"/>
        <v>0</v>
      </c>
      <c r="CU275" s="19">
        <f t="shared" ref="CU275:CU323" si="312">IF($E275&gt;15,IF($E275&lt;24,$AO275,0),0)</f>
        <v>-810754.74166666658</v>
      </c>
      <c r="CW275" s="76">
        <f t="shared" ref="CW275:CW341" si="313">IFERROR(SUM(CI275:CO275)-AO275,"")</f>
        <v>0</v>
      </c>
      <c r="CY275" s="21"/>
      <c r="CZ275" s="19">
        <f t="shared" si="286"/>
        <v>0</v>
      </c>
      <c r="DA275" s="21"/>
    </row>
    <row r="276" spans="2:105" x14ac:dyDescent="0.2">
      <c r="B276" s="17" t="str">
        <f>VLOOKUP(D276,'line assign basis'!$L$15:$Q$1525,6,FALSE)</f>
        <v>AMORT WA DEMAND</v>
      </c>
      <c r="C276" s="20" t="s">
        <v>639</v>
      </c>
      <c r="D276" s="20" t="s">
        <v>637</v>
      </c>
      <c r="E276" s="20">
        <f>IFERROR(VLOOKUP(D276,'line assign basis'!$L$5:$P$1288,5,FALSE),"")</f>
        <v>22</v>
      </c>
      <c r="F276" s="39">
        <v>-2006363.98</v>
      </c>
      <c r="G276" s="39">
        <v>-1681319.28</v>
      </c>
      <c r="H276" s="19">
        <v>-1319766.68</v>
      </c>
      <c r="I276" s="105">
        <f>IFERROR(VLOOKUP($D276,'SAP Data'!$A$7:$SD$1500,I$4,FALSE),"")</f>
        <v>-1056146.6200000001</v>
      </c>
      <c r="J276" s="105">
        <f>IFERROR(VLOOKUP($D276,'SAP Data'!$A$7:$SD$1500,J$4,FALSE),"")</f>
        <v>-913678.41</v>
      </c>
      <c r="K276" s="105">
        <f>IFERROR(VLOOKUP($D276,'SAP Data'!$A$7:$SD$1500,K$4,FALSE),"")</f>
        <v>-816976.76</v>
      </c>
      <c r="L276" s="105">
        <f>IFERROR(VLOOKUP($D276,'SAP Data'!$A$7:$SD$1500,L$4,FALSE),"")</f>
        <v>-736717.83</v>
      </c>
      <c r="M276" s="105">
        <f>IFERROR(VLOOKUP($D276,'SAP Data'!$A$7:$SD$1500,M$4,FALSE),"")</f>
        <v>-669460.94999999995</v>
      </c>
      <c r="N276" s="105">
        <f>IFERROR(VLOOKUP($D276,'SAP Data'!$A$7:$SD$1500,N$4,FALSE),"")</f>
        <v>-593975.53</v>
      </c>
      <c r="O276" s="105">
        <f>IFERROR(VLOOKUP($D276,'SAP Data'!$A$7:$SD$1500,O$4,FALSE),"")</f>
        <v>-484950.18</v>
      </c>
      <c r="P276" s="105">
        <f>IFERROR(VLOOKUP($D276,'SAP Data'!$A$7:$SD$1500,P$4,FALSE),"")</f>
        <v>-837729.26</v>
      </c>
      <c r="Q276" s="105">
        <f>IFERROR(VLOOKUP($D276,'SAP Data'!$A$7:$SD$1500,Q$4,FALSE),"")</f>
        <v>-565465.62</v>
      </c>
      <c r="R276" s="105">
        <f>IFERROR(VLOOKUP($D276,'SAP Data'!$A$7:$SD$1500,R$4,FALSE),"")</f>
        <v>-247245.48</v>
      </c>
      <c r="S276" s="105">
        <f>IFERROR(VLOOKUP($D276,'SAP Data'!$A$7:$SD$1500,S$4,FALSE),"")</f>
        <v>68425.59</v>
      </c>
      <c r="T276" s="105">
        <f>IFERROR(VLOOKUP($D276,'SAP Data'!$A$7:$SD$1500,T$4,FALSE),"")</f>
        <v>-1476528.99</v>
      </c>
      <c r="U276" s="105">
        <f>IFERROR(VLOOKUP($D276,'SAP Data'!$A$7:$SD$1500,U$4,FALSE),"")</f>
        <v>-1315071.49</v>
      </c>
      <c r="V276" s="105">
        <f>IFERROR(VLOOKUP($D276,'SAP Data'!$A$7:$SD$1500,V$4,FALSE),"")</f>
        <v>-1204974.92</v>
      </c>
      <c r="W276" s="105">
        <f>IFERROR(VLOOKUP($D276,'SAP Data'!$A$7:$SD$1500,W$4,FALSE),"")</f>
        <v>-1132487.8999999999</v>
      </c>
      <c r="X276" s="105">
        <f>IFERROR(VLOOKUP($D276,'SAP Data'!$A$7:$SD$1500,X$4,FALSE),"")</f>
        <v>-1069994.03</v>
      </c>
      <c r="Y276" s="105">
        <f>IFERROR(VLOOKUP($D276,'SAP Data'!$A$7:$SD$1500,Y$4,FALSE),"")</f>
        <v>-1019093.47</v>
      </c>
      <c r="Z276" s="105">
        <f>IFERROR(VLOOKUP($D276,'SAP Data'!$A$7:$SD$1500,Z$4,FALSE),"")</f>
        <v>-965969.96</v>
      </c>
      <c r="AA276" s="105">
        <f>IFERROR(VLOOKUP($D276,'SAP Data'!$A$7:$SD$1500,AA$4,FALSE),"")</f>
        <v>-858143.41</v>
      </c>
      <c r="AB276" s="105">
        <f>IFERROR(VLOOKUP($D276,'SAP Data'!$A$7:$SD$1500,AB$4,FALSE),"")</f>
        <v>-865620.52</v>
      </c>
      <c r="AC276" s="220">
        <f>IFERROR(VLOOKUP($D276,'SAP Data'!$A$7:$SD$1500,AC$4,FALSE),"")</f>
        <v>-549539.49</v>
      </c>
      <c r="AD276" s="133">
        <f t="shared" si="287"/>
        <v>-900249.3208333333</v>
      </c>
      <c r="AE276" s="47">
        <f t="shared" si="288"/>
        <v>-754046.68041666679</v>
      </c>
      <c r="AF276" s="47">
        <f t="shared" si="289"/>
        <v>-687672.40708333335</v>
      </c>
      <c r="AG276" s="47">
        <f t="shared" si="290"/>
        <v>-704992.70624999993</v>
      </c>
      <c r="AH276" s="47">
        <f t="shared" si="291"/>
        <v>-727918.59708333353</v>
      </c>
      <c r="AI276" s="47">
        <f t="shared" si="292"/>
        <v>-753202.24916666665</v>
      </c>
      <c r="AJ276" s="47">
        <f t="shared" si="293"/>
        <v>-780235.05500000005</v>
      </c>
      <c r="AK276" s="47">
        <f t="shared" si="294"/>
        <v>-808689.58499999985</v>
      </c>
      <c r="AL276" s="47">
        <f t="shared" si="295"/>
        <v>-838757.37458333338</v>
      </c>
      <c r="AM276" s="47">
        <f t="shared" si="296"/>
        <v>-869806.86041666672</v>
      </c>
      <c r="AN276" s="47">
        <f t="shared" si="297"/>
        <v>-886518.71416666673</v>
      </c>
      <c r="AO276" s="132">
        <f t="shared" si="298"/>
        <v>-887017.26124999986</v>
      </c>
      <c r="AP276" s="19"/>
      <c r="AQ276" s="19">
        <f t="shared" si="299"/>
        <v>0</v>
      </c>
      <c r="AR276" s="19"/>
      <c r="AS276" s="201"/>
      <c r="AT276" s="19"/>
      <c r="AU276" s="19">
        <f t="shared" si="300"/>
        <v>0</v>
      </c>
      <c r="AV276" s="19"/>
      <c r="AW276" s="201"/>
      <c r="AY276" s="19">
        <f t="shared" si="301"/>
        <v>0</v>
      </c>
      <c r="BA276" s="196"/>
      <c r="BC276" s="19">
        <f t="shared" si="302"/>
        <v>0</v>
      </c>
      <c r="BE276" s="196"/>
      <c r="BG276" s="19">
        <f t="shared" si="303"/>
        <v>0</v>
      </c>
      <c r="BI276" s="196"/>
      <c r="BK276" s="19">
        <f t="shared" si="304"/>
        <v>0</v>
      </c>
      <c r="BM276" s="196"/>
      <c r="BO276" s="19">
        <f t="shared" si="305"/>
        <v>0</v>
      </c>
      <c r="BQ276" s="196"/>
      <c r="BS276" s="19">
        <f t="shared" si="306"/>
        <v>0</v>
      </c>
      <c r="BU276" s="196"/>
      <c r="BW276" s="19">
        <f t="shared" si="307"/>
        <v>0</v>
      </c>
      <c r="BY276" s="196"/>
      <c r="CA276" s="19">
        <f t="shared" si="308"/>
        <v>0</v>
      </c>
      <c r="CC276" s="196"/>
      <c r="CE276" s="19">
        <f t="shared" si="309"/>
        <v>0</v>
      </c>
      <c r="CG276" s="196"/>
      <c r="CI276" s="19">
        <f t="shared" si="310"/>
        <v>0</v>
      </c>
      <c r="CK276" s="196"/>
      <c r="CM276" s="19">
        <f t="shared" si="311"/>
        <v>0</v>
      </c>
      <c r="CO276" s="19">
        <f t="shared" si="207"/>
        <v>-887017.26124999986</v>
      </c>
      <c r="CQ276" s="19">
        <f t="shared" si="285"/>
        <v>0</v>
      </c>
      <c r="CS276" s="19">
        <f t="shared" si="208"/>
        <v>0</v>
      </c>
      <c r="CU276" s="19">
        <f t="shared" si="312"/>
        <v>-887017.26124999986</v>
      </c>
      <c r="CW276" s="76">
        <f t="shared" si="313"/>
        <v>0</v>
      </c>
      <c r="CY276" s="21"/>
      <c r="CZ276" s="19">
        <f t="shared" si="286"/>
        <v>0</v>
      </c>
      <c r="DA276" s="21"/>
    </row>
    <row r="277" spans="2:105" x14ac:dyDescent="0.2">
      <c r="B277" s="17" t="str">
        <f>VLOOKUP(D277,'line assign basis'!$L$15:$Q$1525,6,FALSE)</f>
        <v>OR DEMAND ACCR VOLU</v>
      </c>
      <c r="C277" s="20" t="s">
        <v>642</v>
      </c>
      <c r="D277" s="20" t="s">
        <v>640</v>
      </c>
      <c r="E277" s="20">
        <f>IFERROR(VLOOKUP(D277,'line assign basis'!$L$5:$P$1288,5,FALSE),"")</f>
        <v>22</v>
      </c>
      <c r="F277" s="39">
        <v>-949813.02</v>
      </c>
      <c r="G277" s="39">
        <v>-2366776.27</v>
      </c>
      <c r="H277" s="19">
        <v>-3773314.68</v>
      </c>
      <c r="I277" s="105">
        <f>IFERROR(VLOOKUP($D277,'SAP Data'!$A$7:$SD$1500,I$4,FALSE),"")</f>
        <v>-4379496.97</v>
      </c>
      <c r="J277" s="105">
        <f>IFERROR(VLOOKUP($D277,'SAP Data'!$A$7:$SD$1500,J$4,FALSE),"")</f>
        <v>-3637710.53</v>
      </c>
      <c r="K277" s="105">
        <f>IFERROR(VLOOKUP($D277,'SAP Data'!$A$7:$SD$1500,K$4,FALSE),"")</f>
        <v>-3579627.92</v>
      </c>
      <c r="L277" s="105">
        <f>IFERROR(VLOOKUP($D277,'SAP Data'!$A$7:$SD$1500,L$4,FALSE),"")</f>
        <v>-3575910.83</v>
      </c>
      <c r="M277" s="105">
        <f>IFERROR(VLOOKUP($D277,'SAP Data'!$A$7:$SD$1500,M$4,FALSE),"")</f>
        <v>-3342676.05</v>
      </c>
      <c r="N277" s="105">
        <f>IFERROR(VLOOKUP($D277,'SAP Data'!$A$7:$SD$1500,N$4,FALSE),"")</f>
        <v>-3552008.87</v>
      </c>
      <c r="O277" s="105">
        <f>IFERROR(VLOOKUP($D277,'SAP Data'!$A$7:$SD$1500,O$4,FALSE),"")</f>
        <v>-3453979.11</v>
      </c>
      <c r="P277" s="105">
        <f>IFERROR(VLOOKUP($D277,'SAP Data'!$A$7:$SD$1500,P$4,FALSE),"")</f>
        <v>763815.62</v>
      </c>
      <c r="Q277" s="105">
        <f>IFERROR(VLOOKUP($D277,'SAP Data'!$A$7:$SD$1500,Q$4,FALSE),"")</f>
        <v>1454077.9</v>
      </c>
      <c r="R277" s="105">
        <f>IFERROR(VLOOKUP($D277,'SAP Data'!$A$7:$SD$1500,R$4,FALSE),"")</f>
        <v>1939319.74</v>
      </c>
      <c r="S277" s="105">
        <f>IFERROR(VLOOKUP($D277,'SAP Data'!$A$7:$SD$1500,S$4,FALSE),"")</f>
        <v>-790005.91</v>
      </c>
      <c r="T277" s="105">
        <f>IFERROR(VLOOKUP($D277,'SAP Data'!$A$7:$SD$1500,T$4,FALSE),"")</f>
        <v>-1722724.43</v>
      </c>
      <c r="U277" s="105">
        <f>IFERROR(VLOOKUP($D277,'SAP Data'!$A$7:$SD$1500,U$4,FALSE),"")</f>
        <v>-974683.14</v>
      </c>
      <c r="V277" s="105">
        <f>IFERROR(VLOOKUP($D277,'SAP Data'!$A$7:$SD$1500,V$4,FALSE),"")</f>
        <v>-351141.37</v>
      </c>
      <c r="W277" s="105">
        <f>IFERROR(VLOOKUP($D277,'SAP Data'!$A$7:$SD$1500,W$4,FALSE),"")</f>
        <v>-18683.03</v>
      </c>
      <c r="X277" s="105">
        <f>IFERROR(VLOOKUP($D277,'SAP Data'!$A$7:$SD$1500,X$4,FALSE),"")</f>
        <v>65153.89</v>
      </c>
      <c r="Y277" s="105">
        <f>IFERROR(VLOOKUP($D277,'SAP Data'!$A$7:$SD$1500,Y$4,FALSE),"")</f>
        <v>-42737.14</v>
      </c>
      <c r="Z277" s="105">
        <f>IFERROR(VLOOKUP($D277,'SAP Data'!$A$7:$SD$1500,Z$4,FALSE),"")</f>
        <v>-603481.14</v>
      </c>
      <c r="AA277" s="105">
        <f>IFERROR(VLOOKUP($D277,'SAP Data'!$A$7:$SD$1500,AA$4,FALSE),"")</f>
        <v>-2468322.2999999998</v>
      </c>
      <c r="AB277" s="105">
        <f>IFERROR(VLOOKUP($D277,'SAP Data'!$A$7:$SD$1500,AB$4,FALSE),"")</f>
        <v>-2799335.57</v>
      </c>
      <c r="AC277" s="220">
        <f>IFERROR(VLOOKUP($D277,'SAP Data'!$A$7:$SD$1500,AC$4,FALSE),"")</f>
        <v>-1980675.41</v>
      </c>
      <c r="AD277" s="133">
        <f t="shared" si="287"/>
        <v>-2412404.5291666663</v>
      </c>
      <c r="AE277" s="47">
        <f t="shared" si="288"/>
        <v>-2226325.2325000004</v>
      </c>
      <c r="AF277" s="47">
        <f t="shared" si="289"/>
        <v>-2075185.2070833335</v>
      </c>
      <c r="AG277" s="47">
        <f t="shared" si="290"/>
        <v>-1847876.7037500001</v>
      </c>
      <c r="AH277" s="47">
        <f t="shared" si="291"/>
        <v>-1569069.0791666666</v>
      </c>
      <c r="AI277" s="47">
        <f t="shared" si="292"/>
        <v>-1283755.9937500001</v>
      </c>
      <c r="AJ277" s="47">
        <f t="shared" si="293"/>
        <v>-983672.25999999978</v>
      </c>
      <c r="AK277" s="47">
        <f t="shared" si="294"/>
        <v>-694463.77541666676</v>
      </c>
      <c r="AL277" s="47">
        <f t="shared" si="295"/>
        <v>-434110.99875000003</v>
      </c>
      <c r="AM277" s="47">
        <f t="shared" si="296"/>
        <v>-270186.64291666669</v>
      </c>
      <c r="AN277" s="47">
        <f t="shared" si="297"/>
        <v>-377582.24208333337</v>
      </c>
      <c r="AO277" s="132">
        <f t="shared" si="298"/>
        <v>-669161.59625000006</v>
      </c>
      <c r="AP277" s="19"/>
      <c r="AQ277" s="19">
        <f t="shared" si="299"/>
        <v>0</v>
      </c>
      <c r="AR277" s="19"/>
      <c r="AS277" s="201"/>
      <c r="AT277" s="19"/>
      <c r="AU277" s="19">
        <f t="shared" si="300"/>
        <v>0</v>
      </c>
      <c r="AV277" s="19"/>
      <c r="AW277" s="201"/>
      <c r="AY277" s="19">
        <f t="shared" si="301"/>
        <v>0</v>
      </c>
      <c r="BA277" s="196"/>
      <c r="BC277" s="19">
        <f t="shared" si="302"/>
        <v>0</v>
      </c>
      <c r="BE277" s="196"/>
      <c r="BG277" s="19">
        <f t="shared" si="303"/>
        <v>0</v>
      </c>
      <c r="BI277" s="196"/>
      <c r="BK277" s="19">
        <f t="shared" si="304"/>
        <v>0</v>
      </c>
      <c r="BM277" s="196"/>
      <c r="BO277" s="19">
        <f t="shared" si="305"/>
        <v>0</v>
      </c>
      <c r="BQ277" s="196"/>
      <c r="BS277" s="19">
        <f t="shared" si="306"/>
        <v>0</v>
      </c>
      <c r="BU277" s="196"/>
      <c r="BW277" s="19">
        <f t="shared" si="307"/>
        <v>0</v>
      </c>
      <c r="BY277" s="196"/>
      <c r="CA277" s="19">
        <f t="shared" si="308"/>
        <v>0</v>
      </c>
      <c r="CC277" s="196"/>
      <c r="CE277" s="19">
        <f t="shared" si="309"/>
        <v>0</v>
      </c>
      <c r="CG277" s="196"/>
      <c r="CI277" s="19">
        <f t="shared" si="310"/>
        <v>0</v>
      </c>
      <c r="CK277" s="196"/>
      <c r="CM277" s="19">
        <f t="shared" si="311"/>
        <v>0</v>
      </c>
      <c r="CO277" s="19">
        <f t="shared" si="207"/>
        <v>-669161.59625000006</v>
      </c>
      <c r="CQ277" s="19">
        <f t="shared" si="285"/>
        <v>0</v>
      </c>
      <c r="CS277" s="19">
        <f t="shared" si="208"/>
        <v>0</v>
      </c>
      <c r="CU277" s="19">
        <f t="shared" si="312"/>
        <v>-669161.59625000006</v>
      </c>
      <c r="CW277" s="76">
        <f t="shared" si="313"/>
        <v>0</v>
      </c>
      <c r="CY277" s="21"/>
      <c r="CZ277" s="19">
        <f t="shared" si="286"/>
        <v>0</v>
      </c>
      <c r="DA277" s="21"/>
    </row>
    <row r="278" spans="2:105" x14ac:dyDescent="0.2">
      <c r="B278" s="17" t="str">
        <f>VLOOKUP(D278,'line assign basis'!$L$15:$Q$1525,6,FALSE)</f>
        <v>OR WAGOC EQUAL 00-0</v>
      </c>
      <c r="C278" s="20" t="s">
        <v>645</v>
      </c>
      <c r="D278" s="20" t="s">
        <v>643</v>
      </c>
      <c r="E278" s="20">
        <f>IFERROR(VLOOKUP(D278,'line assign basis'!$L$5:$P$1288,5,FALSE),"")</f>
        <v>22</v>
      </c>
      <c r="F278" s="39">
        <v>279427</v>
      </c>
      <c r="G278" s="39">
        <v>433982</v>
      </c>
      <c r="H278" s="19">
        <v>494285</v>
      </c>
      <c r="I278" s="105">
        <f>IFERROR(VLOOKUP($D278,'SAP Data'!$A$7:$SD$1500,I$4,FALSE),"")</f>
        <v>240923</v>
      </c>
      <c r="J278" s="105">
        <f>IFERROR(VLOOKUP($D278,'SAP Data'!$A$7:$SD$1500,J$4,FALSE),"")</f>
        <v>146687</v>
      </c>
      <c r="K278" s="105">
        <f>IFERROR(VLOOKUP($D278,'SAP Data'!$A$7:$SD$1500,K$4,FALSE),"")</f>
        <v>126007</v>
      </c>
      <c r="L278" s="105">
        <f>IFERROR(VLOOKUP($D278,'SAP Data'!$A$7:$SD$1500,L$4,FALSE),"")</f>
        <v>122124</v>
      </c>
      <c r="M278" s="105">
        <f>IFERROR(VLOOKUP($D278,'SAP Data'!$A$7:$SD$1500,M$4,FALSE),"")</f>
        <v>164408</v>
      </c>
      <c r="N278" s="105">
        <f>IFERROR(VLOOKUP($D278,'SAP Data'!$A$7:$SD$1500,N$4,FALSE),"")</f>
        <v>183141</v>
      </c>
      <c r="O278" s="105">
        <f>IFERROR(VLOOKUP($D278,'SAP Data'!$A$7:$SD$1500,O$4,FALSE),"")</f>
        <v>0</v>
      </c>
      <c r="P278" s="105">
        <f>IFERROR(VLOOKUP($D278,'SAP Data'!$A$7:$SD$1500,P$4,FALSE),"")</f>
        <v>-17962</v>
      </c>
      <c r="Q278" s="105">
        <f>IFERROR(VLOOKUP($D278,'SAP Data'!$A$7:$SD$1500,Q$4,FALSE),"")</f>
        <v>180739</v>
      </c>
      <c r="R278" s="105">
        <f>IFERROR(VLOOKUP($D278,'SAP Data'!$A$7:$SD$1500,R$4,FALSE),"")</f>
        <v>411570</v>
      </c>
      <c r="S278" s="105">
        <f>IFERROR(VLOOKUP($D278,'SAP Data'!$A$7:$SD$1500,S$4,FALSE),"")</f>
        <v>754743</v>
      </c>
      <c r="T278" s="105">
        <f>IFERROR(VLOOKUP($D278,'SAP Data'!$A$7:$SD$1500,T$4,FALSE),"")</f>
        <v>761368</v>
      </c>
      <c r="U278" s="105">
        <f>IFERROR(VLOOKUP($D278,'SAP Data'!$A$7:$SD$1500,U$4,FALSE),"")</f>
        <v>395343</v>
      </c>
      <c r="V278" s="105">
        <f>IFERROR(VLOOKUP($D278,'SAP Data'!$A$7:$SD$1500,V$4,FALSE),"")</f>
        <v>201907</v>
      </c>
      <c r="W278" s="105">
        <f>IFERROR(VLOOKUP($D278,'SAP Data'!$A$7:$SD$1500,W$4,FALSE),"")</f>
        <v>152176</v>
      </c>
      <c r="X278" s="105">
        <f>IFERROR(VLOOKUP($D278,'SAP Data'!$A$7:$SD$1500,X$4,FALSE),"")</f>
        <v>178798</v>
      </c>
      <c r="Y278" s="105">
        <f>IFERROR(VLOOKUP($D278,'SAP Data'!$A$7:$SD$1500,Y$4,FALSE),"")</f>
        <v>236501</v>
      </c>
      <c r="Z278" s="105">
        <f>IFERROR(VLOOKUP($D278,'SAP Data'!$A$7:$SD$1500,Z$4,FALSE),"")</f>
        <v>235360</v>
      </c>
      <c r="AA278" s="105">
        <f>IFERROR(VLOOKUP($D278,'SAP Data'!$A$7:$SD$1500,AA$4,FALSE),"")</f>
        <v>0</v>
      </c>
      <c r="AB278" s="105">
        <f>IFERROR(VLOOKUP($D278,'SAP Data'!$A$7:$SD$1500,AB$4,FALSE),"")</f>
        <v>-36369</v>
      </c>
      <c r="AC278" s="220">
        <f>IFERROR(VLOOKUP($D278,'SAP Data'!$A$7:$SD$1500,AC$4,FALSE),"")</f>
        <v>68907</v>
      </c>
      <c r="AD278" s="133">
        <f t="shared" si="287"/>
        <v>201652.70833333334</v>
      </c>
      <c r="AE278" s="47">
        <f t="shared" si="288"/>
        <v>220523.70833333334</v>
      </c>
      <c r="AF278" s="47">
        <f t="shared" si="289"/>
        <v>245017.20833333334</v>
      </c>
      <c r="AG278" s="47">
        <f t="shared" si="290"/>
        <v>262579.83333333331</v>
      </c>
      <c r="AH278" s="47">
        <f t="shared" si="291"/>
        <v>271314.83333333331</v>
      </c>
      <c r="AI278" s="47">
        <f t="shared" si="292"/>
        <v>274706.04166666669</v>
      </c>
      <c r="AJ278" s="47">
        <f t="shared" si="293"/>
        <v>278157.83333333331</v>
      </c>
      <c r="AK278" s="47">
        <f t="shared" si="294"/>
        <v>283523.125</v>
      </c>
      <c r="AL278" s="47">
        <f t="shared" si="295"/>
        <v>288702.79166666669</v>
      </c>
      <c r="AM278" s="47">
        <f t="shared" si="296"/>
        <v>290878.58333333331</v>
      </c>
      <c r="AN278" s="47">
        <f t="shared" si="297"/>
        <v>290111.625</v>
      </c>
      <c r="AO278" s="132">
        <f t="shared" si="298"/>
        <v>284685</v>
      </c>
      <c r="AP278" s="19"/>
      <c r="AQ278" s="19">
        <f t="shared" si="299"/>
        <v>0</v>
      </c>
      <c r="AR278" s="19"/>
      <c r="AS278" s="201"/>
      <c r="AT278" s="19"/>
      <c r="AU278" s="19">
        <f t="shared" si="300"/>
        <v>0</v>
      </c>
      <c r="AV278" s="19"/>
      <c r="AW278" s="201"/>
      <c r="AY278" s="19">
        <f t="shared" si="301"/>
        <v>0</v>
      </c>
      <c r="BA278" s="196"/>
      <c r="BC278" s="19">
        <f t="shared" si="302"/>
        <v>0</v>
      </c>
      <c r="BE278" s="196"/>
      <c r="BG278" s="19">
        <f t="shared" si="303"/>
        <v>0</v>
      </c>
      <c r="BI278" s="196"/>
      <c r="BK278" s="19">
        <f t="shared" si="304"/>
        <v>0</v>
      </c>
      <c r="BM278" s="196"/>
      <c r="BO278" s="19">
        <f t="shared" si="305"/>
        <v>0</v>
      </c>
      <c r="BQ278" s="196"/>
      <c r="BS278" s="19">
        <f t="shared" si="306"/>
        <v>0</v>
      </c>
      <c r="BU278" s="196"/>
      <c r="BW278" s="19">
        <f t="shared" si="307"/>
        <v>0</v>
      </c>
      <c r="BY278" s="196"/>
      <c r="CA278" s="19">
        <f t="shared" si="308"/>
        <v>0</v>
      </c>
      <c r="CC278" s="196"/>
      <c r="CE278" s="19">
        <f t="shared" si="309"/>
        <v>0</v>
      </c>
      <c r="CG278" s="196"/>
      <c r="CI278" s="19">
        <f t="shared" si="310"/>
        <v>0</v>
      </c>
      <c r="CK278" s="196"/>
      <c r="CM278" s="19">
        <f t="shared" si="311"/>
        <v>0</v>
      </c>
      <c r="CO278" s="19">
        <f t="shared" si="207"/>
        <v>284685</v>
      </c>
      <c r="CQ278" s="19">
        <f t="shared" si="285"/>
        <v>0</v>
      </c>
      <c r="CS278" s="19">
        <f t="shared" si="208"/>
        <v>0</v>
      </c>
      <c r="CU278" s="19">
        <f t="shared" si="312"/>
        <v>284685</v>
      </c>
      <c r="CW278" s="76">
        <f t="shared" si="313"/>
        <v>0</v>
      </c>
      <c r="CY278" s="21"/>
      <c r="CZ278" s="19">
        <f t="shared" si="286"/>
        <v>0</v>
      </c>
      <c r="DA278" s="21"/>
    </row>
    <row r="279" spans="2:105" x14ac:dyDescent="0.2">
      <c r="B279" s="17" t="str">
        <f>VLOOKUP(D279,'line assign basis'!$L$15:$Q$1525,6,FALSE)</f>
        <v>SEC DEF INT REV DMND</v>
      </c>
      <c r="C279" s="20" t="s">
        <v>1639</v>
      </c>
      <c r="D279" s="20" t="s">
        <v>2951</v>
      </c>
      <c r="E279" s="20">
        <f>IFERROR(VLOOKUP(D279,'line assign basis'!$L$5:$P$1288,5,FALSE),"")</f>
        <v>22</v>
      </c>
      <c r="F279" s="39">
        <v>0</v>
      </c>
      <c r="G279" s="39">
        <v>0</v>
      </c>
      <c r="H279" s="19">
        <v>0</v>
      </c>
      <c r="I279" s="105">
        <f>IFERROR(VLOOKUP($D279,'SAP Data'!$A$7:$SD$1500,I$4,FALSE),"")</f>
        <v>0</v>
      </c>
      <c r="J279" s="105">
        <f>IFERROR(VLOOKUP($D279,'SAP Data'!$A$7:$SD$1500,J$4,FALSE),"")</f>
        <v>0</v>
      </c>
      <c r="K279" s="105">
        <f>IFERROR(VLOOKUP($D279,'SAP Data'!$A$7:$SD$1500,K$4,FALSE),"")</f>
        <v>0</v>
      </c>
      <c r="L279" s="105">
        <f>IFERROR(VLOOKUP($D279,'SAP Data'!$A$7:$SD$1500,L$4,FALSE),"")</f>
        <v>0</v>
      </c>
      <c r="M279" s="105">
        <f>IFERROR(VLOOKUP($D279,'SAP Data'!$A$7:$SD$1500,M$4,FALSE),"")</f>
        <v>0</v>
      </c>
      <c r="N279" s="105">
        <f>IFERROR(VLOOKUP($D279,'SAP Data'!$A$7:$SD$1500,N$4,FALSE),"")</f>
        <v>0</v>
      </c>
      <c r="O279" s="105">
        <f>IFERROR(VLOOKUP($D279,'SAP Data'!$A$7:$SD$1500,O$4,FALSE),"")</f>
        <v>0</v>
      </c>
      <c r="P279" s="105">
        <f>IFERROR(VLOOKUP($D279,'SAP Data'!$A$7:$SD$1500,P$4,FALSE),"")</f>
        <v>-919.34</v>
      </c>
      <c r="Q279" s="105">
        <f>IFERROR(VLOOKUP($D279,'SAP Data'!$A$7:$SD$1500,Q$4,FALSE),"")</f>
        <v>-919.34</v>
      </c>
      <c r="R279" s="105">
        <f>IFERROR(VLOOKUP($D279,'SAP Data'!$A$7:$SD$1500,R$4,FALSE),"")</f>
        <v>-3651.18</v>
      </c>
      <c r="S279" s="105">
        <f>IFERROR(VLOOKUP($D279,'SAP Data'!$A$7:$SD$1500,S$4,FALSE),"")</f>
        <v>0</v>
      </c>
      <c r="T279" s="105">
        <f>IFERROR(VLOOKUP($D279,'SAP Data'!$A$7:$SD$1500,T$4,FALSE),"")</f>
        <v>0</v>
      </c>
      <c r="U279" s="105">
        <f>IFERROR(VLOOKUP($D279,'SAP Data'!$A$7:$SD$1500,U$4,FALSE),"")</f>
        <v>0</v>
      </c>
      <c r="V279" s="105">
        <f>IFERROR(VLOOKUP($D279,'SAP Data'!$A$7:$SD$1500,V$4,FALSE),"")</f>
        <v>0</v>
      </c>
      <c r="W279" s="105">
        <f>IFERROR(VLOOKUP($D279,'SAP Data'!$A$7:$SD$1500,W$4,FALSE),"")</f>
        <v>0</v>
      </c>
      <c r="X279" s="105">
        <f>IFERROR(VLOOKUP($D279,'SAP Data'!$A$7:$SD$1500,X$4,FALSE),"")</f>
        <v>-803.87</v>
      </c>
      <c r="Y279" s="105">
        <f>IFERROR(VLOOKUP($D279,'SAP Data'!$A$7:$SD$1500,Y$4,FALSE),"")</f>
        <v>0</v>
      </c>
      <c r="Z279" s="105">
        <f>IFERROR(VLOOKUP($D279,'SAP Data'!$A$7:$SD$1500,Z$4,FALSE),"")</f>
        <v>0</v>
      </c>
      <c r="AA279" s="105">
        <f>IFERROR(VLOOKUP($D279,'SAP Data'!$A$7:$SD$1500,AA$4,FALSE),"")</f>
        <v>0</v>
      </c>
      <c r="AB279" s="105">
        <f>IFERROR(VLOOKUP($D279,'SAP Data'!$A$7:$SD$1500,AB$4,FALSE),"")</f>
        <v>0</v>
      </c>
      <c r="AC279" s="220">
        <f>IFERROR(VLOOKUP($D279,'SAP Data'!$A$7:$SD$1500,AC$4,FALSE),"")</f>
        <v>0</v>
      </c>
      <c r="AD279" s="133">
        <f t="shared" si="287"/>
        <v>-305.35583333333335</v>
      </c>
      <c r="AE279" s="47">
        <f t="shared" si="288"/>
        <v>-457.48833333333329</v>
      </c>
      <c r="AF279" s="47">
        <f t="shared" si="289"/>
        <v>-457.48833333333329</v>
      </c>
      <c r="AG279" s="47">
        <f t="shared" si="290"/>
        <v>-457.48833333333329</v>
      </c>
      <c r="AH279" s="47">
        <f t="shared" si="291"/>
        <v>-457.48833333333329</v>
      </c>
      <c r="AI279" s="47">
        <f t="shared" si="292"/>
        <v>-457.48833333333329</v>
      </c>
      <c r="AJ279" s="47">
        <f t="shared" si="293"/>
        <v>-490.98291666666665</v>
      </c>
      <c r="AK279" s="47">
        <f t="shared" si="294"/>
        <v>-524.47749999999996</v>
      </c>
      <c r="AL279" s="47">
        <f t="shared" si="295"/>
        <v>-524.47749999999996</v>
      </c>
      <c r="AM279" s="47">
        <f t="shared" si="296"/>
        <v>-524.47749999999996</v>
      </c>
      <c r="AN279" s="47">
        <f t="shared" si="297"/>
        <v>-486.17166666666662</v>
      </c>
      <c r="AO279" s="132">
        <f t="shared" si="298"/>
        <v>-409.56</v>
      </c>
      <c r="AP279" s="19"/>
      <c r="AQ279" s="19">
        <f t="shared" si="299"/>
        <v>0</v>
      </c>
      <c r="AR279" s="19"/>
      <c r="AS279" s="201"/>
      <c r="AT279" s="19"/>
      <c r="AU279" s="19">
        <f t="shared" si="300"/>
        <v>0</v>
      </c>
      <c r="AV279" s="19"/>
      <c r="AW279" s="201"/>
      <c r="AY279" s="19">
        <f t="shared" si="301"/>
        <v>0</v>
      </c>
      <c r="BA279" s="196"/>
      <c r="BC279" s="19">
        <f t="shared" si="302"/>
        <v>0</v>
      </c>
      <c r="BE279" s="196"/>
      <c r="BG279" s="19">
        <f t="shared" si="303"/>
        <v>0</v>
      </c>
      <c r="BI279" s="196"/>
      <c r="BK279" s="19">
        <f t="shared" si="304"/>
        <v>0</v>
      </c>
      <c r="BM279" s="196"/>
      <c r="BO279" s="19">
        <f t="shared" si="305"/>
        <v>0</v>
      </c>
      <c r="BQ279" s="196"/>
      <c r="BS279" s="19">
        <f t="shared" si="306"/>
        <v>0</v>
      </c>
      <c r="BU279" s="196"/>
      <c r="BW279" s="19">
        <f t="shared" si="307"/>
        <v>0</v>
      </c>
      <c r="BY279" s="196"/>
      <c r="CA279" s="19">
        <f t="shared" si="308"/>
        <v>0</v>
      </c>
      <c r="CC279" s="196"/>
      <c r="CE279" s="19">
        <f t="shared" si="309"/>
        <v>0</v>
      </c>
      <c r="CG279" s="196"/>
      <c r="CI279" s="19">
        <f t="shared" si="310"/>
        <v>0</v>
      </c>
      <c r="CK279" s="196"/>
      <c r="CM279" s="19">
        <f t="shared" si="311"/>
        <v>0</v>
      </c>
      <c r="CO279" s="19">
        <f t="shared" si="207"/>
        <v>-409.56</v>
      </c>
      <c r="CQ279" s="19">
        <f t="shared" si="285"/>
        <v>0</v>
      </c>
      <c r="CS279" s="19">
        <f t="shared" si="208"/>
        <v>0</v>
      </c>
      <c r="CU279" s="19">
        <f t="shared" si="312"/>
        <v>-409.56</v>
      </c>
      <c r="CW279" s="76">
        <f t="shared" si="313"/>
        <v>0</v>
      </c>
      <c r="CY279" s="21"/>
      <c r="CZ279" s="19">
        <f t="shared" si="286"/>
        <v>0</v>
      </c>
      <c r="DA279" s="21"/>
    </row>
    <row r="280" spans="2:105" x14ac:dyDescent="0.2">
      <c r="B280" s="17" t="str">
        <f>VLOOKUP(D280,'line assign basis'!$L$15:$Q$1525,6,FALSE)</f>
        <v>UNBILLED REVENUE INC</v>
      </c>
      <c r="C280" s="20" t="s">
        <v>648</v>
      </c>
      <c r="D280" s="20" t="s">
        <v>646</v>
      </c>
      <c r="E280" s="20">
        <f>IFERROR(VLOOKUP(D280,'line assign basis'!$L$5:$P$1288,5,FALSE),"")</f>
        <v>23</v>
      </c>
      <c r="F280" s="39">
        <v>-27965</v>
      </c>
      <c r="G280" s="39">
        <v>2143</v>
      </c>
      <c r="H280" s="19">
        <v>-21725</v>
      </c>
      <c r="I280" s="105">
        <f>IFERROR(VLOOKUP($D280,'SAP Data'!$A$7:$SD$1500,I$4,FALSE),"")</f>
        <v>-43412</v>
      </c>
      <c r="J280" s="105">
        <f>IFERROR(VLOOKUP($D280,'SAP Data'!$A$7:$SD$1500,J$4,FALSE),"")</f>
        <v>-68104</v>
      </c>
      <c r="K280" s="105">
        <f>IFERROR(VLOOKUP($D280,'SAP Data'!$A$7:$SD$1500,K$4,FALSE),"")</f>
        <v>-72327</v>
      </c>
      <c r="L280" s="105">
        <f>IFERROR(VLOOKUP($D280,'SAP Data'!$A$7:$SD$1500,L$4,FALSE),"")</f>
        <v>-67651</v>
      </c>
      <c r="M280" s="105">
        <f>IFERROR(VLOOKUP($D280,'SAP Data'!$A$7:$SD$1500,M$4,FALSE),"")</f>
        <v>-73279</v>
      </c>
      <c r="N280" s="105">
        <f>IFERROR(VLOOKUP($D280,'SAP Data'!$A$7:$SD$1500,N$4,FALSE),"")</f>
        <v>-73807</v>
      </c>
      <c r="O280" s="105">
        <f>IFERROR(VLOOKUP($D280,'SAP Data'!$A$7:$SD$1500,O$4,FALSE),"")</f>
        <v>-66552</v>
      </c>
      <c r="P280" s="105">
        <f>IFERROR(VLOOKUP($D280,'SAP Data'!$A$7:$SD$1500,P$4,FALSE),"")</f>
        <v>99335</v>
      </c>
      <c r="Q280" s="105">
        <f>IFERROR(VLOOKUP($D280,'SAP Data'!$A$7:$SD$1500,Q$4,FALSE),"")</f>
        <v>128377</v>
      </c>
      <c r="R280" s="105">
        <f>IFERROR(VLOOKUP($D280,'SAP Data'!$A$7:$SD$1500,R$4,FALSE),"")</f>
        <v>123195</v>
      </c>
      <c r="S280" s="105">
        <f>IFERROR(VLOOKUP($D280,'SAP Data'!$A$7:$SD$1500,S$4,FALSE),"")</f>
        <v>157870</v>
      </c>
      <c r="T280" s="105">
        <f>IFERROR(VLOOKUP($D280,'SAP Data'!$A$7:$SD$1500,T$4,FALSE),"")</f>
        <v>40236</v>
      </c>
      <c r="U280" s="105">
        <f>IFERROR(VLOOKUP($D280,'SAP Data'!$A$7:$SD$1500,U$4,FALSE),"")</f>
        <v>5892</v>
      </c>
      <c r="V280" s="105">
        <f>IFERROR(VLOOKUP($D280,'SAP Data'!$A$7:$SD$1500,V$4,FALSE),"")</f>
        <v>-57606</v>
      </c>
      <c r="W280" s="105">
        <f>IFERROR(VLOOKUP($D280,'SAP Data'!$A$7:$SD$1500,W$4,FALSE),"")</f>
        <v>-62828</v>
      </c>
      <c r="X280" s="105">
        <f>IFERROR(VLOOKUP($D280,'SAP Data'!$A$7:$SD$1500,X$4,FALSE),"")</f>
        <v>-57353</v>
      </c>
      <c r="Y280" s="105">
        <f>IFERROR(VLOOKUP($D280,'SAP Data'!$A$7:$SD$1500,Y$4,FALSE),"")</f>
        <v>-67627</v>
      </c>
      <c r="Z280" s="105">
        <f>IFERROR(VLOOKUP($D280,'SAP Data'!$A$7:$SD$1500,Z$4,FALSE),"")</f>
        <v>-69080</v>
      </c>
      <c r="AA280" s="105">
        <f>IFERROR(VLOOKUP($D280,'SAP Data'!$A$7:$SD$1500,AA$4,FALSE),"")</f>
        <v>63817</v>
      </c>
      <c r="AB280" s="105">
        <f>IFERROR(VLOOKUP($D280,'SAP Data'!$A$7:$SD$1500,AB$4,FALSE),"")</f>
        <v>-1920201</v>
      </c>
      <c r="AC280" s="220">
        <f>IFERROR(VLOOKUP($D280,'SAP Data'!$A$7:$SD$1500,AC$4,FALSE),"")</f>
        <v>-1928151</v>
      </c>
      <c r="AD280" s="133">
        <f t="shared" si="287"/>
        <v>-17448.916666666668</v>
      </c>
      <c r="AE280" s="47">
        <f t="shared" si="288"/>
        <v>-4661.958333333333</v>
      </c>
      <c r="AF280" s="47">
        <f t="shared" si="289"/>
        <v>4408.375</v>
      </c>
      <c r="AG280" s="47">
        <f t="shared" si="290"/>
        <v>9044.4166666666661</v>
      </c>
      <c r="AH280" s="47">
        <f t="shared" si="291"/>
        <v>11536.166666666666</v>
      </c>
      <c r="AI280" s="47">
        <f t="shared" si="292"/>
        <v>12369.375</v>
      </c>
      <c r="AJ280" s="47">
        <f t="shared" si="293"/>
        <v>13194.25</v>
      </c>
      <c r="AK280" s="47">
        <f t="shared" si="294"/>
        <v>13858.833333333334</v>
      </c>
      <c r="AL280" s="47">
        <f t="shared" si="295"/>
        <v>14291.291666666666</v>
      </c>
      <c r="AM280" s="47">
        <f t="shared" si="296"/>
        <v>19920.291666666668</v>
      </c>
      <c r="AN280" s="47">
        <f t="shared" si="297"/>
        <v>-58795</v>
      </c>
      <c r="AO280" s="132">
        <f t="shared" si="298"/>
        <v>-228631</v>
      </c>
      <c r="AP280" s="19"/>
      <c r="AQ280" s="19">
        <f t="shared" si="299"/>
        <v>0</v>
      </c>
      <c r="AR280" s="19"/>
      <c r="AS280" s="201"/>
      <c r="AT280" s="19"/>
      <c r="AU280" s="19">
        <f t="shared" si="300"/>
        <v>0</v>
      </c>
      <c r="AV280" s="19"/>
      <c r="AW280" s="201"/>
      <c r="AY280" s="19">
        <f t="shared" si="301"/>
        <v>0</v>
      </c>
      <c r="BA280" s="196"/>
      <c r="BC280" s="19">
        <f t="shared" si="302"/>
        <v>0</v>
      </c>
      <c r="BE280" s="196"/>
      <c r="BG280" s="19">
        <f t="shared" si="303"/>
        <v>0</v>
      </c>
      <c r="BI280" s="196"/>
      <c r="BK280" s="19">
        <f t="shared" si="304"/>
        <v>0</v>
      </c>
      <c r="BM280" s="196"/>
      <c r="BO280" s="19">
        <f t="shared" si="305"/>
        <v>0</v>
      </c>
      <c r="BQ280" s="196"/>
      <c r="BS280" s="19">
        <f t="shared" si="306"/>
        <v>0</v>
      </c>
      <c r="BU280" s="196"/>
      <c r="BW280" s="19">
        <f t="shared" si="307"/>
        <v>0</v>
      </c>
      <c r="BY280" s="196"/>
      <c r="CA280" s="19">
        <f t="shared" si="308"/>
        <v>0</v>
      </c>
      <c r="CC280" s="196"/>
      <c r="CE280" s="19">
        <f t="shared" si="309"/>
        <v>0</v>
      </c>
      <c r="CG280" s="196"/>
      <c r="CI280" s="19">
        <f t="shared" si="310"/>
        <v>0</v>
      </c>
      <c r="CK280" s="196"/>
      <c r="CM280" s="19">
        <f t="shared" si="311"/>
        <v>0</v>
      </c>
      <c r="CO280" s="19">
        <f t="shared" si="207"/>
        <v>-228631</v>
      </c>
      <c r="CQ280" s="19">
        <f t="shared" si="285"/>
        <v>0</v>
      </c>
      <c r="CS280" s="19">
        <f t="shared" si="208"/>
        <v>0</v>
      </c>
      <c r="CU280" s="19">
        <f t="shared" si="312"/>
        <v>-228631</v>
      </c>
      <c r="CW280" s="76">
        <f t="shared" si="313"/>
        <v>0</v>
      </c>
      <c r="CY280" s="21"/>
      <c r="CZ280" s="19">
        <f t="shared" si="286"/>
        <v>0</v>
      </c>
      <c r="DA280" s="21"/>
    </row>
    <row r="281" spans="2:105" x14ac:dyDescent="0.2">
      <c r="B281" s="17" t="str">
        <f>VLOOKUP(D281,'line assign basis'!$L$15:$Q$1525,6,FALSE)</f>
        <v>TEMP HOLDING-RATES</v>
      </c>
      <c r="C281" s="20" t="s">
        <v>651</v>
      </c>
      <c r="D281" s="20" t="s">
        <v>649</v>
      </c>
      <c r="E281" s="20">
        <f>IFERROR(VLOOKUP(D281,'line assign basis'!$L$5:$P$1288,5,FALSE),"")</f>
        <v>23</v>
      </c>
      <c r="F281" s="39">
        <v>0</v>
      </c>
      <c r="G281" s="39">
        <v>0</v>
      </c>
      <c r="H281" s="19">
        <v>0</v>
      </c>
      <c r="I281" s="105">
        <f>IFERROR(VLOOKUP($D281,'SAP Data'!$A$7:$SD$1500,I$4,FALSE),"")</f>
        <v>0</v>
      </c>
      <c r="J281" s="105">
        <f>IFERROR(VLOOKUP($D281,'SAP Data'!$A$7:$SD$1500,J$4,FALSE),"")</f>
        <v>0</v>
      </c>
      <c r="K281" s="105">
        <f>IFERROR(VLOOKUP($D281,'SAP Data'!$A$7:$SD$1500,K$4,FALSE),"")</f>
        <v>0</v>
      </c>
      <c r="L281" s="105">
        <f>IFERROR(VLOOKUP($D281,'SAP Data'!$A$7:$SD$1500,L$4,FALSE),"")</f>
        <v>0</v>
      </c>
      <c r="M281" s="105">
        <f>IFERROR(VLOOKUP($D281,'SAP Data'!$A$7:$SD$1500,M$4,FALSE),"")</f>
        <v>0</v>
      </c>
      <c r="N281" s="105">
        <f>IFERROR(VLOOKUP($D281,'SAP Data'!$A$7:$SD$1500,N$4,FALSE),"")</f>
        <v>0</v>
      </c>
      <c r="O281" s="105">
        <f>IFERROR(VLOOKUP($D281,'SAP Data'!$A$7:$SD$1500,O$4,FALSE),"")</f>
        <v>0</v>
      </c>
      <c r="P281" s="105">
        <f>IFERROR(VLOOKUP($D281,'SAP Data'!$A$7:$SD$1500,P$4,FALSE),"")</f>
        <v>0</v>
      </c>
      <c r="Q281" s="105">
        <f>IFERROR(VLOOKUP($D281,'SAP Data'!$A$7:$SD$1500,Q$4,FALSE),"")</f>
        <v>0</v>
      </c>
      <c r="R281" s="105">
        <f>IFERROR(VLOOKUP($D281,'SAP Data'!$A$7:$SD$1500,R$4,FALSE),"")</f>
        <v>0</v>
      </c>
      <c r="S281" s="105">
        <f>IFERROR(VLOOKUP($D281,'SAP Data'!$A$7:$SD$1500,S$4,FALSE),"")</f>
        <v>0</v>
      </c>
      <c r="T281" s="105">
        <f>IFERROR(VLOOKUP($D281,'SAP Data'!$A$7:$SD$1500,T$4,FALSE),"")</f>
        <v>0</v>
      </c>
      <c r="U281" s="105">
        <f>IFERROR(VLOOKUP($D281,'SAP Data'!$A$7:$SD$1500,U$4,FALSE),"")</f>
        <v>0</v>
      </c>
      <c r="V281" s="105">
        <f>IFERROR(VLOOKUP($D281,'SAP Data'!$A$7:$SD$1500,V$4,FALSE),"")</f>
        <v>0</v>
      </c>
      <c r="W281" s="105">
        <f>IFERROR(VLOOKUP($D281,'SAP Data'!$A$7:$SD$1500,W$4,FALSE),"")</f>
        <v>0</v>
      </c>
      <c r="X281" s="105">
        <f>IFERROR(VLOOKUP($D281,'SAP Data'!$A$7:$SD$1500,X$4,FALSE),"")</f>
        <v>0</v>
      </c>
      <c r="Y281" s="105">
        <f>IFERROR(VLOOKUP($D281,'SAP Data'!$A$7:$SD$1500,Y$4,FALSE),"")</f>
        <v>0</v>
      </c>
      <c r="Z281" s="105">
        <f>IFERROR(VLOOKUP($D281,'SAP Data'!$A$7:$SD$1500,Z$4,FALSE),"")</f>
        <v>0</v>
      </c>
      <c r="AA281" s="105">
        <f>IFERROR(VLOOKUP($D281,'SAP Data'!$A$7:$SD$1500,AA$4,FALSE),"")</f>
        <v>0</v>
      </c>
      <c r="AB281" s="105">
        <f>IFERROR(VLOOKUP($D281,'SAP Data'!$A$7:$SD$1500,AB$4,FALSE),"")</f>
        <v>0</v>
      </c>
      <c r="AC281" s="220">
        <f>IFERROR(VLOOKUP($D281,'SAP Data'!$A$7:$SD$1500,AC$4,FALSE),"")</f>
        <v>0</v>
      </c>
      <c r="AD281" s="133">
        <f t="shared" si="287"/>
        <v>0</v>
      </c>
      <c r="AE281" s="47">
        <f t="shared" si="288"/>
        <v>0</v>
      </c>
      <c r="AF281" s="47">
        <f t="shared" si="289"/>
        <v>0</v>
      </c>
      <c r="AG281" s="47">
        <f t="shared" si="290"/>
        <v>0</v>
      </c>
      <c r="AH281" s="47">
        <f t="shared" si="291"/>
        <v>0</v>
      </c>
      <c r="AI281" s="47">
        <f t="shared" si="292"/>
        <v>0</v>
      </c>
      <c r="AJ281" s="47">
        <f t="shared" si="293"/>
        <v>0</v>
      </c>
      <c r="AK281" s="47">
        <f t="shared" si="294"/>
        <v>0</v>
      </c>
      <c r="AL281" s="47">
        <f t="shared" si="295"/>
        <v>0</v>
      </c>
      <c r="AM281" s="47">
        <f t="shared" si="296"/>
        <v>0</v>
      </c>
      <c r="AN281" s="47">
        <f t="shared" si="297"/>
        <v>0</v>
      </c>
      <c r="AO281" s="132">
        <f t="shared" si="298"/>
        <v>0</v>
      </c>
      <c r="AP281" s="19"/>
      <c r="AQ281" s="19">
        <f t="shared" si="299"/>
        <v>0</v>
      </c>
      <c r="AR281" s="19"/>
      <c r="AS281" s="201"/>
      <c r="AT281" s="19"/>
      <c r="AU281" s="19">
        <f t="shared" si="300"/>
        <v>0</v>
      </c>
      <c r="AV281" s="19"/>
      <c r="AW281" s="201"/>
      <c r="AY281" s="19">
        <f t="shared" si="301"/>
        <v>0</v>
      </c>
      <c r="BA281" s="196"/>
      <c r="BC281" s="19">
        <f t="shared" si="302"/>
        <v>0</v>
      </c>
      <c r="BE281" s="196"/>
      <c r="BG281" s="19">
        <f t="shared" si="303"/>
        <v>0</v>
      </c>
      <c r="BI281" s="196"/>
      <c r="BK281" s="19">
        <f t="shared" si="304"/>
        <v>0</v>
      </c>
      <c r="BM281" s="196"/>
      <c r="BO281" s="19">
        <f t="shared" si="305"/>
        <v>0</v>
      </c>
      <c r="BQ281" s="196"/>
      <c r="BS281" s="19">
        <f t="shared" si="306"/>
        <v>0</v>
      </c>
      <c r="BU281" s="196"/>
      <c r="BW281" s="19">
        <f t="shared" si="307"/>
        <v>0</v>
      </c>
      <c r="BY281" s="196"/>
      <c r="CA281" s="19">
        <f t="shared" si="308"/>
        <v>0</v>
      </c>
      <c r="CC281" s="196"/>
      <c r="CE281" s="19">
        <f t="shared" si="309"/>
        <v>0</v>
      </c>
      <c r="CG281" s="196"/>
      <c r="CI281" s="19">
        <f t="shared" si="310"/>
        <v>0</v>
      </c>
      <c r="CK281" s="196"/>
      <c r="CM281" s="19">
        <f t="shared" si="311"/>
        <v>0</v>
      </c>
      <c r="CO281" s="19">
        <f t="shared" si="207"/>
        <v>0</v>
      </c>
      <c r="CQ281" s="19">
        <f t="shared" si="285"/>
        <v>0</v>
      </c>
      <c r="CS281" s="19">
        <f t="shared" si="208"/>
        <v>0</v>
      </c>
      <c r="CU281" s="19">
        <f t="shared" si="312"/>
        <v>0</v>
      </c>
      <c r="CW281" s="76">
        <f t="shared" si="313"/>
        <v>0</v>
      </c>
      <c r="CY281" s="21"/>
      <c r="CZ281" s="19">
        <f t="shared" si="286"/>
        <v>0</v>
      </c>
      <c r="DA281" s="21"/>
    </row>
    <row r="282" spans="2:105" x14ac:dyDescent="0.2">
      <c r="B282" s="17" t="str">
        <f>VLOOKUP(D282,'line assign basis'!$L$15:$Q$1525,6,FALSE)</f>
        <v>SEC DEF INT REV IND</v>
      </c>
      <c r="C282" s="20" t="s">
        <v>654</v>
      </c>
      <c r="D282" s="20" t="s">
        <v>652</v>
      </c>
      <c r="E282" s="20">
        <f>IFERROR(VLOOKUP(D282,'line assign basis'!$L$5:$P$1288,5,FALSE),"")</f>
        <v>23</v>
      </c>
      <c r="F282" s="39">
        <v>-39552.39</v>
      </c>
      <c r="G282" s="39">
        <v>-52911.22</v>
      </c>
      <c r="H282" s="19">
        <v>-52911.22</v>
      </c>
      <c r="I282" s="105">
        <f>IFERROR(VLOOKUP($D282,'SAP Data'!$A$7:$SD$1500,I$4,FALSE),"")</f>
        <v>-52911.22</v>
      </c>
      <c r="J282" s="105">
        <f>IFERROR(VLOOKUP($D282,'SAP Data'!$A$7:$SD$1500,J$4,FALSE),"")</f>
        <v>-52911.22</v>
      </c>
      <c r="K282" s="105">
        <f>IFERROR(VLOOKUP($D282,'SAP Data'!$A$7:$SD$1500,K$4,FALSE),"")</f>
        <v>-52911.22</v>
      </c>
      <c r="L282" s="105">
        <f>IFERROR(VLOOKUP($D282,'SAP Data'!$A$7:$SD$1500,L$4,FALSE),"")</f>
        <v>-52911.22</v>
      </c>
      <c r="M282" s="105">
        <f>IFERROR(VLOOKUP($D282,'SAP Data'!$A$7:$SD$1500,M$4,FALSE),"")</f>
        <v>-52911.22</v>
      </c>
      <c r="N282" s="105">
        <f>IFERROR(VLOOKUP($D282,'SAP Data'!$A$7:$SD$1500,N$4,FALSE),"")</f>
        <v>-52911.22</v>
      </c>
      <c r="O282" s="105">
        <f>IFERROR(VLOOKUP($D282,'SAP Data'!$A$7:$SD$1500,O$4,FALSE),"")</f>
        <v>-53498.85</v>
      </c>
      <c r="P282" s="105">
        <f>IFERROR(VLOOKUP($D282,'SAP Data'!$A$7:$SD$1500,P$4,FALSE),"")</f>
        <v>-978.64</v>
      </c>
      <c r="Q282" s="105">
        <f>IFERROR(VLOOKUP($D282,'SAP Data'!$A$7:$SD$1500,Q$4,FALSE),"")</f>
        <v>-2077.4899999999998</v>
      </c>
      <c r="R282" s="105">
        <f>IFERROR(VLOOKUP($D282,'SAP Data'!$A$7:$SD$1500,R$4,FALSE),"")</f>
        <v>-3434.2</v>
      </c>
      <c r="S282" s="105">
        <f>IFERROR(VLOOKUP($D282,'SAP Data'!$A$7:$SD$1500,S$4,FALSE),"")</f>
        <v>-6010.43</v>
      </c>
      <c r="T282" s="105">
        <f>IFERROR(VLOOKUP($D282,'SAP Data'!$A$7:$SD$1500,T$4,FALSE),"")</f>
        <v>-6010.43</v>
      </c>
      <c r="U282" s="105">
        <f>IFERROR(VLOOKUP($D282,'SAP Data'!$A$7:$SD$1500,U$4,FALSE),"")</f>
        <v>-6010.43</v>
      </c>
      <c r="V282" s="105">
        <f>IFERROR(VLOOKUP($D282,'SAP Data'!$A$7:$SD$1500,V$4,FALSE),"")</f>
        <v>-6010.43</v>
      </c>
      <c r="W282" s="105">
        <f>IFERROR(VLOOKUP($D282,'SAP Data'!$A$7:$SD$1500,W$4,FALSE),"")</f>
        <v>-6010.43</v>
      </c>
      <c r="X282" s="105">
        <f>IFERROR(VLOOKUP($D282,'SAP Data'!$A$7:$SD$1500,X$4,FALSE),"")</f>
        <v>-6717.87</v>
      </c>
      <c r="Y282" s="105">
        <f>IFERROR(VLOOKUP($D282,'SAP Data'!$A$7:$SD$1500,Y$4,FALSE),"")</f>
        <v>-8136.43</v>
      </c>
      <c r="Z282" s="105">
        <f>IFERROR(VLOOKUP($D282,'SAP Data'!$A$7:$SD$1500,Z$4,FALSE),"")</f>
        <v>-9596.65</v>
      </c>
      <c r="AA282" s="105">
        <f>IFERROR(VLOOKUP($D282,'SAP Data'!$A$7:$SD$1500,AA$4,FALSE),"")</f>
        <v>-12475.77</v>
      </c>
      <c r="AB282" s="105">
        <f>IFERROR(VLOOKUP($D282,'SAP Data'!$A$7:$SD$1500,AB$4,FALSE),"")</f>
        <v>-4306.68</v>
      </c>
      <c r="AC282" s="220">
        <f>IFERROR(VLOOKUP($D282,'SAP Data'!$A$7:$SD$1500,AC$4,FALSE),"")</f>
        <v>-8758.7000000000007</v>
      </c>
      <c r="AD282" s="133">
        <f t="shared" si="287"/>
        <v>-41778.169583333321</v>
      </c>
      <c r="AE282" s="47">
        <f t="shared" si="288"/>
        <v>-38319.04541666666</v>
      </c>
      <c r="AF282" s="47">
        <f t="shared" si="289"/>
        <v>-34410.646249999998</v>
      </c>
      <c r="AG282" s="47">
        <f t="shared" si="290"/>
        <v>-30502.247083333332</v>
      </c>
      <c r="AH282" s="47">
        <f t="shared" si="291"/>
        <v>-26593.847916666666</v>
      </c>
      <c r="AI282" s="47">
        <f t="shared" si="292"/>
        <v>-22685.44875</v>
      </c>
      <c r="AJ282" s="47">
        <f t="shared" si="293"/>
        <v>-18806.526249999999</v>
      </c>
      <c r="AK282" s="47">
        <f t="shared" si="294"/>
        <v>-15016.187083333331</v>
      </c>
      <c r="AL282" s="47">
        <f t="shared" si="295"/>
        <v>-11345.797083333329</v>
      </c>
      <c r="AM282" s="47">
        <f t="shared" si="296"/>
        <v>-7831.7283333333335</v>
      </c>
      <c r="AN282" s="47">
        <f t="shared" si="297"/>
        <v>-6261.1016666666665</v>
      </c>
      <c r="AO282" s="132">
        <f t="shared" si="298"/>
        <v>-6678.1537500000004</v>
      </c>
      <c r="AP282" s="19"/>
      <c r="AQ282" s="19">
        <f t="shared" si="299"/>
        <v>0</v>
      </c>
      <c r="AR282" s="19"/>
      <c r="AS282" s="201"/>
      <c r="AT282" s="19"/>
      <c r="AU282" s="19">
        <f t="shared" si="300"/>
        <v>0</v>
      </c>
      <c r="AV282" s="19"/>
      <c r="AW282" s="201"/>
      <c r="AY282" s="19">
        <f t="shared" si="301"/>
        <v>0</v>
      </c>
      <c r="BA282" s="196"/>
      <c r="BC282" s="19">
        <f t="shared" si="302"/>
        <v>0</v>
      </c>
      <c r="BE282" s="196"/>
      <c r="BG282" s="19">
        <f t="shared" si="303"/>
        <v>0</v>
      </c>
      <c r="BI282" s="196"/>
      <c r="BK282" s="19">
        <f t="shared" si="304"/>
        <v>0</v>
      </c>
      <c r="BM282" s="196"/>
      <c r="BO282" s="19">
        <f t="shared" si="305"/>
        <v>0</v>
      </c>
      <c r="BQ282" s="196"/>
      <c r="BS282" s="19">
        <f t="shared" si="306"/>
        <v>0</v>
      </c>
      <c r="BU282" s="196"/>
      <c r="BW282" s="19">
        <f t="shared" si="307"/>
        <v>0</v>
      </c>
      <c r="BY282" s="196"/>
      <c r="CA282" s="19">
        <f t="shared" si="308"/>
        <v>0</v>
      </c>
      <c r="CC282" s="196"/>
      <c r="CE282" s="19">
        <f t="shared" si="309"/>
        <v>0</v>
      </c>
      <c r="CG282" s="196"/>
      <c r="CI282" s="19">
        <f t="shared" si="310"/>
        <v>0</v>
      </c>
      <c r="CK282" s="196"/>
      <c r="CM282" s="19">
        <f t="shared" si="311"/>
        <v>0</v>
      </c>
      <c r="CO282" s="19">
        <f t="shared" si="207"/>
        <v>-6678.1537500000004</v>
      </c>
      <c r="CQ282" s="19">
        <f t="shared" si="285"/>
        <v>0</v>
      </c>
      <c r="CS282" s="19">
        <f t="shared" si="208"/>
        <v>0</v>
      </c>
      <c r="CU282" s="19">
        <f t="shared" si="312"/>
        <v>-6678.1537500000004</v>
      </c>
      <c r="CW282" s="76">
        <f t="shared" si="313"/>
        <v>0</v>
      </c>
      <c r="CY282" s="21"/>
      <c r="CZ282" s="19">
        <f t="shared" si="286"/>
        <v>0</v>
      </c>
      <c r="DA282" s="21"/>
    </row>
    <row r="283" spans="2:105" x14ac:dyDescent="0.2">
      <c r="B283" s="17" t="str">
        <f>VLOOKUP(D283,'line assign basis'!$L$15:$Q$1525,6,FALSE)</f>
        <v>DEF OR INDSTRIAL DSM</v>
      </c>
      <c r="C283" s="20" t="s">
        <v>657</v>
      </c>
      <c r="D283" s="20" t="s">
        <v>655</v>
      </c>
      <c r="E283" s="20">
        <f>IFERROR(VLOOKUP(D283,'line assign basis'!$L$5:$P$1288,5,FALSE),"")</f>
        <v>23</v>
      </c>
      <c r="F283" s="39">
        <v>6177492.7300000004</v>
      </c>
      <c r="G283" s="39">
        <v>6217533.1799999997</v>
      </c>
      <c r="H283" s="19">
        <v>6217533.1799999997</v>
      </c>
      <c r="I283" s="105">
        <f>IFERROR(VLOOKUP($D283,'SAP Data'!$A$7:$SD$1500,I$4,FALSE),"")</f>
        <v>6217533.1799999997</v>
      </c>
      <c r="J283" s="105">
        <f>IFERROR(VLOOKUP($D283,'SAP Data'!$A$7:$SD$1500,J$4,FALSE),"")</f>
        <v>6217533.1799999997</v>
      </c>
      <c r="K283" s="105">
        <f>IFERROR(VLOOKUP($D283,'SAP Data'!$A$7:$SD$1500,K$4,FALSE),"")</f>
        <v>6217533.1799999997</v>
      </c>
      <c r="L283" s="105">
        <f>IFERROR(VLOOKUP($D283,'SAP Data'!$A$7:$SD$1500,L$4,FALSE),"")</f>
        <v>6217533.1799999997</v>
      </c>
      <c r="M283" s="105">
        <f>IFERROR(VLOOKUP($D283,'SAP Data'!$A$7:$SD$1500,M$4,FALSE),"")</f>
        <v>6217533.1799999997</v>
      </c>
      <c r="N283" s="105">
        <f>IFERROR(VLOOKUP($D283,'SAP Data'!$A$7:$SD$1500,N$4,FALSE),"")</f>
        <v>6217533.1799999997</v>
      </c>
      <c r="O283" s="105">
        <f>IFERROR(VLOOKUP($D283,'SAP Data'!$A$7:$SD$1500,O$4,FALSE),"")</f>
        <v>6739242.4900000002</v>
      </c>
      <c r="P283" s="105">
        <f>IFERROR(VLOOKUP($D283,'SAP Data'!$A$7:$SD$1500,P$4,FALSE),"")</f>
        <v>524890.43000000005</v>
      </c>
      <c r="Q283" s="105">
        <f>IFERROR(VLOOKUP($D283,'SAP Data'!$A$7:$SD$1500,Q$4,FALSE),"")</f>
        <v>840069.2</v>
      </c>
      <c r="R283" s="105">
        <f>IFERROR(VLOOKUP($D283,'SAP Data'!$A$7:$SD$1500,R$4,FALSE),"")</f>
        <v>845191.52</v>
      </c>
      <c r="S283" s="105">
        <f>IFERROR(VLOOKUP($D283,'SAP Data'!$A$7:$SD$1500,S$4,FALSE),"")</f>
        <v>2354918.2000000002</v>
      </c>
      <c r="T283" s="105">
        <f>IFERROR(VLOOKUP($D283,'SAP Data'!$A$7:$SD$1500,T$4,FALSE),"")</f>
        <v>2354918.2000000002</v>
      </c>
      <c r="U283" s="105">
        <f>IFERROR(VLOOKUP($D283,'SAP Data'!$A$7:$SD$1500,U$4,FALSE),"")</f>
        <v>2354918.2000000002</v>
      </c>
      <c r="V283" s="105">
        <f>IFERROR(VLOOKUP($D283,'SAP Data'!$A$7:$SD$1500,V$4,FALSE),"")</f>
        <v>2354918.2000000002</v>
      </c>
      <c r="W283" s="105">
        <f>IFERROR(VLOOKUP($D283,'SAP Data'!$A$7:$SD$1500,W$4,FALSE),"")</f>
        <v>2354918.2000000002</v>
      </c>
      <c r="X283" s="105">
        <f>IFERROR(VLOOKUP($D283,'SAP Data'!$A$7:$SD$1500,X$4,FALSE),"")</f>
        <v>3126922.69</v>
      </c>
      <c r="Y283" s="105">
        <f>IFERROR(VLOOKUP($D283,'SAP Data'!$A$7:$SD$1500,Y$4,FALSE),"")</f>
        <v>3131629.99</v>
      </c>
      <c r="Z283" s="105">
        <f>IFERROR(VLOOKUP($D283,'SAP Data'!$A$7:$SD$1500,Z$4,FALSE),"")</f>
        <v>3136365.99</v>
      </c>
      <c r="AA283" s="105">
        <f>IFERROR(VLOOKUP($D283,'SAP Data'!$A$7:$SD$1500,AA$4,FALSE),"")</f>
        <v>4645703.99</v>
      </c>
      <c r="AB283" s="105">
        <f>IFERROR(VLOOKUP($D283,'SAP Data'!$A$7:$SD$1500,AB$4,FALSE),"")</f>
        <v>2304753.86</v>
      </c>
      <c r="AC283" s="220">
        <f>IFERROR(VLOOKUP($D283,'SAP Data'!$A$7:$SD$1500,AC$4,FALSE),"")</f>
        <v>2318807.1</v>
      </c>
      <c r="AD283" s="133">
        <f t="shared" si="287"/>
        <v>5112984.1404166669</v>
      </c>
      <c r="AE283" s="47">
        <f t="shared" si="288"/>
        <v>4729862.6325000012</v>
      </c>
      <c r="AF283" s="47">
        <f t="shared" si="289"/>
        <v>4407978.0508333342</v>
      </c>
      <c r="AG283" s="47">
        <f t="shared" si="290"/>
        <v>4086093.4691666681</v>
      </c>
      <c r="AH283" s="47">
        <f t="shared" si="291"/>
        <v>3764208.8875000011</v>
      </c>
      <c r="AI283" s="47">
        <f t="shared" si="292"/>
        <v>3442324.3058333341</v>
      </c>
      <c r="AJ283" s="47">
        <f t="shared" si="293"/>
        <v>3152606.5779166664</v>
      </c>
      <c r="AK283" s="47">
        <f t="shared" si="294"/>
        <v>2895251.8412500001</v>
      </c>
      <c r="AL283" s="47">
        <f t="shared" si="295"/>
        <v>2638290.5754166669</v>
      </c>
      <c r="AM283" s="47">
        <f t="shared" si="296"/>
        <v>2422677.8383333334</v>
      </c>
      <c r="AN283" s="47">
        <f t="shared" si="297"/>
        <v>2409608.0437500002</v>
      </c>
      <c r="AO283" s="132">
        <f t="shared" si="298"/>
        <v>2545383.0991666666</v>
      </c>
      <c r="AP283" s="19"/>
      <c r="AQ283" s="19">
        <f t="shared" si="299"/>
        <v>0</v>
      </c>
      <c r="AR283" s="19"/>
      <c r="AS283" s="201"/>
      <c r="AT283" s="19"/>
      <c r="AU283" s="19">
        <f t="shared" si="300"/>
        <v>0</v>
      </c>
      <c r="AV283" s="19"/>
      <c r="AW283" s="201"/>
      <c r="AY283" s="19">
        <f t="shared" si="301"/>
        <v>0</v>
      </c>
      <c r="BA283" s="196"/>
      <c r="BC283" s="19">
        <f t="shared" si="302"/>
        <v>0</v>
      </c>
      <c r="BE283" s="196"/>
      <c r="BG283" s="19">
        <f t="shared" si="303"/>
        <v>0</v>
      </c>
      <c r="BI283" s="196"/>
      <c r="BK283" s="19">
        <f t="shared" si="304"/>
        <v>0</v>
      </c>
      <c r="BM283" s="196"/>
      <c r="BO283" s="19">
        <f t="shared" si="305"/>
        <v>0</v>
      </c>
      <c r="BQ283" s="196"/>
      <c r="BS283" s="19">
        <f t="shared" si="306"/>
        <v>0</v>
      </c>
      <c r="BU283" s="196"/>
      <c r="BW283" s="19">
        <f t="shared" si="307"/>
        <v>0</v>
      </c>
      <c r="BY283" s="196"/>
      <c r="CA283" s="19">
        <f t="shared" si="308"/>
        <v>0</v>
      </c>
      <c r="CC283" s="196"/>
      <c r="CE283" s="19">
        <f t="shared" si="309"/>
        <v>0</v>
      </c>
      <c r="CG283" s="196"/>
      <c r="CI283" s="19">
        <f t="shared" si="310"/>
        <v>0</v>
      </c>
      <c r="CK283" s="196"/>
      <c r="CM283" s="19">
        <f t="shared" si="311"/>
        <v>0</v>
      </c>
      <c r="CO283" s="19">
        <f t="shared" si="207"/>
        <v>2545383.0991666666</v>
      </c>
      <c r="CQ283" s="19">
        <f t="shared" si="285"/>
        <v>0</v>
      </c>
      <c r="CS283" s="19">
        <f t="shared" si="208"/>
        <v>0</v>
      </c>
      <c r="CU283" s="19">
        <f t="shared" si="312"/>
        <v>2545383.0991666666</v>
      </c>
      <c r="CW283" s="76">
        <f t="shared" si="313"/>
        <v>0</v>
      </c>
      <c r="CY283" s="21"/>
      <c r="CZ283" s="19">
        <f t="shared" si="286"/>
        <v>0</v>
      </c>
      <c r="DA283" s="21"/>
    </row>
    <row r="284" spans="2:105" x14ac:dyDescent="0.2">
      <c r="B284" s="17" t="str">
        <f>VLOOKUP(D284,'line assign basis'!$L$15:$Q$1525,6,FALSE)</f>
        <v>AMORT OR DSM-INDUSTR</v>
      </c>
      <c r="C284" s="20" t="s">
        <v>660</v>
      </c>
      <c r="D284" s="20" t="s">
        <v>658</v>
      </c>
      <c r="E284" s="20">
        <f>IFERROR(VLOOKUP(D284,'line assign basis'!$L$5:$P$1288,5,FALSE),"")</f>
        <v>23</v>
      </c>
      <c r="F284" s="39">
        <v>2478182.63</v>
      </c>
      <c r="G284" s="39">
        <v>2070580.04</v>
      </c>
      <c r="H284" s="19">
        <v>1643465.5</v>
      </c>
      <c r="I284" s="105">
        <f>IFERROR(VLOOKUP($D284,'SAP Data'!$A$7:$SD$1500,I$4,FALSE),"")</f>
        <v>1271524.95</v>
      </c>
      <c r="J284" s="105">
        <f>IFERROR(VLOOKUP($D284,'SAP Data'!$A$7:$SD$1500,J$4,FALSE),"")</f>
        <v>976431.35</v>
      </c>
      <c r="K284" s="105">
        <f>IFERROR(VLOOKUP($D284,'SAP Data'!$A$7:$SD$1500,K$4,FALSE),"")</f>
        <v>718254.73</v>
      </c>
      <c r="L284" s="105">
        <f>IFERROR(VLOOKUP($D284,'SAP Data'!$A$7:$SD$1500,L$4,FALSE),"")</f>
        <v>484693.48</v>
      </c>
      <c r="M284" s="105">
        <f>IFERROR(VLOOKUP($D284,'SAP Data'!$A$7:$SD$1500,M$4,FALSE),"")</f>
        <v>270240.26</v>
      </c>
      <c r="N284" s="105">
        <f>IFERROR(VLOOKUP($D284,'SAP Data'!$A$7:$SD$1500,N$4,FALSE),"")</f>
        <v>18737.21</v>
      </c>
      <c r="O284" s="105">
        <f>IFERROR(VLOOKUP($D284,'SAP Data'!$A$7:$SD$1500,O$4,FALSE),"")</f>
        <v>-279609.11</v>
      </c>
      <c r="P284" s="105">
        <f>IFERROR(VLOOKUP($D284,'SAP Data'!$A$7:$SD$1500,P$4,FALSE),"")</f>
        <v>5530130.0800000001</v>
      </c>
      <c r="Q284" s="105">
        <f>IFERROR(VLOOKUP($D284,'SAP Data'!$A$7:$SD$1500,Q$4,FALSE),"")</f>
        <v>4943588.67</v>
      </c>
      <c r="R284" s="105">
        <f>IFERROR(VLOOKUP($D284,'SAP Data'!$A$7:$SD$1500,R$4,FALSE),"")</f>
        <v>4298503.25</v>
      </c>
      <c r="S284" s="105">
        <f>IFERROR(VLOOKUP($D284,'SAP Data'!$A$7:$SD$1500,S$4,FALSE),"")</f>
        <v>3679978.46</v>
      </c>
      <c r="T284" s="105">
        <f>IFERROR(VLOOKUP($D284,'SAP Data'!$A$7:$SD$1500,T$4,FALSE),"")</f>
        <v>3035674.15</v>
      </c>
      <c r="U284" s="105">
        <f>IFERROR(VLOOKUP($D284,'SAP Data'!$A$7:$SD$1500,U$4,FALSE),"")</f>
        <v>2501922.12</v>
      </c>
      <c r="V284" s="105">
        <f>IFERROR(VLOOKUP($D284,'SAP Data'!$A$7:$SD$1500,V$4,FALSE),"")</f>
        <v>2069899.58</v>
      </c>
      <c r="W284" s="105">
        <f>IFERROR(VLOOKUP($D284,'SAP Data'!$A$7:$SD$1500,W$4,FALSE),"")</f>
        <v>1713275.77</v>
      </c>
      <c r="X284" s="105">
        <f>IFERROR(VLOOKUP($D284,'SAP Data'!$A$7:$SD$1500,X$4,FALSE),"")</f>
        <v>1370523.55</v>
      </c>
      <c r="Y284" s="105">
        <f>IFERROR(VLOOKUP($D284,'SAP Data'!$A$7:$SD$1500,Y$4,FALSE),"")</f>
        <v>1026419.39</v>
      </c>
      <c r="Z284" s="105">
        <f>IFERROR(VLOOKUP($D284,'SAP Data'!$A$7:$SD$1500,Z$4,FALSE),"")</f>
        <v>652401.53</v>
      </c>
      <c r="AA284" s="105">
        <f>IFERROR(VLOOKUP($D284,'SAP Data'!$A$7:$SD$1500,AA$4,FALSE),"")</f>
        <v>155602.64000000001</v>
      </c>
      <c r="AB284" s="105">
        <f>IFERROR(VLOOKUP($D284,'SAP Data'!$A$7:$SD$1500,AB$4,FALSE),"")</f>
        <v>2138896.19</v>
      </c>
      <c r="AC284" s="220">
        <f>IFERROR(VLOOKUP($D284,'SAP Data'!$A$7:$SD$1500,AC$4,FALSE),"")</f>
        <v>1843555.35</v>
      </c>
      <c r="AD284" s="133">
        <f t="shared" si="287"/>
        <v>1753031.675</v>
      </c>
      <c r="AE284" s="47">
        <f t="shared" si="288"/>
        <v>1895936.6349999998</v>
      </c>
      <c r="AF284" s="47">
        <f t="shared" si="289"/>
        <v>2021003.5962499997</v>
      </c>
      <c r="AG284" s="47">
        <f t="shared" si="290"/>
        <v>2130278.8387500001</v>
      </c>
      <c r="AH284" s="47">
        <f t="shared" si="291"/>
        <v>2227106.5637500002</v>
      </c>
      <c r="AI284" s="47">
        <f t="shared" si="292"/>
        <v>2314126.9499999997</v>
      </c>
      <c r="AJ284" s="47">
        <f t="shared" si="293"/>
        <v>2392495.7462499999</v>
      </c>
      <c r="AK284" s="47">
        <f t="shared" si="294"/>
        <v>2460912.7962499997</v>
      </c>
      <c r="AL284" s="47">
        <f t="shared" si="295"/>
        <v>2518822.9400000004</v>
      </c>
      <c r="AM284" s="47">
        <f t="shared" si="296"/>
        <v>2563359.4429166671</v>
      </c>
      <c r="AN284" s="47">
        <f t="shared" si="297"/>
        <v>2440191.8537499998</v>
      </c>
      <c r="AO284" s="132">
        <f t="shared" si="298"/>
        <v>2169722.3866666672</v>
      </c>
      <c r="AP284" s="19"/>
      <c r="AQ284" s="19">
        <f t="shared" si="299"/>
        <v>0</v>
      </c>
      <c r="AR284" s="19"/>
      <c r="AS284" s="201"/>
      <c r="AT284" s="19"/>
      <c r="AU284" s="19">
        <f t="shared" si="300"/>
        <v>0</v>
      </c>
      <c r="AV284" s="19"/>
      <c r="AW284" s="201"/>
      <c r="AY284" s="19">
        <f t="shared" si="301"/>
        <v>0</v>
      </c>
      <c r="BA284" s="196"/>
      <c r="BC284" s="19">
        <f t="shared" si="302"/>
        <v>0</v>
      </c>
      <c r="BE284" s="196"/>
      <c r="BG284" s="19">
        <f t="shared" si="303"/>
        <v>0</v>
      </c>
      <c r="BI284" s="196"/>
      <c r="BK284" s="19">
        <f t="shared" si="304"/>
        <v>0</v>
      </c>
      <c r="BM284" s="196"/>
      <c r="BO284" s="19">
        <f t="shared" si="305"/>
        <v>0</v>
      </c>
      <c r="BQ284" s="196"/>
      <c r="BS284" s="19">
        <f t="shared" si="306"/>
        <v>0</v>
      </c>
      <c r="BU284" s="196"/>
      <c r="BW284" s="19">
        <f t="shared" si="307"/>
        <v>0</v>
      </c>
      <c r="BY284" s="196"/>
      <c r="CA284" s="19">
        <f t="shared" si="308"/>
        <v>0</v>
      </c>
      <c r="CC284" s="196"/>
      <c r="CE284" s="19">
        <f t="shared" si="309"/>
        <v>0</v>
      </c>
      <c r="CG284" s="196"/>
      <c r="CI284" s="19">
        <f t="shared" si="310"/>
        <v>0</v>
      </c>
      <c r="CK284" s="196"/>
      <c r="CM284" s="19">
        <f t="shared" si="311"/>
        <v>0</v>
      </c>
      <c r="CO284" s="19">
        <f t="shared" si="207"/>
        <v>2169722.3866666672</v>
      </c>
      <c r="CQ284" s="19">
        <f t="shared" si="285"/>
        <v>0</v>
      </c>
      <c r="CS284" s="19">
        <f t="shared" si="208"/>
        <v>0</v>
      </c>
      <c r="CU284" s="19">
        <f t="shared" si="312"/>
        <v>2169722.3866666672</v>
      </c>
      <c r="CW284" s="76">
        <f t="shared" si="313"/>
        <v>0</v>
      </c>
      <c r="CY284" s="21"/>
      <c r="CZ284" s="19">
        <f t="shared" si="286"/>
        <v>0</v>
      </c>
      <c r="DA284" s="21"/>
    </row>
    <row r="285" spans="2:105" x14ac:dyDescent="0.2">
      <c r="B285" s="17" t="str">
        <f>VLOOKUP(D285,'line assign basis'!$L$15:$Q$1525,6,FALSE)</f>
        <v>DEF WA GREAT PROGRAM</v>
      </c>
      <c r="C285" s="20" t="s">
        <v>663</v>
      </c>
      <c r="D285" s="20" t="s">
        <v>661</v>
      </c>
      <c r="E285" s="20">
        <f>IFERROR(VLOOKUP(D285,'line assign basis'!$L$5:$P$1288,5,FALSE),"")</f>
        <v>23</v>
      </c>
      <c r="F285" s="39">
        <v>136387.31</v>
      </c>
      <c r="G285" s="39">
        <v>189314.14</v>
      </c>
      <c r="H285" s="19">
        <v>240482.25</v>
      </c>
      <c r="I285" s="105">
        <f>IFERROR(VLOOKUP($D285,'SAP Data'!$A$7:$SD$1500,I$4,FALSE),"")</f>
        <v>284540.82</v>
      </c>
      <c r="J285" s="105">
        <f>IFERROR(VLOOKUP($D285,'SAP Data'!$A$7:$SD$1500,J$4,FALSE),"")</f>
        <v>316097.31</v>
      </c>
      <c r="K285" s="105">
        <f>IFERROR(VLOOKUP($D285,'SAP Data'!$A$7:$SD$1500,K$4,FALSE),"")</f>
        <v>340768.87</v>
      </c>
      <c r="L285" s="105">
        <f>IFERROR(VLOOKUP($D285,'SAP Data'!$A$7:$SD$1500,L$4,FALSE),"")</f>
        <v>341168.34</v>
      </c>
      <c r="M285" s="105">
        <f>IFERROR(VLOOKUP($D285,'SAP Data'!$A$7:$SD$1500,M$4,FALSE),"")</f>
        <v>361863.64</v>
      </c>
      <c r="N285" s="105">
        <f>IFERROR(VLOOKUP($D285,'SAP Data'!$A$7:$SD$1500,N$4,FALSE),"")</f>
        <v>362887.78</v>
      </c>
      <c r="O285" s="105">
        <f>IFERROR(VLOOKUP($D285,'SAP Data'!$A$7:$SD$1500,O$4,FALSE),"")</f>
        <v>367263.81</v>
      </c>
      <c r="P285" s="105">
        <f>IFERROR(VLOOKUP($D285,'SAP Data'!$A$7:$SD$1500,P$4,FALSE),"")</f>
        <v>20425.490000000002</v>
      </c>
      <c r="Q285" s="105">
        <f>IFERROR(VLOOKUP($D285,'SAP Data'!$A$7:$SD$1500,Q$4,FALSE),"")</f>
        <v>63310.77</v>
      </c>
      <c r="R285" s="105">
        <f>IFERROR(VLOOKUP($D285,'SAP Data'!$A$7:$SD$1500,R$4,FALSE),"")</f>
        <v>101820.17</v>
      </c>
      <c r="S285" s="105">
        <f>IFERROR(VLOOKUP($D285,'SAP Data'!$A$7:$SD$1500,S$4,FALSE),"")</f>
        <v>133581.17000000001</v>
      </c>
      <c r="T285" s="105">
        <f>IFERROR(VLOOKUP($D285,'SAP Data'!$A$7:$SD$1500,T$4,FALSE),"")</f>
        <v>159026.82999999999</v>
      </c>
      <c r="U285" s="105">
        <f>IFERROR(VLOOKUP($D285,'SAP Data'!$A$7:$SD$1500,U$4,FALSE),"")</f>
        <v>202974.34</v>
      </c>
      <c r="V285" s="105">
        <f>IFERROR(VLOOKUP($D285,'SAP Data'!$A$7:$SD$1500,V$4,FALSE),"")</f>
        <v>224053.71</v>
      </c>
      <c r="W285" s="105">
        <f>IFERROR(VLOOKUP($D285,'SAP Data'!$A$7:$SD$1500,W$4,FALSE),"")</f>
        <v>242293.4</v>
      </c>
      <c r="X285" s="105">
        <f>IFERROR(VLOOKUP($D285,'SAP Data'!$A$7:$SD$1500,X$4,FALSE),"")</f>
        <v>263654.32</v>
      </c>
      <c r="Y285" s="105">
        <f>IFERROR(VLOOKUP($D285,'SAP Data'!$A$7:$SD$1500,Y$4,FALSE),"")</f>
        <v>268370.18</v>
      </c>
      <c r="Z285" s="105">
        <f>IFERROR(VLOOKUP($D285,'SAP Data'!$A$7:$SD$1500,Z$4,FALSE),"")</f>
        <v>268909.27</v>
      </c>
      <c r="AA285" s="105">
        <f>IFERROR(VLOOKUP($D285,'SAP Data'!$A$7:$SD$1500,AA$4,FALSE),"")</f>
        <v>274111.65000000002</v>
      </c>
      <c r="AB285" s="105">
        <f>IFERROR(VLOOKUP($D285,'SAP Data'!$A$7:$SD$1500,AB$4,FALSE),"")</f>
        <v>31118.62</v>
      </c>
      <c r="AC285" s="220">
        <f>IFERROR(VLOOKUP($D285,'SAP Data'!$A$7:$SD$1500,AC$4,FALSE),"")</f>
        <v>77260.86</v>
      </c>
      <c r="AD285" s="133">
        <f t="shared" si="287"/>
        <v>250602.2466666667</v>
      </c>
      <c r="AE285" s="47">
        <f t="shared" si="288"/>
        <v>246839.74208333332</v>
      </c>
      <c r="AF285" s="47">
        <f t="shared" si="289"/>
        <v>241123.55916666667</v>
      </c>
      <c r="AG285" s="47">
        <f t="shared" si="290"/>
        <v>234330.98</v>
      </c>
      <c r="AH285" s="47">
        <f t="shared" si="291"/>
        <v>227097.2266666666</v>
      </c>
      <c r="AI285" s="47">
        <f t="shared" si="292"/>
        <v>219158.93208333335</v>
      </c>
      <c r="AJ285" s="47">
        <f t="shared" si="293"/>
        <v>211826.03666666665</v>
      </c>
      <c r="AK285" s="47">
        <f t="shared" si="294"/>
        <v>204700.72499999998</v>
      </c>
      <c r="AL285" s="47">
        <f t="shared" si="295"/>
        <v>196889.39291666666</v>
      </c>
      <c r="AM285" s="47">
        <f t="shared" si="296"/>
        <v>189092.28166666665</v>
      </c>
      <c r="AN285" s="47">
        <f t="shared" si="297"/>
        <v>185656.48875000002</v>
      </c>
      <c r="AO285" s="132">
        <f t="shared" si="298"/>
        <v>186683.28958333333</v>
      </c>
      <c r="AP285" s="19"/>
      <c r="AQ285" s="19">
        <f t="shared" si="299"/>
        <v>0</v>
      </c>
      <c r="AR285" s="19"/>
      <c r="AS285" s="201"/>
      <c r="AT285" s="19"/>
      <c r="AU285" s="19">
        <f t="shared" si="300"/>
        <v>0</v>
      </c>
      <c r="AV285" s="19"/>
      <c r="AW285" s="201"/>
      <c r="AY285" s="19">
        <f t="shared" si="301"/>
        <v>0</v>
      </c>
      <c r="BA285" s="196"/>
      <c r="BC285" s="19">
        <f t="shared" si="302"/>
        <v>0</v>
      </c>
      <c r="BE285" s="196"/>
      <c r="BG285" s="19">
        <f t="shared" si="303"/>
        <v>0</v>
      </c>
      <c r="BI285" s="196"/>
      <c r="BK285" s="19">
        <f t="shared" si="304"/>
        <v>0</v>
      </c>
      <c r="BM285" s="196"/>
      <c r="BO285" s="19">
        <f t="shared" si="305"/>
        <v>0</v>
      </c>
      <c r="BQ285" s="196"/>
      <c r="BS285" s="19">
        <f t="shared" si="306"/>
        <v>0</v>
      </c>
      <c r="BU285" s="196"/>
      <c r="BW285" s="19">
        <f t="shared" si="307"/>
        <v>0</v>
      </c>
      <c r="BY285" s="196"/>
      <c r="CA285" s="19">
        <f t="shared" si="308"/>
        <v>0</v>
      </c>
      <c r="CC285" s="196"/>
      <c r="CE285" s="19">
        <f t="shared" si="309"/>
        <v>0</v>
      </c>
      <c r="CG285" s="196"/>
      <c r="CI285" s="19">
        <f t="shared" si="310"/>
        <v>0</v>
      </c>
      <c r="CK285" s="196"/>
      <c r="CM285" s="19">
        <f t="shared" si="311"/>
        <v>0</v>
      </c>
      <c r="CO285" s="19">
        <f t="shared" si="207"/>
        <v>186683.28958333333</v>
      </c>
      <c r="CQ285" s="19">
        <f t="shared" si="285"/>
        <v>0</v>
      </c>
      <c r="CS285" s="19">
        <f t="shared" si="208"/>
        <v>0</v>
      </c>
      <c r="CU285" s="19">
        <f t="shared" si="312"/>
        <v>186683.28958333333</v>
      </c>
      <c r="CW285" s="76">
        <f t="shared" si="313"/>
        <v>0</v>
      </c>
      <c r="CY285" s="21"/>
      <c r="CZ285" s="19">
        <f t="shared" si="286"/>
        <v>0</v>
      </c>
      <c r="DA285" s="21"/>
    </row>
    <row r="286" spans="2:105" x14ac:dyDescent="0.2">
      <c r="B286" s="17" t="str">
        <f>VLOOKUP(D286,'line assign basis'!$L$15:$Q$1525,6,FALSE)</f>
        <v>AMORT WA GREAT PRGM</v>
      </c>
      <c r="C286" s="20" t="s">
        <v>666</v>
      </c>
      <c r="D286" s="20" t="s">
        <v>664</v>
      </c>
      <c r="E286" s="20">
        <f>IFERROR(VLOOKUP(D286,'line assign basis'!$L$5:$P$1288,5,FALSE),"")</f>
        <v>23</v>
      </c>
      <c r="F286" s="39">
        <v>159291.78</v>
      </c>
      <c r="G286" s="39">
        <v>122774.83</v>
      </c>
      <c r="H286" s="19">
        <v>82157.289999999994</v>
      </c>
      <c r="I286" s="105">
        <f>IFERROR(VLOOKUP($D286,'SAP Data'!$A$7:$SD$1500,I$4,FALSE),"")</f>
        <v>52605.62</v>
      </c>
      <c r="J286" s="105">
        <f>IFERROR(VLOOKUP($D286,'SAP Data'!$A$7:$SD$1500,J$4,FALSE),"")</f>
        <v>36774.21</v>
      </c>
      <c r="K286" s="105">
        <f>IFERROR(VLOOKUP($D286,'SAP Data'!$A$7:$SD$1500,K$4,FALSE),"")</f>
        <v>26057.41</v>
      </c>
      <c r="L286" s="105">
        <f>IFERROR(VLOOKUP($D286,'SAP Data'!$A$7:$SD$1500,L$4,FALSE),"")</f>
        <v>17115.3</v>
      </c>
      <c r="M286" s="105">
        <f>IFERROR(VLOOKUP($D286,'SAP Data'!$A$7:$SD$1500,M$4,FALSE),"")</f>
        <v>9647.0400000000009</v>
      </c>
      <c r="N286" s="105">
        <f>IFERROR(VLOOKUP($D286,'SAP Data'!$A$7:$SD$1500,N$4,FALSE),"")</f>
        <v>1316.03</v>
      </c>
      <c r="O286" s="105">
        <f>IFERROR(VLOOKUP($D286,'SAP Data'!$A$7:$SD$1500,O$4,FALSE),"")</f>
        <v>-10842.03</v>
      </c>
      <c r="P286" s="105">
        <f>IFERROR(VLOOKUP($D286,'SAP Data'!$A$7:$SD$1500,P$4,FALSE),"")</f>
        <v>332180.34000000003</v>
      </c>
      <c r="Q286" s="105">
        <f>IFERROR(VLOOKUP($D286,'SAP Data'!$A$7:$SD$1500,Q$4,FALSE),"")</f>
        <v>284730.43</v>
      </c>
      <c r="R286" s="105">
        <f>IFERROR(VLOOKUP($D286,'SAP Data'!$A$7:$SD$1500,R$4,FALSE),"")</f>
        <v>229189.38</v>
      </c>
      <c r="S286" s="105">
        <f>IFERROR(VLOOKUP($D286,'SAP Data'!$A$7:$SD$1500,S$4,FALSE),"")</f>
        <v>174089.53</v>
      </c>
      <c r="T286" s="105">
        <f>IFERROR(VLOOKUP($D286,'SAP Data'!$A$7:$SD$1500,T$4,FALSE),"")</f>
        <v>114252.72</v>
      </c>
      <c r="U286" s="105">
        <f>IFERROR(VLOOKUP($D286,'SAP Data'!$A$7:$SD$1500,U$4,FALSE),"")</f>
        <v>85353.24</v>
      </c>
      <c r="V286" s="105">
        <f>IFERROR(VLOOKUP($D286,'SAP Data'!$A$7:$SD$1500,V$4,FALSE),"")</f>
        <v>65590.350000000006</v>
      </c>
      <c r="W286" s="105">
        <f>IFERROR(VLOOKUP($D286,'SAP Data'!$A$7:$SD$1500,W$4,FALSE),"")</f>
        <v>52509.8</v>
      </c>
      <c r="X286" s="105">
        <f>IFERROR(VLOOKUP($D286,'SAP Data'!$A$7:$SD$1500,X$4,FALSE),"")</f>
        <v>41219.82</v>
      </c>
      <c r="Y286" s="105">
        <f>IFERROR(VLOOKUP($D286,'SAP Data'!$A$7:$SD$1500,Y$4,FALSE),"")</f>
        <v>31995.01</v>
      </c>
      <c r="Z286" s="105">
        <f>IFERROR(VLOOKUP($D286,'SAP Data'!$A$7:$SD$1500,Z$4,FALSE),"")</f>
        <v>22245.42</v>
      </c>
      <c r="AA286" s="105">
        <f>IFERROR(VLOOKUP($D286,'SAP Data'!$A$7:$SD$1500,AA$4,FALSE),"")</f>
        <v>2842.29</v>
      </c>
      <c r="AB286" s="105">
        <f>IFERROR(VLOOKUP($D286,'SAP Data'!$A$7:$SD$1500,AB$4,FALSE),"")</f>
        <v>242910.43</v>
      </c>
      <c r="AC286" s="220">
        <f>IFERROR(VLOOKUP($D286,'SAP Data'!$A$7:$SD$1500,AC$4,FALSE),"")</f>
        <v>204623.71</v>
      </c>
      <c r="AD286" s="133">
        <f t="shared" si="287"/>
        <v>95729.754166666666</v>
      </c>
      <c r="AE286" s="47">
        <f t="shared" si="288"/>
        <v>100780.26666666666</v>
      </c>
      <c r="AF286" s="47">
        <f t="shared" si="289"/>
        <v>104255.68875000002</v>
      </c>
      <c r="AG286" s="47">
        <f t="shared" si="290"/>
        <v>106957.4825</v>
      </c>
      <c r="AH286" s="47">
        <f t="shared" si="291"/>
        <v>109522.63916666666</v>
      </c>
      <c r="AI286" s="47">
        <f t="shared" si="292"/>
        <v>111825.49458333336</v>
      </c>
      <c r="AJ286" s="47">
        <f t="shared" si="293"/>
        <v>113932.03250000002</v>
      </c>
      <c r="AK286" s="47">
        <f t="shared" si="294"/>
        <v>115867.55291666668</v>
      </c>
      <c r="AL286" s="47">
        <f t="shared" si="295"/>
        <v>117670.77625000001</v>
      </c>
      <c r="AM286" s="47">
        <f t="shared" si="296"/>
        <v>119113.0141666667</v>
      </c>
      <c r="AN286" s="47">
        <f t="shared" si="297"/>
        <v>115963.61458333331</v>
      </c>
      <c r="AO286" s="132">
        <f t="shared" si="298"/>
        <v>108906.255</v>
      </c>
      <c r="AP286" s="19"/>
      <c r="AQ286" s="19">
        <f t="shared" si="299"/>
        <v>0</v>
      </c>
      <c r="AR286" s="19"/>
      <c r="AS286" s="201"/>
      <c r="AT286" s="19"/>
      <c r="AU286" s="19">
        <f t="shared" si="300"/>
        <v>0</v>
      </c>
      <c r="AV286" s="19"/>
      <c r="AW286" s="201"/>
      <c r="AY286" s="19">
        <f t="shared" si="301"/>
        <v>0</v>
      </c>
      <c r="BA286" s="196"/>
      <c r="BC286" s="19">
        <f t="shared" si="302"/>
        <v>0</v>
      </c>
      <c r="BE286" s="196"/>
      <c r="BG286" s="19">
        <f t="shared" si="303"/>
        <v>0</v>
      </c>
      <c r="BI286" s="196"/>
      <c r="BK286" s="19">
        <f t="shared" si="304"/>
        <v>0</v>
      </c>
      <c r="BM286" s="196"/>
      <c r="BO286" s="19">
        <f t="shared" si="305"/>
        <v>0</v>
      </c>
      <c r="BQ286" s="196"/>
      <c r="BS286" s="19">
        <f t="shared" si="306"/>
        <v>0</v>
      </c>
      <c r="BU286" s="196"/>
      <c r="BW286" s="19">
        <f t="shared" si="307"/>
        <v>0</v>
      </c>
      <c r="BY286" s="196"/>
      <c r="CA286" s="19">
        <f t="shared" si="308"/>
        <v>0</v>
      </c>
      <c r="CC286" s="196"/>
      <c r="CE286" s="19">
        <f t="shared" si="309"/>
        <v>0</v>
      </c>
      <c r="CG286" s="196"/>
      <c r="CI286" s="19">
        <f t="shared" si="310"/>
        <v>0</v>
      </c>
      <c r="CK286" s="196"/>
      <c r="CM286" s="19">
        <f t="shared" si="311"/>
        <v>0</v>
      </c>
      <c r="CO286" s="19">
        <f t="shared" si="207"/>
        <v>108906.255</v>
      </c>
      <c r="CQ286" s="19">
        <f t="shared" si="285"/>
        <v>0</v>
      </c>
      <c r="CS286" s="19">
        <f t="shared" si="208"/>
        <v>0</v>
      </c>
      <c r="CU286" s="19">
        <f t="shared" si="312"/>
        <v>108906.255</v>
      </c>
      <c r="CW286" s="76">
        <f t="shared" si="313"/>
        <v>0</v>
      </c>
      <c r="CY286" s="21"/>
      <c r="CZ286" s="19">
        <f t="shared" si="286"/>
        <v>0</v>
      </c>
      <c r="DA286" s="21"/>
    </row>
    <row r="287" spans="2:105" x14ac:dyDescent="0.2">
      <c r="B287" s="17" t="str">
        <f>VLOOKUP(D287,'line assign basis'!$L$15:$Q$1525,6,FALSE)</f>
        <v>DEFER OR PUC FEE</v>
      </c>
      <c r="C287" s="20" t="s">
        <v>669</v>
      </c>
      <c r="D287" s="20" t="s">
        <v>667</v>
      </c>
      <c r="E287" s="20">
        <f>IFERROR(VLOOKUP(D287,'line assign basis'!$L$5:$P$1288,5,FALSE),"")</f>
        <v>23</v>
      </c>
      <c r="F287" s="39">
        <v>0</v>
      </c>
      <c r="G287" s="39">
        <v>0</v>
      </c>
      <c r="H287" s="19">
        <v>245510.84</v>
      </c>
      <c r="I287" s="105">
        <f>IFERROR(VLOOKUP($D287,'SAP Data'!$A$7:$SD$1500,I$4,FALSE),"")</f>
        <v>247102.16</v>
      </c>
      <c r="J287" s="105">
        <f>IFERROR(VLOOKUP($D287,'SAP Data'!$A$7:$SD$1500,J$4,FALSE),"")</f>
        <v>248703.79</v>
      </c>
      <c r="K287" s="105">
        <f>IFERROR(VLOOKUP($D287,'SAP Data'!$A$7:$SD$1500,K$4,FALSE),"")</f>
        <v>250315.81</v>
      </c>
      <c r="L287" s="105">
        <f>IFERROR(VLOOKUP($D287,'SAP Data'!$A$7:$SD$1500,L$4,FALSE),"")</f>
        <v>251938.27</v>
      </c>
      <c r="M287" s="105">
        <f>IFERROR(VLOOKUP($D287,'SAP Data'!$A$7:$SD$1500,M$4,FALSE),"")</f>
        <v>253571.25</v>
      </c>
      <c r="N287" s="105">
        <f>IFERROR(VLOOKUP($D287,'SAP Data'!$A$7:$SD$1500,N$4,FALSE),"")</f>
        <v>255214.81</v>
      </c>
      <c r="O287" s="105">
        <f>IFERROR(VLOOKUP($D287,'SAP Data'!$A$7:$SD$1500,O$4,FALSE),"")</f>
        <v>256869.03</v>
      </c>
      <c r="P287" s="105">
        <f>IFERROR(VLOOKUP($D287,'SAP Data'!$A$7:$SD$1500,P$4,FALSE),"")</f>
        <v>0</v>
      </c>
      <c r="Q287" s="105">
        <f>IFERROR(VLOOKUP($D287,'SAP Data'!$A$7:$SD$1500,Q$4,FALSE),"")</f>
        <v>0</v>
      </c>
      <c r="R287" s="105">
        <f>IFERROR(VLOOKUP($D287,'SAP Data'!$A$7:$SD$1500,R$4,FALSE),"")</f>
        <v>0</v>
      </c>
      <c r="S287" s="105">
        <f>IFERROR(VLOOKUP($D287,'SAP Data'!$A$7:$SD$1500,S$4,FALSE),"")</f>
        <v>0</v>
      </c>
      <c r="T287" s="105">
        <f>IFERROR(VLOOKUP($D287,'SAP Data'!$A$7:$SD$1500,T$4,FALSE),"")</f>
        <v>0</v>
      </c>
      <c r="U287" s="105">
        <f>IFERROR(VLOOKUP($D287,'SAP Data'!$A$7:$SD$1500,U$4,FALSE),"")</f>
        <v>137736.74</v>
      </c>
      <c r="V287" s="105">
        <f>IFERROR(VLOOKUP($D287,'SAP Data'!$A$7:$SD$1500,V$4,FALSE),"")</f>
        <v>138576.59</v>
      </c>
      <c r="W287" s="105">
        <f>IFERROR(VLOOKUP($D287,'SAP Data'!$A$7:$SD$1500,W$4,FALSE),"")</f>
        <v>139421.56</v>
      </c>
      <c r="X287" s="105">
        <f>IFERROR(VLOOKUP($D287,'SAP Data'!$A$7:$SD$1500,X$4,FALSE),"")</f>
        <v>140271.67999999999</v>
      </c>
      <c r="Y287" s="105">
        <f>IFERROR(VLOOKUP($D287,'SAP Data'!$A$7:$SD$1500,Y$4,FALSE),"")</f>
        <v>141126.99</v>
      </c>
      <c r="Z287" s="105">
        <f>IFERROR(VLOOKUP($D287,'SAP Data'!$A$7:$SD$1500,Z$4,FALSE),"")</f>
        <v>141987.51</v>
      </c>
      <c r="AA287" s="105">
        <f>IFERROR(VLOOKUP($D287,'SAP Data'!$A$7:$SD$1500,AA$4,FALSE),"")</f>
        <v>142853.28</v>
      </c>
      <c r="AB287" s="105">
        <f>IFERROR(VLOOKUP($D287,'SAP Data'!$A$7:$SD$1500,AB$4,FALSE),"")</f>
        <v>0</v>
      </c>
      <c r="AC287" s="220">
        <f>IFERROR(VLOOKUP($D287,'SAP Data'!$A$7:$SD$1500,AC$4,FALSE),"")</f>
        <v>0</v>
      </c>
      <c r="AD287" s="133">
        <f t="shared" si="287"/>
        <v>167435.49666666667</v>
      </c>
      <c r="AE287" s="47">
        <f t="shared" si="288"/>
        <v>167435.49666666667</v>
      </c>
      <c r="AF287" s="47">
        <f t="shared" si="289"/>
        <v>157205.87833333333</v>
      </c>
      <c r="AG287" s="47">
        <f t="shared" si="290"/>
        <v>142419.36750000002</v>
      </c>
      <c r="AH287" s="47">
        <f t="shared" si="291"/>
        <v>133273.84166666665</v>
      </c>
      <c r="AI287" s="47">
        <f t="shared" si="292"/>
        <v>124064.61458333336</v>
      </c>
      <c r="AJ287" s="47">
        <f t="shared" si="293"/>
        <v>114791.24625000001</v>
      </c>
      <c r="AK287" s="47">
        <f t="shared" si="294"/>
        <v>105453.29416666664</v>
      </c>
      <c r="AL287" s="47">
        <f t="shared" si="295"/>
        <v>96050.3125</v>
      </c>
      <c r="AM287" s="47">
        <f t="shared" si="296"/>
        <v>86581.852083333331</v>
      </c>
      <c r="AN287" s="47">
        <f t="shared" si="297"/>
        <v>81831.195833333331</v>
      </c>
      <c r="AO287" s="132">
        <f t="shared" si="298"/>
        <v>81831.195833333331</v>
      </c>
      <c r="AP287" s="19"/>
      <c r="AQ287" s="19">
        <f t="shared" si="299"/>
        <v>0</v>
      </c>
      <c r="AR287" s="19"/>
      <c r="AS287" s="201"/>
      <c r="AT287" s="19"/>
      <c r="AU287" s="19">
        <f t="shared" si="300"/>
        <v>0</v>
      </c>
      <c r="AV287" s="19"/>
      <c r="AW287" s="201"/>
      <c r="AY287" s="19">
        <f t="shared" si="301"/>
        <v>0</v>
      </c>
      <c r="BA287" s="196"/>
      <c r="BC287" s="19">
        <f t="shared" si="302"/>
        <v>0</v>
      </c>
      <c r="BE287" s="196"/>
      <c r="BG287" s="19">
        <f t="shared" si="303"/>
        <v>0</v>
      </c>
      <c r="BI287" s="196"/>
      <c r="BK287" s="19">
        <f t="shared" si="304"/>
        <v>0</v>
      </c>
      <c r="BM287" s="196"/>
      <c r="BO287" s="19">
        <f t="shared" si="305"/>
        <v>0</v>
      </c>
      <c r="BQ287" s="196"/>
      <c r="BS287" s="19">
        <f t="shared" si="306"/>
        <v>0</v>
      </c>
      <c r="BU287" s="196"/>
      <c r="BW287" s="19">
        <f t="shared" si="307"/>
        <v>0</v>
      </c>
      <c r="BY287" s="196"/>
      <c r="CA287" s="19">
        <f t="shared" si="308"/>
        <v>0</v>
      </c>
      <c r="CC287" s="196"/>
      <c r="CE287" s="19">
        <f t="shared" si="309"/>
        <v>0</v>
      </c>
      <c r="CG287" s="196"/>
      <c r="CI287" s="19">
        <f t="shared" si="310"/>
        <v>0</v>
      </c>
      <c r="CK287" s="196"/>
      <c r="CM287" s="19">
        <f t="shared" si="311"/>
        <v>0</v>
      </c>
      <c r="CO287" s="19">
        <f t="shared" si="207"/>
        <v>81831.195833333331</v>
      </c>
      <c r="CQ287" s="19">
        <f t="shared" si="285"/>
        <v>0</v>
      </c>
      <c r="CS287" s="19">
        <f t="shared" si="208"/>
        <v>0</v>
      </c>
      <c r="CU287" s="19">
        <f t="shared" si="312"/>
        <v>81831.195833333331</v>
      </c>
      <c r="CW287" s="76">
        <f t="shared" si="313"/>
        <v>0</v>
      </c>
      <c r="CY287" s="21"/>
      <c r="CZ287" s="19">
        <f t="shared" si="286"/>
        <v>0</v>
      </c>
      <c r="DA287" s="21"/>
    </row>
    <row r="288" spans="2:105" x14ac:dyDescent="0.2">
      <c r="B288" s="17" t="str">
        <f>VLOOKUP(D288,'line assign basis'!$L$15:$Q$1525,6,FALSE)</f>
        <v>AMORT OR PUC FEE</v>
      </c>
      <c r="C288" s="20" t="s">
        <v>672</v>
      </c>
      <c r="D288" s="20" t="s">
        <v>670</v>
      </c>
      <c r="E288" s="20">
        <f>IFERROR(VLOOKUP(D288,'line assign basis'!$L$5:$P$1288,5,FALSE),"")</f>
        <v>23</v>
      </c>
      <c r="F288" s="39">
        <v>169424.57</v>
      </c>
      <c r="G288" s="39">
        <v>131132.76999999999</v>
      </c>
      <c r="H288" s="19">
        <v>89578.87</v>
      </c>
      <c r="I288" s="105">
        <f>IFERROR(VLOOKUP($D288,'SAP Data'!$A$7:$SD$1500,I$4,FALSE),"")</f>
        <v>58591.37</v>
      </c>
      <c r="J288" s="105">
        <f>IFERROR(VLOOKUP($D288,'SAP Data'!$A$7:$SD$1500,J$4,FALSE),"")</f>
        <v>41009.980000000003</v>
      </c>
      <c r="K288" s="105">
        <f>IFERROR(VLOOKUP($D288,'SAP Data'!$A$7:$SD$1500,K$4,FALSE),"")</f>
        <v>29330.49</v>
      </c>
      <c r="L288" s="105">
        <f>IFERROR(VLOOKUP($D288,'SAP Data'!$A$7:$SD$1500,L$4,FALSE),"")</f>
        <v>19819.55</v>
      </c>
      <c r="M288" s="105">
        <f>IFERROR(VLOOKUP($D288,'SAP Data'!$A$7:$SD$1500,M$4,FALSE),"")</f>
        <v>11808.09</v>
      </c>
      <c r="N288" s="105">
        <f>IFERROR(VLOOKUP($D288,'SAP Data'!$A$7:$SD$1500,N$4,FALSE),"")</f>
        <v>2525.14</v>
      </c>
      <c r="O288" s="105">
        <f>IFERROR(VLOOKUP($D288,'SAP Data'!$A$7:$SD$1500,O$4,FALSE),"")</f>
        <v>-10564.55</v>
      </c>
      <c r="P288" s="105">
        <f>IFERROR(VLOOKUP($D288,'SAP Data'!$A$7:$SD$1500,P$4,FALSE),"")</f>
        <v>226386.5</v>
      </c>
      <c r="Q288" s="105">
        <f>IFERROR(VLOOKUP($D288,'SAP Data'!$A$7:$SD$1500,Q$4,FALSE),"")</f>
        <v>193555.54</v>
      </c>
      <c r="R288" s="105">
        <f>IFERROR(VLOOKUP($D288,'SAP Data'!$A$7:$SD$1500,R$4,FALSE),"")</f>
        <v>155272.63</v>
      </c>
      <c r="S288" s="105">
        <f>IFERROR(VLOOKUP($D288,'SAP Data'!$A$7:$SD$1500,S$4,FALSE),"")</f>
        <v>117315.36</v>
      </c>
      <c r="T288" s="105">
        <f>IFERROR(VLOOKUP($D288,'SAP Data'!$A$7:$SD$1500,T$4,FALSE),"")</f>
        <v>77854.7</v>
      </c>
      <c r="U288" s="105">
        <f>IFERROR(VLOOKUP($D288,'SAP Data'!$A$7:$SD$1500,U$4,FALSE),"")</f>
        <v>55762.41</v>
      </c>
      <c r="V288" s="105">
        <f>IFERROR(VLOOKUP($D288,'SAP Data'!$A$7:$SD$1500,V$4,FALSE),"")</f>
        <v>41720.46</v>
      </c>
      <c r="W288" s="105">
        <f>IFERROR(VLOOKUP($D288,'SAP Data'!$A$7:$SD$1500,W$4,FALSE),"")</f>
        <v>31941.46</v>
      </c>
      <c r="X288" s="105">
        <f>IFERROR(VLOOKUP($D288,'SAP Data'!$A$7:$SD$1500,X$4,FALSE),"")</f>
        <v>23943.02</v>
      </c>
      <c r="Y288" s="105">
        <f>IFERROR(VLOOKUP($D288,'SAP Data'!$A$7:$SD$1500,Y$4,FALSE),"")</f>
        <v>16950.45</v>
      </c>
      <c r="Z288" s="105">
        <f>IFERROR(VLOOKUP($D288,'SAP Data'!$A$7:$SD$1500,Z$4,FALSE),"")</f>
        <v>9479.67</v>
      </c>
      <c r="AA288" s="105">
        <f>IFERROR(VLOOKUP($D288,'SAP Data'!$A$7:$SD$1500,AA$4,FALSE),"")</f>
        <v>-4799.6000000000004</v>
      </c>
      <c r="AB288" s="105">
        <f>IFERROR(VLOOKUP($D288,'SAP Data'!$A$7:$SD$1500,AB$4,FALSE),"")</f>
        <v>119295.43</v>
      </c>
      <c r="AC288" s="220">
        <f>IFERROR(VLOOKUP($D288,'SAP Data'!$A$7:$SD$1500,AC$4,FALSE),"")</f>
        <v>99605.9</v>
      </c>
      <c r="AD288" s="133">
        <f t="shared" si="287"/>
        <v>79626.862500000003</v>
      </c>
      <c r="AE288" s="47">
        <f t="shared" si="288"/>
        <v>78461.472916666666</v>
      </c>
      <c r="AF288" s="47">
        <f t="shared" si="289"/>
        <v>77397.240416666682</v>
      </c>
      <c r="AG288" s="47">
        <f t="shared" si="290"/>
        <v>76790.86</v>
      </c>
      <c r="AH288" s="47">
        <f t="shared" si="291"/>
        <v>76702.59</v>
      </c>
      <c r="AI288" s="47">
        <f t="shared" si="292"/>
        <v>76840.983749999999</v>
      </c>
      <c r="AJ288" s="47">
        <f t="shared" si="293"/>
        <v>77121.585416666654</v>
      </c>
      <c r="AK288" s="47">
        <f t="shared" si="294"/>
        <v>77507.661666666667</v>
      </c>
      <c r="AL288" s="47">
        <f t="shared" si="295"/>
        <v>78011.698749999981</v>
      </c>
      <c r="AM288" s="47">
        <f t="shared" si="296"/>
        <v>78541.677083333328</v>
      </c>
      <c r="AN288" s="47">
        <f t="shared" si="297"/>
        <v>74319.755416666667</v>
      </c>
      <c r="AO288" s="132">
        <f t="shared" si="298"/>
        <v>65943.059166666659</v>
      </c>
      <c r="AP288" s="19"/>
      <c r="AQ288" s="19">
        <f t="shared" si="299"/>
        <v>0</v>
      </c>
      <c r="AR288" s="19"/>
      <c r="AS288" s="201"/>
      <c r="AT288" s="19"/>
      <c r="AU288" s="19">
        <f t="shared" si="300"/>
        <v>0</v>
      </c>
      <c r="AV288" s="19"/>
      <c r="AW288" s="201"/>
      <c r="AY288" s="19">
        <f t="shared" si="301"/>
        <v>0</v>
      </c>
      <c r="BA288" s="196"/>
      <c r="BC288" s="19">
        <f t="shared" si="302"/>
        <v>0</v>
      </c>
      <c r="BE288" s="196"/>
      <c r="BG288" s="19">
        <f t="shared" si="303"/>
        <v>0</v>
      </c>
      <c r="BI288" s="196"/>
      <c r="BK288" s="19">
        <f t="shared" si="304"/>
        <v>0</v>
      </c>
      <c r="BM288" s="196"/>
      <c r="BO288" s="19">
        <f t="shared" si="305"/>
        <v>0</v>
      </c>
      <c r="BQ288" s="196"/>
      <c r="BS288" s="19">
        <f t="shared" si="306"/>
        <v>0</v>
      </c>
      <c r="BU288" s="196"/>
      <c r="BW288" s="19">
        <f t="shared" si="307"/>
        <v>0</v>
      </c>
      <c r="BY288" s="196"/>
      <c r="CA288" s="19">
        <f t="shared" si="308"/>
        <v>0</v>
      </c>
      <c r="CC288" s="196"/>
      <c r="CE288" s="19">
        <f t="shared" si="309"/>
        <v>0</v>
      </c>
      <c r="CG288" s="196"/>
      <c r="CI288" s="19">
        <f t="shared" si="310"/>
        <v>0</v>
      </c>
      <c r="CK288" s="196"/>
      <c r="CM288" s="19">
        <f t="shared" si="311"/>
        <v>0</v>
      </c>
      <c r="CO288" s="19">
        <f t="shared" si="207"/>
        <v>65943.059166666659</v>
      </c>
      <c r="CQ288" s="19">
        <f t="shared" si="285"/>
        <v>0</v>
      </c>
      <c r="CS288" s="19">
        <f t="shared" si="208"/>
        <v>0</v>
      </c>
      <c r="CU288" s="19">
        <f t="shared" si="312"/>
        <v>65943.059166666659</v>
      </c>
      <c r="CW288" s="76">
        <f t="shared" si="313"/>
        <v>0</v>
      </c>
      <c r="CY288" s="21"/>
      <c r="CZ288" s="19">
        <f t="shared" si="286"/>
        <v>0</v>
      </c>
      <c r="DA288" s="21"/>
    </row>
    <row r="289" spans="2:105" x14ac:dyDescent="0.2">
      <c r="B289" s="17" t="str">
        <f>VLOOKUP(D289,'line assign basis'!$L$15:$Q$1525,6,FALSE)</f>
        <v>OR DEF WARM - Res</v>
      </c>
      <c r="C289" s="20" t="s">
        <v>675</v>
      </c>
      <c r="D289" s="20" t="s">
        <v>673</v>
      </c>
      <c r="E289" s="20">
        <f>IFERROR(VLOOKUP(D289,'line assign basis'!$L$5:$P$1288,5,FALSE),"")</f>
        <v>23</v>
      </c>
      <c r="F289" s="39">
        <v>44296.49</v>
      </c>
      <c r="G289" s="39">
        <v>442056.05</v>
      </c>
      <c r="H289" s="19">
        <v>307417.65999999997</v>
      </c>
      <c r="I289" s="105">
        <f>IFERROR(VLOOKUP($D289,'SAP Data'!$A$7:$SD$1500,I$4,FALSE),"")</f>
        <v>276058.21999999997</v>
      </c>
      <c r="J289" s="105">
        <f>IFERROR(VLOOKUP($D289,'SAP Data'!$A$7:$SD$1500,J$4,FALSE),"")</f>
        <v>377303.49</v>
      </c>
      <c r="K289" s="105">
        <f>IFERROR(VLOOKUP($D289,'SAP Data'!$A$7:$SD$1500,K$4,FALSE),"")</f>
        <v>379332.59</v>
      </c>
      <c r="L289" s="105">
        <f>IFERROR(VLOOKUP($D289,'SAP Data'!$A$7:$SD$1500,L$4,FALSE),"")</f>
        <v>380534.28</v>
      </c>
      <c r="M289" s="105">
        <f>IFERROR(VLOOKUP($D289,'SAP Data'!$A$7:$SD$1500,M$4,FALSE),"")</f>
        <v>381765.7</v>
      </c>
      <c r="N289" s="105">
        <f>IFERROR(VLOOKUP($D289,'SAP Data'!$A$7:$SD$1500,N$4,FALSE),"")</f>
        <v>383021.83</v>
      </c>
      <c r="O289" s="105">
        <f>IFERROR(VLOOKUP($D289,'SAP Data'!$A$7:$SD$1500,O$4,FALSE),"")</f>
        <v>384228.32</v>
      </c>
      <c r="P289" s="105">
        <f>IFERROR(VLOOKUP($D289,'SAP Data'!$A$7:$SD$1500,P$4,FALSE),"")</f>
        <v>-86.19</v>
      </c>
      <c r="Q289" s="105">
        <f>IFERROR(VLOOKUP($D289,'SAP Data'!$A$7:$SD$1500,Q$4,FALSE),"")</f>
        <v>64014.11</v>
      </c>
      <c r="R289" s="105">
        <f>IFERROR(VLOOKUP($D289,'SAP Data'!$A$7:$SD$1500,R$4,FALSE),"")</f>
        <v>269702.15999999997</v>
      </c>
      <c r="S289" s="105">
        <f>IFERROR(VLOOKUP($D289,'SAP Data'!$A$7:$SD$1500,S$4,FALSE),"")</f>
        <v>160287.22</v>
      </c>
      <c r="T289" s="105">
        <f>IFERROR(VLOOKUP($D289,'SAP Data'!$A$7:$SD$1500,T$4,FALSE),"")</f>
        <v>-1024080.68</v>
      </c>
      <c r="U289" s="105">
        <f>IFERROR(VLOOKUP($D289,'SAP Data'!$A$7:$SD$1500,U$4,FALSE),"")</f>
        <v>-796316.47</v>
      </c>
      <c r="V289" s="105">
        <f>IFERROR(VLOOKUP($D289,'SAP Data'!$A$7:$SD$1500,V$4,FALSE),"")</f>
        <v>-532575.36</v>
      </c>
      <c r="W289" s="105">
        <f>IFERROR(VLOOKUP($D289,'SAP Data'!$A$7:$SD$1500,W$4,FALSE),"")</f>
        <v>-533648.31000000006</v>
      </c>
      <c r="X289" s="105">
        <f>IFERROR(VLOOKUP($D289,'SAP Data'!$A$7:$SD$1500,X$4,FALSE),"")</f>
        <v>-535691.01</v>
      </c>
      <c r="Y289" s="105">
        <f>IFERROR(VLOOKUP($D289,'SAP Data'!$A$7:$SD$1500,Y$4,FALSE),"")</f>
        <v>-537770.06999999995</v>
      </c>
      <c r="Z289" s="105">
        <f>IFERROR(VLOOKUP($D289,'SAP Data'!$A$7:$SD$1500,Z$4,FALSE),"")</f>
        <v>-539917.54</v>
      </c>
      <c r="AA289" s="105">
        <f>IFERROR(VLOOKUP($D289,'SAP Data'!$A$7:$SD$1500,AA$4,FALSE),"")</f>
        <v>-542075.18000000005</v>
      </c>
      <c r="AB289" s="105">
        <f>IFERROR(VLOOKUP($D289,'SAP Data'!$A$7:$SD$1500,AB$4,FALSE),"")</f>
        <v>63.34</v>
      </c>
      <c r="AC289" s="220">
        <f>IFERROR(VLOOKUP($D289,'SAP Data'!$A$7:$SD$1500,AC$4,FALSE),"")</f>
        <v>2461.4899999999998</v>
      </c>
      <c r="AD289" s="133">
        <f t="shared" si="287"/>
        <v>294387.11541666667</v>
      </c>
      <c r="AE289" s="47">
        <f t="shared" si="288"/>
        <v>292038.65041666664</v>
      </c>
      <c r="AF289" s="47">
        <f t="shared" si="289"/>
        <v>224819.18500000003</v>
      </c>
      <c r="AG289" s="47">
        <f t="shared" si="290"/>
        <v>124657.80875000001</v>
      </c>
      <c r="AH289" s="47">
        <f t="shared" si="291"/>
        <v>42063.911250000026</v>
      </c>
      <c r="AI289" s="47">
        <f t="shared" si="292"/>
        <v>-33888.578333333317</v>
      </c>
      <c r="AJ289" s="47">
        <f t="shared" si="293"/>
        <v>-110105.50291666664</v>
      </c>
      <c r="AK289" s="47">
        <f t="shared" si="294"/>
        <v>-186595.54708333334</v>
      </c>
      <c r="AL289" s="47">
        <f t="shared" si="295"/>
        <v>-263365.3445833333</v>
      </c>
      <c r="AM289" s="47">
        <f t="shared" si="296"/>
        <v>-340417.1308333333</v>
      </c>
      <c r="AN289" s="47">
        <f t="shared" si="297"/>
        <v>-379006.87958333333</v>
      </c>
      <c r="AO289" s="132">
        <f t="shared" si="298"/>
        <v>-381565.34166666673</v>
      </c>
      <c r="AP289" s="19"/>
      <c r="AQ289" s="19">
        <f t="shared" si="299"/>
        <v>0</v>
      </c>
      <c r="AR289" s="19"/>
      <c r="AS289" s="201"/>
      <c r="AT289" s="19"/>
      <c r="AU289" s="19">
        <f t="shared" si="300"/>
        <v>0</v>
      </c>
      <c r="AV289" s="19"/>
      <c r="AW289" s="201"/>
      <c r="AY289" s="19">
        <f t="shared" si="301"/>
        <v>0</v>
      </c>
      <c r="BA289" s="196"/>
      <c r="BC289" s="19">
        <f t="shared" si="302"/>
        <v>0</v>
      </c>
      <c r="BE289" s="196"/>
      <c r="BG289" s="19">
        <f t="shared" si="303"/>
        <v>0</v>
      </c>
      <c r="BI289" s="196"/>
      <c r="BK289" s="19">
        <f t="shared" si="304"/>
        <v>0</v>
      </c>
      <c r="BM289" s="196"/>
      <c r="BO289" s="19">
        <f t="shared" si="305"/>
        <v>0</v>
      </c>
      <c r="BQ289" s="196"/>
      <c r="BS289" s="19">
        <f t="shared" si="306"/>
        <v>0</v>
      </c>
      <c r="BU289" s="196"/>
      <c r="BW289" s="19">
        <f t="shared" si="307"/>
        <v>0</v>
      </c>
      <c r="BY289" s="196"/>
      <c r="CA289" s="19">
        <f t="shared" si="308"/>
        <v>0</v>
      </c>
      <c r="CC289" s="196"/>
      <c r="CE289" s="19">
        <f t="shared" si="309"/>
        <v>0</v>
      </c>
      <c r="CG289" s="196"/>
      <c r="CI289" s="19">
        <f t="shared" si="310"/>
        <v>0</v>
      </c>
      <c r="CK289" s="196"/>
      <c r="CM289" s="19">
        <f t="shared" si="311"/>
        <v>0</v>
      </c>
      <c r="CO289" s="19">
        <f t="shared" si="207"/>
        <v>-381565.34166666673</v>
      </c>
      <c r="CQ289" s="19">
        <f t="shared" si="285"/>
        <v>0</v>
      </c>
      <c r="CS289" s="19">
        <f t="shared" si="208"/>
        <v>0</v>
      </c>
      <c r="CU289" s="19">
        <f t="shared" si="312"/>
        <v>-381565.34166666673</v>
      </c>
      <c r="CW289" s="76">
        <f t="shared" si="313"/>
        <v>0</v>
      </c>
      <c r="CY289" s="21"/>
      <c r="CZ289" s="19">
        <f t="shared" si="286"/>
        <v>0</v>
      </c>
      <c r="DA289" s="21"/>
    </row>
    <row r="290" spans="2:105" x14ac:dyDescent="0.2">
      <c r="B290" s="17" t="str">
        <f>VLOOKUP(D290,'line assign basis'!$L$15:$Q$1525,6,FALSE)</f>
        <v>Amort OR DEF WARM R</v>
      </c>
      <c r="C290" s="20" t="s">
        <v>678</v>
      </c>
      <c r="D290" s="20" t="s">
        <v>676</v>
      </c>
      <c r="E290" s="20">
        <f>IFERROR(VLOOKUP(D290,'line assign basis'!$L$5:$P$1288,5,FALSE),"")</f>
        <v>23</v>
      </c>
      <c r="F290" s="39">
        <v>-1659219.32</v>
      </c>
      <c r="G290" s="39">
        <v>-1263085.2</v>
      </c>
      <c r="H290" s="19">
        <v>-834940.54</v>
      </c>
      <c r="I290" s="105">
        <f>IFERROR(VLOOKUP($D290,'SAP Data'!$A$7:$SD$1500,I$4,FALSE),"")</f>
        <v>-522723.55</v>
      </c>
      <c r="J290" s="105">
        <f>IFERROR(VLOOKUP($D290,'SAP Data'!$A$7:$SD$1500,J$4,FALSE),"")</f>
        <v>-361030.64</v>
      </c>
      <c r="K290" s="105">
        <f>IFERROR(VLOOKUP($D290,'SAP Data'!$A$7:$SD$1500,K$4,FALSE),"")</f>
        <v>-264840.27</v>
      </c>
      <c r="L290" s="105">
        <f>IFERROR(VLOOKUP($D290,'SAP Data'!$A$7:$SD$1500,L$4,FALSE),"")</f>
        <v>-192319.55</v>
      </c>
      <c r="M290" s="105">
        <f>IFERROR(VLOOKUP($D290,'SAP Data'!$A$7:$SD$1500,M$4,FALSE),"")</f>
        <v>-134877.23000000001</v>
      </c>
      <c r="N290" s="105">
        <f>IFERROR(VLOOKUP($D290,'SAP Data'!$A$7:$SD$1500,N$4,FALSE),"")</f>
        <v>-66287.63</v>
      </c>
      <c r="O290" s="105">
        <f>IFERROR(VLOOKUP($D290,'SAP Data'!$A$7:$SD$1500,O$4,FALSE),"")</f>
        <v>44488.49</v>
      </c>
      <c r="P290" s="105">
        <f>IFERROR(VLOOKUP($D290,'SAP Data'!$A$7:$SD$1500,P$4,FALSE),"")</f>
        <v>527368.03</v>
      </c>
      <c r="Q290" s="105">
        <f>IFERROR(VLOOKUP($D290,'SAP Data'!$A$7:$SD$1500,Q$4,FALSE),"")</f>
        <v>453624.32000000001</v>
      </c>
      <c r="R290" s="105">
        <f>IFERROR(VLOOKUP($D290,'SAP Data'!$A$7:$SD$1500,R$4,FALSE),"")</f>
        <v>367477.48</v>
      </c>
      <c r="S290" s="105">
        <f>IFERROR(VLOOKUP($D290,'SAP Data'!$A$7:$SD$1500,S$4,FALSE),"")</f>
        <v>282014.03000000003</v>
      </c>
      <c r="T290" s="105">
        <f>IFERROR(VLOOKUP($D290,'SAP Data'!$A$7:$SD$1500,T$4,FALSE),"")</f>
        <v>194073.51</v>
      </c>
      <c r="U290" s="105">
        <f>IFERROR(VLOOKUP($D290,'SAP Data'!$A$7:$SD$1500,U$4,FALSE),"")</f>
        <v>147657.43</v>
      </c>
      <c r="V290" s="105">
        <f>IFERROR(VLOOKUP($D290,'SAP Data'!$A$7:$SD$1500,V$4,FALSE),"")</f>
        <v>120361.52</v>
      </c>
      <c r="W290" s="105">
        <f>IFERROR(VLOOKUP($D290,'SAP Data'!$A$7:$SD$1500,W$4,FALSE),"")</f>
        <v>102985.74</v>
      </c>
      <c r="X290" s="105">
        <f>IFERROR(VLOOKUP($D290,'SAP Data'!$A$7:$SD$1500,X$4,FALSE),"")</f>
        <v>90134.28</v>
      </c>
      <c r="Y290" s="105">
        <f>IFERROR(VLOOKUP($D290,'SAP Data'!$A$7:$SD$1500,Y$4,FALSE),"")</f>
        <v>79711.94</v>
      </c>
      <c r="Z290" s="105">
        <f>IFERROR(VLOOKUP($D290,'SAP Data'!$A$7:$SD$1500,Z$4,FALSE),"")</f>
        <v>68413.09</v>
      </c>
      <c r="AA290" s="105">
        <f>IFERROR(VLOOKUP($D290,'SAP Data'!$A$7:$SD$1500,AA$4,FALSE),"")</f>
        <v>40684.370000000003</v>
      </c>
      <c r="AB290" s="105">
        <f>IFERROR(VLOOKUP($D290,'SAP Data'!$A$7:$SD$1500,AB$4,FALSE),"")</f>
        <v>-512662.6</v>
      </c>
      <c r="AC290" s="220">
        <f>IFERROR(VLOOKUP($D290,'SAP Data'!$A$7:$SD$1500,AC$4,FALSE),"")</f>
        <v>-436581.84</v>
      </c>
      <c r="AD290" s="133">
        <f t="shared" si="287"/>
        <v>-271707.89083333337</v>
      </c>
      <c r="AE290" s="47">
        <f t="shared" si="288"/>
        <v>-122883.05624999995</v>
      </c>
      <c r="AF290" s="47">
        <f t="shared" si="289"/>
        <v>-15628.336250000008</v>
      </c>
      <c r="AG290" s="47">
        <f t="shared" si="290"/>
        <v>55179.79</v>
      </c>
      <c r="AH290" s="47">
        <f t="shared" si="291"/>
        <v>103170.33749999998</v>
      </c>
      <c r="AI290" s="47">
        <f t="shared" si="292"/>
        <v>138554.42791666667</v>
      </c>
      <c r="AJ290" s="47">
        <f t="shared" si="293"/>
        <v>165649.42124999998</v>
      </c>
      <c r="AK290" s="47">
        <f t="shared" si="294"/>
        <v>186359.54624999998</v>
      </c>
      <c r="AL290" s="47">
        <f t="shared" si="295"/>
        <v>200913.29166666666</v>
      </c>
      <c r="AM290" s="47">
        <f t="shared" si="296"/>
        <v>206367.31666666665</v>
      </c>
      <c r="AN290" s="47">
        <f t="shared" si="297"/>
        <v>162874.20208333334</v>
      </c>
      <c r="AO290" s="132">
        <f t="shared" si="298"/>
        <v>82447.669166666674</v>
      </c>
      <c r="AP290" s="19"/>
      <c r="AQ290" s="19">
        <f t="shared" si="299"/>
        <v>0</v>
      </c>
      <c r="AR290" s="19"/>
      <c r="AS290" s="201"/>
      <c r="AT290" s="19"/>
      <c r="AU290" s="19">
        <f t="shared" si="300"/>
        <v>0</v>
      </c>
      <c r="AV290" s="19"/>
      <c r="AW290" s="201"/>
      <c r="AY290" s="19">
        <f t="shared" si="301"/>
        <v>0</v>
      </c>
      <c r="BA290" s="196"/>
      <c r="BC290" s="19">
        <f t="shared" si="302"/>
        <v>0</v>
      </c>
      <c r="BE290" s="196"/>
      <c r="BG290" s="19">
        <f t="shared" si="303"/>
        <v>0</v>
      </c>
      <c r="BI290" s="196"/>
      <c r="BK290" s="19">
        <f t="shared" si="304"/>
        <v>0</v>
      </c>
      <c r="BM290" s="196"/>
      <c r="BO290" s="19">
        <f t="shared" si="305"/>
        <v>0</v>
      </c>
      <c r="BQ290" s="196"/>
      <c r="BS290" s="19">
        <f t="shared" si="306"/>
        <v>0</v>
      </c>
      <c r="BU290" s="196"/>
      <c r="BW290" s="19">
        <f t="shared" si="307"/>
        <v>0</v>
      </c>
      <c r="BY290" s="196"/>
      <c r="CA290" s="19">
        <f t="shared" si="308"/>
        <v>0</v>
      </c>
      <c r="CC290" s="196"/>
      <c r="CE290" s="19">
        <f t="shared" si="309"/>
        <v>0</v>
      </c>
      <c r="CG290" s="196"/>
      <c r="CI290" s="19">
        <f t="shared" si="310"/>
        <v>0</v>
      </c>
      <c r="CK290" s="196"/>
      <c r="CM290" s="19">
        <f t="shared" si="311"/>
        <v>0</v>
      </c>
      <c r="CO290" s="19">
        <f t="shared" si="207"/>
        <v>82447.669166666674</v>
      </c>
      <c r="CQ290" s="19">
        <f t="shared" si="285"/>
        <v>0</v>
      </c>
      <c r="CS290" s="19">
        <f t="shared" si="208"/>
        <v>0</v>
      </c>
      <c r="CU290" s="19">
        <f t="shared" si="312"/>
        <v>82447.669166666674</v>
      </c>
      <c r="CW290" s="76">
        <f t="shared" si="313"/>
        <v>0</v>
      </c>
      <c r="CY290" s="21"/>
      <c r="CZ290" s="19">
        <f t="shared" si="286"/>
        <v>0</v>
      </c>
      <c r="DA290" s="21"/>
    </row>
    <row r="291" spans="2:105" x14ac:dyDescent="0.2">
      <c r="B291" s="17" t="str">
        <f>VLOOKUP(D291,'line assign basis'!$L$15:$Q$1525,6,FALSE)</f>
        <v>OR DEF WARM - Com</v>
      </c>
      <c r="C291" s="20" t="s">
        <v>681</v>
      </c>
      <c r="D291" s="20" t="s">
        <v>679</v>
      </c>
      <c r="E291" s="20">
        <f>IFERROR(VLOOKUP(D291,'line assign basis'!$L$5:$P$1288,5,FALSE),"")</f>
        <v>23</v>
      </c>
      <c r="F291" s="39">
        <v>112219.55</v>
      </c>
      <c r="G291" s="39">
        <v>795531.47</v>
      </c>
      <c r="H291" s="19">
        <v>493112.84</v>
      </c>
      <c r="I291" s="105">
        <f>IFERROR(VLOOKUP($D291,'SAP Data'!$A$7:$SD$1500,I$4,FALSE),"")</f>
        <v>417921.44</v>
      </c>
      <c r="J291" s="105">
        <f>IFERROR(VLOOKUP($D291,'SAP Data'!$A$7:$SD$1500,J$4,FALSE),"")</f>
        <v>565531.38</v>
      </c>
      <c r="K291" s="105">
        <f>IFERROR(VLOOKUP($D291,'SAP Data'!$A$7:$SD$1500,K$4,FALSE),"")</f>
        <v>567660.66</v>
      </c>
      <c r="L291" s="105">
        <f>IFERROR(VLOOKUP($D291,'SAP Data'!$A$7:$SD$1500,L$4,FALSE),"")</f>
        <v>569454.98</v>
      </c>
      <c r="M291" s="105">
        <f>IFERROR(VLOOKUP($D291,'SAP Data'!$A$7:$SD$1500,M$4,FALSE),"")</f>
        <v>571367.29</v>
      </c>
      <c r="N291" s="105">
        <f>IFERROR(VLOOKUP($D291,'SAP Data'!$A$7:$SD$1500,N$4,FALSE),"")</f>
        <v>573205.06999999995</v>
      </c>
      <c r="O291" s="105">
        <f>IFERROR(VLOOKUP($D291,'SAP Data'!$A$7:$SD$1500,O$4,FALSE),"")</f>
        <v>575083.18999999994</v>
      </c>
      <c r="P291" s="105">
        <f>IFERROR(VLOOKUP($D291,'SAP Data'!$A$7:$SD$1500,P$4,FALSE),"")</f>
        <v>-86.69</v>
      </c>
      <c r="Q291" s="105">
        <f>IFERROR(VLOOKUP($D291,'SAP Data'!$A$7:$SD$1500,Q$4,FALSE),"")</f>
        <v>98028.34</v>
      </c>
      <c r="R291" s="105">
        <f>IFERROR(VLOOKUP($D291,'SAP Data'!$A$7:$SD$1500,R$4,FALSE),"")</f>
        <v>389922.87</v>
      </c>
      <c r="S291" s="105">
        <f>IFERROR(VLOOKUP($D291,'SAP Data'!$A$7:$SD$1500,S$4,FALSE),"")</f>
        <v>242338.63</v>
      </c>
      <c r="T291" s="105">
        <f>IFERROR(VLOOKUP($D291,'SAP Data'!$A$7:$SD$1500,T$4,FALSE),"")</f>
        <v>-619262.05000000005</v>
      </c>
      <c r="U291" s="105">
        <f>IFERROR(VLOOKUP($D291,'SAP Data'!$A$7:$SD$1500,U$4,FALSE),"")</f>
        <v>-365491.68</v>
      </c>
      <c r="V291" s="105">
        <f>IFERROR(VLOOKUP($D291,'SAP Data'!$A$7:$SD$1500,V$4,FALSE),"")</f>
        <v>-150436.63</v>
      </c>
      <c r="W291" s="105">
        <f>IFERROR(VLOOKUP($D291,'SAP Data'!$A$7:$SD$1500,W$4,FALSE),"")</f>
        <v>-150964.51999999999</v>
      </c>
      <c r="X291" s="105">
        <f>IFERROR(VLOOKUP($D291,'SAP Data'!$A$7:$SD$1500,X$4,FALSE),"")</f>
        <v>-151564.53</v>
      </c>
      <c r="Y291" s="105">
        <f>IFERROR(VLOOKUP($D291,'SAP Data'!$A$7:$SD$1500,Y$4,FALSE),"")</f>
        <v>-152261.26</v>
      </c>
      <c r="Z291" s="105">
        <f>IFERROR(VLOOKUP($D291,'SAP Data'!$A$7:$SD$1500,Z$4,FALSE),"")</f>
        <v>-152866.04999999999</v>
      </c>
      <c r="AA291" s="105">
        <f>IFERROR(VLOOKUP($D291,'SAP Data'!$A$7:$SD$1500,AA$4,FALSE),"")</f>
        <v>-153487.60999999999</v>
      </c>
      <c r="AB291" s="105">
        <f>IFERROR(VLOOKUP($D291,'SAP Data'!$A$7:$SD$1500,AB$4,FALSE),"")</f>
        <v>-179.3</v>
      </c>
      <c r="AC291" s="220">
        <f>IFERROR(VLOOKUP($D291,'SAP Data'!$A$7:$SD$1500,AC$4,FALSE),"")</f>
        <v>1417.21</v>
      </c>
      <c r="AD291" s="133">
        <f t="shared" si="287"/>
        <v>456490.09833333333</v>
      </c>
      <c r="AE291" s="47">
        <f t="shared" si="288"/>
        <v>445011.36833333335</v>
      </c>
      <c r="AF291" s="47">
        <f t="shared" si="289"/>
        <v>375612.71291666658</v>
      </c>
      <c r="AG291" s="47">
        <f t="shared" si="290"/>
        <v>296621.54583333334</v>
      </c>
      <c r="AH291" s="47">
        <f t="shared" si="291"/>
        <v>234147.33208333331</v>
      </c>
      <c r="AI291" s="47">
        <f t="shared" si="292"/>
        <v>174372.61583333332</v>
      </c>
      <c r="AJ291" s="47">
        <f t="shared" si="293"/>
        <v>114387.42041666666</v>
      </c>
      <c r="AK291" s="47">
        <f t="shared" si="294"/>
        <v>54193.751249999972</v>
      </c>
      <c r="AL291" s="47">
        <f t="shared" si="295"/>
        <v>-6210.4016666666839</v>
      </c>
      <c r="AM291" s="47">
        <f t="shared" si="296"/>
        <v>-66820.481666666674</v>
      </c>
      <c r="AN291" s="47">
        <f t="shared" si="297"/>
        <v>-97181.457083333342</v>
      </c>
      <c r="AO291" s="132">
        <f t="shared" si="298"/>
        <v>-101210.77958333335</v>
      </c>
      <c r="AP291" s="19"/>
      <c r="AQ291" s="19">
        <f t="shared" si="299"/>
        <v>0</v>
      </c>
      <c r="AR291" s="19"/>
      <c r="AS291" s="201"/>
      <c r="AT291" s="19"/>
      <c r="AU291" s="19">
        <f t="shared" si="300"/>
        <v>0</v>
      </c>
      <c r="AV291" s="19"/>
      <c r="AW291" s="201"/>
      <c r="AY291" s="19">
        <f t="shared" si="301"/>
        <v>0</v>
      </c>
      <c r="BA291" s="196"/>
      <c r="BC291" s="19">
        <f t="shared" si="302"/>
        <v>0</v>
      </c>
      <c r="BE291" s="196"/>
      <c r="BG291" s="19">
        <f t="shared" si="303"/>
        <v>0</v>
      </c>
      <c r="BI291" s="196"/>
      <c r="BK291" s="19">
        <f t="shared" si="304"/>
        <v>0</v>
      </c>
      <c r="BM291" s="196"/>
      <c r="BO291" s="19">
        <f t="shared" si="305"/>
        <v>0</v>
      </c>
      <c r="BQ291" s="196"/>
      <c r="BS291" s="19">
        <f t="shared" si="306"/>
        <v>0</v>
      </c>
      <c r="BU291" s="196"/>
      <c r="BW291" s="19">
        <f t="shared" si="307"/>
        <v>0</v>
      </c>
      <c r="BY291" s="196"/>
      <c r="CA291" s="19">
        <f t="shared" si="308"/>
        <v>0</v>
      </c>
      <c r="CC291" s="196"/>
      <c r="CE291" s="19">
        <f t="shared" si="309"/>
        <v>0</v>
      </c>
      <c r="CG291" s="196"/>
      <c r="CI291" s="19">
        <f t="shared" si="310"/>
        <v>0</v>
      </c>
      <c r="CK291" s="196"/>
      <c r="CM291" s="19">
        <f t="shared" si="311"/>
        <v>0</v>
      </c>
      <c r="CO291" s="19">
        <f t="shared" si="207"/>
        <v>-101210.77958333335</v>
      </c>
      <c r="CQ291" s="19">
        <f t="shared" si="285"/>
        <v>0</v>
      </c>
      <c r="CS291" s="19">
        <f t="shared" si="208"/>
        <v>0</v>
      </c>
      <c r="CU291" s="19">
        <f t="shared" si="312"/>
        <v>-101210.77958333335</v>
      </c>
      <c r="CW291" s="76">
        <f t="shared" si="313"/>
        <v>0</v>
      </c>
      <c r="CY291" s="21"/>
      <c r="CZ291" s="19">
        <f t="shared" si="286"/>
        <v>0</v>
      </c>
      <c r="DA291" s="21"/>
    </row>
    <row r="292" spans="2:105" x14ac:dyDescent="0.2">
      <c r="B292" s="17" t="str">
        <f>VLOOKUP(D292,'line assign basis'!$L$15:$Q$1525,6,FALSE)</f>
        <v>Amort OR DEF WARM C</v>
      </c>
      <c r="C292" s="20" t="s">
        <v>684</v>
      </c>
      <c r="D292" s="20" t="s">
        <v>682</v>
      </c>
      <c r="E292" s="20">
        <f>IFERROR(VLOOKUP(D292,'line assign basis'!$L$5:$P$1288,5,FALSE),"")</f>
        <v>23</v>
      </c>
      <c r="F292" s="39">
        <v>-1371280.49</v>
      </c>
      <c r="G292" s="39">
        <v>-1084189.6299999999</v>
      </c>
      <c r="H292" s="19">
        <v>-766350.35</v>
      </c>
      <c r="I292" s="105">
        <f>IFERROR(VLOOKUP($D292,'SAP Data'!$A$7:$SD$1500,I$4,FALSE),"")</f>
        <v>-532664.19999999995</v>
      </c>
      <c r="J292" s="105">
        <f>IFERROR(VLOOKUP($D292,'SAP Data'!$A$7:$SD$1500,J$4,FALSE),"")</f>
        <v>-398173.29</v>
      </c>
      <c r="K292" s="105">
        <f>IFERROR(VLOOKUP($D292,'SAP Data'!$A$7:$SD$1500,K$4,FALSE),"")</f>
        <v>-304878.84000000003</v>
      </c>
      <c r="L292" s="105">
        <f>IFERROR(VLOOKUP($D292,'SAP Data'!$A$7:$SD$1500,L$4,FALSE),"")</f>
        <v>-225844.78</v>
      </c>
      <c r="M292" s="105">
        <f>IFERROR(VLOOKUP($D292,'SAP Data'!$A$7:$SD$1500,M$4,FALSE),"")</f>
        <v>-158051.69</v>
      </c>
      <c r="N292" s="105">
        <f>IFERROR(VLOOKUP($D292,'SAP Data'!$A$7:$SD$1500,N$4,FALSE),"")</f>
        <v>-82551.03</v>
      </c>
      <c r="O292" s="105">
        <f>IFERROR(VLOOKUP($D292,'SAP Data'!$A$7:$SD$1500,O$4,FALSE),"")</f>
        <v>13325.69</v>
      </c>
      <c r="P292" s="105">
        <f>IFERROR(VLOOKUP($D292,'SAP Data'!$A$7:$SD$1500,P$4,FALSE),"")</f>
        <v>662115.59</v>
      </c>
      <c r="Q292" s="105">
        <f>IFERROR(VLOOKUP($D292,'SAP Data'!$A$7:$SD$1500,Q$4,FALSE),"")</f>
        <v>577658.04</v>
      </c>
      <c r="R292" s="105">
        <f>IFERROR(VLOOKUP($D292,'SAP Data'!$A$7:$SD$1500,R$4,FALSE),"")</f>
        <v>476822.56</v>
      </c>
      <c r="S292" s="105">
        <f>IFERROR(VLOOKUP($D292,'SAP Data'!$A$7:$SD$1500,S$4,FALSE),"")</f>
        <v>376080.05</v>
      </c>
      <c r="T292" s="105">
        <f>IFERROR(VLOOKUP($D292,'SAP Data'!$A$7:$SD$1500,T$4,FALSE),"")</f>
        <v>268681.15000000002</v>
      </c>
      <c r="U292" s="105">
        <f>IFERROR(VLOOKUP($D292,'SAP Data'!$A$7:$SD$1500,U$4,FALSE),"")</f>
        <v>210932.94</v>
      </c>
      <c r="V292" s="105">
        <f>IFERROR(VLOOKUP($D292,'SAP Data'!$A$7:$SD$1500,V$4,FALSE),"")</f>
        <v>174055.44</v>
      </c>
      <c r="W292" s="105">
        <f>IFERROR(VLOOKUP($D292,'SAP Data'!$A$7:$SD$1500,W$4,FALSE),"")</f>
        <v>147241.57999999999</v>
      </c>
      <c r="X292" s="105">
        <f>IFERROR(VLOOKUP($D292,'SAP Data'!$A$7:$SD$1500,X$4,FALSE),"")</f>
        <v>124422.63</v>
      </c>
      <c r="Y292" s="105">
        <f>IFERROR(VLOOKUP($D292,'SAP Data'!$A$7:$SD$1500,Y$4,FALSE),"")</f>
        <v>104756.56</v>
      </c>
      <c r="Z292" s="105">
        <f>IFERROR(VLOOKUP($D292,'SAP Data'!$A$7:$SD$1500,Z$4,FALSE),"")</f>
        <v>84301.26</v>
      </c>
      <c r="AA292" s="105">
        <f>IFERROR(VLOOKUP($D292,'SAP Data'!$A$7:$SD$1500,AA$4,FALSE),"")</f>
        <v>50169.16</v>
      </c>
      <c r="AB292" s="105">
        <f>IFERROR(VLOOKUP($D292,'SAP Data'!$A$7:$SD$1500,AB$4,FALSE),"")</f>
        <v>-136430.41</v>
      </c>
      <c r="AC292" s="220">
        <f>IFERROR(VLOOKUP($D292,'SAP Data'!$A$7:$SD$1500,AC$4,FALSE),"")</f>
        <v>-120573.79</v>
      </c>
      <c r="AD292" s="133">
        <f t="shared" si="287"/>
        <v>-228902.78791666662</v>
      </c>
      <c r="AE292" s="47">
        <f t="shared" si="288"/>
        <v>-91053.924166666649</v>
      </c>
      <c r="AF292" s="47">
        <f t="shared" si="289"/>
        <v>12916.958333333323</v>
      </c>
      <c r="AG292" s="47">
        <f t="shared" si="290"/>
        <v>87026.484999999971</v>
      </c>
      <c r="AH292" s="47">
        <f t="shared" si="291"/>
        <v>141852.56291666665</v>
      </c>
      <c r="AI292" s="47">
        <f t="shared" si="292"/>
        <v>184533.7775</v>
      </c>
      <c r="AJ292" s="47">
        <f t="shared" si="293"/>
        <v>217966.60374999998</v>
      </c>
      <c r="AK292" s="47">
        <f t="shared" si="294"/>
        <v>243511.42291666663</v>
      </c>
      <c r="AL292" s="47">
        <f t="shared" si="295"/>
        <v>261413.9454166666</v>
      </c>
      <c r="AM292" s="47">
        <f t="shared" si="296"/>
        <v>269901.26874999999</v>
      </c>
      <c r="AN292" s="47">
        <f t="shared" si="297"/>
        <v>238163.66333333333</v>
      </c>
      <c r="AO292" s="132">
        <f t="shared" si="298"/>
        <v>175797.92041666669</v>
      </c>
      <c r="AP292" s="19"/>
      <c r="AQ292" s="19">
        <f t="shared" si="299"/>
        <v>0</v>
      </c>
      <c r="AR292" s="19"/>
      <c r="AS292" s="201"/>
      <c r="AT292" s="19"/>
      <c r="AU292" s="19">
        <f t="shared" si="300"/>
        <v>0</v>
      </c>
      <c r="AV292" s="19"/>
      <c r="AW292" s="201"/>
      <c r="AY292" s="19">
        <f t="shared" si="301"/>
        <v>0</v>
      </c>
      <c r="BA292" s="196"/>
      <c r="BC292" s="19">
        <f t="shared" si="302"/>
        <v>0</v>
      </c>
      <c r="BE292" s="196"/>
      <c r="BG292" s="19">
        <f t="shared" si="303"/>
        <v>0</v>
      </c>
      <c r="BI292" s="196"/>
      <c r="BK292" s="19">
        <f t="shared" si="304"/>
        <v>0</v>
      </c>
      <c r="BM292" s="196"/>
      <c r="BO292" s="19">
        <f t="shared" si="305"/>
        <v>0</v>
      </c>
      <c r="BQ292" s="196"/>
      <c r="BS292" s="19">
        <f t="shared" si="306"/>
        <v>0</v>
      </c>
      <c r="BU292" s="196"/>
      <c r="BW292" s="19">
        <f t="shared" si="307"/>
        <v>0</v>
      </c>
      <c r="BY292" s="196"/>
      <c r="CA292" s="19">
        <f t="shared" si="308"/>
        <v>0</v>
      </c>
      <c r="CC292" s="196"/>
      <c r="CE292" s="19">
        <f t="shared" si="309"/>
        <v>0</v>
      </c>
      <c r="CG292" s="196"/>
      <c r="CI292" s="19">
        <f t="shared" si="310"/>
        <v>0</v>
      </c>
      <c r="CK292" s="196"/>
      <c r="CM292" s="19">
        <f t="shared" si="311"/>
        <v>0</v>
      </c>
      <c r="CO292" s="19">
        <f t="shared" ref="CO292:CO359" si="314">IFERROR(CZ292+CU292,"")</f>
        <v>175797.92041666669</v>
      </c>
      <c r="CQ292" s="19">
        <f t="shared" si="285"/>
        <v>0</v>
      </c>
      <c r="CS292" s="19">
        <f t="shared" ref="CS292:CS359" si="315">IFERROR(CZ292-CQ292,"")</f>
        <v>0</v>
      </c>
      <c r="CU292" s="19">
        <f t="shared" si="312"/>
        <v>175797.92041666669</v>
      </c>
      <c r="CW292" s="76">
        <f t="shared" si="313"/>
        <v>0</v>
      </c>
      <c r="CY292" s="21"/>
      <c r="CZ292" s="19">
        <f t="shared" si="286"/>
        <v>0</v>
      </c>
      <c r="DA292" s="21"/>
    </row>
    <row r="293" spans="2:105" x14ac:dyDescent="0.2">
      <c r="B293" s="17" t="str">
        <f>VLOOKUP(D293,'line assign basis'!$L$15:$Q$1525,6,FALSE)</f>
        <v>OR DEFERRED WARM</v>
      </c>
      <c r="C293" s="20" t="s">
        <v>687</v>
      </c>
      <c r="D293" s="20" t="s">
        <v>685</v>
      </c>
      <c r="E293" s="20">
        <f>IFERROR(VLOOKUP(D293,'line assign basis'!$L$5:$P$1288,5,FALSE),"")</f>
        <v>23</v>
      </c>
      <c r="F293" s="39">
        <v>0</v>
      </c>
      <c r="G293" s="39">
        <v>0</v>
      </c>
      <c r="H293" s="19">
        <v>0</v>
      </c>
      <c r="I293" s="105">
        <f>IFERROR(VLOOKUP($D293,'SAP Data'!$A$7:$SD$1500,I$4,FALSE),"")</f>
        <v>0</v>
      </c>
      <c r="J293" s="105">
        <f>IFERROR(VLOOKUP($D293,'SAP Data'!$A$7:$SD$1500,J$4,FALSE),"")</f>
        <v>0</v>
      </c>
      <c r="K293" s="105">
        <f>IFERROR(VLOOKUP($D293,'SAP Data'!$A$7:$SD$1500,K$4,FALSE),"")</f>
        <v>0</v>
      </c>
      <c r="L293" s="105">
        <f>IFERROR(VLOOKUP($D293,'SAP Data'!$A$7:$SD$1500,L$4,FALSE),"")</f>
        <v>0</v>
      </c>
      <c r="M293" s="105">
        <f>IFERROR(VLOOKUP($D293,'SAP Data'!$A$7:$SD$1500,M$4,FALSE),"")</f>
        <v>0</v>
      </c>
      <c r="N293" s="105">
        <f>IFERROR(VLOOKUP($D293,'SAP Data'!$A$7:$SD$1500,N$4,FALSE),"")</f>
        <v>0</v>
      </c>
      <c r="O293" s="105">
        <f>IFERROR(VLOOKUP($D293,'SAP Data'!$A$7:$SD$1500,O$4,FALSE),"")</f>
        <v>0</v>
      </c>
      <c r="P293" s="105">
        <f>IFERROR(VLOOKUP($D293,'SAP Data'!$A$7:$SD$1500,P$4,FALSE),"")</f>
        <v>0</v>
      </c>
      <c r="Q293" s="105">
        <f>IFERROR(VLOOKUP($D293,'SAP Data'!$A$7:$SD$1500,Q$4,FALSE),"")</f>
        <v>0</v>
      </c>
      <c r="R293" s="105">
        <f>IFERROR(VLOOKUP($D293,'SAP Data'!$A$7:$SD$1500,R$4,FALSE),"")</f>
        <v>0</v>
      </c>
      <c r="S293" s="105">
        <f>IFERROR(VLOOKUP($D293,'SAP Data'!$A$7:$SD$1500,S$4,FALSE),"")</f>
        <v>0</v>
      </c>
      <c r="T293" s="105">
        <f>IFERROR(VLOOKUP($D293,'SAP Data'!$A$7:$SD$1500,T$4,FALSE),"")</f>
        <v>0</v>
      </c>
      <c r="U293" s="105">
        <f>IFERROR(VLOOKUP($D293,'SAP Data'!$A$7:$SD$1500,U$4,FALSE),"")</f>
        <v>0</v>
      </c>
      <c r="V293" s="105">
        <f>IFERROR(VLOOKUP($D293,'SAP Data'!$A$7:$SD$1500,V$4,FALSE),"")</f>
        <v>0</v>
      </c>
      <c r="W293" s="105">
        <f>IFERROR(VLOOKUP($D293,'SAP Data'!$A$7:$SD$1500,W$4,FALSE),"")</f>
        <v>0</v>
      </c>
      <c r="X293" s="105">
        <f>IFERROR(VLOOKUP($D293,'SAP Data'!$A$7:$SD$1500,X$4,FALSE),"")</f>
        <v>0</v>
      </c>
      <c r="Y293" s="105">
        <f>IFERROR(VLOOKUP($D293,'SAP Data'!$A$7:$SD$1500,Y$4,FALSE),"")</f>
        <v>0</v>
      </c>
      <c r="Z293" s="105">
        <f>IFERROR(VLOOKUP($D293,'SAP Data'!$A$7:$SD$1500,Z$4,FALSE),"")</f>
        <v>0</v>
      </c>
      <c r="AA293" s="105">
        <f>IFERROR(VLOOKUP($D293,'SAP Data'!$A$7:$SD$1500,AA$4,FALSE),"")</f>
        <v>0</v>
      </c>
      <c r="AB293" s="105">
        <f>IFERROR(VLOOKUP($D293,'SAP Data'!$A$7:$SD$1500,AB$4,FALSE),"")</f>
        <v>0</v>
      </c>
      <c r="AC293" s="220">
        <f>IFERROR(VLOOKUP($D293,'SAP Data'!$A$7:$SD$1500,AC$4,FALSE),"")</f>
        <v>0</v>
      </c>
      <c r="AD293" s="133">
        <f t="shared" si="287"/>
        <v>0</v>
      </c>
      <c r="AE293" s="47">
        <f t="shared" si="288"/>
        <v>0</v>
      </c>
      <c r="AF293" s="47">
        <f t="shared" si="289"/>
        <v>0</v>
      </c>
      <c r="AG293" s="47">
        <f t="shared" si="290"/>
        <v>0</v>
      </c>
      <c r="AH293" s="47">
        <f t="shared" si="291"/>
        <v>0</v>
      </c>
      <c r="AI293" s="47">
        <f t="shared" si="292"/>
        <v>0</v>
      </c>
      <c r="AJ293" s="47">
        <f t="shared" si="293"/>
        <v>0</v>
      </c>
      <c r="AK293" s="47">
        <f t="shared" si="294"/>
        <v>0</v>
      </c>
      <c r="AL293" s="47">
        <f t="shared" si="295"/>
        <v>0</v>
      </c>
      <c r="AM293" s="47">
        <f t="shared" si="296"/>
        <v>0</v>
      </c>
      <c r="AN293" s="47">
        <f t="shared" si="297"/>
        <v>0</v>
      </c>
      <c r="AO293" s="132">
        <f t="shared" si="298"/>
        <v>0</v>
      </c>
      <c r="AP293" s="19"/>
      <c r="AQ293" s="19">
        <f t="shared" si="299"/>
        <v>0</v>
      </c>
      <c r="AR293" s="19"/>
      <c r="AS293" s="201"/>
      <c r="AT293" s="19"/>
      <c r="AU293" s="19">
        <f t="shared" si="300"/>
        <v>0</v>
      </c>
      <c r="AV293" s="19"/>
      <c r="AW293" s="201"/>
      <c r="AY293" s="19">
        <f t="shared" si="301"/>
        <v>0</v>
      </c>
      <c r="BA293" s="196"/>
      <c r="BC293" s="19">
        <f t="shared" si="302"/>
        <v>0</v>
      </c>
      <c r="BE293" s="196"/>
      <c r="BG293" s="19">
        <f t="shared" si="303"/>
        <v>0</v>
      </c>
      <c r="BI293" s="196"/>
      <c r="BK293" s="19">
        <f t="shared" si="304"/>
        <v>0</v>
      </c>
      <c r="BM293" s="196"/>
      <c r="BO293" s="19">
        <f t="shared" si="305"/>
        <v>0</v>
      </c>
      <c r="BQ293" s="196"/>
      <c r="BS293" s="19">
        <f t="shared" si="306"/>
        <v>0</v>
      </c>
      <c r="BU293" s="196"/>
      <c r="BW293" s="19">
        <f t="shared" si="307"/>
        <v>0</v>
      </c>
      <c r="BY293" s="196"/>
      <c r="CA293" s="19">
        <f t="shared" si="308"/>
        <v>0</v>
      </c>
      <c r="CC293" s="196"/>
      <c r="CE293" s="19">
        <f t="shared" si="309"/>
        <v>0</v>
      </c>
      <c r="CG293" s="196"/>
      <c r="CI293" s="19">
        <f t="shared" si="310"/>
        <v>0</v>
      </c>
      <c r="CK293" s="196"/>
      <c r="CM293" s="19">
        <f t="shared" si="311"/>
        <v>0</v>
      </c>
      <c r="CO293" s="19">
        <f t="shared" si="314"/>
        <v>0</v>
      </c>
      <c r="CQ293" s="19">
        <f t="shared" si="285"/>
        <v>0</v>
      </c>
      <c r="CS293" s="19">
        <f t="shared" si="315"/>
        <v>0</v>
      </c>
      <c r="CU293" s="19">
        <f t="shared" si="312"/>
        <v>0</v>
      </c>
      <c r="CW293" s="76">
        <f t="shared" si="313"/>
        <v>0</v>
      </c>
      <c r="CY293" s="21"/>
      <c r="CZ293" s="19">
        <f t="shared" si="286"/>
        <v>0</v>
      </c>
      <c r="DA293" s="21"/>
    </row>
    <row r="294" spans="2:105" x14ac:dyDescent="0.2">
      <c r="B294" s="17" t="str">
        <f>VLOOKUP(D294,'line assign basis'!$L$15:$Q$1525,6,FALSE)</f>
        <v>WS Pen Reg Asset-OR</v>
      </c>
      <c r="C294" s="20" t="s">
        <v>690</v>
      </c>
      <c r="D294" s="20" t="s">
        <v>688</v>
      </c>
      <c r="E294" s="20">
        <f>IFERROR(VLOOKUP(D294,'line assign basis'!$L$5:$P$1288,5,FALSE),"")</f>
        <v>23</v>
      </c>
      <c r="F294" s="39">
        <v>6107907</v>
      </c>
      <c r="G294" s="39">
        <v>6107907</v>
      </c>
      <c r="H294" s="19">
        <v>6032322</v>
      </c>
      <c r="I294" s="105">
        <f>IFERROR(VLOOKUP($D294,'SAP Data'!$A$7:$SD$1500,I$4,FALSE),"")</f>
        <v>6032322</v>
      </c>
      <c r="J294" s="105">
        <f>IFERROR(VLOOKUP($D294,'SAP Data'!$A$7:$SD$1500,J$4,FALSE),"")</f>
        <v>6032322</v>
      </c>
      <c r="K294" s="105">
        <f>IFERROR(VLOOKUP($D294,'SAP Data'!$A$7:$SD$1500,K$4,FALSE),"")</f>
        <v>5956057</v>
      </c>
      <c r="L294" s="105">
        <f>IFERROR(VLOOKUP($D294,'SAP Data'!$A$7:$SD$1500,L$4,FALSE),"")</f>
        <v>5956057</v>
      </c>
      <c r="M294" s="105">
        <f>IFERROR(VLOOKUP($D294,'SAP Data'!$A$7:$SD$1500,M$4,FALSE),"")</f>
        <v>5956057</v>
      </c>
      <c r="N294" s="105">
        <f>IFERROR(VLOOKUP($D294,'SAP Data'!$A$7:$SD$1500,N$4,FALSE),"")</f>
        <v>5879105</v>
      </c>
      <c r="O294" s="105">
        <f>IFERROR(VLOOKUP($D294,'SAP Data'!$A$7:$SD$1500,O$4,FALSE),"")</f>
        <v>5879105</v>
      </c>
      <c r="P294" s="105">
        <f>IFERROR(VLOOKUP($D294,'SAP Data'!$A$7:$SD$1500,P$4,FALSE),"")</f>
        <v>5879105</v>
      </c>
      <c r="Q294" s="105">
        <f>IFERROR(VLOOKUP($D294,'SAP Data'!$A$7:$SD$1500,Q$4,FALSE),"")</f>
        <v>5801461</v>
      </c>
      <c r="R294" s="105">
        <f>IFERROR(VLOOKUP($D294,'SAP Data'!$A$7:$SD$1500,R$4,FALSE),"")</f>
        <v>5801461</v>
      </c>
      <c r="S294" s="105">
        <f>IFERROR(VLOOKUP($D294,'SAP Data'!$A$7:$SD$1500,S$4,FALSE),"")</f>
        <v>5801461</v>
      </c>
      <c r="T294" s="105">
        <f>IFERROR(VLOOKUP($D294,'SAP Data'!$A$7:$SD$1500,T$4,FALSE),"")</f>
        <v>5723118</v>
      </c>
      <c r="U294" s="105">
        <f>IFERROR(VLOOKUP($D294,'SAP Data'!$A$7:$SD$1500,U$4,FALSE),"")</f>
        <v>5723118</v>
      </c>
      <c r="V294" s="105">
        <f>IFERROR(VLOOKUP($D294,'SAP Data'!$A$7:$SD$1500,V$4,FALSE),"")</f>
        <v>5723118</v>
      </c>
      <c r="W294" s="105">
        <f>IFERROR(VLOOKUP($D294,'SAP Data'!$A$7:$SD$1500,W$4,FALSE),"")</f>
        <v>5644070</v>
      </c>
      <c r="X294" s="105">
        <f>IFERROR(VLOOKUP($D294,'SAP Data'!$A$7:$SD$1500,X$4,FALSE),"")</f>
        <v>5644070</v>
      </c>
      <c r="Y294" s="105">
        <f>IFERROR(VLOOKUP($D294,'SAP Data'!$A$7:$SD$1500,Y$4,FALSE),"")</f>
        <v>5644070</v>
      </c>
      <c r="Z294" s="105">
        <f>IFERROR(VLOOKUP($D294,'SAP Data'!$A$7:$SD$1500,Z$4,FALSE),"")</f>
        <v>5564310</v>
      </c>
      <c r="AA294" s="105">
        <f>IFERROR(VLOOKUP($D294,'SAP Data'!$A$7:$SD$1500,AA$4,FALSE),"")</f>
        <v>5564310</v>
      </c>
      <c r="AB294" s="105">
        <f>IFERROR(VLOOKUP($D294,'SAP Data'!$A$7:$SD$1500,AB$4,FALSE),"")</f>
        <v>5564310</v>
      </c>
      <c r="AC294" s="220">
        <f>IFERROR(VLOOKUP($D294,'SAP Data'!$A$7:$SD$1500,AC$4,FALSE),"")</f>
        <v>5483833</v>
      </c>
      <c r="AD294" s="133">
        <f t="shared" si="287"/>
        <v>5955542</v>
      </c>
      <c r="AE294" s="47">
        <f t="shared" si="288"/>
        <v>5930004.833333333</v>
      </c>
      <c r="AF294" s="47">
        <f t="shared" si="289"/>
        <v>5904352.75</v>
      </c>
      <c r="AG294" s="47">
        <f t="shared" si="290"/>
        <v>5878585.75</v>
      </c>
      <c r="AH294" s="47">
        <f t="shared" si="291"/>
        <v>5852818.75</v>
      </c>
      <c r="AI294" s="47">
        <f t="shared" si="292"/>
        <v>5826935.791666667</v>
      </c>
      <c r="AJ294" s="47">
        <f t="shared" si="293"/>
        <v>5800936.875</v>
      </c>
      <c r="AK294" s="47">
        <f t="shared" si="294"/>
        <v>5774937.958333333</v>
      </c>
      <c r="AL294" s="47">
        <f t="shared" si="295"/>
        <v>5748822.041666667</v>
      </c>
      <c r="AM294" s="47">
        <f t="shared" si="296"/>
        <v>5722589.125</v>
      </c>
      <c r="AN294" s="47">
        <f t="shared" si="297"/>
        <v>5696356.208333333</v>
      </c>
      <c r="AO294" s="132">
        <f t="shared" si="298"/>
        <v>5670005.25</v>
      </c>
      <c r="AP294" s="19"/>
      <c r="AQ294" s="19">
        <f t="shared" si="299"/>
        <v>0</v>
      </c>
      <c r="AR294" s="19"/>
      <c r="AS294" s="201"/>
      <c r="AT294" s="19"/>
      <c r="AU294" s="19">
        <f t="shared" si="300"/>
        <v>0</v>
      </c>
      <c r="AV294" s="19"/>
      <c r="AW294" s="201"/>
      <c r="AY294" s="19">
        <f t="shared" si="301"/>
        <v>0</v>
      </c>
      <c r="BA294" s="196"/>
      <c r="BC294" s="19">
        <f t="shared" si="302"/>
        <v>0</v>
      </c>
      <c r="BE294" s="196"/>
      <c r="BG294" s="19">
        <f t="shared" si="303"/>
        <v>0</v>
      </c>
      <c r="BI294" s="196"/>
      <c r="BK294" s="19">
        <f t="shared" si="304"/>
        <v>0</v>
      </c>
      <c r="BM294" s="196"/>
      <c r="BO294" s="19">
        <f t="shared" si="305"/>
        <v>0</v>
      </c>
      <c r="BQ294" s="196"/>
      <c r="BS294" s="19">
        <f t="shared" si="306"/>
        <v>0</v>
      </c>
      <c r="BU294" s="196"/>
      <c r="BW294" s="19">
        <f t="shared" si="307"/>
        <v>0</v>
      </c>
      <c r="BY294" s="196"/>
      <c r="CA294" s="19">
        <f t="shared" si="308"/>
        <v>0</v>
      </c>
      <c r="CC294" s="196"/>
      <c r="CE294" s="19">
        <f t="shared" si="309"/>
        <v>0</v>
      </c>
      <c r="CG294" s="196"/>
      <c r="CI294" s="19">
        <f t="shared" si="310"/>
        <v>0</v>
      </c>
      <c r="CK294" s="196"/>
      <c r="CM294" s="19">
        <f t="shared" si="311"/>
        <v>0</v>
      </c>
      <c r="CO294" s="19">
        <f t="shared" si="314"/>
        <v>5670005.25</v>
      </c>
      <c r="CQ294" s="19">
        <f t="shared" si="285"/>
        <v>0</v>
      </c>
      <c r="CS294" s="19">
        <f t="shared" si="315"/>
        <v>0</v>
      </c>
      <c r="CU294" s="19">
        <f t="shared" si="312"/>
        <v>5670005.25</v>
      </c>
      <c r="CW294" s="76">
        <f t="shared" si="313"/>
        <v>0</v>
      </c>
      <c r="CY294" s="21"/>
      <c r="CZ294" s="19">
        <f t="shared" si="286"/>
        <v>0</v>
      </c>
      <c r="DA294" s="21"/>
    </row>
    <row r="295" spans="2:105" x14ac:dyDescent="0.2">
      <c r="B295" s="17" t="str">
        <f>VLOOKUP(D295,'line assign basis'!$L$15:$Q$1525,6,FALSE)</f>
        <v>West States CP - OR</v>
      </c>
      <c r="C295" s="20" t="s">
        <v>693</v>
      </c>
      <c r="D295" s="20" t="s">
        <v>691</v>
      </c>
      <c r="E295" s="20">
        <f>IFERROR(VLOOKUP(D295,'line assign basis'!$L$5:$P$1288,5,FALSE),"")</f>
        <v>23</v>
      </c>
      <c r="F295" s="39">
        <v>295658</v>
      </c>
      <c r="G295" s="39">
        <v>295658</v>
      </c>
      <c r="H295" s="19">
        <v>298319</v>
      </c>
      <c r="I295" s="105">
        <f>IFERROR(VLOOKUP($D295,'SAP Data'!$A$7:$SD$1500,I$4,FALSE),"")</f>
        <v>298319</v>
      </c>
      <c r="J295" s="105">
        <f>IFERROR(VLOOKUP($D295,'SAP Data'!$A$7:$SD$1500,J$4,FALSE),"")</f>
        <v>298319</v>
      </c>
      <c r="K295" s="105">
        <f>IFERROR(VLOOKUP($D295,'SAP Data'!$A$7:$SD$1500,K$4,FALSE),"")</f>
        <v>301004</v>
      </c>
      <c r="L295" s="105">
        <f>IFERROR(VLOOKUP($D295,'SAP Data'!$A$7:$SD$1500,L$4,FALSE),"")</f>
        <v>301004</v>
      </c>
      <c r="M295" s="105">
        <f>IFERROR(VLOOKUP($D295,'SAP Data'!$A$7:$SD$1500,M$4,FALSE),"")</f>
        <v>301004</v>
      </c>
      <c r="N295" s="105">
        <f>IFERROR(VLOOKUP($D295,'SAP Data'!$A$7:$SD$1500,N$4,FALSE),"")</f>
        <v>303713</v>
      </c>
      <c r="O295" s="105">
        <f>IFERROR(VLOOKUP($D295,'SAP Data'!$A$7:$SD$1500,O$4,FALSE),"")</f>
        <v>303713</v>
      </c>
      <c r="P295" s="105">
        <f>IFERROR(VLOOKUP($D295,'SAP Data'!$A$7:$SD$1500,P$4,FALSE),"")</f>
        <v>303713</v>
      </c>
      <c r="Q295" s="105">
        <f>IFERROR(VLOOKUP($D295,'SAP Data'!$A$7:$SD$1500,Q$4,FALSE),"")</f>
        <v>306446</v>
      </c>
      <c r="R295" s="105">
        <f>IFERROR(VLOOKUP($D295,'SAP Data'!$A$7:$SD$1500,R$4,FALSE),"")</f>
        <v>306446</v>
      </c>
      <c r="S295" s="105">
        <f>IFERROR(VLOOKUP($D295,'SAP Data'!$A$7:$SD$1500,S$4,FALSE),"")</f>
        <v>306446</v>
      </c>
      <c r="T295" s="105">
        <f>IFERROR(VLOOKUP($D295,'SAP Data'!$A$7:$SD$1500,T$4,FALSE),"")</f>
        <v>309204</v>
      </c>
      <c r="U295" s="105">
        <f>IFERROR(VLOOKUP($D295,'SAP Data'!$A$7:$SD$1500,U$4,FALSE),"")</f>
        <v>309204</v>
      </c>
      <c r="V295" s="105">
        <f>IFERROR(VLOOKUP($D295,'SAP Data'!$A$7:$SD$1500,V$4,FALSE),"")</f>
        <v>309204</v>
      </c>
      <c r="W295" s="105">
        <f>IFERROR(VLOOKUP($D295,'SAP Data'!$A$7:$SD$1500,W$4,FALSE),"")</f>
        <v>311987</v>
      </c>
      <c r="X295" s="105">
        <f>IFERROR(VLOOKUP($D295,'SAP Data'!$A$7:$SD$1500,X$4,FALSE),"")</f>
        <v>311987</v>
      </c>
      <c r="Y295" s="105">
        <f>IFERROR(VLOOKUP($D295,'SAP Data'!$A$7:$SD$1500,Y$4,FALSE),"")</f>
        <v>311987</v>
      </c>
      <c r="Z295" s="105">
        <f>IFERROR(VLOOKUP($D295,'SAP Data'!$A$7:$SD$1500,Z$4,FALSE),"")</f>
        <v>314795</v>
      </c>
      <c r="AA295" s="105">
        <f>IFERROR(VLOOKUP($D295,'SAP Data'!$A$7:$SD$1500,AA$4,FALSE),"")</f>
        <v>314795</v>
      </c>
      <c r="AB295" s="105">
        <f>IFERROR(VLOOKUP($D295,'SAP Data'!$A$7:$SD$1500,AB$4,FALSE),"")</f>
        <v>314795</v>
      </c>
      <c r="AC295" s="220">
        <f>IFERROR(VLOOKUP($D295,'SAP Data'!$A$7:$SD$1500,AC$4,FALSE),"")</f>
        <v>317628</v>
      </c>
      <c r="AD295" s="133">
        <f t="shared" si="287"/>
        <v>301022</v>
      </c>
      <c r="AE295" s="47">
        <f t="shared" si="288"/>
        <v>301921</v>
      </c>
      <c r="AF295" s="47">
        <f t="shared" si="289"/>
        <v>302824.04166666669</v>
      </c>
      <c r="AG295" s="47">
        <f t="shared" si="290"/>
        <v>303731.125</v>
      </c>
      <c r="AH295" s="47">
        <f t="shared" si="291"/>
        <v>304638.20833333331</v>
      </c>
      <c r="AI295" s="47">
        <f t="shared" si="292"/>
        <v>305549.375</v>
      </c>
      <c r="AJ295" s="47">
        <f t="shared" si="293"/>
        <v>306464.625</v>
      </c>
      <c r="AK295" s="47">
        <f t="shared" si="294"/>
        <v>307379.875</v>
      </c>
      <c r="AL295" s="47">
        <f t="shared" si="295"/>
        <v>308299.25</v>
      </c>
      <c r="AM295" s="47">
        <f t="shared" si="296"/>
        <v>309222.75</v>
      </c>
      <c r="AN295" s="47">
        <f t="shared" si="297"/>
        <v>310146.25</v>
      </c>
      <c r="AO295" s="132">
        <f t="shared" si="298"/>
        <v>311073.91666666669</v>
      </c>
      <c r="AP295" s="19"/>
      <c r="AQ295" s="19">
        <f t="shared" si="299"/>
        <v>0</v>
      </c>
      <c r="AR295" s="19"/>
      <c r="AS295" s="201"/>
      <c r="AT295" s="19"/>
      <c r="AU295" s="19">
        <f t="shared" si="300"/>
        <v>0</v>
      </c>
      <c r="AV295" s="19"/>
      <c r="AW295" s="201"/>
      <c r="AY295" s="19">
        <f t="shared" si="301"/>
        <v>0</v>
      </c>
      <c r="BA295" s="196"/>
      <c r="BC295" s="19">
        <f t="shared" si="302"/>
        <v>0</v>
      </c>
      <c r="BE295" s="196"/>
      <c r="BG295" s="19">
        <f t="shared" si="303"/>
        <v>0</v>
      </c>
      <c r="BI295" s="196"/>
      <c r="BK295" s="19">
        <f t="shared" si="304"/>
        <v>0</v>
      </c>
      <c r="BM295" s="196"/>
      <c r="BO295" s="19">
        <f t="shared" si="305"/>
        <v>0</v>
      </c>
      <c r="BQ295" s="196"/>
      <c r="BS295" s="19">
        <f t="shared" si="306"/>
        <v>0</v>
      </c>
      <c r="BU295" s="196"/>
      <c r="BW295" s="19">
        <f t="shared" si="307"/>
        <v>0</v>
      </c>
      <c r="BY295" s="196"/>
      <c r="CA295" s="19">
        <f t="shared" si="308"/>
        <v>0</v>
      </c>
      <c r="CC295" s="196"/>
      <c r="CE295" s="19">
        <f t="shared" si="309"/>
        <v>0</v>
      </c>
      <c r="CG295" s="196"/>
      <c r="CI295" s="19">
        <f t="shared" si="310"/>
        <v>0</v>
      </c>
      <c r="CK295" s="196"/>
      <c r="CM295" s="19">
        <f t="shared" si="311"/>
        <v>0</v>
      </c>
      <c r="CO295" s="19">
        <f t="shared" si="314"/>
        <v>311073.91666666669</v>
      </c>
      <c r="CQ295" s="19">
        <f t="shared" si="285"/>
        <v>0</v>
      </c>
      <c r="CS295" s="19">
        <f t="shared" si="315"/>
        <v>0</v>
      </c>
      <c r="CU295" s="19">
        <f t="shared" si="312"/>
        <v>311073.91666666669</v>
      </c>
      <c r="CW295" s="76">
        <f t="shared" si="313"/>
        <v>0</v>
      </c>
      <c r="CY295" s="21"/>
      <c r="CZ295" s="19">
        <f t="shared" si="286"/>
        <v>0</v>
      </c>
      <c r="DA295" s="21"/>
    </row>
    <row r="296" spans="2:105" x14ac:dyDescent="0.2">
      <c r="B296" s="17" t="str">
        <f>VLOOKUP(D296,'line assign basis'!$L$15:$Q$1525,6,FALSE)</f>
        <v>WS Pen Reg Asset-WA</v>
      </c>
      <c r="C296" s="20" t="s">
        <v>696</v>
      </c>
      <c r="D296" s="20" t="s">
        <v>694</v>
      </c>
      <c r="E296" s="20">
        <f>IFERROR(VLOOKUP(D296,'line assign basis'!$L$5:$P$1288,5,FALSE),"")</f>
        <v>23</v>
      </c>
      <c r="F296" s="39">
        <v>705151</v>
      </c>
      <c r="G296" s="39">
        <v>705151</v>
      </c>
      <c r="H296" s="19">
        <v>696425</v>
      </c>
      <c r="I296" s="105">
        <f>IFERROR(VLOOKUP($D296,'SAP Data'!$A$7:$SD$1500,I$4,FALSE),"")</f>
        <v>696425</v>
      </c>
      <c r="J296" s="105">
        <f>IFERROR(VLOOKUP($D296,'SAP Data'!$A$7:$SD$1500,J$4,FALSE),"")</f>
        <v>696425</v>
      </c>
      <c r="K296" s="105">
        <f>IFERROR(VLOOKUP($D296,'SAP Data'!$A$7:$SD$1500,K$4,FALSE),"")</f>
        <v>687620</v>
      </c>
      <c r="L296" s="105">
        <f>IFERROR(VLOOKUP($D296,'SAP Data'!$A$7:$SD$1500,L$4,FALSE),"")</f>
        <v>687620</v>
      </c>
      <c r="M296" s="105">
        <f>IFERROR(VLOOKUP($D296,'SAP Data'!$A$7:$SD$1500,M$4,FALSE),"")</f>
        <v>687620</v>
      </c>
      <c r="N296" s="105">
        <f>IFERROR(VLOOKUP($D296,'SAP Data'!$A$7:$SD$1500,N$4,FALSE),"")</f>
        <v>678736</v>
      </c>
      <c r="O296" s="105">
        <f>IFERROR(VLOOKUP($D296,'SAP Data'!$A$7:$SD$1500,O$4,FALSE),"")</f>
        <v>678736</v>
      </c>
      <c r="P296" s="105">
        <f>IFERROR(VLOOKUP($D296,'SAP Data'!$A$7:$SD$1500,P$4,FALSE),"")</f>
        <v>678736</v>
      </c>
      <c r="Q296" s="105">
        <f>IFERROR(VLOOKUP($D296,'SAP Data'!$A$7:$SD$1500,Q$4,FALSE),"")</f>
        <v>669772</v>
      </c>
      <c r="R296" s="105">
        <f>IFERROR(VLOOKUP($D296,'SAP Data'!$A$7:$SD$1500,R$4,FALSE),"")</f>
        <v>669772</v>
      </c>
      <c r="S296" s="105">
        <f>IFERROR(VLOOKUP($D296,'SAP Data'!$A$7:$SD$1500,S$4,FALSE),"")</f>
        <v>669772</v>
      </c>
      <c r="T296" s="105">
        <f>IFERROR(VLOOKUP($D296,'SAP Data'!$A$7:$SD$1500,T$4,FALSE),"")</f>
        <v>660728</v>
      </c>
      <c r="U296" s="105">
        <f>IFERROR(VLOOKUP($D296,'SAP Data'!$A$7:$SD$1500,U$4,FALSE),"")</f>
        <v>660728</v>
      </c>
      <c r="V296" s="105">
        <f>IFERROR(VLOOKUP($D296,'SAP Data'!$A$7:$SD$1500,V$4,FALSE),"")</f>
        <v>660728</v>
      </c>
      <c r="W296" s="105">
        <f>IFERROR(VLOOKUP($D296,'SAP Data'!$A$7:$SD$1500,W$4,FALSE),"")</f>
        <v>651602</v>
      </c>
      <c r="X296" s="105">
        <f>IFERROR(VLOOKUP($D296,'SAP Data'!$A$7:$SD$1500,X$4,FALSE),"")</f>
        <v>651602</v>
      </c>
      <c r="Y296" s="105">
        <f>IFERROR(VLOOKUP($D296,'SAP Data'!$A$7:$SD$1500,Y$4,FALSE),"")</f>
        <v>651602</v>
      </c>
      <c r="Z296" s="105">
        <f>IFERROR(VLOOKUP($D296,'SAP Data'!$A$7:$SD$1500,Z$4,FALSE),"")</f>
        <v>642394</v>
      </c>
      <c r="AA296" s="105">
        <f>IFERROR(VLOOKUP($D296,'SAP Data'!$A$7:$SD$1500,AA$4,FALSE),"")</f>
        <v>642394</v>
      </c>
      <c r="AB296" s="105">
        <f>IFERROR(VLOOKUP($D296,'SAP Data'!$A$7:$SD$1500,AB$4,FALSE),"")</f>
        <v>642394</v>
      </c>
      <c r="AC296" s="220">
        <f>IFERROR(VLOOKUP($D296,'SAP Data'!$A$7:$SD$1500,AC$4,FALSE),"")</f>
        <v>633103</v>
      </c>
      <c r="AD296" s="133">
        <f t="shared" si="287"/>
        <v>687560.625</v>
      </c>
      <c r="AE296" s="47">
        <f t="shared" si="288"/>
        <v>684612.375</v>
      </c>
      <c r="AF296" s="47">
        <f t="shared" si="289"/>
        <v>681650.875</v>
      </c>
      <c r="AG296" s="47">
        <f t="shared" si="290"/>
        <v>678676.125</v>
      </c>
      <c r="AH296" s="47">
        <f t="shared" si="291"/>
        <v>675701.375</v>
      </c>
      <c r="AI296" s="47">
        <f t="shared" si="292"/>
        <v>672713.25</v>
      </c>
      <c r="AJ296" s="47">
        <f t="shared" si="293"/>
        <v>669711.75</v>
      </c>
      <c r="AK296" s="47">
        <f t="shared" si="294"/>
        <v>666710.25</v>
      </c>
      <c r="AL296" s="47">
        <f t="shared" si="295"/>
        <v>663695.25</v>
      </c>
      <c r="AM296" s="47">
        <f t="shared" si="296"/>
        <v>660666.75</v>
      </c>
      <c r="AN296" s="47">
        <f t="shared" si="297"/>
        <v>657638.25</v>
      </c>
      <c r="AO296" s="132">
        <f t="shared" si="298"/>
        <v>654596.125</v>
      </c>
      <c r="AP296" s="19"/>
      <c r="AQ296" s="19">
        <f t="shared" si="299"/>
        <v>0</v>
      </c>
      <c r="AR296" s="19"/>
      <c r="AS296" s="201"/>
      <c r="AT296" s="19"/>
      <c r="AU296" s="19">
        <f t="shared" si="300"/>
        <v>0</v>
      </c>
      <c r="AV296" s="19"/>
      <c r="AW296" s="201"/>
      <c r="AY296" s="19">
        <f t="shared" si="301"/>
        <v>0</v>
      </c>
      <c r="BA296" s="196"/>
      <c r="BC296" s="19">
        <f t="shared" si="302"/>
        <v>0</v>
      </c>
      <c r="BE296" s="196"/>
      <c r="BG296" s="19">
        <f t="shared" si="303"/>
        <v>0</v>
      </c>
      <c r="BI296" s="196"/>
      <c r="BK296" s="19">
        <f t="shared" si="304"/>
        <v>0</v>
      </c>
      <c r="BM296" s="196"/>
      <c r="BO296" s="19">
        <f t="shared" si="305"/>
        <v>0</v>
      </c>
      <c r="BQ296" s="196"/>
      <c r="BS296" s="19">
        <f t="shared" si="306"/>
        <v>0</v>
      </c>
      <c r="BU296" s="196"/>
      <c r="BW296" s="19">
        <f t="shared" si="307"/>
        <v>0</v>
      </c>
      <c r="BY296" s="196"/>
      <c r="CA296" s="19">
        <f t="shared" si="308"/>
        <v>0</v>
      </c>
      <c r="CC296" s="196"/>
      <c r="CE296" s="19">
        <f t="shared" si="309"/>
        <v>0</v>
      </c>
      <c r="CG296" s="196"/>
      <c r="CI296" s="19">
        <f t="shared" si="310"/>
        <v>0</v>
      </c>
      <c r="CK296" s="196"/>
      <c r="CM296" s="19">
        <f t="shared" si="311"/>
        <v>0</v>
      </c>
      <c r="CO296" s="19">
        <f t="shared" si="314"/>
        <v>654596.125</v>
      </c>
      <c r="CQ296" s="19">
        <f t="shared" si="285"/>
        <v>0</v>
      </c>
      <c r="CS296" s="19">
        <f t="shared" si="315"/>
        <v>0</v>
      </c>
      <c r="CU296" s="19">
        <f t="shared" si="312"/>
        <v>654596.125</v>
      </c>
      <c r="CW296" s="76">
        <f t="shared" si="313"/>
        <v>0</v>
      </c>
      <c r="CY296" s="21"/>
      <c r="CZ296" s="19">
        <f t="shared" si="286"/>
        <v>0</v>
      </c>
      <c r="DA296" s="21"/>
    </row>
    <row r="297" spans="2:105" x14ac:dyDescent="0.2">
      <c r="B297" s="17" t="str">
        <f>VLOOKUP(D297,'line assign basis'!$L$15:$Q$1525,6,FALSE)</f>
        <v>West States CP - WA</v>
      </c>
      <c r="C297" s="20" t="s">
        <v>699</v>
      </c>
      <c r="D297" s="20" t="s">
        <v>697</v>
      </c>
      <c r="E297" s="20">
        <f>IFERROR(VLOOKUP(D297,'line assign basis'!$L$5:$P$1288,5,FALSE),"")</f>
        <v>23</v>
      </c>
      <c r="F297" s="39">
        <v>34133</v>
      </c>
      <c r="G297" s="39">
        <v>34133</v>
      </c>
      <c r="H297" s="19">
        <v>34440</v>
      </c>
      <c r="I297" s="105">
        <f>IFERROR(VLOOKUP($D297,'SAP Data'!$A$7:$SD$1500,I$4,FALSE),"")</f>
        <v>34440</v>
      </c>
      <c r="J297" s="105">
        <f>IFERROR(VLOOKUP($D297,'SAP Data'!$A$7:$SD$1500,J$4,FALSE),"")</f>
        <v>34440</v>
      </c>
      <c r="K297" s="105">
        <f>IFERROR(VLOOKUP($D297,'SAP Data'!$A$7:$SD$1500,K$4,FALSE),"")</f>
        <v>34750</v>
      </c>
      <c r="L297" s="105">
        <f>IFERROR(VLOOKUP($D297,'SAP Data'!$A$7:$SD$1500,L$4,FALSE),"")</f>
        <v>34750</v>
      </c>
      <c r="M297" s="105">
        <f>IFERROR(VLOOKUP($D297,'SAP Data'!$A$7:$SD$1500,M$4,FALSE),"")</f>
        <v>34750</v>
      </c>
      <c r="N297" s="105">
        <f>IFERROR(VLOOKUP($D297,'SAP Data'!$A$7:$SD$1500,N$4,FALSE),"")</f>
        <v>35063</v>
      </c>
      <c r="O297" s="105">
        <f>IFERROR(VLOOKUP($D297,'SAP Data'!$A$7:$SD$1500,O$4,FALSE),"")</f>
        <v>35063</v>
      </c>
      <c r="P297" s="105">
        <f>IFERROR(VLOOKUP($D297,'SAP Data'!$A$7:$SD$1500,P$4,FALSE),"")</f>
        <v>35063</v>
      </c>
      <c r="Q297" s="105">
        <f>IFERROR(VLOOKUP($D297,'SAP Data'!$A$7:$SD$1500,Q$4,FALSE),"")</f>
        <v>35379</v>
      </c>
      <c r="R297" s="105">
        <f>IFERROR(VLOOKUP($D297,'SAP Data'!$A$7:$SD$1500,R$4,FALSE),"")</f>
        <v>35379</v>
      </c>
      <c r="S297" s="105">
        <f>IFERROR(VLOOKUP($D297,'SAP Data'!$A$7:$SD$1500,S$4,FALSE),"")</f>
        <v>35379</v>
      </c>
      <c r="T297" s="105">
        <f>IFERROR(VLOOKUP($D297,'SAP Data'!$A$7:$SD$1500,T$4,FALSE),"")</f>
        <v>35697</v>
      </c>
      <c r="U297" s="105">
        <f>IFERROR(VLOOKUP($D297,'SAP Data'!$A$7:$SD$1500,U$4,FALSE),"")</f>
        <v>35697</v>
      </c>
      <c r="V297" s="105">
        <f>IFERROR(VLOOKUP($D297,'SAP Data'!$A$7:$SD$1500,V$4,FALSE),"")</f>
        <v>35697</v>
      </c>
      <c r="W297" s="105">
        <f>IFERROR(VLOOKUP($D297,'SAP Data'!$A$7:$SD$1500,W$4,FALSE),"")</f>
        <v>36018</v>
      </c>
      <c r="X297" s="105">
        <f>IFERROR(VLOOKUP($D297,'SAP Data'!$A$7:$SD$1500,X$4,FALSE),"")</f>
        <v>36018</v>
      </c>
      <c r="Y297" s="105">
        <f>IFERROR(VLOOKUP($D297,'SAP Data'!$A$7:$SD$1500,Y$4,FALSE),"")</f>
        <v>36018</v>
      </c>
      <c r="Z297" s="105">
        <f>IFERROR(VLOOKUP($D297,'SAP Data'!$A$7:$SD$1500,Z$4,FALSE),"")</f>
        <v>36342</v>
      </c>
      <c r="AA297" s="105">
        <f>IFERROR(VLOOKUP($D297,'SAP Data'!$A$7:$SD$1500,AA$4,FALSE),"")</f>
        <v>36342</v>
      </c>
      <c r="AB297" s="105">
        <f>IFERROR(VLOOKUP($D297,'SAP Data'!$A$7:$SD$1500,AB$4,FALSE),"")</f>
        <v>36342</v>
      </c>
      <c r="AC297" s="220">
        <f>IFERROR(VLOOKUP($D297,'SAP Data'!$A$7:$SD$1500,AC$4,FALSE),"")</f>
        <v>36669</v>
      </c>
      <c r="AD297" s="133">
        <f t="shared" si="287"/>
        <v>34752.25</v>
      </c>
      <c r="AE297" s="47">
        <f t="shared" si="288"/>
        <v>34856.083333333336</v>
      </c>
      <c r="AF297" s="47">
        <f t="shared" si="289"/>
        <v>34960.375</v>
      </c>
      <c r="AG297" s="47">
        <f t="shared" si="290"/>
        <v>35065.125</v>
      </c>
      <c r="AH297" s="47">
        <f t="shared" si="291"/>
        <v>35169.875</v>
      </c>
      <c r="AI297" s="47">
        <f t="shared" si="292"/>
        <v>35275.083333333336</v>
      </c>
      <c r="AJ297" s="47">
        <f t="shared" si="293"/>
        <v>35380.75</v>
      </c>
      <c r="AK297" s="47">
        <f t="shared" si="294"/>
        <v>35486.416666666664</v>
      </c>
      <c r="AL297" s="47">
        <f t="shared" si="295"/>
        <v>35592.541666666664</v>
      </c>
      <c r="AM297" s="47">
        <f t="shared" si="296"/>
        <v>35699.125</v>
      </c>
      <c r="AN297" s="47">
        <f t="shared" si="297"/>
        <v>35805.708333333336</v>
      </c>
      <c r="AO297" s="132">
        <f t="shared" si="298"/>
        <v>35912.75</v>
      </c>
      <c r="AP297" s="19"/>
      <c r="AQ297" s="19">
        <f t="shared" si="299"/>
        <v>0</v>
      </c>
      <c r="AR297" s="19"/>
      <c r="AS297" s="201"/>
      <c r="AT297" s="19"/>
      <c r="AU297" s="19">
        <f t="shared" si="300"/>
        <v>0</v>
      </c>
      <c r="AV297" s="19"/>
      <c r="AW297" s="201"/>
      <c r="AY297" s="19">
        <f t="shared" si="301"/>
        <v>0</v>
      </c>
      <c r="BA297" s="196"/>
      <c r="BC297" s="19">
        <f t="shared" si="302"/>
        <v>0</v>
      </c>
      <c r="BE297" s="196"/>
      <c r="BG297" s="19">
        <f t="shared" si="303"/>
        <v>0</v>
      </c>
      <c r="BI297" s="196"/>
      <c r="BK297" s="19">
        <f t="shared" si="304"/>
        <v>0</v>
      </c>
      <c r="BM297" s="196"/>
      <c r="BO297" s="19">
        <f t="shared" si="305"/>
        <v>0</v>
      </c>
      <c r="BQ297" s="196"/>
      <c r="BS297" s="19">
        <f t="shared" si="306"/>
        <v>0</v>
      </c>
      <c r="BU297" s="196"/>
      <c r="BW297" s="19">
        <f t="shared" si="307"/>
        <v>0</v>
      </c>
      <c r="BY297" s="196"/>
      <c r="CA297" s="19">
        <f t="shared" si="308"/>
        <v>0</v>
      </c>
      <c r="CC297" s="196"/>
      <c r="CE297" s="19">
        <f t="shared" si="309"/>
        <v>0</v>
      </c>
      <c r="CG297" s="196"/>
      <c r="CI297" s="19">
        <f t="shared" si="310"/>
        <v>0</v>
      </c>
      <c r="CK297" s="196"/>
      <c r="CM297" s="19">
        <f t="shared" si="311"/>
        <v>0</v>
      </c>
      <c r="CO297" s="19">
        <f t="shared" si="314"/>
        <v>35912.75</v>
      </c>
      <c r="CQ297" s="19">
        <f t="shared" si="285"/>
        <v>0</v>
      </c>
      <c r="CS297" s="19">
        <f t="shared" si="315"/>
        <v>0</v>
      </c>
      <c r="CU297" s="19">
        <f t="shared" si="312"/>
        <v>35912.75</v>
      </c>
      <c r="CW297" s="76">
        <f t="shared" si="313"/>
        <v>0</v>
      </c>
      <c r="CY297" s="21"/>
      <c r="CZ297" s="19">
        <f t="shared" si="286"/>
        <v>0</v>
      </c>
      <c r="DA297" s="21"/>
    </row>
    <row r="298" spans="2:105" x14ac:dyDescent="0.2">
      <c r="B298" s="17" t="str">
        <f>VLOOKUP(D298,'line assign basis'!$L$15:$Q$1525,6,FALSE)</f>
        <v>OR COMM 3 DECOUP DEF</v>
      </c>
      <c r="C298" s="20" t="s">
        <v>702</v>
      </c>
      <c r="D298" s="20" t="s">
        <v>700</v>
      </c>
      <c r="E298" s="20">
        <f>IFERROR(VLOOKUP(D298,'line assign basis'!$L$5:$P$1288,5,FALSE),"")</f>
        <v>23</v>
      </c>
      <c r="F298" s="39">
        <v>5634268.2599999998</v>
      </c>
      <c r="G298" s="39">
        <v>6848973.29</v>
      </c>
      <c r="H298" s="19">
        <v>8038527.5199999996</v>
      </c>
      <c r="I298" s="105">
        <f>IFERROR(VLOOKUP($D298,'SAP Data'!$A$7:$SD$1500,I$4,FALSE),"")</f>
        <v>8479971.7799999993</v>
      </c>
      <c r="J298" s="105">
        <f>IFERROR(VLOOKUP($D298,'SAP Data'!$A$7:$SD$1500,J$4,FALSE),"")</f>
        <v>9769026.1199999992</v>
      </c>
      <c r="K298" s="105">
        <f>IFERROR(VLOOKUP($D298,'SAP Data'!$A$7:$SD$1500,K$4,FALSE),"")</f>
        <v>10338811.98</v>
      </c>
      <c r="L298" s="105">
        <f>IFERROR(VLOOKUP($D298,'SAP Data'!$A$7:$SD$1500,L$4,FALSE),"")</f>
        <v>11073475.460000001</v>
      </c>
      <c r="M298" s="105">
        <f>IFERROR(VLOOKUP($D298,'SAP Data'!$A$7:$SD$1500,M$4,FALSE),"")</f>
        <v>12028377.27</v>
      </c>
      <c r="N298" s="105">
        <f>IFERROR(VLOOKUP($D298,'SAP Data'!$A$7:$SD$1500,N$4,FALSE),"")</f>
        <v>12543658.640000001</v>
      </c>
      <c r="O298" s="105">
        <f>IFERROR(VLOOKUP($D298,'SAP Data'!$A$7:$SD$1500,O$4,FALSE),"")</f>
        <v>13669811.59</v>
      </c>
      <c r="P298" s="105">
        <f>IFERROR(VLOOKUP($D298,'SAP Data'!$A$7:$SD$1500,P$4,FALSE),"")</f>
        <v>3502519.67</v>
      </c>
      <c r="Q298" s="105">
        <f>IFERROR(VLOOKUP($D298,'SAP Data'!$A$7:$SD$1500,Q$4,FALSE),"")</f>
        <v>2677123.36</v>
      </c>
      <c r="R298" s="105">
        <f>IFERROR(VLOOKUP($D298,'SAP Data'!$A$7:$SD$1500,R$4,FALSE),"")</f>
        <v>1936302.52</v>
      </c>
      <c r="S298" s="105">
        <f>IFERROR(VLOOKUP($D298,'SAP Data'!$A$7:$SD$1500,S$4,FALSE),"")</f>
        <v>1273896.97</v>
      </c>
      <c r="T298" s="105">
        <f>IFERROR(VLOOKUP($D298,'SAP Data'!$A$7:$SD$1500,T$4,FALSE),"")</f>
        <v>749325.32</v>
      </c>
      <c r="U298" s="105">
        <f>IFERROR(VLOOKUP($D298,'SAP Data'!$A$7:$SD$1500,U$4,FALSE),"")</f>
        <v>189010.89</v>
      </c>
      <c r="V298" s="105">
        <f>IFERROR(VLOOKUP($D298,'SAP Data'!$A$7:$SD$1500,V$4,FALSE),"")</f>
        <v>246017.7</v>
      </c>
      <c r="W298" s="105">
        <f>IFERROR(VLOOKUP($D298,'SAP Data'!$A$7:$SD$1500,W$4,FALSE),"")</f>
        <v>291902.3</v>
      </c>
      <c r="X298" s="105">
        <f>IFERROR(VLOOKUP($D298,'SAP Data'!$A$7:$SD$1500,X$4,FALSE),"")</f>
        <v>292693.27</v>
      </c>
      <c r="Y298" s="105">
        <f>IFERROR(VLOOKUP($D298,'SAP Data'!$A$7:$SD$1500,Y$4,FALSE),"")</f>
        <v>122924.36</v>
      </c>
      <c r="Z298" s="105">
        <f>IFERROR(VLOOKUP($D298,'SAP Data'!$A$7:$SD$1500,Z$4,FALSE),"")</f>
        <v>-407410.07</v>
      </c>
      <c r="AA298" s="105">
        <f>IFERROR(VLOOKUP($D298,'SAP Data'!$A$7:$SD$1500,AA$4,FALSE),"")</f>
        <v>-2135522.29</v>
      </c>
      <c r="AB298" s="105">
        <f>IFERROR(VLOOKUP($D298,'SAP Data'!$A$7:$SD$1500,AB$4,FALSE),"")</f>
        <v>-2687974.53</v>
      </c>
      <c r="AC298" s="220">
        <f>IFERROR(VLOOKUP($D298,'SAP Data'!$A$7:$SD$1500,AC$4,FALSE),"")</f>
        <v>-2623944.14</v>
      </c>
      <c r="AD298" s="133">
        <f t="shared" si="287"/>
        <v>8562963.5058333334</v>
      </c>
      <c r="AE298" s="47">
        <f t="shared" si="288"/>
        <v>8176586.7533333329</v>
      </c>
      <c r="AF298" s="47">
        <f t="shared" si="289"/>
        <v>7640575.1483333334</v>
      </c>
      <c r="AG298" s="47">
        <f t="shared" si="290"/>
        <v>6991401.6862499984</v>
      </c>
      <c r="AH298" s="47">
        <f t="shared" si="291"/>
        <v>6249152.9649999989</v>
      </c>
      <c r="AI298" s="47">
        <f t="shared" si="292"/>
        <v>5433739.7108333344</v>
      </c>
      <c r="AJ298" s="47">
        <f t="shared" si="293"/>
        <v>4565919.2162500005</v>
      </c>
      <c r="AK298" s="47">
        <f t="shared" si="294"/>
        <v>3620659.4204166667</v>
      </c>
      <c r="AL298" s="47">
        <f t="shared" si="295"/>
        <v>2584971.0195833328</v>
      </c>
      <c r="AM298" s="47">
        <f t="shared" si="296"/>
        <v>1386787.5783333334</v>
      </c>
      <c r="AN298" s="47">
        <f t="shared" si="297"/>
        <v>470294.7416666667</v>
      </c>
      <c r="AO298" s="132">
        <f t="shared" si="298"/>
        <v>-8520.3291666666046</v>
      </c>
      <c r="AP298" s="19"/>
      <c r="AQ298" s="19">
        <f t="shared" si="299"/>
        <v>0</v>
      </c>
      <c r="AR298" s="19"/>
      <c r="AS298" s="201"/>
      <c r="AT298" s="19"/>
      <c r="AU298" s="19">
        <f t="shared" si="300"/>
        <v>0</v>
      </c>
      <c r="AV298" s="19"/>
      <c r="AW298" s="201"/>
      <c r="AY298" s="19">
        <f t="shared" si="301"/>
        <v>0</v>
      </c>
      <c r="BA298" s="196"/>
      <c r="BC298" s="19">
        <f t="shared" si="302"/>
        <v>0</v>
      </c>
      <c r="BE298" s="196"/>
      <c r="BG298" s="19">
        <f t="shared" si="303"/>
        <v>0</v>
      </c>
      <c r="BI298" s="196"/>
      <c r="BK298" s="19">
        <f t="shared" si="304"/>
        <v>0</v>
      </c>
      <c r="BM298" s="196"/>
      <c r="BO298" s="19">
        <f t="shared" si="305"/>
        <v>0</v>
      </c>
      <c r="BQ298" s="196"/>
      <c r="BS298" s="19">
        <f t="shared" si="306"/>
        <v>0</v>
      </c>
      <c r="BU298" s="196"/>
      <c r="BW298" s="19">
        <f t="shared" si="307"/>
        <v>0</v>
      </c>
      <c r="BY298" s="196"/>
      <c r="CA298" s="19">
        <f t="shared" si="308"/>
        <v>0</v>
      </c>
      <c r="CC298" s="196"/>
      <c r="CE298" s="19">
        <f t="shared" si="309"/>
        <v>0</v>
      </c>
      <c r="CG298" s="196"/>
      <c r="CI298" s="19">
        <f t="shared" si="310"/>
        <v>0</v>
      </c>
      <c r="CK298" s="196"/>
      <c r="CM298" s="19">
        <f t="shared" si="311"/>
        <v>0</v>
      </c>
      <c r="CO298" s="19">
        <f t="shared" si="314"/>
        <v>-8520.3291666666046</v>
      </c>
      <c r="CQ298" s="19">
        <f t="shared" si="285"/>
        <v>0</v>
      </c>
      <c r="CS298" s="19">
        <f t="shared" si="315"/>
        <v>0</v>
      </c>
      <c r="CU298" s="19">
        <f t="shared" si="312"/>
        <v>-8520.3291666666046</v>
      </c>
      <c r="CW298" s="76">
        <f t="shared" si="313"/>
        <v>0</v>
      </c>
      <c r="CY298" s="21"/>
      <c r="CZ298" s="19">
        <f t="shared" si="286"/>
        <v>0</v>
      </c>
      <c r="DA298" s="21"/>
    </row>
    <row r="299" spans="2:105" x14ac:dyDescent="0.2">
      <c r="B299" s="17" t="str">
        <f>VLOOKUP(D299,'line assign basis'!$L$15:$Q$1525,6,FALSE)</f>
        <v>OR COM COMB AMORT</v>
      </c>
      <c r="C299" s="20" t="s">
        <v>705</v>
      </c>
      <c r="D299" s="20" t="s">
        <v>703</v>
      </c>
      <c r="E299" s="20">
        <f>IFERROR(VLOOKUP(D299,'line assign basis'!$L$5:$P$1288,5,FALSE),"")</f>
        <v>23</v>
      </c>
      <c r="F299" s="39">
        <v>7126280.1900000004</v>
      </c>
      <c r="G299" s="39">
        <v>5649306.0800000001</v>
      </c>
      <c r="H299" s="19">
        <v>4014924.25</v>
      </c>
      <c r="I299" s="105">
        <f>IFERROR(VLOOKUP($D299,'SAP Data'!$A$7:$SD$1500,I$4,FALSE),"")</f>
        <v>2802814.2</v>
      </c>
      <c r="J299" s="105">
        <f>IFERROR(VLOOKUP($D299,'SAP Data'!$A$7:$SD$1500,J$4,FALSE),"")</f>
        <v>2097350.5</v>
      </c>
      <c r="K299" s="105">
        <f>IFERROR(VLOOKUP($D299,'SAP Data'!$A$7:$SD$1500,K$4,FALSE),"")</f>
        <v>1612313.83</v>
      </c>
      <c r="L299" s="105">
        <f>IFERROR(VLOOKUP($D299,'SAP Data'!$A$7:$SD$1500,L$4,FALSE),"")</f>
        <v>1205198.79</v>
      </c>
      <c r="M299" s="105">
        <f>IFERROR(VLOOKUP($D299,'SAP Data'!$A$7:$SD$1500,M$4,FALSE),"")</f>
        <v>858454.71</v>
      </c>
      <c r="N299" s="105">
        <f>IFERROR(VLOOKUP($D299,'SAP Data'!$A$7:$SD$1500,N$4,FALSE),"")</f>
        <v>471498.37</v>
      </c>
      <c r="O299" s="105">
        <f>IFERROR(VLOOKUP($D299,'SAP Data'!$A$7:$SD$1500,O$4,FALSE),"")</f>
        <v>-25924.3</v>
      </c>
      <c r="P299" s="105">
        <f>IFERROR(VLOOKUP($D299,'SAP Data'!$A$7:$SD$1500,P$4,FALSE),"")</f>
        <v>9825192.5999999996</v>
      </c>
      <c r="Q299" s="105">
        <f>IFERROR(VLOOKUP($D299,'SAP Data'!$A$7:$SD$1500,Q$4,FALSE),"")</f>
        <v>8453677.0099999998</v>
      </c>
      <c r="R299" s="105">
        <f>IFERROR(VLOOKUP($D299,'SAP Data'!$A$7:$SD$1500,R$4,FALSE),"")</f>
        <v>6822458.9400000004</v>
      </c>
      <c r="S299" s="105">
        <f>IFERROR(VLOOKUP($D299,'SAP Data'!$A$7:$SD$1500,S$4,FALSE),"")</f>
        <v>5195647.21</v>
      </c>
      <c r="T299" s="105">
        <f>IFERROR(VLOOKUP($D299,'SAP Data'!$A$7:$SD$1500,T$4,FALSE),"")</f>
        <v>3456267.77</v>
      </c>
      <c r="U299" s="105">
        <f>IFERROR(VLOOKUP($D299,'SAP Data'!$A$7:$SD$1500,U$4,FALSE),"")</f>
        <v>2504313.4900000002</v>
      </c>
      <c r="V299" s="105">
        <f>IFERROR(VLOOKUP($D299,'SAP Data'!$A$7:$SD$1500,V$4,FALSE),"")</f>
        <v>1889714.01</v>
      </c>
      <c r="W299" s="105">
        <f>IFERROR(VLOOKUP($D299,'SAP Data'!$A$7:$SD$1500,W$4,FALSE),"")</f>
        <v>1445792.34</v>
      </c>
      <c r="X299" s="105">
        <f>IFERROR(VLOOKUP($D299,'SAP Data'!$A$7:$SD$1500,X$4,FALSE),"")</f>
        <v>1070983.92</v>
      </c>
      <c r="Y299" s="105">
        <f>IFERROR(VLOOKUP($D299,'SAP Data'!$A$7:$SD$1500,Y$4,FALSE),"")</f>
        <v>748503.18</v>
      </c>
      <c r="Z299" s="105">
        <f>IFERROR(VLOOKUP($D299,'SAP Data'!$A$7:$SD$1500,Z$4,FALSE),"")</f>
        <v>412993.97</v>
      </c>
      <c r="AA299" s="105">
        <f>IFERROR(VLOOKUP($D299,'SAP Data'!$A$7:$SD$1500,AA$4,FALSE),"")</f>
        <v>-152045.78</v>
      </c>
      <c r="AB299" s="105">
        <f>IFERROR(VLOOKUP($D299,'SAP Data'!$A$7:$SD$1500,AB$4,FALSE),"")</f>
        <v>2430436.5</v>
      </c>
      <c r="AC299" s="220">
        <f>IFERROR(VLOOKUP($D299,'SAP Data'!$A$7:$SD$1500,AC$4,FALSE),"")</f>
        <v>1968753.52</v>
      </c>
      <c r="AD299" s="133">
        <f t="shared" si="287"/>
        <v>3661597.9670833331</v>
      </c>
      <c r="AE299" s="47">
        <f t="shared" si="288"/>
        <v>3630036.2954166662</v>
      </c>
      <c r="AF299" s="47">
        <f t="shared" si="289"/>
        <v>3587856.4891666663</v>
      </c>
      <c r="AG299" s="47">
        <f t="shared" si="290"/>
        <v>3552141.6062499997</v>
      </c>
      <c r="AH299" s="47">
        <f t="shared" si="291"/>
        <v>3531052.5562500004</v>
      </c>
      <c r="AI299" s="47">
        <f t="shared" si="292"/>
        <v>3515462.6404166669</v>
      </c>
      <c r="AJ299" s="47">
        <f t="shared" si="293"/>
        <v>3502931.9587500007</v>
      </c>
      <c r="AK299" s="47">
        <f t="shared" si="294"/>
        <v>3492758.3587500006</v>
      </c>
      <c r="AL299" s="47">
        <f t="shared" si="295"/>
        <v>3485739.3616666677</v>
      </c>
      <c r="AM299" s="47">
        <f t="shared" si="296"/>
        <v>3478046.6166666672</v>
      </c>
      <c r="AN299" s="47">
        <f t="shared" si="297"/>
        <v>3164676.7174999998</v>
      </c>
      <c r="AO299" s="132">
        <f t="shared" si="298"/>
        <v>2586356.7345833331</v>
      </c>
      <c r="AP299" s="19"/>
      <c r="AQ299" s="19">
        <f t="shared" si="299"/>
        <v>0</v>
      </c>
      <c r="AR299" s="19"/>
      <c r="AS299" s="201"/>
      <c r="AT299" s="19"/>
      <c r="AU299" s="19">
        <f t="shared" si="300"/>
        <v>0</v>
      </c>
      <c r="AV299" s="19"/>
      <c r="AW299" s="201"/>
      <c r="AY299" s="19">
        <f t="shared" si="301"/>
        <v>0</v>
      </c>
      <c r="BA299" s="196"/>
      <c r="BC299" s="19">
        <f t="shared" si="302"/>
        <v>0</v>
      </c>
      <c r="BE299" s="196"/>
      <c r="BG299" s="19">
        <f t="shared" si="303"/>
        <v>0</v>
      </c>
      <c r="BI299" s="196"/>
      <c r="BK299" s="19">
        <f t="shared" si="304"/>
        <v>0</v>
      </c>
      <c r="BM299" s="196"/>
      <c r="BO299" s="19">
        <f t="shared" si="305"/>
        <v>0</v>
      </c>
      <c r="BQ299" s="196"/>
      <c r="BS299" s="19">
        <f t="shared" si="306"/>
        <v>0</v>
      </c>
      <c r="BU299" s="196"/>
      <c r="BW299" s="19">
        <f t="shared" si="307"/>
        <v>0</v>
      </c>
      <c r="BY299" s="196"/>
      <c r="CA299" s="19">
        <f t="shared" si="308"/>
        <v>0</v>
      </c>
      <c r="CC299" s="196"/>
      <c r="CE299" s="19">
        <f t="shared" si="309"/>
        <v>0</v>
      </c>
      <c r="CG299" s="196"/>
      <c r="CI299" s="19">
        <f t="shared" si="310"/>
        <v>0</v>
      </c>
      <c r="CK299" s="196"/>
      <c r="CM299" s="19">
        <f t="shared" si="311"/>
        <v>0</v>
      </c>
      <c r="CO299" s="19">
        <f t="shared" si="314"/>
        <v>2586356.7345833331</v>
      </c>
      <c r="CQ299" s="19">
        <f t="shared" si="285"/>
        <v>0</v>
      </c>
      <c r="CS299" s="19">
        <f t="shared" si="315"/>
        <v>0</v>
      </c>
      <c r="CU299" s="19">
        <f t="shared" si="312"/>
        <v>2586356.7345833331</v>
      </c>
      <c r="CW299" s="76">
        <f t="shared" si="313"/>
        <v>0</v>
      </c>
      <c r="CY299" s="21"/>
      <c r="CZ299" s="19">
        <f t="shared" si="286"/>
        <v>0</v>
      </c>
      <c r="DA299" s="21"/>
    </row>
    <row r="300" spans="2:105" x14ac:dyDescent="0.2">
      <c r="B300" s="17" t="str">
        <f>VLOOKUP(D300,'line assign basis'!$L$15:$Q$1525,6,FALSE)</f>
        <v>SEC INT ADJ COM DECG</v>
      </c>
      <c r="C300" s="20" t="s">
        <v>708</v>
      </c>
      <c r="D300" s="20" t="s">
        <v>706</v>
      </c>
      <c r="E300" s="20">
        <f>IFERROR(VLOOKUP(D300,'line assign basis'!$L$5:$P$1288,5,FALSE),"")</f>
        <v>23</v>
      </c>
      <c r="F300" s="39">
        <v>-28813.84</v>
      </c>
      <c r="G300" s="39">
        <v>-42267.74</v>
      </c>
      <c r="H300" s="19">
        <v>-58617.41</v>
      </c>
      <c r="I300" s="105">
        <f>IFERROR(VLOOKUP($D300,'SAP Data'!$A$7:$SD$1500,I$4,FALSE),"")</f>
        <v>-76811.39</v>
      </c>
      <c r="J300" s="105">
        <f>IFERROR(VLOOKUP($D300,'SAP Data'!$A$7:$SD$1500,J$4,FALSE),"")</f>
        <v>-96911.39</v>
      </c>
      <c r="K300" s="105">
        <f>IFERROR(VLOOKUP($D300,'SAP Data'!$A$7:$SD$1500,K$4,FALSE),"")</f>
        <v>-119058.78</v>
      </c>
      <c r="L300" s="105">
        <f>IFERROR(VLOOKUP($D300,'SAP Data'!$A$7:$SD$1500,L$4,FALSE),"")</f>
        <v>-142642.93</v>
      </c>
      <c r="M300" s="105">
        <f>IFERROR(VLOOKUP($D300,'SAP Data'!$A$7:$SD$1500,M$4,FALSE),"")</f>
        <v>-168088.01</v>
      </c>
      <c r="N300" s="105">
        <f>IFERROR(VLOOKUP($D300,'SAP Data'!$A$7:$SD$1500,N$4,FALSE),"")</f>
        <v>-195764.72</v>
      </c>
      <c r="O300" s="105">
        <f>IFERROR(VLOOKUP($D300,'SAP Data'!$A$7:$SD$1500,O$4,FALSE),"")</f>
        <v>-225290.25</v>
      </c>
      <c r="P300" s="105">
        <f>IFERROR(VLOOKUP($D300,'SAP Data'!$A$7:$SD$1500,P$4,FALSE),"")</f>
        <v>-6136.7</v>
      </c>
      <c r="Q300" s="105">
        <f>IFERROR(VLOOKUP($D300,'SAP Data'!$A$7:$SD$1500,Q$4,FALSE),"")</f>
        <v>-11111.59</v>
      </c>
      <c r="R300" s="105">
        <f>IFERROR(VLOOKUP($D300,'SAP Data'!$A$7:$SD$1500,R$4,FALSE),"")</f>
        <v>-14825.61</v>
      </c>
      <c r="S300" s="105">
        <f>IFERROR(VLOOKUP($D300,'SAP Data'!$A$7:$SD$1500,S$4,FALSE),"")</f>
        <v>-17409.97</v>
      </c>
      <c r="T300" s="105">
        <f>IFERROR(VLOOKUP($D300,'SAP Data'!$A$7:$SD$1500,T$4,FALSE),"")</f>
        <v>-19038.759999999998</v>
      </c>
      <c r="U300" s="105">
        <f>IFERROR(VLOOKUP($D300,'SAP Data'!$A$7:$SD$1500,U$4,FALSE),"")</f>
        <v>-19794.16</v>
      </c>
      <c r="V300" s="105">
        <f>IFERROR(VLOOKUP($D300,'SAP Data'!$A$7:$SD$1500,V$4,FALSE),"")</f>
        <v>-20144.38</v>
      </c>
      <c r="W300" s="105">
        <f>IFERROR(VLOOKUP($D300,'SAP Data'!$A$7:$SD$1500,W$4,FALSE),"")</f>
        <v>-20637.32</v>
      </c>
      <c r="X300" s="105">
        <f>IFERROR(VLOOKUP($D300,'SAP Data'!$A$7:$SD$1500,X$4,FALSE),"")</f>
        <v>-21173.03</v>
      </c>
      <c r="Y300" s="105">
        <f>IFERROR(VLOOKUP($D300,'SAP Data'!$A$7:$SD$1500,Y$4,FALSE),"")</f>
        <v>-21553.72</v>
      </c>
      <c r="Z300" s="105">
        <f>IFERROR(VLOOKUP($D300,'SAP Data'!$A$7:$SD$1500,Z$4,FALSE),"")</f>
        <v>0</v>
      </c>
      <c r="AA300" s="105">
        <f>IFERROR(VLOOKUP($D300,'SAP Data'!$A$7:$SD$1500,AA$4,FALSE),"")</f>
        <v>0</v>
      </c>
      <c r="AB300" s="105">
        <f>IFERROR(VLOOKUP($D300,'SAP Data'!$A$7:$SD$1500,AB$4,FALSE),"")</f>
        <v>0</v>
      </c>
      <c r="AC300" s="220">
        <f>IFERROR(VLOOKUP($D300,'SAP Data'!$A$7:$SD$1500,AC$4,FALSE),"")</f>
        <v>0</v>
      </c>
      <c r="AD300" s="133">
        <f t="shared" si="287"/>
        <v>-97043.386249999981</v>
      </c>
      <c r="AE300" s="47">
        <f t="shared" si="288"/>
        <v>-95424.802916666682</v>
      </c>
      <c r="AF300" s="47">
        <f t="shared" si="289"/>
        <v>-92739.952083333323</v>
      </c>
      <c r="AG300" s="47">
        <f t="shared" si="290"/>
        <v>-88715.123749999984</v>
      </c>
      <c r="AH300" s="47">
        <f t="shared" si="291"/>
        <v>-83140.780416666646</v>
      </c>
      <c r="AI300" s="47">
        <f t="shared" si="292"/>
        <v>-75841.260833333334</v>
      </c>
      <c r="AJ300" s="47">
        <f t="shared" si="293"/>
        <v>-66679.12083333332</v>
      </c>
      <c r="AK300" s="47">
        <f t="shared" si="294"/>
        <v>-55512.279583333322</v>
      </c>
      <c r="AL300" s="47">
        <f t="shared" si="295"/>
        <v>-41249.820833333331</v>
      </c>
      <c r="AM300" s="47">
        <f t="shared" si="296"/>
        <v>-23705.86375</v>
      </c>
      <c r="AN300" s="47">
        <f t="shared" si="297"/>
        <v>-14063.074166666667</v>
      </c>
      <c r="AO300" s="132">
        <f t="shared" si="298"/>
        <v>-13344.395416666668</v>
      </c>
      <c r="AP300" s="19"/>
      <c r="AQ300" s="19">
        <f t="shared" si="299"/>
        <v>0</v>
      </c>
      <c r="AR300" s="19"/>
      <c r="AS300" s="201"/>
      <c r="AT300" s="19"/>
      <c r="AU300" s="19">
        <f t="shared" si="300"/>
        <v>0</v>
      </c>
      <c r="AV300" s="19"/>
      <c r="AW300" s="201"/>
      <c r="AY300" s="19">
        <f t="shared" si="301"/>
        <v>0</v>
      </c>
      <c r="BA300" s="196"/>
      <c r="BC300" s="19">
        <f t="shared" si="302"/>
        <v>0</v>
      </c>
      <c r="BE300" s="196"/>
      <c r="BG300" s="19">
        <f t="shared" si="303"/>
        <v>0</v>
      </c>
      <c r="BI300" s="196"/>
      <c r="BK300" s="19">
        <f t="shared" si="304"/>
        <v>0</v>
      </c>
      <c r="BM300" s="196"/>
      <c r="BO300" s="19">
        <f t="shared" si="305"/>
        <v>0</v>
      </c>
      <c r="BQ300" s="196"/>
      <c r="BS300" s="19">
        <f t="shared" si="306"/>
        <v>0</v>
      </c>
      <c r="BU300" s="196"/>
      <c r="BW300" s="19">
        <f t="shared" si="307"/>
        <v>0</v>
      </c>
      <c r="BY300" s="196"/>
      <c r="CA300" s="19">
        <f t="shared" si="308"/>
        <v>0</v>
      </c>
      <c r="CC300" s="196"/>
      <c r="CE300" s="19">
        <f t="shared" si="309"/>
        <v>0</v>
      </c>
      <c r="CG300" s="196"/>
      <c r="CI300" s="19">
        <f t="shared" si="310"/>
        <v>0</v>
      </c>
      <c r="CK300" s="196"/>
      <c r="CM300" s="19">
        <f t="shared" si="311"/>
        <v>0</v>
      </c>
      <c r="CO300" s="19">
        <f t="shared" si="314"/>
        <v>-13344.395416666668</v>
      </c>
      <c r="CQ300" s="19">
        <f t="shared" si="285"/>
        <v>0</v>
      </c>
      <c r="CS300" s="19">
        <f t="shared" si="315"/>
        <v>0</v>
      </c>
      <c r="CU300" s="19">
        <f t="shared" si="312"/>
        <v>-13344.395416666668</v>
      </c>
      <c r="CW300" s="76">
        <f t="shared" si="313"/>
        <v>0</v>
      </c>
      <c r="CY300" s="21"/>
      <c r="CZ300" s="19">
        <f t="shared" si="286"/>
        <v>0</v>
      </c>
      <c r="DA300" s="21"/>
    </row>
    <row r="301" spans="2:105" x14ac:dyDescent="0.2">
      <c r="B301" s="17" t="str">
        <f>VLOOKUP(D301,'line assign basis'!$L$15:$Q$1525,6,FALSE)</f>
        <v>SEC INT ADJ RES DECG</v>
      </c>
      <c r="C301" s="20" t="s">
        <v>1641</v>
      </c>
      <c r="D301" s="20" t="s">
        <v>2954</v>
      </c>
      <c r="E301" s="20">
        <f>IFERROR(VLOOKUP(D301,'line assign basis'!$L$5:$P$1288,5,FALSE),"")</f>
        <v>23</v>
      </c>
      <c r="F301" s="39">
        <v>0</v>
      </c>
      <c r="G301" s="39">
        <v>0</v>
      </c>
      <c r="H301" s="19">
        <v>0</v>
      </c>
      <c r="I301" s="105">
        <f>IFERROR(VLOOKUP($D301,'SAP Data'!$A$7:$SD$1500,I$4,FALSE),"")</f>
        <v>0</v>
      </c>
      <c r="J301" s="105">
        <f>IFERROR(VLOOKUP($D301,'SAP Data'!$A$7:$SD$1500,J$4,FALSE),"")</f>
        <v>0</v>
      </c>
      <c r="K301" s="105">
        <f>IFERROR(VLOOKUP($D301,'SAP Data'!$A$7:$SD$1500,K$4,FALSE),"")</f>
        <v>0</v>
      </c>
      <c r="L301" s="105">
        <f>IFERROR(VLOOKUP($D301,'SAP Data'!$A$7:$SD$1500,L$4,FALSE),"")</f>
        <v>0</v>
      </c>
      <c r="M301" s="105">
        <f>IFERROR(VLOOKUP($D301,'SAP Data'!$A$7:$SD$1500,M$4,FALSE),"")</f>
        <v>0</v>
      </c>
      <c r="N301" s="105">
        <f>IFERROR(VLOOKUP($D301,'SAP Data'!$A$7:$SD$1500,N$4,FALSE),"")</f>
        <v>0</v>
      </c>
      <c r="O301" s="105">
        <f>IFERROR(VLOOKUP($D301,'SAP Data'!$A$7:$SD$1500,O$4,FALSE),"")</f>
        <v>0</v>
      </c>
      <c r="P301" s="105">
        <f>IFERROR(VLOOKUP($D301,'SAP Data'!$A$7:$SD$1500,P$4,FALSE),"")</f>
        <v>-4524.67</v>
      </c>
      <c r="Q301" s="105">
        <f>IFERROR(VLOOKUP($D301,'SAP Data'!$A$7:$SD$1500,Q$4,FALSE),"")</f>
        <v>-7245.5</v>
      </c>
      <c r="R301" s="105">
        <f>IFERROR(VLOOKUP($D301,'SAP Data'!$A$7:$SD$1500,R$4,FALSE),"")</f>
        <v>0</v>
      </c>
      <c r="S301" s="105">
        <f>IFERROR(VLOOKUP($D301,'SAP Data'!$A$7:$SD$1500,S$4,FALSE),"")</f>
        <v>0</v>
      </c>
      <c r="T301" s="105">
        <f>IFERROR(VLOOKUP($D301,'SAP Data'!$A$7:$SD$1500,T$4,FALSE),"")</f>
        <v>0</v>
      </c>
      <c r="U301" s="105">
        <f>IFERROR(VLOOKUP($D301,'SAP Data'!$A$7:$SD$1500,U$4,FALSE),"")</f>
        <v>0</v>
      </c>
      <c r="V301" s="105">
        <f>IFERROR(VLOOKUP($D301,'SAP Data'!$A$7:$SD$1500,V$4,FALSE),"")</f>
        <v>0</v>
      </c>
      <c r="W301" s="105">
        <f>IFERROR(VLOOKUP($D301,'SAP Data'!$A$7:$SD$1500,W$4,FALSE),"")</f>
        <v>0</v>
      </c>
      <c r="X301" s="105">
        <f>IFERROR(VLOOKUP($D301,'SAP Data'!$A$7:$SD$1500,X$4,FALSE),"")</f>
        <v>0</v>
      </c>
      <c r="Y301" s="105">
        <f>IFERROR(VLOOKUP($D301,'SAP Data'!$A$7:$SD$1500,Y$4,FALSE),"")</f>
        <v>0</v>
      </c>
      <c r="Z301" s="105">
        <f>IFERROR(VLOOKUP($D301,'SAP Data'!$A$7:$SD$1500,Z$4,FALSE),"")</f>
        <v>0</v>
      </c>
      <c r="AA301" s="105">
        <f>IFERROR(VLOOKUP($D301,'SAP Data'!$A$7:$SD$1500,AA$4,FALSE),"")</f>
        <v>0</v>
      </c>
      <c r="AB301" s="105">
        <f>IFERROR(VLOOKUP($D301,'SAP Data'!$A$7:$SD$1500,AB$4,FALSE),"")</f>
        <v>0</v>
      </c>
      <c r="AC301" s="220">
        <f>IFERROR(VLOOKUP($D301,'SAP Data'!$A$7:$SD$1500,AC$4,FALSE),"")</f>
        <v>0</v>
      </c>
      <c r="AD301" s="133">
        <f t="shared" si="287"/>
        <v>-980.84749999999997</v>
      </c>
      <c r="AE301" s="47">
        <f t="shared" si="288"/>
        <v>-980.84749999999997</v>
      </c>
      <c r="AF301" s="47">
        <f t="shared" si="289"/>
        <v>-980.84749999999997</v>
      </c>
      <c r="AG301" s="47">
        <f t="shared" si="290"/>
        <v>-980.84749999999997</v>
      </c>
      <c r="AH301" s="47">
        <f t="shared" si="291"/>
        <v>-980.84749999999997</v>
      </c>
      <c r="AI301" s="47">
        <f t="shared" si="292"/>
        <v>-980.84749999999997</v>
      </c>
      <c r="AJ301" s="47">
        <f t="shared" si="293"/>
        <v>-980.84749999999997</v>
      </c>
      <c r="AK301" s="47">
        <f t="shared" si="294"/>
        <v>-980.84749999999997</v>
      </c>
      <c r="AL301" s="47">
        <f t="shared" si="295"/>
        <v>-980.84749999999997</v>
      </c>
      <c r="AM301" s="47">
        <f t="shared" si="296"/>
        <v>-980.84749999999997</v>
      </c>
      <c r="AN301" s="47">
        <f t="shared" si="297"/>
        <v>-792.3195833333333</v>
      </c>
      <c r="AO301" s="132">
        <f t="shared" si="298"/>
        <v>-301.89583333333331</v>
      </c>
      <c r="AP301" s="19"/>
      <c r="AQ301" s="19">
        <f t="shared" si="299"/>
        <v>0</v>
      </c>
      <c r="AR301" s="19"/>
      <c r="AS301" s="201"/>
      <c r="AT301" s="19"/>
      <c r="AU301" s="19">
        <f t="shared" si="300"/>
        <v>0</v>
      </c>
      <c r="AV301" s="19"/>
      <c r="AW301" s="201"/>
      <c r="AY301" s="19">
        <f t="shared" si="301"/>
        <v>0</v>
      </c>
      <c r="BA301" s="196"/>
      <c r="BC301" s="19">
        <f t="shared" si="302"/>
        <v>0</v>
      </c>
      <c r="BE301" s="196"/>
      <c r="BG301" s="19">
        <f t="shared" si="303"/>
        <v>0</v>
      </c>
      <c r="BI301" s="196"/>
      <c r="BK301" s="19">
        <f t="shared" si="304"/>
        <v>0</v>
      </c>
      <c r="BM301" s="196"/>
      <c r="BO301" s="19">
        <f t="shared" si="305"/>
        <v>0</v>
      </c>
      <c r="BQ301" s="196"/>
      <c r="BS301" s="19">
        <f t="shared" si="306"/>
        <v>0</v>
      </c>
      <c r="BU301" s="196"/>
      <c r="BW301" s="19">
        <f t="shared" si="307"/>
        <v>0</v>
      </c>
      <c r="BY301" s="196"/>
      <c r="CA301" s="19">
        <f t="shared" si="308"/>
        <v>0</v>
      </c>
      <c r="CC301" s="196"/>
      <c r="CE301" s="19">
        <f t="shared" si="309"/>
        <v>0</v>
      </c>
      <c r="CG301" s="196"/>
      <c r="CI301" s="19">
        <f t="shared" si="310"/>
        <v>0</v>
      </c>
      <c r="CK301" s="196"/>
      <c r="CM301" s="19">
        <f t="shared" si="311"/>
        <v>0</v>
      </c>
      <c r="CO301" s="19">
        <f t="shared" si="314"/>
        <v>-301.89583333333331</v>
      </c>
      <c r="CQ301" s="19">
        <f t="shared" si="285"/>
        <v>0</v>
      </c>
      <c r="CS301" s="19">
        <f t="shared" si="315"/>
        <v>0</v>
      </c>
      <c r="CU301" s="19">
        <f t="shared" si="312"/>
        <v>-301.89583333333331</v>
      </c>
      <c r="CW301" s="76">
        <f t="shared" si="313"/>
        <v>0</v>
      </c>
      <c r="CY301" s="21"/>
      <c r="CZ301" s="19">
        <f t="shared" si="286"/>
        <v>0</v>
      </c>
      <c r="DA301" s="21"/>
    </row>
    <row r="302" spans="2:105" x14ac:dyDescent="0.2">
      <c r="B302" s="17" t="str">
        <f>VLOOKUP(D302,'line assign basis'!$L$15:$Q$1525,6,FALSE)</f>
        <v>Amort-SEC Def. Int</v>
      </c>
      <c r="C302" s="20" t="s">
        <v>711</v>
      </c>
      <c r="D302" s="20" t="s">
        <v>709</v>
      </c>
      <c r="E302" s="20">
        <f>IFERROR(VLOOKUP(D302,'line assign basis'!$L$5:$P$1288,5,FALSE),"")</f>
        <v>23</v>
      </c>
      <c r="F302" s="39">
        <v>-220626.26</v>
      </c>
      <c r="G302" s="39">
        <v>-192585.93</v>
      </c>
      <c r="H302" s="19">
        <v>-171801.61</v>
      </c>
      <c r="I302" s="105">
        <f>IFERROR(VLOOKUP($D302,'SAP Data'!$A$7:$SD$1500,I$4,FALSE),"")</f>
        <v>-155619.68</v>
      </c>
      <c r="J302" s="105">
        <f>IFERROR(VLOOKUP($D302,'SAP Data'!$A$7:$SD$1500,J$4,FALSE),"")</f>
        <v>-140100.23000000001</v>
      </c>
      <c r="K302" s="105">
        <f>IFERROR(VLOOKUP($D302,'SAP Data'!$A$7:$SD$1500,K$4,FALSE),"")</f>
        <v>-124583.92</v>
      </c>
      <c r="L302" s="105">
        <f>IFERROR(VLOOKUP($D302,'SAP Data'!$A$7:$SD$1500,L$4,FALSE),"")</f>
        <v>-108939.49</v>
      </c>
      <c r="M302" s="105">
        <f>IFERROR(VLOOKUP($D302,'SAP Data'!$A$7:$SD$1500,M$4,FALSE),"")</f>
        <v>-83909.15</v>
      </c>
      <c r="N302" s="105">
        <f>IFERROR(VLOOKUP($D302,'SAP Data'!$A$7:$SD$1500,N$4,FALSE),"")</f>
        <v>-47353.71</v>
      </c>
      <c r="O302" s="105">
        <f>IFERROR(VLOOKUP($D302,'SAP Data'!$A$7:$SD$1500,O$4,FALSE),"")</f>
        <v>0.01</v>
      </c>
      <c r="P302" s="105">
        <f>IFERROR(VLOOKUP($D302,'SAP Data'!$A$7:$SD$1500,P$4,FALSE),"")</f>
        <v>-248947.79</v>
      </c>
      <c r="Q302" s="105">
        <f>IFERROR(VLOOKUP($D302,'SAP Data'!$A$7:$SD$1500,Q$4,FALSE),"")</f>
        <v>-211118.52</v>
      </c>
      <c r="R302" s="105">
        <f>IFERROR(VLOOKUP($D302,'SAP Data'!$A$7:$SD$1500,R$4,FALSE),"")</f>
        <v>-173815.93</v>
      </c>
      <c r="S302" s="105">
        <f>IFERROR(VLOOKUP($D302,'SAP Data'!$A$7:$SD$1500,S$4,FALSE),"")</f>
        <v>-142965.70000000001</v>
      </c>
      <c r="T302" s="105">
        <f>IFERROR(VLOOKUP($D302,'SAP Data'!$A$7:$SD$1500,T$4,FALSE),"")</f>
        <v>-114424.91</v>
      </c>
      <c r="U302" s="105">
        <f>IFERROR(VLOOKUP($D302,'SAP Data'!$A$7:$SD$1500,U$4,FALSE),"")</f>
        <v>-90938.6</v>
      </c>
      <c r="V302" s="105">
        <f>IFERROR(VLOOKUP($D302,'SAP Data'!$A$7:$SD$1500,V$4,FALSE),"")</f>
        <v>-73142.09</v>
      </c>
      <c r="W302" s="105">
        <f>IFERROR(VLOOKUP($D302,'SAP Data'!$A$7:$SD$1500,W$4,FALSE),"")</f>
        <v>-58790.45</v>
      </c>
      <c r="X302" s="105">
        <f>IFERROR(VLOOKUP($D302,'SAP Data'!$A$7:$SD$1500,X$4,FALSE),"")</f>
        <v>-45970.239999999998</v>
      </c>
      <c r="Y302" s="105">
        <f>IFERROR(VLOOKUP($D302,'SAP Data'!$A$7:$SD$1500,Y$4,FALSE),"")</f>
        <v>-33220.050000000003</v>
      </c>
      <c r="Z302" s="105">
        <f>IFERROR(VLOOKUP($D302,'SAP Data'!$A$7:$SD$1500,Z$4,FALSE),"")</f>
        <v>-20134.52</v>
      </c>
      <c r="AA302" s="105">
        <f>IFERROR(VLOOKUP($D302,'SAP Data'!$A$7:$SD$1500,AA$4,FALSE),"")</f>
        <v>0.01</v>
      </c>
      <c r="AB302" s="105">
        <f>IFERROR(VLOOKUP($D302,'SAP Data'!$A$7:$SD$1500,AB$4,FALSE),"")</f>
        <v>-314481.88</v>
      </c>
      <c r="AC302" s="220">
        <f>IFERROR(VLOOKUP($D302,'SAP Data'!$A$7:$SD$1500,AC$4,FALSE),"")</f>
        <v>-266576.75</v>
      </c>
      <c r="AD302" s="133">
        <f t="shared" si="287"/>
        <v>-140181.75958333333</v>
      </c>
      <c r="AE302" s="47">
        <f t="shared" si="288"/>
        <v>-136163.81958333336</v>
      </c>
      <c r="AF302" s="47">
        <f t="shared" si="289"/>
        <v>-131705.61416666667</v>
      </c>
      <c r="AG302" s="47">
        <f t="shared" si="290"/>
        <v>-126619.87333333334</v>
      </c>
      <c r="AH302" s="47">
        <f t="shared" si="291"/>
        <v>-121134.90583333332</v>
      </c>
      <c r="AI302" s="47">
        <f t="shared" si="292"/>
        <v>-115603.58875000001</v>
      </c>
      <c r="AJ302" s="47">
        <f t="shared" si="293"/>
        <v>-110238.4754166667</v>
      </c>
      <c r="AK302" s="47">
        <f t="shared" si="294"/>
        <v>-105502.71083333332</v>
      </c>
      <c r="AL302" s="47">
        <f t="shared" si="295"/>
        <v>-102256.53208333334</v>
      </c>
      <c r="AM302" s="47">
        <f t="shared" si="296"/>
        <v>-101122.39916666668</v>
      </c>
      <c r="AN302" s="47">
        <f t="shared" si="297"/>
        <v>-103852.98624999997</v>
      </c>
      <c r="AO302" s="132">
        <f t="shared" si="298"/>
        <v>-108894.33291666665</v>
      </c>
      <c r="AP302" s="19"/>
      <c r="AQ302" s="19">
        <f t="shared" si="299"/>
        <v>0</v>
      </c>
      <c r="AR302" s="19"/>
      <c r="AS302" s="201"/>
      <c r="AT302" s="19"/>
      <c r="AU302" s="19">
        <f t="shared" si="300"/>
        <v>0</v>
      </c>
      <c r="AV302" s="19"/>
      <c r="AW302" s="201"/>
      <c r="AY302" s="19">
        <f t="shared" si="301"/>
        <v>0</v>
      </c>
      <c r="BA302" s="196"/>
      <c r="BC302" s="19">
        <f t="shared" si="302"/>
        <v>0</v>
      </c>
      <c r="BE302" s="196"/>
      <c r="BG302" s="19">
        <f t="shared" si="303"/>
        <v>0</v>
      </c>
      <c r="BI302" s="196"/>
      <c r="BK302" s="19">
        <f t="shared" si="304"/>
        <v>0</v>
      </c>
      <c r="BM302" s="196"/>
      <c r="BO302" s="19">
        <f t="shared" si="305"/>
        <v>0</v>
      </c>
      <c r="BQ302" s="196"/>
      <c r="BS302" s="19">
        <f t="shared" si="306"/>
        <v>0</v>
      </c>
      <c r="BU302" s="196"/>
      <c r="BW302" s="19">
        <f t="shared" si="307"/>
        <v>0</v>
      </c>
      <c r="BY302" s="196"/>
      <c r="CA302" s="19">
        <f t="shared" si="308"/>
        <v>0</v>
      </c>
      <c r="CC302" s="196"/>
      <c r="CE302" s="19">
        <f t="shared" si="309"/>
        <v>0</v>
      </c>
      <c r="CG302" s="196"/>
      <c r="CI302" s="19">
        <f t="shared" si="310"/>
        <v>0</v>
      </c>
      <c r="CK302" s="196"/>
      <c r="CM302" s="19">
        <f t="shared" si="311"/>
        <v>0</v>
      </c>
      <c r="CO302" s="19">
        <f t="shared" si="314"/>
        <v>-108894.33291666665</v>
      </c>
      <c r="CQ302" s="19">
        <f t="shared" si="285"/>
        <v>0</v>
      </c>
      <c r="CS302" s="19">
        <f t="shared" si="315"/>
        <v>0</v>
      </c>
      <c r="CU302" s="19">
        <f t="shared" si="312"/>
        <v>-108894.33291666665</v>
      </c>
      <c r="CW302" s="76">
        <f t="shared" si="313"/>
        <v>0</v>
      </c>
      <c r="CY302" s="21"/>
      <c r="CZ302" s="19">
        <f t="shared" si="286"/>
        <v>0</v>
      </c>
      <c r="DA302" s="21"/>
    </row>
    <row r="303" spans="2:105" x14ac:dyDescent="0.2">
      <c r="B303" s="17" t="str">
        <f>VLOOKUP(D303,'line assign basis'!$L$15:$Q$1525,6,FALSE)</f>
        <v>DECOUP DEF OR - RES</v>
      </c>
      <c r="C303" s="20" t="s">
        <v>714</v>
      </c>
      <c r="D303" s="20" t="s">
        <v>712</v>
      </c>
      <c r="E303" s="20">
        <f>IFERROR(VLOOKUP(D303,'line assign basis'!$L$5:$P$1288,5,FALSE),"")</f>
        <v>23</v>
      </c>
      <c r="F303" s="39">
        <v>-3459715.87</v>
      </c>
      <c r="G303" s="39">
        <v>-4187355.34</v>
      </c>
      <c r="H303" s="19">
        <v>-3754146.51</v>
      </c>
      <c r="I303" s="105">
        <f>IFERROR(VLOOKUP($D303,'SAP Data'!$A$7:$SD$1500,I$4,FALSE),"")</f>
        <v>-4834392.3499999996</v>
      </c>
      <c r="J303" s="105">
        <f>IFERROR(VLOOKUP($D303,'SAP Data'!$A$7:$SD$1500,J$4,FALSE),"")</f>
        <v>-2623640.88</v>
      </c>
      <c r="K303" s="105">
        <f>IFERROR(VLOOKUP($D303,'SAP Data'!$A$7:$SD$1500,K$4,FALSE),"")</f>
        <v>-2563351.91</v>
      </c>
      <c r="L303" s="105">
        <f>IFERROR(VLOOKUP($D303,'SAP Data'!$A$7:$SD$1500,L$4,FALSE),"")</f>
        <v>-2355478.31</v>
      </c>
      <c r="M303" s="105">
        <f>IFERROR(VLOOKUP($D303,'SAP Data'!$A$7:$SD$1500,M$4,FALSE),"")</f>
        <v>-1462311.24</v>
      </c>
      <c r="N303" s="105">
        <f>IFERROR(VLOOKUP($D303,'SAP Data'!$A$7:$SD$1500,N$4,FALSE),"")</f>
        <v>-1778357.25</v>
      </c>
      <c r="O303" s="105">
        <f>IFERROR(VLOOKUP($D303,'SAP Data'!$A$7:$SD$1500,O$4,FALSE),"")</f>
        <v>-598438.31000000006</v>
      </c>
      <c r="P303" s="105">
        <f>IFERROR(VLOOKUP($D303,'SAP Data'!$A$7:$SD$1500,P$4,FALSE),"")</f>
        <v>2806852.74</v>
      </c>
      <c r="Q303" s="105">
        <f>IFERROR(VLOOKUP($D303,'SAP Data'!$A$7:$SD$1500,Q$4,FALSE),"")</f>
        <v>572866.75</v>
      </c>
      <c r="R303" s="105">
        <f>IFERROR(VLOOKUP($D303,'SAP Data'!$A$7:$SD$1500,R$4,FALSE),"")</f>
        <v>-1043503.09</v>
      </c>
      <c r="S303" s="105">
        <f>IFERROR(VLOOKUP($D303,'SAP Data'!$A$7:$SD$1500,S$4,FALSE),"")</f>
        <v>-1900424.84</v>
      </c>
      <c r="T303" s="105">
        <f>IFERROR(VLOOKUP($D303,'SAP Data'!$A$7:$SD$1500,T$4,FALSE),"")</f>
        <v>-1725602.19</v>
      </c>
      <c r="U303" s="105">
        <f>IFERROR(VLOOKUP($D303,'SAP Data'!$A$7:$SD$1500,U$4,FALSE),"")</f>
        <v>-2935762.48</v>
      </c>
      <c r="V303" s="105">
        <f>IFERROR(VLOOKUP($D303,'SAP Data'!$A$7:$SD$1500,V$4,FALSE),"")</f>
        <v>-1310194.17</v>
      </c>
      <c r="W303" s="105">
        <f>IFERROR(VLOOKUP($D303,'SAP Data'!$A$7:$SD$1500,W$4,FALSE),"")</f>
        <v>-507697</v>
      </c>
      <c r="X303" s="105">
        <f>IFERROR(VLOOKUP($D303,'SAP Data'!$A$7:$SD$1500,X$4,FALSE),"")</f>
        <v>-385346.66</v>
      </c>
      <c r="Y303" s="105">
        <f>IFERROR(VLOOKUP($D303,'SAP Data'!$A$7:$SD$1500,Y$4,FALSE),"")</f>
        <v>-372754.45</v>
      </c>
      <c r="Z303" s="105">
        <f>IFERROR(VLOOKUP($D303,'SAP Data'!$A$7:$SD$1500,Z$4,FALSE),"")</f>
        <v>-1413615.95</v>
      </c>
      <c r="AA303" s="105">
        <f>IFERROR(VLOOKUP($D303,'SAP Data'!$A$7:$SD$1500,AA$4,FALSE),"")</f>
        <v>-7148442.7599999998</v>
      </c>
      <c r="AB303" s="105">
        <f>IFERROR(VLOOKUP($D303,'SAP Data'!$A$7:$SD$1500,AB$4,FALSE),"")</f>
        <v>-6642021.3499999996</v>
      </c>
      <c r="AC303" s="220">
        <f>IFERROR(VLOOKUP($D303,'SAP Data'!$A$7:$SD$1500,AC$4,FALSE),"")</f>
        <v>-5660938.5099999998</v>
      </c>
      <c r="AD303" s="133">
        <f t="shared" si="287"/>
        <v>-1919113.5074999994</v>
      </c>
      <c r="AE303" s="47">
        <f t="shared" si="288"/>
        <v>-1723149.2041666664</v>
      </c>
      <c r="AF303" s="47">
        <f t="shared" si="289"/>
        <v>-1543337.7533333332</v>
      </c>
      <c r="AG303" s="47">
        <f t="shared" si="290"/>
        <v>-1379705.4954166666</v>
      </c>
      <c r="AH303" s="47">
        <f t="shared" si="291"/>
        <v>-1245868.9712500002</v>
      </c>
      <c r="AI303" s="47">
        <f t="shared" si="292"/>
        <v>-1105489.7370833333</v>
      </c>
      <c r="AJ303" s="47">
        <f t="shared" si="293"/>
        <v>-937748.63041666662</v>
      </c>
      <c r="AK303" s="47">
        <f t="shared" si="294"/>
        <v>-810261.6120833332</v>
      </c>
      <c r="AL303" s="47">
        <f t="shared" si="295"/>
        <v>-749665.8583333334</v>
      </c>
      <c r="AM303" s="47">
        <f t="shared" si="296"/>
        <v>-1007385.15625</v>
      </c>
      <c r="AN303" s="47">
        <f t="shared" si="297"/>
        <v>-1674005.0954166662</v>
      </c>
      <c r="AO303" s="132">
        <f t="shared" si="298"/>
        <v>-2327450.0683333329</v>
      </c>
      <c r="AP303" s="19"/>
      <c r="AQ303" s="19">
        <f t="shared" si="299"/>
        <v>0</v>
      </c>
      <c r="AR303" s="19"/>
      <c r="AS303" s="201"/>
      <c r="AT303" s="19"/>
      <c r="AU303" s="19">
        <f t="shared" si="300"/>
        <v>0</v>
      </c>
      <c r="AV303" s="19"/>
      <c r="AW303" s="201"/>
      <c r="AY303" s="19">
        <f t="shared" si="301"/>
        <v>0</v>
      </c>
      <c r="BA303" s="196"/>
      <c r="BC303" s="19">
        <f t="shared" si="302"/>
        <v>0</v>
      </c>
      <c r="BE303" s="196"/>
      <c r="BG303" s="19">
        <f t="shared" si="303"/>
        <v>0</v>
      </c>
      <c r="BI303" s="196"/>
      <c r="BK303" s="19">
        <f t="shared" si="304"/>
        <v>0</v>
      </c>
      <c r="BM303" s="196"/>
      <c r="BO303" s="19">
        <f t="shared" si="305"/>
        <v>0</v>
      </c>
      <c r="BQ303" s="196"/>
      <c r="BS303" s="19">
        <f t="shared" si="306"/>
        <v>0</v>
      </c>
      <c r="BU303" s="196"/>
      <c r="BW303" s="19">
        <f t="shared" si="307"/>
        <v>0</v>
      </c>
      <c r="BY303" s="196"/>
      <c r="CA303" s="19">
        <f t="shared" si="308"/>
        <v>0</v>
      </c>
      <c r="CC303" s="196"/>
      <c r="CE303" s="19">
        <f t="shared" si="309"/>
        <v>0</v>
      </c>
      <c r="CG303" s="196"/>
      <c r="CI303" s="19">
        <f t="shared" si="310"/>
        <v>0</v>
      </c>
      <c r="CK303" s="196"/>
      <c r="CM303" s="19">
        <f t="shared" si="311"/>
        <v>0</v>
      </c>
      <c r="CO303" s="19">
        <f t="shared" si="314"/>
        <v>-2327450.0683333329</v>
      </c>
      <c r="CQ303" s="19">
        <f t="shared" si="285"/>
        <v>0</v>
      </c>
      <c r="CS303" s="19">
        <f t="shared" si="315"/>
        <v>0</v>
      </c>
      <c r="CU303" s="19">
        <f t="shared" si="312"/>
        <v>-2327450.0683333329</v>
      </c>
      <c r="CW303" s="76">
        <f t="shared" si="313"/>
        <v>0</v>
      </c>
      <c r="CY303" s="21"/>
      <c r="CZ303" s="19">
        <f t="shared" si="286"/>
        <v>0</v>
      </c>
      <c r="DA303" s="21"/>
    </row>
    <row r="304" spans="2:105" x14ac:dyDescent="0.2">
      <c r="B304" s="17" t="str">
        <f>VLOOKUP(D304,'line assign basis'!$L$15:$Q$1525,6,FALSE)</f>
        <v>INTERVENER FUNDING</v>
      </c>
      <c r="C304" s="20" t="s">
        <v>717</v>
      </c>
      <c r="D304" s="20" t="s">
        <v>715</v>
      </c>
      <c r="E304" s="20">
        <f>IFERROR(VLOOKUP(D304,'line assign basis'!$L$5:$P$1288,5,FALSE),"")</f>
        <v>23</v>
      </c>
      <c r="F304" s="39">
        <v>101125</v>
      </c>
      <c r="G304" s="39">
        <v>101125</v>
      </c>
      <c r="H304" s="19">
        <v>101125</v>
      </c>
      <c r="I304" s="105">
        <f>IFERROR(VLOOKUP($D304,'SAP Data'!$A$7:$SD$1500,I$4,FALSE),"")</f>
        <v>101125</v>
      </c>
      <c r="J304" s="105">
        <f>IFERROR(VLOOKUP($D304,'SAP Data'!$A$7:$SD$1500,J$4,FALSE),"")</f>
        <v>101125</v>
      </c>
      <c r="K304" s="105">
        <f>IFERROR(VLOOKUP($D304,'SAP Data'!$A$7:$SD$1500,K$4,FALSE),"")</f>
        <v>101125</v>
      </c>
      <c r="L304" s="105">
        <f>IFERROR(VLOOKUP($D304,'SAP Data'!$A$7:$SD$1500,L$4,FALSE),"")</f>
        <v>101125</v>
      </c>
      <c r="M304" s="105">
        <f>IFERROR(VLOOKUP($D304,'SAP Data'!$A$7:$SD$1500,M$4,FALSE),"")</f>
        <v>101125</v>
      </c>
      <c r="N304" s="105">
        <f>IFERROR(VLOOKUP($D304,'SAP Data'!$A$7:$SD$1500,N$4,FALSE),"")</f>
        <v>101125</v>
      </c>
      <c r="O304" s="105">
        <f>IFERROR(VLOOKUP($D304,'SAP Data'!$A$7:$SD$1500,O$4,FALSE),"")</f>
        <v>101125</v>
      </c>
      <c r="P304" s="105">
        <f>IFERROR(VLOOKUP($D304,'SAP Data'!$A$7:$SD$1500,P$4,FALSE),"")</f>
        <v>0</v>
      </c>
      <c r="Q304" s="105">
        <f>IFERROR(VLOOKUP($D304,'SAP Data'!$A$7:$SD$1500,Q$4,FALSE),"")</f>
        <v>0</v>
      </c>
      <c r="R304" s="105">
        <f>IFERROR(VLOOKUP($D304,'SAP Data'!$A$7:$SD$1500,R$4,FALSE),"")</f>
        <v>101125</v>
      </c>
      <c r="S304" s="105">
        <f>IFERROR(VLOOKUP($D304,'SAP Data'!$A$7:$SD$1500,S$4,FALSE),"")</f>
        <v>101125</v>
      </c>
      <c r="T304" s="105">
        <f>IFERROR(VLOOKUP($D304,'SAP Data'!$A$7:$SD$1500,T$4,FALSE),"")</f>
        <v>101125</v>
      </c>
      <c r="U304" s="105">
        <f>IFERROR(VLOOKUP($D304,'SAP Data'!$A$7:$SD$1500,U$4,FALSE),"")</f>
        <v>101125</v>
      </c>
      <c r="V304" s="105">
        <f>IFERROR(VLOOKUP($D304,'SAP Data'!$A$7:$SD$1500,V$4,FALSE),"")</f>
        <v>101125</v>
      </c>
      <c r="W304" s="105">
        <f>IFERROR(VLOOKUP($D304,'SAP Data'!$A$7:$SD$1500,W$4,FALSE),"")</f>
        <v>101125</v>
      </c>
      <c r="X304" s="105">
        <f>IFERROR(VLOOKUP($D304,'SAP Data'!$A$7:$SD$1500,X$4,FALSE),"")</f>
        <v>101125</v>
      </c>
      <c r="Y304" s="105">
        <f>IFERROR(VLOOKUP($D304,'SAP Data'!$A$7:$SD$1500,Y$4,FALSE),"")</f>
        <v>101125</v>
      </c>
      <c r="Z304" s="105">
        <f>IFERROR(VLOOKUP($D304,'SAP Data'!$A$7:$SD$1500,Z$4,FALSE),"")</f>
        <v>101125</v>
      </c>
      <c r="AA304" s="105">
        <f>IFERROR(VLOOKUP($D304,'SAP Data'!$A$7:$SD$1500,AA$4,FALSE),"")</f>
        <v>101125</v>
      </c>
      <c r="AB304" s="105">
        <f>IFERROR(VLOOKUP($D304,'SAP Data'!$A$7:$SD$1500,AB$4,FALSE),"")</f>
        <v>0</v>
      </c>
      <c r="AC304" s="220">
        <f>IFERROR(VLOOKUP($D304,'SAP Data'!$A$7:$SD$1500,AC$4,FALSE),"")</f>
        <v>0</v>
      </c>
      <c r="AD304" s="133">
        <f t="shared" si="287"/>
        <v>84270.833333333328</v>
      </c>
      <c r="AE304" s="47">
        <f t="shared" si="288"/>
        <v>84270.833333333328</v>
      </c>
      <c r="AF304" s="47">
        <f t="shared" si="289"/>
        <v>84270.833333333328</v>
      </c>
      <c r="AG304" s="47">
        <f t="shared" si="290"/>
        <v>84270.833333333328</v>
      </c>
      <c r="AH304" s="47">
        <f t="shared" si="291"/>
        <v>84270.833333333328</v>
      </c>
      <c r="AI304" s="47">
        <f t="shared" si="292"/>
        <v>84270.833333333328</v>
      </c>
      <c r="AJ304" s="47">
        <f t="shared" si="293"/>
        <v>84270.833333333328</v>
      </c>
      <c r="AK304" s="47">
        <f t="shared" si="294"/>
        <v>84270.833333333328</v>
      </c>
      <c r="AL304" s="47">
        <f t="shared" si="295"/>
        <v>84270.833333333328</v>
      </c>
      <c r="AM304" s="47">
        <f t="shared" si="296"/>
        <v>84270.833333333328</v>
      </c>
      <c r="AN304" s="47">
        <f t="shared" si="297"/>
        <v>84270.833333333328</v>
      </c>
      <c r="AO304" s="132">
        <f t="shared" si="298"/>
        <v>84270.833333333328</v>
      </c>
      <c r="AP304" s="19"/>
      <c r="AQ304" s="19">
        <f t="shared" si="299"/>
        <v>0</v>
      </c>
      <c r="AR304" s="19"/>
      <c r="AS304" s="201"/>
      <c r="AT304" s="19"/>
      <c r="AU304" s="19">
        <f t="shared" si="300"/>
        <v>0</v>
      </c>
      <c r="AV304" s="19"/>
      <c r="AW304" s="201"/>
      <c r="AY304" s="19">
        <f t="shared" si="301"/>
        <v>0</v>
      </c>
      <c r="BA304" s="196"/>
      <c r="BC304" s="19">
        <f t="shared" si="302"/>
        <v>0</v>
      </c>
      <c r="BE304" s="196"/>
      <c r="BG304" s="19">
        <f t="shared" si="303"/>
        <v>0</v>
      </c>
      <c r="BI304" s="196"/>
      <c r="BK304" s="19">
        <f t="shared" si="304"/>
        <v>0</v>
      </c>
      <c r="BM304" s="196"/>
      <c r="BO304" s="19">
        <f t="shared" si="305"/>
        <v>0</v>
      </c>
      <c r="BQ304" s="196"/>
      <c r="BS304" s="19">
        <f t="shared" si="306"/>
        <v>0</v>
      </c>
      <c r="BU304" s="196"/>
      <c r="BW304" s="19">
        <f t="shared" si="307"/>
        <v>0</v>
      </c>
      <c r="BY304" s="196"/>
      <c r="CA304" s="19">
        <f t="shared" si="308"/>
        <v>0</v>
      </c>
      <c r="CC304" s="196"/>
      <c r="CE304" s="19">
        <f t="shared" si="309"/>
        <v>0</v>
      </c>
      <c r="CG304" s="196"/>
      <c r="CI304" s="19">
        <f t="shared" si="310"/>
        <v>0</v>
      </c>
      <c r="CK304" s="196"/>
      <c r="CM304" s="19">
        <f t="shared" si="311"/>
        <v>0</v>
      </c>
      <c r="CO304" s="19">
        <f t="shared" si="314"/>
        <v>84270.833333333328</v>
      </c>
      <c r="CQ304" s="19">
        <f t="shared" si="285"/>
        <v>0</v>
      </c>
      <c r="CS304" s="19">
        <f t="shared" si="315"/>
        <v>0</v>
      </c>
      <c r="CU304" s="19">
        <f t="shared" si="312"/>
        <v>84270.833333333328</v>
      </c>
      <c r="CW304" s="76">
        <f t="shared" si="313"/>
        <v>0</v>
      </c>
      <c r="CY304" s="21"/>
      <c r="CZ304" s="19">
        <f t="shared" si="286"/>
        <v>0</v>
      </c>
      <c r="DA304" s="21"/>
    </row>
    <row r="305" spans="2:105" x14ac:dyDescent="0.2">
      <c r="B305" s="17" t="str">
        <f>VLOOKUP(D305,'line assign basis'!$L$15:$Q$1525,6,FALSE)</f>
        <v>AMORT OR DECOUP-RES</v>
      </c>
      <c r="C305" s="20" t="s">
        <v>720</v>
      </c>
      <c r="D305" s="20" t="s">
        <v>718</v>
      </c>
      <c r="E305" s="20">
        <f>IFERROR(VLOOKUP(D305,'line assign basis'!$L$5:$P$1288,5,FALSE),"")</f>
        <v>23</v>
      </c>
      <c r="F305" s="39">
        <v>549231.31999999995</v>
      </c>
      <c r="G305" s="39">
        <v>403324.15</v>
      </c>
      <c r="H305" s="19">
        <v>245636.21</v>
      </c>
      <c r="I305" s="105">
        <f>IFERROR(VLOOKUP($D305,'SAP Data'!$A$7:$SD$1500,I$4,FALSE),"")</f>
        <v>130611.76</v>
      </c>
      <c r="J305" s="105">
        <f>IFERROR(VLOOKUP($D305,'SAP Data'!$A$7:$SD$1500,J$4,FALSE),"")</f>
        <v>70983</v>
      </c>
      <c r="K305" s="105">
        <f>IFERROR(VLOOKUP($D305,'SAP Data'!$A$7:$SD$1500,K$4,FALSE),"")</f>
        <v>35460.25</v>
      </c>
      <c r="L305" s="105">
        <f>IFERROR(VLOOKUP($D305,'SAP Data'!$A$7:$SD$1500,L$4,FALSE),"")</f>
        <v>8648.18</v>
      </c>
      <c r="M305" s="105">
        <f>IFERROR(VLOOKUP($D305,'SAP Data'!$A$7:$SD$1500,M$4,FALSE),"")</f>
        <v>-12614.98</v>
      </c>
      <c r="N305" s="105">
        <f>IFERROR(VLOOKUP($D305,'SAP Data'!$A$7:$SD$1500,N$4,FALSE),"")</f>
        <v>-37980.81</v>
      </c>
      <c r="O305" s="105">
        <f>IFERROR(VLOOKUP($D305,'SAP Data'!$A$7:$SD$1500,O$4,FALSE),"")</f>
        <v>-78872.38</v>
      </c>
      <c r="P305" s="105">
        <f>IFERROR(VLOOKUP($D305,'SAP Data'!$A$7:$SD$1500,P$4,FALSE),"")</f>
        <v>-2659511.81</v>
      </c>
      <c r="Q305" s="105">
        <f>IFERROR(VLOOKUP($D305,'SAP Data'!$A$7:$SD$1500,Q$4,FALSE),"")</f>
        <v>-2264368.31</v>
      </c>
      <c r="R305" s="105">
        <f>IFERROR(VLOOKUP($D305,'SAP Data'!$A$7:$SD$1500,R$4,FALSE),"")</f>
        <v>-1802830.66</v>
      </c>
      <c r="S305" s="105">
        <f>IFERROR(VLOOKUP($D305,'SAP Data'!$A$7:$SD$1500,S$4,FALSE),"")</f>
        <v>-1344950.17</v>
      </c>
      <c r="T305" s="105">
        <f>IFERROR(VLOOKUP($D305,'SAP Data'!$A$7:$SD$1500,T$4,FALSE),"")</f>
        <v>-873809.03</v>
      </c>
      <c r="U305" s="105">
        <f>IFERROR(VLOOKUP($D305,'SAP Data'!$A$7:$SD$1500,U$4,FALSE),"")</f>
        <v>-624944.84</v>
      </c>
      <c r="V305" s="105">
        <f>IFERROR(VLOOKUP($D305,'SAP Data'!$A$7:$SD$1500,V$4,FALSE),"")</f>
        <v>-478428.85</v>
      </c>
      <c r="W305" s="105">
        <f>IFERROR(VLOOKUP($D305,'SAP Data'!$A$7:$SD$1500,W$4,FALSE),"")</f>
        <v>-385013.74</v>
      </c>
      <c r="X305" s="105">
        <f>IFERROR(VLOOKUP($D305,'SAP Data'!$A$7:$SD$1500,X$4,FALSE),"")</f>
        <v>-315816.05</v>
      </c>
      <c r="Y305" s="105">
        <f>IFERROR(VLOOKUP($D305,'SAP Data'!$A$7:$SD$1500,Y$4,FALSE),"")</f>
        <v>-259620.3</v>
      </c>
      <c r="Z305" s="105">
        <f>IFERROR(VLOOKUP($D305,'SAP Data'!$A$7:$SD$1500,Z$4,FALSE),"")</f>
        <v>-198731.69</v>
      </c>
      <c r="AA305" s="105">
        <f>IFERROR(VLOOKUP($D305,'SAP Data'!$A$7:$SD$1500,AA$4,FALSE),"")</f>
        <v>-49893.96</v>
      </c>
      <c r="AB305" s="105">
        <f>IFERROR(VLOOKUP($D305,'SAP Data'!$A$7:$SD$1500,AB$4,FALSE),"")</f>
        <v>-389445.36</v>
      </c>
      <c r="AC305" s="220">
        <f>IFERROR(VLOOKUP($D305,'SAP Data'!$A$7:$SD$1500,AC$4,FALSE),"")</f>
        <v>-307643.88</v>
      </c>
      <c r="AD305" s="133">
        <f t="shared" si="287"/>
        <v>-398790.36749999999</v>
      </c>
      <c r="AE305" s="47">
        <f t="shared" si="288"/>
        <v>-569637.71333333338</v>
      </c>
      <c r="AF305" s="47">
        <f t="shared" si="289"/>
        <v>-689126.0283333332</v>
      </c>
      <c r="AG305" s="47">
        <f t="shared" si="290"/>
        <v>-767251.10499999998</v>
      </c>
      <c r="AH305" s="47">
        <f t="shared" si="291"/>
        <v>-821624.79041666677</v>
      </c>
      <c r="AI305" s="47">
        <f t="shared" si="292"/>
        <v>-862036.70041666657</v>
      </c>
      <c r="AJ305" s="47">
        <f t="shared" si="293"/>
        <v>-893075.79291666672</v>
      </c>
      <c r="AK305" s="47">
        <f t="shared" si="294"/>
        <v>-916887.02416666679</v>
      </c>
      <c r="AL305" s="47">
        <f t="shared" si="295"/>
        <v>-933876.86583333334</v>
      </c>
      <c r="AM305" s="47">
        <f t="shared" si="296"/>
        <v>-939367.38500000013</v>
      </c>
      <c r="AN305" s="47">
        <f t="shared" si="297"/>
        <v>-843573.84874999989</v>
      </c>
      <c r="AO305" s="132">
        <f t="shared" si="298"/>
        <v>-667457.56208333338</v>
      </c>
      <c r="AP305" s="19"/>
      <c r="AQ305" s="19">
        <f t="shared" si="299"/>
        <v>0</v>
      </c>
      <c r="AR305" s="19"/>
      <c r="AS305" s="201"/>
      <c r="AT305" s="19"/>
      <c r="AU305" s="19">
        <f t="shared" si="300"/>
        <v>0</v>
      </c>
      <c r="AV305" s="19"/>
      <c r="AW305" s="201"/>
      <c r="AY305" s="19">
        <f t="shared" si="301"/>
        <v>0</v>
      </c>
      <c r="BA305" s="196"/>
      <c r="BC305" s="19">
        <f t="shared" si="302"/>
        <v>0</v>
      </c>
      <c r="BE305" s="196"/>
      <c r="BG305" s="19">
        <f t="shared" si="303"/>
        <v>0</v>
      </c>
      <c r="BI305" s="196"/>
      <c r="BK305" s="19">
        <f t="shared" si="304"/>
        <v>0</v>
      </c>
      <c r="BM305" s="196"/>
      <c r="BO305" s="19">
        <f t="shared" si="305"/>
        <v>0</v>
      </c>
      <c r="BQ305" s="196"/>
      <c r="BS305" s="19">
        <f t="shared" si="306"/>
        <v>0</v>
      </c>
      <c r="BU305" s="196"/>
      <c r="BW305" s="19">
        <f t="shared" si="307"/>
        <v>0</v>
      </c>
      <c r="BY305" s="196"/>
      <c r="CA305" s="19">
        <f t="shared" si="308"/>
        <v>0</v>
      </c>
      <c r="CC305" s="196"/>
      <c r="CE305" s="19">
        <f t="shared" si="309"/>
        <v>0</v>
      </c>
      <c r="CG305" s="196"/>
      <c r="CI305" s="19">
        <f t="shared" si="310"/>
        <v>0</v>
      </c>
      <c r="CK305" s="196"/>
      <c r="CM305" s="19">
        <f t="shared" si="311"/>
        <v>0</v>
      </c>
      <c r="CO305" s="19">
        <f t="shared" si="314"/>
        <v>-667457.56208333338</v>
      </c>
      <c r="CQ305" s="19">
        <f t="shared" si="285"/>
        <v>0</v>
      </c>
      <c r="CS305" s="19">
        <f t="shared" si="315"/>
        <v>0</v>
      </c>
      <c r="CU305" s="19">
        <f t="shared" si="312"/>
        <v>-667457.56208333338</v>
      </c>
      <c r="CW305" s="76">
        <f t="shared" si="313"/>
        <v>0</v>
      </c>
      <c r="CY305" s="21"/>
      <c r="CZ305" s="19">
        <f t="shared" si="286"/>
        <v>0</v>
      </c>
      <c r="DA305" s="21"/>
    </row>
    <row r="306" spans="2:105" x14ac:dyDescent="0.2">
      <c r="B306" s="17" t="str">
        <f>VLOOKUP(D306,'line assign basis'!$L$15:$Q$1525,6,FALSE)</f>
        <v>NWIGU INTERVENOR MAT</v>
      </c>
      <c r="C306" s="20" t="s">
        <v>723</v>
      </c>
      <c r="D306" s="20" t="s">
        <v>721</v>
      </c>
      <c r="E306" s="20">
        <f>IFERROR(VLOOKUP(D306,'line assign basis'!$L$5:$P$1288,5,FALSE),"")</f>
        <v>23</v>
      </c>
      <c r="F306" s="39">
        <v>10141.549999999999</v>
      </c>
      <c r="G306" s="39">
        <v>10141.549999999999</v>
      </c>
      <c r="H306" s="19">
        <v>10141.549999999999</v>
      </c>
      <c r="I306" s="105">
        <f>IFERROR(VLOOKUP($D306,'SAP Data'!$A$7:$SD$1500,I$4,FALSE),"")</f>
        <v>10141.549999999999</v>
      </c>
      <c r="J306" s="105">
        <f>IFERROR(VLOOKUP($D306,'SAP Data'!$A$7:$SD$1500,J$4,FALSE),"")</f>
        <v>10141.549999999999</v>
      </c>
      <c r="K306" s="105">
        <f>IFERROR(VLOOKUP($D306,'SAP Data'!$A$7:$SD$1500,K$4,FALSE),"")</f>
        <v>10141.549999999999</v>
      </c>
      <c r="L306" s="105">
        <f>IFERROR(VLOOKUP($D306,'SAP Data'!$A$7:$SD$1500,L$4,FALSE),"")</f>
        <v>10141.549999999999</v>
      </c>
      <c r="M306" s="105">
        <f>IFERROR(VLOOKUP($D306,'SAP Data'!$A$7:$SD$1500,M$4,FALSE),"")</f>
        <v>10141.549999999999</v>
      </c>
      <c r="N306" s="105">
        <f>IFERROR(VLOOKUP($D306,'SAP Data'!$A$7:$SD$1500,N$4,FALSE),"")</f>
        <v>10141.549999999999</v>
      </c>
      <c r="O306" s="105">
        <f>IFERROR(VLOOKUP($D306,'SAP Data'!$A$7:$SD$1500,O$4,FALSE),"")</f>
        <v>16741.849999999999</v>
      </c>
      <c r="P306" s="105">
        <f>IFERROR(VLOOKUP($D306,'SAP Data'!$A$7:$SD$1500,P$4,FALSE),"")</f>
        <v>6600.3</v>
      </c>
      <c r="Q306" s="105">
        <f>IFERROR(VLOOKUP($D306,'SAP Data'!$A$7:$SD$1500,Q$4,FALSE),"")</f>
        <v>6600.3</v>
      </c>
      <c r="R306" s="105">
        <f>IFERROR(VLOOKUP($D306,'SAP Data'!$A$7:$SD$1500,R$4,FALSE),"")</f>
        <v>6600.3</v>
      </c>
      <c r="S306" s="105">
        <f>IFERROR(VLOOKUP($D306,'SAP Data'!$A$7:$SD$1500,S$4,FALSE),"")</f>
        <v>6600.3</v>
      </c>
      <c r="T306" s="105">
        <f>IFERROR(VLOOKUP($D306,'SAP Data'!$A$7:$SD$1500,T$4,FALSE),"")</f>
        <v>6600.3</v>
      </c>
      <c r="U306" s="105">
        <f>IFERROR(VLOOKUP($D306,'SAP Data'!$A$7:$SD$1500,U$4,FALSE),"")</f>
        <v>30175.919999999998</v>
      </c>
      <c r="V306" s="105">
        <f>IFERROR(VLOOKUP($D306,'SAP Data'!$A$7:$SD$1500,V$4,FALSE),"")</f>
        <v>30175.919999999998</v>
      </c>
      <c r="W306" s="105">
        <f>IFERROR(VLOOKUP($D306,'SAP Data'!$A$7:$SD$1500,W$4,FALSE),"")</f>
        <v>30175.919999999998</v>
      </c>
      <c r="X306" s="105">
        <f>IFERROR(VLOOKUP($D306,'SAP Data'!$A$7:$SD$1500,X$4,FALSE),"")</f>
        <v>30175.919999999998</v>
      </c>
      <c r="Y306" s="105">
        <f>IFERROR(VLOOKUP($D306,'SAP Data'!$A$7:$SD$1500,Y$4,FALSE),"")</f>
        <v>30175.919999999998</v>
      </c>
      <c r="Z306" s="105">
        <f>IFERROR(VLOOKUP($D306,'SAP Data'!$A$7:$SD$1500,Z$4,FALSE),"")</f>
        <v>30175.919999999998</v>
      </c>
      <c r="AA306" s="105">
        <f>IFERROR(VLOOKUP($D306,'SAP Data'!$A$7:$SD$1500,AA$4,FALSE),"")</f>
        <v>40377.99</v>
      </c>
      <c r="AB306" s="105">
        <f>IFERROR(VLOOKUP($D306,'SAP Data'!$A$7:$SD$1500,AB$4,FALSE),"")</f>
        <v>10202.07</v>
      </c>
      <c r="AC306" s="220">
        <f>IFERROR(VLOOKUP($D306,'SAP Data'!$A$7:$SD$1500,AC$4,FALSE),"")</f>
        <v>10202.07</v>
      </c>
      <c r="AD306" s="133">
        <f t="shared" si="287"/>
        <v>9953.8145833333328</v>
      </c>
      <c r="AE306" s="47">
        <f t="shared" si="288"/>
        <v>9658.7104166666668</v>
      </c>
      <c r="AF306" s="47">
        <f t="shared" si="289"/>
        <v>9363.6062499999989</v>
      </c>
      <c r="AG306" s="47">
        <f t="shared" si="290"/>
        <v>10050.819583333336</v>
      </c>
      <c r="AH306" s="47">
        <f t="shared" si="291"/>
        <v>11720.350416666666</v>
      </c>
      <c r="AI306" s="47">
        <f t="shared" si="292"/>
        <v>13389.88125</v>
      </c>
      <c r="AJ306" s="47">
        <f t="shared" si="293"/>
        <v>15059.412083333335</v>
      </c>
      <c r="AK306" s="47">
        <f t="shared" si="294"/>
        <v>16728.942916666667</v>
      </c>
      <c r="AL306" s="47">
        <f t="shared" si="295"/>
        <v>18398.473749999994</v>
      </c>
      <c r="AM306" s="47">
        <f t="shared" si="296"/>
        <v>20218.078333333327</v>
      </c>
      <c r="AN306" s="47">
        <f t="shared" si="297"/>
        <v>21352.991249999995</v>
      </c>
      <c r="AO306" s="132">
        <f t="shared" si="298"/>
        <v>21653.138749999998</v>
      </c>
      <c r="AP306" s="19"/>
      <c r="AQ306" s="19">
        <f t="shared" si="299"/>
        <v>0</v>
      </c>
      <c r="AR306" s="19"/>
      <c r="AS306" s="201"/>
      <c r="AT306" s="19"/>
      <c r="AU306" s="19">
        <f t="shared" si="300"/>
        <v>0</v>
      </c>
      <c r="AV306" s="19"/>
      <c r="AW306" s="201"/>
      <c r="AY306" s="19">
        <f t="shared" si="301"/>
        <v>0</v>
      </c>
      <c r="BA306" s="196"/>
      <c r="BC306" s="19">
        <f t="shared" si="302"/>
        <v>0</v>
      </c>
      <c r="BE306" s="196"/>
      <c r="BG306" s="19">
        <f t="shared" si="303"/>
        <v>0</v>
      </c>
      <c r="BI306" s="196"/>
      <c r="BK306" s="19">
        <f t="shared" si="304"/>
        <v>0</v>
      </c>
      <c r="BM306" s="196"/>
      <c r="BO306" s="19">
        <f t="shared" si="305"/>
        <v>0</v>
      </c>
      <c r="BQ306" s="196"/>
      <c r="BS306" s="19">
        <f t="shared" si="306"/>
        <v>0</v>
      </c>
      <c r="BU306" s="196"/>
      <c r="BW306" s="19">
        <f t="shared" si="307"/>
        <v>0</v>
      </c>
      <c r="BY306" s="196"/>
      <c r="CA306" s="19">
        <f t="shared" si="308"/>
        <v>0</v>
      </c>
      <c r="CC306" s="196"/>
      <c r="CE306" s="19">
        <f t="shared" si="309"/>
        <v>0</v>
      </c>
      <c r="CG306" s="196"/>
      <c r="CI306" s="19">
        <f t="shared" si="310"/>
        <v>0</v>
      </c>
      <c r="CK306" s="196"/>
      <c r="CM306" s="19">
        <f t="shared" si="311"/>
        <v>0</v>
      </c>
      <c r="CO306" s="19">
        <f t="shared" si="314"/>
        <v>21653.138749999998</v>
      </c>
      <c r="CQ306" s="19">
        <f t="shared" si="285"/>
        <v>0</v>
      </c>
      <c r="CS306" s="19">
        <f t="shared" si="315"/>
        <v>0</v>
      </c>
      <c r="CU306" s="19">
        <f t="shared" si="312"/>
        <v>21653.138749999998</v>
      </c>
      <c r="CW306" s="76">
        <f t="shared" si="313"/>
        <v>0</v>
      </c>
      <c r="CY306" s="21"/>
      <c r="CZ306" s="19">
        <f t="shared" si="286"/>
        <v>0</v>
      </c>
      <c r="DA306" s="21"/>
    </row>
    <row r="307" spans="2:105" x14ac:dyDescent="0.2">
      <c r="B307" s="17" t="str">
        <f>VLOOKUP(D307,'line assign basis'!$L$15:$Q$1525,6,FALSE)</f>
        <v>WA-OR SITES RESERVE</v>
      </c>
      <c r="C307" s="20" t="s">
        <v>726</v>
      </c>
      <c r="D307" s="20" t="s">
        <v>724</v>
      </c>
      <c r="E307" s="20">
        <f>IFERROR(VLOOKUP(D307,'line assign basis'!$L$5:$P$1288,5,FALSE),"")</f>
        <v>23</v>
      </c>
      <c r="F307" s="39">
        <v>-617625.30000000005</v>
      </c>
      <c r="G307" s="39">
        <v>-620481.46</v>
      </c>
      <c r="H307" s="19">
        <v>-618178.15</v>
      </c>
      <c r="I307" s="105">
        <f>IFERROR(VLOOKUP($D307,'SAP Data'!$A$7:$SD$1500,I$4,FALSE),"")</f>
        <v>-619774.74</v>
      </c>
      <c r="J307" s="105">
        <f>IFERROR(VLOOKUP($D307,'SAP Data'!$A$7:$SD$1500,J$4,FALSE),"")</f>
        <v>-621755.31000000006</v>
      </c>
      <c r="K307" s="105">
        <f>IFERROR(VLOOKUP($D307,'SAP Data'!$A$7:$SD$1500,K$4,FALSE),"")</f>
        <v>-638242.1</v>
      </c>
      <c r="L307" s="105">
        <f>IFERROR(VLOOKUP($D307,'SAP Data'!$A$7:$SD$1500,L$4,FALSE),"")</f>
        <v>-638242.1</v>
      </c>
      <c r="M307" s="105">
        <f>IFERROR(VLOOKUP($D307,'SAP Data'!$A$7:$SD$1500,M$4,FALSE),"")</f>
        <v>-590507.32999999996</v>
      </c>
      <c r="N307" s="105">
        <f>IFERROR(VLOOKUP($D307,'SAP Data'!$A$7:$SD$1500,N$4,FALSE),"")</f>
        <v>-588133.28</v>
      </c>
      <c r="O307" s="105">
        <f>IFERROR(VLOOKUP($D307,'SAP Data'!$A$7:$SD$1500,O$4,FALSE),"")</f>
        <v>-592267.44999999995</v>
      </c>
      <c r="P307" s="105">
        <f>IFERROR(VLOOKUP($D307,'SAP Data'!$A$7:$SD$1500,P$4,FALSE),"")</f>
        <v>-597646.54</v>
      </c>
      <c r="Q307" s="105">
        <f>IFERROR(VLOOKUP($D307,'SAP Data'!$A$7:$SD$1500,Q$4,FALSE),"")</f>
        <v>-611095.32999999996</v>
      </c>
      <c r="R307" s="105">
        <f>IFERROR(VLOOKUP($D307,'SAP Data'!$A$7:$SD$1500,R$4,FALSE),"")</f>
        <v>-613334.5</v>
      </c>
      <c r="S307" s="105">
        <f>IFERROR(VLOOKUP($D307,'SAP Data'!$A$7:$SD$1500,S$4,FALSE),"")</f>
        <v>-614467.79</v>
      </c>
      <c r="T307" s="105">
        <f>IFERROR(VLOOKUP($D307,'SAP Data'!$A$7:$SD$1500,T$4,FALSE),"")</f>
        <v>-624317.49</v>
      </c>
      <c r="U307" s="105">
        <f>IFERROR(VLOOKUP($D307,'SAP Data'!$A$7:$SD$1500,U$4,FALSE),"")</f>
        <v>-625814.24</v>
      </c>
      <c r="V307" s="105">
        <f>IFERROR(VLOOKUP($D307,'SAP Data'!$A$7:$SD$1500,V$4,FALSE),"")</f>
        <v>-633295.24</v>
      </c>
      <c r="W307" s="105">
        <f>IFERROR(VLOOKUP($D307,'SAP Data'!$A$7:$SD$1500,W$4,FALSE),"")</f>
        <v>-640451.6</v>
      </c>
      <c r="X307" s="105">
        <f>IFERROR(VLOOKUP($D307,'SAP Data'!$A$7:$SD$1500,X$4,FALSE),"")</f>
        <v>-643205.02</v>
      </c>
      <c r="Y307" s="105">
        <f>IFERROR(VLOOKUP($D307,'SAP Data'!$A$7:$SD$1500,Y$4,FALSE),"")</f>
        <v>-644662.43999999994</v>
      </c>
      <c r="Z307" s="105">
        <f>IFERROR(VLOOKUP($D307,'SAP Data'!$A$7:$SD$1500,Z$4,FALSE),"")</f>
        <v>-645984.02</v>
      </c>
      <c r="AA307" s="105">
        <f>IFERROR(VLOOKUP($D307,'SAP Data'!$A$7:$SD$1500,AA$4,FALSE),"")</f>
        <v>-662953.46</v>
      </c>
      <c r="AB307" s="105">
        <f>IFERROR(VLOOKUP($D307,'SAP Data'!$A$7:$SD$1500,AB$4,FALSE),"")</f>
        <v>-664210.84</v>
      </c>
      <c r="AC307" s="220">
        <f>IFERROR(VLOOKUP($D307,'SAP Data'!$A$7:$SD$1500,AC$4,FALSE),"")</f>
        <v>-682145.62</v>
      </c>
      <c r="AD307" s="133">
        <f t="shared" si="287"/>
        <v>-612650.30750000011</v>
      </c>
      <c r="AE307" s="47">
        <f t="shared" si="288"/>
        <v>-612220.95458333334</v>
      </c>
      <c r="AF307" s="47">
        <f t="shared" si="289"/>
        <v>-612226.19083333341</v>
      </c>
      <c r="AG307" s="47">
        <f t="shared" si="290"/>
        <v>-612733.64250000007</v>
      </c>
      <c r="AH307" s="47">
        <f t="shared" si="291"/>
        <v>-613466.11875000002</v>
      </c>
      <c r="AI307" s="47">
        <f t="shared" si="292"/>
        <v>-614039.01166666672</v>
      </c>
      <c r="AJ307" s="47">
        <f t="shared" si="293"/>
        <v>-614337.86249999993</v>
      </c>
      <c r="AK307" s="47">
        <f t="shared" si="294"/>
        <v>-616801.11375000002</v>
      </c>
      <c r="AL307" s="47">
        <f t="shared" si="295"/>
        <v>-621468.02416666655</v>
      </c>
      <c r="AM307" s="47">
        <f t="shared" si="296"/>
        <v>-626823.7220833333</v>
      </c>
      <c r="AN307" s="47">
        <f t="shared" si="297"/>
        <v>-632542.48499999999</v>
      </c>
      <c r="AO307" s="132">
        <f t="shared" si="298"/>
        <v>-638276.4262499999</v>
      </c>
      <c r="AP307" s="19"/>
      <c r="AQ307" s="19">
        <f t="shared" si="299"/>
        <v>0</v>
      </c>
      <c r="AR307" s="19"/>
      <c r="AS307" s="201"/>
      <c r="AT307" s="19"/>
      <c r="AU307" s="19">
        <f t="shared" si="300"/>
        <v>0</v>
      </c>
      <c r="AV307" s="19"/>
      <c r="AW307" s="201"/>
      <c r="AY307" s="19">
        <f t="shared" si="301"/>
        <v>0</v>
      </c>
      <c r="BA307" s="196"/>
      <c r="BC307" s="19">
        <f t="shared" si="302"/>
        <v>0</v>
      </c>
      <c r="BE307" s="196"/>
      <c r="BG307" s="19">
        <f t="shared" si="303"/>
        <v>0</v>
      </c>
      <c r="BI307" s="196"/>
      <c r="BK307" s="19">
        <f t="shared" si="304"/>
        <v>0</v>
      </c>
      <c r="BM307" s="196"/>
      <c r="BO307" s="19">
        <f t="shared" si="305"/>
        <v>0</v>
      </c>
      <c r="BQ307" s="196"/>
      <c r="BS307" s="19">
        <f t="shared" si="306"/>
        <v>0</v>
      </c>
      <c r="BU307" s="196"/>
      <c r="BW307" s="19">
        <f t="shared" si="307"/>
        <v>0</v>
      </c>
      <c r="BY307" s="196"/>
      <c r="CA307" s="19">
        <f t="shared" si="308"/>
        <v>0</v>
      </c>
      <c r="CC307" s="196"/>
      <c r="CE307" s="19">
        <f t="shared" si="309"/>
        <v>0</v>
      </c>
      <c r="CG307" s="196"/>
      <c r="CI307" s="19">
        <f t="shared" si="310"/>
        <v>0</v>
      </c>
      <c r="CK307" s="196"/>
      <c r="CM307" s="19">
        <f t="shared" si="311"/>
        <v>0</v>
      </c>
      <c r="CO307" s="19">
        <f t="shared" si="314"/>
        <v>-638276.4262499999</v>
      </c>
      <c r="CQ307" s="19">
        <f t="shared" si="285"/>
        <v>0</v>
      </c>
      <c r="CS307" s="19">
        <f t="shared" si="315"/>
        <v>0</v>
      </c>
      <c r="CU307" s="19">
        <f t="shared" si="312"/>
        <v>-638276.4262499999</v>
      </c>
      <c r="CW307" s="76">
        <f t="shared" si="313"/>
        <v>0</v>
      </c>
      <c r="CY307" s="21"/>
      <c r="CZ307" s="19">
        <f t="shared" si="286"/>
        <v>0</v>
      </c>
      <c r="DA307" s="21"/>
    </row>
    <row r="308" spans="2:105" x14ac:dyDescent="0.2">
      <c r="B308" s="17" t="str">
        <f>VLOOKUP(D308,'line assign basis'!$L$15:$Q$1525,6,FALSE)</f>
        <v>WA-OR SITES DEFERRAL</v>
      </c>
      <c r="C308" s="20" t="s">
        <v>729</v>
      </c>
      <c r="D308" s="20" t="s">
        <v>727</v>
      </c>
      <c r="E308" s="20">
        <f>IFERROR(VLOOKUP(D308,'line assign basis'!$L$5:$P$1288,5,FALSE),"")</f>
        <v>23</v>
      </c>
      <c r="F308" s="39">
        <v>617625.30000000005</v>
      </c>
      <c r="G308" s="39">
        <v>620481.46</v>
      </c>
      <c r="H308" s="19">
        <v>618178.15</v>
      </c>
      <c r="I308" s="105">
        <f>IFERROR(VLOOKUP($D308,'SAP Data'!$A$7:$SD$1500,I$4,FALSE),"")</f>
        <v>619774.74</v>
      </c>
      <c r="J308" s="105">
        <f>IFERROR(VLOOKUP($D308,'SAP Data'!$A$7:$SD$1500,J$4,FALSE),"")</f>
        <v>621755.31000000006</v>
      </c>
      <c r="K308" s="105">
        <f>IFERROR(VLOOKUP($D308,'SAP Data'!$A$7:$SD$1500,K$4,FALSE),"")</f>
        <v>638242.1</v>
      </c>
      <c r="L308" s="105">
        <f>IFERROR(VLOOKUP($D308,'SAP Data'!$A$7:$SD$1500,L$4,FALSE),"")</f>
        <v>638925.32999999996</v>
      </c>
      <c r="M308" s="105">
        <f>IFERROR(VLOOKUP($D308,'SAP Data'!$A$7:$SD$1500,M$4,FALSE),"")</f>
        <v>590507.32999999996</v>
      </c>
      <c r="N308" s="105">
        <f>IFERROR(VLOOKUP($D308,'SAP Data'!$A$7:$SD$1500,N$4,FALSE),"")</f>
        <v>588133.28</v>
      </c>
      <c r="O308" s="105">
        <f>IFERROR(VLOOKUP($D308,'SAP Data'!$A$7:$SD$1500,O$4,FALSE),"")</f>
        <v>592267.44999999995</v>
      </c>
      <c r="P308" s="105">
        <f>IFERROR(VLOOKUP($D308,'SAP Data'!$A$7:$SD$1500,P$4,FALSE),"")</f>
        <v>597646.54</v>
      </c>
      <c r="Q308" s="105">
        <f>IFERROR(VLOOKUP($D308,'SAP Data'!$A$7:$SD$1500,Q$4,FALSE),"")</f>
        <v>611095.32999999996</v>
      </c>
      <c r="R308" s="105">
        <f>IFERROR(VLOOKUP($D308,'SAP Data'!$A$7:$SD$1500,R$4,FALSE),"")</f>
        <v>613334.5</v>
      </c>
      <c r="S308" s="105">
        <f>IFERROR(VLOOKUP($D308,'SAP Data'!$A$7:$SD$1500,S$4,FALSE),"")</f>
        <v>614467.79</v>
      </c>
      <c r="T308" s="105">
        <f>IFERROR(VLOOKUP($D308,'SAP Data'!$A$7:$SD$1500,T$4,FALSE),"")</f>
        <v>624317.49</v>
      </c>
      <c r="U308" s="105">
        <f>IFERROR(VLOOKUP($D308,'SAP Data'!$A$7:$SD$1500,U$4,FALSE),"")</f>
        <v>625814.24</v>
      </c>
      <c r="V308" s="105">
        <f>IFERROR(VLOOKUP($D308,'SAP Data'!$A$7:$SD$1500,V$4,FALSE),"")</f>
        <v>633295.24</v>
      </c>
      <c r="W308" s="105">
        <f>IFERROR(VLOOKUP($D308,'SAP Data'!$A$7:$SD$1500,W$4,FALSE),"")</f>
        <v>640451.6</v>
      </c>
      <c r="X308" s="105">
        <f>IFERROR(VLOOKUP($D308,'SAP Data'!$A$7:$SD$1500,X$4,FALSE),"")</f>
        <v>643205.02</v>
      </c>
      <c r="Y308" s="105">
        <f>IFERROR(VLOOKUP($D308,'SAP Data'!$A$7:$SD$1500,Y$4,FALSE),"")</f>
        <v>644662.43999999994</v>
      </c>
      <c r="Z308" s="105">
        <f>IFERROR(VLOOKUP($D308,'SAP Data'!$A$7:$SD$1500,Z$4,FALSE),"")</f>
        <v>645984.02</v>
      </c>
      <c r="AA308" s="105">
        <f>IFERROR(VLOOKUP($D308,'SAP Data'!$A$7:$SD$1500,AA$4,FALSE),"")</f>
        <v>662953.46</v>
      </c>
      <c r="AB308" s="105">
        <f>IFERROR(VLOOKUP($D308,'SAP Data'!$A$7:$SD$1500,AB$4,FALSE),"")</f>
        <v>664210.84</v>
      </c>
      <c r="AC308" s="220">
        <f>IFERROR(VLOOKUP($D308,'SAP Data'!$A$7:$SD$1500,AC$4,FALSE),"")</f>
        <v>682145.62</v>
      </c>
      <c r="AD308" s="133">
        <f t="shared" si="287"/>
        <v>612707.2433333334</v>
      </c>
      <c r="AE308" s="47">
        <f t="shared" si="288"/>
        <v>612277.89041666675</v>
      </c>
      <c r="AF308" s="47">
        <f t="shared" si="289"/>
        <v>612283.12666666671</v>
      </c>
      <c r="AG308" s="47">
        <f t="shared" si="290"/>
        <v>612790.57833333348</v>
      </c>
      <c r="AH308" s="47">
        <f t="shared" si="291"/>
        <v>613523.05458333343</v>
      </c>
      <c r="AI308" s="47">
        <f t="shared" si="292"/>
        <v>614095.94750000001</v>
      </c>
      <c r="AJ308" s="47">
        <f t="shared" si="293"/>
        <v>614366.33041666669</v>
      </c>
      <c r="AK308" s="47">
        <f t="shared" si="294"/>
        <v>616801.11375000002</v>
      </c>
      <c r="AL308" s="47">
        <f t="shared" si="295"/>
        <v>621468.02416666655</v>
      </c>
      <c r="AM308" s="47">
        <f t="shared" si="296"/>
        <v>626823.7220833333</v>
      </c>
      <c r="AN308" s="47">
        <f t="shared" si="297"/>
        <v>632542.48499999999</v>
      </c>
      <c r="AO308" s="132">
        <f t="shared" si="298"/>
        <v>638276.4262499999</v>
      </c>
      <c r="AP308" s="19"/>
      <c r="AQ308" s="19">
        <f t="shared" si="299"/>
        <v>0</v>
      </c>
      <c r="AR308" s="19"/>
      <c r="AS308" s="201"/>
      <c r="AT308" s="19"/>
      <c r="AU308" s="19">
        <f t="shared" si="300"/>
        <v>0</v>
      </c>
      <c r="AV308" s="19"/>
      <c r="AW308" s="201"/>
      <c r="AY308" s="19">
        <f t="shared" si="301"/>
        <v>0</v>
      </c>
      <c r="BA308" s="196"/>
      <c r="BC308" s="19">
        <f t="shared" si="302"/>
        <v>0</v>
      </c>
      <c r="BE308" s="196"/>
      <c r="BG308" s="19">
        <f t="shared" si="303"/>
        <v>0</v>
      </c>
      <c r="BI308" s="196"/>
      <c r="BK308" s="19">
        <f t="shared" si="304"/>
        <v>0</v>
      </c>
      <c r="BM308" s="196"/>
      <c r="BO308" s="19">
        <f t="shared" si="305"/>
        <v>0</v>
      </c>
      <c r="BQ308" s="196"/>
      <c r="BS308" s="19">
        <f t="shared" si="306"/>
        <v>0</v>
      </c>
      <c r="BU308" s="196"/>
      <c r="BW308" s="19">
        <f t="shared" si="307"/>
        <v>0</v>
      </c>
      <c r="BY308" s="196"/>
      <c r="CA308" s="19">
        <f t="shared" si="308"/>
        <v>0</v>
      </c>
      <c r="CC308" s="196"/>
      <c r="CE308" s="19">
        <f t="shared" si="309"/>
        <v>0</v>
      </c>
      <c r="CG308" s="196"/>
      <c r="CI308" s="19">
        <f t="shared" si="310"/>
        <v>0</v>
      </c>
      <c r="CK308" s="196"/>
      <c r="CM308" s="19">
        <f t="shared" si="311"/>
        <v>0</v>
      </c>
      <c r="CO308" s="19">
        <f t="shared" si="314"/>
        <v>638276.4262499999</v>
      </c>
      <c r="CQ308" s="19">
        <f t="shared" si="285"/>
        <v>0</v>
      </c>
      <c r="CS308" s="19">
        <f t="shared" si="315"/>
        <v>0</v>
      </c>
      <c r="CU308" s="19">
        <f t="shared" si="312"/>
        <v>638276.4262499999</v>
      </c>
      <c r="CW308" s="76">
        <f t="shared" si="313"/>
        <v>0</v>
      </c>
      <c r="CY308" s="21"/>
      <c r="CZ308" s="19">
        <f t="shared" si="286"/>
        <v>0</v>
      </c>
      <c r="DA308" s="21"/>
    </row>
    <row r="309" spans="2:105" x14ac:dyDescent="0.2">
      <c r="B309" s="17" t="str">
        <f>VLOOKUP(D309,'line assign basis'!$L$15:$Q$1525,6,FALSE)</f>
        <v>OR INSUR CARRYFWD</v>
      </c>
      <c r="C309" s="20" t="s">
        <v>732</v>
      </c>
      <c r="D309" s="20" t="s">
        <v>730</v>
      </c>
      <c r="E309" s="20">
        <f>IFERROR(VLOOKUP(D309,'line assign basis'!$L$5:$P$1288,5,FALSE),"")</f>
        <v>23</v>
      </c>
      <c r="F309" s="39">
        <v>-11701923.01</v>
      </c>
      <c r="G309" s="39">
        <v>-11732543.039999999</v>
      </c>
      <c r="H309" s="19">
        <v>-11763243.189999999</v>
      </c>
      <c r="I309" s="105">
        <f>IFERROR(VLOOKUP($D309,'SAP Data'!$A$7:$SD$1500,I$4,FALSE),"")</f>
        <v>-11794023.68</v>
      </c>
      <c r="J309" s="105">
        <f>IFERROR(VLOOKUP($D309,'SAP Data'!$A$7:$SD$1500,J$4,FALSE),"")</f>
        <v>-11824884.710000001</v>
      </c>
      <c r="K309" s="105">
        <f>IFERROR(VLOOKUP($D309,'SAP Data'!$A$7:$SD$1500,K$4,FALSE),"")</f>
        <v>-11855826.49</v>
      </c>
      <c r="L309" s="105">
        <f>IFERROR(VLOOKUP($D309,'SAP Data'!$A$7:$SD$1500,L$4,FALSE),"")</f>
        <v>-11886849.24</v>
      </c>
      <c r="M309" s="105">
        <f>IFERROR(VLOOKUP($D309,'SAP Data'!$A$7:$SD$1500,M$4,FALSE),"")</f>
        <v>-10423164.23</v>
      </c>
      <c r="N309" s="105">
        <f>IFERROR(VLOOKUP($D309,'SAP Data'!$A$7:$SD$1500,N$4,FALSE),"")</f>
        <v>-10449672.630000001</v>
      </c>
      <c r="O309" s="105">
        <f>IFERROR(VLOOKUP($D309,'SAP Data'!$A$7:$SD$1500,O$4,FALSE),"")</f>
        <v>-10477015.939999999</v>
      </c>
      <c r="P309" s="105">
        <f>IFERROR(VLOOKUP($D309,'SAP Data'!$A$7:$SD$1500,P$4,FALSE),"")</f>
        <v>-10504430.800000001</v>
      </c>
      <c r="Q309" s="105">
        <f>IFERROR(VLOOKUP($D309,'SAP Data'!$A$7:$SD$1500,Q$4,FALSE),"")</f>
        <v>-10531917.390000001</v>
      </c>
      <c r="R309" s="105">
        <f>IFERROR(VLOOKUP($D309,'SAP Data'!$A$7:$SD$1500,R$4,FALSE),"")</f>
        <v>-10564829.630000001</v>
      </c>
      <c r="S309" s="105">
        <f>IFERROR(VLOOKUP($D309,'SAP Data'!$A$7:$SD$1500,S$4,FALSE),"")</f>
        <v>-10597844.720000001</v>
      </c>
      <c r="T309" s="105">
        <f>IFERROR(VLOOKUP($D309,'SAP Data'!$A$7:$SD$1500,T$4,FALSE),"")</f>
        <v>-10630962.98</v>
      </c>
      <c r="U309" s="105">
        <f>IFERROR(VLOOKUP($D309,'SAP Data'!$A$7:$SD$1500,U$4,FALSE),"")</f>
        <v>-10664184.74</v>
      </c>
      <c r="V309" s="105">
        <f>IFERROR(VLOOKUP($D309,'SAP Data'!$A$7:$SD$1500,V$4,FALSE),"")</f>
        <v>-10697510.32</v>
      </c>
      <c r="W309" s="105">
        <f>IFERROR(VLOOKUP($D309,'SAP Data'!$A$7:$SD$1500,W$4,FALSE),"")</f>
        <v>-10730940.039999999</v>
      </c>
      <c r="X309" s="105">
        <f>IFERROR(VLOOKUP($D309,'SAP Data'!$A$7:$SD$1500,X$4,FALSE),"")</f>
        <v>-10764474.23</v>
      </c>
      <c r="Y309" s="105">
        <f>IFERROR(VLOOKUP($D309,'SAP Data'!$A$7:$SD$1500,Y$4,FALSE),"")</f>
        <v>-10798113.210000001</v>
      </c>
      <c r="Z309" s="105">
        <f>IFERROR(VLOOKUP($D309,'SAP Data'!$A$7:$SD$1500,Z$4,FALSE),"")</f>
        <v>-8069625.96</v>
      </c>
      <c r="AA309" s="105">
        <f>IFERROR(VLOOKUP($D309,'SAP Data'!$A$7:$SD$1500,AA$4,FALSE),"")</f>
        <v>-8094843.54</v>
      </c>
      <c r="AB309" s="105">
        <f>IFERROR(VLOOKUP($D309,'SAP Data'!$A$7:$SD$1500,AB$4,FALSE),"")</f>
        <v>-8120139.9299999997</v>
      </c>
      <c r="AC309" s="220">
        <f>IFERROR(VLOOKUP($D309,'SAP Data'!$A$7:$SD$1500,AC$4,FALSE),"")</f>
        <v>-8145515.3700000001</v>
      </c>
      <c r="AD309" s="133">
        <f t="shared" si="287"/>
        <v>-11198078.971666666</v>
      </c>
      <c r="AE309" s="47">
        <f t="shared" si="288"/>
        <v>-11103420.984166665</v>
      </c>
      <c r="AF309" s="47">
        <f t="shared" si="289"/>
        <v>-11008963.545416666</v>
      </c>
      <c r="AG309" s="47">
        <f t="shared" si="290"/>
        <v>-10914708.580833334</v>
      </c>
      <c r="AH309" s="47">
        <f t="shared" si="291"/>
        <v>-10820658.025416667</v>
      </c>
      <c r="AI309" s="47">
        <f t="shared" si="292"/>
        <v>-10726813.82375</v>
      </c>
      <c r="AJ309" s="47">
        <f t="shared" si="293"/>
        <v>-10633177.929583332</v>
      </c>
      <c r="AK309" s="47">
        <f t="shared" si="294"/>
        <v>-10602035.178333333</v>
      </c>
      <c r="AL309" s="47">
        <f t="shared" si="295"/>
        <v>-10518489.44125</v>
      </c>
      <c r="AM309" s="47">
        <f t="shared" si="296"/>
        <v>-10320063.646666666</v>
      </c>
      <c r="AN309" s="47">
        <f t="shared" si="297"/>
        <v>-10121461.010416666</v>
      </c>
      <c r="AO309" s="132">
        <f t="shared" si="298"/>
        <v>-9922682.1400000006</v>
      </c>
      <c r="AP309" s="19"/>
      <c r="AQ309" s="19">
        <f t="shared" si="299"/>
        <v>0</v>
      </c>
      <c r="AR309" s="19"/>
      <c r="AS309" s="201"/>
      <c r="AT309" s="19"/>
      <c r="AU309" s="19">
        <f t="shared" si="300"/>
        <v>0</v>
      </c>
      <c r="AV309" s="19"/>
      <c r="AW309" s="201"/>
      <c r="AY309" s="19">
        <f t="shared" si="301"/>
        <v>0</v>
      </c>
      <c r="BA309" s="196"/>
      <c r="BC309" s="19">
        <f t="shared" si="302"/>
        <v>0</v>
      </c>
      <c r="BE309" s="196"/>
      <c r="BG309" s="19">
        <f t="shared" si="303"/>
        <v>0</v>
      </c>
      <c r="BI309" s="196"/>
      <c r="BK309" s="19">
        <f t="shared" si="304"/>
        <v>0</v>
      </c>
      <c r="BM309" s="196"/>
      <c r="BO309" s="19">
        <f t="shared" si="305"/>
        <v>0</v>
      </c>
      <c r="BQ309" s="196"/>
      <c r="BS309" s="19">
        <f t="shared" si="306"/>
        <v>0</v>
      </c>
      <c r="BU309" s="196"/>
      <c r="BW309" s="19">
        <f t="shared" si="307"/>
        <v>0</v>
      </c>
      <c r="BY309" s="196"/>
      <c r="CA309" s="19">
        <f t="shared" si="308"/>
        <v>0</v>
      </c>
      <c r="CC309" s="196"/>
      <c r="CE309" s="19">
        <f t="shared" si="309"/>
        <v>0</v>
      </c>
      <c r="CG309" s="196"/>
      <c r="CI309" s="19">
        <f t="shared" si="310"/>
        <v>0</v>
      </c>
      <c r="CK309" s="196"/>
      <c r="CM309" s="19">
        <f t="shared" si="311"/>
        <v>0</v>
      </c>
      <c r="CO309" s="19">
        <f t="shared" si="314"/>
        <v>-9922682.1400000006</v>
      </c>
      <c r="CQ309" s="19">
        <f t="shared" si="285"/>
        <v>0</v>
      </c>
      <c r="CS309" s="19">
        <f t="shared" si="315"/>
        <v>0</v>
      </c>
      <c r="CU309" s="19">
        <f t="shared" si="312"/>
        <v>-9922682.1400000006</v>
      </c>
      <c r="CW309" s="76">
        <f t="shared" si="313"/>
        <v>0</v>
      </c>
      <c r="CY309" s="21"/>
      <c r="CZ309" s="19">
        <f t="shared" si="286"/>
        <v>0</v>
      </c>
      <c r="DA309" s="21"/>
    </row>
    <row r="310" spans="2:105" x14ac:dyDescent="0.2">
      <c r="B310" s="17" t="str">
        <f>VLOOKUP(D310,'line assign basis'!$L$15:$Q$1525,6,FALSE)</f>
        <v>DEFER- INTERV ISSUE</v>
      </c>
      <c r="C310" s="20" t="s">
        <v>735</v>
      </c>
      <c r="D310" s="20" t="s">
        <v>733</v>
      </c>
      <c r="E310" s="20">
        <f>IFERROR(VLOOKUP(D310,'line assign basis'!$L$5:$P$1288,5,FALSE),"")</f>
        <v>23</v>
      </c>
      <c r="F310" s="39">
        <v>95840</v>
      </c>
      <c r="G310" s="39">
        <v>95840</v>
      </c>
      <c r="H310" s="19">
        <v>98710</v>
      </c>
      <c r="I310" s="105">
        <f>IFERROR(VLOOKUP($D310,'SAP Data'!$A$7:$SD$1500,I$4,FALSE),"")</f>
        <v>98710</v>
      </c>
      <c r="J310" s="105">
        <f>IFERROR(VLOOKUP($D310,'SAP Data'!$A$7:$SD$1500,J$4,FALSE),"")</f>
        <v>98710</v>
      </c>
      <c r="K310" s="105">
        <f>IFERROR(VLOOKUP($D310,'SAP Data'!$A$7:$SD$1500,K$4,FALSE),"")</f>
        <v>98710</v>
      </c>
      <c r="L310" s="105">
        <f>IFERROR(VLOOKUP($D310,'SAP Data'!$A$7:$SD$1500,L$4,FALSE),"")</f>
        <v>98710</v>
      </c>
      <c r="M310" s="105">
        <f>IFERROR(VLOOKUP($D310,'SAP Data'!$A$7:$SD$1500,M$4,FALSE),"")</f>
        <v>100710</v>
      </c>
      <c r="N310" s="105">
        <f>IFERROR(VLOOKUP($D310,'SAP Data'!$A$7:$SD$1500,N$4,FALSE),"")</f>
        <v>157928.47</v>
      </c>
      <c r="O310" s="105">
        <f>IFERROR(VLOOKUP($D310,'SAP Data'!$A$7:$SD$1500,O$4,FALSE),"")</f>
        <v>236028.47</v>
      </c>
      <c r="P310" s="105">
        <f>IFERROR(VLOOKUP($D310,'SAP Data'!$A$7:$SD$1500,P$4,FALSE),"")</f>
        <v>147703.47</v>
      </c>
      <c r="Q310" s="105">
        <f>IFERROR(VLOOKUP($D310,'SAP Data'!$A$7:$SD$1500,Q$4,FALSE),"")</f>
        <v>147703.47</v>
      </c>
      <c r="R310" s="105">
        <f>IFERROR(VLOOKUP($D310,'SAP Data'!$A$7:$SD$1500,R$4,FALSE),"")</f>
        <v>147703.47</v>
      </c>
      <c r="S310" s="105">
        <f>IFERROR(VLOOKUP($D310,'SAP Data'!$A$7:$SD$1500,S$4,FALSE),"")</f>
        <v>147703.47</v>
      </c>
      <c r="T310" s="105">
        <f>IFERROR(VLOOKUP($D310,'SAP Data'!$A$7:$SD$1500,T$4,FALSE),"")</f>
        <v>183503.47</v>
      </c>
      <c r="U310" s="105">
        <f>IFERROR(VLOOKUP($D310,'SAP Data'!$A$7:$SD$1500,U$4,FALSE),"")</f>
        <v>204519.47</v>
      </c>
      <c r="V310" s="105">
        <f>IFERROR(VLOOKUP($D310,'SAP Data'!$A$7:$SD$1500,V$4,FALSE),"")</f>
        <v>204519.47</v>
      </c>
      <c r="W310" s="105">
        <f>IFERROR(VLOOKUP($D310,'SAP Data'!$A$7:$SD$1500,W$4,FALSE),"")</f>
        <v>204519.47</v>
      </c>
      <c r="X310" s="105">
        <f>IFERROR(VLOOKUP($D310,'SAP Data'!$A$7:$SD$1500,X$4,FALSE),"")</f>
        <v>204519.47</v>
      </c>
      <c r="Y310" s="105">
        <f>IFERROR(VLOOKUP($D310,'SAP Data'!$A$7:$SD$1500,Y$4,FALSE),"")</f>
        <v>204519.47</v>
      </c>
      <c r="Z310" s="105">
        <f>IFERROR(VLOOKUP($D310,'SAP Data'!$A$7:$SD$1500,Z$4,FALSE),"")</f>
        <v>204519.47</v>
      </c>
      <c r="AA310" s="105">
        <f>IFERROR(VLOOKUP($D310,'SAP Data'!$A$7:$SD$1500,AA$4,FALSE),"")</f>
        <v>213288.17</v>
      </c>
      <c r="AB310" s="105">
        <f>IFERROR(VLOOKUP($D310,'SAP Data'!$A$7:$SD$1500,AB$4,FALSE),"")</f>
        <v>8768.7000000000007</v>
      </c>
      <c r="AC310" s="220">
        <f>IFERROR(VLOOKUP($D310,'SAP Data'!$A$7:$SD$1500,AC$4,FALSE),"")</f>
        <v>8768.7000000000007</v>
      </c>
      <c r="AD310" s="133">
        <f t="shared" si="287"/>
        <v>125102.96791666666</v>
      </c>
      <c r="AE310" s="47">
        <f t="shared" si="288"/>
        <v>129424.92375</v>
      </c>
      <c r="AF310" s="47">
        <f t="shared" si="289"/>
        <v>135118.96291666667</v>
      </c>
      <c r="AG310" s="47">
        <f t="shared" si="290"/>
        <v>143060.75208333333</v>
      </c>
      <c r="AH310" s="47">
        <f t="shared" si="291"/>
        <v>151878.20791666667</v>
      </c>
      <c r="AI310" s="47">
        <f t="shared" si="292"/>
        <v>160695.66374999998</v>
      </c>
      <c r="AJ310" s="47">
        <f t="shared" si="293"/>
        <v>169513.11958333335</v>
      </c>
      <c r="AK310" s="47">
        <f t="shared" si="294"/>
        <v>178247.24208333332</v>
      </c>
      <c r="AL310" s="47">
        <f t="shared" si="295"/>
        <v>184513.92833333332</v>
      </c>
      <c r="AM310" s="47">
        <f t="shared" si="296"/>
        <v>185507.70749999999</v>
      </c>
      <c r="AN310" s="47">
        <f t="shared" si="297"/>
        <v>178771.24625</v>
      </c>
      <c r="AO310" s="132">
        <f t="shared" si="298"/>
        <v>167193.34875</v>
      </c>
      <c r="AP310" s="19"/>
      <c r="AQ310" s="19">
        <f t="shared" si="299"/>
        <v>0</v>
      </c>
      <c r="AR310" s="19"/>
      <c r="AS310" s="201"/>
      <c r="AT310" s="19"/>
      <c r="AU310" s="19">
        <f t="shared" si="300"/>
        <v>0</v>
      </c>
      <c r="AV310" s="19"/>
      <c r="AW310" s="201"/>
      <c r="AY310" s="19">
        <f t="shared" si="301"/>
        <v>0</v>
      </c>
      <c r="BA310" s="196"/>
      <c r="BC310" s="19">
        <f t="shared" si="302"/>
        <v>0</v>
      </c>
      <c r="BE310" s="196"/>
      <c r="BG310" s="19">
        <f t="shared" si="303"/>
        <v>0</v>
      </c>
      <c r="BI310" s="196"/>
      <c r="BK310" s="19">
        <f t="shared" si="304"/>
        <v>0</v>
      </c>
      <c r="BM310" s="196"/>
      <c r="BO310" s="19">
        <f t="shared" si="305"/>
        <v>0</v>
      </c>
      <c r="BQ310" s="196"/>
      <c r="BS310" s="19">
        <f t="shared" si="306"/>
        <v>0</v>
      </c>
      <c r="BU310" s="196"/>
      <c r="BW310" s="19">
        <f t="shared" si="307"/>
        <v>0</v>
      </c>
      <c r="BY310" s="196"/>
      <c r="CA310" s="19">
        <f t="shared" si="308"/>
        <v>0</v>
      </c>
      <c r="CC310" s="196"/>
      <c r="CE310" s="19">
        <f t="shared" si="309"/>
        <v>0</v>
      </c>
      <c r="CG310" s="196"/>
      <c r="CI310" s="19">
        <f t="shared" si="310"/>
        <v>0</v>
      </c>
      <c r="CK310" s="196"/>
      <c r="CM310" s="19">
        <f t="shared" si="311"/>
        <v>0</v>
      </c>
      <c r="CO310" s="19">
        <f t="shared" si="314"/>
        <v>167193.34875</v>
      </c>
      <c r="CQ310" s="19">
        <f t="shared" si="285"/>
        <v>0</v>
      </c>
      <c r="CS310" s="19">
        <f t="shared" si="315"/>
        <v>0</v>
      </c>
      <c r="CU310" s="19">
        <f t="shared" si="312"/>
        <v>167193.34875</v>
      </c>
      <c r="CW310" s="76">
        <f t="shared" si="313"/>
        <v>0</v>
      </c>
      <c r="CY310" s="21"/>
      <c r="CZ310" s="19">
        <f t="shared" si="286"/>
        <v>0</v>
      </c>
      <c r="DA310" s="21"/>
    </row>
    <row r="311" spans="2:105" x14ac:dyDescent="0.2">
      <c r="B311" s="17" t="str">
        <f>VLOOKUP(D311,'line assign basis'!$L$15:$Q$1525,6,FALSE)</f>
        <v>SB 844 Deferral</v>
      </c>
      <c r="C311" s="20" t="s">
        <v>738</v>
      </c>
      <c r="D311" s="20" t="s">
        <v>736</v>
      </c>
      <c r="E311" s="20">
        <f>IFERROR(VLOOKUP(D311,'line assign basis'!$L$5:$P$1288,5,FALSE),"")</f>
        <v>23</v>
      </c>
      <c r="F311" s="39">
        <v>79194.75</v>
      </c>
      <c r="G311" s="39">
        <v>79194.75</v>
      </c>
      <c r="H311" s="19">
        <v>79194.75</v>
      </c>
      <c r="I311" s="105">
        <f>IFERROR(VLOOKUP($D311,'SAP Data'!$A$7:$SD$1500,I$4,FALSE),"")</f>
        <v>79194.75</v>
      </c>
      <c r="J311" s="105">
        <f>IFERROR(VLOOKUP($D311,'SAP Data'!$A$7:$SD$1500,J$4,FALSE),"")</f>
        <v>79194.75</v>
      </c>
      <c r="K311" s="105">
        <f>IFERROR(VLOOKUP($D311,'SAP Data'!$A$7:$SD$1500,K$4,FALSE),"")</f>
        <v>79194.75</v>
      </c>
      <c r="L311" s="105">
        <f>IFERROR(VLOOKUP($D311,'SAP Data'!$A$7:$SD$1500,L$4,FALSE),"")</f>
        <v>79194.75</v>
      </c>
      <c r="M311" s="105">
        <f>IFERROR(VLOOKUP($D311,'SAP Data'!$A$7:$SD$1500,M$4,FALSE),"")</f>
        <v>79194.75</v>
      </c>
      <c r="N311" s="105">
        <f>IFERROR(VLOOKUP($D311,'SAP Data'!$A$7:$SD$1500,N$4,FALSE),"")</f>
        <v>79194.75</v>
      </c>
      <c r="O311" s="105">
        <f>IFERROR(VLOOKUP($D311,'SAP Data'!$A$7:$SD$1500,O$4,FALSE),"")</f>
        <v>79194.75</v>
      </c>
      <c r="P311" s="105">
        <f>IFERROR(VLOOKUP($D311,'SAP Data'!$A$7:$SD$1500,P$4,FALSE),"")</f>
        <v>79194.75</v>
      </c>
      <c r="Q311" s="105">
        <f>IFERROR(VLOOKUP($D311,'SAP Data'!$A$7:$SD$1500,Q$4,FALSE),"")</f>
        <v>79194.75</v>
      </c>
      <c r="R311" s="105">
        <f>IFERROR(VLOOKUP($D311,'SAP Data'!$A$7:$SD$1500,R$4,FALSE),"")</f>
        <v>79194.75</v>
      </c>
      <c r="S311" s="105">
        <f>IFERROR(VLOOKUP($D311,'SAP Data'!$A$7:$SD$1500,S$4,FALSE),"")</f>
        <v>79194.75</v>
      </c>
      <c r="T311" s="105">
        <f>IFERROR(VLOOKUP($D311,'SAP Data'!$A$7:$SD$1500,T$4,FALSE),"")</f>
        <v>79194.75</v>
      </c>
      <c r="U311" s="105">
        <f>IFERROR(VLOOKUP($D311,'SAP Data'!$A$7:$SD$1500,U$4,FALSE),"")</f>
        <v>79194.75</v>
      </c>
      <c r="V311" s="105">
        <f>IFERROR(VLOOKUP($D311,'SAP Data'!$A$7:$SD$1500,V$4,FALSE),"")</f>
        <v>79194.75</v>
      </c>
      <c r="W311" s="105">
        <f>IFERROR(VLOOKUP($D311,'SAP Data'!$A$7:$SD$1500,W$4,FALSE),"")</f>
        <v>79194.75</v>
      </c>
      <c r="X311" s="105">
        <f>IFERROR(VLOOKUP($D311,'SAP Data'!$A$7:$SD$1500,X$4,FALSE),"")</f>
        <v>79194.75</v>
      </c>
      <c r="Y311" s="105">
        <f>IFERROR(VLOOKUP($D311,'SAP Data'!$A$7:$SD$1500,Y$4,FALSE),"")</f>
        <v>79194.75</v>
      </c>
      <c r="Z311" s="105">
        <f>IFERROR(VLOOKUP($D311,'SAP Data'!$A$7:$SD$1500,Z$4,FALSE),"")</f>
        <v>79194.75</v>
      </c>
      <c r="AA311" s="105">
        <f>IFERROR(VLOOKUP($D311,'SAP Data'!$A$7:$SD$1500,AA$4,FALSE),"")</f>
        <v>79194.75</v>
      </c>
      <c r="AB311" s="105">
        <f>IFERROR(VLOOKUP($D311,'SAP Data'!$A$7:$SD$1500,AB$4,FALSE),"")</f>
        <v>79194.75</v>
      </c>
      <c r="AC311" s="220">
        <f>IFERROR(VLOOKUP($D311,'SAP Data'!$A$7:$SD$1500,AC$4,FALSE),"")</f>
        <v>79194.75</v>
      </c>
      <c r="AD311" s="133">
        <f t="shared" si="287"/>
        <v>79194.75</v>
      </c>
      <c r="AE311" s="47">
        <f t="shared" si="288"/>
        <v>79194.75</v>
      </c>
      <c r="AF311" s="47">
        <f t="shared" si="289"/>
        <v>79194.75</v>
      </c>
      <c r="AG311" s="47">
        <f t="shared" si="290"/>
        <v>79194.75</v>
      </c>
      <c r="AH311" s="47">
        <f t="shared" si="291"/>
        <v>79194.75</v>
      </c>
      <c r="AI311" s="47">
        <f t="shared" si="292"/>
        <v>79194.75</v>
      </c>
      <c r="AJ311" s="47">
        <f t="shared" si="293"/>
        <v>79194.75</v>
      </c>
      <c r="AK311" s="47">
        <f t="shared" si="294"/>
        <v>79194.75</v>
      </c>
      <c r="AL311" s="47">
        <f t="shared" si="295"/>
        <v>79194.75</v>
      </c>
      <c r="AM311" s="47">
        <f t="shared" si="296"/>
        <v>79194.75</v>
      </c>
      <c r="AN311" s="47">
        <f t="shared" si="297"/>
        <v>79194.75</v>
      </c>
      <c r="AO311" s="132">
        <f t="shared" si="298"/>
        <v>79194.75</v>
      </c>
      <c r="AP311" s="19"/>
      <c r="AQ311" s="19">
        <f t="shared" si="299"/>
        <v>0</v>
      </c>
      <c r="AR311" s="19"/>
      <c r="AS311" s="201"/>
      <c r="AT311" s="19"/>
      <c r="AU311" s="19">
        <f t="shared" si="300"/>
        <v>0</v>
      </c>
      <c r="AV311" s="19"/>
      <c r="AW311" s="201"/>
      <c r="AY311" s="19">
        <f t="shared" si="301"/>
        <v>0</v>
      </c>
      <c r="BA311" s="196"/>
      <c r="BC311" s="19">
        <f t="shared" si="302"/>
        <v>0</v>
      </c>
      <c r="BE311" s="196"/>
      <c r="BG311" s="19">
        <f t="shared" si="303"/>
        <v>0</v>
      </c>
      <c r="BI311" s="196"/>
      <c r="BK311" s="19">
        <f t="shared" si="304"/>
        <v>0</v>
      </c>
      <c r="BM311" s="196"/>
      <c r="BO311" s="19">
        <f t="shared" si="305"/>
        <v>0</v>
      </c>
      <c r="BQ311" s="196"/>
      <c r="BS311" s="19">
        <f t="shared" si="306"/>
        <v>0</v>
      </c>
      <c r="BU311" s="196"/>
      <c r="BW311" s="19">
        <f t="shared" si="307"/>
        <v>0</v>
      </c>
      <c r="BY311" s="196"/>
      <c r="CA311" s="19">
        <f t="shared" si="308"/>
        <v>0</v>
      </c>
      <c r="CC311" s="196"/>
      <c r="CE311" s="19">
        <f t="shared" si="309"/>
        <v>0</v>
      </c>
      <c r="CG311" s="196"/>
      <c r="CI311" s="19">
        <f t="shared" si="310"/>
        <v>0</v>
      </c>
      <c r="CK311" s="196"/>
      <c r="CM311" s="19">
        <f t="shared" si="311"/>
        <v>0</v>
      </c>
      <c r="CO311" s="19">
        <f t="shared" si="314"/>
        <v>79194.75</v>
      </c>
      <c r="CQ311" s="19">
        <f t="shared" si="285"/>
        <v>0</v>
      </c>
      <c r="CS311" s="19">
        <f t="shared" si="315"/>
        <v>0</v>
      </c>
      <c r="CU311" s="19">
        <f t="shared" si="312"/>
        <v>79194.75</v>
      </c>
      <c r="CW311" s="76">
        <f t="shared" si="313"/>
        <v>0</v>
      </c>
      <c r="CY311" s="21"/>
      <c r="CZ311" s="19">
        <f t="shared" si="286"/>
        <v>0</v>
      </c>
      <c r="DA311" s="21"/>
    </row>
    <row r="312" spans="2:105" x14ac:dyDescent="0.2">
      <c r="B312" s="17" t="str">
        <f>VLOOKUP(D312,'line assign basis'!$L$15:$Q$1525,6,FALSE)</f>
        <v>AMORT - CUB INTERVEN</v>
      </c>
      <c r="C312" s="20" t="s">
        <v>741</v>
      </c>
      <c r="D312" s="20" t="s">
        <v>739</v>
      </c>
      <c r="E312" s="20">
        <f>IFERROR(VLOOKUP(D312,'line assign basis'!$L$5:$P$1288,5,FALSE),"")</f>
        <v>23</v>
      </c>
      <c r="F312" s="39">
        <v>40509.4</v>
      </c>
      <c r="G312" s="39">
        <v>30452.06</v>
      </c>
      <c r="H312" s="19">
        <v>19582.259999999998</v>
      </c>
      <c r="I312" s="105">
        <f>IFERROR(VLOOKUP($D312,'SAP Data'!$A$7:$SD$1500,I$4,FALSE),"")</f>
        <v>11654.78</v>
      </c>
      <c r="J312" s="105">
        <f>IFERROR(VLOOKUP($D312,'SAP Data'!$A$7:$SD$1500,J$4,FALSE),"")</f>
        <v>7547.7</v>
      </c>
      <c r="K312" s="105">
        <f>IFERROR(VLOOKUP($D312,'SAP Data'!$A$7:$SD$1500,K$4,FALSE),"")</f>
        <v>5103.1099999999997</v>
      </c>
      <c r="L312" s="105">
        <f>IFERROR(VLOOKUP($D312,'SAP Data'!$A$7:$SD$1500,L$4,FALSE),"")</f>
        <v>3259.27</v>
      </c>
      <c r="M312" s="105">
        <f>IFERROR(VLOOKUP($D312,'SAP Data'!$A$7:$SD$1500,M$4,FALSE),"")</f>
        <v>1798.13</v>
      </c>
      <c r="N312" s="105">
        <f>IFERROR(VLOOKUP($D312,'SAP Data'!$A$7:$SD$1500,N$4,FALSE),"")</f>
        <v>54.05</v>
      </c>
      <c r="O312" s="105">
        <f>IFERROR(VLOOKUP($D312,'SAP Data'!$A$7:$SD$1500,O$4,FALSE),"")</f>
        <v>-2760.75</v>
      </c>
      <c r="P312" s="105">
        <f>IFERROR(VLOOKUP($D312,'SAP Data'!$A$7:$SD$1500,P$4,FALSE),"")</f>
        <v>126986.1</v>
      </c>
      <c r="Q312" s="105">
        <f>IFERROR(VLOOKUP($D312,'SAP Data'!$A$7:$SD$1500,Q$4,FALSE),"")</f>
        <v>107986.69</v>
      </c>
      <c r="R312" s="105">
        <f>IFERROR(VLOOKUP($D312,'SAP Data'!$A$7:$SD$1500,R$4,FALSE),"")</f>
        <v>85795.24</v>
      </c>
      <c r="S312" s="105">
        <f>IFERROR(VLOOKUP($D312,'SAP Data'!$A$7:$SD$1500,S$4,FALSE),"")</f>
        <v>63779.61</v>
      </c>
      <c r="T312" s="105">
        <f>IFERROR(VLOOKUP($D312,'SAP Data'!$A$7:$SD$1500,T$4,FALSE),"")</f>
        <v>41126.449999999997</v>
      </c>
      <c r="U312" s="105">
        <f>IFERROR(VLOOKUP($D312,'SAP Data'!$A$7:$SD$1500,U$4,FALSE),"")</f>
        <v>29159.67</v>
      </c>
      <c r="V312" s="105">
        <f>IFERROR(VLOOKUP($D312,'SAP Data'!$A$7:$SD$1500,V$4,FALSE),"")</f>
        <v>22113.48</v>
      </c>
      <c r="W312" s="105">
        <f>IFERROR(VLOOKUP($D312,'SAP Data'!$A$7:$SD$1500,W$4,FALSE),"")</f>
        <v>17620.2</v>
      </c>
      <c r="X312" s="105">
        <f>IFERROR(VLOOKUP($D312,'SAP Data'!$A$7:$SD$1500,X$4,FALSE),"")</f>
        <v>14291.22</v>
      </c>
      <c r="Y312" s="105">
        <f>IFERROR(VLOOKUP($D312,'SAP Data'!$A$7:$SD$1500,Y$4,FALSE),"")</f>
        <v>11587.33</v>
      </c>
      <c r="Z312" s="105">
        <f>IFERROR(VLOOKUP($D312,'SAP Data'!$A$7:$SD$1500,Z$4,FALSE),"")</f>
        <v>8657.82</v>
      </c>
      <c r="AA312" s="105">
        <f>IFERROR(VLOOKUP($D312,'SAP Data'!$A$7:$SD$1500,AA$4,FALSE),"")</f>
        <v>1499.97</v>
      </c>
      <c r="AB312" s="105">
        <f>IFERROR(VLOOKUP($D312,'SAP Data'!$A$7:$SD$1500,AB$4,FALSE),"")</f>
        <v>178346.58</v>
      </c>
      <c r="AC312" s="220">
        <f>IFERROR(VLOOKUP($D312,'SAP Data'!$A$7:$SD$1500,AC$4,FALSE),"")</f>
        <v>149254.13</v>
      </c>
      <c r="AD312" s="133">
        <f t="shared" si="287"/>
        <v>31234.643333333337</v>
      </c>
      <c r="AE312" s="47">
        <f t="shared" si="288"/>
        <v>34510.201249999998</v>
      </c>
      <c r="AF312" s="47">
        <f t="shared" si="289"/>
        <v>36796.52375</v>
      </c>
      <c r="AG312" s="47">
        <f t="shared" si="290"/>
        <v>38423.568750000006</v>
      </c>
      <c r="AH312" s="47">
        <f t="shared" si="291"/>
        <v>39759.846666666665</v>
      </c>
      <c r="AI312" s="47">
        <f t="shared" si="292"/>
        <v>40888.299583333326</v>
      </c>
      <c r="AJ312" s="47">
        <f t="shared" si="293"/>
        <v>41869.509583333333</v>
      </c>
      <c r="AK312" s="47">
        <f t="shared" si="294"/>
        <v>42737.057499999995</v>
      </c>
      <c r="AL312" s="47">
        <f t="shared" si="295"/>
        <v>43503.431250000001</v>
      </c>
      <c r="AM312" s="47">
        <f t="shared" si="296"/>
        <v>44039.45166666666</v>
      </c>
      <c r="AN312" s="47">
        <f t="shared" si="297"/>
        <v>46357.001666666656</v>
      </c>
      <c r="AO312" s="132">
        <f t="shared" si="298"/>
        <v>50216.498333333329</v>
      </c>
      <c r="AP312" s="19"/>
      <c r="AQ312" s="19">
        <f t="shared" si="299"/>
        <v>0</v>
      </c>
      <c r="AR312" s="19"/>
      <c r="AS312" s="201"/>
      <c r="AT312" s="19"/>
      <c r="AU312" s="19">
        <f t="shared" si="300"/>
        <v>0</v>
      </c>
      <c r="AV312" s="19"/>
      <c r="AW312" s="201"/>
      <c r="AY312" s="19">
        <f t="shared" si="301"/>
        <v>0</v>
      </c>
      <c r="BA312" s="196"/>
      <c r="BC312" s="19">
        <f t="shared" si="302"/>
        <v>0</v>
      </c>
      <c r="BE312" s="196"/>
      <c r="BG312" s="19">
        <f t="shared" si="303"/>
        <v>0</v>
      </c>
      <c r="BI312" s="196"/>
      <c r="BK312" s="19">
        <f t="shared" si="304"/>
        <v>0</v>
      </c>
      <c r="BM312" s="196"/>
      <c r="BO312" s="19">
        <f t="shared" si="305"/>
        <v>0</v>
      </c>
      <c r="BQ312" s="196"/>
      <c r="BS312" s="19">
        <f t="shared" si="306"/>
        <v>0</v>
      </c>
      <c r="BU312" s="196"/>
      <c r="BW312" s="19">
        <f t="shared" si="307"/>
        <v>0</v>
      </c>
      <c r="BY312" s="196"/>
      <c r="CA312" s="19">
        <f t="shared" si="308"/>
        <v>0</v>
      </c>
      <c r="CC312" s="196"/>
      <c r="CE312" s="19">
        <f t="shared" si="309"/>
        <v>0</v>
      </c>
      <c r="CG312" s="196"/>
      <c r="CI312" s="19">
        <f t="shared" si="310"/>
        <v>0</v>
      </c>
      <c r="CK312" s="196"/>
      <c r="CM312" s="19">
        <f t="shared" si="311"/>
        <v>0</v>
      </c>
      <c r="CO312" s="19">
        <f t="shared" si="314"/>
        <v>50216.498333333329</v>
      </c>
      <c r="CQ312" s="19">
        <f t="shared" si="285"/>
        <v>0</v>
      </c>
      <c r="CS312" s="19">
        <f t="shared" si="315"/>
        <v>0</v>
      </c>
      <c r="CU312" s="19">
        <f t="shared" si="312"/>
        <v>50216.498333333329</v>
      </c>
      <c r="CW312" s="76">
        <f t="shared" si="313"/>
        <v>0</v>
      </c>
      <c r="CY312" s="21"/>
      <c r="CZ312" s="19">
        <f t="shared" si="286"/>
        <v>0</v>
      </c>
      <c r="DA312" s="21"/>
    </row>
    <row r="313" spans="2:105" x14ac:dyDescent="0.2">
      <c r="B313" s="17" t="str">
        <f>VLOOKUP(D313,'line assign basis'!$L$15:$Q$1525,6,FALSE)</f>
        <v>SB 844 Reserve</v>
      </c>
      <c r="C313" s="20" t="s">
        <v>744</v>
      </c>
      <c r="D313" s="20" t="s">
        <v>742</v>
      </c>
      <c r="E313" s="20">
        <f>IFERROR(VLOOKUP(D313,'line assign basis'!$L$5:$P$1288,5,FALSE),"")</f>
        <v>23</v>
      </c>
      <c r="F313" s="39">
        <v>-79194.75</v>
      </c>
      <c r="G313" s="39">
        <v>-79194.75</v>
      </c>
      <c r="H313" s="19">
        <v>-79194.75</v>
      </c>
      <c r="I313" s="105">
        <f>IFERROR(VLOOKUP($D313,'SAP Data'!$A$7:$SD$1500,I$4,FALSE),"")</f>
        <v>-79194.75</v>
      </c>
      <c r="J313" s="105">
        <f>IFERROR(VLOOKUP($D313,'SAP Data'!$A$7:$SD$1500,J$4,FALSE),"")</f>
        <v>-79194.75</v>
      </c>
      <c r="K313" s="105">
        <f>IFERROR(VLOOKUP($D313,'SAP Data'!$A$7:$SD$1500,K$4,FALSE),"")</f>
        <v>-79194.75</v>
      </c>
      <c r="L313" s="105">
        <f>IFERROR(VLOOKUP($D313,'SAP Data'!$A$7:$SD$1500,L$4,FALSE),"")</f>
        <v>-79194.75</v>
      </c>
      <c r="M313" s="105">
        <f>IFERROR(VLOOKUP($D313,'SAP Data'!$A$7:$SD$1500,M$4,FALSE),"")</f>
        <v>-79194.75</v>
      </c>
      <c r="N313" s="105">
        <f>IFERROR(VLOOKUP($D313,'SAP Data'!$A$7:$SD$1500,N$4,FALSE),"")</f>
        <v>-79194.75</v>
      </c>
      <c r="O313" s="105">
        <f>IFERROR(VLOOKUP($D313,'SAP Data'!$A$7:$SD$1500,O$4,FALSE),"")</f>
        <v>-79194.75</v>
      </c>
      <c r="P313" s="105">
        <f>IFERROR(VLOOKUP($D313,'SAP Data'!$A$7:$SD$1500,P$4,FALSE),"")</f>
        <v>-79194.75</v>
      </c>
      <c r="Q313" s="105">
        <f>IFERROR(VLOOKUP($D313,'SAP Data'!$A$7:$SD$1500,Q$4,FALSE),"")</f>
        <v>-79194.75</v>
      </c>
      <c r="R313" s="105">
        <f>IFERROR(VLOOKUP($D313,'SAP Data'!$A$7:$SD$1500,R$4,FALSE),"")</f>
        <v>-79194.75</v>
      </c>
      <c r="S313" s="105">
        <f>IFERROR(VLOOKUP($D313,'SAP Data'!$A$7:$SD$1500,S$4,FALSE),"")</f>
        <v>-79194.75</v>
      </c>
      <c r="T313" s="105">
        <f>IFERROR(VLOOKUP($D313,'SAP Data'!$A$7:$SD$1500,T$4,FALSE),"")</f>
        <v>-79194.75</v>
      </c>
      <c r="U313" s="105">
        <f>IFERROR(VLOOKUP($D313,'SAP Data'!$A$7:$SD$1500,U$4,FALSE),"")</f>
        <v>-79194.75</v>
      </c>
      <c r="V313" s="105">
        <f>IFERROR(VLOOKUP($D313,'SAP Data'!$A$7:$SD$1500,V$4,FALSE),"")</f>
        <v>-79194.75</v>
      </c>
      <c r="W313" s="105">
        <f>IFERROR(VLOOKUP($D313,'SAP Data'!$A$7:$SD$1500,W$4,FALSE),"")</f>
        <v>-79194.75</v>
      </c>
      <c r="X313" s="105">
        <f>IFERROR(VLOOKUP($D313,'SAP Data'!$A$7:$SD$1500,X$4,FALSE),"")</f>
        <v>-79194.75</v>
      </c>
      <c r="Y313" s="105">
        <f>IFERROR(VLOOKUP($D313,'SAP Data'!$A$7:$SD$1500,Y$4,FALSE),"")</f>
        <v>-79194.75</v>
      </c>
      <c r="Z313" s="105">
        <f>IFERROR(VLOOKUP($D313,'SAP Data'!$A$7:$SD$1500,Z$4,FALSE),"")</f>
        <v>-79194.75</v>
      </c>
      <c r="AA313" s="105">
        <f>IFERROR(VLOOKUP($D313,'SAP Data'!$A$7:$SD$1500,AA$4,FALSE),"")</f>
        <v>-79194.75</v>
      </c>
      <c r="AB313" s="105">
        <f>IFERROR(VLOOKUP($D313,'SAP Data'!$A$7:$SD$1500,AB$4,FALSE),"")</f>
        <v>-79194.75</v>
      </c>
      <c r="AC313" s="220">
        <f>IFERROR(VLOOKUP($D313,'SAP Data'!$A$7:$SD$1500,AC$4,FALSE),"")</f>
        <v>-79194.75</v>
      </c>
      <c r="AD313" s="133">
        <f t="shared" si="287"/>
        <v>-79194.75</v>
      </c>
      <c r="AE313" s="47">
        <f t="shared" si="288"/>
        <v>-79194.75</v>
      </c>
      <c r="AF313" s="47">
        <f t="shared" si="289"/>
        <v>-79194.75</v>
      </c>
      <c r="AG313" s="47">
        <f t="shared" si="290"/>
        <v>-79194.75</v>
      </c>
      <c r="AH313" s="47">
        <f t="shared" si="291"/>
        <v>-79194.75</v>
      </c>
      <c r="AI313" s="47">
        <f t="shared" si="292"/>
        <v>-79194.75</v>
      </c>
      <c r="AJ313" s="47">
        <f t="shared" si="293"/>
        <v>-79194.75</v>
      </c>
      <c r="AK313" s="47">
        <f t="shared" si="294"/>
        <v>-79194.75</v>
      </c>
      <c r="AL313" s="47">
        <f t="shared" si="295"/>
        <v>-79194.75</v>
      </c>
      <c r="AM313" s="47">
        <f t="shared" si="296"/>
        <v>-79194.75</v>
      </c>
      <c r="AN313" s="47">
        <f t="shared" si="297"/>
        <v>-79194.75</v>
      </c>
      <c r="AO313" s="132">
        <f t="shared" si="298"/>
        <v>-79194.75</v>
      </c>
      <c r="AP313" s="19"/>
      <c r="AQ313" s="19">
        <f t="shared" si="299"/>
        <v>0</v>
      </c>
      <c r="AR313" s="19"/>
      <c r="AS313" s="201"/>
      <c r="AT313" s="19"/>
      <c r="AU313" s="19">
        <f t="shared" si="300"/>
        <v>0</v>
      </c>
      <c r="AV313" s="19"/>
      <c r="AW313" s="201"/>
      <c r="AY313" s="19">
        <f t="shared" si="301"/>
        <v>0</v>
      </c>
      <c r="BA313" s="196"/>
      <c r="BC313" s="19">
        <f t="shared" si="302"/>
        <v>0</v>
      </c>
      <c r="BE313" s="196"/>
      <c r="BG313" s="19">
        <f t="shared" si="303"/>
        <v>0</v>
      </c>
      <c r="BI313" s="196"/>
      <c r="BK313" s="19">
        <f t="shared" si="304"/>
        <v>0</v>
      </c>
      <c r="BM313" s="196"/>
      <c r="BO313" s="19">
        <f t="shared" si="305"/>
        <v>0</v>
      </c>
      <c r="BQ313" s="196"/>
      <c r="BS313" s="19">
        <f t="shared" si="306"/>
        <v>0</v>
      </c>
      <c r="BU313" s="196"/>
      <c r="BW313" s="19">
        <f t="shared" si="307"/>
        <v>0</v>
      </c>
      <c r="BY313" s="196"/>
      <c r="CA313" s="19">
        <f t="shared" si="308"/>
        <v>0</v>
      </c>
      <c r="CC313" s="196"/>
      <c r="CE313" s="19">
        <f t="shared" si="309"/>
        <v>0</v>
      </c>
      <c r="CG313" s="196"/>
      <c r="CI313" s="19">
        <f t="shared" si="310"/>
        <v>0</v>
      </c>
      <c r="CK313" s="196"/>
      <c r="CM313" s="19">
        <f t="shared" si="311"/>
        <v>0</v>
      </c>
      <c r="CO313" s="19">
        <f t="shared" si="314"/>
        <v>-79194.75</v>
      </c>
      <c r="CQ313" s="19">
        <f t="shared" si="285"/>
        <v>0</v>
      </c>
      <c r="CS313" s="19">
        <f t="shared" si="315"/>
        <v>0</v>
      </c>
      <c r="CU313" s="19">
        <f t="shared" si="312"/>
        <v>-79194.75</v>
      </c>
      <c r="CW313" s="76">
        <f t="shared" si="313"/>
        <v>0</v>
      </c>
      <c r="CY313" s="21"/>
      <c r="CZ313" s="19">
        <f t="shared" si="286"/>
        <v>0</v>
      </c>
      <c r="DA313" s="21"/>
    </row>
    <row r="314" spans="2:105" x14ac:dyDescent="0.2">
      <c r="B314" s="17" t="str">
        <f>VLOOKUP(D314,'line assign basis'!$L$15:$Q$1525,6,FALSE)</f>
        <v>AMORT - NWIGU INTERV</v>
      </c>
      <c r="C314" s="20" t="s">
        <v>747</v>
      </c>
      <c r="D314" s="20" t="s">
        <v>745</v>
      </c>
      <c r="E314" s="20">
        <f>IFERROR(VLOOKUP(D314,'line assign basis'!$L$5:$P$1288,5,FALSE),"")</f>
        <v>23</v>
      </c>
      <c r="F314" s="39">
        <v>10959.68</v>
      </c>
      <c r="G314" s="39">
        <v>9878.4500000000007</v>
      </c>
      <c r="H314" s="19">
        <v>8661.1200000000008</v>
      </c>
      <c r="I314" s="105">
        <f>IFERROR(VLOOKUP($D314,'SAP Data'!$A$7:$SD$1500,I$4,FALSE),"")</f>
        <v>7562.3</v>
      </c>
      <c r="J314" s="105">
        <f>IFERROR(VLOOKUP($D314,'SAP Data'!$A$7:$SD$1500,J$4,FALSE),"")</f>
        <v>6480.28</v>
      </c>
      <c r="K314" s="105">
        <f>IFERROR(VLOOKUP($D314,'SAP Data'!$A$7:$SD$1500,K$4,FALSE),"")</f>
        <v>5464.46</v>
      </c>
      <c r="L314" s="105">
        <f>IFERROR(VLOOKUP($D314,'SAP Data'!$A$7:$SD$1500,L$4,FALSE),"")</f>
        <v>4475.2299999999996</v>
      </c>
      <c r="M314" s="105">
        <f>IFERROR(VLOOKUP($D314,'SAP Data'!$A$7:$SD$1500,M$4,FALSE),"")</f>
        <v>3488.62</v>
      </c>
      <c r="N314" s="105">
        <f>IFERROR(VLOOKUP($D314,'SAP Data'!$A$7:$SD$1500,N$4,FALSE),"")</f>
        <v>2506.75</v>
      </c>
      <c r="O314" s="105">
        <f>IFERROR(VLOOKUP($D314,'SAP Data'!$A$7:$SD$1500,O$4,FALSE),"")</f>
        <v>1416.8</v>
      </c>
      <c r="P314" s="105">
        <f>IFERROR(VLOOKUP($D314,'SAP Data'!$A$7:$SD$1500,P$4,FALSE),"")</f>
        <v>69073.17</v>
      </c>
      <c r="Q314" s="105">
        <f>IFERROR(VLOOKUP($D314,'SAP Data'!$A$7:$SD$1500,Q$4,FALSE),"")</f>
        <v>63525.56</v>
      </c>
      <c r="R314" s="105">
        <f>IFERROR(VLOOKUP($D314,'SAP Data'!$A$7:$SD$1500,R$4,FALSE),"")</f>
        <v>57447.83</v>
      </c>
      <c r="S314" s="105">
        <f>IFERROR(VLOOKUP($D314,'SAP Data'!$A$7:$SD$1500,S$4,FALSE),"")</f>
        <v>51574.3</v>
      </c>
      <c r="T314" s="105">
        <f>IFERROR(VLOOKUP($D314,'SAP Data'!$A$7:$SD$1500,T$4,FALSE),"")</f>
        <v>45502.36</v>
      </c>
      <c r="U314" s="105">
        <f>IFERROR(VLOOKUP($D314,'SAP Data'!$A$7:$SD$1500,U$4,FALSE),"")</f>
        <v>39777.57</v>
      </c>
      <c r="V314" s="105">
        <f>IFERROR(VLOOKUP($D314,'SAP Data'!$A$7:$SD$1500,V$4,FALSE),"")</f>
        <v>34403.980000000003</v>
      </c>
      <c r="W314" s="105">
        <f>IFERROR(VLOOKUP($D314,'SAP Data'!$A$7:$SD$1500,W$4,FALSE),"")</f>
        <v>29465.79</v>
      </c>
      <c r="X314" s="105">
        <f>IFERROR(VLOOKUP($D314,'SAP Data'!$A$7:$SD$1500,X$4,FALSE),"")</f>
        <v>24267.87</v>
      </c>
      <c r="Y314" s="105">
        <f>IFERROR(VLOOKUP($D314,'SAP Data'!$A$7:$SD$1500,Y$4,FALSE),"")</f>
        <v>18940.02</v>
      </c>
      <c r="Z314" s="105">
        <f>IFERROR(VLOOKUP($D314,'SAP Data'!$A$7:$SD$1500,Z$4,FALSE),"")</f>
        <v>13601.88</v>
      </c>
      <c r="AA314" s="105">
        <f>IFERROR(VLOOKUP($D314,'SAP Data'!$A$7:$SD$1500,AA$4,FALSE),"")</f>
        <v>7221.31</v>
      </c>
      <c r="AB314" s="105">
        <f>IFERROR(VLOOKUP($D314,'SAP Data'!$A$7:$SD$1500,AB$4,FALSE),"")</f>
        <v>138898.71</v>
      </c>
      <c r="AC314" s="220">
        <f>IFERROR(VLOOKUP($D314,'SAP Data'!$A$7:$SD$1500,AC$4,FALSE),"")</f>
        <v>125813.66</v>
      </c>
      <c r="AD314" s="133">
        <f t="shared" si="287"/>
        <v>18061.374583333334</v>
      </c>
      <c r="AE314" s="47">
        <f t="shared" si="288"/>
        <v>21735.707916666666</v>
      </c>
      <c r="AF314" s="47">
        <f t="shared" si="289"/>
        <v>25008.086666666666</v>
      </c>
      <c r="AG314" s="47">
        <f t="shared" si="290"/>
        <v>27885.44125</v>
      </c>
      <c r="AH314" s="47">
        <f t="shared" si="291"/>
        <v>30391.231666666663</v>
      </c>
      <c r="AI314" s="47">
        <f t="shared" si="292"/>
        <v>32554.774583333332</v>
      </c>
      <c r="AJ314" s="47">
        <f t="shared" si="293"/>
        <v>34379.523333333324</v>
      </c>
      <c r="AK314" s="47">
        <f t="shared" si="294"/>
        <v>35848.024999999994</v>
      </c>
      <c r="AL314" s="47">
        <f t="shared" si="295"/>
        <v>36954.13041666666</v>
      </c>
      <c r="AM314" s="47">
        <f t="shared" si="296"/>
        <v>37658.282083333332</v>
      </c>
      <c r="AN314" s="47">
        <f t="shared" si="297"/>
        <v>40809.534166666665</v>
      </c>
      <c r="AO314" s="132">
        <f t="shared" si="298"/>
        <v>46314.269166666665</v>
      </c>
      <c r="AP314" s="19"/>
      <c r="AQ314" s="19">
        <f t="shared" si="299"/>
        <v>0</v>
      </c>
      <c r="AR314" s="19"/>
      <c r="AS314" s="201"/>
      <c r="AT314" s="19"/>
      <c r="AU314" s="19">
        <f t="shared" si="300"/>
        <v>0</v>
      </c>
      <c r="AV314" s="19"/>
      <c r="AW314" s="201"/>
      <c r="AY314" s="19">
        <f t="shared" si="301"/>
        <v>0</v>
      </c>
      <c r="BA314" s="196"/>
      <c r="BC314" s="19">
        <f t="shared" si="302"/>
        <v>0</v>
      </c>
      <c r="BE314" s="196"/>
      <c r="BG314" s="19">
        <f t="shared" si="303"/>
        <v>0</v>
      </c>
      <c r="BI314" s="196"/>
      <c r="BK314" s="19">
        <f t="shared" si="304"/>
        <v>0</v>
      </c>
      <c r="BM314" s="196"/>
      <c r="BO314" s="19">
        <f t="shared" si="305"/>
        <v>0</v>
      </c>
      <c r="BQ314" s="196"/>
      <c r="BS314" s="19">
        <f t="shared" si="306"/>
        <v>0</v>
      </c>
      <c r="BU314" s="196"/>
      <c r="BW314" s="19">
        <f t="shared" si="307"/>
        <v>0</v>
      </c>
      <c r="BY314" s="196"/>
      <c r="CA314" s="19">
        <f t="shared" si="308"/>
        <v>0</v>
      </c>
      <c r="CC314" s="196"/>
      <c r="CE314" s="19">
        <f t="shared" si="309"/>
        <v>0</v>
      </c>
      <c r="CG314" s="196"/>
      <c r="CI314" s="19">
        <f t="shared" si="310"/>
        <v>0</v>
      </c>
      <c r="CK314" s="196"/>
      <c r="CM314" s="19">
        <f t="shared" si="311"/>
        <v>0</v>
      </c>
      <c r="CO314" s="19">
        <f t="shared" si="314"/>
        <v>46314.269166666665</v>
      </c>
      <c r="CQ314" s="19">
        <f t="shared" si="285"/>
        <v>0</v>
      </c>
      <c r="CS314" s="19">
        <f t="shared" si="315"/>
        <v>0</v>
      </c>
      <c r="CU314" s="19">
        <f t="shared" si="312"/>
        <v>46314.269166666665</v>
      </c>
      <c r="CW314" s="76">
        <f t="shared" si="313"/>
        <v>0</v>
      </c>
      <c r="CY314" s="21"/>
      <c r="CZ314" s="19">
        <f t="shared" si="286"/>
        <v>0</v>
      </c>
      <c r="DA314" s="21"/>
    </row>
    <row r="315" spans="2:105" x14ac:dyDescent="0.2">
      <c r="B315" s="17" t="str">
        <f>VLOOKUP(D315,'line assign basis'!$L$15:$Q$1525,6,FALSE)</f>
        <v>SMART ENERGY DEFEF</v>
      </c>
      <c r="C315" s="20" t="s">
        <v>750</v>
      </c>
      <c r="D315" s="20" t="s">
        <v>748</v>
      </c>
      <c r="E315" s="20">
        <f>IFERROR(VLOOKUP(D315,'line assign basis'!$L$5:$P$1288,5,FALSE),"")</f>
        <v>23</v>
      </c>
      <c r="F315" s="39">
        <v>0</v>
      </c>
      <c r="G315" s="39">
        <v>0</v>
      </c>
      <c r="H315" s="19">
        <v>0</v>
      </c>
      <c r="I315" s="105">
        <f>IFERROR(VLOOKUP($D315,'SAP Data'!$A$7:$SD$1500,I$4,FALSE),"")</f>
        <v>0</v>
      </c>
      <c r="J315" s="105">
        <f>IFERROR(VLOOKUP($D315,'SAP Data'!$A$7:$SD$1500,J$4,FALSE),"")</f>
        <v>0</v>
      </c>
      <c r="K315" s="105">
        <f>IFERROR(VLOOKUP($D315,'SAP Data'!$A$7:$SD$1500,K$4,FALSE),"")</f>
        <v>0</v>
      </c>
      <c r="L315" s="105">
        <f>IFERROR(VLOOKUP($D315,'SAP Data'!$A$7:$SD$1500,L$4,FALSE),"")</f>
        <v>0</v>
      </c>
      <c r="M315" s="105">
        <f>IFERROR(VLOOKUP($D315,'SAP Data'!$A$7:$SD$1500,M$4,FALSE),"")</f>
        <v>0</v>
      </c>
      <c r="N315" s="105">
        <f>IFERROR(VLOOKUP($D315,'SAP Data'!$A$7:$SD$1500,N$4,FALSE),"")</f>
        <v>0</v>
      </c>
      <c r="O315" s="105">
        <f>IFERROR(VLOOKUP($D315,'SAP Data'!$A$7:$SD$1500,O$4,FALSE),"")</f>
        <v>0</v>
      </c>
      <c r="P315" s="105">
        <f>IFERROR(VLOOKUP($D315,'SAP Data'!$A$7:$SD$1500,P$4,FALSE),"")</f>
        <v>0</v>
      </c>
      <c r="Q315" s="105">
        <f>IFERROR(VLOOKUP($D315,'SAP Data'!$A$7:$SD$1500,Q$4,FALSE),"")</f>
        <v>0</v>
      </c>
      <c r="R315" s="105">
        <f>IFERROR(VLOOKUP($D315,'SAP Data'!$A$7:$SD$1500,R$4,FALSE),"")</f>
        <v>0</v>
      </c>
      <c r="S315" s="105">
        <f>IFERROR(VLOOKUP($D315,'SAP Data'!$A$7:$SD$1500,S$4,FALSE),"")</f>
        <v>0</v>
      </c>
      <c r="T315" s="105">
        <f>IFERROR(VLOOKUP($D315,'SAP Data'!$A$7:$SD$1500,T$4,FALSE),"")</f>
        <v>0</v>
      </c>
      <c r="U315" s="105">
        <f>IFERROR(VLOOKUP($D315,'SAP Data'!$A$7:$SD$1500,U$4,FALSE),"")</f>
        <v>0</v>
      </c>
      <c r="V315" s="105">
        <f>IFERROR(VLOOKUP($D315,'SAP Data'!$A$7:$SD$1500,V$4,FALSE),"")</f>
        <v>0</v>
      </c>
      <c r="W315" s="105">
        <f>IFERROR(VLOOKUP($D315,'SAP Data'!$A$7:$SD$1500,W$4,FALSE),"")</f>
        <v>0</v>
      </c>
      <c r="X315" s="105">
        <f>IFERROR(VLOOKUP($D315,'SAP Data'!$A$7:$SD$1500,X$4,FALSE),"")</f>
        <v>0</v>
      </c>
      <c r="Y315" s="105">
        <f>IFERROR(VLOOKUP($D315,'SAP Data'!$A$7:$SD$1500,Y$4,FALSE),"")</f>
        <v>0</v>
      </c>
      <c r="Z315" s="105">
        <f>IFERROR(VLOOKUP($D315,'SAP Data'!$A$7:$SD$1500,Z$4,FALSE),"")</f>
        <v>0</v>
      </c>
      <c r="AA315" s="105">
        <f>IFERROR(VLOOKUP($D315,'SAP Data'!$A$7:$SD$1500,AA$4,FALSE),"")</f>
        <v>0</v>
      </c>
      <c r="AB315" s="105">
        <f>IFERROR(VLOOKUP($D315,'SAP Data'!$A$7:$SD$1500,AB$4,FALSE),"")</f>
        <v>0</v>
      </c>
      <c r="AC315" s="220">
        <f>IFERROR(VLOOKUP($D315,'SAP Data'!$A$7:$SD$1500,AC$4,FALSE),"")</f>
        <v>0</v>
      </c>
      <c r="AD315" s="133">
        <f t="shared" si="287"/>
        <v>0</v>
      </c>
      <c r="AE315" s="47">
        <f t="shared" si="288"/>
        <v>0</v>
      </c>
      <c r="AF315" s="47">
        <f t="shared" si="289"/>
        <v>0</v>
      </c>
      <c r="AG315" s="47">
        <f t="shared" si="290"/>
        <v>0</v>
      </c>
      <c r="AH315" s="47">
        <f t="shared" si="291"/>
        <v>0</v>
      </c>
      <c r="AI315" s="47">
        <f t="shared" si="292"/>
        <v>0</v>
      </c>
      <c r="AJ315" s="47">
        <f t="shared" si="293"/>
        <v>0</v>
      </c>
      <c r="AK315" s="47">
        <f t="shared" si="294"/>
        <v>0</v>
      </c>
      <c r="AL315" s="47">
        <f t="shared" si="295"/>
        <v>0</v>
      </c>
      <c r="AM315" s="47">
        <f t="shared" si="296"/>
        <v>0</v>
      </c>
      <c r="AN315" s="47">
        <f t="shared" si="297"/>
        <v>0</v>
      </c>
      <c r="AO315" s="132">
        <f t="shared" si="298"/>
        <v>0</v>
      </c>
      <c r="AP315" s="19"/>
      <c r="AQ315" s="19">
        <f t="shared" si="299"/>
        <v>0</v>
      </c>
      <c r="AR315" s="19"/>
      <c r="AS315" s="201"/>
      <c r="AT315" s="19"/>
      <c r="AU315" s="19">
        <f t="shared" si="300"/>
        <v>0</v>
      </c>
      <c r="AV315" s="19"/>
      <c r="AW315" s="201"/>
      <c r="AY315" s="19">
        <f t="shared" si="301"/>
        <v>0</v>
      </c>
      <c r="BA315" s="196"/>
      <c r="BC315" s="19">
        <f t="shared" si="302"/>
        <v>0</v>
      </c>
      <c r="BE315" s="196"/>
      <c r="BG315" s="19">
        <f t="shared" si="303"/>
        <v>0</v>
      </c>
      <c r="BI315" s="196"/>
      <c r="BK315" s="19">
        <f t="shared" si="304"/>
        <v>0</v>
      </c>
      <c r="BM315" s="196"/>
      <c r="BO315" s="19">
        <f t="shared" si="305"/>
        <v>0</v>
      </c>
      <c r="BQ315" s="196"/>
      <c r="BS315" s="19">
        <f t="shared" si="306"/>
        <v>0</v>
      </c>
      <c r="BU315" s="196"/>
      <c r="BW315" s="19">
        <f t="shared" si="307"/>
        <v>0</v>
      </c>
      <c r="BY315" s="196"/>
      <c r="CA315" s="19">
        <f t="shared" si="308"/>
        <v>0</v>
      </c>
      <c r="CC315" s="196"/>
      <c r="CE315" s="19">
        <f t="shared" si="309"/>
        <v>0</v>
      </c>
      <c r="CG315" s="196"/>
      <c r="CI315" s="19">
        <f t="shared" si="310"/>
        <v>0</v>
      </c>
      <c r="CK315" s="196"/>
      <c r="CM315" s="19">
        <f t="shared" si="311"/>
        <v>0</v>
      </c>
      <c r="CO315" s="19">
        <f t="shared" si="314"/>
        <v>0</v>
      </c>
      <c r="CQ315" s="19">
        <f t="shared" si="285"/>
        <v>0</v>
      </c>
      <c r="CS315" s="19">
        <f t="shared" si="315"/>
        <v>0</v>
      </c>
      <c r="CU315" s="19">
        <f t="shared" si="312"/>
        <v>0</v>
      </c>
      <c r="CW315" s="76">
        <f t="shared" si="313"/>
        <v>0</v>
      </c>
      <c r="CY315" s="21"/>
      <c r="CZ315" s="19">
        <f t="shared" si="286"/>
        <v>0</v>
      </c>
      <c r="DA315" s="21"/>
    </row>
    <row r="316" spans="2:105" x14ac:dyDescent="0.2">
      <c r="B316" s="17" t="str">
        <f>VLOOKUP(D316,'line assign basis'!$L$15:$Q$1525,6,FALSE)</f>
        <v>WA ENERGY EFFICIENCY</v>
      </c>
      <c r="C316" s="20" t="s">
        <v>753</v>
      </c>
      <c r="D316" s="20" t="s">
        <v>751</v>
      </c>
      <c r="E316" s="20">
        <f>IFERROR(VLOOKUP(D316,'line assign basis'!$L$5:$P$1288,5,FALSE),"")</f>
        <v>23</v>
      </c>
      <c r="F316" s="39">
        <v>102735.94</v>
      </c>
      <c r="G316" s="39">
        <v>110184.34</v>
      </c>
      <c r="H316" s="19">
        <v>112698.36</v>
      </c>
      <c r="I316" s="105">
        <f>IFERROR(VLOOKUP($D316,'SAP Data'!$A$7:$SD$1500,I$4,FALSE),"")</f>
        <v>116611.31</v>
      </c>
      <c r="J316" s="105">
        <f>IFERROR(VLOOKUP($D316,'SAP Data'!$A$7:$SD$1500,J$4,FALSE),"")</f>
        <v>121181.07</v>
      </c>
      <c r="K316" s="105">
        <f>IFERROR(VLOOKUP($D316,'SAP Data'!$A$7:$SD$1500,K$4,FALSE),"")</f>
        <v>127723.92</v>
      </c>
      <c r="L316" s="105">
        <f>IFERROR(VLOOKUP($D316,'SAP Data'!$A$7:$SD$1500,L$4,FALSE),"")</f>
        <v>131878.19</v>
      </c>
      <c r="M316" s="105">
        <f>IFERROR(VLOOKUP($D316,'SAP Data'!$A$7:$SD$1500,M$4,FALSE),"")</f>
        <v>137339.64000000001</v>
      </c>
      <c r="N316" s="105">
        <f>IFERROR(VLOOKUP($D316,'SAP Data'!$A$7:$SD$1500,N$4,FALSE),"")</f>
        <v>144409.03</v>
      </c>
      <c r="O316" s="105">
        <f>IFERROR(VLOOKUP($D316,'SAP Data'!$A$7:$SD$1500,O$4,FALSE),"")</f>
        <v>150252</v>
      </c>
      <c r="P316" s="105">
        <f>IFERROR(VLOOKUP($D316,'SAP Data'!$A$7:$SD$1500,P$4,FALSE),"")</f>
        <v>61010.61</v>
      </c>
      <c r="Q316" s="105">
        <f>IFERROR(VLOOKUP($D316,'SAP Data'!$A$7:$SD$1500,Q$4,FALSE),"")</f>
        <v>82533.13</v>
      </c>
      <c r="R316" s="105">
        <f>IFERROR(VLOOKUP($D316,'SAP Data'!$A$7:$SD$1500,R$4,FALSE),"")</f>
        <v>89018.72</v>
      </c>
      <c r="S316" s="105">
        <f>IFERROR(VLOOKUP($D316,'SAP Data'!$A$7:$SD$1500,S$4,FALSE),"")</f>
        <v>95782.98</v>
      </c>
      <c r="T316" s="105">
        <f>IFERROR(VLOOKUP($D316,'SAP Data'!$A$7:$SD$1500,T$4,FALSE),"")</f>
        <v>103970.95</v>
      </c>
      <c r="U316" s="105">
        <f>IFERROR(VLOOKUP($D316,'SAP Data'!$A$7:$SD$1500,U$4,FALSE),"")</f>
        <v>111881.99</v>
      </c>
      <c r="V316" s="105">
        <f>IFERROR(VLOOKUP($D316,'SAP Data'!$A$7:$SD$1500,V$4,FALSE),"")</f>
        <v>115106.09</v>
      </c>
      <c r="W316" s="105">
        <f>IFERROR(VLOOKUP($D316,'SAP Data'!$A$7:$SD$1500,W$4,FALSE),"")</f>
        <v>120293.82</v>
      </c>
      <c r="X316" s="105">
        <f>IFERROR(VLOOKUP($D316,'SAP Data'!$A$7:$SD$1500,X$4,FALSE),"")</f>
        <v>125590.29</v>
      </c>
      <c r="Y316" s="105">
        <f>IFERROR(VLOOKUP($D316,'SAP Data'!$A$7:$SD$1500,Y$4,FALSE),"")</f>
        <v>130673.87</v>
      </c>
      <c r="Z316" s="105">
        <f>IFERROR(VLOOKUP($D316,'SAP Data'!$A$7:$SD$1500,Z$4,FALSE),"")</f>
        <v>135478.43</v>
      </c>
      <c r="AA316" s="105">
        <f>IFERROR(VLOOKUP($D316,'SAP Data'!$A$7:$SD$1500,AA$4,FALSE),"")</f>
        <v>139219.74</v>
      </c>
      <c r="AB316" s="105">
        <f>IFERROR(VLOOKUP($D316,'SAP Data'!$A$7:$SD$1500,AB$4,FALSE),"")</f>
        <v>0</v>
      </c>
      <c r="AC316" s="220">
        <f>IFERROR(VLOOKUP($D316,'SAP Data'!$A$7:$SD$1500,AC$4,FALSE),"")</f>
        <v>0</v>
      </c>
      <c r="AD316" s="133">
        <f t="shared" si="287"/>
        <v>115974.91083333334</v>
      </c>
      <c r="AE316" s="47">
        <f t="shared" si="288"/>
        <v>114803.30333333334</v>
      </c>
      <c r="AF316" s="47">
        <f t="shared" si="289"/>
        <v>113839.60458333332</v>
      </c>
      <c r="AG316" s="47">
        <f t="shared" si="290"/>
        <v>113278.90750000002</v>
      </c>
      <c r="AH316" s="47">
        <f t="shared" si="291"/>
        <v>112828.72833333332</v>
      </c>
      <c r="AI316" s="47">
        <f t="shared" si="292"/>
        <v>112266.01666666666</v>
      </c>
      <c r="AJ316" s="47">
        <f t="shared" si="293"/>
        <v>111694.43333333333</v>
      </c>
      <c r="AK316" s="47">
        <f t="shared" si="294"/>
        <v>111154.69708333333</v>
      </c>
      <c r="AL316" s="47">
        <f t="shared" si="295"/>
        <v>110504.84833333331</v>
      </c>
      <c r="AM316" s="47">
        <f t="shared" si="296"/>
        <v>109673.0625</v>
      </c>
      <c r="AN316" s="47">
        <f t="shared" si="297"/>
        <v>106671.27625</v>
      </c>
      <c r="AO316" s="132">
        <f t="shared" si="298"/>
        <v>100690.28708333334</v>
      </c>
      <c r="AP316" s="19"/>
      <c r="AQ316" s="19">
        <f t="shared" si="299"/>
        <v>0</v>
      </c>
      <c r="AR316" s="19"/>
      <c r="AS316" s="201"/>
      <c r="AT316" s="19"/>
      <c r="AU316" s="19">
        <f t="shared" si="300"/>
        <v>0</v>
      </c>
      <c r="AV316" s="19"/>
      <c r="AW316" s="201"/>
      <c r="AY316" s="19">
        <f t="shared" si="301"/>
        <v>0</v>
      </c>
      <c r="BA316" s="196"/>
      <c r="BC316" s="19">
        <f t="shared" si="302"/>
        <v>0</v>
      </c>
      <c r="BE316" s="196"/>
      <c r="BG316" s="19">
        <f t="shared" si="303"/>
        <v>0</v>
      </c>
      <c r="BI316" s="196"/>
      <c r="BK316" s="19">
        <f t="shared" si="304"/>
        <v>0</v>
      </c>
      <c r="BM316" s="196"/>
      <c r="BO316" s="19">
        <f t="shared" si="305"/>
        <v>0</v>
      </c>
      <c r="BQ316" s="196"/>
      <c r="BS316" s="19">
        <f t="shared" si="306"/>
        <v>0</v>
      </c>
      <c r="BU316" s="196"/>
      <c r="BW316" s="19">
        <f t="shared" si="307"/>
        <v>0</v>
      </c>
      <c r="BY316" s="196"/>
      <c r="CA316" s="19">
        <f t="shared" si="308"/>
        <v>0</v>
      </c>
      <c r="CC316" s="196"/>
      <c r="CE316" s="19">
        <f t="shared" si="309"/>
        <v>0</v>
      </c>
      <c r="CG316" s="196"/>
      <c r="CI316" s="19">
        <f t="shared" si="310"/>
        <v>0</v>
      </c>
      <c r="CK316" s="196"/>
      <c r="CM316" s="19">
        <f t="shared" si="311"/>
        <v>0</v>
      </c>
      <c r="CO316" s="19">
        <f t="shared" si="314"/>
        <v>100690.28708333334</v>
      </c>
      <c r="CQ316" s="19">
        <f t="shared" si="285"/>
        <v>0</v>
      </c>
      <c r="CS316" s="19">
        <f t="shared" si="315"/>
        <v>0</v>
      </c>
      <c r="CU316" s="19">
        <f t="shared" si="312"/>
        <v>100690.28708333334</v>
      </c>
      <c r="CW316" s="76">
        <f t="shared" si="313"/>
        <v>0</v>
      </c>
      <c r="CY316" s="21"/>
      <c r="CZ316" s="19">
        <f t="shared" si="286"/>
        <v>0</v>
      </c>
      <c r="DA316" s="21"/>
    </row>
    <row r="317" spans="2:105" x14ac:dyDescent="0.2">
      <c r="B317" s="17" t="str">
        <f>VLOOKUP(D317,'line assign basis'!$L$15:$Q$1525,6,FALSE)</f>
        <v>AMORT SCH 178 RESID.</v>
      </c>
      <c r="C317" s="20" t="s">
        <v>756</v>
      </c>
      <c r="D317" s="20" t="s">
        <v>754</v>
      </c>
      <c r="E317" s="20">
        <f>IFERROR(VLOOKUP(D317,'line assign basis'!$L$5:$P$1288,5,FALSE),"")</f>
        <v>23</v>
      </c>
      <c r="F317" s="39">
        <v>-34454.910000000003</v>
      </c>
      <c r="G317" s="39">
        <v>-27770.15</v>
      </c>
      <c r="H317" s="19">
        <v>-20462.95</v>
      </c>
      <c r="I317" s="105">
        <f>IFERROR(VLOOKUP($D317,'SAP Data'!$A$7:$SD$1500,I$4,FALSE),"")</f>
        <v>-14742.35</v>
      </c>
      <c r="J317" s="105">
        <f>IFERROR(VLOOKUP($D317,'SAP Data'!$A$7:$SD$1500,J$4,FALSE),"")</f>
        <v>-10836.47</v>
      </c>
      <c r="K317" s="105">
        <f>IFERROR(VLOOKUP($D317,'SAP Data'!$A$7:$SD$1500,K$4,FALSE),"")</f>
        <v>-7815.37</v>
      </c>
      <c r="L317" s="105">
        <f>IFERROR(VLOOKUP($D317,'SAP Data'!$A$7:$SD$1500,L$4,FALSE),"")</f>
        <v>-5128.0600000000004</v>
      </c>
      <c r="M317" s="105">
        <f>IFERROR(VLOOKUP($D317,'SAP Data'!$A$7:$SD$1500,M$4,FALSE),"")</f>
        <v>-2637.29</v>
      </c>
      <c r="N317" s="105">
        <f>IFERROR(VLOOKUP($D317,'SAP Data'!$A$7:$SD$1500,N$4,FALSE),"")</f>
        <v>10.98</v>
      </c>
      <c r="O317" s="105">
        <f>IFERROR(VLOOKUP($D317,'SAP Data'!$A$7:$SD$1500,O$4,FALSE),"")</f>
        <v>3332.77</v>
      </c>
      <c r="P317" s="105">
        <f>IFERROR(VLOOKUP($D317,'SAP Data'!$A$7:$SD$1500,P$4,FALSE),"")</f>
        <v>4899.2700000000004</v>
      </c>
      <c r="Q317" s="105">
        <f>IFERROR(VLOOKUP($D317,'SAP Data'!$A$7:$SD$1500,Q$4,FALSE),"")</f>
        <v>4899.2700000000004</v>
      </c>
      <c r="R317" s="105">
        <f>IFERROR(VLOOKUP($D317,'SAP Data'!$A$7:$SD$1500,R$4,FALSE),"")</f>
        <v>4899.2700000000004</v>
      </c>
      <c r="S317" s="105">
        <f>IFERROR(VLOOKUP($D317,'SAP Data'!$A$7:$SD$1500,S$4,FALSE),"")</f>
        <v>4899.2700000000004</v>
      </c>
      <c r="T317" s="105">
        <f>IFERROR(VLOOKUP($D317,'SAP Data'!$A$7:$SD$1500,T$4,FALSE),"")</f>
        <v>4899.2700000000004</v>
      </c>
      <c r="U317" s="105">
        <f>IFERROR(VLOOKUP($D317,'SAP Data'!$A$7:$SD$1500,U$4,FALSE),"")</f>
        <v>4899.2700000000004</v>
      </c>
      <c r="V317" s="105">
        <f>IFERROR(VLOOKUP($D317,'SAP Data'!$A$7:$SD$1500,V$4,FALSE),"")</f>
        <v>4899.2700000000004</v>
      </c>
      <c r="W317" s="105">
        <f>IFERROR(VLOOKUP($D317,'SAP Data'!$A$7:$SD$1500,W$4,FALSE),"")</f>
        <v>4899.2700000000004</v>
      </c>
      <c r="X317" s="105">
        <f>IFERROR(VLOOKUP($D317,'SAP Data'!$A$7:$SD$1500,X$4,FALSE),"")</f>
        <v>4899.2700000000004</v>
      </c>
      <c r="Y317" s="105">
        <f>IFERROR(VLOOKUP($D317,'SAP Data'!$A$7:$SD$1500,Y$4,FALSE),"")</f>
        <v>4899.2700000000004</v>
      </c>
      <c r="Z317" s="105">
        <f>IFERROR(VLOOKUP($D317,'SAP Data'!$A$7:$SD$1500,Z$4,FALSE),"")</f>
        <v>4899.2700000000004</v>
      </c>
      <c r="AA317" s="105">
        <f>IFERROR(VLOOKUP($D317,'SAP Data'!$A$7:$SD$1500,AA$4,FALSE),"")</f>
        <v>4899.2700000000004</v>
      </c>
      <c r="AB317" s="105">
        <f>IFERROR(VLOOKUP($D317,'SAP Data'!$A$7:$SD$1500,AB$4,FALSE),"")</f>
        <v>4899.2700000000004</v>
      </c>
      <c r="AC317" s="220">
        <f>IFERROR(VLOOKUP($D317,'SAP Data'!$A$7:$SD$1500,AC$4,FALSE),"")</f>
        <v>4899.2700000000004</v>
      </c>
      <c r="AD317" s="133">
        <f t="shared" si="287"/>
        <v>-7585.680833333332</v>
      </c>
      <c r="AE317" s="47">
        <f t="shared" si="288"/>
        <v>-4584.6974999999993</v>
      </c>
      <c r="AF317" s="47">
        <f t="shared" si="289"/>
        <v>-2166.7125000000001</v>
      </c>
      <c r="AG317" s="47">
        <f t="shared" si="290"/>
        <v>-291.55250000000001</v>
      </c>
      <c r="AH317" s="47">
        <f t="shared" si="291"/>
        <v>1182.5041666666668</v>
      </c>
      <c r="AI317" s="47">
        <f t="shared" si="292"/>
        <v>2367.9366666666665</v>
      </c>
      <c r="AJ317" s="47">
        <f t="shared" si="293"/>
        <v>3315.5187500000011</v>
      </c>
      <c r="AK317" s="47">
        <f t="shared" si="294"/>
        <v>4047.3475000000012</v>
      </c>
      <c r="AL317" s="47">
        <f t="shared" si="295"/>
        <v>4565.0495833333343</v>
      </c>
      <c r="AM317" s="47">
        <f t="shared" si="296"/>
        <v>4833.9991666666683</v>
      </c>
      <c r="AN317" s="47">
        <f t="shared" si="297"/>
        <v>4899.2700000000013</v>
      </c>
      <c r="AO317" s="132">
        <f t="shared" si="298"/>
        <v>4899.2700000000013</v>
      </c>
      <c r="AP317" s="19"/>
      <c r="AQ317" s="19">
        <f t="shared" si="299"/>
        <v>0</v>
      </c>
      <c r="AR317" s="19"/>
      <c r="AS317" s="201"/>
      <c r="AT317" s="19"/>
      <c r="AU317" s="19">
        <f t="shared" si="300"/>
        <v>0</v>
      </c>
      <c r="AV317" s="19"/>
      <c r="AW317" s="201"/>
      <c r="AY317" s="19">
        <f t="shared" si="301"/>
        <v>0</v>
      </c>
      <c r="BA317" s="196"/>
      <c r="BC317" s="19">
        <f t="shared" si="302"/>
        <v>0</v>
      </c>
      <c r="BE317" s="196"/>
      <c r="BG317" s="19">
        <f t="shared" si="303"/>
        <v>0</v>
      </c>
      <c r="BI317" s="196"/>
      <c r="BK317" s="19">
        <f t="shared" si="304"/>
        <v>0</v>
      </c>
      <c r="BM317" s="196"/>
      <c r="BO317" s="19">
        <f t="shared" si="305"/>
        <v>0</v>
      </c>
      <c r="BQ317" s="196"/>
      <c r="BS317" s="19">
        <f t="shared" si="306"/>
        <v>0</v>
      </c>
      <c r="BU317" s="196"/>
      <c r="BW317" s="19">
        <f t="shared" si="307"/>
        <v>0</v>
      </c>
      <c r="BY317" s="196"/>
      <c r="CA317" s="19">
        <f t="shared" si="308"/>
        <v>0</v>
      </c>
      <c r="CC317" s="196"/>
      <c r="CE317" s="19">
        <f t="shared" si="309"/>
        <v>0</v>
      </c>
      <c r="CG317" s="196"/>
      <c r="CI317" s="19">
        <f t="shared" si="310"/>
        <v>0</v>
      </c>
      <c r="CK317" s="196"/>
      <c r="CM317" s="19">
        <f t="shared" si="311"/>
        <v>0</v>
      </c>
      <c r="CO317" s="19">
        <f t="shared" si="314"/>
        <v>4899.2700000000013</v>
      </c>
      <c r="CQ317" s="19">
        <f t="shared" si="285"/>
        <v>0</v>
      </c>
      <c r="CS317" s="19">
        <f t="shared" si="315"/>
        <v>0</v>
      </c>
      <c r="CU317" s="19">
        <f t="shared" si="312"/>
        <v>4899.2700000000013</v>
      </c>
      <c r="CW317" s="76">
        <f t="shared" si="313"/>
        <v>0</v>
      </c>
      <c r="CY317" s="21"/>
      <c r="CZ317" s="19">
        <f t="shared" si="286"/>
        <v>0</v>
      </c>
      <c r="DA317" s="21"/>
    </row>
    <row r="318" spans="2:105" x14ac:dyDescent="0.2">
      <c r="B318" s="17" t="str">
        <f>VLOOKUP(D318,'line assign basis'!$L$15:$Q$1525,6,FALSE)</f>
        <v>WA - AUDIT RESIDENTI</v>
      </c>
      <c r="C318" s="20" t="s">
        <v>759</v>
      </c>
      <c r="D318" s="20" t="s">
        <v>757</v>
      </c>
      <c r="E318" s="20">
        <f>IFERROR(VLOOKUP(D318,'line assign basis'!$L$5:$P$1288,5,FALSE),"")</f>
        <v>23</v>
      </c>
      <c r="F318" s="39">
        <v>2268114.96</v>
      </c>
      <c r="G318" s="39">
        <v>3100293.71</v>
      </c>
      <c r="H318" s="19">
        <v>3111273.92</v>
      </c>
      <c r="I318" s="105">
        <f>IFERROR(VLOOKUP($D318,'SAP Data'!$A$7:$SD$1500,I$4,FALSE),"")</f>
        <v>3122863.42</v>
      </c>
      <c r="J318" s="105">
        <f>IFERROR(VLOOKUP($D318,'SAP Data'!$A$7:$SD$1500,J$4,FALSE),"")</f>
        <v>3210498.88</v>
      </c>
      <c r="K318" s="105">
        <f>IFERROR(VLOOKUP($D318,'SAP Data'!$A$7:$SD$1500,K$4,FALSE),"")</f>
        <v>3260459.38</v>
      </c>
      <c r="L318" s="105">
        <f>IFERROR(VLOOKUP($D318,'SAP Data'!$A$7:$SD$1500,L$4,FALSE),"")</f>
        <v>3957970.88</v>
      </c>
      <c r="M318" s="105">
        <f>IFERROR(VLOOKUP($D318,'SAP Data'!$A$7:$SD$1500,M$4,FALSE),"")</f>
        <v>3973439.95</v>
      </c>
      <c r="N318" s="105">
        <f>IFERROR(VLOOKUP($D318,'SAP Data'!$A$7:$SD$1500,N$4,FALSE),"")</f>
        <v>4026974.35</v>
      </c>
      <c r="O318" s="105">
        <f>IFERROR(VLOOKUP($D318,'SAP Data'!$A$7:$SD$1500,O$4,FALSE),"")</f>
        <v>4868009.4000000004</v>
      </c>
      <c r="P318" s="105">
        <f>IFERROR(VLOOKUP($D318,'SAP Data'!$A$7:$SD$1500,P$4,FALSE),"")</f>
        <v>2635827.4700000002</v>
      </c>
      <c r="Q318" s="105">
        <f>IFERROR(VLOOKUP($D318,'SAP Data'!$A$7:$SD$1500,Q$4,FALSE),"")</f>
        <v>2692842.59</v>
      </c>
      <c r="R318" s="105">
        <f>IFERROR(VLOOKUP($D318,'SAP Data'!$A$7:$SD$1500,R$4,FALSE),"")</f>
        <v>2704466.69</v>
      </c>
      <c r="S318" s="105">
        <f>IFERROR(VLOOKUP($D318,'SAP Data'!$A$7:$SD$1500,S$4,FALSE),"")</f>
        <v>2716140.97</v>
      </c>
      <c r="T318" s="105">
        <f>IFERROR(VLOOKUP($D318,'SAP Data'!$A$7:$SD$1500,T$4,FALSE),"")</f>
        <v>3575716.9</v>
      </c>
      <c r="U318" s="105">
        <f>IFERROR(VLOOKUP($D318,'SAP Data'!$A$7:$SD$1500,U$4,FALSE),"")</f>
        <v>3591956.61</v>
      </c>
      <c r="V318" s="105">
        <f>IFERROR(VLOOKUP($D318,'SAP Data'!$A$7:$SD$1500,V$4,FALSE),"")</f>
        <v>3608270.08</v>
      </c>
      <c r="W318" s="105">
        <f>IFERROR(VLOOKUP($D318,'SAP Data'!$A$7:$SD$1500,W$4,FALSE),"")</f>
        <v>3670787.41</v>
      </c>
      <c r="X318" s="105">
        <f>IFERROR(VLOOKUP($D318,'SAP Data'!$A$7:$SD$1500,X$4,FALSE),"")</f>
        <v>4188757.69</v>
      </c>
      <c r="Y318" s="105">
        <f>IFERROR(VLOOKUP($D318,'SAP Data'!$A$7:$SD$1500,Y$4,FALSE),"")</f>
        <v>4207956.16</v>
      </c>
      <c r="Z318" s="105">
        <f>IFERROR(VLOOKUP($D318,'SAP Data'!$A$7:$SD$1500,Z$4,FALSE),"")</f>
        <v>4273373.3499999996</v>
      </c>
      <c r="AA318" s="105">
        <f>IFERROR(VLOOKUP($D318,'SAP Data'!$A$7:$SD$1500,AA$4,FALSE),"")</f>
        <v>5225698.08</v>
      </c>
      <c r="AB318" s="105">
        <f>IFERROR(VLOOKUP($D318,'SAP Data'!$A$7:$SD$1500,AB$4,FALSE),"")</f>
        <v>0</v>
      </c>
      <c r="AC318" s="220">
        <f>IFERROR(VLOOKUP($D318,'SAP Data'!$A$7:$SD$1500,AC$4,FALSE),"")</f>
        <v>0</v>
      </c>
      <c r="AD318" s="133">
        <f t="shared" si="287"/>
        <v>3370562.0645833332</v>
      </c>
      <c r="AE318" s="47">
        <f t="shared" si="288"/>
        <v>3372737.022499999</v>
      </c>
      <c r="AF318" s="47">
        <f t="shared" si="289"/>
        <v>3376082.4491666667</v>
      </c>
      <c r="AG318" s="47">
        <f t="shared" si="290"/>
        <v>3414979.7895833333</v>
      </c>
      <c r="AH318" s="47">
        <f t="shared" si="291"/>
        <v>3451099.1391666662</v>
      </c>
      <c r="AI318" s="47">
        <f t="shared" si="292"/>
        <v>3484769.9404166657</v>
      </c>
      <c r="AJ318" s="47">
        <f t="shared" si="293"/>
        <v>3511483.0587499999</v>
      </c>
      <c r="AK318" s="47">
        <f t="shared" si="294"/>
        <v>3530870.6845833329</v>
      </c>
      <c r="AL318" s="47">
        <f t="shared" si="295"/>
        <v>3550908.8183333329</v>
      </c>
      <c r="AM318" s="47">
        <f t="shared" si="296"/>
        <v>3576079.1383333341</v>
      </c>
      <c r="AN318" s="47">
        <f t="shared" si="297"/>
        <v>3481156.6887500002</v>
      </c>
      <c r="AO318" s="132">
        <f t="shared" si="298"/>
        <v>3259128.7695833333</v>
      </c>
      <c r="AP318" s="19"/>
      <c r="AQ318" s="19">
        <f t="shared" si="299"/>
        <v>0</v>
      </c>
      <c r="AR318" s="19"/>
      <c r="AS318" s="201"/>
      <c r="AT318" s="19"/>
      <c r="AU318" s="19">
        <f t="shared" si="300"/>
        <v>0</v>
      </c>
      <c r="AV318" s="19"/>
      <c r="AW318" s="201"/>
      <c r="AY318" s="19">
        <f t="shared" si="301"/>
        <v>0</v>
      </c>
      <c r="BA318" s="196"/>
      <c r="BC318" s="19">
        <f t="shared" si="302"/>
        <v>0</v>
      </c>
      <c r="BE318" s="196"/>
      <c r="BG318" s="19">
        <f t="shared" si="303"/>
        <v>0</v>
      </c>
      <c r="BI318" s="196"/>
      <c r="BK318" s="19">
        <f t="shared" si="304"/>
        <v>0</v>
      </c>
      <c r="BM318" s="196"/>
      <c r="BO318" s="19">
        <f t="shared" si="305"/>
        <v>0</v>
      </c>
      <c r="BQ318" s="196"/>
      <c r="BS318" s="19">
        <f t="shared" si="306"/>
        <v>0</v>
      </c>
      <c r="BU318" s="196"/>
      <c r="BW318" s="19">
        <f t="shared" si="307"/>
        <v>0</v>
      </c>
      <c r="BY318" s="196"/>
      <c r="CA318" s="19">
        <f t="shared" si="308"/>
        <v>0</v>
      </c>
      <c r="CC318" s="196"/>
      <c r="CE318" s="19">
        <f t="shared" si="309"/>
        <v>0</v>
      </c>
      <c r="CG318" s="196"/>
      <c r="CI318" s="19">
        <f t="shared" si="310"/>
        <v>0</v>
      </c>
      <c r="CK318" s="196"/>
      <c r="CM318" s="19">
        <f t="shared" si="311"/>
        <v>0</v>
      </c>
      <c r="CO318" s="19">
        <f t="shared" si="314"/>
        <v>3259128.7695833333</v>
      </c>
      <c r="CQ318" s="19">
        <f t="shared" si="285"/>
        <v>0</v>
      </c>
      <c r="CS318" s="19">
        <f t="shared" si="315"/>
        <v>0</v>
      </c>
      <c r="CU318" s="19">
        <f t="shared" si="312"/>
        <v>3259128.7695833333</v>
      </c>
      <c r="CW318" s="76">
        <f t="shared" si="313"/>
        <v>0</v>
      </c>
      <c r="CY318" s="21"/>
      <c r="CZ318" s="19">
        <f t="shared" si="286"/>
        <v>0</v>
      </c>
      <c r="DA318" s="21"/>
    </row>
    <row r="319" spans="2:105" x14ac:dyDescent="0.2">
      <c r="B319" s="17" t="str">
        <f>VLOOKUP(D319,'line assign basis'!$L$15:$Q$1525,6,FALSE)</f>
        <v>WA - LOW INCOME WEAT</v>
      </c>
      <c r="C319" s="20" t="s">
        <v>762</v>
      </c>
      <c r="D319" s="20" t="s">
        <v>760</v>
      </c>
      <c r="E319" s="20">
        <f>IFERROR(VLOOKUP(D319,'line assign basis'!$L$5:$P$1288,5,FALSE),"")</f>
        <v>23</v>
      </c>
      <c r="F319" s="39">
        <v>114164.81</v>
      </c>
      <c r="G319" s="39">
        <v>123172.69</v>
      </c>
      <c r="H319" s="19">
        <v>123664.41</v>
      </c>
      <c r="I319" s="105">
        <f>IFERROR(VLOOKUP($D319,'SAP Data'!$A$7:$SD$1500,I$4,FALSE),"")</f>
        <v>124168.05</v>
      </c>
      <c r="J319" s="105">
        <f>IFERROR(VLOOKUP($D319,'SAP Data'!$A$7:$SD$1500,J$4,FALSE),"")</f>
        <v>124642.86</v>
      </c>
      <c r="K319" s="105">
        <f>IFERROR(VLOOKUP($D319,'SAP Data'!$A$7:$SD$1500,K$4,FALSE),"")</f>
        <v>125107.15</v>
      </c>
      <c r="L319" s="105">
        <f>IFERROR(VLOOKUP($D319,'SAP Data'!$A$7:$SD$1500,L$4,FALSE),"")</f>
        <v>125597.02</v>
      </c>
      <c r="M319" s="105">
        <f>IFERROR(VLOOKUP($D319,'SAP Data'!$A$7:$SD$1500,M$4,FALSE),"")</f>
        <v>126284.6</v>
      </c>
      <c r="N319" s="105">
        <f>IFERROR(VLOOKUP($D319,'SAP Data'!$A$7:$SD$1500,N$4,FALSE),"")</f>
        <v>143230.92000000001</v>
      </c>
      <c r="O319" s="105">
        <f>IFERROR(VLOOKUP($D319,'SAP Data'!$A$7:$SD$1500,O$4,FALSE),"")</f>
        <v>143963.46</v>
      </c>
      <c r="P319" s="105">
        <f>IFERROR(VLOOKUP($D319,'SAP Data'!$A$7:$SD$1500,P$4,FALSE),"")</f>
        <v>58226.18</v>
      </c>
      <c r="Q319" s="105">
        <f>IFERROR(VLOOKUP($D319,'SAP Data'!$A$7:$SD$1500,Q$4,FALSE),"")</f>
        <v>96932.39</v>
      </c>
      <c r="R319" s="105">
        <f>IFERROR(VLOOKUP($D319,'SAP Data'!$A$7:$SD$1500,R$4,FALSE),"")</f>
        <v>145092.91</v>
      </c>
      <c r="S319" s="105">
        <f>IFERROR(VLOOKUP($D319,'SAP Data'!$A$7:$SD$1500,S$4,FALSE),"")</f>
        <v>147360.76</v>
      </c>
      <c r="T319" s="105">
        <f>IFERROR(VLOOKUP($D319,'SAP Data'!$A$7:$SD$1500,T$4,FALSE),"")</f>
        <v>147996.87</v>
      </c>
      <c r="U319" s="105">
        <f>IFERROR(VLOOKUP($D319,'SAP Data'!$A$7:$SD$1500,U$4,FALSE),"")</f>
        <v>148726.47</v>
      </c>
      <c r="V319" s="105">
        <f>IFERROR(VLOOKUP($D319,'SAP Data'!$A$7:$SD$1500,V$4,FALSE),"")</f>
        <v>149476.63</v>
      </c>
      <c r="W319" s="105">
        <f>IFERROR(VLOOKUP($D319,'SAP Data'!$A$7:$SD$1500,W$4,FALSE),"")</f>
        <v>246378.7</v>
      </c>
      <c r="X319" s="105">
        <f>IFERROR(VLOOKUP($D319,'SAP Data'!$A$7:$SD$1500,X$4,FALSE),"")</f>
        <v>249903.48</v>
      </c>
      <c r="Y319" s="105">
        <f>IFERROR(VLOOKUP($D319,'SAP Data'!$A$7:$SD$1500,Y$4,FALSE),"")</f>
        <v>264709.07</v>
      </c>
      <c r="Z319" s="105">
        <f>IFERROR(VLOOKUP($D319,'SAP Data'!$A$7:$SD$1500,Z$4,FALSE),"")</f>
        <v>265994.13</v>
      </c>
      <c r="AA319" s="105">
        <f>IFERROR(VLOOKUP($D319,'SAP Data'!$A$7:$SD$1500,AA$4,FALSE),"")</f>
        <v>337243.37</v>
      </c>
      <c r="AB319" s="105">
        <f>IFERROR(VLOOKUP($D319,'SAP Data'!$A$7:$SD$1500,AB$4,FALSE),"")</f>
        <v>298815.59000000003</v>
      </c>
      <c r="AC319" s="220">
        <f>IFERROR(VLOOKUP($D319,'SAP Data'!$A$7:$SD$1500,AC$4,FALSE),"")</f>
        <v>300777.71999999997</v>
      </c>
      <c r="AD319" s="133">
        <f t="shared" si="287"/>
        <v>120384.88250000001</v>
      </c>
      <c r="AE319" s="47">
        <f t="shared" si="288"/>
        <v>122681.38958333332</v>
      </c>
      <c r="AF319" s="47">
        <f t="shared" si="289"/>
        <v>124703.07833333335</v>
      </c>
      <c r="AG319" s="47">
        <f t="shared" si="290"/>
        <v>126740.19833333335</v>
      </c>
      <c r="AH319" s="47">
        <f t="shared" si="291"/>
        <v>128798.20625</v>
      </c>
      <c r="AI319" s="47">
        <f t="shared" si="292"/>
        <v>134885.92791666667</v>
      </c>
      <c r="AJ319" s="47">
        <f t="shared" si="293"/>
        <v>145118.345</v>
      </c>
      <c r="AK319" s="47">
        <f t="shared" si="294"/>
        <v>156065.46708333332</v>
      </c>
      <c r="AL319" s="47">
        <f t="shared" si="295"/>
        <v>166948.28708333333</v>
      </c>
      <c r="AM319" s="47">
        <f t="shared" si="296"/>
        <v>180116.75041666665</v>
      </c>
      <c r="AN319" s="47">
        <f t="shared" si="297"/>
        <v>198194.63875000001</v>
      </c>
      <c r="AO319" s="132">
        <f t="shared" si="298"/>
        <v>216712.75291666665</v>
      </c>
      <c r="AP319" s="19"/>
      <c r="AQ319" s="19">
        <f t="shared" si="299"/>
        <v>0</v>
      </c>
      <c r="AR319" s="19"/>
      <c r="AS319" s="201"/>
      <c r="AT319" s="19"/>
      <c r="AU319" s="19">
        <f t="shared" si="300"/>
        <v>0</v>
      </c>
      <c r="AV319" s="19"/>
      <c r="AW319" s="201"/>
      <c r="AY319" s="19">
        <f t="shared" si="301"/>
        <v>0</v>
      </c>
      <c r="BA319" s="196"/>
      <c r="BC319" s="19">
        <f t="shared" si="302"/>
        <v>0</v>
      </c>
      <c r="BE319" s="196"/>
      <c r="BG319" s="19">
        <f t="shared" si="303"/>
        <v>0</v>
      </c>
      <c r="BI319" s="196"/>
      <c r="BK319" s="19">
        <f t="shared" si="304"/>
        <v>0</v>
      </c>
      <c r="BM319" s="196"/>
      <c r="BO319" s="19">
        <f t="shared" si="305"/>
        <v>0</v>
      </c>
      <c r="BQ319" s="196"/>
      <c r="BS319" s="19">
        <f t="shared" si="306"/>
        <v>0</v>
      </c>
      <c r="BU319" s="196"/>
      <c r="BW319" s="19">
        <f t="shared" si="307"/>
        <v>0</v>
      </c>
      <c r="BY319" s="196"/>
      <c r="CA319" s="19">
        <f t="shared" si="308"/>
        <v>0</v>
      </c>
      <c r="CC319" s="196"/>
      <c r="CE319" s="19">
        <f t="shared" si="309"/>
        <v>0</v>
      </c>
      <c r="CG319" s="196"/>
      <c r="CI319" s="19">
        <f t="shared" si="310"/>
        <v>0</v>
      </c>
      <c r="CK319" s="196"/>
      <c r="CM319" s="19">
        <f t="shared" si="311"/>
        <v>0</v>
      </c>
      <c r="CO319" s="19">
        <f t="shared" si="314"/>
        <v>216712.75291666665</v>
      </c>
      <c r="CQ319" s="19">
        <f t="shared" si="285"/>
        <v>0</v>
      </c>
      <c r="CS319" s="19">
        <f t="shared" si="315"/>
        <v>0</v>
      </c>
      <c r="CU319" s="19">
        <f t="shared" si="312"/>
        <v>216712.75291666665</v>
      </c>
      <c r="CW319" s="76">
        <f t="shared" si="313"/>
        <v>0</v>
      </c>
      <c r="CY319" s="21"/>
      <c r="CZ319" s="19">
        <f t="shared" si="286"/>
        <v>0</v>
      </c>
      <c r="DA319" s="21"/>
    </row>
    <row r="320" spans="2:105" x14ac:dyDescent="0.2">
      <c r="B320" s="17" t="str">
        <f>VLOOKUP(D320,'line assign basis'!$L$15:$Q$1525,6,FALSE)</f>
        <v>WA - WA - LIEE AMORT</v>
      </c>
      <c r="C320" s="20" t="s">
        <v>765</v>
      </c>
      <c r="D320" s="20" t="s">
        <v>763</v>
      </c>
      <c r="E320" s="20">
        <f>IFERROR(VLOOKUP(D320,'line assign basis'!$L$5:$P$1288,5,FALSE),"")</f>
        <v>23</v>
      </c>
      <c r="F320" s="39">
        <v>63760.84</v>
      </c>
      <c r="G320" s="39">
        <v>49684.86</v>
      </c>
      <c r="H320" s="19">
        <v>34027.019999999997</v>
      </c>
      <c r="I320" s="105">
        <f>IFERROR(VLOOKUP($D320,'SAP Data'!$A$7:$SD$1500,I$4,FALSE),"")</f>
        <v>22638.5</v>
      </c>
      <c r="J320" s="105">
        <f>IFERROR(VLOOKUP($D320,'SAP Data'!$A$7:$SD$1500,J$4,FALSE),"")</f>
        <v>16542.79</v>
      </c>
      <c r="K320" s="105">
        <f>IFERROR(VLOOKUP($D320,'SAP Data'!$A$7:$SD$1500,K$4,FALSE),"")</f>
        <v>12419.86</v>
      </c>
      <c r="L320" s="105">
        <f>IFERROR(VLOOKUP($D320,'SAP Data'!$A$7:$SD$1500,L$4,FALSE),"")</f>
        <v>8981.8700000000008</v>
      </c>
      <c r="M320" s="105">
        <f>IFERROR(VLOOKUP($D320,'SAP Data'!$A$7:$SD$1500,M$4,FALSE),"")</f>
        <v>6112.41</v>
      </c>
      <c r="N320" s="105">
        <f>IFERROR(VLOOKUP($D320,'SAP Data'!$A$7:$SD$1500,N$4,FALSE),"")</f>
        <v>2910.07</v>
      </c>
      <c r="O320" s="105">
        <f>IFERROR(VLOOKUP($D320,'SAP Data'!$A$7:$SD$1500,O$4,FALSE),"")</f>
        <v>-1767.65</v>
      </c>
      <c r="P320" s="105">
        <f>IFERROR(VLOOKUP($D320,'SAP Data'!$A$7:$SD$1500,P$4,FALSE),"")</f>
        <v>77306.649999999994</v>
      </c>
      <c r="Q320" s="105">
        <f>IFERROR(VLOOKUP($D320,'SAP Data'!$A$7:$SD$1500,Q$4,FALSE),"")</f>
        <v>66168.490000000005</v>
      </c>
      <c r="R320" s="105">
        <f>IFERROR(VLOOKUP($D320,'SAP Data'!$A$7:$SD$1500,R$4,FALSE),"")</f>
        <v>53131.65</v>
      </c>
      <c r="S320" s="105">
        <f>IFERROR(VLOOKUP($D320,'SAP Data'!$A$7:$SD$1500,S$4,FALSE),"")</f>
        <v>40198.449999999997</v>
      </c>
      <c r="T320" s="105">
        <f>IFERROR(VLOOKUP($D320,'SAP Data'!$A$7:$SD$1500,T$4,FALSE),"")</f>
        <v>26154.16</v>
      </c>
      <c r="U320" s="105">
        <f>IFERROR(VLOOKUP($D320,'SAP Data'!$A$7:$SD$1500,U$4,FALSE),"")</f>
        <v>19370.57</v>
      </c>
      <c r="V320" s="105">
        <f>IFERROR(VLOOKUP($D320,'SAP Data'!$A$7:$SD$1500,V$4,FALSE),"")</f>
        <v>14731.93</v>
      </c>
      <c r="W320" s="105">
        <f>IFERROR(VLOOKUP($D320,'SAP Data'!$A$7:$SD$1500,W$4,FALSE),"")</f>
        <v>11661.54</v>
      </c>
      <c r="X320" s="105">
        <f>IFERROR(VLOOKUP($D320,'SAP Data'!$A$7:$SD$1500,X$4,FALSE),"")</f>
        <v>9011.44</v>
      </c>
      <c r="Y320" s="105">
        <f>IFERROR(VLOOKUP($D320,'SAP Data'!$A$7:$SD$1500,Y$4,FALSE),"")</f>
        <v>6845.65</v>
      </c>
      <c r="Z320" s="105">
        <f>IFERROR(VLOOKUP($D320,'SAP Data'!$A$7:$SD$1500,Z$4,FALSE),"")</f>
        <v>4556.87</v>
      </c>
      <c r="AA320" s="105">
        <f>IFERROR(VLOOKUP($D320,'SAP Data'!$A$7:$SD$1500,AA$4,FALSE),"")</f>
        <v>1.74</v>
      </c>
      <c r="AB320" s="105">
        <f>IFERROR(VLOOKUP($D320,'SAP Data'!$A$7:$SD$1500,AB$4,FALSE),"")</f>
        <v>92866.240000000005</v>
      </c>
      <c r="AC320" s="220">
        <f>IFERROR(VLOOKUP($D320,'SAP Data'!$A$7:$SD$1500,AC$4,FALSE),"")</f>
        <v>78636.070000000007</v>
      </c>
      <c r="AD320" s="133">
        <f t="shared" si="287"/>
        <v>29455.926250000004</v>
      </c>
      <c r="AE320" s="47">
        <f t="shared" si="288"/>
        <v>28617.776249999999</v>
      </c>
      <c r="AF320" s="47">
        <f t="shared" si="289"/>
        <v>27894.473333333339</v>
      </c>
      <c r="AG320" s="47">
        <f t="shared" si="290"/>
        <v>27430.273749999993</v>
      </c>
      <c r="AH320" s="47">
        <f t="shared" si="291"/>
        <v>27218.657500000001</v>
      </c>
      <c r="AI320" s="47">
        <f t="shared" si="292"/>
        <v>27111.608333333334</v>
      </c>
      <c r="AJ320" s="47">
        <f t="shared" si="293"/>
        <v>27081.243749999994</v>
      </c>
      <c r="AK320" s="47">
        <f t="shared" si="294"/>
        <v>27113.027499999997</v>
      </c>
      <c r="AL320" s="47">
        <f t="shared" si="295"/>
        <v>27212.195833333328</v>
      </c>
      <c r="AM320" s="47">
        <f t="shared" si="296"/>
        <v>27354.537083333329</v>
      </c>
      <c r="AN320" s="47">
        <f t="shared" si="297"/>
        <v>28076.577916666665</v>
      </c>
      <c r="AO320" s="132">
        <f t="shared" si="298"/>
        <v>29244.376666666667</v>
      </c>
      <c r="AP320" s="19"/>
      <c r="AQ320" s="19">
        <f t="shared" si="299"/>
        <v>0</v>
      </c>
      <c r="AR320" s="19"/>
      <c r="AS320" s="201"/>
      <c r="AT320" s="19"/>
      <c r="AU320" s="19">
        <f t="shared" si="300"/>
        <v>0</v>
      </c>
      <c r="AV320" s="19"/>
      <c r="AW320" s="201"/>
      <c r="AY320" s="19">
        <f t="shared" si="301"/>
        <v>0</v>
      </c>
      <c r="BA320" s="196"/>
      <c r="BC320" s="19">
        <f t="shared" si="302"/>
        <v>0</v>
      </c>
      <c r="BE320" s="196"/>
      <c r="BG320" s="19">
        <f t="shared" si="303"/>
        <v>0</v>
      </c>
      <c r="BI320" s="196"/>
      <c r="BK320" s="19">
        <f t="shared" si="304"/>
        <v>0</v>
      </c>
      <c r="BM320" s="196"/>
      <c r="BO320" s="19">
        <f t="shared" si="305"/>
        <v>0</v>
      </c>
      <c r="BQ320" s="196"/>
      <c r="BS320" s="19">
        <f t="shared" si="306"/>
        <v>0</v>
      </c>
      <c r="BU320" s="196"/>
      <c r="BW320" s="19">
        <f t="shared" si="307"/>
        <v>0</v>
      </c>
      <c r="BY320" s="196"/>
      <c r="CA320" s="19">
        <f t="shared" si="308"/>
        <v>0</v>
      </c>
      <c r="CC320" s="196"/>
      <c r="CE320" s="19">
        <f t="shared" si="309"/>
        <v>0</v>
      </c>
      <c r="CG320" s="196"/>
      <c r="CI320" s="19">
        <f t="shared" si="310"/>
        <v>0</v>
      </c>
      <c r="CK320" s="196"/>
      <c r="CM320" s="19">
        <f t="shared" si="311"/>
        <v>0</v>
      </c>
      <c r="CO320" s="19">
        <f t="shared" si="314"/>
        <v>29244.376666666667</v>
      </c>
      <c r="CQ320" s="19">
        <f t="shared" si="285"/>
        <v>0</v>
      </c>
      <c r="CS320" s="19">
        <f t="shared" si="315"/>
        <v>0</v>
      </c>
      <c r="CU320" s="19">
        <f t="shared" si="312"/>
        <v>29244.376666666667</v>
      </c>
      <c r="CW320" s="76">
        <f t="shared" si="313"/>
        <v>0</v>
      </c>
      <c r="CY320" s="21"/>
      <c r="CZ320" s="19">
        <f t="shared" si="286"/>
        <v>0</v>
      </c>
      <c r="DA320" s="21"/>
    </row>
    <row r="321" spans="2:105" x14ac:dyDescent="0.2">
      <c r="B321" s="17" t="str">
        <f>VLOOKUP(D321,'line assign basis'!$L$15:$Q$1525,6,FALSE)</f>
        <v>AMORT WA DSM</v>
      </c>
      <c r="C321" s="20" t="s">
        <v>768</v>
      </c>
      <c r="D321" s="20" t="s">
        <v>766</v>
      </c>
      <c r="E321" s="20">
        <f>IFERROR(VLOOKUP(D321,'line assign basis'!$L$5:$P$1288,5,FALSE),"")</f>
        <v>23</v>
      </c>
      <c r="F321" s="39">
        <v>1099042.98</v>
      </c>
      <c r="G321" s="39">
        <v>852291.14</v>
      </c>
      <c r="H321" s="19">
        <v>577210.68000000005</v>
      </c>
      <c r="I321" s="105">
        <f>IFERROR(VLOOKUP($D321,'SAP Data'!$A$7:$SD$1500,I$4,FALSE),"")</f>
        <v>377967.15</v>
      </c>
      <c r="J321" s="105">
        <f>IFERROR(VLOOKUP($D321,'SAP Data'!$A$7:$SD$1500,J$4,FALSE),"")</f>
        <v>272418.28000000003</v>
      </c>
      <c r="K321" s="105">
        <f>IFERROR(VLOOKUP($D321,'SAP Data'!$A$7:$SD$1500,K$4,FALSE),"")</f>
        <v>201662.22</v>
      </c>
      <c r="L321" s="105">
        <f>IFERROR(VLOOKUP($D321,'SAP Data'!$A$7:$SD$1500,L$4,FALSE),"")</f>
        <v>142598.47</v>
      </c>
      <c r="M321" s="105">
        <f>IFERROR(VLOOKUP($D321,'SAP Data'!$A$7:$SD$1500,M$4,FALSE),"")</f>
        <v>93868.35</v>
      </c>
      <c r="N321" s="105">
        <f>IFERROR(VLOOKUP($D321,'SAP Data'!$A$7:$SD$1500,N$4,FALSE),"")</f>
        <v>39308.879999999997</v>
      </c>
      <c r="O321" s="105">
        <f>IFERROR(VLOOKUP($D321,'SAP Data'!$A$7:$SD$1500,O$4,FALSE),"")</f>
        <v>-41213.71</v>
      </c>
      <c r="P321" s="105">
        <f>IFERROR(VLOOKUP($D321,'SAP Data'!$A$7:$SD$1500,P$4,FALSE),"")</f>
        <v>2152925.16</v>
      </c>
      <c r="Q321" s="105">
        <f>IFERROR(VLOOKUP($D321,'SAP Data'!$A$7:$SD$1500,Q$4,FALSE),"")</f>
        <v>1843451.25</v>
      </c>
      <c r="R321" s="105">
        <f>IFERROR(VLOOKUP($D321,'SAP Data'!$A$7:$SD$1500,R$4,FALSE),"")</f>
        <v>1480936.56</v>
      </c>
      <c r="S321" s="105">
        <f>IFERROR(VLOOKUP($D321,'SAP Data'!$A$7:$SD$1500,S$4,FALSE),"")</f>
        <v>1121249.76</v>
      </c>
      <c r="T321" s="105">
        <f>IFERROR(VLOOKUP($D321,'SAP Data'!$A$7:$SD$1500,T$4,FALSE),"")</f>
        <v>730692.45</v>
      </c>
      <c r="U321" s="105">
        <f>IFERROR(VLOOKUP($D321,'SAP Data'!$A$7:$SD$1500,U$4,FALSE),"")</f>
        <v>543372.98</v>
      </c>
      <c r="V321" s="105">
        <f>IFERROR(VLOOKUP($D321,'SAP Data'!$A$7:$SD$1500,V$4,FALSE),"")</f>
        <v>415729.73</v>
      </c>
      <c r="W321" s="105">
        <f>IFERROR(VLOOKUP($D321,'SAP Data'!$A$7:$SD$1500,W$4,FALSE),"")</f>
        <v>331915.09000000003</v>
      </c>
      <c r="X321" s="105">
        <f>IFERROR(VLOOKUP($D321,'SAP Data'!$A$7:$SD$1500,X$4,FALSE),"")</f>
        <v>260046.95</v>
      </c>
      <c r="Y321" s="105">
        <f>IFERROR(VLOOKUP($D321,'SAP Data'!$A$7:$SD$1500,Y$4,FALSE),"")</f>
        <v>201851.95</v>
      </c>
      <c r="Z321" s="105">
        <f>IFERROR(VLOOKUP($D321,'SAP Data'!$A$7:$SD$1500,Z$4,FALSE),"")</f>
        <v>139516.32999999999</v>
      </c>
      <c r="AA321" s="105">
        <f>IFERROR(VLOOKUP($D321,'SAP Data'!$A$7:$SD$1500,AA$4,FALSE),"")</f>
        <v>14344.04</v>
      </c>
      <c r="AB321" s="105">
        <f>IFERROR(VLOOKUP($D321,'SAP Data'!$A$7:$SD$1500,AB$4,FALSE),"")</f>
        <v>1310973.29</v>
      </c>
      <c r="AC321" s="220">
        <f>IFERROR(VLOOKUP($D321,'SAP Data'!$A$7:$SD$1500,AC$4,FALSE),"")</f>
        <v>1104755.83</v>
      </c>
      <c r="AD321" s="133">
        <f t="shared" si="287"/>
        <v>650206.47000000009</v>
      </c>
      <c r="AE321" s="47">
        <f t="shared" si="288"/>
        <v>677325.31166666676</v>
      </c>
      <c r="AF321" s="47">
        <f t="shared" si="289"/>
        <v>694926.99458333326</v>
      </c>
      <c r="AG321" s="47">
        <f t="shared" si="290"/>
        <v>708213.97791666677</v>
      </c>
      <c r="AH321" s="47">
        <f t="shared" si="291"/>
        <v>721077.19791666663</v>
      </c>
      <c r="AI321" s="47">
        <f t="shared" si="292"/>
        <v>732475.71125000005</v>
      </c>
      <c r="AJ321" s="47">
        <f t="shared" si="293"/>
        <v>742796.60083333321</v>
      </c>
      <c r="AK321" s="47">
        <f t="shared" si="294"/>
        <v>752189.60416666663</v>
      </c>
      <c r="AL321" s="47">
        <f t="shared" si="295"/>
        <v>760864.23124999972</v>
      </c>
      <c r="AM321" s="47">
        <f t="shared" si="296"/>
        <v>767354.44791666651</v>
      </c>
      <c r="AN321" s="47">
        <f t="shared" si="297"/>
        <v>734588.02625000011</v>
      </c>
      <c r="AO321" s="132">
        <f t="shared" si="298"/>
        <v>668727.72250000003</v>
      </c>
      <c r="AP321" s="19"/>
      <c r="AQ321" s="19">
        <f t="shared" si="299"/>
        <v>0</v>
      </c>
      <c r="AR321" s="19"/>
      <c r="AS321" s="201"/>
      <c r="AT321" s="19"/>
      <c r="AU321" s="19">
        <f t="shared" si="300"/>
        <v>0</v>
      </c>
      <c r="AV321" s="19"/>
      <c r="AW321" s="201"/>
      <c r="AY321" s="19">
        <f t="shared" si="301"/>
        <v>0</v>
      </c>
      <c r="BA321" s="196"/>
      <c r="BC321" s="19">
        <f t="shared" si="302"/>
        <v>0</v>
      </c>
      <c r="BE321" s="196"/>
      <c r="BG321" s="19">
        <f t="shared" si="303"/>
        <v>0</v>
      </c>
      <c r="BI321" s="196"/>
      <c r="BK321" s="19">
        <f t="shared" si="304"/>
        <v>0</v>
      </c>
      <c r="BM321" s="196"/>
      <c r="BO321" s="19">
        <f t="shared" si="305"/>
        <v>0</v>
      </c>
      <c r="BQ321" s="196"/>
      <c r="BS321" s="19">
        <f t="shared" si="306"/>
        <v>0</v>
      </c>
      <c r="BU321" s="196"/>
      <c r="BW321" s="19">
        <f t="shared" si="307"/>
        <v>0</v>
      </c>
      <c r="BY321" s="196"/>
      <c r="CA321" s="19">
        <f t="shared" si="308"/>
        <v>0</v>
      </c>
      <c r="CC321" s="196"/>
      <c r="CE321" s="19">
        <f t="shared" si="309"/>
        <v>0</v>
      </c>
      <c r="CG321" s="196"/>
      <c r="CI321" s="19">
        <f t="shared" si="310"/>
        <v>0</v>
      </c>
      <c r="CK321" s="196"/>
      <c r="CM321" s="19">
        <f t="shared" si="311"/>
        <v>0</v>
      </c>
      <c r="CO321" s="19">
        <f t="shared" si="314"/>
        <v>668727.72250000003</v>
      </c>
      <c r="CQ321" s="19">
        <f t="shared" si="285"/>
        <v>0</v>
      </c>
      <c r="CS321" s="19">
        <f t="shared" si="315"/>
        <v>0</v>
      </c>
      <c r="CU321" s="19">
        <f t="shared" si="312"/>
        <v>668727.72250000003</v>
      </c>
      <c r="CW321" s="76">
        <f t="shared" si="313"/>
        <v>0</v>
      </c>
      <c r="CY321" s="21"/>
      <c r="CZ321" s="19">
        <f t="shared" si="286"/>
        <v>0</v>
      </c>
      <c r="DA321" s="21"/>
    </row>
    <row r="322" spans="2:105" x14ac:dyDescent="0.2">
      <c r="B322" s="17" t="str">
        <f>VLOOKUP(D322,'line assign basis'!$L$15:$Q$1525,6,FALSE)</f>
        <v>ENG EFF DEF - HISTOR</v>
      </c>
      <c r="C322" s="20" t="s">
        <v>3782</v>
      </c>
      <c r="D322" s="186" t="s">
        <v>3829</v>
      </c>
      <c r="E322" s="20">
        <f>IFERROR(VLOOKUP(D322,'line assign basis'!$L$5:$P$1288,5,FALSE),"")</f>
        <v>23</v>
      </c>
      <c r="F322" s="39"/>
      <c r="G322" s="39"/>
      <c r="I322" s="105">
        <f>IFERROR(VLOOKUP($D322,'SAP Data'!$A$7:$SD$1500,I$4,FALSE),"")</f>
        <v>0</v>
      </c>
      <c r="J322" s="105">
        <f>IFERROR(VLOOKUP($D322,'SAP Data'!$A$7:$SD$1500,J$4,FALSE),"")</f>
        <v>0</v>
      </c>
      <c r="K322" s="105">
        <f>IFERROR(VLOOKUP($D322,'SAP Data'!$A$7:$SD$1500,K$4,FALSE),"")</f>
        <v>0</v>
      </c>
      <c r="L322" s="105">
        <f>IFERROR(VLOOKUP($D322,'SAP Data'!$A$7:$SD$1500,L$4,FALSE),"")</f>
        <v>0</v>
      </c>
      <c r="M322" s="105">
        <f>IFERROR(VLOOKUP($D322,'SAP Data'!$A$7:$SD$1500,M$4,FALSE),"")</f>
        <v>0</v>
      </c>
      <c r="N322" s="105">
        <f>IFERROR(VLOOKUP($D322,'SAP Data'!$A$7:$SD$1500,N$4,FALSE),"")</f>
        <v>0</v>
      </c>
      <c r="O322" s="105">
        <f>IFERROR(VLOOKUP($D322,'SAP Data'!$A$7:$SD$1500,O$4,FALSE),"")</f>
        <v>0</v>
      </c>
      <c r="P322" s="105">
        <f>IFERROR(VLOOKUP($D322,'SAP Data'!$A$7:$SD$1500,P$4,FALSE),"")</f>
        <v>0</v>
      </c>
      <c r="Q322" s="105">
        <f>IFERROR(VLOOKUP($D322,'SAP Data'!$A$7:$SD$1500,Q$4,FALSE),"")</f>
        <v>0</v>
      </c>
      <c r="R322" s="105">
        <f>IFERROR(VLOOKUP($D322,'SAP Data'!$A$7:$SD$1500,R$4,FALSE),"")</f>
        <v>0</v>
      </c>
      <c r="S322" s="105">
        <f>IFERROR(VLOOKUP($D322,'SAP Data'!$A$7:$SD$1500,S$4,FALSE),"")</f>
        <v>0</v>
      </c>
      <c r="T322" s="105">
        <f>IFERROR(VLOOKUP($D322,'SAP Data'!$A$7:$SD$1500,T$4,FALSE),"")</f>
        <v>0</v>
      </c>
      <c r="U322" s="105">
        <f>IFERROR(VLOOKUP($D322,'SAP Data'!$A$7:$SD$1500,U$4,FALSE),"")</f>
        <v>0</v>
      </c>
      <c r="V322" s="105">
        <f>IFERROR(VLOOKUP($D322,'SAP Data'!$A$7:$SD$1500,V$4,FALSE),"")</f>
        <v>0</v>
      </c>
      <c r="W322" s="105">
        <f>IFERROR(VLOOKUP($D322,'SAP Data'!$A$7:$SD$1500,W$4,FALSE),"")</f>
        <v>0</v>
      </c>
      <c r="X322" s="105">
        <f>IFERROR(VLOOKUP($D322,'SAP Data'!$A$7:$SD$1500,X$4,FALSE),"")</f>
        <v>0</v>
      </c>
      <c r="Y322" s="105">
        <f>IFERROR(VLOOKUP($D322,'SAP Data'!$A$7:$SD$1500,Y$4,FALSE),"")</f>
        <v>0</v>
      </c>
      <c r="Z322" s="105">
        <f>IFERROR(VLOOKUP($D322,'SAP Data'!$A$7:$SD$1500,Z$4,FALSE),"")</f>
        <v>0</v>
      </c>
      <c r="AA322" s="105">
        <f>IFERROR(VLOOKUP($D322,'SAP Data'!$A$7:$SD$1500,AA$4,FALSE),"")</f>
        <v>0</v>
      </c>
      <c r="AB322" s="105">
        <f>IFERROR(VLOOKUP($D322,'SAP Data'!$A$7:$SD$1500,AB$4,FALSE),"")</f>
        <v>3896825.46</v>
      </c>
      <c r="AC322" s="220">
        <f>IFERROR(VLOOKUP($D322,'SAP Data'!$A$7:$SD$1500,AC$4,FALSE),"")</f>
        <v>3914426.12</v>
      </c>
      <c r="AD322" s="133">
        <f t="shared" ref="AD322:AD323" si="316">IFERROR((F322/2+SUM(G322:Q322)+R322/2)/12,"")</f>
        <v>0</v>
      </c>
      <c r="AE322" s="47">
        <f t="shared" ref="AE322:AE323" si="317">IFERROR((G322/2+SUM(H322:R322)+S322/2)/12,"")</f>
        <v>0</v>
      </c>
      <c r="AF322" s="47">
        <f t="shared" ref="AF322:AF323" si="318">IFERROR((H322/2+SUM(I322:S322)+T322/2)/12,"")</f>
        <v>0</v>
      </c>
      <c r="AG322" s="47">
        <f t="shared" ref="AG322:AG323" si="319">IFERROR((I322/2+SUM(J322:T322)+U322/2)/12,"")</f>
        <v>0</v>
      </c>
      <c r="AH322" s="47">
        <f t="shared" ref="AH322:AH323" si="320">IFERROR((J322/2+SUM(K322:U322)+V322/2)/12,"")</f>
        <v>0</v>
      </c>
      <c r="AI322" s="47">
        <f t="shared" ref="AI322:AI323" si="321">IFERROR((K322/2+SUM(L322:V322)+W322/2)/12,"")</f>
        <v>0</v>
      </c>
      <c r="AJ322" s="47">
        <f t="shared" ref="AJ322:AJ323" si="322">IFERROR((L322/2+SUM(M322:W322)+X322/2)/12,"")</f>
        <v>0</v>
      </c>
      <c r="AK322" s="47">
        <f t="shared" ref="AK322:AK323" si="323">IFERROR((M322/2+SUM(N322:X322)+Y322/2)/12,"")</f>
        <v>0</v>
      </c>
      <c r="AL322" s="47">
        <f t="shared" ref="AL322:AL323" si="324">IFERROR((N322/2+SUM(O322:Y322)+Z322/2)/12,"")</f>
        <v>0</v>
      </c>
      <c r="AM322" s="47">
        <f t="shared" ref="AM322:AM323" si="325">IFERROR((O322/2+SUM(P322:Z322)+AA322/2)/12,"")</f>
        <v>0</v>
      </c>
      <c r="AN322" s="47">
        <f t="shared" ref="AN322:AN323" si="326">IFERROR((P322/2+SUM(Q322:AA322)+AB322/2)/12,"")</f>
        <v>162367.72750000001</v>
      </c>
      <c r="AO322" s="132">
        <f t="shared" ref="AO322:AO323" si="327">IFERROR((Q322/2+SUM(R322:AB322)+AC322/2)/12,"")</f>
        <v>487836.54333333328</v>
      </c>
      <c r="AP322" s="19"/>
      <c r="AQ322" s="19">
        <f t="shared" si="299"/>
        <v>0</v>
      </c>
      <c r="AR322" s="19"/>
      <c r="AS322" s="201"/>
      <c r="AT322" s="19"/>
      <c r="AU322" s="19">
        <f t="shared" si="300"/>
        <v>0</v>
      </c>
      <c r="AV322" s="19"/>
      <c r="AW322" s="201"/>
      <c r="AY322" s="19">
        <f t="shared" si="301"/>
        <v>0</v>
      </c>
      <c r="BA322" s="196"/>
      <c r="BC322" s="19">
        <f t="shared" si="302"/>
        <v>0</v>
      </c>
      <c r="BE322" s="196"/>
      <c r="BG322" s="19">
        <f t="shared" si="303"/>
        <v>0</v>
      </c>
      <c r="BI322" s="196"/>
      <c r="BK322" s="19">
        <f t="shared" si="304"/>
        <v>0</v>
      </c>
      <c r="BM322" s="196"/>
      <c r="BO322" s="19">
        <f t="shared" si="305"/>
        <v>0</v>
      </c>
      <c r="BQ322" s="196"/>
      <c r="BS322" s="19">
        <f t="shared" si="306"/>
        <v>0</v>
      </c>
      <c r="BU322" s="196"/>
      <c r="BW322" s="19">
        <f t="shared" si="307"/>
        <v>0</v>
      </c>
      <c r="BY322" s="196"/>
      <c r="CA322" s="19">
        <f t="shared" si="308"/>
        <v>0</v>
      </c>
      <c r="CC322" s="196"/>
      <c r="CE322" s="19">
        <f t="shared" si="309"/>
        <v>0</v>
      </c>
      <c r="CG322" s="196"/>
      <c r="CI322" s="19">
        <f t="shared" si="310"/>
        <v>0</v>
      </c>
      <c r="CK322" s="196"/>
      <c r="CM322" s="19">
        <f t="shared" ref="CM322:CM323" si="328">IF(E322&gt;0,IF(E322&lt;6,AO322,0),0)</f>
        <v>0</v>
      </c>
      <c r="CO322" s="19">
        <f t="shared" ref="CO322:CO323" si="329">IFERROR(CZ322+CU322,"")</f>
        <v>487836.54333333328</v>
      </c>
      <c r="CQ322" s="19">
        <f t="shared" si="285"/>
        <v>0</v>
      </c>
      <c r="CS322" s="19">
        <f t="shared" ref="CS322:CS323" si="330">IFERROR(CZ322-CQ322,"")</f>
        <v>0</v>
      </c>
      <c r="CU322" s="19">
        <f t="shared" si="312"/>
        <v>487836.54333333328</v>
      </c>
      <c r="CW322" s="76">
        <f t="shared" ref="CW322:CW323" si="331">IFERROR(SUM(CI322:CO322)-AO322,"")</f>
        <v>0</v>
      </c>
      <c r="CY322" s="21"/>
      <c r="CZ322" s="19">
        <f t="shared" si="286"/>
        <v>0</v>
      </c>
      <c r="DA322" s="21"/>
    </row>
    <row r="323" spans="2:105" x14ac:dyDescent="0.2">
      <c r="B323" s="17" t="str">
        <f>VLOOKUP(D323,'line assign basis'!$L$15:$Q$1525,6,FALSE)</f>
        <v>ENG EFF DEF - TRUEUP</v>
      </c>
      <c r="C323" s="20" t="s">
        <v>3784</v>
      </c>
      <c r="D323" s="186" t="s">
        <v>3830</v>
      </c>
      <c r="E323" s="20">
        <f>IFERROR(VLOOKUP(D323,'line assign basis'!$L$5:$P$1288,5,FALSE),"")</f>
        <v>23</v>
      </c>
      <c r="F323" s="39"/>
      <c r="G323" s="39"/>
      <c r="I323" s="105">
        <f>IFERROR(VLOOKUP($D323,'SAP Data'!$A$7:$SD$1500,I$4,FALSE),"")</f>
        <v>0</v>
      </c>
      <c r="J323" s="105">
        <f>IFERROR(VLOOKUP($D323,'SAP Data'!$A$7:$SD$1500,J$4,FALSE),"")</f>
        <v>0</v>
      </c>
      <c r="K323" s="105">
        <f>IFERROR(VLOOKUP($D323,'SAP Data'!$A$7:$SD$1500,K$4,FALSE),"")</f>
        <v>0</v>
      </c>
      <c r="L323" s="105">
        <f>IFERROR(VLOOKUP($D323,'SAP Data'!$A$7:$SD$1500,L$4,FALSE),"")</f>
        <v>0</v>
      </c>
      <c r="M323" s="105">
        <f>IFERROR(VLOOKUP($D323,'SAP Data'!$A$7:$SD$1500,M$4,FALSE),"")</f>
        <v>0</v>
      </c>
      <c r="N323" s="105">
        <f>IFERROR(VLOOKUP($D323,'SAP Data'!$A$7:$SD$1500,N$4,FALSE),"")</f>
        <v>0</v>
      </c>
      <c r="O323" s="105">
        <f>IFERROR(VLOOKUP($D323,'SAP Data'!$A$7:$SD$1500,O$4,FALSE),"")</f>
        <v>0</v>
      </c>
      <c r="P323" s="105">
        <f>IFERROR(VLOOKUP($D323,'SAP Data'!$A$7:$SD$1500,P$4,FALSE),"")</f>
        <v>0</v>
      </c>
      <c r="Q323" s="105">
        <f>IFERROR(VLOOKUP($D323,'SAP Data'!$A$7:$SD$1500,Q$4,FALSE),"")</f>
        <v>0</v>
      </c>
      <c r="R323" s="105">
        <f>IFERROR(VLOOKUP($D323,'SAP Data'!$A$7:$SD$1500,R$4,FALSE),"")</f>
        <v>0</v>
      </c>
      <c r="S323" s="105">
        <f>IFERROR(VLOOKUP($D323,'SAP Data'!$A$7:$SD$1500,S$4,FALSE),"")</f>
        <v>0</v>
      </c>
      <c r="T323" s="105">
        <f>IFERROR(VLOOKUP($D323,'SAP Data'!$A$7:$SD$1500,T$4,FALSE),"")</f>
        <v>0</v>
      </c>
      <c r="U323" s="105">
        <f>IFERROR(VLOOKUP($D323,'SAP Data'!$A$7:$SD$1500,U$4,FALSE),"")</f>
        <v>0</v>
      </c>
      <c r="V323" s="105">
        <f>IFERROR(VLOOKUP($D323,'SAP Data'!$A$7:$SD$1500,V$4,FALSE),"")</f>
        <v>0</v>
      </c>
      <c r="W323" s="105">
        <f>IFERROR(VLOOKUP($D323,'SAP Data'!$A$7:$SD$1500,W$4,FALSE),"")</f>
        <v>0</v>
      </c>
      <c r="X323" s="105">
        <f>IFERROR(VLOOKUP($D323,'SAP Data'!$A$7:$SD$1500,X$4,FALSE),"")</f>
        <v>0</v>
      </c>
      <c r="Y323" s="105">
        <f>IFERROR(VLOOKUP($D323,'SAP Data'!$A$7:$SD$1500,Y$4,FALSE),"")</f>
        <v>0</v>
      </c>
      <c r="Z323" s="105">
        <f>IFERROR(VLOOKUP($D323,'SAP Data'!$A$7:$SD$1500,Z$4,FALSE),"")</f>
        <v>0</v>
      </c>
      <c r="AA323" s="105">
        <f>IFERROR(VLOOKUP($D323,'SAP Data'!$A$7:$SD$1500,AA$4,FALSE),"")</f>
        <v>0</v>
      </c>
      <c r="AB323" s="105">
        <f>IFERROR(VLOOKUP($D323,'SAP Data'!$A$7:$SD$1500,AB$4,FALSE),"")</f>
        <v>-298018.95</v>
      </c>
      <c r="AC323" s="220">
        <f>IFERROR(VLOOKUP($D323,'SAP Data'!$A$7:$SD$1500,AC$4,FALSE),"")</f>
        <v>-666780.43999999994</v>
      </c>
      <c r="AD323" s="133">
        <f t="shared" si="316"/>
        <v>0</v>
      </c>
      <c r="AE323" s="47">
        <f t="shared" si="317"/>
        <v>0</v>
      </c>
      <c r="AF323" s="47">
        <f t="shared" si="318"/>
        <v>0</v>
      </c>
      <c r="AG323" s="47">
        <f t="shared" si="319"/>
        <v>0</v>
      </c>
      <c r="AH323" s="47">
        <f t="shared" si="320"/>
        <v>0</v>
      </c>
      <c r="AI323" s="47">
        <f t="shared" si="321"/>
        <v>0</v>
      </c>
      <c r="AJ323" s="47">
        <f t="shared" si="322"/>
        <v>0</v>
      </c>
      <c r="AK323" s="47">
        <f t="shared" si="323"/>
        <v>0</v>
      </c>
      <c r="AL323" s="47">
        <f t="shared" si="324"/>
        <v>0</v>
      </c>
      <c r="AM323" s="47">
        <f t="shared" si="325"/>
        <v>0</v>
      </c>
      <c r="AN323" s="47">
        <f t="shared" si="326"/>
        <v>-12417.456250000001</v>
      </c>
      <c r="AO323" s="132">
        <f t="shared" si="327"/>
        <v>-52617.430833333325</v>
      </c>
      <c r="AP323" s="19"/>
      <c r="AQ323" s="19">
        <f t="shared" si="299"/>
        <v>0</v>
      </c>
      <c r="AR323" s="19"/>
      <c r="AS323" s="201"/>
      <c r="AT323" s="19"/>
      <c r="AU323" s="19">
        <f t="shared" si="300"/>
        <v>0</v>
      </c>
      <c r="AV323" s="19"/>
      <c r="AW323" s="201"/>
      <c r="AY323" s="19">
        <f t="shared" si="301"/>
        <v>0</v>
      </c>
      <c r="BA323" s="196"/>
      <c r="BC323" s="19">
        <f t="shared" si="302"/>
        <v>0</v>
      </c>
      <c r="BE323" s="196"/>
      <c r="BG323" s="19">
        <f t="shared" si="303"/>
        <v>0</v>
      </c>
      <c r="BI323" s="196"/>
      <c r="BK323" s="19">
        <f t="shared" si="304"/>
        <v>0</v>
      </c>
      <c r="BM323" s="196"/>
      <c r="BO323" s="19">
        <f t="shared" si="305"/>
        <v>0</v>
      </c>
      <c r="BQ323" s="196"/>
      <c r="BS323" s="19">
        <f t="shared" si="306"/>
        <v>0</v>
      </c>
      <c r="BU323" s="196"/>
      <c r="BW323" s="19">
        <f t="shared" si="307"/>
        <v>0</v>
      </c>
      <c r="BY323" s="196"/>
      <c r="CA323" s="19">
        <f t="shared" si="308"/>
        <v>0</v>
      </c>
      <c r="CC323" s="196"/>
      <c r="CE323" s="19">
        <f t="shared" si="309"/>
        <v>0</v>
      </c>
      <c r="CG323" s="196"/>
      <c r="CI323" s="19">
        <f t="shared" si="310"/>
        <v>0</v>
      </c>
      <c r="CK323" s="196"/>
      <c r="CM323" s="19">
        <f t="shared" si="328"/>
        <v>0</v>
      </c>
      <c r="CO323" s="19">
        <f t="shared" si="329"/>
        <v>-52617.430833333325</v>
      </c>
      <c r="CQ323" s="19">
        <f t="shared" si="285"/>
        <v>0</v>
      </c>
      <c r="CS323" s="19">
        <f t="shared" si="330"/>
        <v>0</v>
      </c>
      <c r="CU323" s="19">
        <f t="shared" si="312"/>
        <v>-52617.430833333325</v>
      </c>
      <c r="CW323" s="76">
        <f t="shared" si="331"/>
        <v>0</v>
      </c>
      <c r="CY323" s="21"/>
      <c r="CZ323" s="19">
        <f t="shared" si="286"/>
        <v>0</v>
      </c>
      <c r="DA323" s="21"/>
    </row>
    <row r="324" spans="2:105" x14ac:dyDescent="0.2">
      <c r="B324" s="17" t="str">
        <f>VLOOKUP(D324,'line assign basis'!$L$15:$Q$1525,6,FALSE)</f>
        <v>PENSION BALANCING-OR</v>
      </c>
      <c r="C324" s="20" t="s">
        <v>771</v>
      </c>
      <c r="D324" s="20" t="s">
        <v>769</v>
      </c>
      <c r="E324" s="20">
        <f>IFERROR(VLOOKUP(D324,'line assign basis'!$L$5:$P$1288,5,FALSE),"")</f>
        <v>23</v>
      </c>
      <c r="F324" s="39">
        <v>66244938.509999998</v>
      </c>
      <c r="G324" s="39">
        <v>67595229.510000005</v>
      </c>
      <c r="H324" s="19">
        <v>68954971.510000005</v>
      </c>
      <c r="I324" s="105">
        <f>IFERROR(VLOOKUP($D324,'SAP Data'!$A$7:$SD$1500,I$4,FALSE),"")</f>
        <v>70320839.510000005</v>
      </c>
      <c r="J324" s="105">
        <f>IFERROR(VLOOKUP($D324,'SAP Data'!$A$7:$SD$1500,J$4,FALSE),"")</f>
        <v>71694672.510000005</v>
      </c>
      <c r="K324" s="105">
        <f>IFERROR(VLOOKUP($D324,'SAP Data'!$A$7:$SD$1500,K$4,FALSE),"")</f>
        <v>73077737.510000005</v>
      </c>
      <c r="L324" s="105">
        <f>IFERROR(VLOOKUP($D324,'SAP Data'!$A$7:$SD$1500,L$4,FALSE),"")</f>
        <v>74471977.510000005</v>
      </c>
      <c r="M324" s="105">
        <f>IFERROR(VLOOKUP($D324,'SAP Data'!$A$7:$SD$1500,M$4,FALSE),"")</f>
        <v>75875731.510000005</v>
      </c>
      <c r="N324" s="105">
        <f>IFERROR(VLOOKUP($D324,'SAP Data'!$A$7:$SD$1500,N$4,FALSE),"")</f>
        <v>78417101.510000005</v>
      </c>
      <c r="O324" s="105">
        <f>IFERROR(VLOOKUP($D324,'SAP Data'!$A$7:$SD$1500,O$4,FALSE),"")</f>
        <v>79861288.510000005</v>
      </c>
      <c r="P324" s="105">
        <f>IFERROR(VLOOKUP($D324,'SAP Data'!$A$7:$SD$1500,P$4,FALSE),"")</f>
        <v>80348242.510000005</v>
      </c>
      <c r="Q324" s="105">
        <f>IFERROR(VLOOKUP($D324,'SAP Data'!$A$7:$SD$1500,Q$4,FALSE),"")</f>
        <v>80838165.510000005</v>
      </c>
      <c r="R324" s="105">
        <f>IFERROR(VLOOKUP($D324,'SAP Data'!$A$7:$SD$1500,R$4,FALSE),"")</f>
        <v>81331076.510000005</v>
      </c>
      <c r="S324" s="105">
        <f>IFERROR(VLOOKUP($D324,'SAP Data'!$A$7:$SD$1500,S$4,FALSE),"")</f>
        <v>81826992.510000005</v>
      </c>
      <c r="T324" s="105">
        <f>IFERROR(VLOOKUP($D324,'SAP Data'!$A$7:$SD$1500,T$4,FALSE),"")</f>
        <v>50744765.189999998</v>
      </c>
      <c r="U324" s="105">
        <f>IFERROR(VLOOKUP($D324,'SAP Data'!$A$7:$SD$1500,U$4,FALSE),"")</f>
        <v>50348635.189999998</v>
      </c>
      <c r="V324" s="105">
        <f>IFERROR(VLOOKUP($D324,'SAP Data'!$A$7:$SD$1500,V$4,FALSE),"")</f>
        <v>49947593.189999998</v>
      </c>
      <c r="W324" s="105">
        <f>IFERROR(VLOOKUP($D324,'SAP Data'!$A$7:$SD$1500,W$4,FALSE),"")</f>
        <v>50080051.189999998</v>
      </c>
      <c r="X324" s="105">
        <f>IFERROR(VLOOKUP($D324,'SAP Data'!$A$7:$SD$1500,X$4,FALSE),"")</f>
        <v>50063112.189999998</v>
      </c>
      <c r="Y324" s="105">
        <f>IFERROR(VLOOKUP($D324,'SAP Data'!$A$7:$SD$1500,Y$4,FALSE),"")</f>
        <v>50047374.189999998</v>
      </c>
      <c r="Z324" s="105">
        <f>IFERROR(VLOOKUP($D324,'SAP Data'!$A$7:$SD$1500,Z$4,FALSE),"")</f>
        <v>50019239.189999998</v>
      </c>
      <c r="AA324" s="105">
        <f>IFERROR(VLOOKUP($D324,'SAP Data'!$A$7:$SD$1500,AA$4,FALSE),"")</f>
        <v>49750996.189999998</v>
      </c>
      <c r="AB324" s="105">
        <f>IFERROR(VLOOKUP($D324,'SAP Data'!$A$7:$SD$1500,AB$4,FALSE),"")</f>
        <v>49151250.189999998</v>
      </c>
      <c r="AC324" s="220">
        <f>IFERROR(VLOOKUP($D324,'SAP Data'!$A$7:$SD$1500,AC$4,FALSE),"")</f>
        <v>48251083.189999998</v>
      </c>
      <c r="AD324" s="133">
        <f t="shared" si="287"/>
        <v>74603663.760000005</v>
      </c>
      <c r="AE324" s="47">
        <f t="shared" si="288"/>
        <v>75825242.968333334</v>
      </c>
      <c r="AF324" s="47">
        <f t="shared" si="289"/>
        <v>75659474.49666667</v>
      </c>
      <c r="AG324" s="47">
        <f t="shared" si="290"/>
        <v>74068540.719999999</v>
      </c>
      <c r="AH324" s="47">
        <f t="shared" si="291"/>
        <v>72330237.234999999</v>
      </c>
      <c r="AI324" s="47">
        <f t="shared" si="292"/>
        <v>70465872.000000015</v>
      </c>
      <c r="AJ324" s="47">
        <f t="shared" si="293"/>
        <v>68490599.015000015</v>
      </c>
      <c r="AK324" s="47">
        <f t="shared" si="294"/>
        <v>66397381.405000024</v>
      </c>
      <c r="AL324" s="47">
        <f t="shared" si="295"/>
        <v>64137955.586666673</v>
      </c>
      <c r="AM324" s="47">
        <f t="shared" si="296"/>
        <v>61700115.81000001</v>
      </c>
      <c r="AN324" s="47">
        <f t="shared" si="297"/>
        <v>59145645.616666682</v>
      </c>
      <c r="AO324" s="132">
        <f t="shared" si="298"/>
        <v>56487975.840000004</v>
      </c>
      <c r="AP324" s="19"/>
      <c r="AQ324" s="19">
        <f t="shared" ref="AQ324:AQ355" si="332">IF($E324&gt;28,IF($E324&lt;30,$AD324,0),0)</f>
        <v>0</v>
      </c>
      <c r="AR324" s="19"/>
      <c r="AS324" s="201"/>
      <c r="AT324" s="19"/>
      <c r="AU324" s="19">
        <f t="shared" ref="AU324:AU355" si="333">IF($E324&gt;28,IF($E324&lt;30,$AE324,0),0)</f>
        <v>0</v>
      </c>
      <c r="AV324" s="19"/>
      <c r="AW324" s="201"/>
      <c r="AY324" s="19">
        <f t="shared" ref="AY324:AY355" si="334">IF($E324&gt;28,IF($E324&lt;30,$AF324,0),0)</f>
        <v>0</v>
      </c>
      <c r="BA324" s="196"/>
      <c r="BC324" s="19">
        <f t="shared" ref="BC324:BC355" si="335">IF($E324&gt;28,IF($E324&lt;30,$AG324,0),0)</f>
        <v>0</v>
      </c>
      <c r="BE324" s="196"/>
      <c r="BG324" s="19">
        <f t="shared" ref="BG324:BG355" si="336">IF($E324&gt;28,IF($E324&lt;30,$AH324,0),0)</f>
        <v>0</v>
      </c>
      <c r="BI324" s="196"/>
      <c r="BK324" s="19">
        <f t="shared" ref="BK324:BK355" si="337">IF($E324&gt;28,IF($E324&lt;30,$AI324,0),0)</f>
        <v>0</v>
      </c>
      <c r="BM324" s="196"/>
      <c r="BO324" s="19">
        <f t="shared" ref="BO324:BO355" si="338">IF($E324&gt;28,IF($E324&lt;30,$AJ324,0),0)</f>
        <v>0</v>
      </c>
      <c r="BQ324" s="196"/>
      <c r="BS324" s="19">
        <f t="shared" ref="BS324:BS355" si="339">IF($E324&gt;28,IF($E324&lt;30,$AK324,0),0)</f>
        <v>0</v>
      </c>
      <c r="BU324" s="196"/>
      <c r="BW324" s="19">
        <f t="shared" ref="BW324:BW355" si="340">IF($E324&gt;28,IF($E324&lt;30,$AL324,0),0)</f>
        <v>0</v>
      </c>
      <c r="BY324" s="196"/>
      <c r="CA324" s="19">
        <f t="shared" ref="CA324:CA355" si="341">IF($E324&gt;28,IF($E324&lt;30,$AM324,0),0)</f>
        <v>0</v>
      </c>
      <c r="CC324" s="196"/>
      <c r="CE324" s="19">
        <f t="shared" ref="CE324:CE355" si="342">IF($E324&gt;28,IF($E324&lt;30,$AN324,0),0)</f>
        <v>0</v>
      </c>
      <c r="CG324" s="196"/>
      <c r="CI324" s="19">
        <f t="shared" ref="CI324:CI355" si="343">IF($E324&gt;28,IF($E324&lt;30,$AO324,0),0)</f>
        <v>0</v>
      </c>
      <c r="CK324" s="196"/>
      <c r="CM324" s="19">
        <f t="shared" ref="CM324:CM355" si="344">IF(E324&gt;0,IF(E324&lt;6,AO324,0),0)</f>
        <v>0</v>
      </c>
      <c r="CO324" s="19">
        <f t="shared" si="314"/>
        <v>56487975.840000004</v>
      </c>
      <c r="CQ324" s="19">
        <f t="shared" si="285"/>
        <v>0</v>
      </c>
      <c r="CS324" s="19">
        <f t="shared" si="315"/>
        <v>0</v>
      </c>
      <c r="CU324" s="19">
        <f t="shared" ref="CU324:CU355" si="345">IF($E324&gt;15,IF($E324&lt;24,$AO324,0),0)</f>
        <v>56487975.840000004</v>
      </c>
      <c r="CW324" s="76">
        <f t="shared" si="313"/>
        <v>0</v>
      </c>
      <c r="CY324" s="21"/>
      <c r="CZ324" s="19">
        <f t="shared" si="286"/>
        <v>0</v>
      </c>
      <c r="DA324" s="21"/>
    </row>
    <row r="325" spans="2:105" x14ac:dyDescent="0.2">
      <c r="B325" s="17" t="str">
        <f>VLOOKUP(D325,'line assign basis'!$L$15:$Q$1525,6,FALSE)</f>
        <v>SEC DEFD REG PEN INT</v>
      </c>
      <c r="C325" s="20" t="s">
        <v>774</v>
      </c>
      <c r="D325" s="20" t="s">
        <v>772</v>
      </c>
      <c r="E325" s="20">
        <f>IFERROR(VLOOKUP(D325,'line assign basis'!$L$5:$P$1288,5,FALSE),"")</f>
        <v>23</v>
      </c>
      <c r="F325" s="39">
        <v>-4679251.09</v>
      </c>
      <c r="G325" s="39">
        <v>-4843709.09</v>
      </c>
      <c r="H325" s="19">
        <v>-5014800.09</v>
      </c>
      <c r="I325" s="105">
        <f>IFERROR(VLOOKUP($D325,'SAP Data'!$A$7:$SD$1500,I$4,FALSE),"")</f>
        <v>-5189624.09</v>
      </c>
      <c r="J325" s="105">
        <f>IFERROR(VLOOKUP($D325,'SAP Data'!$A$7:$SD$1500,J$4,FALSE),"")</f>
        <v>-5368213.09</v>
      </c>
      <c r="K325" s="105">
        <f>IFERROR(VLOOKUP($D325,'SAP Data'!$A$7:$SD$1500,K$4,FALSE),"")</f>
        <v>-5550601.0899999999</v>
      </c>
      <c r="L325" s="105">
        <f>IFERROR(VLOOKUP($D325,'SAP Data'!$A$7:$SD$1500,L$4,FALSE),"")</f>
        <v>-5736827.0899999999</v>
      </c>
      <c r="M325" s="105">
        <f>IFERROR(VLOOKUP($D325,'SAP Data'!$A$7:$SD$1500,M$4,FALSE),"")</f>
        <v>-5926930.0899999999</v>
      </c>
      <c r="N325" s="105">
        <f>IFERROR(VLOOKUP($D325,'SAP Data'!$A$7:$SD$1500,N$4,FALSE),"")</f>
        <v>-6125739.0899999999</v>
      </c>
      <c r="O325" s="105">
        <f>IFERROR(VLOOKUP($D325,'SAP Data'!$A$7:$SD$1500,O$4,FALSE),"")</f>
        <v>-6329877.0899999999</v>
      </c>
      <c r="P325" s="105">
        <f>IFERROR(VLOOKUP($D325,'SAP Data'!$A$7:$SD$1500,P$4,FALSE),"")</f>
        <v>-6506406.0899999999</v>
      </c>
      <c r="Q325" s="105">
        <f>IFERROR(VLOOKUP($D325,'SAP Data'!$A$7:$SD$1500,Q$4,FALSE),"")</f>
        <v>-6665333.0899999999</v>
      </c>
      <c r="R325" s="105">
        <f>IFERROR(VLOOKUP($D325,'SAP Data'!$A$7:$SD$1500,R$4,FALSE),"")</f>
        <v>-6825764.0899999999</v>
      </c>
      <c r="S325" s="105">
        <f>IFERROR(VLOOKUP($D325,'SAP Data'!$A$7:$SD$1500,S$4,FALSE),"")</f>
        <v>-6987710.0899999999</v>
      </c>
      <c r="T325" s="105">
        <f>IFERROR(VLOOKUP($D325,'SAP Data'!$A$7:$SD$1500,T$4,FALSE),"")</f>
        <v>-336978.09</v>
      </c>
      <c r="U325" s="105">
        <f>IFERROR(VLOOKUP($D325,'SAP Data'!$A$7:$SD$1500,U$4,FALSE),"")</f>
        <v>-2328860.09</v>
      </c>
      <c r="V325" s="105">
        <f>IFERROR(VLOOKUP($D325,'SAP Data'!$A$7:$SD$1500,V$4,FALSE),"")</f>
        <v>122358</v>
      </c>
      <c r="W325" s="105">
        <f>IFERROR(VLOOKUP($D325,'SAP Data'!$A$7:$SD$1500,W$4,FALSE),"")</f>
        <v>0</v>
      </c>
      <c r="X325" s="105">
        <f>IFERROR(VLOOKUP($D325,'SAP Data'!$A$7:$SD$1500,X$4,FALSE),"")</f>
        <v>0</v>
      </c>
      <c r="Y325" s="105">
        <f>IFERROR(VLOOKUP($D325,'SAP Data'!$A$7:$SD$1500,Y$4,FALSE),"")</f>
        <v>0</v>
      </c>
      <c r="Z325" s="105">
        <f>IFERROR(VLOOKUP($D325,'SAP Data'!$A$7:$SD$1500,Z$4,FALSE),"")</f>
        <v>0</v>
      </c>
      <c r="AA325" s="105">
        <f>IFERROR(VLOOKUP($D325,'SAP Data'!$A$7:$SD$1500,AA$4,FALSE),"")</f>
        <v>0</v>
      </c>
      <c r="AB325" s="105">
        <f>IFERROR(VLOOKUP($D325,'SAP Data'!$A$7:$SD$1500,AB$4,FALSE),"")</f>
        <v>0</v>
      </c>
      <c r="AC325" s="220">
        <f>IFERROR(VLOOKUP($D325,'SAP Data'!$A$7:$SD$1500,AC$4,FALSE),"")</f>
        <v>0</v>
      </c>
      <c r="AD325" s="133">
        <f t="shared" si="287"/>
        <v>-5750880.6316666678</v>
      </c>
      <c r="AE325" s="47">
        <f t="shared" si="288"/>
        <v>-5929652.0483333347</v>
      </c>
      <c r="AF325" s="47">
        <f t="shared" si="289"/>
        <v>-5824076.1733333347</v>
      </c>
      <c r="AG325" s="47">
        <f t="shared" si="290"/>
        <v>-5509968.4233333347</v>
      </c>
      <c r="AH325" s="47">
        <f t="shared" si="291"/>
        <v>-5161996.1279166676</v>
      </c>
      <c r="AI325" s="47">
        <f t="shared" si="292"/>
        <v>-4701947.2870833343</v>
      </c>
      <c r="AJ325" s="47">
        <f t="shared" si="293"/>
        <v>-4231637.779583334</v>
      </c>
      <c r="AK325" s="47">
        <f t="shared" si="294"/>
        <v>-3745647.8970833332</v>
      </c>
      <c r="AL325" s="47">
        <f t="shared" si="295"/>
        <v>-3243453.3479166664</v>
      </c>
      <c r="AM325" s="47">
        <f t="shared" si="296"/>
        <v>-2724469.3404166666</v>
      </c>
      <c r="AN325" s="47">
        <f t="shared" si="297"/>
        <v>-2189624.2079166663</v>
      </c>
      <c r="AO325" s="132">
        <f t="shared" si="298"/>
        <v>-1640801.7420833334</v>
      </c>
      <c r="AP325" s="19"/>
      <c r="AQ325" s="19">
        <f t="shared" si="332"/>
        <v>0</v>
      </c>
      <c r="AR325" s="19"/>
      <c r="AS325" s="201"/>
      <c r="AT325" s="19"/>
      <c r="AU325" s="19">
        <f t="shared" si="333"/>
        <v>0</v>
      </c>
      <c r="AV325" s="19"/>
      <c r="AW325" s="201"/>
      <c r="AY325" s="19">
        <f t="shared" si="334"/>
        <v>0</v>
      </c>
      <c r="BA325" s="196"/>
      <c r="BC325" s="19">
        <f t="shared" si="335"/>
        <v>0</v>
      </c>
      <c r="BE325" s="196"/>
      <c r="BG325" s="19">
        <f t="shared" si="336"/>
        <v>0</v>
      </c>
      <c r="BI325" s="196"/>
      <c r="BK325" s="19">
        <f t="shared" si="337"/>
        <v>0</v>
      </c>
      <c r="BM325" s="196"/>
      <c r="BO325" s="19">
        <f t="shared" si="338"/>
        <v>0</v>
      </c>
      <c r="BQ325" s="196"/>
      <c r="BS325" s="19">
        <f t="shared" si="339"/>
        <v>0</v>
      </c>
      <c r="BU325" s="196"/>
      <c r="BW325" s="19">
        <f t="shared" si="340"/>
        <v>0</v>
      </c>
      <c r="BY325" s="196"/>
      <c r="CA325" s="19">
        <f t="shared" si="341"/>
        <v>0</v>
      </c>
      <c r="CC325" s="196"/>
      <c r="CE325" s="19">
        <f t="shared" si="342"/>
        <v>0</v>
      </c>
      <c r="CG325" s="196"/>
      <c r="CI325" s="19">
        <f t="shared" si="343"/>
        <v>0</v>
      </c>
      <c r="CK325" s="196"/>
      <c r="CM325" s="19">
        <f t="shared" si="344"/>
        <v>0</v>
      </c>
      <c r="CO325" s="19">
        <f t="shared" si="314"/>
        <v>-1640801.7420833334</v>
      </c>
      <c r="CQ325" s="19">
        <f t="shared" si="285"/>
        <v>0</v>
      </c>
      <c r="CS325" s="19">
        <f t="shared" si="315"/>
        <v>0</v>
      </c>
      <c r="CU325" s="19">
        <f t="shared" si="345"/>
        <v>-1640801.7420833334</v>
      </c>
      <c r="CW325" s="76">
        <f t="shared" si="313"/>
        <v>0</v>
      </c>
      <c r="CY325" s="21"/>
      <c r="CZ325" s="19">
        <f t="shared" si="286"/>
        <v>0</v>
      </c>
      <c r="DA325" s="21"/>
    </row>
    <row r="326" spans="2:105" x14ac:dyDescent="0.2">
      <c r="B326" s="17" t="str">
        <f>VLOOKUP(D326,'line assign basis'!$L$15:$Q$1525,6,FALSE)</f>
        <v>ISS STUDY DEFERRAL</v>
      </c>
      <c r="C326" s="20" t="s">
        <v>777</v>
      </c>
      <c r="D326" s="20" t="s">
        <v>775</v>
      </c>
      <c r="E326" s="20">
        <f>IFERROR(VLOOKUP(D326,'line assign basis'!$L$5:$P$1288,5,FALSE),"")</f>
        <v>23</v>
      </c>
      <c r="F326" s="39">
        <v>268488.17</v>
      </c>
      <c r="G326" s="39">
        <v>270228.42</v>
      </c>
      <c r="H326" s="19">
        <v>271979.95</v>
      </c>
      <c r="I326" s="105">
        <f>IFERROR(VLOOKUP($D326,'SAP Data'!$A$7:$SD$1500,I$4,FALSE),"")</f>
        <v>273742.83</v>
      </c>
      <c r="J326" s="105">
        <f>IFERROR(VLOOKUP($D326,'SAP Data'!$A$7:$SD$1500,J$4,FALSE),"")</f>
        <v>275517.14</v>
      </c>
      <c r="K326" s="105">
        <f>IFERROR(VLOOKUP($D326,'SAP Data'!$A$7:$SD$1500,K$4,FALSE),"")</f>
        <v>277302.95</v>
      </c>
      <c r="L326" s="105">
        <f>IFERROR(VLOOKUP($D326,'SAP Data'!$A$7:$SD$1500,L$4,FALSE),"")</f>
        <v>279100.34000000003</v>
      </c>
      <c r="M326" s="105">
        <f>IFERROR(VLOOKUP($D326,'SAP Data'!$A$7:$SD$1500,M$4,FALSE),"")</f>
        <v>280909.38</v>
      </c>
      <c r="N326" s="105">
        <f>IFERROR(VLOOKUP($D326,'SAP Data'!$A$7:$SD$1500,N$4,FALSE),"")</f>
        <v>282730.14</v>
      </c>
      <c r="O326" s="105">
        <f>IFERROR(VLOOKUP($D326,'SAP Data'!$A$7:$SD$1500,O$4,FALSE),"")</f>
        <v>284562.7</v>
      </c>
      <c r="P326" s="105">
        <f>IFERROR(VLOOKUP($D326,'SAP Data'!$A$7:$SD$1500,P$4,FALSE),"")</f>
        <v>286297.82</v>
      </c>
      <c r="Q326" s="105">
        <f>IFERROR(VLOOKUP($D326,'SAP Data'!$A$7:$SD$1500,Q$4,FALSE),"")</f>
        <v>288043.52000000002</v>
      </c>
      <c r="R326" s="105">
        <f>IFERROR(VLOOKUP($D326,'SAP Data'!$A$7:$SD$1500,R$4,FALSE),"")</f>
        <v>289799.87</v>
      </c>
      <c r="S326" s="105">
        <f>IFERROR(VLOOKUP($D326,'SAP Data'!$A$7:$SD$1500,S$4,FALSE),"")</f>
        <v>291566.92</v>
      </c>
      <c r="T326" s="105">
        <f>IFERROR(VLOOKUP($D326,'SAP Data'!$A$7:$SD$1500,T$4,FALSE),"")</f>
        <v>293344.75</v>
      </c>
      <c r="U326" s="105">
        <f>IFERROR(VLOOKUP($D326,'SAP Data'!$A$7:$SD$1500,U$4,FALSE),"")</f>
        <v>295133.42</v>
      </c>
      <c r="V326" s="105">
        <f>IFERROR(VLOOKUP($D326,'SAP Data'!$A$7:$SD$1500,V$4,FALSE),"")</f>
        <v>296933</v>
      </c>
      <c r="W326" s="105">
        <f>IFERROR(VLOOKUP($D326,'SAP Data'!$A$7:$SD$1500,W$4,FALSE),"")</f>
        <v>298743.55</v>
      </c>
      <c r="X326" s="105">
        <f>IFERROR(VLOOKUP($D326,'SAP Data'!$A$7:$SD$1500,X$4,FALSE),"")</f>
        <v>300565.14</v>
      </c>
      <c r="Y326" s="105">
        <f>IFERROR(VLOOKUP($D326,'SAP Data'!$A$7:$SD$1500,Y$4,FALSE),"")</f>
        <v>302397.84000000003</v>
      </c>
      <c r="Z326" s="105">
        <f>IFERROR(VLOOKUP($D326,'SAP Data'!$A$7:$SD$1500,Z$4,FALSE),"")</f>
        <v>304241.71000000002</v>
      </c>
      <c r="AA326" s="105">
        <f>IFERROR(VLOOKUP($D326,'SAP Data'!$A$7:$SD$1500,AA$4,FALSE),"")</f>
        <v>306096.82</v>
      </c>
      <c r="AB326" s="105">
        <f>IFERROR(VLOOKUP($D326,'SAP Data'!$A$7:$SD$1500,AB$4,FALSE),"")</f>
        <v>0</v>
      </c>
      <c r="AC326" s="220">
        <f>IFERROR(VLOOKUP($D326,'SAP Data'!$A$7:$SD$1500,AC$4,FALSE),"")</f>
        <v>0</v>
      </c>
      <c r="AD326" s="133">
        <f t="shared" si="287"/>
        <v>279129.93416666664</v>
      </c>
      <c r="AE326" s="47">
        <f t="shared" si="288"/>
        <v>280907.02583333338</v>
      </c>
      <c r="AF326" s="47">
        <f t="shared" si="289"/>
        <v>282686.33</v>
      </c>
      <c r="AG326" s="47">
        <f t="shared" si="290"/>
        <v>284467.80458333337</v>
      </c>
      <c r="AH326" s="47">
        <f t="shared" si="291"/>
        <v>286251.40666666668</v>
      </c>
      <c r="AI326" s="47">
        <f t="shared" si="292"/>
        <v>288037.09249999997</v>
      </c>
      <c r="AJ326" s="47">
        <f t="shared" si="293"/>
        <v>289824.81749999995</v>
      </c>
      <c r="AK326" s="47">
        <f t="shared" si="294"/>
        <v>291614.53666666668</v>
      </c>
      <c r="AL326" s="47">
        <f t="shared" si="295"/>
        <v>293406.20458333328</v>
      </c>
      <c r="AM326" s="47">
        <f t="shared" si="296"/>
        <v>295199.77500000002</v>
      </c>
      <c r="AN326" s="47">
        <f t="shared" si="297"/>
        <v>284167.95416666666</v>
      </c>
      <c r="AO326" s="132">
        <f t="shared" si="298"/>
        <v>260237.06499999994</v>
      </c>
      <c r="AP326" s="19"/>
      <c r="AQ326" s="19">
        <f t="shared" si="332"/>
        <v>0</v>
      </c>
      <c r="AR326" s="19"/>
      <c r="AS326" s="201"/>
      <c r="AT326" s="19"/>
      <c r="AU326" s="19">
        <f t="shared" si="333"/>
        <v>0</v>
      </c>
      <c r="AV326" s="19"/>
      <c r="AW326" s="201"/>
      <c r="AY326" s="19">
        <f t="shared" si="334"/>
        <v>0</v>
      </c>
      <c r="BA326" s="196"/>
      <c r="BC326" s="19">
        <f t="shared" si="335"/>
        <v>0</v>
      </c>
      <c r="BE326" s="196"/>
      <c r="BG326" s="19">
        <f t="shared" si="336"/>
        <v>0</v>
      </c>
      <c r="BI326" s="196"/>
      <c r="BK326" s="19">
        <f t="shared" si="337"/>
        <v>0</v>
      </c>
      <c r="BM326" s="196"/>
      <c r="BO326" s="19">
        <f t="shared" si="338"/>
        <v>0</v>
      </c>
      <c r="BQ326" s="196"/>
      <c r="BS326" s="19">
        <f t="shared" si="339"/>
        <v>0</v>
      </c>
      <c r="BU326" s="196"/>
      <c r="BW326" s="19">
        <f t="shared" si="340"/>
        <v>0</v>
      </c>
      <c r="BY326" s="196"/>
      <c r="CA326" s="19">
        <f t="shared" si="341"/>
        <v>0</v>
      </c>
      <c r="CC326" s="196"/>
      <c r="CE326" s="19">
        <f t="shared" si="342"/>
        <v>0</v>
      </c>
      <c r="CG326" s="196"/>
      <c r="CI326" s="19">
        <f t="shared" si="343"/>
        <v>0</v>
      </c>
      <c r="CK326" s="196"/>
      <c r="CM326" s="19">
        <f t="shared" si="344"/>
        <v>0</v>
      </c>
      <c r="CO326" s="19">
        <f t="shared" si="314"/>
        <v>260237.06499999994</v>
      </c>
      <c r="CQ326" s="19">
        <f t="shared" si="285"/>
        <v>0</v>
      </c>
      <c r="CS326" s="19">
        <f t="shared" si="315"/>
        <v>0</v>
      </c>
      <c r="CU326" s="19">
        <f t="shared" si="345"/>
        <v>260237.06499999994</v>
      </c>
      <c r="CW326" s="76">
        <f t="shared" si="313"/>
        <v>0</v>
      </c>
      <c r="CY326" s="21"/>
      <c r="CZ326" s="19">
        <f t="shared" si="286"/>
        <v>0</v>
      </c>
      <c r="DA326" s="21"/>
    </row>
    <row r="327" spans="2:105" x14ac:dyDescent="0.2">
      <c r="B327" s="17" t="str">
        <f>VLOOKUP(D327,'line assign basis'!$L$15:$Q$1525,6,FALSE)</f>
        <v>DEF ISS OPTM STU AMR</v>
      </c>
      <c r="C327" s="20" t="s">
        <v>3786</v>
      </c>
      <c r="D327" s="186" t="s">
        <v>3831</v>
      </c>
      <c r="E327" s="20">
        <f>IFERROR(VLOOKUP(D327,'line assign basis'!$L$5:$P$1288,5,FALSE),"")</f>
        <v>23</v>
      </c>
      <c r="F327" s="39"/>
      <c r="G327" s="39"/>
      <c r="I327" s="105">
        <f>IFERROR(VLOOKUP($D327,'SAP Data'!$A$7:$SD$1500,I$4,FALSE),"")</f>
        <v>0</v>
      </c>
      <c r="J327" s="105">
        <f>IFERROR(VLOOKUP($D327,'SAP Data'!$A$7:$SD$1500,J$4,FALSE),"")</f>
        <v>0</v>
      </c>
      <c r="K327" s="105">
        <f>IFERROR(VLOOKUP($D327,'SAP Data'!$A$7:$SD$1500,K$4,FALSE),"")</f>
        <v>0</v>
      </c>
      <c r="L327" s="105">
        <f>IFERROR(VLOOKUP($D327,'SAP Data'!$A$7:$SD$1500,L$4,FALSE),"")</f>
        <v>0</v>
      </c>
      <c r="M327" s="105">
        <f>IFERROR(VLOOKUP($D327,'SAP Data'!$A$7:$SD$1500,M$4,FALSE),"")</f>
        <v>0</v>
      </c>
      <c r="N327" s="105">
        <f>IFERROR(VLOOKUP($D327,'SAP Data'!$A$7:$SD$1500,N$4,FALSE),"")</f>
        <v>0</v>
      </c>
      <c r="O327" s="105">
        <f>IFERROR(VLOOKUP($D327,'SAP Data'!$A$7:$SD$1500,O$4,FALSE),"")</f>
        <v>0</v>
      </c>
      <c r="P327" s="105">
        <f>IFERROR(VLOOKUP($D327,'SAP Data'!$A$7:$SD$1500,P$4,FALSE),"")</f>
        <v>0</v>
      </c>
      <c r="Q327" s="105">
        <f>IFERROR(VLOOKUP($D327,'SAP Data'!$A$7:$SD$1500,Q$4,FALSE),"")</f>
        <v>0</v>
      </c>
      <c r="R327" s="105">
        <f>IFERROR(VLOOKUP($D327,'SAP Data'!$A$7:$SD$1500,R$4,FALSE),"")</f>
        <v>0</v>
      </c>
      <c r="S327" s="105">
        <f>IFERROR(VLOOKUP($D327,'SAP Data'!$A$7:$SD$1500,S$4,FALSE),"")</f>
        <v>0</v>
      </c>
      <c r="T327" s="105">
        <f>IFERROR(VLOOKUP($D327,'SAP Data'!$A$7:$SD$1500,T$4,FALSE),"")</f>
        <v>0</v>
      </c>
      <c r="U327" s="105">
        <f>IFERROR(VLOOKUP($D327,'SAP Data'!$A$7:$SD$1500,U$4,FALSE),"")</f>
        <v>0</v>
      </c>
      <c r="V327" s="105">
        <f>IFERROR(VLOOKUP($D327,'SAP Data'!$A$7:$SD$1500,V$4,FALSE),"")</f>
        <v>0</v>
      </c>
      <c r="W327" s="105">
        <f>IFERROR(VLOOKUP($D327,'SAP Data'!$A$7:$SD$1500,W$4,FALSE),"")</f>
        <v>0</v>
      </c>
      <c r="X327" s="105">
        <f>IFERROR(VLOOKUP($D327,'SAP Data'!$A$7:$SD$1500,X$4,FALSE),"")</f>
        <v>0</v>
      </c>
      <c r="Y327" s="105">
        <f>IFERROR(VLOOKUP($D327,'SAP Data'!$A$7:$SD$1500,Y$4,FALSE),"")</f>
        <v>0</v>
      </c>
      <c r="Z327" s="105">
        <f>IFERROR(VLOOKUP($D327,'SAP Data'!$A$7:$SD$1500,Z$4,FALSE),"")</f>
        <v>0</v>
      </c>
      <c r="AA327" s="105">
        <f>IFERROR(VLOOKUP($D327,'SAP Data'!$A$7:$SD$1500,AA$4,FALSE),"")</f>
        <v>0</v>
      </c>
      <c r="AB327" s="105">
        <f>IFERROR(VLOOKUP($D327,'SAP Data'!$A$7:$SD$1500,AB$4,FALSE),"")</f>
        <v>293549.02</v>
      </c>
      <c r="AC327" s="220">
        <f>IFERROR(VLOOKUP($D327,'SAP Data'!$A$7:$SD$1500,AC$4,FALSE),"")</f>
        <v>249201.35</v>
      </c>
      <c r="AD327" s="133">
        <f t="shared" ref="AD327" si="346">IFERROR((F327/2+SUM(G327:Q327)+R327/2)/12,"")</f>
        <v>0</v>
      </c>
      <c r="AE327" s="47">
        <f t="shared" ref="AE327" si="347">IFERROR((G327/2+SUM(H327:R327)+S327/2)/12,"")</f>
        <v>0</v>
      </c>
      <c r="AF327" s="47">
        <f t="shared" ref="AF327" si="348">IFERROR((H327/2+SUM(I327:S327)+T327/2)/12,"")</f>
        <v>0</v>
      </c>
      <c r="AG327" s="47">
        <f t="shared" ref="AG327" si="349">IFERROR((I327/2+SUM(J327:T327)+U327/2)/12,"")</f>
        <v>0</v>
      </c>
      <c r="AH327" s="47">
        <f t="shared" ref="AH327" si="350">IFERROR((J327/2+SUM(K327:U327)+V327/2)/12,"")</f>
        <v>0</v>
      </c>
      <c r="AI327" s="47">
        <f t="shared" ref="AI327" si="351">IFERROR((K327/2+SUM(L327:V327)+W327/2)/12,"")</f>
        <v>0</v>
      </c>
      <c r="AJ327" s="47">
        <f t="shared" ref="AJ327" si="352">IFERROR((L327/2+SUM(M327:W327)+X327/2)/12,"")</f>
        <v>0</v>
      </c>
      <c r="AK327" s="47">
        <f t="shared" ref="AK327" si="353">IFERROR((M327/2+SUM(N327:X327)+Y327/2)/12,"")</f>
        <v>0</v>
      </c>
      <c r="AL327" s="47">
        <f t="shared" ref="AL327" si="354">IFERROR((N327/2+SUM(O327:Y327)+Z327/2)/12,"")</f>
        <v>0</v>
      </c>
      <c r="AM327" s="47">
        <f t="shared" ref="AM327" si="355">IFERROR((O327/2+SUM(P327:Z327)+AA327/2)/12,"")</f>
        <v>0</v>
      </c>
      <c r="AN327" s="47">
        <f t="shared" ref="AN327" si="356">IFERROR((P327/2+SUM(Q327:AA327)+AB327/2)/12,"")</f>
        <v>12231.209166666667</v>
      </c>
      <c r="AO327" s="132">
        <f t="shared" ref="AO327" si="357">IFERROR((Q327/2+SUM(R327:AB327)+AC327/2)/12,"")</f>
        <v>34845.807916666665</v>
      </c>
      <c r="AP327" s="19"/>
      <c r="AQ327" s="19">
        <f t="shared" si="332"/>
        <v>0</v>
      </c>
      <c r="AR327" s="19"/>
      <c r="AS327" s="201"/>
      <c r="AT327" s="19"/>
      <c r="AU327" s="19">
        <f t="shared" si="333"/>
        <v>0</v>
      </c>
      <c r="AV327" s="19"/>
      <c r="AW327" s="201"/>
      <c r="AY327" s="19">
        <f t="shared" si="334"/>
        <v>0</v>
      </c>
      <c r="BA327" s="196"/>
      <c r="BC327" s="19">
        <f t="shared" si="335"/>
        <v>0</v>
      </c>
      <c r="BE327" s="196"/>
      <c r="BG327" s="19">
        <f t="shared" si="336"/>
        <v>0</v>
      </c>
      <c r="BI327" s="196"/>
      <c r="BK327" s="19">
        <f t="shared" si="337"/>
        <v>0</v>
      </c>
      <c r="BM327" s="196"/>
      <c r="BO327" s="19">
        <f t="shared" si="338"/>
        <v>0</v>
      </c>
      <c r="BQ327" s="196"/>
      <c r="BS327" s="19">
        <f t="shared" si="339"/>
        <v>0</v>
      </c>
      <c r="BU327" s="196"/>
      <c r="BW327" s="19">
        <f t="shared" si="340"/>
        <v>0</v>
      </c>
      <c r="BY327" s="196"/>
      <c r="CA327" s="19">
        <f t="shared" si="341"/>
        <v>0</v>
      </c>
      <c r="CC327" s="196"/>
      <c r="CE327" s="19">
        <f t="shared" si="342"/>
        <v>0</v>
      </c>
      <c r="CG327" s="196"/>
      <c r="CI327" s="19">
        <f t="shared" si="343"/>
        <v>0</v>
      </c>
      <c r="CK327" s="196"/>
      <c r="CM327" s="19">
        <f t="shared" si="344"/>
        <v>0</v>
      </c>
      <c r="CO327" s="19">
        <f t="shared" ref="CO327" si="358">IFERROR(CZ327+CU327,"")</f>
        <v>34845.807916666665</v>
      </c>
      <c r="CQ327" s="19">
        <f t="shared" si="285"/>
        <v>0</v>
      </c>
      <c r="CS327" s="19">
        <f t="shared" ref="CS327" si="359">IFERROR(CZ327-CQ327,"")</f>
        <v>0</v>
      </c>
      <c r="CU327" s="19">
        <f t="shared" si="345"/>
        <v>34845.807916666665</v>
      </c>
      <c r="CW327" s="76">
        <f t="shared" ref="CW327" si="360">IFERROR(SUM(CI327:CO327)-AO327,"")</f>
        <v>0</v>
      </c>
      <c r="CY327" s="21"/>
      <c r="CZ327" s="19">
        <f t="shared" si="286"/>
        <v>0</v>
      </c>
      <c r="DA327" s="21"/>
    </row>
    <row r="328" spans="2:105" x14ac:dyDescent="0.2">
      <c r="B328" s="17" t="str">
        <f>VLOOKUP(D328,'line assign basis'!$L$15:$Q$1525,6,FALSE)</f>
        <v>ASSET CONS. RECLASS</v>
      </c>
      <c r="C328" s="20" t="s">
        <v>779</v>
      </c>
      <c r="D328" s="20" t="s">
        <v>778</v>
      </c>
      <c r="E328" s="20">
        <f>IFERROR(VLOOKUP(D328,'line assign basis'!$L$5:$P$1288,5,FALSE),"")</f>
        <v>29</v>
      </c>
      <c r="F328" s="39">
        <v>0</v>
      </c>
      <c r="G328" s="39">
        <v>0</v>
      </c>
      <c r="H328" s="19">
        <v>2721481.34</v>
      </c>
      <c r="I328" s="105">
        <f>IFERROR(VLOOKUP($D328,'SAP Data'!$A$7:$SD$1500,I$4,FALSE),"")</f>
        <v>0</v>
      </c>
      <c r="J328" s="105">
        <f>IFERROR(VLOOKUP($D328,'SAP Data'!$A$7:$SD$1500,J$4,FALSE),"")</f>
        <v>0</v>
      </c>
      <c r="K328" s="105">
        <f>IFERROR(VLOOKUP($D328,'SAP Data'!$A$7:$SD$1500,K$4,FALSE),"")</f>
        <v>448768.37</v>
      </c>
      <c r="L328" s="105">
        <f>IFERROR(VLOOKUP($D328,'SAP Data'!$A$7:$SD$1500,L$4,FALSE),"")</f>
        <v>0</v>
      </c>
      <c r="M328" s="105">
        <f>IFERROR(VLOOKUP($D328,'SAP Data'!$A$7:$SD$1500,M$4,FALSE),"")</f>
        <v>0</v>
      </c>
      <c r="N328" s="105">
        <f>IFERROR(VLOOKUP($D328,'SAP Data'!$A$7:$SD$1500,N$4,FALSE),"")</f>
        <v>-6029918.8499999996</v>
      </c>
      <c r="O328" s="105">
        <f>IFERROR(VLOOKUP($D328,'SAP Data'!$A$7:$SD$1500,O$4,FALSE),"")</f>
        <v>0</v>
      </c>
      <c r="P328" s="105">
        <f>IFERROR(VLOOKUP($D328,'SAP Data'!$A$7:$SD$1500,P$4,FALSE),"")</f>
        <v>0</v>
      </c>
      <c r="Q328" s="105">
        <f>IFERROR(VLOOKUP($D328,'SAP Data'!$A$7:$SD$1500,Q$4,FALSE),"")</f>
        <v>-7332277.1299999999</v>
      </c>
      <c r="R328" s="105">
        <f>IFERROR(VLOOKUP($D328,'SAP Data'!$A$7:$SD$1500,R$4,FALSE),"")</f>
        <v>0</v>
      </c>
      <c r="S328" s="105">
        <f>IFERROR(VLOOKUP($D328,'SAP Data'!$A$7:$SD$1500,S$4,FALSE),"")</f>
        <v>0</v>
      </c>
      <c r="T328" s="105">
        <f>IFERROR(VLOOKUP($D328,'SAP Data'!$A$7:$SD$1500,T$4,FALSE),"")</f>
        <v>-19448845.5</v>
      </c>
      <c r="U328" s="105">
        <f>IFERROR(VLOOKUP($D328,'SAP Data'!$A$7:$SD$1500,U$4,FALSE),"")</f>
        <v>0</v>
      </c>
      <c r="V328" s="105">
        <f>IFERROR(VLOOKUP($D328,'SAP Data'!$A$7:$SD$1500,V$4,FALSE),"")</f>
        <v>0</v>
      </c>
      <c r="W328" s="105">
        <f>IFERROR(VLOOKUP($D328,'SAP Data'!$A$7:$SD$1500,W$4,FALSE),"")</f>
        <v>-27550111.649999999</v>
      </c>
      <c r="X328" s="105">
        <f>IFERROR(VLOOKUP($D328,'SAP Data'!$A$7:$SD$1500,X$4,FALSE),"")</f>
        <v>0</v>
      </c>
      <c r="Y328" s="105">
        <f>IFERROR(VLOOKUP($D328,'SAP Data'!$A$7:$SD$1500,Y$4,FALSE),"")</f>
        <v>0</v>
      </c>
      <c r="Z328" s="105">
        <f>IFERROR(VLOOKUP($D328,'SAP Data'!$A$7:$SD$1500,Z$4,FALSE),"")</f>
        <v>-30314130.109999999</v>
      </c>
      <c r="AA328" s="105">
        <f>IFERROR(VLOOKUP($D328,'SAP Data'!$A$7:$SD$1500,AA$4,FALSE),"")</f>
        <v>0</v>
      </c>
      <c r="AB328" s="105">
        <f>IFERROR(VLOOKUP($D328,'SAP Data'!$A$7:$SD$1500,AB$4,FALSE),"")</f>
        <v>0</v>
      </c>
      <c r="AC328" s="220">
        <f>IFERROR(VLOOKUP($D328,'SAP Data'!$A$7:$SD$1500,AC$4,FALSE),"")</f>
        <v>-14183865.189999999</v>
      </c>
      <c r="AD328" s="133">
        <f t="shared" si="287"/>
        <v>-849328.85583333333</v>
      </c>
      <c r="AE328" s="47">
        <f t="shared" si="288"/>
        <v>-849328.85583333333</v>
      </c>
      <c r="AF328" s="47">
        <f t="shared" si="289"/>
        <v>-1773092.4741666664</v>
      </c>
      <c r="AG328" s="47">
        <f t="shared" si="290"/>
        <v>-2696856.0924999998</v>
      </c>
      <c r="AH328" s="47">
        <f t="shared" si="291"/>
        <v>-2696856.0924999998</v>
      </c>
      <c r="AI328" s="47">
        <f t="shared" si="292"/>
        <v>-3863476.0933333337</v>
      </c>
      <c r="AJ328" s="47">
        <f t="shared" si="293"/>
        <v>-5030096.0941666663</v>
      </c>
      <c r="AK328" s="47">
        <f t="shared" si="294"/>
        <v>-5030096.0941666663</v>
      </c>
      <c r="AL328" s="47">
        <f t="shared" si="295"/>
        <v>-6041938.2299999995</v>
      </c>
      <c r="AM328" s="47">
        <f t="shared" si="296"/>
        <v>-7053780.3658333337</v>
      </c>
      <c r="AN328" s="47">
        <f t="shared" si="297"/>
        <v>-7053780.3658333337</v>
      </c>
      <c r="AO328" s="132">
        <f t="shared" si="298"/>
        <v>-7339263.2016666653</v>
      </c>
      <c r="AP328" s="19"/>
      <c r="AQ328" s="19">
        <f t="shared" si="332"/>
        <v>-849328.85583333333</v>
      </c>
      <c r="AR328" s="19"/>
      <c r="AS328" s="201"/>
      <c r="AT328" s="19"/>
      <c r="AU328" s="19">
        <f t="shared" si="333"/>
        <v>-849328.85583333333</v>
      </c>
      <c r="AV328" s="19"/>
      <c r="AW328" s="201"/>
      <c r="AY328" s="19">
        <f t="shared" si="334"/>
        <v>-1773092.4741666664</v>
      </c>
      <c r="BA328" s="196"/>
      <c r="BC328" s="19">
        <f t="shared" si="335"/>
        <v>-2696856.0924999998</v>
      </c>
      <c r="BE328" s="196"/>
      <c r="BG328" s="19">
        <f t="shared" si="336"/>
        <v>-2696856.0924999998</v>
      </c>
      <c r="BI328" s="196"/>
      <c r="BK328" s="19">
        <f t="shared" si="337"/>
        <v>-3863476.0933333337</v>
      </c>
      <c r="BM328" s="196"/>
      <c r="BO328" s="19">
        <f t="shared" si="338"/>
        <v>-5030096.0941666663</v>
      </c>
      <c r="BQ328" s="196"/>
      <c r="BS328" s="19">
        <f t="shared" si="339"/>
        <v>-5030096.0941666663</v>
      </c>
      <c r="BU328" s="196"/>
      <c r="BW328" s="19">
        <f t="shared" si="340"/>
        <v>-6041938.2299999995</v>
      </c>
      <c r="BY328" s="196"/>
      <c r="CA328" s="19">
        <f t="shared" si="341"/>
        <v>-7053780.3658333337</v>
      </c>
      <c r="CC328" s="196"/>
      <c r="CE328" s="19">
        <f t="shared" si="342"/>
        <v>-7053780.3658333337</v>
      </c>
      <c r="CG328" s="196"/>
      <c r="CI328" s="19">
        <f t="shared" si="343"/>
        <v>-7339263.2016666653</v>
      </c>
      <c r="CK328" s="196"/>
      <c r="CM328" s="19">
        <f t="shared" si="344"/>
        <v>0</v>
      </c>
      <c r="CO328" s="19">
        <f t="shared" si="314"/>
        <v>0</v>
      </c>
      <c r="CQ328" s="19">
        <f t="shared" si="285"/>
        <v>0</v>
      </c>
      <c r="CS328" s="19">
        <f t="shared" si="315"/>
        <v>0</v>
      </c>
      <c r="CU328" s="19">
        <f t="shared" si="345"/>
        <v>0</v>
      </c>
      <c r="CW328" s="76">
        <f t="shared" si="313"/>
        <v>0</v>
      </c>
      <c r="CY328" s="21"/>
      <c r="CZ328" s="19">
        <f t="shared" si="286"/>
        <v>0</v>
      </c>
      <c r="DA328" s="21"/>
    </row>
    <row r="329" spans="2:105" x14ac:dyDescent="0.2">
      <c r="B329" s="17" t="str">
        <f>VLOOKUP(D329,'line assign basis'!$L$15:$Q$1525,6,FALSE)</f>
        <v>FAS133 L.T. GAIN SW&amp;</v>
      </c>
      <c r="C329" s="20" t="s">
        <v>782</v>
      </c>
      <c r="D329" s="20" t="s">
        <v>780</v>
      </c>
      <c r="E329" s="20">
        <f>IFERROR(VLOOKUP(D329,'line assign basis'!$L$5:$P$1288,5,FALSE),"")</f>
        <v>23</v>
      </c>
      <c r="F329" s="39">
        <v>1000</v>
      </c>
      <c r="G329" s="39">
        <v>1000</v>
      </c>
      <c r="H329" s="19">
        <v>33000</v>
      </c>
      <c r="I329" s="105">
        <f>IFERROR(VLOOKUP($D329,'SAP Data'!$A$7:$SD$1500,I$4,FALSE),"")</f>
        <v>33000</v>
      </c>
      <c r="J329" s="105">
        <f>IFERROR(VLOOKUP($D329,'SAP Data'!$A$7:$SD$1500,J$4,FALSE),"")</f>
        <v>33000</v>
      </c>
      <c r="K329" s="105">
        <f>IFERROR(VLOOKUP($D329,'SAP Data'!$A$7:$SD$1500,K$4,FALSE),"")</f>
        <v>105000</v>
      </c>
      <c r="L329" s="105">
        <f>IFERROR(VLOOKUP($D329,'SAP Data'!$A$7:$SD$1500,L$4,FALSE),"")</f>
        <v>105000</v>
      </c>
      <c r="M329" s="105">
        <f>IFERROR(VLOOKUP($D329,'SAP Data'!$A$7:$SD$1500,M$4,FALSE),"")</f>
        <v>105000</v>
      </c>
      <c r="N329" s="105">
        <f>IFERROR(VLOOKUP($D329,'SAP Data'!$A$7:$SD$1500,N$4,FALSE),"")</f>
        <v>106000</v>
      </c>
      <c r="O329" s="105">
        <f>IFERROR(VLOOKUP($D329,'SAP Data'!$A$7:$SD$1500,O$4,FALSE),"")</f>
        <v>106000</v>
      </c>
      <c r="P329" s="105">
        <f>IFERROR(VLOOKUP($D329,'SAP Data'!$A$7:$SD$1500,P$4,FALSE),"")</f>
        <v>106000</v>
      </c>
      <c r="Q329" s="105">
        <f>IFERROR(VLOOKUP($D329,'SAP Data'!$A$7:$SD$1500,Q$4,FALSE),"")</f>
        <v>105000</v>
      </c>
      <c r="R329" s="105">
        <f>IFERROR(VLOOKUP($D329,'SAP Data'!$A$7:$SD$1500,R$4,FALSE),"")</f>
        <v>105000</v>
      </c>
      <c r="S329" s="105">
        <f>IFERROR(VLOOKUP($D329,'SAP Data'!$A$7:$SD$1500,S$4,FALSE),"")</f>
        <v>105000</v>
      </c>
      <c r="T329" s="105">
        <f>IFERROR(VLOOKUP($D329,'SAP Data'!$A$7:$SD$1500,T$4,FALSE),"")</f>
        <v>0</v>
      </c>
      <c r="U329" s="105">
        <f>IFERROR(VLOOKUP($D329,'SAP Data'!$A$7:$SD$1500,U$4,FALSE),"")</f>
        <v>0</v>
      </c>
      <c r="V329" s="105">
        <f>IFERROR(VLOOKUP($D329,'SAP Data'!$A$7:$SD$1500,V$4,FALSE),"")</f>
        <v>0</v>
      </c>
      <c r="W329" s="105">
        <f>IFERROR(VLOOKUP($D329,'SAP Data'!$A$7:$SD$1500,W$4,FALSE),"")</f>
        <v>80000</v>
      </c>
      <c r="X329" s="105">
        <f>IFERROR(VLOOKUP($D329,'SAP Data'!$A$7:$SD$1500,X$4,FALSE),"")</f>
        <v>80000</v>
      </c>
      <c r="Y329" s="105">
        <f>IFERROR(VLOOKUP($D329,'SAP Data'!$A$7:$SD$1500,Y$4,FALSE),"")</f>
        <v>80000</v>
      </c>
      <c r="Z329" s="105">
        <f>IFERROR(VLOOKUP($D329,'SAP Data'!$A$7:$SD$1500,Z$4,FALSE),"")</f>
        <v>1170000</v>
      </c>
      <c r="AA329" s="105">
        <f>IFERROR(VLOOKUP($D329,'SAP Data'!$A$7:$SD$1500,AA$4,FALSE),"")</f>
        <v>1170000</v>
      </c>
      <c r="AB329" s="105">
        <f>IFERROR(VLOOKUP($D329,'SAP Data'!$A$7:$SD$1500,AB$4,FALSE),"")</f>
        <v>1170000</v>
      </c>
      <c r="AC329" s="220">
        <f>IFERROR(VLOOKUP($D329,'SAP Data'!$A$7:$SD$1500,AC$4,FALSE),"")</f>
        <v>3047254</v>
      </c>
      <c r="AD329" s="133">
        <f t="shared" si="287"/>
        <v>74250</v>
      </c>
      <c r="AE329" s="47">
        <f t="shared" si="288"/>
        <v>82916.666666666672</v>
      </c>
      <c r="AF329" s="47">
        <f t="shared" si="289"/>
        <v>85875</v>
      </c>
      <c r="AG329" s="47">
        <f t="shared" si="290"/>
        <v>83125</v>
      </c>
      <c r="AH329" s="47">
        <f t="shared" si="291"/>
        <v>80375</v>
      </c>
      <c r="AI329" s="47">
        <f t="shared" si="292"/>
        <v>77958.333333333328</v>
      </c>
      <c r="AJ329" s="47">
        <f t="shared" si="293"/>
        <v>75875</v>
      </c>
      <c r="AK329" s="47">
        <f t="shared" si="294"/>
        <v>73791.666666666672</v>
      </c>
      <c r="AL329" s="47">
        <f t="shared" si="295"/>
        <v>117083.33333333333</v>
      </c>
      <c r="AM329" s="47">
        <f t="shared" si="296"/>
        <v>205750</v>
      </c>
      <c r="AN329" s="47">
        <f t="shared" si="297"/>
        <v>294416.66666666669</v>
      </c>
      <c r="AO329" s="132">
        <f t="shared" si="298"/>
        <v>461343.91666666669</v>
      </c>
      <c r="AP329" s="19"/>
      <c r="AQ329" s="19">
        <f t="shared" si="332"/>
        <v>0</v>
      </c>
      <c r="AR329" s="19"/>
      <c r="AS329" s="201"/>
      <c r="AT329" s="19"/>
      <c r="AU329" s="19">
        <f t="shared" si="333"/>
        <v>0</v>
      </c>
      <c r="AV329" s="19"/>
      <c r="AW329" s="201"/>
      <c r="AY329" s="19">
        <f t="shared" si="334"/>
        <v>0</v>
      </c>
      <c r="BA329" s="196"/>
      <c r="BC329" s="19">
        <f t="shared" si="335"/>
        <v>0</v>
      </c>
      <c r="BE329" s="196"/>
      <c r="BG329" s="19">
        <f t="shared" si="336"/>
        <v>0</v>
      </c>
      <c r="BI329" s="196"/>
      <c r="BK329" s="19">
        <f t="shared" si="337"/>
        <v>0</v>
      </c>
      <c r="BM329" s="196"/>
      <c r="BO329" s="19">
        <f t="shared" si="338"/>
        <v>0</v>
      </c>
      <c r="BQ329" s="196"/>
      <c r="BS329" s="19">
        <f t="shared" si="339"/>
        <v>0</v>
      </c>
      <c r="BU329" s="196"/>
      <c r="BW329" s="19">
        <f t="shared" si="340"/>
        <v>0</v>
      </c>
      <c r="BY329" s="196"/>
      <c r="CA329" s="19">
        <f t="shared" si="341"/>
        <v>0</v>
      </c>
      <c r="CC329" s="196"/>
      <c r="CE329" s="19">
        <f t="shared" si="342"/>
        <v>0</v>
      </c>
      <c r="CG329" s="196"/>
      <c r="CI329" s="19">
        <f t="shared" si="343"/>
        <v>0</v>
      </c>
      <c r="CK329" s="196"/>
      <c r="CM329" s="19">
        <f t="shared" si="344"/>
        <v>0</v>
      </c>
      <c r="CO329" s="19">
        <f t="shared" si="314"/>
        <v>461343.91666666669</v>
      </c>
      <c r="CQ329" s="19">
        <f t="shared" ref="CQ329:CQ382" si="361">IFERROR(VLOOKUP(E329,$E$608:$CK$637,85,FALSE)*CZ329,"")</f>
        <v>0</v>
      </c>
      <c r="CS329" s="19">
        <f t="shared" si="315"/>
        <v>0</v>
      </c>
      <c r="CU329" s="19">
        <f t="shared" si="345"/>
        <v>461343.91666666669</v>
      </c>
      <c r="CW329" s="76">
        <f t="shared" si="313"/>
        <v>0</v>
      </c>
      <c r="CY329" s="21"/>
      <c r="CZ329" s="19">
        <f t="shared" ref="CZ329:CZ382" si="362">IF($E329&gt;6,IF($E329&lt;15,$AO329,0),0)</f>
        <v>0</v>
      </c>
      <c r="DA329" s="21"/>
    </row>
    <row r="330" spans="2:105" x14ac:dyDescent="0.2">
      <c r="B330" s="17" t="str">
        <f>VLOOKUP(D330,'line assign basis'!$L$15:$Q$1525,6,FALSE)</f>
        <v>FAS 133 L.T. GAIN PH</v>
      </c>
      <c r="C330" s="20" t="s">
        <v>785</v>
      </c>
      <c r="D330" s="20" t="s">
        <v>783</v>
      </c>
      <c r="E330" s="20">
        <f>IFERROR(VLOOKUP(D330,'line assign basis'!$L$5:$P$1288,5,FALSE),"")</f>
        <v>23</v>
      </c>
      <c r="F330" s="39">
        <v>1293000</v>
      </c>
      <c r="G330" s="39">
        <v>1293000</v>
      </c>
      <c r="H330" s="19">
        <v>1106000</v>
      </c>
      <c r="I330" s="105">
        <f>IFERROR(VLOOKUP($D330,'SAP Data'!$A$7:$SD$1500,I$4,FALSE),"")</f>
        <v>1106000</v>
      </c>
      <c r="J330" s="105">
        <f>IFERROR(VLOOKUP($D330,'SAP Data'!$A$7:$SD$1500,J$4,FALSE),"")</f>
        <v>1106000</v>
      </c>
      <c r="K330" s="105">
        <f>IFERROR(VLOOKUP($D330,'SAP Data'!$A$7:$SD$1500,K$4,FALSE),"")</f>
        <v>972000</v>
      </c>
      <c r="L330" s="105">
        <f>IFERROR(VLOOKUP($D330,'SAP Data'!$A$7:$SD$1500,L$4,FALSE),"")</f>
        <v>972000</v>
      </c>
      <c r="M330" s="105">
        <f>IFERROR(VLOOKUP($D330,'SAP Data'!$A$7:$SD$1500,M$4,FALSE),"")</f>
        <v>972000</v>
      </c>
      <c r="N330" s="105">
        <f>IFERROR(VLOOKUP($D330,'SAP Data'!$A$7:$SD$1500,N$4,FALSE),"")</f>
        <v>755000</v>
      </c>
      <c r="O330" s="105">
        <f>IFERROR(VLOOKUP($D330,'SAP Data'!$A$7:$SD$1500,O$4,FALSE),"")</f>
        <v>755000</v>
      </c>
      <c r="P330" s="105">
        <f>IFERROR(VLOOKUP($D330,'SAP Data'!$A$7:$SD$1500,P$4,FALSE),"")</f>
        <v>755000</v>
      </c>
      <c r="Q330" s="105">
        <f>IFERROR(VLOOKUP($D330,'SAP Data'!$A$7:$SD$1500,Q$4,FALSE),"")</f>
        <v>620000</v>
      </c>
      <c r="R330" s="105">
        <f>IFERROR(VLOOKUP($D330,'SAP Data'!$A$7:$SD$1500,R$4,FALSE),"")</f>
        <v>620000</v>
      </c>
      <c r="S330" s="105">
        <f>IFERROR(VLOOKUP($D330,'SAP Data'!$A$7:$SD$1500,S$4,FALSE),"")</f>
        <v>620000</v>
      </c>
      <c r="T330" s="105">
        <f>IFERROR(VLOOKUP($D330,'SAP Data'!$A$7:$SD$1500,T$4,FALSE),"")</f>
        <v>541000</v>
      </c>
      <c r="U330" s="105">
        <f>IFERROR(VLOOKUP($D330,'SAP Data'!$A$7:$SD$1500,U$4,FALSE),"")</f>
        <v>541000</v>
      </c>
      <c r="V330" s="105">
        <f>IFERROR(VLOOKUP($D330,'SAP Data'!$A$7:$SD$1500,V$4,FALSE),"")</f>
        <v>541000</v>
      </c>
      <c r="W330" s="105">
        <f>IFERROR(VLOOKUP($D330,'SAP Data'!$A$7:$SD$1500,W$4,FALSE),"")</f>
        <v>590000</v>
      </c>
      <c r="X330" s="105">
        <f>IFERROR(VLOOKUP($D330,'SAP Data'!$A$7:$SD$1500,X$4,FALSE),"")</f>
        <v>590000</v>
      </c>
      <c r="Y330" s="105">
        <f>IFERROR(VLOOKUP($D330,'SAP Data'!$A$7:$SD$1500,Y$4,FALSE),"")</f>
        <v>590000</v>
      </c>
      <c r="Z330" s="105">
        <f>IFERROR(VLOOKUP($D330,'SAP Data'!$A$7:$SD$1500,Z$4,FALSE),"")</f>
        <v>440000</v>
      </c>
      <c r="AA330" s="105">
        <f>IFERROR(VLOOKUP($D330,'SAP Data'!$A$7:$SD$1500,AA$4,FALSE),"")</f>
        <v>440000</v>
      </c>
      <c r="AB330" s="105">
        <f>IFERROR(VLOOKUP($D330,'SAP Data'!$A$7:$SD$1500,AB$4,FALSE),"")</f>
        <v>440000</v>
      </c>
      <c r="AC330" s="220">
        <f>IFERROR(VLOOKUP($D330,'SAP Data'!$A$7:$SD$1500,AC$4,FALSE),"")</f>
        <v>289629</v>
      </c>
      <c r="AD330" s="133">
        <f t="shared" si="287"/>
        <v>947375</v>
      </c>
      <c r="AE330" s="47">
        <f t="shared" si="288"/>
        <v>891291.66666666663</v>
      </c>
      <c r="AF330" s="47">
        <f t="shared" si="289"/>
        <v>839708.33333333337</v>
      </c>
      <c r="AG330" s="47">
        <f t="shared" si="290"/>
        <v>792625</v>
      </c>
      <c r="AH330" s="47">
        <f t="shared" si="291"/>
        <v>745541.66666666663</v>
      </c>
      <c r="AI330" s="47">
        <f t="shared" si="292"/>
        <v>706083.33333333337</v>
      </c>
      <c r="AJ330" s="47">
        <f t="shared" si="293"/>
        <v>674250</v>
      </c>
      <c r="AK330" s="47">
        <f t="shared" si="294"/>
        <v>642416.66666666663</v>
      </c>
      <c r="AL330" s="47">
        <f t="shared" si="295"/>
        <v>613375</v>
      </c>
      <c r="AM330" s="47">
        <f t="shared" si="296"/>
        <v>587125</v>
      </c>
      <c r="AN330" s="47">
        <f t="shared" si="297"/>
        <v>560875</v>
      </c>
      <c r="AO330" s="132">
        <f t="shared" si="298"/>
        <v>533984.54166666663</v>
      </c>
      <c r="AP330" s="19"/>
      <c r="AQ330" s="19">
        <f t="shared" si="332"/>
        <v>0</v>
      </c>
      <c r="AR330" s="19"/>
      <c r="AS330" s="201"/>
      <c r="AT330" s="19"/>
      <c r="AU330" s="19">
        <f t="shared" si="333"/>
        <v>0</v>
      </c>
      <c r="AV330" s="19"/>
      <c r="AW330" s="201"/>
      <c r="AY330" s="19">
        <f t="shared" si="334"/>
        <v>0</v>
      </c>
      <c r="BA330" s="196"/>
      <c r="BC330" s="19">
        <f t="shared" si="335"/>
        <v>0</v>
      </c>
      <c r="BE330" s="196"/>
      <c r="BG330" s="19">
        <f t="shared" si="336"/>
        <v>0</v>
      </c>
      <c r="BI330" s="196"/>
      <c r="BK330" s="19">
        <f t="shared" si="337"/>
        <v>0</v>
      </c>
      <c r="BM330" s="196"/>
      <c r="BO330" s="19">
        <f t="shared" si="338"/>
        <v>0</v>
      </c>
      <c r="BQ330" s="196"/>
      <c r="BS330" s="19">
        <f t="shared" si="339"/>
        <v>0</v>
      </c>
      <c r="BU330" s="196"/>
      <c r="BW330" s="19">
        <f t="shared" si="340"/>
        <v>0</v>
      </c>
      <c r="BY330" s="196"/>
      <c r="CA330" s="19">
        <f t="shared" si="341"/>
        <v>0</v>
      </c>
      <c r="CC330" s="196"/>
      <c r="CE330" s="19">
        <f t="shared" si="342"/>
        <v>0</v>
      </c>
      <c r="CG330" s="196"/>
      <c r="CI330" s="19">
        <f t="shared" si="343"/>
        <v>0</v>
      </c>
      <c r="CK330" s="196"/>
      <c r="CM330" s="19">
        <f t="shared" si="344"/>
        <v>0</v>
      </c>
      <c r="CO330" s="19">
        <f t="shared" si="314"/>
        <v>533984.54166666663</v>
      </c>
      <c r="CQ330" s="19">
        <f t="shared" si="361"/>
        <v>0</v>
      </c>
      <c r="CS330" s="19">
        <f t="shared" si="315"/>
        <v>0</v>
      </c>
      <c r="CU330" s="19">
        <f t="shared" si="345"/>
        <v>533984.54166666663</v>
      </c>
      <c r="CW330" s="76">
        <f t="shared" si="313"/>
        <v>0</v>
      </c>
      <c r="CY330" s="21"/>
      <c r="CZ330" s="19">
        <f t="shared" si="362"/>
        <v>0</v>
      </c>
      <c r="DA330" s="21"/>
    </row>
    <row r="331" spans="2:105" x14ac:dyDescent="0.2">
      <c r="B331" s="17" t="str">
        <f>VLOOKUP(D331,'line assign basis'!$L$15:$Q$1525,6,FALSE)</f>
        <v>PHYSICAL OPT-LT GAIN</v>
      </c>
      <c r="C331" s="20" t="s">
        <v>788</v>
      </c>
      <c r="D331" s="20" t="s">
        <v>786</v>
      </c>
      <c r="E331" s="20">
        <f>IFERROR(VLOOKUP(D331,'line assign basis'!$L$5:$P$1288,5,FALSE),"")</f>
        <v>23</v>
      </c>
      <c r="F331" s="39">
        <v>12000</v>
      </c>
      <c r="G331" s="39">
        <v>12000</v>
      </c>
      <c r="H331" s="19">
        <v>9000</v>
      </c>
      <c r="I331" s="105">
        <f>IFERROR(VLOOKUP($D331,'SAP Data'!$A$7:$SD$1500,I$4,FALSE),"")</f>
        <v>9000</v>
      </c>
      <c r="J331" s="105">
        <f>IFERROR(VLOOKUP($D331,'SAP Data'!$A$7:$SD$1500,J$4,FALSE),"")</f>
        <v>9000</v>
      </c>
      <c r="K331" s="105">
        <f>IFERROR(VLOOKUP($D331,'SAP Data'!$A$7:$SD$1500,K$4,FALSE),"")</f>
        <v>0</v>
      </c>
      <c r="L331" s="105">
        <f>IFERROR(VLOOKUP($D331,'SAP Data'!$A$7:$SD$1500,L$4,FALSE),"")</f>
        <v>0</v>
      </c>
      <c r="M331" s="105">
        <f>IFERROR(VLOOKUP($D331,'SAP Data'!$A$7:$SD$1500,M$4,FALSE),"")</f>
        <v>0</v>
      </c>
      <c r="N331" s="105">
        <f>IFERROR(VLOOKUP($D331,'SAP Data'!$A$7:$SD$1500,N$4,FALSE),"")</f>
        <v>0</v>
      </c>
      <c r="O331" s="105">
        <f>IFERROR(VLOOKUP($D331,'SAP Data'!$A$7:$SD$1500,O$4,FALSE),"")</f>
        <v>0</v>
      </c>
      <c r="P331" s="105">
        <f>IFERROR(VLOOKUP($D331,'SAP Data'!$A$7:$SD$1500,P$4,FALSE),"")</f>
        <v>0</v>
      </c>
      <c r="Q331" s="105">
        <f>IFERROR(VLOOKUP($D331,'SAP Data'!$A$7:$SD$1500,Q$4,FALSE),"")</f>
        <v>0</v>
      </c>
      <c r="R331" s="105">
        <f>IFERROR(VLOOKUP($D331,'SAP Data'!$A$7:$SD$1500,R$4,FALSE),"")</f>
        <v>0</v>
      </c>
      <c r="S331" s="105">
        <f>IFERROR(VLOOKUP($D331,'SAP Data'!$A$7:$SD$1500,S$4,FALSE),"")</f>
        <v>0</v>
      </c>
      <c r="T331" s="105">
        <f>IFERROR(VLOOKUP($D331,'SAP Data'!$A$7:$SD$1500,T$4,FALSE),"")</f>
        <v>0</v>
      </c>
      <c r="U331" s="105">
        <f>IFERROR(VLOOKUP($D331,'SAP Data'!$A$7:$SD$1500,U$4,FALSE),"")</f>
        <v>0</v>
      </c>
      <c r="V331" s="105">
        <f>IFERROR(VLOOKUP($D331,'SAP Data'!$A$7:$SD$1500,V$4,FALSE),"")</f>
        <v>0</v>
      </c>
      <c r="W331" s="105">
        <f>IFERROR(VLOOKUP($D331,'SAP Data'!$A$7:$SD$1500,W$4,FALSE),"")</f>
        <v>0</v>
      </c>
      <c r="X331" s="105">
        <f>IFERROR(VLOOKUP($D331,'SAP Data'!$A$7:$SD$1500,X$4,FALSE),"")</f>
        <v>0</v>
      </c>
      <c r="Y331" s="105">
        <f>IFERROR(VLOOKUP($D331,'SAP Data'!$A$7:$SD$1500,Y$4,FALSE),"")</f>
        <v>0</v>
      </c>
      <c r="Z331" s="105">
        <f>IFERROR(VLOOKUP($D331,'SAP Data'!$A$7:$SD$1500,Z$4,FALSE),"")</f>
        <v>0</v>
      </c>
      <c r="AA331" s="105">
        <f>IFERROR(VLOOKUP($D331,'SAP Data'!$A$7:$SD$1500,AA$4,FALSE),"")</f>
        <v>0</v>
      </c>
      <c r="AB331" s="105">
        <f>IFERROR(VLOOKUP($D331,'SAP Data'!$A$7:$SD$1500,AB$4,FALSE),"")</f>
        <v>0</v>
      </c>
      <c r="AC331" s="220">
        <f>IFERROR(VLOOKUP($D331,'SAP Data'!$A$7:$SD$1500,AC$4,FALSE),"")</f>
        <v>0</v>
      </c>
      <c r="AD331" s="133">
        <f t="shared" si="287"/>
        <v>3750</v>
      </c>
      <c r="AE331" s="47">
        <f t="shared" si="288"/>
        <v>2750</v>
      </c>
      <c r="AF331" s="47">
        <f t="shared" si="289"/>
        <v>1875</v>
      </c>
      <c r="AG331" s="47">
        <f t="shared" si="290"/>
        <v>1125</v>
      </c>
      <c r="AH331" s="47">
        <f t="shared" si="291"/>
        <v>375</v>
      </c>
      <c r="AI331" s="47">
        <f t="shared" si="292"/>
        <v>0</v>
      </c>
      <c r="AJ331" s="47">
        <f t="shared" si="293"/>
        <v>0</v>
      </c>
      <c r="AK331" s="47">
        <f t="shared" si="294"/>
        <v>0</v>
      </c>
      <c r="AL331" s="47">
        <f t="shared" si="295"/>
        <v>0</v>
      </c>
      <c r="AM331" s="47">
        <f t="shared" si="296"/>
        <v>0</v>
      </c>
      <c r="AN331" s="47">
        <f t="shared" si="297"/>
        <v>0</v>
      </c>
      <c r="AO331" s="132">
        <f t="shared" si="298"/>
        <v>0</v>
      </c>
      <c r="AP331" s="19"/>
      <c r="AQ331" s="19">
        <f t="shared" si="332"/>
        <v>0</v>
      </c>
      <c r="AR331" s="19"/>
      <c r="AS331" s="201"/>
      <c r="AT331" s="19"/>
      <c r="AU331" s="19">
        <f t="shared" si="333"/>
        <v>0</v>
      </c>
      <c r="AV331" s="19"/>
      <c r="AW331" s="201"/>
      <c r="AY331" s="19">
        <f t="shared" si="334"/>
        <v>0</v>
      </c>
      <c r="BA331" s="196"/>
      <c r="BC331" s="19">
        <f t="shared" si="335"/>
        <v>0</v>
      </c>
      <c r="BE331" s="196"/>
      <c r="BG331" s="19">
        <f t="shared" si="336"/>
        <v>0</v>
      </c>
      <c r="BI331" s="196"/>
      <c r="BK331" s="19">
        <f t="shared" si="337"/>
        <v>0</v>
      </c>
      <c r="BM331" s="196"/>
      <c r="BO331" s="19">
        <f t="shared" si="338"/>
        <v>0</v>
      </c>
      <c r="BQ331" s="196"/>
      <c r="BS331" s="19">
        <f t="shared" si="339"/>
        <v>0</v>
      </c>
      <c r="BU331" s="196"/>
      <c r="BW331" s="19">
        <f t="shared" si="340"/>
        <v>0</v>
      </c>
      <c r="BY331" s="196"/>
      <c r="CA331" s="19">
        <f t="shared" si="341"/>
        <v>0</v>
      </c>
      <c r="CC331" s="196"/>
      <c r="CE331" s="19">
        <f t="shared" si="342"/>
        <v>0</v>
      </c>
      <c r="CG331" s="196"/>
      <c r="CI331" s="19">
        <f t="shared" si="343"/>
        <v>0</v>
      </c>
      <c r="CK331" s="196"/>
      <c r="CM331" s="19">
        <f t="shared" si="344"/>
        <v>0</v>
      </c>
      <c r="CO331" s="19">
        <f t="shared" si="314"/>
        <v>0</v>
      </c>
      <c r="CQ331" s="19">
        <f t="shared" si="361"/>
        <v>0</v>
      </c>
      <c r="CS331" s="19">
        <f t="shared" si="315"/>
        <v>0</v>
      </c>
      <c r="CU331" s="19">
        <f t="shared" si="345"/>
        <v>0</v>
      </c>
      <c r="CW331" s="76">
        <f t="shared" si="313"/>
        <v>0</v>
      </c>
      <c r="CY331" s="21"/>
      <c r="CZ331" s="19">
        <f t="shared" si="362"/>
        <v>0</v>
      </c>
      <c r="DA331" s="21"/>
    </row>
    <row r="332" spans="2:105" x14ac:dyDescent="0.2">
      <c r="B332" s="17" t="str">
        <f>VLOOKUP(D332,'line assign basis'!$L$15:$Q$1525,6,FALSE)</f>
        <v>INVEST IN NW BIOGAS</v>
      </c>
      <c r="C332" s="20" t="s">
        <v>791</v>
      </c>
      <c r="D332" s="20" t="s">
        <v>789</v>
      </c>
      <c r="E332" s="20">
        <f>IFERROR(VLOOKUP(D332,'line assign basis'!$L$5:$P$1288,5,FALSE),"")</f>
        <v>17</v>
      </c>
      <c r="F332" s="39">
        <v>40553.480000000003</v>
      </c>
      <c r="G332" s="39">
        <v>40553.480000000003</v>
      </c>
      <c r="H332" s="19">
        <v>46703.43</v>
      </c>
      <c r="I332" s="105">
        <f>IFERROR(VLOOKUP($D332,'SAP Data'!$A$7:$SD$1500,I$4,FALSE),"")</f>
        <v>46703.43</v>
      </c>
      <c r="J332" s="105">
        <f>IFERROR(VLOOKUP($D332,'SAP Data'!$A$7:$SD$1500,J$4,FALSE),"")</f>
        <v>46703.43</v>
      </c>
      <c r="K332" s="105">
        <f>IFERROR(VLOOKUP($D332,'SAP Data'!$A$7:$SD$1500,K$4,FALSE),"")</f>
        <v>52928.43</v>
      </c>
      <c r="L332" s="105">
        <f>IFERROR(VLOOKUP($D332,'SAP Data'!$A$7:$SD$1500,L$4,FALSE),"")</f>
        <v>52928.43</v>
      </c>
      <c r="M332" s="105">
        <f>IFERROR(VLOOKUP($D332,'SAP Data'!$A$7:$SD$1500,M$4,FALSE),"")</f>
        <v>52928.43</v>
      </c>
      <c r="N332" s="105">
        <f>IFERROR(VLOOKUP($D332,'SAP Data'!$A$7:$SD$1500,N$4,FALSE),"")</f>
        <v>59153.43</v>
      </c>
      <c r="O332" s="105">
        <f>IFERROR(VLOOKUP($D332,'SAP Data'!$A$7:$SD$1500,O$4,FALSE),"")</f>
        <v>0</v>
      </c>
      <c r="P332" s="105">
        <f>IFERROR(VLOOKUP($D332,'SAP Data'!$A$7:$SD$1500,P$4,FALSE),"")</f>
        <v>0</v>
      </c>
      <c r="Q332" s="105">
        <f>IFERROR(VLOOKUP($D332,'SAP Data'!$A$7:$SD$1500,Q$4,FALSE),"")</f>
        <v>0</v>
      </c>
      <c r="R332" s="105">
        <f>IFERROR(VLOOKUP($D332,'SAP Data'!$A$7:$SD$1500,R$4,FALSE),"")</f>
        <v>0</v>
      </c>
      <c r="S332" s="105">
        <f>IFERROR(VLOOKUP($D332,'SAP Data'!$A$7:$SD$1500,S$4,FALSE),"")</f>
        <v>0</v>
      </c>
      <c r="T332" s="105">
        <f>IFERROR(VLOOKUP($D332,'SAP Data'!$A$7:$SD$1500,T$4,FALSE),"")</f>
        <v>0</v>
      </c>
      <c r="U332" s="105">
        <f>IFERROR(VLOOKUP($D332,'SAP Data'!$A$7:$SD$1500,U$4,FALSE),"")</f>
        <v>0</v>
      </c>
      <c r="V332" s="105">
        <f>IFERROR(VLOOKUP($D332,'SAP Data'!$A$7:$SD$1500,V$4,FALSE),"")</f>
        <v>0</v>
      </c>
      <c r="W332" s="105">
        <f>IFERROR(VLOOKUP($D332,'SAP Data'!$A$7:$SD$1500,W$4,FALSE),"")</f>
        <v>0</v>
      </c>
      <c r="X332" s="105">
        <f>IFERROR(VLOOKUP($D332,'SAP Data'!$A$7:$SD$1500,X$4,FALSE),"")</f>
        <v>0</v>
      </c>
      <c r="Y332" s="105">
        <f>IFERROR(VLOOKUP($D332,'SAP Data'!$A$7:$SD$1500,Y$4,FALSE),"")</f>
        <v>0</v>
      </c>
      <c r="Z332" s="105">
        <f>IFERROR(VLOOKUP($D332,'SAP Data'!$A$7:$SD$1500,Z$4,FALSE),"")</f>
        <v>0</v>
      </c>
      <c r="AA332" s="105">
        <f>IFERROR(VLOOKUP($D332,'SAP Data'!$A$7:$SD$1500,AA$4,FALSE),"")</f>
        <v>0</v>
      </c>
      <c r="AB332" s="105">
        <f>IFERROR(VLOOKUP($D332,'SAP Data'!$A$7:$SD$1500,AB$4,FALSE),"")</f>
        <v>0</v>
      </c>
      <c r="AC332" s="220">
        <f>IFERROR(VLOOKUP($D332,'SAP Data'!$A$7:$SD$1500,AC$4,FALSE),"")</f>
        <v>0</v>
      </c>
      <c r="AD332" s="133">
        <f t="shared" si="287"/>
        <v>34906.602500000001</v>
      </c>
      <c r="AE332" s="47">
        <f t="shared" si="288"/>
        <v>31527.145833333332</v>
      </c>
      <c r="AF332" s="47">
        <f t="shared" si="289"/>
        <v>27891.441250000003</v>
      </c>
      <c r="AG332" s="47">
        <f t="shared" si="290"/>
        <v>23999.488750000004</v>
      </c>
      <c r="AH332" s="47">
        <f t="shared" si="291"/>
        <v>20107.536250000001</v>
      </c>
      <c r="AI332" s="47">
        <f t="shared" si="292"/>
        <v>15956.20875</v>
      </c>
      <c r="AJ332" s="47">
        <f t="shared" si="293"/>
        <v>11545.50625</v>
      </c>
      <c r="AK332" s="47">
        <f t="shared" si="294"/>
        <v>7134.80375</v>
      </c>
      <c r="AL332" s="47">
        <f t="shared" si="295"/>
        <v>2464.7262500000002</v>
      </c>
      <c r="AM332" s="47">
        <f t="shared" si="296"/>
        <v>0</v>
      </c>
      <c r="AN332" s="47">
        <f t="shared" si="297"/>
        <v>0</v>
      </c>
      <c r="AO332" s="132">
        <f t="shared" si="298"/>
        <v>0</v>
      </c>
      <c r="AP332" s="19"/>
      <c r="AQ332" s="19">
        <f t="shared" si="332"/>
        <v>0</v>
      </c>
      <c r="AR332" s="19"/>
      <c r="AS332" s="201"/>
      <c r="AT332" s="19"/>
      <c r="AU332" s="19">
        <f t="shared" si="333"/>
        <v>0</v>
      </c>
      <c r="AV332" s="19"/>
      <c r="AW332" s="201"/>
      <c r="AY332" s="19">
        <f t="shared" si="334"/>
        <v>0</v>
      </c>
      <c r="BA332" s="196"/>
      <c r="BC332" s="19">
        <f t="shared" si="335"/>
        <v>0</v>
      </c>
      <c r="BE332" s="196"/>
      <c r="BG332" s="19">
        <f t="shared" si="336"/>
        <v>0</v>
      </c>
      <c r="BI332" s="196"/>
      <c r="BK332" s="19">
        <f t="shared" si="337"/>
        <v>0</v>
      </c>
      <c r="BM332" s="196"/>
      <c r="BO332" s="19">
        <f t="shared" si="338"/>
        <v>0</v>
      </c>
      <c r="BQ332" s="196"/>
      <c r="BS332" s="19">
        <f t="shared" si="339"/>
        <v>0</v>
      </c>
      <c r="BU332" s="196"/>
      <c r="BW332" s="19">
        <f t="shared" si="340"/>
        <v>0</v>
      </c>
      <c r="BY332" s="196"/>
      <c r="CA332" s="19">
        <f t="shared" si="341"/>
        <v>0</v>
      </c>
      <c r="CC332" s="196"/>
      <c r="CE332" s="19">
        <f t="shared" si="342"/>
        <v>0</v>
      </c>
      <c r="CG332" s="196"/>
      <c r="CI332" s="19">
        <f t="shared" si="343"/>
        <v>0</v>
      </c>
      <c r="CK332" s="196"/>
      <c r="CM332" s="19">
        <f t="shared" si="344"/>
        <v>0</v>
      </c>
      <c r="CO332" s="19">
        <f t="shared" si="314"/>
        <v>0</v>
      </c>
      <c r="CQ332" s="19">
        <f t="shared" si="361"/>
        <v>0</v>
      </c>
      <c r="CS332" s="19">
        <f t="shared" si="315"/>
        <v>0</v>
      </c>
      <c r="CU332" s="19">
        <f t="shared" si="345"/>
        <v>0</v>
      </c>
      <c r="CW332" s="76">
        <f t="shared" si="313"/>
        <v>0</v>
      </c>
      <c r="CY332" s="21"/>
      <c r="CZ332" s="19">
        <f t="shared" si="362"/>
        <v>0</v>
      </c>
      <c r="DA332" s="21"/>
    </row>
    <row r="333" spans="2:105" x14ac:dyDescent="0.2">
      <c r="B333" s="17" t="str">
        <f>VLOOKUP(D333,'line assign basis'!$L$15:$Q$1525,6,FALSE)</f>
        <v>INVEST - NW BIOGAS</v>
      </c>
      <c r="C333" s="20" t="s">
        <v>794</v>
      </c>
      <c r="D333" s="20" t="s">
        <v>792</v>
      </c>
      <c r="E333" s="20">
        <f>IFERROR(VLOOKUP(D333,'line assign basis'!$L$5:$P$1288,5,FALSE),"")</f>
        <v>17</v>
      </c>
      <c r="F333" s="39">
        <v>0</v>
      </c>
      <c r="G333" s="39">
        <v>0</v>
      </c>
      <c r="H333" s="19">
        <v>0</v>
      </c>
      <c r="I333" s="105">
        <f>IFERROR(VLOOKUP($D333,'SAP Data'!$A$7:$SD$1500,I$4,FALSE),"")</f>
        <v>0</v>
      </c>
      <c r="J333" s="105">
        <f>IFERROR(VLOOKUP($D333,'SAP Data'!$A$7:$SD$1500,J$4,FALSE),"")</f>
        <v>0</v>
      </c>
      <c r="K333" s="105">
        <f>IFERROR(VLOOKUP($D333,'SAP Data'!$A$7:$SD$1500,K$4,FALSE),"")</f>
        <v>0</v>
      </c>
      <c r="L333" s="105">
        <f>IFERROR(VLOOKUP($D333,'SAP Data'!$A$7:$SD$1500,L$4,FALSE),"")</f>
        <v>0</v>
      </c>
      <c r="M333" s="105">
        <f>IFERROR(VLOOKUP($D333,'SAP Data'!$A$7:$SD$1500,M$4,FALSE),"")</f>
        <v>0</v>
      </c>
      <c r="N333" s="105">
        <f>IFERROR(VLOOKUP($D333,'SAP Data'!$A$7:$SD$1500,N$4,FALSE),"")</f>
        <v>0</v>
      </c>
      <c r="O333" s="105">
        <f>IFERROR(VLOOKUP($D333,'SAP Data'!$A$7:$SD$1500,O$4,FALSE),"")</f>
        <v>0</v>
      </c>
      <c r="P333" s="105">
        <f>IFERROR(VLOOKUP($D333,'SAP Data'!$A$7:$SD$1500,P$4,FALSE),"")</f>
        <v>0</v>
      </c>
      <c r="Q333" s="105">
        <f>IFERROR(VLOOKUP($D333,'SAP Data'!$A$7:$SD$1500,Q$4,FALSE),"")</f>
        <v>0</v>
      </c>
      <c r="R333" s="105">
        <f>IFERROR(VLOOKUP($D333,'SAP Data'!$A$7:$SD$1500,R$4,FALSE),"")</f>
        <v>0</v>
      </c>
      <c r="S333" s="105">
        <f>IFERROR(VLOOKUP($D333,'SAP Data'!$A$7:$SD$1500,S$4,FALSE),"")</f>
        <v>0</v>
      </c>
      <c r="T333" s="105">
        <f>IFERROR(VLOOKUP($D333,'SAP Data'!$A$7:$SD$1500,T$4,FALSE),"")</f>
        <v>0</v>
      </c>
      <c r="U333" s="105">
        <f>IFERROR(VLOOKUP($D333,'SAP Data'!$A$7:$SD$1500,U$4,FALSE),"")</f>
        <v>0</v>
      </c>
      <c r="V333" s="105">
        <f>IFERROR(VLOOKUP($D333,'SAP Data'!$A$7:$SD$1500,V$4,FALSE),"")</f>
        <v>0</v>
      </c>
      <c r="W333" s="105">
        <f>IFERROR(VLOOKUP($D333,'SAP Data'!$A$7:$SD$1500,W$4,FALSE),"")</f>
        <v>0</v>
      </c>
      <c r="X333" s="105">
        <f>IFERROR(VLOOKUP($D333,'SAP Data'!$A$7:$SD$1500,X$4,FALSE),"")</f>
        <v>0</v>
      </c>
      <c r="Y333" s="105">
        <f>IFERROR(VLOOKUP($D333,'SAP Data'!$A$7:$SD$1500,Y$4,FALSE),"")</f>
        <v>0</v>
      </c>
      <c r="Z333" s="105">
        <f>IFERROR(VLOOKUP($D333,'SAP Data'!$A$7:$SD$1500,Z$4,FALSE),"")</f>
        <v>0</v>
      </c>
      <c r="AA333" s="105">
        <f>IFERROR(VLOOKUP($D333,'SAP Data'!$A$7:$SD$1500,AA$4,FALSE),"")</f>
        <v>0</v>
      </c>
      <c r="AB333" s="105">
        <f>IFERROR(VLOOKUP($D333,'SAP Data'!$A$7:$SD$1500,AB$4,FALSE),"")</f>
        <v>0</v>
      </c>
      <c r="AC333" s="220">
        <f>IFERROR(VLOOKUP($D333,'SAP Data'!$A$7:$SD$1500,AC$4,FALSE),"")</f>
        <v>0</v>
      </c>
      <c r="AD333" s="133">
        <f t="shared" si="287"/>
        <v>0</v>
      </c>
      <c r="AE333" s="47">
        <f t="shared" si="288"/>
        <v>0</v>
      </c>
      <c r="AF333" s="47">
        <f t="shared" si="289"/>
        <v>0</v>
      </c>
      <c r="AG333" s="47">
        <f t="shared" si="290"/>
        <v>0</v>
      </c>
      <c r="AH333" s="47">
        <f t="shared" si="291"/>
        <v>0</v>
      </c>
      <c r="AI333" s="47">
        <f t="shared" si="292"/>
        <v>0</v>
      </c>
      <c r="AJ333" s="47">
        <f t="shared" si="293"/>
        <v>0</v>
      </c>
      <c r="AK333" s="47">
        <f t="shared" si="294"/>
        <v>0</v>
      </c>
      <c r="AL333" s="47">
        <f t="shared" si="295"/>
        <v>0</v>
      </c>
      <c r="AM333" s="47">
        <f t="shared" si="296"/>
        <v>0</v>
      </c>
      <c r="AN333" s="47">
        <f t="shared" si="297"/>
        <v>0</v>
      </c>
      <c r="AO333" s="132">
        <f t="shared" si="298"/>
        <v>0</v>
      </c>
      <c r="AP333" s="19"/>
      <c r="AQ333" s="19">
        <f t="shared" si="332"/>
        <v>0</v>
      </c>
      <c r="AR333" s="19"/>
      <c r="AS333" s="201"/>
      <c r="AT333" s="19"/>
      <c r="AU333" s="19">
        <f t="shared" si="333"/>
        <v>0</v>
      </c>
      <c r="AV333" s="19"/>
      <c r="AW333" s="201"/>
      <c r="AY333" s="19">
        <f t="shared" si="334"/>
        <v>0</v>
      </c>
      <c r="BA333" s="196"/>
      <c r="BC333" s="19">
        <f t="shared" si="335"/>
        <v>0</v>
      </c>
      <c r="BE333" s="196"/>
      <c r="BG333" s="19">
        <f t="shared" si="336"/>
        <v>0</v>
      </c>
      <c r="BI333" s="196"/>
      <c r="BK333" s="19">
        <f t="shared" si="337"/>
        <v>0</v>
      </c>
      <c r="BM333" s="196"/>
      <c r="BO333" s="19">
        <f t="shared" si="338"/>
        <v>0</v>
      </c>
      <c r="BQ333" s="196"/>
      <c r="BS333" s="19">
        <f t="shared" si="339"/>
        <v>0</v>
      </c>
      <c r="BU333" s="196"/>
      <c r="BW333" s="19">
        <f t="shared" si="340"/>
        <v>0</v>
      </c>
      <c r="BY333" s="196"/>
      <c r="CA333" s="19">
        <f t="shared" si="341"/>
        <v>0</v>
      </c>
      <c r="CC333" s="196"/>
      <c r="CE333" s="19">
        <f t="shared" si="342"/>
        <v>0</v>
      </c>
      <c r="CG333" s="196"/>
      <c r="CI333" s="19">
        <f t="shared" si="343"/>
        <v>0</v>
      </c>
      <c r="CK333" s="196"/>
      <c r="CM333" s="19">
        <f t="shared" si="344"/>
        <v>0</v>
      </c>
      <c r="CO333" s="19">
        <f t="shared" si="314"/>
        <v>0</v>
      </c>
      <c r="CQ333" s="19">
        <f t="shared" si="361"/>
        <v>0</v>
      </c>
      <c r="CS333" s="19">
        <f t="shared" si="315"/>
        <v>0</v>
      </c>
      <c r="CU333" s="19">
        <f t="shared" si="345"/>
        <v>0</v>
      </c>
      <c r="CW333" s="76">
        <f t="shared" si="313"/>
        <v>0</v>
      </c>
      <c r="CY333" s="21"/>
      <c r="CZ333" s="19">
        <f t="shared" si="362"/>
        <v>0</v>
      </c>
      <c r="DA333" s="21"/>
    </row>
    <row r="334" spans="2:105" x14ac:dyDescent="0.2">
      <c r="B334" s="17" t="str">
        <f>VLOOKUP(D334,'line assign basis'!$L$15:$Q$1525,6,FALSE)</f>
        <v>INVEST - PALOMAR PIP</v>
      </c>
      <c r="C334" s="20" t="s">
        <v>797</v>
      </c>
      <c r="D334" s="20" t="s">
        <v>795</v>
      </c>
      <c r="E334" s="20">
        <f>IFERROR(VLOOKUP(D334,'line assign basis'!$L$5:$P$1288,5,FALSE),"")</f>
        <v>17</v>
      </c>
      <c r="F334" s="39">
        <v>0</v>
      </c>
      <c r="G334" s="39">
        <v>0</v>
      </c>
      <c r="H334" s="19">
        <v>0</v>
      </c>
      <c r="I334" s="105">
        <f>IFERROR(VLOOKUP($D334,'SAP Data'!$A$7:$SD$1500,I$4,FALSE),"")</f>
        <v>0</v>
      </c>
      <c r="J334" s="105">
        <f>IFERROR(VLOOKUP($D334,'SAP Data'!$A$7:$SD$1500,J$4,FALSE),"")</f>
        <v>0</v>
      </c>
      <c r="K334" s="105">
        <f>IFERROR(VLOOKUP($D334,'SAP Data'!$A$7:$SD$1500,K$4,FALSE),"")</f>
        <v>0</v>
      </c>
      <c r="L334" s="105">
        <f>IFERROR(VLOOKUP($D334,'SAP Data'!$A$7:$SD$1500,L$4,FALSE),"")</f>
        <v>0</v>
      </c>
      <c r="M334" s="105">
        <f>IFERROR(VLOOKUP($D334,'SAP Data'!$A$7:$SD$1500,M$4,FALSE),"")</f>
        <v>0</v>
      </c>
      <c r="N334" s="105">
        <f>IFERROR(VLOOKUP($D334,'SAP Data'!$A$7:$SD$1500,N$4,FALSE),"")</f>
        <v>0</v>
      </c>
      <c r="O334" s="105">
        <f>IFERROR(VLOOKUP($D334,'SAP Data'!$A$7:$SD$1500,O$4,FALSE),"")</f>
        <v>0</v>
      </c>
      <c r="P334" s="105">
        <f>IFERROR(VLOOKUP($D334,'SAP Data'!$A$7:$SD$1500,P$4,FALSE),"")</f>
        <v>0</v>
      </c>
      <c r="Q334" s="105">
        <f>IFERROR(VLOOKUP($D334,'SAP Data'!$A$7:$SD$1500,Q$4,FALSE),"")</f>
        <v>0</v>
      </c>
      <c r="R334" s="105">
        <f>IFERROR(VLOOKUP($D334,'SAP Data'!$A$7:$SD$1500,R$4,FALSE),"")</f>
        <v>0</v>
      </c>
      <c r="S334" s="105">
        <f>IFERROR(VLOOKUP($D334,'SAP Data'!$A$7:$SD$1500,S$4,FALSE),"")</f>
        <v>0</v>
      </c>
      <c r="T334" s="105">
        <f>IFERROR(VLOOKUP($D334,'SAP Data'!$A$7:$SD$1500,T$4,FALSE),"")</f>
        <v>0</v>
      </c>
      <c r="U334" s="105">
        <f>IFERROR(VLOOKUP($D334,'SAP Data'!$A$7:$SD$1500,U$4,FALSE),"")</f>
        <v>0</v>
      </c>
      <c r="V334" s="105">
        <f>IFERROR(VLOOKUP($D334,'SAP Data'!$A$7:$SD$1500,V$4,FALSE),"")</f>
        <v>0</v>
      </c>
      <c r="W334" s="105">
        <f>IFERROR(VLOOKUP($D334,'SAP Data'!$A$7:$SD$1500,W$4,FALSE),"")</f>
        <v>0</v>
      </c>
      <c r="X334" s="105">
        <f>IFERROR(VLOOKUP($D334,'SAP Data'!$A$7:$SD$1500,X$4,FALSE),"")</f>
        <v>0</v>
      </c>
      <c r="Y334" s="105">
        <f>IFERROR(VLOOKUP($D334,'SAP Data'!$A$7:$SD$1500,Y$4,FALSE),"")</f>
        <v>0</v>
      </c>
      <c r="Z334" s="105">
        <f>IFERROR(VLOOKUP($D334,'SAP Data'!$A$7:$SD$1500,Z$4,FALSE),"")</f>
        <v>0</v>
      </c>
      <c r="AA334" s="105">
        <f>IFERROR(VLOOKUP($D334,'SAP Data'!$A$7:$SD$1500,AA$4,FALSE),"")</f>
        <v>0</v>
      </c>
      <c r="AB334" s="105">
        <f>IFERROR(VLOOKUP($D334,'SAP Data'!$A$7:$SD$1500,AB$4,FALSE),"")</f>
        <v>0</v>
      </c>
      <c r="AC334" s="220">
        <f>IFERROR(VLOOKUP($D334,'SAP Data'!$A$7:$SD$1500,AC$4,FALSE),"")</f>
        <v>0</v>
      </c>
      <c r="AD334" s="133">
        <f t="shared" si="287"/>
        <v>0</v>
      </c>
      <c r="AE334" s="47">
        <f t="shared" si="288"/>
        <v>0</v>
      </c>
      <c r="AF334" s="47">
        <f t="shared" si="289"/>
        <v>0</v>
      </c>
      <c r="AG334" s="47">
        <f t="shared" si="290"/>
        <v>0</v>
      </c>
      <c r="AH334" s="47">
        <f t="shared" si="291"/>
        <v>0</v>
      </c>
      <c r="AI334" s="47">
        <f t="shared" si="292"/>
        <v>0</v>
      </c>
      <c r="AJ334" s="47">
        <f t="shared" si="293"/>
        <v>0</v>
      </c>
      <c r="AK334" s="47">
        <f t="shared" si="294"/>
        <v>0</v>
      </c>
      <c r="AL334" s="47">
        <f t="shared" si="295"/>
        <v>0</v>
      </c>
      <c r="AM334" s="47">
        <f t="shared" si="296"/>
        <v>0</v>
      </c>
      <c r="AN334" s="47">
        <f t="shared" si="297"/>
        <v>0</v>
      </c>
      <c r="AO334" s="132">
        <f t="shared" si="298"/>
        <v>0</v>
      </c>
      <c r="AP334" s="19"/>
      <c r="AQ334" s="19">
        <f t="shared" si="332"/>
        <v>0</v>
      </c>
      <c r="AR334" s="19"/>
      <c r="AS334" s="201"/>
      <c r="AT334" s="19"/>
      <c r="AU334" s="19">
        <f t="shared" si="333"/>
        <v>0</v>
      </c>
      <c r="AV334" s="19"/>
      <c r="AW334" s="201"/>
      <c r="AY334" s="19">
        <f t="shared" si="334"/>
        <v>0</v>
      </c>
      <c r="BA334" s="196"/>
      <c r="BC334" s="19">
        <f t="shared" si="335"/>
        <v>0</v>
      </c>
      <c r="BE334" s="196"/>
      <c r="BG334" s="19">
        <f t="shared" si="336"/>
        <v>0</v>
      </c>
      <c r="BI334" s="196"/>
      <c r="BK334" s="19">
        <f t="shared" si="337"/>
        <v>0</v>
      </c>
      <c r="BM334" s="196"/>
      <c r="BO334" s="19">
        <f t="shared" si="338"/>
        <v>0</v>
      </c>
      <c r="BQ334" s="196"/>
      <c r="BS334" s="19">
        <f t="shared" si="339"/>
        <v>0</v>
      </c>
      <c r="BU334" s="196"/>
      <c r="BW334" s="19">
        <f t="shared" si="340"/>
        <v>0</v>
      </c>
      <c r="BY334" s="196"/>
      <c r="CA334" s="19">
        <f t="shared" si="341"/>
        <v>0</v>
      </c>
      <c r="CC334" s="196"/>
      <c r="CE334" s="19">
        <f t="shared" si="342"/>
        <v>0</v>
      </c>
      <c r="CG334" s="196"/>
      <c r="CI334" s="19">
        <f t="shared" si="343"/>
        <v>0</v>
      </c>
      <c r="CK334" s="196"/>
      <c r="CM334" s="19">
        <f t="shared" si="344"/>
        <v>0</v>
      </c>
      <c r="CO334" s="19">
        <f t="shared" si="314"/>
        <v>0</v>
      </c>
      <c r="CQ334" s="19">
        <f t="shared" si="361"/>
        <v>0</v>
      </c>
      <c r="CS334" s="19">
        <f t="shared" si="315"/>
        <v>0</v>
      </c>
      <c r="CU334" s="19">
        <f t="shared" si="345"/>
        <v>0</v>
      </c>
      <c r="CW334" s="76">
        <f t="shared" si="313"/>
        <v>0</v>
      </c>
      <c r="CY334" s="21"/>
      <c r="CZ334" s="19">
        <f t="shared" si="362"/>
        <v>0</v>
      </c>
      <c r="DA334" s="21"/>
    </row>
    <row r="335" spans="2:105" x14ac:dyDescent="0.2">
      <c r="B335" s="17" t="str">
        <f>VLOOKUP(D335,'line assign basis'!$L$15:$Q$1525,6,FALSE)</f>
        <v>INVEST - VANCOUVER</v>
      </c>
      <c r="C335" s="20" t="s">
        <v>800</v>
      </c>
      <c r="D335" s="20" t="s">
        <v>798</v>
      </c>
      <c r="E335" s="20">
        <f>IFERROR(VLOOKUP(D335,'line assign basis'!$L$5:$P$1288,5,FALSE),"")</f>
        <v>23</v>
      </c>
      <c r="F335" s="39">
        <v>1862179.19</v>
      </c>
      <c r="G335" s="39">
        <v>1862179.19</v>
      </c>
      <c r="H335" s="19">
        <v>1862179.19</v>
      </c>
      <c r="I335" s="105">
        <f>IFERROR(VLOOKUP($D335,'SAP Data'!$A$7:$SD$1500,I$4,FALSE),"")</f>
        <v>1862179.19</v>
      </c>
      <c r="J335" s="105">
        <f>IFERROR(VLOOKUP($D335,'SAP Data'!$A$7:$SD$1500,J$4,FALSE),"")</f>
        <v>1862179.19</v>
      </c>
      <c r="K335" s="105">
        <f>IFERROR(VLOOKUP($D335,'SAP Data'!$A$7:$SD$1500,K$4,FALSE),"")</f>
        <v>1862179.19</v>
      </c>
      <c r="L335" s="105">
        <f>IFERROR(VLOOKUP($D335,'SAP Data'!$A$7:$SD$1500,L$4,FALSE),"")</f>
        <v>1862179.19</v>
      </c>
      <c r="M335" s="105">
        <f>IFERROR(VLOOKUP($D335,'SAP Data'!$A$7:$SD$1500,M$4,FALSE),"")</f>
        <v>1862179.19</v>
      </c>
      <c r="N335" s="105">
        <f>IFERROR(VLOOKUP($D335,'SAP Data'!$A$7:$SD$1500,N$4,FALSE),"")</f>
        <v>1862179.19</v>
      </c>
      <c r="O335" s="105">
        <f>IFERROR(VLOOKUP($D335,'SAP Data'!$A$7:$SD$1500,O$4,FALSE),"")</f>
        <v>1862179.19</v>
      </c>
      <c r="P335" s="105">
        <f>IFERROR(VLOOKUP($D335,'SAP Data'!$A$7:$SD$1500,P$4,FALSE),"")</f>
        <v>1862179.19</v>
      </c>
      <c r="Q335" s="105">
        <f>IFERROR(VLOOKUP($D335,'SAP Data'!$A$7:$SD$1500,Q$4,FALSE),"")</f>
        <v>0</v>
      </c>
      <c r="R335" s="105">
        <f>IFERROR(VLOOKUP($D335,'SAP Data'!$A$7:$SD$1500,R$4,FALSE),"")</f>
        <v>0</v>
      </c>
      <c r="S335" s="105">
        <f>IFERROR(VLOOKUP($D335,'SAP Data'!$A$7:$SD$1500,S$4,FALSE),"")</f>
        <v>0</v>
      </c>
      <c r="T335" s="105">
        <f>IFERROR(VLOOKUP($D335,'SAP Data'!$A$7:$SD$1500,T$4,FALSE),"")</f>
        <v>0</v>
      </c>
      <c r="U335" s="105">
        <f>IFERROR(VLOOKUP($D335,'SAP Data'!$A$7:$SD$1500,U$4,FALSE),"")</f>
        <v>0</v>
      </c>
      <c r="V335" s="105">
        <f>IFERROR(VLOOKUP($D335,'SAP Data'!$A$7:$SD$1500,V$4,FALSE),"")</f>
        <v>0</v>
      </c>
      <c r="W335" s="105">
        <f>IFERROR(VLOOKUP($D335,'SAP Data'!$A$7:$SD$1500,W$4,FALSE),"")</f>
        <v>0</v>
      </c>
      <c r="X335" s="105">
        <f>IFERROR(VLOOKUP($D335,'SAP Data'!$A$7:$SD$1500,X$4,FALSE),"")</f>
        <v>0</v>
      </c>
      <c r="Y335" s="105">
        <f>IFERROR(VLOOKUP($D335,'SAP Data'!$A$7:$SD$1500,Y$4,FALSE),"")</f>
        <v>0</v>
      </c>
      <c r="Z335" s="105">
        <f>IFERROR(VLOOKUP($D335,'SAP Data'!$A$7:$SD$1500,Z$4,FALSE),"")</f>
        <v>0</v>
      </c>
      <c r="AA335" s="105">
        <f>IFERROR(VLOOKUP($D335,'SAP Data'!$A$7:$SD$1500,AA$4,FALSE),"")</f>
        <v>0</v>
      </c>
      <c r="AB335" s="105">
        <f>IFERROR(VLOOKUP($D335,'SAP Data'!$A$7:$SD$1500,AB$4,FALSE),"")</f>
        <v>0</v>
      </c>
      <c r="AC335" s="220">
        <f>IFERROR(VLOOKUP($D335,'SAP Data'!$A$7:$SD$1500,AC$4,FALSE),"")</f>
        <v>0</v>
      </c>
      <c r="AD335" s="133">
        <f t="shared" si="287"/>
        <v>1629406.7912499998</v>
      </c>
      <c r="AE335" s="47">
        <f t="shared" si="288"/>
        <v>1474225.1920833329</v>
      </c>
      <c r="AF335" s="47">
        <f t="shared" si="289"/>
        <v>1319043.5929166665</v>
      </c>
      <c r="AG335" s="47">
        <f t="shared" si="290"/>
        <v>1163861.9937499999</v>
      </c>
      <c r="AH335" s="47">
        <f t="shared" si="291"/>
        <v>1008680.3945833333</v>
      </c>
      <c r="AI335" s="47">
        <f t="shared" si="292"/>
        <v>853498.79541666666</v>
      </c>
      <c r="AJ335" s="47">
        <f t="shared" si="293"/>
        <v>698317.19624999992</v>
      </c>
      <c r="AK335" s="47">
        <f t="shared" si="294"/>
        <v>543135.5970833333</v>
      </c>
      <c r="AL335" s="47">
        <f t="shared" si="295"/>
        <v>387953.99791666662</v>
      </c>
      <c r="AM335" s="47">
        <f t="shared" si="296"/>
        <v>232772.39875000002</v>
      </c>
      <c r="AN335" s="47">
        <f t="shared" si="297"/>
        <v>77590.799583333326</v>
      </c>
      <c r="AO335" s="132">
        <f t="shared" si="298"/>
        <v>0</v>
      </c>
      <c r="AP335" s="19"/>
      <c r="AQ335" s="19">
        <f t="shared" si="332"/>
        <v>0</v>
      </c>
      <c r="AR335" s="19"/>
      <c r="AS335" s="201"/>
      <c r="AT335" s="19"/>
      <c r="AU335" s="19">
        <f t="shared" si="333"/>
        <v>0</v>
      </c>
      <c r="AV335" s="19"/>
      <c r="AW335" s="201"/>
      <c r="AY335" s="19">
        <f t="shared" si="334"/>
        <v>0</v>
      </c>
      <c r="BA335" s="196"/>
      <c r="BC335" s="19">
        <f t="shared" si="335"/>
        <v>0</v>
      </c>
      <c r="BE335" s="196"/>
      <c r="BG335" s="19">
        <f t="shared" si="336"/>
        <v>0</v>
      </c>
      <c r="BI335" s="196"/>
      <c r="BK335" s="19">
        <f t="shared" si="337"/>
        <v>0</v>
      </c>
      <c r="BM335" s="196"/>
      <c r="BO335" s="19">
        <f t="shared" si="338"/>
        <v>0</v>
      </c>
      <c r="BQ335" s="196"/>
      <c r="BS335" s="19">
        <f t="shared" si="339"/>
        <v>0</v>
      </c>
      <c r="BU335" s="196"/>
      <c r="BW335" s="19">
        <f t="shared" si="340"/>
        <v>0</v>
      </c>
      <c r="BY335" s="196"/>
      <c r="CA335" s="19">
        <f t="shared" si="341"/>
        <v>0</v>
      </c>
      <c r="CC335" s="196"/>
      <c r="CE335" s="19">
        <f t="shared" si="342"/>
        <v>0</v>
      </c>
      <c r="CG335" s="196"/>
      <c r="CI335" s="19">
        <f t="shared" si="343"/>
        <v>0</v>
      </c>
      <c r="CK335" s="196"/>
      <c r="CM335" s="19">
        <f t="shared" si="344"/>
        <v>0</v>
      </c>
      <c r="CO335" s="19">
        <f t="shared" si="314"/>
        <v>0</v>
      </c>
      <c r="CQ335" s="19">
        <f t="shared" si="361"/>
        <v>0</v>
      </c>
      <c r="CS335" s="19">
        <f t="shared" si="315"/>
        <v>0</v>
      </c>
      <c r="CU335" s="19">
        <f t="shared" si="345"/>
        <v>0</v>
      </c>
      <c r="CW335" s="76">
        <f t="shared" si="313"/>
        <v>0</v>
      </c>
      <c r="CY335" s="21"/>
      <c r="CZ335" s="19">
        <f t="shared" si="362"/>
        <v>0</v>
      </c>
      <c r="DA335" s="21"/>
    </row>
    <row r="336" spans="2:105" x14ac:dyDescent="0.2">
      <c r="B336" s="17" t="str">
        <f>VLOOKUP(D336,'line assign basis'!$L$15:$Q$1525,6,FALSE)</f>
        <v>CSV EDC LIFE INSUR</v>
      </c>
      <c r="C336" s="20" t="s">
        <v>803</v>
      </c>
      <c r="D336" s="20" t="s">
        <v>801</v>
      </c>
      <c r="E336" s="20">
        <f>IFERROR(VLOOKUP(D336,'line assign basis'!$L$5:$P$1288,5,FALSE),"")</f>
        <v>23</v>
      </c>
      <c r="F336" s="39">
        <v>1897927.58</v>
      </c>
      <c r="G336" s="39">
        <v>1901314.16</v>
      </c>
      <c r="H336" s="19">
        <v>1904700.74</v>
      </c>
      <c r="I336" s="105">
        <f>IFERROR(VLOOKUP($D336,'SAP Data'!$A$7:$SD$1500,I$4,FALSE),"")</f>
        <v>1561475.32</v>
      </c>
      <c r="J336" s="105">
        <f>IFERROR(VLOOKUP($D336,'SAP Data'!$A$7:$SD$1500,J$4,FALSE),"")</f>
        <v>1563060.24</v>
      </c>
      <c r="K336" s="105">
        <f>IFERROR(VLOOKUP($D336,'SAP Data'!$A$7:$SD$1500,K$4,FALSE),"")</f>
        <v>1564645.16</v>
      </c>
      <c r="L336" s="105">
        <f>IFERROR(VLOOKUP($D336,'SAP Data'!$A$7:$SD$1500,L$4,FALSE),"")</f>
        <v>1566230.08</v>
      </c>
      <c r="M336" s="105">
        <f>IFERROR(VLOOKUP($D336,'SAP Data'!$A$7:$SD$1500,M$4,FALSE),"")</f>
        <v>1567815</v>
      </c>
      <c r="N336" s="105">
        <f>IFERROR(VLOOKUP($D336,'SAP Data'!$A$7:$SD$1500,N$4,FALSE),"")</f>
        <v>1569399.92</v>
      </c>
      <c r="O336" s="105">
        <f>IFERROR(VLOOKUP($D336,'SAP Data'!$A$7:$SD$1500,O$4,FALSE),"")</f>
        <v>1570984.84</v>
      </c>
      <c r="P336" s="105">
        <f>IFERROR(VLOOKUP($D336,'SAP Data'!$A$7:$SD$1500,P$4,FALSE),"")</f>
        <v>1572569.76</v>
      </c>
      <c r="Q336" s="105">
        <f>IFERROR(VLOOKUP($D336,'SAP Data'!$A$7:$SD$1500,Q$4,FALSE),"")</f>
        <v>1588418</v>
      </c>
      <c r="R336" s="105">
        <f>IFERROR(VLOOKUP($D336,'SAP Data'!$A$7:$SD$1500,R$4,FALSE),"")</f>
        <v>1591251.83</v>
      </c>
      <c r="S336" s="105">
        <f>IFERROR(VLOOKUP($D336,'SAP Data'!$A$7:$SD$1500,S$4,FALSE),"")</f>
        <v>1594085.66</v>
      </c>
      <c r="T336" s="105">
        <f>IFERROR(VLOOKUP($D336,'SAP Data'!$A$7:$SD$1500,T$4,FALSE),"")</f>
        <v>1596919.49</v>
      </c>
      <c r="U336" s="105">
        <f>IFERROR(VLOOKUP($D336,'SAP Data'!$A$7:$SD$1500,U$4,FALSE),"")</f>
        <v>1599753.32</v>
      </c>
      <c r="V336" s="105">
        <f>IFERROR(VLOOKUP($D336,'SAP Data'!$A$7:$SD$1500,V$4,FALSE),"")</f>
        <v>1602587.15</v>
      </c>
      <c r="W336" s="105">
        <f>IFERROR(VLOOKUP($D336,'SAP Data'!$A$7:$SD$1500,W$4,FALSE),"")</f>
        <v>1482334.56</v>
      </c>
      <c r="X336" s="105">
        <f>IFERROR(VLOOKUP($D336,'SAP Data'!$A$7:$SD$1500,X$4,FALSE),"")</f>
        <v>1081909.71</v>
      </c>
      <c r="Y336" s="105">
        <f>IFERROR(VLOOKUP($D336,'SAP Data'!$A$7:$SD$1500,Y$4,FALSE),"")</f>
        <v>1084743.54</v>
      </c>
      <c r="Z336" s="105">
        <f>IFERROR(VLOOKUP($D336,'SAP Data'!$A$7:$SD$1500,Z$4,FALSE),"")</f>
        <v>1087577.3700000001</v>
      </c>
      <c r="AA336" s="105">
        <f>IFERROR(VLOOKUP($D336,'SAP Data'!$A$7:$SD$1500,AA$4,FALSE),"")</f>
        <v>1090411.2</v>
      </c>
      <c r="AB336" s="105">
        <f>IFERROR(VLOOKUP($D336,'SAP Data'!$A$7:$SD$1500,AB$4,FALSE),"")</f>
        <v>1093245.03</v>
      </c>
      <c r="AC336" s="220">
        <f>IFERROR(VLOOKUP($D336,'SAP Data'!$A$7:$SD$1500,AC$4,FALSE),"")</f>
        <v>1095765</v>
      </c>
      <c r="AD336" s="133">
        <f t="shared" si="287"/>
        <v>1639600.2437499997</v>
      </c>
      <c r="AE336" s="47">
        <f t="shared" si="288"/>
        <v>1614020.8999999997</v>
      </c>
      <c r="AF336" s="47">
        <f t="shared" si="289"/>
        <v>1588395.4937500001</v>
      </c>
      <c r="AG336" s="47">
        <f t="shared" si="290"/>
        <v>1577166.1916666667</v>
      </c>
      <c r="AH336" s="47">
        <f t="shared" si="291"/>
        <v>1580408.0629166665</v>
      </c>
      <c r="AI336" s="47">
        <f t="shared" si="292"/>
        <v>1578625.4091666667</v>
      </c>
      <c r="AJ336" s="47">
        <f t="shared" si="293"/>
        <v>1555015.7854166667</v>
      </c>
      <c r="AK336" s="47">
        <f t="shared" si="294"/>
        <v>1514707.7925000002</v>
      </c>
      <c r="AL336" s="47">
        <f t="shared" si="295"/>
        <v>1474503.8754166665</v>
      </c>
      <c r="AM336" s="47">
        <f t="shared" si="296"/>
        <v>1434404.0341666667</v>
      </c>
      <c r="AN336" s="47">
        <f t="shared" si="297"/>
        <v>1394408.2687500003</v>
      </c>
      <c r="AO336" s="132">
        <f t="shared" si="298"/>
        <v>1353909.1966666668</v>
      </c>
      <c r="AP336" s="19"/>
      <c r="AQ336" s="19">
        <f t="shared" si="332"/>
        <v>0</v>
      </c>
      <c r="AR336" s="19"/>
      <c r="AS336" s="201"/>
      <c r="AT336" s="19"/>
      <c r="AU336" s="19">
        <f t="shared" si="333"/>
        <v>0</v>
      </c>
      <c r="AV336" s="19"/>
      <c r="AW336" s="201"/>
      <c r="AY336" s="19">
        <f t="shared" si="334"/>
        <v>0</v>
      </c>
      <c r="BA336" s="196"/>
      <c r="BC336" s="19">
        <f t="shared" si="335"/>
        <v>0</v>
      </c>
      <c r="BE336" s="196"/>
      <c r="BG336" s="19">
        <f t="shared" si="336"/>
        <v>0</v>
      </c>
      <c r="BI336" s="196"/>
      <c r="BK336" s="19">
        <f t="shared" si="337"/>
        <v>0</v>
      </c>
      <c r="BM336" s="196"/>
      <c r="BO336" s="19">
        <f t="shared" si="338"/>
        <v>0</v>
      </c>
      <c r="BQ336" s="196"/>
      <c r="BS336" s="19">
        <f t="shared" si="339"/>
        <v>0</v>
      </c>
      <c r="BU336" s="196"/>
      <c r="BW336" s="19">
        <f t="shared" si="340"/>
        <v>0</v>
      </c>
      <c r="BY336" s="196"/>
      <c r="CA336" s="19">
        <f t="shared" si="341"/>
        <v>0</v>
      </c>
      <c r="CC336" s="196"/>
      <c r="CE336" s="19">
        <f t="shared" si="342"/>
        <v>0</v>
      </c>
      <c r="CG336" s="196"/>
      <c r="CI336" s="19">
        <f t="shared" si="343"/>
        <v>0</v>
      </c>
      <c r="CK336" s="196"/>
      <c r="CM336" s="19">
        <f t="shared" si="344"/>
        <v>0</v>
      </c>
      <c r="CO336" s="19">
        <f t="shared" si="314"/>
        <v>1353909.1966666668</v>
      </c>
      <c r="CQ336" s="19">
        <f t="shared" si="361"/>
        <v>0</v>
      </c>
      <c r="CS336" s="19">
        <f t="shared" si="315"/>
        <v>0</v>
      </c>
      <c r="CU336" s="19">
        <f t="shared" si="345"/>
        <v>1353909.1966666668</v>
      </c>
      <c r="CW336" s="76">
        <f t="shared" si="313"/>
        <v>0</v>
      </c>
      <c r="CY336" s="21"/>
      <c r="CZ336" s="19">
        <f t="shared" si="362"/>
        <v>0</v>
      </c>
      <c r="DA336" s="21"/>
    </row>
    <row r="337" spans="2:105" x14ac:dyDescent="0.2">
      <c r="B337" s="17" t="str">
        <f>VLOOKUP(D337,'line assign basis'!$L$15:$Q$1525,6,FALSE)</f>
        <v>CSV DDC W/ TOLI</v>
      </c>
      <c r="C337" s="20" t="s">
        <v>806</v>
      </c>
      <c r="D337" s="20" t="s">
        <v>804</v>
      </c>
      <c r="E337" s="20">
        <f>IFERROR(VLOOKUP(D337,'line assign basis'!$L$5:$P$1288,5,FALSE),"")</f>
        <v>23</v>
      </c>
      <c r="F337" s="39">
        <v>2358826.92</v>
      </c>
      <c r="G337" s="39">
        <v>2362720.84</v>
      </c>
      <c r="H337" s="19">
        <v>2366614.7599999998</v>
      </c>
      <c r="I337" s="105">
        <f>IFERROR(VLOOKUP($D337,'SAP Data'!$A$7:$SD$1500,I$4,FALSE),"")</f>
        <v>2370508.6800000002</v>
      </c>
      <c r="J337" s="105">
        <f>IFERROR(VLOOKUP($D337,'SAP Data'!$A$7:$SD$1500,J$4,FALSE),"")</f>
        <v>2374402.6</v>
      </c>
      <c r="K337" s="105">
        <f>IFERROR(VLOOKUP($D337,'SAP Data'!$A$7:$SD$1500,K$4,FALSE),"")</f>
        <v>2378296.52</v>
      </c>
      <c r="L337" s="105">
        <f>IFERROR(VLOOKUP($D337,'SAP Data'!$A$7:$SD$1500,L$4,FALSE),"")</f>
        <v>2382190.44</v>
      </c>
      <c r="M337" s="105">
        <f>IFERROR(VLOOKUP($D337,'SAP Data'!$A$7:$SD$1500,M$4,FALSE),"")</f>
        <v>2386084.36</v>
      </c>
      <c r="N337" s="105">
        <f>IFERROR(VLOOKUP($D337,'SAP Data'!$A$7:$SD$1500,N$4,FALSE),"")</f>
        <v>2389978.2799999998</v>
      </c>
      <c r="O337" s="105">
        <f>IFERROR(VLOOKUP($D337,'SAP Data'!$A$7:$SD$1500,O$4,FALSE),"")</f>
        <v>2393872.2000000002</v>
      </c>
      <c r="P337" s="105">
        <f>IFERROR(VLOOKUP($D337,'SAP Data'!$A$7:$SD$1500,P$4,FALSE),"")</f>
        <v>2397766.12</v>
      </c>
      <c r="Q337" s="105">
        <f>IFERROR(VLOOKUP($D337,'SAP Data'!$A$7:$SD$1500,Q$4,FALSE),"")</f>
        <v>2401662</v>
      </c>
      <c r="R337" s="105">
        <f>IFERROR(VLOOKUP($D337,'SAP Data'!$A$7:$SD$1500,R$4,FALSE),"")</f>
        <v>2405506.33</v>
      </c>
      <c r="S337" s="105">
        <f>IFERROR(VLOOKUP($D337,'SAP Data'!$A$7:$SD$1500,S$4,FALSE),"")</f>
        <v>2409350.66</v>
      </c>
      <c r="T337" s="105">
        <f>IFERROR(VLOOKUP($D337,'SAP Data'!$A$7:$SD$1500,T$4,FALSE),"")</f>
        <v>2413194.9900000002</v>
      </c>
      <c r="U337" s="105">
        <f>IFERROR(VLOOKUP($D337,'SAP Data'!$A$7:$SD$1500,U$4,FALSE),"")</f>
        <v>2417039.3199999998</v>
      </c>
      <c r="V337" s="105">
        <f>IFERROR(VLOOKUP($D337,'SAP Data'!$A$7:$SD$1500,V$4,FALSE),"")</f>
        <v>2420883.65</v>
      </c>
      <c r="W337" s="105">
        <f>IFERROR(VLOOKUP($D337,'SAP Data'!$A$7:$SD$1500,W$4,FALSE),"")</f>
        <v>2424727.98</v>
      </c>
      <c r="X337" s="105">
        <f>IFERROR(VLOOKUP($D337,'SAP Data'!$A$7:$SD$1500,X$4,FALSE),"")</f>
        <v>2136791.09</v>
      </c>
      <c r="Y337" s="105">
        <f>IFERROR(VLOOKUP($D337,'SAP Data'!$A$7:$SD$1500,Y$4,FALSE),"")</f>
        <v>2140635.42</v>
      </c>
      <c r="Z337" s="105">
        <f>IFERROR(VLOOKUP($D337,'SAP Data'!$A$7:$SD$1500,Z$4,FALSE),"")</f>
        <v>2144479.75</v>
      </c>
      <c r="AA337" s="105">
        <f>IFERROR(VLOOKUP($D337,'SAP Data'!$A$7:$SD$1500,AA$4,FALSE),"")</f>
        <v>2148324.08</v>
      </c>
      <c r="AB337" s="105">
        <f>IFERROR(VLOOKUP($D337,'SAP Data'!$A$7:$SD$1500,AB$4,FALSE),"")</f>
        <v>2152168.41</v>
      </c>
      <c r="AC337" s="220">
        <f>IFERROR(VLOOKUP($D337,'SAP Data'!$A$7:$SD$1500,AC$4,FALSE),"")</f>
        <v>2156015</v>
      </c>
      <c r="AD337" s="133">
        <f t="shared" si="287"/>
        <v>2382188.6187499999</v>
      </c>
      <c r="AE337" s="47">
        <f t="shared" si="288"/>
        <v>2386076.5033333334</v>
      </c>
      <c r="AF337" s="47">
        <f t="shared" si="289"/>
        <v>2389960.2554166666</v>
      </c>
      <c r="AG337" s="47">
        <f t="shared" si="290"/>
        <v>2393839.875</v>
      </c>
      <c r="AH337" s="47">
        <f t="shared" si="291"/>
        <v>2397715.3620833331</v>
      </c>
      <c r="AI337" s="47">
        <f t="shared" si="292"/>
        <v>2401586.7166666668</v>
      </c>
      <c r="AJ337" s="47">
        <f t="shared" si="293"/>
        <v>2393296.3879166669</v>
      </c>
      <c r="AK337" s="47">
        <f t="shared" si="294"/>
        <v>2372844.3758333335</v>
      </c>
      <c r="AL337" s="47">
        <f t="shared" si="295"/>
        <v>2352388.2312499997</v>
      </c>
      <c r="AM337" s="47">
        <f t="shared" si="296"/>
        <v>2331927.9541666671</v>
      </c>
      <c r="AN337" s="47">
        <f t="shared" si="297"/>
        <v>2311463.5445833332</v>
      </c>
      <c r="AO337" s="132">
        <f t="shared" si="298"/>
        <v>2290995.0150000001</v>
      </c>
      <c r="AP337" s="19"/>
      <c r="AQ337" s="19">
        <f t="shared" si="332"/>
        <v>0</v>
      </c>
      <c r="AR337" s="19"/>
      <c r="AS337" s="201"/>
      <c r="AT337" s="19"/>
      <c r="AU337" s="19">
        <f t="shared" si="333"/>
        <v>0</v>
      </c>
      <c r="AV337" s="19"/>
      <c r="AW337" s="201"/>
      <c r="AY337" s="19">
        <f t="shared" si="334"/>
        <v>0</v>
      </c>
      <c r="BA337" s="196"/>
      <c r="BC337" s="19">
        <f t="shared" si="335"/>
        <v>0</v>
      </c>
      <c r="BE337" s="196"/>
      <c r="BG337" s="19">
        <f t="shared" si="336"/>
        <v>0</v>
      </c>
      <c r="BI337" s="196"/>
      <c r="BK337" s="19">
        <f t="shared" si="337"/>
        <v>0</v>
      </c>
      <c r="BM337" s="196"/>
      <c r="BO337" s="19">
        <f t="shared" si="338"/>
        <v>0</v>
      </c>
      <c r="BQ337" s="196"/>
      <c r="BS337" s="19">
        <f t="shared" si="339"/>
        <v>0</v>
      </c>
      <c r="BU337" s="196"/>
      <c r="BW337" s="19">
        <f t="shared" si="340"/>
        <v>0</v>
      </c>
      <c r="BY337" s="196"/>
      <c r="CA337" s="19">
        <f t="shared" si="341"/>
        <v>0</v>
      </c>
      <c r="CC337" s="196"/>
      <c r="CE337" s="19">
        <f t="shared" si="342"/>
        <v>0</v>
      </c>
      <c r="CG337" s="196"/>
      <c r="CI337" s="19">
        <f t="shared" si="343"/>
        <v>0</v>
      </c>
      <c r="CK337" s="196"/>
      <c r="CM337" s="19">
        <f t="shared" si="344"/>
        <v>0</v>
      </c>
      <c r="CO337" s="19">
        <f t="shared" si="314"/>
        <v>2290995.0150000001</v>
      </c>
      <c r="CQ337" s="19">
        <f t="shared" si="361"/>
        <v>0</v>
      </c>
      <c r="CS337" s="19">
        <f t="shared" si="315"/>
        <v>0</v>
      </c>
      <c r="CU337" s="19">
        <f t="shared" si="345"/>
        <v>2290995.0150000001</v>
      </c>
      <c r="CW337" s="76">
        <f t="shared" si="313"/>
        <v>0</v>
      </c>
      <c r="CY337" s="21"/>
      <c r="CZ337" s="19">
        <f t="shared" si="362"/>
        <v>0</v>
      </c>
      <c r="DA337" s="21"/>
    </row>
    <row r="338" spans="2:105" x14ac:dyDescent="0.2">
      <c r="B338" s="17" t="str">
        <f>VLOOKUP(D338,'line assign basis'!$L$15:$Q$1525,6,FALSE)</f>
        <v>CSV COLI 6/19 YE</v>
      </c>
      <c r="C338" s="20" t="s">
        <v>809</v>
      </c>
      <c r="D338" s="20" t="s">
        <v>807</v>
      </c>
      <c r="E338" s="20">
        <f>IFERROR(VLOOKUP(D338,'line assign basis'!$L$5:$P$1288,5,FALSE),"")</f>
        <v>23</v>
      </c>
      <c r="F338" s="39">
        <v>8539195.0600000005</v>
      </c>
      <c r="G338" s="39">
        <v>8558992.6400000006</v>
      </c>
      <c r="H338" s="19">
        <v>8578790.2200000007</v>
      </c>
      <c r="I338" s="105">
        <f>IFERROR(VLOOKUP($D338,'SAP Data'!$A$7:$SD$1500,I$4,FALSE),"")</f>
        <v>8598587.8000000007</v>
      </c>
      <c r="J338" s="105">
        <f>IFERROR(VLOOKUP($D338,'SAP Data'!$A$7:$SD$1500,J$4,FALSE),"")</f>
        <v>8618385.3800000008</v>
      </c>
      <c r="K338" s="105">
        <f>IFERROR(VLOOKUP($D338,'SAP Data'!$A$7:$SD$1500,K$4,FALSE),"")</f>
        <v>8638182.9600000009</v>
      </c>
      <c r="L338" s="105">
        <f>IFERROR(VLOOKUP($D338,'SAP Data'!$A$7:$SD$1500,L$4,FALSE),"")</f>
        <v>8650093</v>
      </c>
      <c r="M338" s="105">
        <f>IFERROR(VLOOKUP($D338,'SAP Data'!$A$7:$SD$1500,M$4,FALSE),"")</f>
        <v>8617141.8200000003</v>
      </c>
      <c r="N338" s="105">
        <f>IFERROR(VLOOKUP($D338,'SAP Data'!$A$7:$SD$1500,N$4,FALSE),"")</f>
        <v>8635529.4700000007</v>
      </c>
      <c r="O338" s="105">
        <f>IFERROR(VLOOKUP($D338,'SAP Data'!$A$7:$SD$1500,O$4,FALSE),"")</f>
        <v>8654939.4700000007</v>
      </c>
      <c r="P338" s="105">
        <f>IFERROR(VLOOKUP($D338,'SAP Data'!$A$7:$SD$1500,P$4,FALSE),"")</f>
        <v>8674349.4700000007</v>
      </c>
      <c r="Q338" s="105">
        <f>IFERROR(VLOOKUP($D338,'SAP Data'!$A$7:$SD$1500,Q$4,FALSE),"")</f>
        <v>8693723.4700000007</v>
      </c>
      <c r="R338" s="105">
        <f>IFERROR(VLOOKUP($D338,'SAP Data'!$A$7:$SD$1500,R$4,FALSE),"")</f>
        <v>8713133.4700000007</v>
      </c>
      <c r="S338" s="105">
        <f>IFERROR(VLOOKUP($D338,'SAP Data'!$A$7:$SD$1500,S$4,FALSE),"")</f>
        <v>8732543.4700000007</v>
      </c>
      <c r="T338" s="105">
        <f>IFERROR(VLOOKUP($D338,'SAP Data'!$A$7:$SD$1500,T$4,FALSE),"")</f>
        <v>8700470.0500000007</v>
      </c>
      <c r="U338" s="105">
        <f>IFERROR(VLOOKUP($D338,'SAP Data'!$A$7:$SD$1500,U$4,FALSE),"")</f>
        <v>8719880.0500000007</v>
      </c>
      <c r="V338" s="105">
        <f>IFERROR(VLOOKUP($D338,'SAP Data'!$A$7:$SD$1500,V$4,FALSE),"")</f>
        <v>8739290.0500000007</v>
      </c>
      <c r="W338" s="105">
        <f>IFERROR(VLOOKUP($D338,'SAP Data'!$A$7:$SD$1500,W$4,FALSE),"")</f>
        <v>8653335.9299999997</v>
      </c>
      <c r="X338" s="105">
        <f>IFERROR(VLOOKUP($D338,'SAP Data'!$A$7:$SD$1500,X$4,FALSE),"")</f>
        <v>8673184.1099999994</v>
      </c>
      <c r="Y338" s="105">
        <f>IFERROR(VLOOKUP($D338,'SAP Data'!$A$7:$SD$1500,Y$4,FALSE),"")</f>
        <v>8638626.8499999996</v>
      </c>
      <c r="Z338" s="105">
        <f>IFERROR(VLOOKUP($D338,'SAP Data'!$A$7:$SD$1500,Z$4,FALSE),"")</f>
        <v>8601722.25</v>
      </c>
      <c r="AA338" s="105">
        <f>IFERROR(VLOOKUP($D338,'SAP Data'!$A$7:$SD$1500,AA$4,FALSE),"")</f>
        <v>8620857.9700000007</v>
      </c>
      <c r="AB338" s="105">
        <f>IFERROR(VLOOKUP($D338,'SAP Data'!$A$7:$SD$1500,AB$4,FALSE),"")</f>
        <v>8639993.6899999995</v>
      </c>
      <c r="AC338" s="220">
        <f>IFERROR(VLOOKUP($D338,'SAP Data'!$A$7:$SD$1500,AC$4,FALSE),"")</f>
        <v>8658472.1999999993</v>
      </c>
      <c r="AD338" s="133">
        <f t="shared" si="287"/>
        <v>8628739.9970833343</v>
      </c>
      <c r="AE338" s="47">
        <f t="shared" si="288"/>
        <v>8643218.7154166661</v>
      </c>
      <c r="AF338" s="47">
        <f t="shared" si="289"/>
        <v>8655519.9929166678</v>
      </c>
      <c r="AG338" s="47">
        <f t="shared" si="290"/>
        <v>8665643.8295833338</v>
      </c>
      <c r="AH338" s="47">
        <f t="shared" si="291"/>
        <v>8675735.367916666</v>
      </c>
      <c r="AI338" s="47">
        <f t="shared" si="292"/>
        <v>8681404.4362499993</v>
      </c>
      <c r="AJ338" s="47">
        <f t="shared" si="293"/>
        <v>8682997.9395833332</v>
      </c>
      <c r="AK338" s="47">
        <f t="shared" si="294"/>
        <v>8684855.2787500005</v>
      </c>
      <c r="AL338" s="47">
        <f t="shared" si="295"/>
        <v>8684341.854166666</v>
      </c>
      <c r="AM338" s="47">
        <f t="shared" si="296"/>
        <v>8681513.1575000007</v>
      </c>
      <c r="AN338" s="47">
        <f t="shared" si="297"/>
        <v>8678661.604166666</v>
      </c>
      <c r="AO338" s="132">
        <f t="shared" si="298"/>
        <v>8675761.3104166668</v>
      </c>
      <c r="AP338" s="19"/>
      <c r="AQ338" s="19">
        <f t="shared" si="332"/>
        <v>0</v>
      </c>
      <c r="AR338" s="19"/>
      <c r="AS338" s="201"/>
      <c r="AT338" s="19"/>
      <c r="AU338" s="19">
        <f t="shared" si="333"/>
        <v>0</v>
      </c>
      <c r="AV338" s="19"/>
      <c r="AW338" s="201"/>
      <c r="AY338" s="19">
        <f t="shared" si="334"/>
        <v>0</v>
      </c>
      <c r="BA338" s="196"/>
      <c r="BC338" s="19">
        <f t="shared" si="335"/>
        <v>0</v>
      </c>
      <c r="BE338" s="196"/>
      <c r="BG338" s="19">
        <f t="shared" si="336"/>
        <v>0</v>
      </c>
      <c r="BI338" s="196"/>
      <c r="BK338" s="19">
        <f t="shared" si="337"/>
        <v>0</v>
      </c>
      <c r="BM338" s="196"/>
      <c r="BO338" s="19">
        <f t="shared" si="338"/>
        <v>0</v>
      </c>
      <c r="BQ338" s="196"/>
      <c r="BS338" s="19">
        <f t="shared" si="339"/>
        <v>0</v>
      </c>
      <c r="BU338" s="196"/>
      <c r="BW338" s="19">
        <f t="shared" si="340"/>
        <v>0</v>
      </c>
      <c r="BY338" s="196"/>
      <c r="CA338" s="19">
        <f t="shared" si="341"/>
        <v>0</v>
      </c>
      <c r="CC338" s="196"/>
      <c r="CE338" s="19">
        <f t="shared" si="342"/>
        <v>0</v>
      </c>
      <c r="CG338" s="196"/>
      <c r="CI338" s="19">
        <f t="shared" si="343"/>
        <v>0</v>
      </c>
      <c r="CK338" s="196"/>
      <c r="CM338" s="19">
        <f t="shared" si="344"/>
        <v>0</v>
      </c>
      <c r="CO338" s="19">
        <f t="shared" si="314"/>
        <v>8675761.3104166668</v>
      </c>
      <c r="CQ338" s="19">
        <f t="shared" si="361"/>
        <v>0</v>
      </c>
      <c r="CS338" s="19">
        <f t="shared" si="315"/>
        <v>0</v>
      </c>
      <c r="CU338" s="19">
        <f t="shared" si="345"/>
        <v>8675761.3104166668</v>
      </c>
      <c r="CW338" s="76">
        <f t="shared" si="313"/>
        <v>0</v>
      </c>
      <c r="CY338" s="21"/>
      <c r="CZ338" s="19">
        <f t="shared" si="362"/>
        <v>0</v>
      </c>
      <c r="DA338" s="21"/>
    </row>
    <row r="339" spans="2:105" x14ac:dyDescent="0.2">
      <c r="B339" s="17" t="str">
        <f>VLOOKUP(D339,'line assign basis'!$L$15:$Q$1525,6,FALSE)</f>
        <v>CSV COLI 12/31 YE</v>
      </c>
      <c r="C339" s="20" t="s">
        <v>812</v>
      </c>
      <c r="D339" s="20" t="s">
        <v>810</v>
      </c>
      <c r="E339" s="20">
        <f>IFERROR(VLOOKUP(D339,'line assign basis'!$L$5:$P$1288,5,FALSE),"")</f>
        <v>23</v>
      </c>
      <c r="F339" s="39">
        <v>0</v>
      </c>
      <c r="G339" s="39">
        <v>0</v>
      </c>
      <c r="H339" s="19">
        <v>0</v>
      </c>
      <c r="I339" s="105">
        <f>IFERROR(VLOOKUP($D339,'SAP Data'!$A$7:$SD$1500,I$4,FALSE),"")</f>
        <v>0</v>
      </c>
      <c r="J339" s="105">
        <f>IFERROR(VLOOKUP($D339,'SAP Data'!$A$7:$SD$1500,J$4,FALSE),"")</f>
        <v>0</v>
      </c>
      <c r="K339" s="105">
        <f>IFERROR(VLOOKUP($D339,'SAP Data'!$A$7:$SD$1500,K$4,FALSE),"")</f>
        <v>0</v>
      </c>
      <c r="L339" s="105">
        <f>IFERROR(VLOOKUP($D339,'SAP Data'!$A$7:$SD$1500,L$4,FALSE),"")</f>
        <v>0</v>
      </c>
      <c r="M339" s="105">
        <f>IFERROR(VLOOKUP($D339,'SAP Data'!$A$7:$SD$1500,M$4,FALSE),"")</f>
        <v>0</v>
      </c>
      <c r="N339" s="105">
        <f>IFERROR(VLOOKUP($D339,'SAP Data'!$A$7:$SD$1500,N$4,FALSE),"")</f>
        <v>0</v>
      </c>
      <c r="O339" s="105">
        <f>IFERROR(VLOOKUP($D339,'SAP Data'!$A$7:$SD$1500,O$4,FALSE),"")</f>
        <v>0</v>
      </c>
      <c r="P339" s="105">
        <f>IFERROR(VLOOKUP($D339,'SAP Data'!$A$7:$SD$1500,P$4,FALSE),"")</f>
        <v>0</v>
      </c>
      <c r="Q339" s="105">
        <f>IFERROR(VLOOKUP($D339,'SAP Data'!$A$7:$SD$1500,Q$4,FALSE),"")</f>
        <v>0</v>
      </c>
      <c r="R339" s="105">
        <f>IFERROR(VLOOKUP($D339,'SAP Data'!$A$7:$SD$1500,R$4,FALSE),"")</f>
        <v>0</v>
      </c>
      <c r="S339" s="105">
        <f>IFERROR(VLOOKUP($D339,'SAP Data'!$A$7:$SD$1500,S$4,FALSE),"")</f>
        <v>0</v>
      </c>
      <c r="T339" s="105">
        <f>IFERROR(VLOOKUP($D339,'SAP Data'!$A$7:$SD$1500,T$4,FALSE),"")</f>
        <v>0</v>
      </c>
      <c r="U339" s="105">
        <f>IFERROR(VLOOKUP($D339,'SAP Data'!$A$7:$SD$1500,U$4,FALSE),"")</f>
        <v>0</v>
      </c>
      <c r="V339" s="105">
        <f>IFERROR(VLOOKUP($D339,'SAP Data'!$A$7:$SD$1500,V$4,FALSE),"")</f>
        <v>0</v>
      </c>
      <c r="W339" s="105">
        <f>IFERROR(VLOOKUP($D339,'SAP Data'!$A$7:$SD$1500,W$4,FALSE),"")</f>
        <v>0</v>
      </c>
      <c r="X339" s="105">
        <f>IFERROR(VLOOKUP($D339,'SAP Data'!$A$7:$SD$1500,X$4,FALSE),"")</f>
        <v>0</v>
      </c>
      <c r="Y339" s="105">
        <f>IFERROR(VLOOKUP($D339,'SAP Data'!$A$7:$SD$1500,Y$4,FALSE),"")</f>
        <v>0</v>
      </c>
      <c r="Z339" s="105">
        <f>IFERROR(VLOOKUP($D339,'SAP Data'!$A$7:$SD$1500,Z$4,FALSE),"")</f>
        <v>0</v>
      </c>
      <c r="AA339" s="105">
        <f>IFERROR(VLOOKUP($D339,'SAP Data'!$A$7:$SD$1500,AA$4,FALSE),"")</f>
        <v>0</v>
      </c>
      <c r="AB339" s="105">
        <f>IFERROR(VLOOKUP($D339,'SAP Data'!$A$7:$SD$1500,AB$4,FALSE),"")</f>
        <v>0</v>
      </c>
      <c r="AC339" s="220">
        <f>IFERROR(VLOOKUP($D339,'SAP Data'!$A$7:$SD$1500,AC$4,FALSE),"")</f>
        <v>0</v>
      </c>
      <c r="AD339" s="133">
        <f t="shared" si="287"/>
        <v>0</v>
      </c>
      <c r="AE339" s="47">
        <f t="shared" si="288"/>
        <v>0</v>
      </c>
      <c r="AF339" s="47">
        <f t="shared" si="289"/>
        <v>0</v>
      </c>
      <c r="AG339" s="47">
        <f t="shared" si="290"/>
        <v>0</v>
      </c>
      <c r="AH339" s="47">
        <f t="shared" si="291"/>
        <v>0</v>
      </c>
      <c r="AI339" s="47">
        <f t="shared" si="292"/>
        <v>0</v>
      </c>
      <c r="AJ339" s="47">
        <f t="shared" si="293"/>
        <v>0</v>
      </c>
      <c r="AK339" s="47">
        <f t="shared" si="294"/>
        <v>0</v>
      </c>
      <c r="AL339" s="47">
        <f t="shared" si="295"/>
        <v>0</v>
      </c>
      <c r="AM339" s="47">
        <f t="shared" si="296"/>
        <v>0</v>
      </c>
      <c r="AN339" s="47">
        <f t="shared" si="297"/>
        <v>0</v>
      </c>
      <c r="AO339" s="132">
        <f t="shared" si="298"/>
        <v>0</v>
      </c>
      <c r="AP339" s="19"/>
      <c r="AQ339" s="19">
        <f t="shared" si="332"/>
        <v>0</v>
      </c>
      <c r="AR339" s="19"/>
      <c r="AS339" s="201"/>
      <c r="AT339" s="19"/>
      <c r="AU339" s="19">
        <f t="shared" si="333"/>
        <v>0</v>
      </c>
      <c r="AV339" s="19"/>
      <c r="AW339" s="201"/>
      <c r="AY339" s="19">
        <f t="shared" si="334"/>
        <v>0</v>
      </c>
      <c r="BA339" s="196"/>
      <c r="BC339" s="19">
        <f t="shared" si="335"/>
        <v>0</v>
      </c>
      <c r="BE339" s="196"/>
      <c r="BG339" s="19">
        <f t="shared" si="336"/>
        <v>0</v>
      </c>
      <c r="BI339" s="196"/>
      <c r="BK339" s="19">
        <f t="shared" si="337"/>
        <v>0</v>
      </c>
      <c r="BM339" s="196"/>
      <c r="BO339" s="19">
        <f t="shared" si="338"/>
        <v>0</v>
      </c>
      <c r="BQ339" s="196"/>
      <c r="BS339" s="19">
        <f t="shared" si="339"/>
        <v>0</v>
      </c>
      <c r="BU339" s="196"/>
      <c r="BW339" s="19">
        <f t="shared" si="340"/>
        <v>0</v>
      </c>
      <c r="BY339" s="196"/>
      <c r="CA339" s="19">
        <f t="shared" si="341"/>
        <v>0</v>
      </c>
      <c r="CC339" s="196"/>
      <c r="CE339" s="19">
        <f t="shared" si="342"/>
        <v>0</v>
      </c>
      <c r="CG339" s="196"/>
      <c r="CI339" s="19">
        <f t="shared" si="343"/>
        <v>0</v>
      </c>
      <c r="CK339" s="196"/>
      <c r="CM339" s="19">
        <f t="shared" si="344"/>
        <v>0</v>
      </c>
      <c r="CO339" s="19">
        <f t="shared" si="314"/>
        <v>0</v>
      </c>
      <c r="CQ339" s="19">
        <f t="shared" si="361"/>
        <v>0</v>
      </c>
      <c r="CS339" s="19">
        <f t="shared" si="315"/>
        <v>0</v>
      </c>
      <c r="CU339" s="19">
        <f t="shared" si="345"/>
        <v>0</v>
      </c>
      <c r="CW339" s="76">
        <f t="shared" si="313"/>
        <v>0</v>
      </c>
      <c r="CY339" s="21"/>
      <c r="CZ339" s="19">
        <f t="shared" si="362"/>
        <v>0</v>
      </c>
      <c r="DA339" s="21"/>
    </row>
    <row r="340" spans="2:105" x14ac:dyDescent="0.2">
      <c r="B340" s="17" t="str">
        <f>VLOOKUP(D340,'line assign basis'!$L$15:$Q$1525,6,FALSE)</f>
        <v>CSV ESRIP W/ TOLI</v>
      </c>
      <c r="C340" s="20" t="s">
        <v>815</v>
      </c>
      <c r="D340" s="20" t="s">
        <v>813</v>
      </c>
      <c r="E340" s="20">
        <f>IFERROR(VLOOKUP(D340,'line assign basis'!$L$5:$P$1288,5,FALSE),"")</f>
        <v>23</v>
      </c>
      <c r="F340" s="39">
        <v>5322989.9400000004</v>
      </c>
      <c r="G340" s="39">
        <v>5334755.3600000003</v>
      </c>
      <c r="H340" s="19">
        <v>5346520.78</v>
      </c>
      <c r="I340" s="105">
        <f>IFERROR(VLOOKUP($D340,'SAP Data'!$A$7:$SD$1500,I$4,FALSE),"")</f>
        <v>4878243.2</v>
      </c>
      <c r="J340" s="105">
        <f>IFERROR(VLOOKUP($D340,'SAP Data'!$A$7:$SD$1500,J$4,FALSE),"")</f>
        <v>4888785.3499999996</v>
      </c>
      <c r="K340" s="105">
        <f>IFERROR(VLOOKUP($D340,'SAP Data'!$A$7:$SD$1500,K$4,FALSE),"")</f>
        <v>4899327.5</v>
      </c>
      <c r="L340" s="105">
        <f>IFERROR(VLOOKUP($D340,'SAP Data'!$A$7:$SD$1500,L$4,FALSE),"")</f>
        <v>4910188.25</v>
      </c>
      <c r="M340" s="105">
        <f>IFERROR(VLOOKUP($D340,'SAP Data'!$A$7:$SD$1500,M$4,FALSE),"")</f>
        <v>4920951.5</v>
      </c>
      <c r="N340" s="105">
        <f>IFERROR(VLOOKUP($D340,'SAP Data'!$A$7:$SD$1500,N$4,FALSE),"")</f>
        <v>4931714.75</v>
      </c>
      <c r="O340" s="105">
        <f>IFERROR(VLOOKUP($D340,'SAP Data'!$A$7:$SD$1500,O$4,FALSE),"")</f>
        <v>4942478</v>
      </c>
      <c r="P340" s="105">
        <f>IFERROR(VLOOKUP($D340,'SAP Data'!$A$7:$SD$1500,P$4,FALSE),"")</f>
        <v>4953241.25</v>
      </c>
      <c r="Q340" s="105">
        <f>IFERROR(VLOOKUP($D340,'SAP Data'!$A$7:$SD$1500,Q$4,FALSE),"")</f>
        <v>4964004.5</v>
      </c>
      <c r="R340" s="105">
        <f>IFERROR(VLOOKUP($D340,'SAP Data'!$A$7:$SD$1500,R$4,FALSE),"")</f>
        <v>4974767.75</v>
      </c>
      <c r="S340" s="105">
        <f>IFERROR(VLOOKUP($D340,'SAP Data'!$A$7:$SD$1500,S$4,FALSE),"")</f>
        <v>4985531</v>
      </c>
      <c r="T340" s="105">
        <f>IFERROR(VLOOKUP($D340,'SAP Data'!$A$7:$SD$1500,T$4,FALSE),"")</f>
        <v>4996294.25</v>
      </c>
      <c r="U340" s="105">
        <f>IFERROR(VLOOKUP($D340,'SAP Data'!$A$7:$SD$1500,U$4,FALSE),"")</f>
        <v>5007057.5</v>
      </c>
      <c r="V340" s="105">
        <f>IFERROR(VLOOKUP($D340,'SAP Data'!$A$7:$SD$1500,V$4,FALSE),"")</f>
        <v>5017820.75</v>
      </c>
      <c r="W340" s="105">
        <f>IFERROR(VLOOKUP($D340,'SAP Data'!$A$7:$SD$1500,W$4,FALSE),"")</f>
        <v>4278491.76</v>
      </c>
      <c r="X340" s="105">
        <f>IFERROR(VLOOKUP($D340,'SAP Data'!$A$7:$SD$1500,X$4,FALSE),"")</f>
        <v>5039551.42</v>
      </c>
      <c r="Y340" s="105">
        <f>IFERROR(VLOOKUP($D340,'SAP Data'!$A$7:$SD$1500,Y$4,FALSE),"")</f>
        <v>5050518.84</v>
      </c>
      <c r="Z340" s="105">
        <f>IFERROR(VLOOKUP($D340,'SAP Data'!$A$7:$SD$1500,Z$4,FALSE),"")</f>
        <v>5061486.26</v>
      </c>
      <c r="AA340" s="105">
        <f>IFERROR(VLOOKUP($D340,'SAP Data'!$A$7:$SD$1500,AA$4,FALSE),"")</f>
        <v>5072453.68</v>
      </c>
      <c r="AB340" s="105">
        <f>IFERROR(VLOOKUP($D340,'SAP Data'!$A$7:$SD$1500,AB$4,FALSE),"")</f>
        <v>5083421.0999999996</v>
      </c>
      <c r="AC340" s="220">
        <f>IFERROR(VLOOKUP($D340,'SAP Data'!$A$7:$SD$1500,AC$4,FALSE),"")</f>
        <v>5094388.5199999996</v>
      </c>
      <c r="AD340" s="133">
        <f t="shared" si="287"/>
        <v>5009924.1070833327</v>
      </c>
      <c r="AE340" s="47">
        <f t="shared" si="288"/>
        <v>4980863.8341666665</v>
      </c>
      <c r="AF340" s="47">
        <f t="shared" si="289"/>
        <v>4951720.0470833331</v>
      </c>
      <c r="AG340" s="47">
        <f t="shared" si="290"/>
        <v>4942494.5375000006</v>
      </c>
      <c r="AH340" s="47">
        <f t="shared" si="291"/>
        <v>4953238.2749999994</v>
      </c>
      <c r="AI340" s="47">
        <f t="shared" si="292"/>
        <v>4932746.5941666672</v>
      </c>
      <c r="AJ340" s="47">
        <f t="shared" si="293"/>
        <v>4912268.5704166666</v>
      </c>
      <c r="AK340" s="47">
        <f t="shared" si="294"/>
        <v>4923057.3416666668</v>
      </c>
      <c r="AL340" s="47">
        <f t="shared" si="295"/>
        <v>4933863.1270833332</v>
      </c>
      <c r="AM340" s="47">
        <f t="shared" si="296"/>
        <v>4944685.9266666658</v>
      </c>
      <c r="AN340" s="47">
        <f t="shared" si="297"/>
        <v>4955525.7404166656</v>
      </c>
      <c r="AO340" s="132">
        <f t="shared" si="298"/>
        <v>4966382.5683333324</v>
      </c>
      <c r="AP340" s="19"/>
      <c r="AQ340" s="19">
        <f t="shared" si="332"/>
        <v>0</v>
      </c>
      <c r="AR340" s="19"/>
      <c r="AS340" s="201"/>
      <c r="AT340" s="19"/>
      <c r="AU340" s="19">
        <f t="shared" si="333"/>
        <v>0</v>
      </c>
      <c r="AV340" s="19"/>
      <c r="AW340" s="201"/>
      <c r="AY340" s="19">
        <f t="shared" si="334"/>
        <v>0</v>
      </c>
      <c r="BA340" s="196"/>
      <c r="BC340" s="19">
        <f t="shared" si="335"/>
        <v>0</v>
      </c>
      <c r="BE340" s="196"/>
      <c r="BG340" s="19">
        <f t="shared" si="336"/>
        <v>0</v>
      </c>
      <c r="BI340" s="196"/>
      <c r="BK340" s="19">
        <f t="shared" si="337"/>
        <v>0</v>
      </c>
      <c r="BM340" s="196"/>
      <c r="BO340" s="19">
        <f t="shared" si="338"/>
        <v>0</v>
      </c>
      <c r="BQ340" s="196"/>
      <c r="BS340" s="19">
        <f t="shared" si="339"/>
        <v>0</v>
      </c>
      <c r="BU340" s="196"/>
      <c r="BW340" s="19">
        <f t="shared" si="340"/>
        <v>0</v>
      </c>
      <c r="BY340" s="196"/>
      <c r="CA340" s="19">
        <f t="shared" si="341"/>
        <v>0</v>
      </c>
      <c r="CC340" s="196"/>
      <c r="CE340" s="19">
        <f t="shared" si="342"/>
        <v>0</v>
      </c>
      <c r="CG340" s="196"/>
      <c r="CI340" s="19">
        <f t="shared" si="343"/>
        <v>0</v>
      </c>
      <c r="CK340" s="196"/>
      <c r="CM340" s="19">
        <f t="shared" si="344"/>
        <v>0</v>
      </c>
      <c r="CO340" s="19">
        <f t="shared" si="314"/>
        <v>4966382.5683333324</v>
      </c>
      <c r="CQ340" s="19">
        <f t="shared" si="361"/>
        <v>0</v>
      </c>
      <c r="CS340" s="19">
        <f t="shared" si="315"/>
        <v>0</v>
      </c>
      <c r="CU340" s="19">
        <f t="shared" si="345"/>
        <v>4966382.5683333324</v>
      </c>
      <c r="CW340" s="76">
        <f t="shared" si="313"/>
        <v>0</v>
      </c>
      <c r="CY340" s="21"/>
      <c r="CZ340" s="19">
        <f t="shared" si="362"/>
        <v>0</v>
      </c>
      <c r="DA340" s="21"/>
    </row>
    <row r="341" spans="2:105" x14ac:dyDescent="0.2">
      <c r="B341" s="17" t="str">
        <f>VLOOKUP(D341,'line assign basis'!$L$15:$Q$1525,6,FALSE)</f>
        <v>CSV EDC LIFE INSUR</v>
      </c>
      <c r="C341" s="20" t="s">
        <v>817</v>
      </c>
      <c r="D341" s="20" t="s">
        <v>816</v>
      </c>
      <c r="E341" s="20">
        <f>IFERROR(VLOOKUP(D341,'line assign basis'!$L$5:$P$1288,5,FALSE),"")</f>
        <v>23</v>
      </c>
      <c r="F341" s="39">
        <v>343708</v>
      </c>
      <c r="G341" s="39">
        <v>344439</v>
      </c>
      <c r="H341" s="19">
        <v>345170</v>
      </c>
      <c r="I341" s="105">
        <f>IFERROR(VLOOKUP($D341,'SAP Data'!$A$7:$SD$1500,I$4,FALSE),"")</f>
        <v>345901</v>
      </c>
      <c r="J341" s="105">
        <f>IFERROR(VLOOKUP($D341,'SAP Data'!$A$7:$SD$1500,J$4,FALSE),"")</f>
        <v>346632</v>
      </c>
      <c r="K341" s="105">
        <f>IFERROR(VLOOKUP($D341,'SAP Data'!$A$7:$SD$1500,K$4,FALSE),"")</f>
        <v>347363</v>
      </c>
      <c r="L341" s="105">
        <f>IFERROR(VLOOKUP($D341,'SAP Data'!$A$7:$SD$1500,L$4,FALSE),"")</f>
        <v>347929</v>
      </c>
      <c r="M341" s="105">
        <f>IFERROR(VLOOKUP($D341,'SAP Data'!$A$7:$SD$1500,M$4,FALSE),"")</f>
        <v>348661</v>
      </c>
      <c r="N341" s="105">
        <f>IFERROR(VLOOKUP($D341,'SAP Data'!$A$7:$SD$1500,N$4,FALSE),"")</f>
        <v>349393</v>
      </c>
      <c r="O341" s="105">
        <f>IFERROR(VLOOKUP($D341,'SAP Data'!$A$7:$SD$1500,O$4,FALSE),"")</f>
        <v>350125</v>
      </c>
      <c r="P341" s="105">
        <f>IFERROR(VLOOKUP($D341,'SAP Data'!$A$7:$SD$1500,P$4,FALSE),"")</f>
        <v>350857</v>
      </c>
      <c r="Q341" s="105">
        <f>IFERROR(VLOOKUP($D341,'SAP Data'!$A$7:$SD$1500,Q$4,FALSE),"")</f>
        <v>351589</v>
      </c>
      <c r="R341" s="105">
        <f>IFERROR(VLOOKUP($D341,'SAP Data'!$A$7:$SD$1500,R$4,FALSE),"")</f>
        <v>352321</v>
      </c>
      <c r="S341" s="105">
        <f>IFERROR(VLOOKUP($D341,'SAP Data'!$A$7:$SD$1500,S$4,FALSE),"")</f>
        <v>353053</v>
      </c>
      <c r="T341" s="105">
        <f>IFERROR(VLOOKUP($D341,'SAP Data'!$A$7:$SD$1500,T$4,FALSE),"")</f>
        <v>353785</v>
      </c>
      <c r="U341" s="105">
        <f>IFERROR(VLOOKUP($D341,'SAP Data'!$A$7:$SD$1500,U$4,FALSE),"")</f>
        <v>354517</v>
      </c>
      <c r="V341" s="105">
        <f>IFERROR(VLOOKUP($D341,'SAP Data'!$A$7:$SD$1500,V$4,FALSE),"")</f>
        <v>355249</v>
      </c>
      <c r="W341" s="105">
        <f>IFERROR(VLOOKUP($D341,'SAP Data'!$A$7:$SD$1500,W$4,FALSE),"")</f>
        <v>355981</v>
      </c>
      <c r="X341" s="105">
        <f>IFERROR(VLOOKUP($D341,'SAP Data'!$A$7:$SD$1500,X$4,FALSE),"")</f>
        <v>356728</v>
      </c>
      <c r="Y341" s="105">
        <f>IFERROR(VLOOKUP($D341,'SAP Data'!$A$7:$SD$1500,Y$4,FALSE),"")</f>
        <v>357475</v>
      </c>
      <c r="Z341" s="105">
        <f>IFERROR(VLOOKUP($D341,'SAP Data'!$A$7:$SD$1500,Z$4,FALSE),"")</f>
        <v>358222</v>
      </c>
      <c r="AA341" s="105">
        <f>IFERROR(VLOOKUP($D341,'SAP Data'!$A$7:$SD$1500,AA$4,FALSE),"")</f>
        <v>358969</v>
      </c>
      <c r="AB341" s="105">
        <f>IFERROR(VLOOKUP($D341,'SAP Data'!$A$7:$SD$1500,AB$4,FALSE),"")</f>
        <v>359716</v>
      </c>
      <c r="AC341" s="220">
        <f>IFERROR(VLOOKUP($D341,'SAP Data'!$A$7:$SD$1500,AC$4,FALSE),"")</f>
        <v>360463</v>
      </c>
      <c r="AD341" s="133">
        <f t="shared" si="287"/>
        <v>348006.125</v>
      </c>
      <c r="AE341" s="47">
        <f t="shared" si="288"/>
        <v>348723.91666666669</v>
      </c>
      <c r="AF341" s="47">
        <f t="shared" si="289"/>
        <v>349441.79166666669</v>
      </c>
      <c r="AG341" s="47">
        <f t="shared" si="290"/>
        <v>350159.75</v>
      </c>
      <c r="AH341" s="47">
        <f t="shared" si="291"/>
        <v>350877.79166666669</v>
      </c>
      <c r="AI341" s="47">
        <f t="shared" si="292"/>
        <v>351595.91666666669</v>
      </c>
      <c r="AJ341" s="47">
        <f t="shared" si="293"/>
        <v>352321.625</v>
      </c>
      <c r="AK341" s="47">
        <f t="shared" si="294"/>
        <v>353055.5</v>
      </c>
      <c r="AL341" s="47">
        <f t="shared" si="295"/>
        <v>353790.625</v>
      </c>
      <c r="AM341" s="47">
        <f t="shared" si="296"/>
        <v>354527</v>
      </c>
      <c r="AN341" s="47">
        <f t="shared" si="297"/>
        <v>355264.625</v>
      </c>
      <c r="AO341" s="132">
        <f t="shared" si="298"/>
        <v>356003.5</v>
      </c>
      <c r="AP341" s="19"/>
      <c r="AQ341" s="19">
        <f t="shared" si="332"/>
        <v>0</v>
      </c>
      <c r="AR341" s="19"/>
      <c r="AS341" s="201"/>
      <c r="AT341" s="19"/>
      <c r="AU341" s="19">
        <f t="shared" si="333"/>
        <v>0</v>
      </c>
      <c r="AV341" s="19"/>
      <c r="AW341" s="201"/>
      <c r="AY341" s="19">
        <f t="shared" si="334"/>
        <v>0</v>
      </c>
      <c r="BA341" s="196"/>
      <c r="BC341" s="19">
        <f t="shared" si="335"/>
        <v>0</v>
      </c>
      <c r="BE341" s="196"/>
      <c r="BG341" s="19">
        <f t="shared" si="336"/>
        <v>0</v>
      </c>
      <c r="BI341" s="196"/>
      <c r="BK341" s="19">
        <f t="shared" si="337"/>
        <v>0</v>
      </c>
      <c r="BM341" s="196"/>
      <c r="BO341" s="19">
        <f t="shared" si="338"/>
        <v>0</v>
      </c>
      <c r="BQ341" s="196"/>
      <c r="BS341" s="19">
        <f t="shared" si="339"/>
        <v>0</v>
      </c>
      <c r="BU341" s="196"/>
      <c r="BW341" s="19">
        <f t="shared" si="340"/>
        <v>0</v>
      </c>
      <c r="BY341" s="196"/>
      <c r="CA341" s="19">
        <f t="shared" si="341"/>
        <v>0</v>
      </c>
      <c r="CC341" s="196"/>
      <c r="CE341" s="19">
        <f t="shared" si="342"/>
        <v>0</v>
      </c>
      <c r="CG341" s="196"/>
      <c r="CI341" s="19">
        <f t="shared" si="343"/>
        <v>0</v>
      </c>
      <c r="CK341" s="196"/>
      <c r="CM341" s="19">
        <f t="shared" si="344"/>
        <v>0</v>
      </c>
      <c r="CO341" s="19">
        <f t="shared" si="314"/>
        <v>356003.5</v>
      </c>
      <c r="CQ341" s="19">
        <f t="shared" si="361"/>
        <v>0</v>
      </c>
      <c r="CS341" s="19">
        <f t="shared" si="315"/>
        <v>0</v>
      </c>
      <c r="CU341" s="19">
        <f t="shared" si="345"/>
        <v>356003.5</v>
      </c>
      <c r="CW341" s="76">
        <f t="shared" si="313"/>
        <v>0</v>
      </c>
      <c r="CY341" s="21"/>
      <c r="CZ341" s="19">
        <f t="shared" si="362"/>
        <v>0</v>
      </c>
      <c r="DA341" s="21"/>
    </row>
    <row r="342" spans="2:105" x14ac:dyDescent="0.2">
      <c r="B342" s="17" t="str">
        <f>VLOOKUP(D342,'line assign basis'!$L$15:$Q$1525,6,FALSE)</f>
        <v>CSV ESRIP W/ TOLI</v>
      </c>
      <c r="C342" s="20" t="s">
        <v>819</v>
      </c>
      <c r="D342" s="20" t="s">
        <v>818</v>
      </c>
      <c r="E342" s="20">
        <f>IFERROR(VLOOKUP(D342,'line assign basis'!$L$5:$P$1288,5,FALSE),"")</f>
        <v>23</v>
      </c>
      <c r="F342" s="39">
        <v>9320711.5199999996</v>
      </c>
      <c r="G342" s="39">
        <v>9343889.4399999995</v>
      </c>
      <c r="H342" s="19">
        <v>9367067.3599999994</v>
      </c>
      <c r="I342" s="105">
        <f>IFERROR(VLOOKUP($D342,'SAP Data'!$A$7:$SD$1500,I$4,FALSE),"")</f>
        <v>9036967.2799999993</v>
      </c>
      <c r="J342" s="105">
        <f>IFERROR(VLOOKUP($D342,'SAP Data'!$A$7:$SD$1500,J$4,FALSE),"")</f>
        <v>9059059.0399999991</v>
      </c>
      <c r="K342" s="105">
        <f>IFERROR(VLOOKUP($D342,'SAP Data'!$A$7:$SD$1500,K$4,FALSE),"")</f>
        <v>9081150.8000000007</v>
      </c>
      <c r="L342" s="105">
        <f>IFERROR(VLOOKUP($D342,'SAP Data'!$A$7:$SD$1500,L$4,FALSE),"")</f>
        <v>9102138</v>
      </c>
      <c r="M342" s="105">
        <f>IFERROR(VLOOKUP($D342,'SAP Data'!$A$7:$SD$1500,M$4,FALSE),"")</f>
        <v>9124686.5800000001</v>
      </c>
      <c r="N342" s="105">
        <f>IFERROR(VLOOKUP($D342,'SAP Data'!$A$7:$SD$1500,N$4,FALSE),"")</f>
        <v>9147235.1600000001</v>
      </c>
      <c r="O342" s="105">
        <f>IFERROR(VLOOKUP($D342,'SAP Data'!$A$7:$SD$1500,O$4,FALSE),"")</f>
        <v>9169783.7400000002</v>
      </c>
      <c r="P342" s="105">
        <f>IFERROR(VLOOKUP($D342,'SAP Data'!$A$7:$SD$1500,P$4,FALSE),"")</f>
        <v>9192332.3200000003</v>
      </c>
      <c r="Q342" s="105">
        <f>IFERROR(VLOOKUP($D342,'SAP Data'!$A$7:$SD$1500,Q$4,FALSE),"")</f>
        <v>9214880.9000000004</v>
      </c>
      <c r="R342" s="105">
        <f>IFERROR(VLOOKUP($D342,'SAP Data'!$A$7:$SD$1500,R$4,FALSE),"")</f>
        <v>9237429.4800000004</v>
      </c>
      <c r="S342" s="105">
        <f>IFERROR(VLOOKUP($D342,'SAP Data'!$A$7:$SD$1500,S$4,FALSE),"")</f>
        <v>9259978.0600000005</v>
      </c>
      <c r="T342" s="105">
        <f>IFERROR(VLOOKUP($D342,'SAP Data'!$A$7:$SD$1500,T$4,FALSE),"")</f>
        <v>9282526.6400000006</v>
      </c>
      <c r="U342" s="105">
        <f>IFERROR(VLOOKUP($D342,'SAP Data'!$A$7:$SD$1500,U$4,FALSE),"")</f>
        <v>9305075.2200000007</v>
      </c>
      <c r="V342" s="105">
        <f>IFERROR(VLOOKUP($D342,'SAP Data'!$A$7:$SD$1500,V$4,FALSE),"")</f>
        <v>9327623.8000000007</v>
      </c>
      <c r="W342" s="105">
        <f>IFERROR(VLOOKUP($D342,'SAP Data'!$A$7:$SD$1500,W$4,FALSE),"")</f>
        <v>9058391.1600000001</v>
      </c>
      <c r="X342" s="105">
        <f>IFERROR(VLOOKUP($D342,'SAP Data'!$A$7:$SD$1500,X$4,FALSE),"")</f>
        <v>9017233</v>
      </c>
      <c r="Y342" s="105">
        <f>IFERROR(VLOOKUP($D342,'SAP Data'!$A$7:$SD$1500,Y$4,FALSE),"")</f>
        <v>9038735.1699999999</v>
      </c>
      <c r="Z342" s="105">
        <f>IFERROR(VLOOKUP($D342,'SAP Data'!$A$7:$SD$1500,Z$4,FALSE),"")</f>
        <v>9060237.3399999999</v>
      </c>
      <c r="AA342" s="105">
        <f>IFERROR(VLOOKUP($D342,'SAP Data'!$A$7:$SD$1500,AA$4,FALSE),"")</f>
        <v>9081739.5099999998</v>
      </c>
      <c r="AB342" s="105">
        <f>IFERROR(VLOOKUP($D342,'SAP Data'!$A$7:$SD$1500,AB$4,FALSE),"")</f>
        <v>9103241.6799999997</v>
      </c>
      <c r="AC342" s="220">
        <f>IFERROR(VLOOKUP($D342,'SAP Data'!$A$7:$SD$1500,AC$4,FALSE),"")</f>
        <v>9124743.8499999996</v>
      </c>
      <c r="AD342" s="133">
        <f t="shared" ref="AD342:AD382" si="363">IFERROR((F342/2+SUM(G342:Q342)+R342/2)/12,"")</f>
        <v>9176521.7599999998</v>
      </c>
      <c r="AE342" s="47">
        <f t="shared" ref="AE342:AE382" si="364">IFERROR((G342/2+SUM(H342:R342)+S342/2)/12,"")</f>
        <v>9169555.3675000016</v>
      </c>
      <c r="AF342" s="47">
        <f t="shared" ref="AF342:AF382" si="365">IFERROR((H342/2+SUM(I342:S342)+T342/2)/12,"")</f>
        <v>9162536.5300000012</v>
      </c>
      <c r="AG342" s="47">
        <f t="shared" ref="AG342:AG382" si="366">IFERROR((I342/2+SUM(J342:T342)+U342/2)/12,"")</f>
        <v>9170185.1641666684</v>
      </c>
      <c r="AH342" s="47">
        <f t="shared" ref="AH342:AH382" si="367">IFERROR((J342/2+SUM(K342:U342)+V342/2)/12,"")</f>
        <v>9192546.5266666673</v>
      </c>
      <c r="AI342" s="47">
        <f t="shared" ref="AI342:AI382" si="368">IFERROR((K342/2+SUM(L342:V342)+W342/2)/12,"")</f>
        <v>9202788.4066666663</v>
      </c>
      <c r="AJ342" s="47">
        <f t="shared" ref="AJ342:AJ382" si="369">IFERROR((L342/2+SUM(M342:W342)+X342/2)/12,"")</f>
        <v>9198302.3800000008</v>
      </c>
      <c r="AK342" s="47">
        <f t="shared" ref="AK342:AK382" si="370">IFERROR((M342/2+SUM(N342:X342)+Y342/2)/12,"")</f>
        <v>9191183.3629166652</v>
      </c>
      <c r="AL342" s="47">
        <f t="shared" ref="AL342:AL382" si="371">IFERROR((N342/2+SUM(O342:Y342)+Z342/2)/12,"")</f>
        <v>9183977.1449999996</v>
      </c>
      <c r="AM342" s="47">
        <f t="shared" ref="AM342:AM382" si="372">IFERROR((O342/2+SUM(P342:Z342)+AA342/2)/12,"")</f>
        <v>9176683.7262500003</v>
      </c>
      <c r="AN342" s="47">
        <f t="shared" ref="AN342:AN382" si="373">IFERROR((P342/2+SUM(Q342:AA342)+AB342/2)/12,"")</f>
        <v>9169303.1066666674</v>
      </c>
      <c r="AO342" s="132">
        <f t="shared" ref="AO342:AO382" si="374">IFERROR((Q342/2+SUM(R342:AB342)+AC342/2)/12,"")</f>
        <v>9161835.2862500008</v>
      </c>
      <c r="AP342" s="19"/>
      <c r="AQ342" s="19">
        <f t="shared" si="332"/>
        <v>0</v>
      </c>
      <c r="AR342" s="19"/>
      <c r="AS342" s="201"/>
      <c r="AT342" s="19"/>
      <c r="AU342" s="19">
        <f t="shared" si="333"/>
        <v>0</v>
      </c>
      <c r="AV342" s="19"/>
      <c r="AW342" s="201"/>
      <c r="AY342" s="19">
        <f t="shared" si="334"/>
        <v>0</v>
      </c>
      <c r="BA342" s="196"/>
      <c r="BC342" s="19">
        <f t="shared" si="335"/>
        <v>0</v>
      </c>
      <c r="BE342" s="196"/>
      <c r="BG342" s="19">
        <f t="shared" si="336"/>
        <v>0</v>
      </c>
      <c r="BI342" s="196"/>
      <c r="BK342" s="19">
        <f t="shared" si="337"/>
        <v>0</v>
      </c>
      <c r="BM342" s="196"/>
      <c r="BO342" s="19">
        <f t="shared" si="338"/>
        <v>0</v>
      </c>
      <c r="BQ342" s="196"/>
      <c r="BS342" s="19">
        <f t="shared" si="339"/>
        <v>0</v>
      </c>
      <c r="BU342" s="196"/>
      <c r="BW342" s="19">
        <f t="shared" si="340"/>
        <v>0</v>
      </c>
      <c r="BY342" s="196"/>
      <c r="CA342" s="19">
        <f t="shared" si="341"/>
        <v>0</v>
      </c>
      <c r="CC342" s="196"/>
      <c r="CE342" s="19">
        <f t="shared" si="342"/>
        <v>0</v>
      </c>
      <c r="CG342" s="196"/>
      <c r="CI342" s="19">
        <f t="shared" si="343"/>
        <v>0</v>
      </c>
      <c r="CK342" s="196"/>
      <c r="CM342" s="19">
        <f t="shared" si="344"/>
        <v>0</v>
      </c>
      <c r="CO342" s="19">
        <f t="shared" si="314"/>
        <v>9161835.2862500008</v>
      </c>
      <c r="CQ342" s="19">
        <f t="shared" si="361"/>
        <v>0</v>
      </c>
      <c r="CS342" s="19">
        <f t="shared" si="315"/>
        <v>0</v>
      </c>
      <c r="CU342" s="19">
        <f t="shared" si="345"/>
        <v>9161835.2862500008</v>
      </c>
      <c r="CW342" s="76">
        <f t="shared" ref="CW342:CW382" si="375">IFERROR(SUM(CI342:CO342)-AO342,"")</f>
        <v>0</v>
      </c>
      <c r="CY342" s="21"/>
      <c r="CZ342" s="19">
        <f t="shared" si="362"/>
        <v>0</v>
      </c>
      <c r="DA342" s="21"/>
    </row>
    <row r="343" spans="2:105" x14ac:dyDescent="0.2">
      <c r="B343" s="17" t="str">
        <f>VLOOKUP(D343,'line assign basis'!$L$15:$Q$1525,6,FALSE)</f>
        <v>CSV TODD LIFE INSUR</v>
      </c>
      <c r="C343" s="20" t="s">
        <v>822</v>
      </c>
      <c r="D343" s="20" t="s">
        <v>820</v>
      </c>
      <c r="E343" s="20">
        <f>IFERROR(VLOOKUP(D343,'line assign basis'!$L$5:$P$1288,5,FALSE),"")</f>
        <v>23</v>
      </c>
      <c r="F343" s="39">
        <v>10319115.75</v>
      </c>
      <c r="G343" s="39">
        <v>10349915.880000001</v>
      </c>
      <c r="H343" s="19">
        <v>10380716.01</v>
      </c>
      <c r="I343" s="105">
        <f>IFERROR(VLOOKUP($D343,'SAP Data'!$A$7:$SD$1500,I$4,FALSE),"")</f>
        <v>10054824.140000001</v>
      </c>
      <c r="J343" s="105">
        <f>IFERROR(VLOOKUP($D343,'SAP Data'!$A$7:$SD$1500,J$4,FALSE),"")</f>
        <v>10085364.42</v>
      </c>
      <c r="K343" s="105">
        <f>IFERROR(VLOOKUP($D343,'SAP Data'!$A$7:$SD$1500,K$4,FALSE),"")</f>
        <v>10115904.699999999</v>
      </c>
      <c r="L343" s="105">
        <f>IFERROR(VLOOKUP($D343,'SAP Data'!$A$7:$SD$1500,L$4,FALSE),"")</f>
        <v>10146444.98</v>
      </c>
      <c r="M343" s="105">
        <f>IFERROR(VLOOKUP($D343,'SAP Data'!$A$7:$SD$1500,M$4,FALSE),"")</f>
        <v>10176985.26</v>
      </c>
      <c r="N343" s="105">
        <f>IFERROR(VLOOKUP($D343,'SAP Data'!$A$7:$SD$1500,N$4,FALSE),"")</f>
        <v>10207525.539999999</v>
      </c>
      <c r="O343" s="105">
        <f>IFERROR(VLOOKUP($D343,'SAP Data'!$A$7:$SD$1500,O$4,FALSE),"")</f>
        <v>10238065.82</v>
      </c>
      <c r="P343" s="105">
        <f>IFERROR(VLOOKUP($D343,'SAP Data'!$A$7:$SD$1500,P$4,FALSE),"")</f>
        <v>10268606.1</v>
      </c>
      <c r="Q343" s="105">
        <f>IFERROR(VLOOKUP($D343,'SAP Data'!$A$7:$SD$1500,Q$4,FALSE),"")</f>
        <v>10241254.449999999</v>
      </c>
      <c r="R343" s="105">
        <f>IFERROR(VLOOKUP($D343,'SAP Data'!$A$7:$SD$1500,R$4,FALSE),"")</f>
        <v>10267861.449999999</v>
      </c>
      <c r="S343" s="105">
        <f>IFERROR(VLOOKUP($D343,'SAP Data'!$A$7:$SD$1500,S$4,FALSE),"")</f>
        <v>10294468.449999999</v>
      </c>
      <c r="T343" s="105">
        <f>IFERROR(VLOOKUP($D343,'SAP Data'!$A$7:$SD$1500,T$4,FALSE),"")</f>
        <v>10321075.449999999</v>
      </c>
      <c r="U343" s="105">
        <f>IFERROR(VLOOKUP($D343,'SAP Data'!$A$7:$SD$1500,U$4,FALSE),"")</f>
        <v>10347682.449999999</v>
      </c>
      <c r="V343" s="105">
        <f>IFERROR(VLOOKUP($D343,'SAP Data'!$A$7:$SD$1500,V$4,FALSE),"")</f>
        <v>10374289.449999999</v>
      </c>
      <c r="W343" s="105">
        <f>IFERROR(VLOOKUP($D343,'SAP Data'!$A$7:$SD$1500,W$4,FALSE),"")</f>
        <v>10400896.449999999</v>
      </c>
      <c r="X343" s="105">
        <f>IFERROR(VLOOKUP($D343,'SAP Data'!$A$7:$SD$1500,X$4,FALSE),"")</f>
        <v>10427503.449999999</v>
      </c>
      <c r="Y343" s="105">
        <f>IFERROR(VLOOKUP($D343,'SAP Data'!$A$7:$SD$1500,Y$4,FALSE),"")</f>
        <v>10454110.449999999</v>
      </c>
      <c r="Z343" s="105">
        <f>IFERROR(VLOOKUP($D343,'SAP Data'!$A$7:$SD$1500,Z$4,FALSE),"")</f>
        <v>10480717.449999999</v>
      </c>
      <c r="AA343" s="105">
        <f>IFERROR(VLOOKUP($D343,'SAP Data'!$A$7:$SD$1500,AA$4,FALSE),"")</f>
        <v>10507324.449999999</v>
      </c>
      <c r="AB343" s="105">
        <f>IFERROR(VLOOKUP($D343,'SAP Data'!$A$7:$SD$1500,AB$4,FALSE),"")</f>
        <v>10533931.449999999</v>
      </c>
      <c r="AC343" s="220">
        <f>IFERROR(VLOOKUP($D343,'SAP Data'!$A$7:$SD$1500,AC$4,FALSE),"")</f>
        <v>10558028.189999999</v>
      </c>
      <c r="AD343" s="133">
        <f t="shared" si="363"/>
        <v>10213257.991666665</v>
      </c>
      <c r="AE343" s="47">
        <f t="shared" si="364"/>
        <v>10208812.08625</v>
      </c>
      <c r="AF343" s="47">
        <f t="shared" si="365"/>
        <v>10204016.753333332</v>
      </c>
      <c r="AG343" s="47">
        <f t="shared" si="366"/>
        <v>10213734.159583332</v>
      </c>
      <c r="AH343" s="47">
        <f t="shared" si="367"/>
        <v>10237975.132083332</v>
      </c>
      <c r="AI343" s="47">
        <f t="shared" si="368"/>
        <v>10261888.331250001</v>
      </c>
      <c r="AJ343" s="47">
        <f t="shared" si="369"/>
        <v>10285473.757083334</v>
      </c>
      <c r="AK343" s="47">
        <f t="shared" si="370"/>
        <v>10308731.409583334</v>
      </c>
      <c r="AL343" s="47">
        <f t="shared" si="371"/>
        <v>10331661.28875</v>
      </c>
      <c r="AM343" s="47">
        <f t="shared" si="372"/>
        <v>10354263.394583333</v>
      </c>
      <c r="AN343" s="47">
        <f t="shared" si="373"/>
        <v>10376537.727083335</v>
      </c>
      <c r="AO343" s="132">
        <f t="shared" si="374"/>
        <v>10400791.855833335</v>
      </c>
      <c r="AP343" s="19"/>
      <c r="AQ343" s="19">
        <f t="shared" si="332"/>
        <v>0</v>
      </c>
      <c r="AR343" s="19"/>
      <c r="AS343" s="201"/>
      <c r="AT343" s="19"/>
      <c r="AU343" s="19">
        <f t="shared" si="333"/>
        <v>0</v>
      </c>
      <c r="AV343" s="19"/>
      <c r="AW343" s="201"/>
      <c r="AY343" s="19">
        <f t="shared" si="334"/>
        <v>0</v>
      </c>
      <c r="BA343" s="196"/>
      <c r="BC343" s="19">
        <f t="shared" si="335"/>
        <v>0</v>
      </c>
      <c r="BE343" s="196"/>
      <c r="BG343" s="19">
        <f t="shared" si="336"/>
        <v>0</v>
      </c>
      <c r="BI343" s="196"/>
      <c r="BK343" s="19">
        <f t="shared" si="337"/>
        <v>0</v>
      </c>
      <c r="BM343" s="196"/>
      <c r="BO343" s="19">
        <f t="shared" si="338"/>
        <v>0</v>
      </c>
      <c r="BQ343" s="196"/>
      <c r="BS343" s="19">
        <f t="shared" si="339"/>
        <v>0</v>
      </c>
      <c r="BU343" s="196"/>
      <c r="BW343" s="19">
        <f t="shared" si="340"/>
        <v>0</v>
      </c>
      <c r="BY343" s="196"/>
      <c r="CA343" s="19">
        <f t="shared" si="341"/>
        <v>0</v>
      </c>
      <c r="CC343" s="196"/>
      <c r="CE343" s="19">
        <f t="shared" si="342"/>
        <v>0</v>
      </c>
      <c r="CG343" s="196"/>
      <c r="CI343" s="19">
        <f t="shared" si="343"/>
        <v>0</v>
      </c>
      <c r="CK343" s="196"/>
      <c r="CM343" s="19">
        <f t="shared" si="344"/>
        <v>0</v>
      </c>
      <c r="CO343" s="19">
        <f t="shared" si="314"/>
        <v>10400791.855833335</v>
      </c>
      <c r="CQ343" s="19">
        <f t="shared" si="361"/>
        <v>0</v>
      </c>
      <c r="CS343" s="19">
        <f t="shared" si="315"/>
        <v>0</v>
      </c>
      <c r="CU343" s="19">
        <f t="shared" si="345"/>
        <v>10400791.855833335</v>
      </c>
      <c r="CW343" s="76">
        <f t="shared" si="375"/>
        <v>0</v>
      </c>
      <c r="CY343" s="21"/>
      <c r="CZ343" s="19">
        <f t="shared" si="362"/>
        <v>0</v>
      </c>
      <c r="DA343" s="21"/>
    </row>
    <row r="344" spans="2:105" x14ac:dyDescent="0.2">
      <c r="B344" s="17" t="str">
        <f>VLOOKUP(D344,'line assign basis'!$L$15:$Q$1525,6,FALSE)</f>
        <v>SUP TRUST DC PLAN</v>
      </c>
      <c r="C344" s="20" t="s">
        <v>825</v>
      </c>
      <c r="D344" s="20" t="s">
        <v>823</v>
      </c>
      <c r="E344" s="20">
        <f>IFERROR(VLOOKUP(D344,'line assign basis'!$L$5:$P$1288,5,FALSE),"")</f>
        <v>23</v>
      </c>
      <c r="F344" s="39">
        <v>6810427.75</v>
      </c>
      <c r="G344" s="39">
        <v>6825665.5</v>
      </c>
      <c r="H344" s="19">
        <v>6840903.25</v>
      </c>
      <c r="I344" s="105">
        <f>IFERROR(VLOOKUP($D344,'SAP Data'!$A$7:$SD$1500,I$4,FALSE),"")</f>
        <v>6856141</v>
      </c>
      <c r="J344" s="105">
        <f>IFERROR(VLOOKUP($D344,'SAP Data'!$A$7:$SD$1500,J$4,FALSE),"")</f>
        <v>6871378.75</v>
      </c>
      <c r="K344" s="105">
        <f>IFERROR(VLOOKUP($D344,'SAP Data'!$A$7:$SD$1500,K$4,FALSE),"")</f>
        <v>6886616.5</v>
      </c>
      <c r="L344" s="105">
        <f>IFERROR(VLOOKUP($D344,'SAP Data'!$A$7:$SD$1500,L$4,FALSE),"")</f>
        <v>6901854.25</v>
      </c>
      <c r="M344" s="105">
        <f>IFERROR(VLOOKUP($D344,'SAP Data'!$A$7:$SD$1500,M$4,FALSE),"")</f>
        <v>6917092</v>
      </c>
      <c r="N344" s="105">
        <f>IFERROR(VLOOKUP($D344,'SAP Data'!$A$7:$SD$1500,N$4,FALSE),"")</f>
        <v>6932329.75</v>
      </c>
      <c r="O344" s="105">
        <f>IFERROR(VLOOKUP($D344,'SAP Data'!$A$7:$SD$1500,O$4,FALSE),"")</f>
        <v>6947567.5</v>
      </c>
      <c r="P344" s="105">
        <f>IFERROR(VLOOKUP($D344,'SAP Data'!$A$7:$SD$1500,P$4,FALSE),"")</f>
        <v>6962805.25</v>
      </c>
      <c r="Q344" s="105">
        <f>IFERROR(VLOOKUP($D344,'SAP Data'!$A$7:$SD$1500,Q$4,FALSE),"")</f>
        <v>6977706</v>
      </c>
      <c r="R344" s="105">
        <f>IFERROR(VLOOKUP($D344,'SAP Data'!$A$7:$SD$1500,R$4,FALSE),"")</f>
        <v>6993018.8300000001</v>
      </c>
      <c r="S344" s="105">
        <f>IFERROR(VLOOKUP($D344,'SAP Data'!$A$7:$SD$1500,S$4,FALSE),"")</f>
        <v>7008331.6600000001</v>
      </c>
      <c r="T344" s="105">
        <f>IFERROR(VLOOKUP($D344,'SAP Data'!$A$7:$SD$1500,T$4,FALSE),"")</f>
        <v>7023644.4900000002</v>
      </c>
      <c r="U344" s="105">
        <f>IFERROR(VLOOKUP($D344,'SAP Data'!$A$7:$SD$1500,U$4,FALSE),"")</f>
        <v>7038957.3200000003</v>
      </c>
      <c r="V344" s="105">
        <f>IFERROR(VLOOKUP($D344,'SAP Data'!$A$7:$SD$1500,V$4,FALSE),"")</f>
        <v>7054270.1500000004</v>
      </c>
      <c r="W344" s="105">
        <f>IFERROR(VLOOKUP($D344,'SAP Data'!$A$7:$SD$1500,W$4,FALSE),"")</f>
        <v>7069582.9800000004</v>
      </c>
      <c r="X344" s="105">
        <f>IFERROR(VLOOKUP($D344,'SAP Data'!$A$7:$SD$1500,X$4,FALSE),"")</f>
        <v>7084895.8099999996</v>
      </c>
      <c r="Y344" s="105">
        <f>IFERROR(VLOOKUP($D344,'SAP Data'!$A$7:$SD$1500,Y$4,FALSE),"")</f>
        <v>7100208.6399999997</v>
      </c>
      <c r="Z344" s="105">
        <f>IFERROR(VLOOKUP($D344,'SAP Data'!$A$7:$SD$1500,Z$4,FALSE),"")</f>
        <v>7115521.4699999997</v>
      </c>
      <c r="AA344" s="105">
        <f>IFERROR(VLOOKUP($D344,'SAP Data'!$A$7:$SD$1500,AA$4,FALSE),"")</f>
        <v>7130834.2999999998</v>
      </c>
      <c r="AB344" s="105">
        <f>IFERROR(VLOOKUP($D344,'SAP Data'!$A$7:$SD$1500,AB$4,FALSE),"")</f>
        <v>7146147.1299999999</v>
      </c>
      <c r="AC344" s="220">
        <f>IFERROR(VLOOKUP($D344,'SAP Data'!$A$7:$SD$1500,AC$4,FALSE),"")</f>
        <v>7160752</v>
      </c>
      <c r="AD344" s="133">
        <f t="shared" si="363"/>
        <v>6901815.2533333339</v>
      </c>
      <c r="AE344" s="47">
        <f t="shared" si="364"/>
        <v>6917034.3049999997</v>
      </c>
      <c r="AF344" s="47">
        <f t="shared" si="365"/>
        <v>6932259.6133333333</v>
      </c>
      <c r="AG344" s="47">
        <f t="shared" si="366"/>
        <v>6947491.1783333318</v>
      </c>
      <c r="AH344" s="47">
        <f t="shared" si="367"/>
        <v>6962728.9999999991</v>
      </c>
      <c r="AI344" s="47">
        <f t="shared" si="368"/>
        <v>6977973.0783333331</v>
      </c>
      <c r="AJ344" s="47">
        <f t="shared" si="369"/>
        <v>6993223.413333334</v>
      </c>
      <c r="AK344" s="47">
        <f t="shared" si="370"/>
        <v>7008480.004999999</v>
      </c>
      <c r="AL344" s="47">
        <f t="shared" si="371"/>
        <v>7023742.8533333326</v>
      </c>
      <c r="AM344" s="47">
        <f t="shared" si="372"/>
        <v>7039011.958333333</v>
      </c>
      <c r="AN344" s="47">
        <f t="shared" si="373"/>
        <v>7054287.3200000003</v>
      </c>
      <c r="AO344" s="132">
        <f t="shared" si="374"/>
        <v>7069553.4816666665</v>
      </c>
      <c r="AP344" s="19"/>
      <c r="AQ344" s="19">
        <f t="shared" si="332"/>
        <v>0</v>
      </c>
      <c r="AR344" s="19"/>
      <c r="AS344" s="201"/>
      <c r="AT344" s="19"/>
      <c r="AU344" s="19">
        <f t="shared" si="333"/>
        <v>0</v>
      </c>
      <c r="AV344" s="19"/>
      <c r="AW344" s="201"/>
      <c r="AY344" s="19">
        <f t="shared" si="334"/>
        <v>0</v>
      </c>
      <c r="BA344" s="196"/>
      <c r="BC344" s="19">
        <f t="shared" si="335"/>
        <v>0</v>
      </c>
      <c r="BE344" s="196"/>
      <c r="BG344" s="19">
        <f t="shared" si="336"/>
        <v>0</v>
      </c>
      <c r="BI344" s="196"/>
      <c r="BK344" s="19">
        <f t="shared" si="337"/>
        <v>0</v>
      </c>
      <c r="BM344" s="196"/>
      <c r="BO344" s="19">
        <f t="shared" si="338"/>
        <v>0</v>
      </c>
      <c r="BQ344" s="196"/>
      <c r="BS344" s="19">
        <f t="shared" si="339"/>
        <v>0</v>
      </c>
      <c r="BU344" s="196"/>
      <c r="BW344" s="19">
        <f t="shared" si="340"/>
        <v>0</v>
      </c>
      <c r="BY344" s="196"/>
      <c r="CA344" s="19">
        <f t="shared" si="341"/>
        <v>0</v>
      </c>
      <c r="CC344" s="196"/>
      <c r="CE344" s="19">
        <f t="shared" si="342"/>
        <v>0</v>
      </c>
      <c r="CG344" s="196"/>
      <c r="CI344" s="19">
        <f t="shared" si="343"/>
        <v>0</v>
      </c>
      <c r="CK344" s="196"/>
      <c r="CM344" s="19">
        <f t="shared" si="344"/>
        <v>0</v>
      </c>
      <c r="CO344" s="19">
        <f t="shared" si="314"/>
        <v>7069553.4816666665</v>
      </c>
      <c r="CQ344" s="19">
        <f t="shared" si="361"/>
        <v>0</v>
      </c>
      <c r="CS344" s="19">
        <f t="shared" si="315"/>
        <v>0</v>
      </c>
      <c r="CU344" s="19">
        <f t="shared" si="345"/>
        <v>7069553.4816666665</v>
      </c>
      <c r="CW344" s="76">
        <f t="shared" si="375"/>
        <v>0</v>
      </c>
      <c r="CY344" s="21"/>
      <c r="CZ344" s="19">
        <f t="shared" si="362"/>
        <v>0</v>
      </c>
      <c r="DA344" s="21"/>
    </row>
    <row r="345" spans="2:105" x14ac:dyDescent="0.2">
      <c r="B345" s="17" t="str">
        <f>VLOOKUP(D345,'line assign basis'!$L$15:$Q$1525,6,FALSE)</f>
        <v>SUP TRUST DC PLAN</v>
      </c>
      <c r="C345" s="20" t="s">
        <v>827</v>
      </c>
      <c r="D345" s="20" t="s">
        <v>826</v>
      </c>
      <c r="E345" s="20">
        <f>IFERROR(VLOOKUP(D345,'line assign basis'!$L$5:$P$1288,5,FALSE),"")</f>
        <v>23</v>
      </c>
      <c r="F345" s="39">
        <v>1259727.19</v>
      </c>
      <c r="G345" s="39">
        <v>1262949.3600000001</v>
      </c>
      <c r="H345" s="19">
        <v>1266171.53</v>
      </c>
      <c r="I345" s="105">
        <f>IFERROR(VLOOKUP($D345,'SAP Data'!$A$7:$SD$1500,I$4,FALSE),"")</f>
        <v>1269393.7</v>
      </c>
      <c r="J345" s="105">
        <f>IFERROR(VLOOKUP($D345,'SAP Data'!$A$7:$SD$1500,J$4,FALSE),"")</f>
        <v>1272615.8700000001</v>
      </c>
      <c r="K345" s="105">
        <f>IFERROR(VLOOKUP($D345,'SAP Data'!$A$7:$SD$1500,K$4,FALSE),"")</f>
        <v>1275838.04</v>
      </c>
      <c r="L345" s="105">
        <f>IFERROR(VLOOKUP($D345,'SAP Data'!$A$7:$SD$1500,L$4,FALSE),"")</f>
        <v>1278478.33</v>
      </c>
      <c r="M345" s="105">
        <f>IFERROR(VLOOKUP($D345,'SAP Data'!$A$7:$SD$1500,M$4,FALSE),"")</f>
        <v>1281729.6599999999</v>
      </c>
      <c r="N345" s="105">
        <f>IFERROR(VLOOKUP($D345,'SAP Data'!$A$7:$SD$1500,N$4,FALSE),"")</f>
        <v>1284980.99</v>
      </c>
      <c r="O345" s="105">
        <f>IFERROR(VLOOKUP($D345,'SAP Data'!$A$7:$SD$1500,O$4,FALSE),"")</f>
        <v>1288232.32</v>
      </c>
      <c r="P345" s="105">
        <f>IFERROR(VLOOKUP($D345,'SAP Data'!$A$7:$SD$1500,P$4,FALSE),"")</f>
        <v>1291483.6499999999</v>
      </c>
      <c r="Q345" s="105">
        <f>IFERROR(VLOOKUP($D345,'SAP Data'!$A$7:$SD$1500,Q$4,FALSE),"")</f>
        <v>1294734.98</v>
      </c>
      <c r="R345" s="105">
        <f>IFERROR(VLOOKUP($D345,'SAP Data'!$A$7:$SD$1500,R$4,FALSE),"")</f>
        <v>1297986.31</v>
      </c>
      <c r="S345" s="105">
        <f>IFERROR(VLOOKUP($D345,'SAP Data'!$A$7:$SD$1500,S$4,FALSE),"")</f>
        <v>1301237.6399999999</v>
      </c>
      <c r="T345" s="105">
        <f>IFERROR(VLOOKUP($D345,'SAP Data'!$A$7:$SD$1500,T$4,FALSE),"")</f>
        <v>1304488.97</v>
      </c>
      <c r="U345" s="105">
        <f>IFERROR(VLOOKUP($D345,'SAP Data'!$A$7:$SD$1500,U$4,FALSE),"")</f>
        <v>1307740.3</v>
      </c>
      <c r="V345" s="105">
        <f>IFERROR(VLOOKUP($D345,'SAP Data'!$A$7:$SD$1500,V$4,FALSE),"")</f>
        <v>1310991.6299999999</v>
      </c>
      <c r="W345" s="105">
        <f>IFERROR(VLOOKUP($D345,'SAP Data'!$A$7:$SD$1500,W$4,FALSE),"")</f>
        <v>1314242.96</v>
      </c>
      <c r="X345" s="105">
        <f>IFERROR(VLOOKUP($D345,'SAP Data'!$A$7:$SD$1500,X$4,FALSE),"")</f>
        <v>1317574.46</v>
      </c>
      <c r="Y345" s="105">
        <f>IFERROR(VLOOKUP($D345,'SAP Data'!$A$7:$SD$1500,Y$4,FALSE),"")</f>
        <v>1320905.96</v>
      </c>
      <c r="Z345" s="105">
        <f>IFERROR(VLOOKUP($D345,'SAP Data'!$A$7:$SD$1500,Z$4,FALSE),"")</f>
        <v>1324237.46</v>
      </c>
      <c r="AA345" s="105">
        <f>IFERROR(VLOOKUP($D345,'SAP Data'!$A$7:$SD$1500,AA$4,FALSE),"")</f>
        <v>1327568.96</v>
      </c>
      <c r="AB345" s="105">
        <f>IFERROR(VLOOKUP($D345,'SAP Data'!$A$7:$SD$1500,AB$4,FALSE),"")</f>
        <v>1330900.46</v>
      </c>
      <c r="AC345" s="220">
        <f>IFERROR(VLOOKUP($D345,'SAP Data'!$A$7:$SD$1500,AC$4,FALSE),"")</f>
        <v>1334232</v>
      </c>
      <c r="AD345" s="133">
        <f t="shared" si="363"/>
        <v>1278788.7650000001</v>
      </c>
      <c r="AE345" s="47">
        <f t="shared" si="364"/>
        <v>1281978.2400000002</v>
      </c>
      <c r="AF345" s="47">
        <f t="shared" si="365"/>
        <v>1285170.1450000003</v>
      </c>
      <c r="AG345" s="47">
        <f t="shared" si="366"/>
        <v>1288364.4800000002</v>
      </c>
      <c r="AH345" s="47">
        <f t="shared" si="367"/>
        <v>1291561.2450000003</v>
      </c>
      <c r="AI345" s="47">
        <f t="shared" si="368"/>
        <v>1294760.4400000004</v>
      </c>
      <c r="AJ345" s="47">
        <f t="shared" si="369"/>
        <v>1297989.6504166669</v>
      </c>
      <c r="AK345" s="47">
        <f t="shared" si="370"/>
        <v>1301251.0016666667</v>
      </c>
      <c r="AL345" s="47">
        <f t="shared" si="371"/>
        <v>1304519.0337500002</v>
      </c>
      <c r="AM345" s="47">
        <f t="shared" si="372"/>
        <v>1307793.7466666671</v>
      </c>
      <c r="AN345" s="47">
        <f t="shared" si="373"/>
        <v>1311075.1404166669</v>
      </c>
      <c r="AO345" s="132">
        <f t="shared" si="374"/>
        <v>1314363.216666667</v>
      </c>
      <c r="AP345" s="19"/>
      <c r="AQ345" s="19">
        <f t="shared" si="332"/>
        <v>0</v>
      </c>
      <c r="AR345" s="19"/>
      <c r="AS345" s="201"/>
      <c r="AT345" s="19"/>
      <c r="AU345" s="19">
        <f t="shared" si="333"/>
        <v>0</v>
      </c>
      <c r="AV345" s="19"/>
      <c r="AW345" s="201"/>
      <c r="AY345" s="19">
        <f t="shared" si="334"/>
        <v>0</v>
      </c>
      <c r="BA345" s="196"/>
      <c r="BC345" s="19">
        <f t="shared" si="335"/>
        <v>0</v>
      </c>
      <c r="BE345" s="196"/>
      <c r="BG345" s="19">
        <f t="shared" si="336"/>
        <v>0</v>
      </c>
      <c r="BI345" s="196"/>
      <c r="BK345" s="19">
        <f t="shared" si="337"/>
        <v>0</v>
      </c>
      <c r="BM345" s="196"/>
      <c r="BO345" s="19">
        <f t="shared" si="338"/>
        <v>0</v>
      </c>
      <c r="BQ345" s="196"/>
      <c r="BS345" s="19">
        <f t="shared" si="339"/>
        <v>0</v>
      </c>
      <c r="BU345" s="196"/>
      <c r="BW345" s="19">
        <f t="shared" si="340"/>
        <v>0</v>
      </c>
      <c r="BY345" s="196"/>
      <c r="CA345" s="19">
        <f t="shared" si="341"/>
        <v>0</v>
      </c>
      <c r="CC345" s="196"/>
      <c r="CE345" s="19">
        <f t="shared" si="342"/>
        <v>0</v>
      </c>
      <c r="CG345" s="196"/>
      <c r="CI345" s="19">
        <f t="shared" si="343"/>
        <v>0</v>
      </c>
      <c r="CK345" s="196"/>
      <c r="CM345" s="19">
        <f t="shared" si="344"/>
        <v>0</v>
      </c>
      <c r="CO345" s="19">
        <f t="shared" si="314"/>
        <v>1314363.216666667</v>
      </c>
      <c r="CQ345" s="19">
        <f t="shared" si="361"/>
        <v>0</v>
      </c>
      <c r="CS345" s="19">
        <f t="shared" si="315"/>
        <v>0</v>
      </c>
      <c r="CU345" s="19">
        <f t="shared" si="345"/>
        <v>1314363.216666667</v>
      </c>
      <c r="CW345" s="76">
        <f t="shared" si="375"/>
        <v>0</v>
      </c>
      <c r="CY345" s="21"/>
      <c r="CZ345" s="19">
        <f t="shared" si="362"/>
        <v>0</v>
      </c>
      <c r="DA345" s="21"/>
    </row>
    <row r="346" spans="2:105" x14ac:dyDescent="0.2">
      <c r="B346" s="17" t="str">
        <f>VLOOKUP(D346,'line assign basis'!$L$15:$Q$1525,6,FALSE)</f>
        <v>SUP TRUST SERP PLAN</v>
      </c>
      <c r="C346" s="20" t="s">
        <v>830</v>
      </c>
      <c r="D346" s="20" t="s">
        <v>828</v>
      </c>
      <c r="E346" s="20">
        <f>IFERROR(VLOOKUP(D346,'line assign basis'!$L$5:$P$1288,5,FALSE),"")</f>
        <v>23</v>
      </c>
      <c r="F346" s="39">
        <v>4412773.67</v>
      </c>
      <c r="G346" s="39">
        <v>4421212.34</v>
      </c>
      <c r="H346" s="19">
        <v>4429651.01</v>
      </c>
      <c r="I346" s="105">
        <f>IFERROR(VLOOKUP($D346,'SAP Data'!$A$7:$SD$1500,I$4,FALSE),"")</f>
        <v>3789388.68</v>
      </c>
      <c r="J346" s="105">
        <f>IFERROR(VLOOKUP($D346,'SAP Data'!$A$7:$SD$1500,J$4,FALSE),"")</f>
        <v>3794367</v>
      </c>
      <c r="K346" s="105">
        <f>IFERROR(VLOOKUP($D346,'SAP Data'!$A$7:$SD$1500,K$4,FALSE),"")</f>
        <v>3799345.32</v>
      </c>
      <c r="L346" s="105">
        <f>IFERROR(VLOOKUP($D346,'SAP Data'!$A$7:$SD$1500,L$4,FALSE),"")</f>
        <v>3804323.64</v>
      </c>
      <c r="M346" s="105">
        <f>IFERROR(VLOOKUP($D346,'SAP Data'!$A$7:$SD$1500,M$4,FALSE),"")</f>
        <v>3809301.96</v>
      </c>
      <c r="N346" s="105">
        <f>IFERROR(VLOOKUP($D346,'SAP Data'!$A$7:$SD$1500,N$4,FALSE),"")</f>
        <v>3814280.28</v>
      </c>
      <c r="O346" s="105">
        <f>IFERROR(VLOOKUP($D346,'SAP Data'!$A$7:$SD$1500,O$4,FALSE),"")</f>
        <v>3819258.6</v>
      </c>
      <c r="P346" s="105">
        <f>IFERROR(VLOOKUP($D346,'SAP Data'!$A$7:$SD$1500,P$4,FALSE),"")</f>
        <v>3824236.92</v>
      </c>
      <c r="Q346" s="105">
        <f>IFERROR(VLOOKUP($D346,'SAP Data'!$A$7:$SD$1500,Q$4,FALSE),"")</f>
        <v>3856904</v>
      </c>
      <c r="R346" s="105">
        <f>IFERROR(VLOOKUP($D346,'SAP Data'!$A$7:$SD$1500,R$4,FALSE),"")</f>
        <v>3864351.17</v>
      </c>
      <c r="S346" s="105">
        <f>IFERROR(VLOOKUP($D346,'SAP Data'!$A$7:$SD$1500,S$4,FALSE),"")</f>
        <v>3871798.34</v>
      </c>
      <c r="T346" s="105">
        <f>IFERROR(VLOOKUP($D346,'SAP Data'!$A$7:$SD$1500,T$4,FALSE),"")</f>
        <v>3879245.51</v>
      </c>
      <c r="U346" s="105">
        <f>IFERROR(VLOOKUP($D346,'SAP Data'!$A$7:$SD$1500,U$4,FALSE),"")</f>
        <v>3886692.68</v>
      </c>
      <c r="V346" s="105">
        <f>IFERROR(VLOOKUP($D346,'SAP Data'!$A$7:$SD$1500,V$4,FALSE),"")</f>
        <v>3894139.85</v>
      </c>
      <c r="W346" s="105">
        <f>IFERROR(VLOOKUP($D346,'SAP Data'!$A$7:$SD$1500,W$4,FALSE),"")</f>
        <v>3901587.02</v>
      </c>
      <c r="X346" s="105">
        <f>IFERROR(VLOOKUP($D346,'SAP Data'!$A$7:$SD$1500,X$4,FALSE),"")</f>
        <v>3909034.19</v>
      </c>
      <c r="Y346" s="105">
        <f>IFERROR(VLOOKUP($D346,'SAP Data'!$A$7:$SD$1500,Y$4,FALSE),"")</f>
        <v>3916481.36</v>
      </c>
      <c r="Z346" s="105">
        <f>IFERROR(VLOOKUP($D346,'SAP Data'!$A$7:$SD$1500,Z$4,FALSE),"")</f>
        <v>3923928.53</v>
      </c>
      <c r="AA346" s="105">
        <f>IFERROR(VLOOKUP($D346,'SAP Data'!$A$7:$SD$1500,AA$4,FALSE),"")</f>
        <v>3931375.7</v>
      </c>
      <c r="AB346" s="105">
        <f>IFERROR(VLOOKUP($D346,'SAP Data'!$A$7:$SD$1500,AB$4,FALSE),"")</f>
        <v>3938822.87</v>
      </c>
      <c r="AC346" s="220">
        <f>IFERROR(VLOOKUP($D346,'SAP Data'!$A$7:$SD$1500,AC$4,FALSE),"")</f>
        <v>3946277</v>
      </c>
      <c r="AD346" s="133">
        <f t="shared" si="363"/>
        <v>3941736.0141666667</v>
      </c>
      <c r="AE346" s="47">
        <f t="shared" si="364"/>
        <v>3895992.8266666676</v>
      </c>
      <c r="AF346" s="47">
        <f t="shared" si="365"/>
        <v>3850167.0141666681</v>
      </c>
      <c r="AG346" s="47">
        <f t="shared" si="366"/>
        <v>3831287.7850000006</v>
      </c>
      <c r="AH346" s="47">
        <f t="shared" si="367"/>
        <v>3839499.3204166666</v>
      </c>
      <c r="AI346" s="47">
        <f t="shared" si="368"/>
        <v>3847916.5933333333</v>
      </c>
      <c r="AJ346" s="47">
        <f t="shared" si="369"/>
        <v>3856539.6037500002</v>
      </c>
      <c r="AK346" s="47">
        <f t="shared" si="370"/>
        <v>3865368.3516666666</v>
      </c>
      <c r="AL346" s="47">
        <f t="shared" si="371"/>
        <v>3874402.8370833336</v>
      </c>
      <c r="AM346" s="47">
        <f t="shared" si="372"/>
        <v>3883643.06</v>
      </c>
      <c r="AN346" s="47">
        <f t="shared" si="373"/>
        <v>3893089.0204166677</v>
      </c>
      <c r="AO346" s="132">
        <f t="shared" si="374"/>
        <v>3901587.31</v>
      </c>
      <c r="AP346" s="19"/>
      <c r="AQ346" s="19">
        <f t="shared" si="332"/>
        <v>0</v>
      </c>
      <c r="AR346" s="19"/>
      <c r="AS346" s="201"/>
      <c r="AT346" s="19"/>
      <c r="AU346" s="19">
        <f t="shared" si="333"/>
        <v>0</v>
      </c>
      <c r="AV346" s="19"/>
      <c r="AW346" s="201"/>
      <c r="AY346" s="19">
        <f t="shared" si="334"/>
        <v>0</v>
      </c>
      <c r="BA346" s="196"/>
      <c r="BC346" s="19">
        <f t="shared" si="335"/>
        <v>0</v>
      </c>
      <c r="BE346" s="196"/>
      <c r="BG346" s="19">
        <f t="shared" si="336"/>
        <v>0</v>
      </c>
      <c r="BI346" s="196"/>
      <c r="BK346" s="19">
        <f t="shared" si="337"/>
        <v>0</v>
      </c>
      <c r="BM346" s="196"/>
      <c r="BO346" s="19">
        <f t="shared" si="338"/>
        <v>0</v>
      </c>
      <c r="BQ346" s="196"/>
      <c r="BS346" s="19">
        <f t="shared" si="339"/>
        <v>0</v>
      </c>
      <c r="BU346" s="196"/>
      <c r="BW346" s="19">
        <f t="shared" si="340"/>
        <v>0</v>
      </c>
      <c r="BY346" s="196"/>
      <c r="CA346" s="19">
        <f t="shared" si="341"/>
        <v>0</v>
      </c>
      <c r="CC346" s="196"/>
      <c r="CE346" s="19">
        <f t="shared" si="342"/>
        <v>0</v>
      </c>
      <c r="CG346" s="196"/>
      <c r="CI346" s="19">
        <f t="shared" si="343"/>
        <v>0</v>
      </c>
      <c r="CK346" s="196"/>
      <c r="CM346" s="19">
        <f t="shared" si="344"/>
        <v>0</v>
      </c>
      <c r="CO346" s="19">
        <f t="shared" si="314"/>
        <v>3901587.31</v>
      </c>
      <c r="CQ346" s="19">
        <f t="shared" si="361"/>
        <v>0</v>
      </c>
      <c r="CS346" s="19">
        <f t="shared" si="315"/>
        <v>0</v>
      </c>
      <c r="CU346" s="19">
        <f t="shared" si="345"/>
        <v>3901587.31</v>
      </c>
      <c r="CW346" s="76">
        <f t="shared" si="375"/>
        <v>0</v>
      </c>
      <c r="CY346" s="21"/>
      <c r="CZ346" s="19">
        <f t="shared" si="362"/>
        <v>0</v>
      </c>
      <c r="DA346" s="21"/>
    </row>
    <row r="347" spans="2:105" x14ac:dyDescent="0.2">
      <c r="B347" s="17" t="str">
        <f>VLOOKUP(D347,'line assign basis'!$L$15:$Q$1525,6,FALSE)</f>
        <v>SUP TRUST SERP PLAN</v>
      </c>
      <c r="C347" s="20" t="s">
        <v>832</v>
      </c>
      <c r="D347" s="20" t="s">
        <v>831</v>
      </c>
      <c r="E347" s="20">
        <f>IFERROR(VLOOKUP(D347,'line assign basis'!$L$5:$P$1288,5,FALSE),"")</f>
        <v>23</v>
      </c>
      <c r="F347" s="39">
        <v>327481.5</v>
      </c>
      <c r="G347" s="39">
        <v>328359</v>
      </c>
      <c r="H347" s="19">
        <v>329236.5</v>
      </c>
      <c r="I347" s="105">
        <f>IFERROR(VLOOKUP($D347,'SAP Data'!$A$7:$SD$1500,I$4,FALSE),"")</f>
        <v>330114</v>
      </c>
      <c r="J347" s="105">
        <f>IFERROR(VLOOKUP($D347,'SAP Data'!$A$7:$SD$1500,J$4,FALSE),"")</f>
        <v>330991.5</v>
      </c>
      <c r="K347" s="105">
        <f>IFERROR(VLOOKUP($D347,'SAP Data'!$A$7:$SD$1500,K$4,FALSE),"")</f>
        <v>331869</v>
      </c>
      <c r="L347" s="105">
        <f>IFERROR(VLOOKUP($D347,'SAP Data'!$A$7:$SD$1500,L$4,FALSE),"")</f>
        <v>332596.75</v>
      </c>
      <c r="M347" s="105">
        <f>IFERROR(VLOOKUP($D347,'SAP Data'!$A$7:$SD$1500,M$4,FALSE),"")</f>
        <v>333483.5</v>
      </c>
      <c r="N347" s="105">
        <f>IFERROR(VLOOKUP($D347,'SAP Data'!$A$7:$SD$1500,N$4,FALSE),"")</f>
        <v>334370.25</v>
      </c>
      <c r="O347" s="105">
        <f>IFERROR(VLOOKUP($D347,'SAP Data'!$A$7:$SD$1500,O$4,FALSE),"")</f>
        <v>335257</v>
      </c>
      <c r="P347" s="105">
        <f>IFERROR(VLOOKUP($D347,'SAP Data'!$A$7:$SD$1500,P$4,FALSE),"")</f>
        <v>336143.75</v>
      </c>
      <c r="Q347" s="105">
        <f>IFERROR(VLOOKUP($D347,'SAP Data'!$A$7:$SD$1500,Q$4,FALSE),"")</f>
        <v>337031</v>
      </c>
      <c r="R347" s="105">
        <f>IFERROR(VLOOKUP($D347,'SAP Data'!$A$7:$SD$1500,R$4,FALSE),"")</f>
        <v>337917.75</v>
      </c>
      <c r="S347" s="105">
        <f>IFERROR(VLOOKUP($D347,'SAP Data'!$A$7:$SD$1500,S$4,FALSE),"")</f>
        <v>338804.5</v>
      </c>
      <c r="T347" s="105">
        <f>IFERROR(VLOOKUP($D347,'SAP Data'!$A$7:$SD$1500,T$4,FALSE),"")</f>
        <v>339691.25</v>
      </c>
      <c r="U347" s="105">
        <f>IFERROR(VLOOKUP($D347,'SAP Data'!$A$7:$SD$1500,U$4,FALSE),"")</f>
        <v>340578</v>
      </c>
      <c r="V347" s="105">
        <f>IFERROR(VLOOKUP($D347,'SAP Data'!$A$7:$SD$1500,V$4,FALSE),"")</f>
        <v>341464.75</v>
      </c>
      <c r="W347" s="105">
        <f>IFERROR(VLOOKUP($D347,'SAP Data'!$A$7:$SD$1500,W$4,FALSE),"")</f>
        <v>342351.5</v>
      </c>
      <c r="X347" s="105">
        <f>IFERROR(VLOOKUP($D347,'SAP Data'!$A$7:$SD$1500,X$4,FALSE),"")</f>
        <v>343261.67</v>
      </c>
      <c r="Y347" s="105">
        <f>IFERROR(VLOOKUP($D347,'SAP Data'!$A$7:$SD$1500,Y$4,FALSE),"")</f>
        <v>344171.79</v>
      </c>
      <c r="Z347" s="105">
        <f>IFERROR(VLOOKUP($D347,'SAP Data'!$A$7:$SD$1500,Z$4,FALSE),"")</f>
        <v>345081.91</v>
      </c>
      <c r="AA347" s="105">
        <f>IFERROR(VLOOKUP($D347,'SAP Data'!$A$7:$SD$1500,AA$4,FALSE),"")</f>
        <v>345992.03</v>
      </c>
      <c r="AB347" s="105">
        <f>IFERROR(VLOOKUP($D347,'SAP Data'!$A$7:$SD$1500,AB$4,FALSE),"")</f>
        <v>346902.15</v>
      </c>
      <c r="AC347" s="220">
        <f>IFERROR(VLOOKUP($D347,'SAP Data'!$A$7:$SD$1500,AC$4,FALSE),"")</f>
        <v>347812.02</v>
      </c>
      <c r="AD347" s="133">
        <f t="shared" si="363"/>
        <v>332679.32291666669</v>
      </c>
      <c r="AE347" s="47">
        <f t="shared" si="364"/>
        <v>333549.39583333331</v>
      </c>
      <c r="AF347" s="47">
        <f t="shared" si="365"/>
        <v>334420.23958333331</v>
      </c>
      <c r="AG347" s="47">
        <f t="shared" si="366"/>
        <v>335291.85416666669</v>
      </c>
      <c r="AH347" s="47">
        <f t="shared" si="367"/>
        <v>336164.23958333331</v>
      </c>
      <c r="AI347" s="47">
        <f t="shared" si="368"/>
        <v>337037.39583333331</v>
      </c>
      <c r="AJ347" s="47">
        <f t="shared" si="369"/>
        <v>337918.53833333333</v>
      </c>
      <c r="AK347" s="47">
        <f t="shared" si="370"/>
        <v>338808.25541666668</v>
      </c>
      <c r="AL347" s="47">
        <f t="shared" si="371"/>
        <v>339699.92</v>
      </c>
      <c r="AM347" s="47">
        <f t="shared" si="372"/>
        <v>340593.53208333335</v>
      </c>
      <c r="AN347" s="47">
        <f t="shared" si="373"/>
        <v>341489.09166666673</v>
      </c>
      <c r="AO347" s="132">
        <f t="shared" si="374"/>
        <v>342386.56750000006</v>
      </c>
      <c r="AP347" s="19"/>
      <c r="AQ347" s="19">
        <f t="shared" si="332"/>
        <v>0</v>
      </c>
      <c r="AR347" s="19"/>
      <c r="AS347" s="201"/>
      <c r="AT347" s="19"/>
      <c r="AU347" s="19">
        <f t="shared" si="333"/>
        <v>0</v>
      </c>
      <c r="AV347" s="19"/>
      <c r="AW347" s="201"/>
      <c r="AY347" s="19">
        <f t="shared" si="334"/>
        <v>0</v>
      </c>
      <c r="BA347" s="196"/>
      <c r="BC347" s="19">
        <f t="shared" si="335"/>
        <v>0</v>
      </c>
      <c r="BE347" s="196"/>
      <c r="BG347" s="19">
        <f t="shared" si="336"/>
        <v>0</v>
      </c>
      <c r="BI347" s="196"/>
      <c r="BK347" s="19">
        <f t="shared" si="337"/>
        <v>0</v>
      </c>
      <c r="BM347" s="196"/>
      <c r="BO347" s="19">
        <f t="shared" si="338"/>
        <v>0</v>
      </c>
      <c r="BQ347" s="196"/>
      <c r="BS347" s="19">
        <f t="shared" si="339"/>
        <v>0</v>
      </c>
      <c r="BU347" s="196"/>
      <c r="BW347" s="19">
        <f t="shared" si="340"/>
        <v>0</v>
      </c>
      <c r="BY347" s="196"/>
      <c r="CA347" s="19">
        <f t="shared" si="341"/>
        <v>0</v>
      </c>
      <c r="CC347" s="196"/>
      <c r="CE347" s="19">
        <f t="shared" si="342"/>
        <v>0</v>
      </c>
      <c r="CG347" s="196"/>
      <c r="CI347" s="19">
        <f t="shared" si="343"/>
        <v>0</v>
      </c>
      <c r="CK347" s="196"/>
      <c r="CM347" s="19">
        <f t="shared" si="344"/>
        <v>0</v>
      </c>
      <c r="CO347" s="19">
        <f t="shared" si="314"/>
        <v>342386.56750000006</v>
      </c>
      <c r="CQ347" s="19">
        <f t="shared" si="361"/>
        <v>0</v>
      </c>
      <c r="CS347" s="19">
        <f t="shared" si="315"/>
        <v>0</v>
      </c>
      <c r="CU347" s="19">
        <f t="shared" si="345"/>
        <v>342386.56750000006</v>
      </c>
      <c r="CW347" s="76">
        <f t="shared" si="375"/>
        <v>0</v>
      </c>
      <c r="CY347" s="21"/>
      <c r="CZ347" s="19">
        <f t="shared" si="362"/>
        <v>0</v>
      </c>
      <c r="DA347" s="21"/>
    </row>
    <row r="348" spans="2:105" x14ac:dyDescent="0.2">
      <c r="B348" s="17" t="str">
        <f>VLOOKUP(D348,'line assign basis'!$L$15:$Q$1525,6,FALSE)</f>
        <v>Long Term Prepaids</v>
      </c>
      <c r="C348" s="20" t="s">
        <v>835</v>
      </c>
      <c r="D348" s="20" t="s">
        <v>833</v>
      </c>
      <c r="E348" s="20">
        <f>IFERROR(VLOOKUP(D348,'line assign basis'!$L$5:$P$1288,5,FALSE),"")</f>
        <v>29</v>
      </c>
      <c r="F348" s="39">
        <v>0</v>
      </c>
      <c r="G348" s="39">
        <v>0</v>
      </c>
      <c r="H348" s="19">
        <v>1797513.01</v>
      </c>
      <c r="I348" s="105">
        <f>IFERROR(VLOOKUP($D348,'SAP Data'!$A$7:$SD$1500,I$4,FALSE),"")</f>
        <v>0</v>
      </c>
      <c r="J348" s="105">
        <f>IFERROR(VLOOKUP($D348,'SAP Data'!$A$7:$SD$1500,J$4,FALSE),"")</f>
        <v>0</v>
      </c>
      <c r="K348" s="105">
        <f>IFERROR(VLOOKUP($D348,'SAP Data'!$A$7:$SD$1500,K$4,FALSE),"")</f>
        <v>1691605.06</v>
      </c>
      <c r="L348" s="105">
        <f>IFERROR(VLOOKUP($D348,'SAP Data'!$A$7:$SD$1500,L$4,FALSE),"")</f>
        <v>0</v>
      </c>
      <c r="M348" s="105">
        <f>IFERROR(VLOOKUP($D348,'SAP Data'!$A$7:$SD$1500,M$4,FALSE),"")</f>
        <v>0</v>
      </c>
      <c r="N348" s="105">
        <f>IFERROR(VLOOKUP($D348,'SAP Data'!$A$7:$SD$1500,N$4,FALSE),"")</f>
        <v>1764897.83</v>
      </c>
      <c r="O348" s="105">
        <f>IFERROR(VLOOKUP($D348,'SAP Data'!$A$7:$SD$1500,O$4,FALSE),"")</f>
        <v>0</v>
      </c>
      <c r="P348" s="105">
        <f>IFERROR(VLOOKUP($D348,'SAP Data'!$A$7:$SD$1500,P$4,FALSE),"")</f>
        <v>0</v>
      </c>
      <c r="Q348" s="105">
        <f>IFERROR(VLOOKUP($D348,'SAP Data'!$A$7:$SD$1500,Q$4,FALSE),"")</f>
        <v>1667622.91</v>
      </c>
      <c r="R348" s="105">
        <f>IFERROR(VLOOKUP($D348,'SAP Data'!$A$7:$SD$1500,R$4,FALSE),"")</f>
        <v>0</v>
      </c>
      <c r="S348" s="105">
        <f>IFERROR(VLOOKUP($D348,'SAP Data'!$A$7:$SD$1500,S$4,FALSE),"")</f>
        <v>0</v>
      </c>
      <c r="T348" s="105">
        <f>IFERROR(VLOOKUP($D348,'SAP Data'!$A$7:$SD$1500,T$4,FALSE),"")</f>
        <v>1524340.33</v>
      </c>
      <c r="U348" s="105">
        <f>IFERROR(VLOOKUP($D348,'SAP Data'!$A$7:$SD$1500,U$4,FALSE),"")</f>
        <v>0</v>
      </c>
      <c r="V348" s="105">
        <f>IFERROR(VLOOKUP($D348,'SAP Data'!$A$7:$SD$1500,V$4,FALSE),"")</f>
        <v>0</v>
      </c>
      <c r="W348" s="105">
        <f>IFERROR(VLOOKUP($D348,'SAP Data'!$A$7:$SD$1500,W$4,FALSE),"")</f>
        <v>1431473.92</v>
      </c>
      <c r="X348" s="105">
        <f>IFERROR(VLOOKUP($D348,'SAP Data'!$A$7:$SD$1500,X$4,FALSE),"")</f>
        <v>0</v>
      </c>
      <c r="Y348" s="105">
        <f>IFERROR(VLOOKUP($D348,'SAP Data'!$A$7:$SD$1500,Y$4,FALSE),"")</f>
        <v>0</v>
      </c>
      <c r="Z348" s="105">
        <f>IFERROR(VLOOKUP($D348,'SAP Data'!$A$7:$SD$1500,Z$4,FALSE),"")</f>
        <v>1449207.75</v>
      </c>
      <c r="AA348" s="105">
        <f>IFERROR(VLOOKUP($D348,'SAP Data'!$A$7:$SD$1500,AA$4,FALSE),"")</f>
        <v>0</v>
      </c>
      <c r="AB348" s="105">
        <f>IFERROR(VLOOKUP($D348,'SAP Data'!$A$7:$SD$1500,AB$4,FALSE),"")</f>
        <v>0</v>
      </c>
      <c r="AC348" s="220">
        <f>IFERROR(VLOOKUP($D348,'SAP Data'!$A$7:$SD$1500,AC$4,FALSE),"")</f>
        <v>1714190.56</v>
      </c>
      <c r="AD348" s="133">
        <f t="shared" si="363"/>
        <v>576803.23416666675</v>
      </c>
      <c r="AE348" s="47">
        <f t="shared" si="364"/>
        <v>576803.23416666675</v>
      </c>
      <c r="AF348" s="47">
        <f t="shared" si="365"/>
        <v>565421.03916666668</v>
      </c>
      <c r="AG348" s="47">
        <f t="shared" si="366"/>
        <v>554038.84416666662</v>
      </c>
      <c r="AH348" s="47">
        <f t="shared" si="367"/>
        <v>554038.84416666662</v>
      </c>
      <c r="AI348" s="47">
        <f t="shared" si="368"/>
        <v>543200.04666666675</v>
      </c>
      <c r="AJ348" s="47">
        <f t="shared" si="369"/>
        <v>532361.24916666665</v>
      </c>
      <c r="AK348" s="47">
        <f t="shared" si="370"/>
        <v>532361.24916666665</v>
      </c>
      <c r="AL348" s="47">
        <f t="shared" si="371"/>
        <v>519207.49583333335</v>
      </c>
      <c r="AM348" s="47">
        <f t="shared" si="372"/>
        <v>506053.74249999999</v>
      </c>
      <c r="AN348" s="47">
        <f t="shared" si="373"/>
        <v>506053.74249999999</v>
      </c>
      <c r="AO348" s="132">
        <f t="shared" si="374"/>
        <v>507994.06125000003</v>
      </c>
      <c r="AP348" s="19"/>
      <c r="AQ348" s="19">
        <f t="shared" si="332"/>
        <v>576803.23416666675</v>
      </c>
      <c r="AR348" s="19"/>
      <c r="AS348" s="201"/>
      <c r="AT348" s="19"/>
      <c r="AU348" s="19">
        <f t="shared" si="333"/>
        <v>576803.23416666675</v>
      </c>
      <c r="AV348" s="19"/>
      <c r="AW348" s="201"/>
      <c r="AY348" s="19">
        <f t="shared" si="334"/>
        <v>565421.03916666668</v>
      </c>
      <c r="BA348" s="196"/>
      <c r="BC348" s="19">
        <f t="shared" si="335"/>
        <v>554038.84416666662</v>
      </c>
      <c r="BE348" s="196"/>
      <c r="BG348" s="19">
        <f t="shared" si="336"/>
        <v>554038.84416666662</v>
      </c>
      <c r="BI348" s="196"/>
      <c r="BK348" s="19">
        <f t="shared" si="337"/>
        <v>543200.04666666675</v>
      </c>
      <c r="BM348" s="196"/>
      <c r="BO348" s="19">
        <f t="shared" si="338"/>
        <v>532361.24916666665</v>
      </c>
      <c r="BQ348" s="196"/>
      <c r="BS348" s="19">
        <f t="shared" si="339"/>
        <v>532361.24916666665</v>
      </c>
      <c r="BU348" s="196"/>
      <c r="BW348" s="19">
        <f t="shared" si="340"/>
        <v>519207.49583333335</v>
      </c>
      <c r="BY348" s="196"/>
      <c r="CA348" s="19">
        <f t="shared" si="341"/>
        <v>506053.74249999999</v>
      </c>
      <c r="CC348" s="196"/>
      <c r="CE348" s="19">
        <f t="shared" si="342"/>
        <v>506053.74249999999</v>
      </c>
      <c r="CG348" s="196"/>
      <c r="CI348" s="19">
        <f t="shared" si="343"/>
        <v>507994.06125000003</v>
      </c>
      <c r="CK348" s="196"/>
      <c r="CM348" s="19">
        <f t="shared" si="344"/>
        <v>0</v>
      </c>
      <c r="CO348" s="19">
        <f t="shared" si="314"/>
        <v>0</v>
      </c>
      <c r="CQ348" s="19">
        <f t="shared" si="361"/>
        <v>0</v>
      </c>
      <c r="CS348" s="19">
        <f t="shared" si="315"/>
        <v>0</v>
      </c>
      <c r="CU348" s="19">
        <f t="shared" si="345"/>
        <v>0</v>
      </c>
      <c r="CW348" s="76">
        <f t="shared" si="375"/>
        <v>0</v>
      </c>
      <c r="CY348" s="21"/>
      <c r="CZ348" s="19">
        <f t="shared" si="362"/>
        <v>0</v>
      </c>
      <c r="DA348" s="21"/>
    </row>
    <row r="349" spans="2:105" x14ac:dyDescent="0.2">
      <c r="B349" s="17" t="str">
        <f>VLOOKUP(D349,'line assign basis'!$L$15:$Q$1525,6,FALSE)</f>
        <v>WC INS Recover - LT</v>
      </c>
      <c r="C349" s="20" t="s">
        <v>838</v>
      </c>
      <c r="D349" s="20" t="s">
        <v>836</v>
      </c>
      <c r="E349" s="20">
        <f>IFERROR(VLOOKUP(D349,'line assign basis'!$L$5:$P$1288,5,FALSE),"")</f>
        <v>23</v>
      </c>
      <c r="F349" s="39">
        <v>0</v>
      </c>
      <c r="G349" s="39">
        <v>0</v>
      </c>
      <c r="H349" s="19">
        <v>1840475</v>
      </c>
      <c r="I349" s="105">
        <f>IFERROR(VLOOKUP($D349,'SAP Data'!$A$7:$SD$1500,I$4,FALSE),"")</f>
        <v>0</v>
      </c>
      <c r="J349" s="105">
        <f>IFERROR(VLOOKUP($D349,'SAP Data'!$A$7:$SD$1500,J$4,FALSE),"")</f>
        <v>0</v>
      </c>
      <c r="K349" s="105">
        <f>IFERROR(VLOOKUP($D349,'SAP Data'!$A$7:$SD$1500,K$4,FALSE),"")</f>
        <v>1997717</v>
      </c>
      <c r="L349" s="105">
        <f>IFERROR(VLOOKUP($D349,'SAP Data'!$A$7:$SD$1500,L$4,FALSE),"")</f>
        <v>0</v>
      </c>
      <c r="M349" s="105">
        <f>IFERROR(VLOOKUP($D349,'SAP Data'!$A$7:$SD$1500,M$4,FALSE),"")</f>
        <v>0</v>
      </c>
      <c r="N349" s="105">
        <f>IFERROR(VLOOKUP($D349,'SAP Data'!$A$7:$SD$1500,N$4,FALSE),"")</f>
        <v>1957839</v>
      </c>
      <c r="O349" s="105">
        <f>IFERROR(VLOOKUP($D349,'SAP Data'!$A$7:$SD$1500,O$4,FALSE),"")</f>
        <v>0</v>
      </c>
      <c r="P349" s="105">
        <f>IFERROR(VLOOKUP($D349,'SAP Data'!$A$7:$SD$1500,P$4,FALSE),"")</f>
        <v>0</v>
      </c>
      <c r="Q349" s="105">
        <f>IFERROR(VLOOKUP($D349,'SAP Data'!$A$7:$SD$1500,Q$4,FALSE),"")</f>
        <v>1956163</v>
      </c>
      <c r="R349" s="105">
        <f>IFERROR(VLOOKUP($D349,'SAP Data'!$A$7:$SD$1500,R$4,FALSE),"")</f>
        <v>0</v>
      </c>
      <c r="S349" s="105">
        <f>IFERROR(VLOOKUP($D349,'SAP Data'!$A$7:$SD$1500,S$4,FALSE),"")</f>
        <v>0</v>
      </c>
      <c r="T349" s="105">
        <f>IFERROR(VLOOKUP($D349,'SAP Data'!$A$7:$SD$1500,T$4,FALSE),"")</f>
        <v>1947168</v>
      </c>
      <c r="U349" s="105">
        <f>IFERROR(VLOOKUP($D349,'SAP Data'!$A$7:$SD$1500,U$4,FALSE),"")</f>
        <v>0</v>
      </c>
      <c r="V349" s="105">
        <f>IFERROR(VLOOKUP($D349,'SAP Data'!$A$7:$SD$1500,V$4,FALSE),"")</f>
        <v>0</v>
      </c>
      <c r="W349" s="105">
        <f>IFERROR(VLOOKUP($D349,'SAP Data'!$A$7:$SD$1500,W$4,FALSE),"")</f>
        <v>1925540</v>
      </c>
      <c r="X349" s="105">
        <f>IFERROR(VLOOKUP($D349,'SAP Data'!$A$7:$SD$1500,X$4,FALSE),"")</f>
        <v>0</v>
      </c>
      <c r="Y349" s="105">
        <f>IFERROR(VLOOKUP($D349,'SAP Data'!$A$7:$SD$1500,Y$4,FALSE),"")</f>
        <v>0</v>
      </c>
      <c r="Z349" s="105">
        <f>IFERROR(VLOOKUP($D349,'SAP Data'!$A$7:$SD$1500,Z$4,FALSE),"")</f>
        <v>1836925</v>
      </c>
      <c r="AA349" s="105">
        <f>IFERROR(VLOOKUP($D349,'SAP Data'!$A$7:$SD$1500,AA$4,FALSE),"")</f>
        <v>1836925</v>
      </c>
      <c r="AB349" s="105">
        <f>IFERROR(VLOOKUP($D349,'SAP Data'!$A$7:$SD$1500,AB$4,FALSE),"")</f>
        <v>1836925</v>
      </c>
      <c r="AC349" s="220">
        <f>IFERROR(VLOOKUP($D349,'SAP Data'!$A$7:$SD$1500,AC$4,FALSE),"")</f>
        <v>1750251</v>
      </c>
      <c r="AD349" s="133">
        <f t="shared" si="363"/>
        <v>646016.16666666663</v>
      </c>
      <c r="AE349" s="47">
        <f t="shared" si="364"/>
        <v>646016.16666666663</v>
      </c>
      <c r="AF349" s="47">
        <f t="shared" si="365"/>
        <v>650461.70833333337</v>
      </c>
      <c r="AG349" s="47">
        <f t="shared" si="366"/>
        <v>654907.25</v>
      </c>
      <c r="AH349" s="47">
        <f t="shared" si="367"/>
        <v>654907.25</v>
      </c>
      <c r="AI349" s="47">
        <f t="shared" si="368"/>
        <v>651899.875</v>
      </c>
      <c r="AJ349" s="47">
        <f t="shared" si="369"/>
        <v>648892.5</v>
      </c>
      <c r="AK349" s="47">
        <f t="shared" si="370"/>
        <v>648892.5</v>
      </c>
      <c r="AL349" s="47">
        <f t="shared" si="371"/>
        <v>643854.41666666663</v>
      </c>
      <c r="AM349" s="47">
        <f t="shared" si="372"/>
        <v>715354.875</v>
      </c>
      <c r="AN349" s="47">
        <f t="shared" si="373"/>
        <v>868431.95833333337</v>
      </c>
      <c r="AO349" s="132">
        <f t="shared" si="374"/>
        <v>936390.83333333337</v>
      </c>
      <c r="AP349" s="19"/>
      <c r="AQ349" s="19">
        <f t="shared" si="332"/>
        <v>0</v>
      </c>
      <c r="AR349" s="19"/>
      <c r="AS349" s="201"/>
      <c r="AT349" s="19"/>
      <c r="AU349" s="19">
        <f t="shared" si="333"/>
        <v>0</v>
      </c>
      <c r="AV349" s="19"/>
      <c r="AW349" s="201"/>
      <c r="AY349" s="19">
        <f t="shared" si="334"/>
        <v>0</v>
      </c>
      <c r="BA349" s="196"/>
      <c r="BC349" s="19">
        <f t="shared" si="335"/>
        <v>0</v>
      </c>
      <c r="BE349" s="196"/>
      <c r="BG349" s="19">
        <f t="shared" si="336"/>
        <v>0</v>
      </c>
      <c r="BI349" s="196"/>
      <c r="BK349" s="19">
        <f t="shared" si="337"/>
        <v>0</v>
      </c>
      <c r="BM349" s="196"/>
      <c r="BO349" s="19">
        <f t="shared" si="338"/>
        <v>0</v>
      </c>
      <c r="BQ349" s="196"/>
      <c r="BS349" s="19">
        <f t="shared" si="339"/>
        <v>0</v>
      </c>
      <c r="BU349" s="196"/>
      <c r="BW349" s="19">
        <f t="shared" si="340"/>
        <v>0</v>
      </c>
      <c r="BY349" s="196"/>
      <c r="CA349" s="19">
        <f t="shared" si="341"/>
        <v>0</v>
      </c>
      <c r="CC349" s="196"/>
      <c r="CE349" s="19">
        <f t="shared" si="342"/>
        <v>0</v>
      </c>
      <c r="CG349" s="196"/>
      <c r="CI349" s="19">
        <f t="shared" si="343"/>
        <v>0</v>
      </c>
      <c r="CK349" s="196"/>
      <c r="CM349" s="19">
        <f t="shared" si="344"/>
        <v>0</v>
      </c>
      <c r="CO349" s="19">
        <f t="shared" si="314"/>
        <v>936390.83333333337</v>
      </c>
      <c r="CQ349" s="19">
        <f t="shared" si="361"/>
        <v>0</v>
      </c>
      <c r="CS349" s="19">
        <f t="shared" si="315"/>
        <v>0</v>
      </c>
      <c r="CU349" s="19">
        <f t="shared" si="345"/>
        <v>936390.83333333337</v>
      </c>
      <c r="CW349" s="76">
        <f t="shared" si="375"/>
        <v>0</v>
      </c>
      <c r="CY349" s="21"/>
      <c r="CZ349" s="19">
        <f t="shared" si="362"/>
        <v>0</v>
      </c>
      <c r="DA349" s="21"/>
    </row>
    <row r="350" spans="2:105" x14ac:dyDescent="0.2">
      <c r="B350" s="17" t="str">
        <f>VLOOKUP(D350,'line assign basis'!$L$15:$Q$1525,6,FALSE)</f>
        <v>UNAMT DEBT EXP LOC</v>
      </c>
      <c r="C350" s="20" t="s">
        <v>841</v>
      </c>
      <c r="D350" s="20" t="s">
        <v>839</v>
      </c>
      <c r="E350" s="20">
        <f>IFERROR(VLOOKUP(D350,'line assign basis'!$L$5:$P$1288,5,FALSE),"")</f>
        <v>23</v>
      </c>
      <c r="F350" s="39">
        <v>344141.92</v>
      </c>
      <c r="G350" s="39">
        <v>329179.23</v>
      </c>
      <c r="H350" s="19">
        <v>314216.53999999998</v>
      </c>
      <c r="I350" s="105">
        <f>IFERROR(VLOOKUP($D350,'SAP Data'!$A$7:$SD$1500,I$4,FALSE),"")</f>
        <v>299253.84999999998</v>
      </c>
      <c r="J350" s="105">
        <f>IFERROR(VLOOKUP($D350,'SAP Data'!$A$7:$SD$1500,J$4,FALSE),"")</f>
        <v>284291.15999999997</v>
      </c>
      <c r="K350" s="105">
        <f>IFERROR(VLOOKUP($D350,'SAP Data'!$A$7:$SD$1500,K$4,FALSE),"")</f>
        <v>269328.46999999997</v>
      </c>
      <c r="L350" s="105">
        <f>IFERROR(VLOOKUP($D350,'SAP Data'!$A$7:$SD$1500,L$4,FALSE),"")</f>
        <v>254365.78</v>
      </c>
      <c r="M350" s="105">
        <f>IFERROR(VLOOKUP($D350,'SAP Data'!$A$7:$SD$1500,M$4,FALSE),"")</f>
        <v>302325.09000000003</v>
      </c>
      <c r="N350" s="105">
        <f>IFERROR(VLOOKUP($D350,'SAP Data'!$A$7:$SD$1500,N$4,FALSE),"")</f>
        <v>311496.90000000002</v>
      </c>
      <c r="O350" s="105">
        <f>IFERROR(VLOOKUP($D350,'SAP Data'!$A$7:$SD$1500,O$4,FALSE),"")</f>
        <v>1351078.15</v>
      </c>
      <c r="P350" s="105">
        <f>IFERROR(VLOOKUP($D350,'SAP Data'!$A$7:$SD$1500,P$4,FALSE),"")</f>
        <v>1316738.44</v>
      </c>
      <c r="Q350" s="105">
        <f>IFERROR(VLOOKUP($D350,'SAP Data'!$A$7:$SD$1500,Q$4,FALSE),"")</f>
        <v>1282312.73</v>
      </c>
      <c r="R350" s="105">
        <f>IFERROR(VLOOKUP($D350,'SAP Data'!$A$7:$SD$1500,R$4,FALSE),"")</f>
        <v>1263966.3799999999</v>
      </c>
      <c r="S350" s="105">
        <f>IFERROR(VLOOKUP($D350,'SAP Data'!$A$7:$SD$1500,S$4,FALSE),"")</f>
        <v>1241425.6599999999</v>
      </c>
      <c r="T350" s="105">
        <f>IFERROR(VLOOKUP($D350,'SAP Data'!$A$7:$SD$1500,T$4,FALSE),"")</f>
        <v>1218884.94</v>
      </c>
      <c r="U350" s="105">
        <f>IFERROR(VLOOKUP($D350,'SAP Data'!$A$7:$SD$1500,U$4,FALSE),"")</f>
        <v>1196344.22</v>
      </c>
      <c r="V350" s="105">
        <f>IFERROR(VLOOKUP($D350,'SAP Data'!$A$7:$SD$1500,V$4,FALSE),"")</f>
        <v>1176558.5</v>
      </c>
      <c r="W350" s="105">
        <f>IFERROR(VLOOKUP($D350,'SAP Data'!$A$7:$SD$1500,W$4,FALSE),"")</f>
        <v>1154017.78</v>
      </c>
      <c r="X350" s="105">
        <f>IFERROR(VLOOKUP($D350,'SAP Data'!$A$7:$SD$1500,X$4,FALSE),"")</f>
        <v>1131477.06</v>
      </c>
      <c r="Y350" s="105">
        <f>IFERROR(VLOOKUP($D350,'SAP Data'!$A$7:$SD$1500,Y$4,FALSE),"")</f>
        <v>1108936.3400000001</v>
      </c>
      <c r="Z350" s="105">
        <f>IFERROR(VLOOKUP($D350,'SAP Data'!$A$7:$SD$1500,Z$4,FALSE),"")</f>
        <v>1086395.6200000001</v>
      </c>
      <c r="AA350" s="105">
        <f>IFERROR(VLOOKUP($D350,'SAP Data'!$A$7:$SD$1500,AA$4,FALSE),"")</f>
        <v>1063854.8999999999</v>
      </c>
      <c r="AB350" s="105">
        <f>IFERROR(VLOOKUP($D350,'SAP Data'!$A$7:$SD$1500,AB$4,FALSE),"")</f>
        <v>1041314.18</v>
      </c>
      <c r="AC350" s="220">
        <f>IFERROR(VLOOKUP($D350,'SAP Data'!$A$7:$SD$1500,AC$4,FALSE),"")</f>
        <v>1018773.46</v>
      </c>
      <c r="AD350" s="133">
        <f t="shared" si="363"/>
        <v>593220.04083333339</v>
      </c>
      <c r="AE350" s="47">
        <f t="shared" si="364"/>
        <v>669556.32791666663</v>
      </c>
      <c r="AF350" s="47">
        <f t="shared" si="365"/>
        <v>745261.11249999993</v>
      </c>
      <c r="AG350" s="47">
        <f t="shared" si="366"/>
        <v>820334.39458333328</v>
      </c>
      <c r="AH350" s="47">
        <f t="shared" si="367"/>
        <v>894890.96583333344</v>
      </c>
      <c r="AI350" s="47">
        <f t="shared" si="368"/>
        <v>968930.82625000004</v>
      </c>
      <c r="AJ350" s="47">
        <f t="shared" si="369"/>
        <v>1042339.1841666667</v>
      </c>
      <c r="AK350" s="47">
        <f t="shared" si="370"/>
        <v>1112494.2895833333</v>
      </c>
      <c r="AL350" s="47">
        <f t="shared" si="371"/>
        <v>1178390.5383333333</v>
      </c>
      <c r="AM350" s="47">
        <f t="shared" si="372"/>
        <v>1198710.3495833334</v>
      </c>
      <c r="AN350" s="47">
        <f t="shared" si="373"/>
        <v>1175266.7033333334</v>
      </c>
      <c r="AO350" s="132">
        <f t="shared" si="374"/>
        <v>1152809.8895833334</v>
      </c>
      <c r="AP350" s="19"/>
      <c r="AQ350" s="19">
        <f t="shared" si="332"/>
        <v>0</v>
      </c>
      <c r="AR350" s="19"/>
      <c r="AS350" s="201"/>
      <c r="AT350" s="19"/>
      <c r="AU350" s="19">
        <f t="shared" si="333"/>
        <v>0</v>
      </c>
      <c r="AV350" s="19"/>
      <c r="AW350" s="201"/>
      <c r="AY350" s="19">
        <f t="shared" si="334"/>
        <v>0</v>
      </c>
      <c r="BA350" s="196"/>
      <c r="BC350" s="19">
        <f t="shared" si="335"/>
        <v>0</v>
      </c>
      <c r="BE350" s="196"/>
      <c r="BG350" s="19">
        <f t="shared" si="336"/>
        <v>0</v>
      </c>
      <c r="BI350" s="196"/>
      <c r="BK350" s="19">
        <f t="shared" si="337"/>
        <v>0</v>
      </c>
      <c r="BM350" s="196"/>
      <c r="BO350" s="19">
        <f t="shared" si="338"/>
        <v>0</v>
      </c>
      <c r="BQ350" s="196"/>
      <c r="BS350" s="19">
        <f t="shared" si="339"/>
        <v>0</v>
      </c>
      <c r="BU350" s="196"/>
      <c r="BW350" s="19">
        <f t="shared" si="340"/>
        <v>0</v>
      </c>
      <c r="BY350" s="196"/>
      <c r="CA350" s="19">
        <f t="shared" si="341"/>
        <v>0</v>
      </c>
      <c r="CC350" s="196"/>
      <c r="CE350" s="19">
        <f t="shared" si="342"/>
        <v>0</v>
      </c>
      <c r="CG350" s="196"/>
      <c r="CI350" s="19">
        <f t="shared" si="343"/>
        <v>0</v>
      </c>
      <c r="CK350" s="196"/>
      <c r="CM350" s="19">
        <f t="shared" si="344"/>
        <v>0</v>
      </c>
      <c r="CO350" s="19">
        <f t="shared" si="314"/>
        <v>1152809.8895833334</v>
      </c>
      <c r="CQ350" s="19">
        <f t="shared" si="361"/>
        <v>0</v>
      </c>
      <c r="CS350" s="19">
        <f t="shared" si="315"/>
        <v>0</v>
      </c>
      <c r="CU350" s="19">
        <f t="shared" si="345"/>
        <v>1152809.8895833334</v>
      </c>
      <c r="CW350" s="76">
        <f t="shared" si="375"/>
        <v>0</v>
      </c>
      <c r="CY350" s="21"/>
      <c r="CZ350" s="19">
        <f t="shared" si="362"/>
        <v>0</v>
      </c>
      <c r="DA350" s="21"/>
    </row>
    <row r="351" spans="2:105" x14ac:dyDescent="0.2">
      <c r="B351" s="17" t="str">
        <f>VLOOKUP(D351,'line assign basis'!$L$15:$Q$1525,6,FALSE)</f>
        <v>PENSION CUR REG ASST</v>
      </c>
      <c r="C351" s="20" t="s">
        <v>3491</v>
      </c>
      <c r="D351" s="45" t="s">
        <v>3551</v>
      </c>
      <c r="E351" s="20">
        <f>IFERROR(VLOOKUP(D351,'line assign basis'!$L$5:$P$1288,5,FALSE),"")</f>
        <v>23</v>
      </c>
      <c r="F351" s="39" t="s">
        <v>3477</v>
      </c>
      <c r="G351" s="39" t="s">
        <v>3477</v>
      </c>
      <c r="H351" s="19">
        <v>0</v>
      </c>
      <c r="I351" s="105">
        <f>IFERROR(VLOOKUP($D351,'SAP Data'!$A$7:$SD$1500,I$4,FALSE),"")</f>
        <v>0</v>
      </c>
      <c r="J351" s="105">
        <f>IFERROR(VLOOKUP($D351,'SAP Data'!$A$7:$SD$1500,J$4,FALSE),"")</f>
        <v>0</v>
      </c>
      <c r="K351" s="105">
        <f>IFERROR(VLOOKUP($D351,'SAP Data'!$A$7:$SD$1500,K$4,FALSE),"")</f>
        <v>0</v>
      </c>
      <c r="L351" s="105">
        <f>IFERROR(VLOOKUP($D351,'SAP Data'!$A$7:$SD$1500,L$4,FALSE),"")</f>
        <v>0</v>
      </c>
      <c r="M351" s="105">
        <f>IFERROR(VLOOKUP($D351,'SAP Data'!$A$7:$SD$1500,M$4,FALSE),"")</f>
        <v>0</v>
      </c>
      <c r="N351" s="105">
        <f>IFERROR(VLOOKUP($D351,'SAP Data'!$A$7:$SD$1500,N$4,FALSE),"")</f>
        <v>0</v>
      </c>
      <c r="O351" s="105">
        <f>IFERROR(VLOOKUP($D351,'SAP Data'!$A$7:$SD$1500,O$4,FALSE),"")</f>
        <v>0</v>
      </c>
      <c r="P351" s="105">
        <f>IFERROR(VLOOKUP($D351,'SAP Data'!$A$7:$SD$1500,P$4,FALSE),"")</f>
        <v>0</v>
      </c>
      <c r="Q351" s="105">
        <f>IFERROR(VLOOKUP($D351,'SAP Data'!$A$7:$SD$1500,Q$4,FALSE),"")</f>
        <v>0</v>
      </c>
      <c r="R351" s="105">
        <f>IFERROR(VLOOKUP($D351,'SAP Data'!$A$7:$SD$1500,R$4,FALSE),"")</f>
        <v>0</v>
      </c>
      <c r="S351" s="105">
        <f>IFERROR(VLOOKUP($D351,'SAP Data'!$A$7:$SD$1500,S$4,FALSE),"")</f>
        <v>0</v>
      </c>
      <c r="T351" s="105">
        <f>IFERROR(VLOOKUP($D351,'SAP Data'!$A$7:$SD$1500,T$4,FALSE),"")</f>
        <v>7131059</v>
      </c>
      <c r="U351" s="105">
        <f>IFERROR(VLOOKUP($D351,'SAP Data'!$A$7:$SD$1500,U$4,FALSE),"")</f>
        <v>7131059</v>
      </c>
      <c r="V351" s="105">
        <f>IFERROR(VLOOKUP($D351,'SAP Data'!$A$7:$SD$1500,V$4,FALSE),"")</f>
        <v>7131059</v>
      </c>
      <c r="W351" s="105">
        <f>IFERROR(VLOOKUP($D351,'SAP Data'!$A$7:$SD$1500,W$4,FALSE),"")</f>
        <v>7131059</v>
      </c>
      <c r="X351" s="105">
        <f>IFERROR(VLOOKUP($D351,'SAP Data'!$A$7:$SD$1500,X$4,FALSE),"")</f>
        <v>7131059</v>
      </c>
      <c r="Y351" s="105">
        <f>IFERROR(VLOOKUP($D351,'SAP Data'!$A$7:$SD$1500,Y$4,FALSE),"")</f>
        <v>7131059</v>
      </c>
      <c r="Z351" s="105">
        <f>IFERROR(VLOOKUP($D351,'SAP Data'!$A$7:$SD$1500,Z$4,FALSE),"")</f>
        <v>7131059</v>
      </c>
      <c r="AA351" s="105">
        <f>IFERROR(VLOOKUP($D351,'SAP Data'!$A$7:$SD$1500,AA$4,FALSE),"")</f>
        <v>7131059</v>
      </c>
      <c r="AB351" s="105">
        <f>IFERROR(VLOOKUP($D351,'SAP Data'!$A$7:$SD$1500,AB$4,FALSE),"")</f>
        <v>7131059</v>
      </c>
      <c r="AC351" s="220">
        <f>IFERROR(VLOOKUP($D351,'SAP Data'!$A$7:$SD$1500,AC$4,FALSE),"")</f>
        <v>7131059</v>
      </c>
      <c r="AD351" s="133" t="str">
        <f t="shared" si="363"/>
        <v/>
      </c>
      <c r="AE351" s="47" t="str">
        <f t="shared" si="364"/>
        <v/>
      </c>
      <c r="AF351" s="47">
        <f t="shared" si="365"/>
        <v>297127.45833333331</v>
      </c>
      <c r="AG351" s="47">
        <f t="shared" si="366"/>
        <v>891382.375</v>
      </c>
      <c r="AH351" s="47">
        <f t="shared" si="367"/>
        <v>1485637.2916666667</v>
      </c>
      <c r="AI351" s="47">
        <f t="shared" si="368"/>
        <v>2079892.2083333333</v>
      </c>
      <c r="AJ351" s="47">
        <f t="shared" si="369"/>
        <v>2674147.125</v>
      </c>
      <c r="AK351" s="47">
        <f t="shared" si="370"/>
        <v>3268402.0416666665</v>
      </c>
      <c r="AL351" s="47">
        <f t="shared" si="371"/>
        <v>3862656.9583333335</v>
      </c>
      <c r="AM351" s="47">
        <f t="shared" si="372"/>
        <v>4456911.875</v>
      </c>
      <c r="AN351" s="47">
        <f t="shared" si="373"/>
        <v>5051166.791666667</v>
      </c>
      <c r="AO351" s="132">
        <f t="shared" si="374"/>
        <v>5645421.708333333</v>
      </c>
      <c r="AP351" s="19"/>
      <c r="AQ351" s="19">
        <f t="shared" si="332"/>
        <v>0</v>
      </c>
      <c r="AR351" s="19"/>
      <c r="AS351" s="201"/>
      <c r="AT351" s="19"/>
      <c r="AU351" s="19">
        <f t="shared" si="333"/>
        <v>0</v>
      </c>
      <c r="AV351" s="19"/>
      <c r="AW351" s="201"/>
      <c r="AY351" s="19">
        <f t="shared" si="334"/>
        <v>0</v>
      </c>
      <c r="BA351" s="196"/>
      <c r="BC351" s="19">
        <f t="shared" si="335"/>
        <v>0</v>
      </c>
      <c r="BE351" s="196"/>
      <c r="BG351" s="19">
        <f t="shared" si="336"/>
        <v>0</v>
      </c>
      <c r="BI351" s="196"/>
      <c r="BK351" s="19">
        <f t="shared" si="337"/>
        <v>0</v>
      </c>
      <c r="BM351" s="196"/>
      <c r="BO351" s="19">
        <f t="shared" si="338"/>
        <v>0</v>
      </c>
      <c r="BQ351" s="196"/>
      <c r="BS351" s="19">
        <f t="shared" si="339"/>
        <v>0</v>
      </c>
      <c r="BU351" s="196"/>
      <c r="BW351" s="19">
        <f t="shared" si="340"/>
        <v>0</v>
      </c>
      <c r="BY351" s="196"/>
      <c r="CA351" s="19">
        <f t="shared" si="341"/>
        <v>0</v>
      </c>
      <c r="CC351" s="196"/>
      <c r="CE351" s="19">
        <f t="shared" si="342"/>
        <v>0</v>
      </c>
      <c r="CG351" s="196"/>
      <c r="CI351" s="19">
        <f t="shared" si="343"/>
        <v>0</v>
      </c>
      <c r="CK351" s="196"/>
      <c r="CM351" s="19">
        <f t="shared" si="344"/>
        <v>0</v>
      </c>
      <c r="CO351" s="19">
        <f t="shared" si="314"/>
        <v>5645421.708333333</v>
      </c>
      <c r="CQ351" s="19">
        <f t="shared" si="361"/>
        <v>0</v>
      </c>
      <c r="CS351" s="19">
        <f t="shared" si="315"/>
        <v>0</v>
      </c>
      <c r="CU351" s="19">
        <f t="shared" si="345"/>
        <v>5645421.708333333</v>
      </c>
      <c r="CW351" s="76">
        <f t="shared" si="375"/>
        <v>0</v>
      </c>
      <c r="CY351" s="21"/>
      <c r="CZ351" s="19">
        <f t="shared" si="362"/>
        <v>0</v>
      </c>
      <c r="DA351" s="21"/>
    </row>
    <row r="352" spans="2:105" x14ac:dyDescent="0.2">
      <c r="B352" s="17" t="str">
        <f>VLOOKUP(D352,'line assign basis'!$L$15:$Q$1525,6,FALSE)</f>
        <v>ST SEC DEF REG PEN I</v>
      </c>
      <c r="C352" s="20" t="s">
        <v>3609</v>
      </c>
      <c r="D352" s="45" t="s">
        <v>3655</v>
      </c>
      <c r="E352" s="20">
        <f>IFERROR(VLOOKUP(D352,'line assign basis'!$L$5:$P$1288,5,FALSE),"")</f>
        <v>23</v>
      </c>
      <c r="F352" s="39" t="s">
        <v>3477</v>
      </c>
      <c r="G352" s="39" t="s">
        <v>3477</v>
      </c>
      <c r="H352" s="19">
        <v>0</v>
      </c>
      <c r="I352" s="105">
        <f>IFERROR(VLOOKUP($D352,'SAP Data'!$A$7:$SD$1500,I$4,FALSE),"")</f>
        <v>0</v>
      </c>
      <c r="J352" s="105">
        <f>IFERROR(VLOOKUP($D352,'SAP Data'!$A$7:$SD$1500,J$4,FALSE),"")</f>
        <v>0</v>
      </c>
      <c r="K352" s="105">
        <f>IFERROR(VLOOKUP($D352,'SAP Data'!$A$7:$SD$1500,K$4,FALSE),"")</f>
        <v>0</v>
      </c>
      <c r="L352" s="105">
        <f>IFERROR(VLOOKUP($D352,'SAP Data'!$A$7:$SD$1500,L$4,FALSE),"")</f>
        <v>0</v>
      </c>
      <c r="M352" s="105">
        <f>IFERROR(VLOOKUP($D352,'SAP Data'!$A$7:$SD$1500,M$4,FALSE),"")</f>
        <v>0</v>
      </c>
      <c r="N352" s="105">
        <f>IFERROR(VLOOKUP($D352,'SAP Data'!$A$7:$SD$1500,N$4,FALSE),"")</f>
        <v>0</v>
      </c>
      <c r="O352" s="105">
        <f>IFERROR(VLOOKUP($D352,'SAP Data'!$A$7:$SD$1500,O$4,FALSE),"")</f>
        <v>0</v>
      </c>
      <c r="P352" s="105">
        <f>IFERROR(VLOOKUP($D352,'SAP Data'!$A$7:$SD$1500,P$4,FALSE),"")</f>
        <v>0</v>
      </c>
      <c r="Q352" s="105">
        <f>IFERROR(VLOOKUP($D352,'SAP Data'!$A$7:$SD$1500,Q$4,FALSE),"")</f>
        <v>0</v>
      </c>
      <c r="R352" s="105">
        <f>IFERROR(VLOOKUP($D352,'SAP Data'!$A$7:$SD$1500,R$4,FALSE),"")</f>
        <v>0</v>
      </c>
      <c r="S352" s="105">
        <f>IFERROR(VLOOKUP($D352,'SAP Data'!$A$7:$SD$1500,S$4,FALSE),"")</f>
        <v>0</v>
      </c>
      <c r="T352" s="105">
        <f>IFERROR(VLOOKUP($D352,'SAP Data'!$A$7:$SD$1500,T$4,FALSE),"")</f>
        <v>0</v>
      </c>
      <c r="U352" s="105">
        <f>IFERROR(VLOOKUP($D352,'SAP Data'!$A$7:$SD$1500,U$4,FALSE),"")</f>
        <v>0</v>
      </c>
      <c r="V352" s="105">
        <f>IFERROR(VLOOKUP($D352,'SAP Data'!$A$7:$SD$1500,V$4,FALSE),"")</f>
        <v>-2123610.09</v>
      </c>
      <c r="W352" s="105">
        <f>IFERROR(VLOOKUP($D352,'SAP Data'!$A$7:$SD$1500,W$4,FALSE),"")</f>
        <v>-2121818.09</v>
      </c>
      <c r="X352" s="105">
        <f>IFERROR(VLOOKUP($D352,'SAP Data'!$A$7:$SD$1500,X$4,FALSE),"")</f>
        <v>-2054223.09</v>
      </c>
      <c r="Y352" s="105">
        <f>IFERROR(VLOOKUP($D352,'SAP Data'!$A$7:$SD$1500,Y$4,FALSE),"")</f>
        <v>-1987013.09</v>
      </c>
      <c r="Z352" s="105">
        <f>IFERROR(VLOOKUP($D352,'SAP Data'!$A$7:$SD$1500,Z$4,FALSE),"")</f>
        <v>-1916044.09</v>
      </c>
      <c r="AA352" s="105">
        <f>IFERROR(VLOOKUP($D352,'SAP Data'!$A$7:$SD$1500,AA$4,FALSE),"")</f>
        <v>-1771980.09</v>
      </c>
      <c r="AB352" s="105">
        <f>IFERROR(VLOOKUP($D352,'SAP Data'!$A$7:$SD$1500,AB$4,FALSE),"")</f>
        <v>-1527248.09</v>
      </c>
      <c r="AC352" s="220">
        <f>IFERROR(VLOOKUP($D352,'SAP Data'!$A$7:$SD$1500,AC$4,FALSE),"")</f>
        <v>-1191676.0900000001</v>
      </c>
      <c r="AD352" s="133" t="str">
        <f t="shared" si="363"/>
        <v/>
      </c>
      <c r="AE352" s="47" t="str">
        <f t="shared" si="364"/>
        <v/>
      </c>
      <c r="AF352" s="47">
        <f t="shared" si="365"/>
        <v>0</v>
      </c>
      <c r="AG352" s="47">
        <f t="shared" si="366"/>
        <v>0</v>
      </c>
      <c r="AH352" s="47">
        <f t="shared" si="367"/>
        <v>-88483.753749999989</v>
      </c>
      <c r="AI352" s="47">
        <f t="shared" si="368"/>
        <v>-265376.5945833333</v>
      </c>
      <c r="AJ352" s="47">
        <f t="shared" si="369"/>
        <v>-439378.31041666662</v>
      </c>
      <c r="AK352" s="47">
        <f t="shared" si="370"/>
        <v>-607763.15125</v>
      </c>
      <c r="AL352" s="47">
        <f t="shared" si="371"/>
        <v>-770390.53374999994</v>
      </c>
      <c r="AM352" s="47">
        <f t="shared" si="372"/>
        <v>-924058.20791666664</v>
      </c>
      <c r="AN352" s="47">
        <f t="shared" si="373"/>
        <v>-1061526.0487499998</v>
      </c>
      <c r="AO352" s="132">
        <f t="shared" si="374"/>
        <v>-1174814.5562499999</v>
      </c>
      <c r="AP352" s="19"/>
      <c r="AQ352" s="19">
        <f t="shared" si="332"/>
        <v>0</v>
      </c>
      <c r="AR352" s="19"/>
      <c r="AS352" s="201"/>
      <c r="AT352" s="19"/>
      <c r="AU352" s="19">
        <f t="shared" si="333"/>
        <v>0</v>
      </c>
      <c r="AV352" s="19"/>
      <c r="AW352" s="201"/>
      <c r="AY352" s="19">
        <f t="shared" si="334"/>
        <v>0</v>
      </c>
      <c r="BA352" s="196"/>
      <c r="BC352" s="19">
        <f t="shared" si="335"/>
        <v>0</v>
      </c>
      <c r="BE352" s="196"/>
      <c r="BG352" s="19">
        <f t="shared" si="336"/>
        <v>0</v>
      </c>
      <c r="BI352" s="196"/>
      <c r="BK352" s="19">
        <f t="shared" si="337"/>
        <v>0</v>
      </c>
      <c r="BM352" s="196"/>
      <c r="BO352" s="19">
        <f t="shared" si="338"/>
        <v>0</v>
      </c>
      <c r="BQ352" s="196"/>
      <c r="BS352" s="19">
        <f t="shared" si="339"/>
        <v>0</v>
      </c>
      <c r="BU352" s="196"/>
      <c r="BW352" s="19">
        <f t="shared" si="340"/>
        <v>0</v>
      </c>
      <c r="BY352" s="196"/>
      <c r="CA352" s="19">
        <f t="shared" si="341"/>
        <v>0</v>
      </c>
      <c r="CC352" s="196"/>
      <c r="CE352" s="19">
        <f t="shared" si="342"/>
        <v>0</v>
      </c>
      <c r="CG352" s="196"/>
      <c r="CI352" s="19">
        <f t="shared" si="343"/>
        <v>0</v>
      </c>
      <c r="CK352" s="196"/>
      <c r="CM352" s="19">
        <f t="shared" si="344"/>
        <v>0</v>
      </c>
      <c r="CO352" s="19">
        <f>IFERROR(CZ352+CU352,"")</f>
        <v>-1174814.5562499999</v>
      </c>
      <c r="CQ352" s="19">
        <f t="shared" si="361"/>
        <v>0</v>
      </c>
      <c r="CS352" s="19">
        <f>IFERROR(CZ352-CQ352,"")</f>
        <v>0</v>
      </c>
      <c r="CU352" s="19">
        <f t="shared" si="345"/>
        <v>-1174814.5562499999</v>
      </c>
      <c r="CW352" s="76">
        <f t="shared" si="375"/>
        <v>0</v>
      </c>
      <c r="CY352" s="21"/>
      <c r="CZ352" s="19">
        <f t="shared" si="362"/>
        <v>0</v>
      </c>
      <c r="DA352" s="21"/>
    </row>
    <row r="353" spans="2:105" x14ac:dyDescent="0.2">
      <c r="B353" s="17" t="str">
        <f>VLOOKUP(D353,'line assign basis'!$L$15:$Q$1525,6,FALSE)</f>
        <v>Def Ince-Sng Fam Con</v>
      </c>
      <c r="C353" s="20" t="s">
        <v>844</v>
      </c>
      <c r="D353" s="20" t="s">
        <v>842</v>
      </c>
      <c r="E353" s="20">
        <f>IFERROR(VLOOKUP(D353,'line assign basis'!$L$5:$P$1288,5,FALSE),"")</f>
        <v>23</v>
      </c>
      <c r="F353" s="39">
        <v>17300</v>
      </c>
      <c r="G353" s="39">
        <v>54350</v>
      </c>
      <c r="H353" s="19">
        <v>83750</v>
      </c>
      <c r="I353" s="105">
        <f>IFERROR(VLOOKUP($D353,'SAP Data'!$A$7:$SD$1500,I$4,FALSE),"")</f>
        <v>111510</v>
      </c>
      <c r="J353" s="105">
        <f>IFERROR(VLOOKUP($D353,'SAP Data'!$A$7:$SD$1500,J$4,FALSE),"")</f>
        <v>143610</v>
      </c>
      <c r="K353" s="105">
        <f>IFERROR(VLOOKUP($D353,'SAP Data'!$A$7:$SD$1500,K$4,FALSE),"")</f>
        <v>193210</v>
      </c>
      <c r="L353" s="105">
        <f>IFERROR(VLOOKUP($D353,'SAP Data'!$A$7:$SD$1500,L$4,FALSE),"")</f>
        <v>215710</v>
      </c>
      <c r="M353" s="105">
        <f>IFERROR(VLOOKUP($D353,'SAP Data'!$A$7:$SD$1500,M$4,FALSE),"")</f>
        <v>246710</v>
      </c>
      <c r="N353" s="105">
        <f>IFERROR(VLOOKUP($D353,'SAP Data'!$A$7:$SD$1500,N$4,FALSE),"")</f>
        <v>282310</v>
      </c>
      <c r="O353" s="105">
        <f>IFERROR(VLOOKUP($D353,'SAP Data'!$A$7:$SD$1500,O$4,FALSE),"")</f>
        <v>322310</v>
      </c>
      <c r="P353" s="105">
        <f>IFERROR(VLOOKUP($D353,'SAP Data'!$A$7:$SD$1500,P$4,FALSE),"")</f>
        <v>370710</v>
      </c>
      <c r="Q353" s="105">
        <f>IFERROR(VLOOKUP($D353,'SAP Data'!$A$7:$SD$1500,Q$4,FALSE),"")</f>
        <v>427510</v>
      </c>
      <c r="R353" s="105">
        <f>IFERROR(VLOOKUP($D353,'SAP Data'!$A$7:$SD$1500,R$4,FALSE),"")</f>
        <v>468110</v>
      </c>
      <c r="S353" s="105">
        <f>IFERROR(VLOOKUP($D353,'SAP Data'!$A$7:$SD$1500,S$4,FALSE),"")</f>
        <v>525410</v>
      </c>
      <c r="T353" s="105">
        <f>IFERROR(VLOOKUP($D353,'SAP Data'!$A$7:$SD$1500,T$4,FALSE),"")</f>
        <v>563610</v>
      </c>
      <c r="U353" s="105">
        <f>IFERROR(VLOOKUP($D353,'SAP Data'!$A$7:$SD$1500,U$4,FALSE),"")</f>
        <v>605010</v>
      </c>
      <c r="V353" s="105">
        <f>IFERROR(VLOOKUP($D353,'SAP Data'!$A$7:$SD$1500,V$4,FALSE),"")</f>
        <v>634010</v>
      </c>
      <c r="W353" s="105">
        <f>IFERROR(VLOOKUP($D353,'SAP Data'!$A$7:$SD$1500,W$4,FALSE),"")</f>
        <v>675010</v>
      </c>
      <c r="X353" s="105">
        <f>IFERROR(VLOOKUP($D353,'SAP Data'!$A$7:$SD$1500,X$4,FALSE),"")</f>
        <v>699760</v>
      </c>
      <c r="Y353" s="105">
        <f>IFERROR(VLOOKUP($D353,'SAP Data'!$A$7:$SD$1500,Y$4,FALSE),"")</f>
        <v>725760</v>
      </c>
      <c r="Z353" s="105">
        <f>IFERROR(VLOOKUP($D353,'SAP Data'!$A$7:$SD$1500,Z$4,FALSE),"")</f>
        <v>758260</v>
      </c>
      <c r="AA353" s="105">
        <f>IFERROR(VLOOKUP($D353,'SAP Data'!$A$7:$SD$1500,AA$4,FALSE),"")</f>
        <v>805360</v>
      </c>
      <c r="AB353" s="105">
        <f>IFERROR(VLOOKUP($D353,'SAP Data'!$A$7:$SD$1500,AB$4,FALSE),"")</f>
        <v>881360</v>
      </c>
      <c r="AC353" s="220">
        <f>IFERROR(VLOOKUP($D353,'SAP Data'!$A$7:$SD$1500,AC$4,FALSE),"")</f>
        <v>1015860</v>
      </c>
      <c r="AD353" s="133">
        <f t="shared" si="363"/>
        <v>224532.91666666666</v>
      </c>
      <c r="AE353" s="47">
        <f t="shared" si="364"/>
        <v>262944.16666666669</v>
      </c>
      <c r="AF353" s="47">
        <f t="shared" si="365"/>
        <v>302565.83333333331</v>
      </c>
      <c r="AG353" s="47">
        <f t="shared" si="366"/>
        <v>343122.5</v>
      </c>
      <c r="AH353" s="47">
        <f t="shared" si="367"/>
        <v>384118.33333333331</v>
      </c>
      <c r="AI353" s="47">
        <f t="shared" si="368"/>
        <v>424626.66666666669</v>
      </c>
      <c r="AJ353" s="47">
        <f t="shared" si="369"/>
        <v>464870.41666666669</v>
      </c>
      <c r="AK353" s="47">
        <f t="shared" si="370"/>
        <v>504999.58333333331</v>
      </c>
      <c r="AL353" s="47">
        <f t="shared" si="371"/>
        <v>544791.25</v>
      </c>
      <c r="AM353" s="47">
        <f t="shared" si="372"/>
        <v>584749.58333333337</v>
      </c>
      <c r="AN353" s="47">
        <f t="shared" si="373"/>
        <v>626153.75</v>
      </c>
      <c r="AO353" s="132">
        <f t="shared" si="374"/>
        <v>671945.41666666663</v>
      </c>
      <c r="AP353" s="19"/>
      <c r="AQ353" s="19">
        <f t="shared" si="332"/>
        <v>0</v>
      </c>
      <c r="AR353" s="19"/>
      <c r="AS353" s="201"/>
      <c r="AT353" s="19"/>
      <c r="AU353" s="19">
        <f t="shared" si="333"/>
        <v>0</v>
      </c>
      <c r="AV353" s="19"/>
      <c r="AW353" s="201"/>
      <c r="AY353" s="19">
        <f t="shared" si="334"/>
        <v>0</v>
      </c>
      <c r="BA353" s="196"/>
      <c r="BC353" s="19">
        <f t="shared" si="335"/>
        <v>0</v>
      </c>
      <c r="BE353" s="196"/>
      <c r="BG353" s="19">
        <f t="shared" si="336"/>
        <v>0</v>
      </c>
      <c r="BI353" s="196"/>
      <c r="BK353" s="19">
        <f t="shared" si="337"/>
        <v>0</v>
      </c>
      <c r="BM353" s="196"/>
      <c r="BO353" s="19">
        <f t="shared" si="338"/>
        <v>0</v>
      </c>
      <c r="BQ353" s="196"/>
      <c r="BS353" s="19">
        <f t="shared" si="339"/>
        <v>0</v>
      </c>
      <c r="BU353" s="196"/>
      <c r="BW353" s="19">
        <f t="shared" si="340"/>
        <v>0</v>
      </c>
      <c r="BY353" s="196"/>
      <c r="CA353" s="19">
        <f t="shared" si="341"/>
        <v>0</v>
      </c>
      <c r="CC353" s="196"/>
      <c r="CE353" s="19">
        <f t="shared" si="342"/>
        <v>0</v>
      </c>
      <c r="CG353" s="196"/>
      <c r="CI353" s="19">
        <f t="shared" si="343"/>
        <v>0</v>
      </c>
      <c r="CK353" s="196"/>
      <c r="CM353" s="19">
        <f t="shared" si="344"/>
        <v>0</v>
      </c>
      <c r="CO353" s="19">
        <f t="shared" si="314"/>
        <v>671945.41666666663</v>
      </c>
      <c r="CQ353" s="19">
        <f t="shared" si="361"/>
        <v>0</v>
      </c>
      <c r="CS353" s="19">
        <f t="shared" si="315"/>
        <v>0</v>
      </c>
      <c r="CU353" s="19">
        <f t="shared" si="345"/>
        <v>671945.41666666663</v>
      </c>
      <c r="CW353" s="76">
        <f t="shared" si="375"/>
        <v>0</v>
      </c>
      <c r="CY353" s="21"/>
      <c r="CZ353" s="19">
        <f t="shared" si="362"/>
        <v>0</v>
      </c>
      <c r="DA353" s="21"/>
    </row>
    <row r="354" spans="2:105" x14ac:dyDescent="0.2">
      <c r="B354" s="17" t="str">
        <f>VLOOKUP(D354,'line assign basis'!$L$15:$Q$1525,6,FALSE)</f>
        <v>Acc Amort - DI - SFC</v>
      </c>
      <c r="C354" s="20" t="s">
        <v>847</v>
      </c>
      <c r="D354" s="20" t="s">
        <v>845</v>
      </c>
      <c r="E354" s="20">
        <f>IFERROR(VLOOKUP(D354,'line assign basis'!$L$5:$P$1288,5,FALSE),"")</f>
        <v>23</v>
      </c>
      <c r="F354" s="39">
        <v>0</v>
      </c>
      <c r="G354" s="39">
        <v>0</v>
      </c>
      <c r="H354" s="19">
        <v>-495.07</v>
      </c>
      <c r="I354" s="105">
        <f>IFERROR(VLOOKUP($D354,'SAP Data'!$A$7:$SD$1500,I$4,FALSE),"")</f>
        <v>-495.07</v>
      </c>
      <c r="J354" s="105">
        <f>IFERROR(VLOOKUP($D354,'SAP Data'!$A$7:$SD$1500,J$4,FALSE),"")</f>
        <v>-495.07</v>
      </c>
      <c r="K354" s="105">
        <f>IFERROR(VLOOKUP($D354,'SAP Data'!$A$7:$SD$1500,K$4,FALSE),"")</f>
        <v>-1710.27</v>
      </c>
      <c r="L354" s="105">
        <f>IFERROR(VLOOKUP($D354,'SAP Data'!$A$7:$SD$1500,L$4,FALSE),"")</f>
        <v>-1710.27</v>
      </c>
      <c r="M354" s="105">
        <f>IFERROR(VLOOKUP($D354,'SAP Data'!$A$7:$SD$1500,M$4,FALSE),"")</f>
        <v>-1710.27</v>
      </c>
      <c r="N354" s="105">
        <f>IFERROR(VLOOKUP($D354,'SAP Data'!$A$7:$SD$1500,N$4,FALSE),"")</f>
        <v>-3511.65</v>
      </c>
      <c r="O354" s="105">
        <f>IFERROR(VLOOKUP($D354,'SAP Data'!$A$7:$SD$1500,O$4,FALSE),"")</f>
        <v>-3511.65</v>
      </c>
      <c r="P354" s="105">
        <f>IFERROR(VLOOKUP($D354,'SAP Data'!$A$7:$SD$1500,P$4,FALSE),"")</f>
        <v>-3511.65</v>
      </c>
      <c r="Q354" s="105">
        <f>IFERROR(VLOOKUP($D354,'SAP Data'!$A$7:$SD$1500,Q$4,FALSE),"")</f>
        <v>-6491.97</v>
      </c>
      <c r="R354" s="105">
        <f>IFERROR(VLOOKUP($D354,'SAP Data'!$A$7:$SD$1500,R$4,FALSE),"")</f>
        <v>-6491.97</v>
      </c>
      <c r="S354" s="105">
        <f>IFERROR(VLOOKUP($D354,'SAP Data'!$A$7:$SD$1500,S$4,FALSE),"")</f>
        <v>-6491.97</v>
      </c>
      <c r="T354" s="105">
        <f>IFERROR(VLOOKUP($D354,'SAP Data'!$A$7:$SD$1500,T$4,FALSE),"")</f>
        <v>-10199.93</v>
      </c>
      <c r="U354" s="105">
        <f>IFERROR(VLOOKUP($D354,'SAP Data'!$A$7:$SD$1500,U$4,FALSE),"")</f>
        <v>-10199.93</v>
      </c>
      <c r="V354" s="105">
        <f>IFERROR(VLOOKUP($D354,'SAP Data'!$A$7:$SD$1500,V$4,FALSE),"")</f>
        <v>-10199.93</v>
      </c>
      <c r="W354" s="105">
        <f>IFERROR(VLOOKUP($D354,'SAP Data'!$A$7:$SD$1500,W$4,FALSE),"")</f>
        <v>-14647.36</v>
      </c>
      <c r="X354" s="105">
        <f>IFERROR(VLOOKUP($D354,'SAP Data'!$A$7:$SD$1500,X$4,FALSE),"")</f>
        <v>-14647.36</v>
      </c>
      <c r="Y354" s="105">
        <f>IFERROR(VLOOKUP($D354,'SAP Data'!$A$7:$SD$1500,Y$4,FALSE),"")</f>
        <v>-14647.36</v>
      </c>
      <c r="Z354" s="105">
        <f>IFERROR(VLOOKUP($D354,'SAP Data'!$A$7:$SD$1500,Z$4,FALSE),"")</f>
        <v>-19629.330000000002</v>
      </c>
      <c r="AA354" s="105">
        <f>IFERROR(VLOOKUP($D354,'SAP Data'!$A$7:$SD$1500,AA$4,FALSE),"")</f>
        <v>-19629.330000000002</v>
      </c>
      <c r="AB354" s="105">
        <f>IFERROR(VLOOKUP($D354,'SAP Data'!$A$7:$SD$1500,AB$4,FALSE),"")</f>
        <v>-19629.330000000002</v>
      </c>
      <c r="AC354" s="220">
        <f>IFERROR(VLOOKUP($D354,'SAP Data'!$A$7:$SD$1500,AC$4,FALSE),"")</f>
        <v>-26312.62</v>
      </c>
      <c r="AD354" s="133">
        <f t="shared" si="363"/>
        <v>-2240.7437500000001</v>
      </c>
      <c r="AE354" s="47">
        <f t="shared" si="364"/>
        <v>-2781.7412500000005</v>
      </c>
      <c r="AF354" s="47">
        <f t="shared" si="365"/>
        <v>-3456.6091666666675</v>
      </c>
      <c r="AG354" s="47">
        <f t="shared" si="366"/>
        <v>-4265.3474999999999</v>
      </c>
      <c r="AH354" s="47">
        <f t="shared" si="367"/>
        <v>-5074.0858333333335</v>
      </c>
      <c r="AI354" s="47">
        <f t="shared" si="368"/>
        <v>-6017.5004166666668</v>
      </c>
      <c r="AJ354" s="47">
        <f t="shared" si="369"/>
        <v>-7095.5912500000004</v>
      </c>
      <c r="AK354" s="47">
        <f t="shared" si="370"/>
        <v>-8173.6820833333331</v>
      </c>
      <c r="AL354" s="47">
        <f t="shared" si="371"/>
        <v>-9384.2975000000006</v>
      </c>
      <c r="AM354" s="47">
        <f t="shared" si="372"/>
        <v>-10727.4375</v>
      </c>
      <c r="AN354" s="47">
        <f t="shared" si="373"/>
        <v>-12070.577500000001</v>
      </c>
      <c r="AO354" s="132">
        <f t="shared" si="374"/>
        <v>-13568.007916666667</v>
      </c>
      <c r="AP354" s="19"/>
      <c r="AQ354" s="19">
        <f t="shared" si="332"/>
        <v>0</v>
      </c>
      <c r="AR354" s="19"/>
      <c r="AS354" s="201"/>
      <c r="AT354" s="19"/>
      <c r="AU354" s="19">
        <f t="shared" si="333"/>
        <v>0</v>
      </c>
      <c r="AV354" s="19"/>
      <c r="AW354" s="201"/>
      <c r="AY354" s="19">
        <f t="shared" si="334"/>
        <v>0</v>
      </c>
      <c r="BA354" s="196"/>
      <c r="BC354" s="19">
        <f t="shared" si="335"/>
        <v>0</v>
      </c>
      <c r="BE354" s="196"/>
      <c r="BG354" s="19">
        <f t="shared" si="336"/>
        <v>0</v>
      </c>
      <c r="BI354" s="196"/>
      <c r="BK354" s="19">
        <f t="shared" si="337"/>
        <v>0</v>
      </c>
      <c r="BM354" s="196"/>
      <c r="BO354" s="19">
        <f t="shared" si="338"/>
        <v>0</v>
      </c>
      <c r="BQ354" s="196"/>
      <c r="BS354" s="19">
        <f t="shared" si="339"/>
        <v>0</v>
      </c>
      <c r="BU354" s="196"/>
      <c r="BW354" s="19">
        <f t="shared" si="340"/>
        <v>0</v>
      </c>
      <c r="BY354" s="196"/>
      <c r="CA354" s="19">
        <f t="shared" si="341"/>
        <v>0</v>
      </c>
      <c r="CC354" s="196"/>
      <c r="CE354" s="19">
        <f t="shared" si="342"/>
        <v>0</v>
      </c>
      <c r="CG354" s="196"/>
      <c r="CI354" s="19">
        <f t="shared" si="343"/>
        <v>0</v>
      </c>
      <c r="CK354" s="196"/>
      <c r="CM354" s="19">
        <f t="shared" si="344"/>
        <v>0</v>
      </c>
      <c r="CO354" s="19">
        <f t="shared" si="314"/>
        <v>-13568.007916666667</v>
      </c>
      <c r="CQ354" s="19">
        <f t="shared" si="361"/>
        <v>0</v>
      </c>
      <c r="CS354" s="19">
        <f t="shared" si="315"/>
        <v>0</v>
      </c>
      <c r="CU354" s="19">
        <f t="shared" si="345"/>
        <v>-13568.007916666667</v>
      </c>
      <c r="CW354" s="76">
        <f t="shared" si="375"/>
        <v>0</v>
      </c>
      <c r="CY354" s="21"/>
      <c r="CZ354" s="19">
        <f t="shared" si="362"/>
        <v>0</v>
      </c>
      <c r="DA354" s="21"/>
    </row>
    <row r="355" spans="2:105" x14ac:dyDescent="0.2">
      <c r="B355" s="17" t="str">
        <f>VLOOKUP(D355,'line assign basis'!$L$15:$Q$1525,6,FALSE)</f>
        <v>Def Ince-Mltf Mult M</v>
      </c>
      <c r="C355" s="20" t="s">
        <v>850</v>
      </c>
      <c r="D355" s="20" t="s">
        <v>848</v>
      </c>
      <c r="E355" s="20">
        <f>IFERROR(VLOOKUP(D355,'line assign basis'!$L$5:$P$1288,5,FALSE),"")</f>
        <v>23</v>
      </c>
      <c r="F355" s="39">
        <v>0</v>
      </c>
      <c r="G355" s="39">
        <v>0</v>
      </c>
      <c r="H355" s="19">
        <v>7550</v>
      </c>
      <c r="I355" s="105">
        <f>IFERROR(VLOOKUP($D355,'SAP Data'!$A$7:$SD$1500,I$4,FALSE),"")</f>
        <v>7550</v>
      </c>
      <c r="J355" s="105">
        <f>IFERROR(VLOOKUP($D355,'SAP Data'!$A$7:$SD$1500,J$4,FALSE),"")</f>
        <v>7550</v>
      </c>
      <c r="K355" s="105">
        <f>IFERROR(VLOOKUP($D355,'SAP Data'!$A$7:$SD$1500,K$4,FALSE),"")</f>
        <v>7550</v>
      </c>
      <c r="L355" s="105">
        <f>IFERROR(VLOOKUP($D355,'SAP Data'!$A$7:$SD$1500,L$4,FALSE),"")</f>
        <v>34550</v>
      </c>
      <c r="M355" s="105">
        <f>IFERROR(VLOOKUP($D355,'SAP Data'!$A$7:$SD$1500,M$4,FALSE),"")</f>
        <v>58710</v>
      </c>
      <c r="N355" s="105">
        <f>IFERROR(VLOOKUP($D355,'SAP Data'!$A$7:$SD$1500,N$4,FALSE),"")</f>
        <v>117350</v>
      </c>
      <c r="O355" s="105">
        <f>IFERROR(VLOOKUP($D355,'SAP Data'!$A$7:$SD$1500,O$4,FALSE),"")</f>
        <v>117350</v>
      </c>
      <c r="P355" s="105">
        <f>IFERROR(VLOOKUP($D355,'SAP Data'!$A$7:$SD$1500,P$4,FALSE),"")</f>
        <v>142170</v>
      </c>
      <c r="Q355" s="105">
        <f>IFERROR(VLOOKUP($D355,'SAP Data'!$A$7:$SD$1500,Q$4,FALSE),"")</f>
        <v>146670</v>
      </c>
      <c r="R355" s="105">
        <f>IFERROR(VLOOKUP($D355,'SAP Data'!$A$7:$SD$1500,R$4,FALSE),"")</f>
        <v>300670</v>
      </c>
      <c r="S355" s="105">
        <f>IFERROR(VLOOKUP($D355,'SAP Data'!$A$7:$SD$1500,S$4,FALSE),"")</f>
        <v>300670</v>
      </c>
      <c r="T355" s="105">
        <f>IFERROR(VLOOKUP($D355,'SAP Data'!$A$7:$SD$1500,T$4,FALSE),"")</f>
        <v>367690</v>
      </c>
      <c r="U355" s="105">
        <f>IFERROR(VLOOKUP($D355,'SAP Data'!$A$7:$SD$1500,U$4,FALSE),"")</f>
        <v>373450</v>
      </c>
      <c r="V355" s="105">
        <f>IFERROR(VLOOKUP($D355,'SAP Data'!$A$7:$SD$1500,V$4,FALSE),"")</f>
        <v>489780</v>
      </c>
      <c r="W355" s="105">
        <f>IFERROR(VLOOKUP($D355,'SAP Data'!$A$7:$SD$1500,W$4,FALSE),"")</f>
        <v>489780</v>
      </c>
      <c r="X355" s="105">
        <f>IFERROR(VLOOKUP($D355,'SAP Data'!$A$7:$SD$1500,X$4,FALSE),"")</f>
        <v>489780</v>
      </c>
      <c r="Y355" s="105">
        <f>IFERROR(VLOOKUP($D355,'SAP Data'!$A$7:$SD$1500,Y$4,FALSE),"")</f>
        <v>509380</v>
      </c>
      <c r="Z355" s="105">
        <f>IFERROR(VLOOKUP($D355,'SAP Data'!$A$7:$SD$1500,Z$4,FALSE),"")</f>
        <v>509380</v>
      </c>
      <c r="AA355" s="105">
        <f>IFERROR(VLOOKUP($D355,'SAP Data'!$A$7:$SD$1500,AA$4,FALSE),"")</f>
        <v>671940</v>
      </c>
      <c r="AB355" s="105">
        <f>IFERROR(VLOOKUP($D355,'SAP Data'!$A$7:$SD$1500,AB$4,FALSE),"")</f>
        <v>858640</v>
      </c>
      <c r="AC355" s="220">
        <f>IFERROR(VLOOKUP($D355,'SAP Data'!$A$7:$SD$1500,AC$4,FALSE),"")</f>
        <v>858640</v>
      </c>
      <c r="AD355" s="133">
        <f t="shared" si="363"/>
        <v>66444.583333333328</v>
      </c>
      <c r="AE355" s="47">
        <f t="shared" si="364"/>
        <v>91500.416666666672</v>
      </c>
      <c r="AF355" s="47">
        <f t="shared" si="365"/>
        <v>119034.16666666667</v>
      </c>
      <c r="AG355" s="47">
        <f t="shared" si="366"/>
        <v>149285.83333333334</v>
      </c>
      <c r="AH355" s="47">
        <f t="shared" si="367"/>
        <v>184624.58333333334</v>
      </c>
      <c r="AI355" s="47">
        <f t="shared" si="368"/>
        <v>224810.41666666666</v>
      </c>
      <c r="AJ355" s="47">
        <f t="shared" si="369"/>
        <v>263871.25</v>
      </c>
      <c r="AK355" s="47">
        <f t="shared" si="370"/>
        <v>301617.08333333331</v>
      </c>
      <c r="AL355" s="47">
        <f t="shared" si="371"/>
        <v>336729.58333333331</v>
      </c>
      <c r="AM355" s="47">
        <f t="shared" si="372"/>
        <v>376172.08333333331</v>
      </c>
      <c r="AN355" s="47">
        <f t="shared" si="373"/>
        <v>429132.91666666669</v>
      </c>
      <c r="AO355" s="132">
        <f t="shared" si="374"/>
        <v>488651.25</v>
      </c>
      <c r="AP355" s="19"/>
      <c r="AQ355" s="19">
        <f t="shared" si="332"/>
        <v>0</v>
      </c>
      <c r="AR355" s="19"/>
      <c r="AS355" s="201"/>
      <c r="AT355" s="19"/>
      <c r="AU355" s="19">
        <f t="shared" si="333"/>
        <v>0</v>
      </c>
      <c r="AV355" s="19"/>
      <c r="AW355" s="201"/>
      <c r="AY355" s="19">
        <f t="shared" si="334"/>
        <v>0</v>
      </c>
      <c r="BA355" s="196"/>
      <c r="BC355" s="19">
        <f t="shared" si="335"/>
        <v>0</v>
      </c>
      <c r="BE355" s="196"/>
      <c r="BG355" s="19">
        <f t="shared" si="336"/>
        <v>0</v>
      </c>
      <c r="BI355" s="196"/>
      <c r="BK355" s="19">
        <f t="shared" si="337"/>
        <v>0</v>
      </c>
      <c r="BM355" s="196"/>
      <c r="BO355" s="19">
        <f t="shared" si="338"/>
        <v>0</v>
      </c>
      <c r="BQ355" s="196"/>
      <c r="BS355" s="19">
        <f t="shared" si="339"/>
        <v>0</v>
      </c>
      <c r="BU355" s="196"/>
      <c r="BW355" s="19">
        <f t="shared" si="340"/>
        <v>0</v>
      </c>
      <c r="BY355" s="196"/>
      <c r="CA355" s="19">
        <f t="shared" si="341"/>
        <v>0</v>
      </c>
      <c r="CC355" s="196"/>
      <c r="CE355" s="19">
        <f t="shared" si="342"/>
        <v>0</v>
      </c>
      <c r="CG355" s="196"/>
      <c r="CI355" s="19">
        <f t="shared" si="343"/>
        <v>0</v>
      </c>
      <c r="CK355" s="196"/>
      <c r="CM355" s="19">
        <f t="shared" si="344"/>
        <v>0</v>
      </c>
      <c r="CO355" s="19">
        <f t="shared" si="314"/>
        <v>488651.25</v>
      </c>
      <c r="CQ355" s="19">
        <f t="shared" si="361"/>
        <v>0</v>
      </c>
      <c r="CS355" s="19">
        <f t="shared" si="315"/>
        <v>0</v>
      </c>
      <c r="CU355" s="19">
        <f t="shared" si="345"/>
        <v>488651.25</v>
      </c>
      <c r="CW355" s="76">
        <f t="shared" si="375"/>
        <v>0</v>
      </c>
      <c r="CY355" s="21"/>
      <c r="CZ355" s="19">
        <f t="shared" si="362"/>
        <v>0</v>
      </c>
      <c r="DA355" s="21"/>
    </row>
    <row r="356" spans="2:105" x14ac:dyDescent="0.2">
      <c r="B356" s="17" t="str">
        <f>VLOOKUP(D356,'line assign basis'!$L$15:$Q$1525,6,FALSE)</f>
        <v>Acc Amort - DI - MMM</v>
      </c>
      <c r="C356" s="20" t="s">
        <v>853</v>
      </c>
      <c r="D356" s="20" t="s">
        <v>851</v>
      </c>
      <c r="E356" s="20">
        <f>IFERROR(VLOOKUP(D356,'line assign basis'!$L$5:$P$1288,5,FALSE),"")</f>
        <v>23</v>
      </c>
      <c r="F356" s="39">
        <v>0</v>
      </c>
      <c r="G356" s="39">
        <v>0</v>
      </c>
      <c r="H356" s="19">
        <v>-8.82</v>
      </c>
      <c r="I356" s="105">
        <f>IFERROR(VLOOKUP($D356,'SAP Data'!$A$7:$SD$1500,I$4,FALSE),"")</f>
        <v>-8.82</v>
      </c>
      <c r="J356" s="105">
        <f>IFERROR(VLOOKUP($D356,'SAP Data'!$A$7:$SD$1500,J$4,FALSE),"")</f>
        <v>-8.82</v>
      </c>
      <c r="K356" s="105">
        <f>IFERROR(VLOOKUP($D356,'SAP Data'!$A$7:$SD$1500,K$4,FALSE),"")</f>
        <v>-17.64</v>
      </c>
      <c r="L356" s="105">
        <f>IFERROR(VLOOKUP($D356,'SAP Data'!$A$7:$SD$1500,L$4,FALSE),"")</f>
        <v>-17.64</v>
      </c>
      <c r="M356" s="105">
        <f>IFERROR(VLOOKUP($D356,'SAP Data'!$A$7:$SD$1500,M$4,FALSE),"")</f>
        <v>-17.64</v>
      </c>
      <c r="N356" s="105">
        <f>IFERROR(VLOOKUP($D356,'SAP Data'!$A$7:$SD$1500,N$4,FALSE),"")</f>
        <v>-748.82</v>
      </c>
      <c r="O356" s="105">
        <f>IFERROR(VLOOKUP($D356,'SAP Data'!$A$7:$SD$1500,O$4,FALSE),"")</f>
        <v>-748.82</v>
      </c>
      <c r="P356" s="105">
        <f>IFERROR(VLOOKUP($D356,'SAP Data'!$A$7:$SD$1500,P$4,FALSE),"")</f>
        <v>-748.82</v>
      </c>
      <c r="Q356" s="105">
        <f>IFERROR(VLOOKUP($D356,'SAP Data'!$A$7:$SD$1500,Q$4,FALSE),"")</f>
        <v>-1836.32</v>
      </c>
      <c r="R356" s="105">
        <f>IFERROR(VLOOKUP($D356,'SAP Data'!$A$7:$SD$1500,R$4,FALSE),"")</f>
        <v>-1836.32</v>
      </c>
      <c r="S356" s="105">
        <f>IFERROR(VLOOKUP($D356,'SAP Data'!$A$7:$SD$1500,S$4,FALSE),"")</f>
        <v>-1836.32</v>
      </c>
      <c r="T356" s="105">
        <f>IFERROR(VLOOKUP($D356,'SAP Data'!$A$7:$SD$1500,T$4,FALSE),"")</f>
        <v>-4255.33</v>
      </c>
      <c r="U356" s="105">
        <f>IFERROR(VLOOKUP($D356,'SAP Data'!$A$7:$SD$1500,U$4,FALSE),"")</f>
        <v>-4255.33</v>
      </c>
      <c r="V356" s="105">
        <f>IFERROR(VLOOKUP($D356,'SAP Data'!$A$7:$SD$1500,V$4,FALSE),"")</f>
        <v>-4255.33</v>
      </c>
      <c r="W356" s="105">
        <f>IFERROR(VLOOKUP($D356,'SAP Data'!$A$7:$SD$1500,W$4,FALSE),"")</f>
        <v>-7477.57</v>
      </c>
      <c r="X356" s="105">
        <f>IFERROR(VLOOKUP($D356,'SAP Data'!$A$7:$SD$1500,X$4,FALSE),"")</f>
        <v>-7477.57</v>
      </c>
      <c r="Y356" s="105">
        <f>IFERROR(VLOOKUP($D356,'SAP Data'!$A$7:$SD$1500,Y$4,FALSE),"")</f>
        <v>-7477.57</v>
      </c>
      <c r="Z356" s="105">
        <f>IFERROR(VLOOKUP($D356,'SAP Data'!$A$7:$SD$1500,Z$4,FALSE),"")</f>
        <v>-10828.75</v>
      </c>
      <c r="AA356" s="105">
        <f>IFERROR(VLOOKUP($D356,'SAP Data'!$A$7:$SD$1500,AA$4,FALSE),"")</f>
        <v>-10828.75</v>
      </c>
      <c r="AB356" s="105">
        <f>IFERROR(VLOOKUP($D356,'SAP Data'!$A$7:$SD$1500,AB$4,FALSE),"")</f>
        <v>-10828.75</v>
      </c>
      <c r="AC356" s="220">
        <f>IFERROR(VLOOKUP($D356,'SAP Data'!$A$7:$SD$1500,AC$4,FALSE),"")</f>
        <v>-16477.7</v>
      </c>
      <c r="AD356" s="133">
        <f t="shared" si="363"/>
        <v>-423.35999999999996</v>
      </c>
      <c r="AE356" s="47">
        <f t="shared" si="364"/>
        <v>-576.38666666666666</v>
      </c>
      <c r="AF356" s="47">
        <f t="shared" si="365"/>
        <v>-829.83791666666673</v>
      </c>
      <c r="AG356" s="47">
        <f t="shared" si="366"/>
        <v>-1183.7137499999999</v>
      </c>
      <c r="AH356" s="47">
        <f t="shared" si="367"/>
        <v>-1537.5895833333332</v>
      </c>
      <c r="AI356" s="47">
        <f t="shared" si="368"/>
        <v>-2025.3579166666666</v>
      </c>
      <c r="AJ356" s="47">
        <f t="shared" si="369"/>
        <v>-2647.0187499999997</v>
      </c>
      <c r="AK356" s="47">
        <f t="shared" si="370"/>
        <v>-3268.6795833333331</v>
      </c>
      <c r="AL356" s="47">
        <f t="shared" si="371"/>
        <v>-3999.5070833333334</v>
      </c>
      <c r="AM356" s="47">
        <f t="shared" si="372"/>
        <v>-4839.5012500000003</v>
      </c>
      <c r="AN356" s="47">
        <f t="shared" si="373"/>
        <v>-5679.4954166666676</v>
      </c>
      <c r="AO356" s="132">
        <f t="shared" si="374"/>
        <v>-6709.55</v>
      </c>
      <c r="AP356" s="19"/>
      <c r="AQ356" s="19">
        <f t="shared" ref="AQ356:AQ382" si="376">IF($E356&gt;28,IF($E356&lt;30,$AD356,0),0)</f>
        <v>0</v>
      </c>
      <c r="AR356" s="19"/>
      <c r="AS356" s="201"/>
      <c r="AT356" s="19"/>
      <c r="AU356" s="19">
        <f t="shared" ref="AU356:AU382" si="377">IF($E356&gt;28,IF($E356&lt;30,$AE356,0),0)</f>
        <v>0</v>
      </c>
      <c r="AV356" s="19"/>
      <c r="AW356" s="201"/>
      <c r="AY356" s="19">
        <f t="shared" ref="AY356:AY382" si="378">IF($E356&gt;28,IF($E356&lt;30,$AF356,0),0)</f>
        <v>0</v>
      </c>
      <c r="BA356" s="196"/>
      <c r="BC356" s="19">
        <f t="shared" ref="BC356:BC382" si="379">IF($E356&gt;28,IF($E356&lt;30,$AG356,0),0)</f>
        <v>0</v>
      </c>
      <c r="BE356" s="196"/>
      <c r="BG356" s="19">
        <f t="shared" ref="BG356:BG382" si="380">IF($E356&gt;28,IF($E356&lt;30,$AH356,0),0)</f>
        <v>0</v>
      </c>
      <c r="BI356" s="196"/>
      <c r="BK356" s="19">
        <f t="shared" ref="BK356:BK382" si="381">IF($E356&gt;28,IF($E356&lt;30,$AI356,0),0)</f>
        <v>0</v>
      </c>
      <c r="BM356" s="196"/>
      <c r="BO356" s="19">
        <f t="shared" ref="BO356:BO382" si="382">IF($E356&gt;28,IF($E356&lt;30,$AJ356,0),0)</f>
        <v>0</v>
      </c>
      <c r="BQ356" s="196"/>
      <c r="BS356" s="19">
        <f t="shared" ref="BS356:BS382" si="383">IF($E356&gt;28,IF($E356&lt;30,$AK356,0),0)</f>
        <v>0</v>
      </c>
      <c r="BU356" s="196"/>
      <c r="BW356" s="19">
        <f t="shared" ref="BW356:BW383" si="384">IF($E356&gt;28,IF($E356&lt;30,$AL356,0),0)</f>
        <v>0</v>
      </c>
      <c r="BY356" s="196"/>
      <c r="CA356" s="19">
        <f t="shared" ref="CA356:CA383" si="385">IF($E356&gt;28,IF($E356&lt;30,$AM356,0),0)</f>
        <v>0</v>
      </c>
      <c r="CC356" s="196"/>
      <c r="CE356" s="19">
        <f t="shared" ref="CE356:CE383" si="386">IF($E356&gt;28,IF($E356&lt;30,$AN356,0),0)</f>
        <v>0</v>
      </c>
      <c r="CG356" s="196"/>
      <c r="CI356" s="19">
        <f t="shared" ref="CI356:CI383" si="387">IF($E356&gt;28,IF($E356&lt;30,$AO356,0),0)</f>
        <v>0</v>
      </c>
      <c r="CK356" s="196"/>
      <c r="CM356" s="19">
        <f t="shared" ref="CM356:CM382" si="388">IF(E356&gt;0,IF(E356&lt;6,AO356,0),0)</f>
        <v>0</v>
      </c>
      <c r="CO356" s="19">
        <f t="shared" si="314"/>
        <v>-6709.55</v>
      </c>
      <c r="CQ356" s="19">
        <f t="shared" si="361"/>
        <v>0</v>
      </c>
      <c r="CS356" s="19">
        <f t="shared" si="315"/>
        <v>0</v>
      </c>
      <c r="CU356" s="19">
        <f t="shared" ref="CU356:CU382" si="389">IF($E356&gt;15,IF($E356&lt;24,$AO356,0),0)</f>
        <v>-6709.55</v>
      </c>
      <c r="CW356" s="76">
        <f t="shared" si="375"/>
        <v>0</v>
      </c>
      <c r="CY356" s="21"/>
      <c r="CZ356" s="19">
        <f t="shared" si="362"/>
        <v>0</v>
      </c>
      <c r="DA356" s="21"/>
    </row>
    <row r="357" spans="2:105" x14ac:dyDescent="0.2">
      <c r="B357" s="17" t="str">
        <f>VLOOKUP(D357,'line assign basis'!$L$15:$Q$1525,6,FALSE)</f>
        <v>COMP MAINT 2009 Cost</v>
      </c>
      <c r="C357" s="20" t="s">
        <v>856</v>
      </c>
      <c r="D357" s="20" t="s">
        <v>854</v>
      </c>
      <c r="E357" s="20">
        <f>IFERROR(VLOOKUP(D357,'line assign basis'!$L$5:$P$1288,5,FALSE),"")</f>
        <v>23</v>
      </c>
      <c r="F357" s="39">
        <v>1226981.55</v>
      </c>
      <c r="G357" s="39">
        <v>1226981.55</v>
      </c>
      <c r="H357" s="19">
        <v>1226981.55</v>
      </c>
      <c r="I357" s="105">
        <f>IFERROR(VLOOKUP($D357,'SAP Data'!$A$7:$SD$1500,I$4,FALSE),"")</f>
        <v>1226981.55</v>
      </c>
      <c r="J357" s="105">
        <f>IFERROR(VLOOKUP($D357,'SAP Data'!$A$7:$SD$1500,J$4,FALSE),"")</f>
        <v>1226981.55</v>
      </c>
      <c r="K357" s="105">
        <f>IFERROR(VLOOKUP($D357,'SAP Data'!$A$7:$SD$1500,K$4,FALSE),"")</f>
        <v>1226981.55</v>
      </c>
      <c r="L357" s="105">
        <f>IFERROR(VLOOKUP($D357,'SAP Data'!$A$7:$SD$1500,L$4,FALSE),"")</f>
        <v>1226981.55</v>
      </c>
      <c r="M357" s="105">
        <f>IFERROR(VLOOKUP($D357,'SAP Data'!$A$7:$SD$1500,M$4,FALSE),"")</f>
        <v>1226981.55</v>
      </c>
      <c r="N357" s="105">
        <f>IFERROR(VLOOKUP($D357,'SAP Data'!$A$7:$SD$1500,N$4,FALSE),"")</f>
        <v>1226981.55</v>
      </c>
      <c r="O357" s="105">
        <f>IFERROR(VLOOKUP($D357,'SAP Data'!$A$7:$SD$1500,O$4,FALSE),"")</f>
        <v>1226981.55</v>
      </c>
      <c r="P357" s="105">
        <f>IFERROR(VLOOKUP($D357,'SAP Data'!$A$7:$SD$1500,P$4,FALSE),"")</f>
        <v>1226981.55</v>
      </c>
      <c r="Q357" s="105">
        <f>IFERROR(VLOOKUP($D357,'SAP Data'!$A$7:$SD$1500,Q$4,FALSE),"")</f>
        <v>1226981.55</v>
      </c>
      <c r="R357" s="105">
        <f>IFERROR(VLOOKUP($D357,'SAP Data'!$A$7:$SD$1500,R$4,FALSE),"")</f>
        <v>1226981.55</v>
      </c>
      <c r="S357" s="105">
        <f>IFERROR(VLOOKUP($D357,'SAP Data'!$A$7:$SD$1500,S$4,FALSE),"")</f>
        <v>1226981.55</v>
      </c>
      <c r="T357" s="105">
        <f>IFERROR(VLOOKUP($D357,'SAP Data'!$A$7:$SD$1500,T$4,FALSE),"")</f>
        <v>1226981.55</v>
      </c>
      <c r="U357" s="105">
        <f>IFERROR(VLOOKUP($D357,'SAP Data'!$A$7:$SD$1500,U$4,FALSE),"")</f>
        <v>1226981.55</v>
      </c>
      <c r="V357" s="105">
        <f>IFERROR(VLOOKUP($D357,'SAP Data'!$A$7:$SD$1500,V$4,FALSE),"")</f>
        <v>1334396.67</v>
      </c>
      <c r="W357" s="105">
        <f>IFERROR(VLOOKUP($D357,'SAP Data'!$A$7:$SD$1500,W$4,FALSE),"")</f>
        <v>1298279.0900000001</v>
      </c>
      <c r="X357" s="105">
        <f>IFERROR(VLOOKUP($D357,'SAP Data'!$A$7:$SD$1500,X$4,FALSE),"")</f>
        <v>1298279.0900000001</v>
      </c>
      <c r="Y357" s="105">
        <f>IFERROR(VLOOKUP($D357,'SAP Data'!$A$7:$SD$1500,Y$4,FALSE),"")</f>
        <v>1298279.0900000001</v>
      </c>
      <c r="Z357" s="105">
        <f>IFERROR(VLOOKUP($D357,'SAP Data'!$A$7:$SD$1500,Z$4,FALSE),"")</f>
        <v>1226981.55</v>
      </c>
      <c r="AA357" s="105">
        <f>IFERROR(VLOOKUP($D357,'SAP Data'!$A$7:$SD$1500,AA$4,FALSE),"")</f>
        <v>1226981.55</v>
      </c>
      <c r="AB357" s="105">
        <f>IFERROR(VLOOKUP($D357,'SAP Data'!$A$7:$SD$1500,AB$4,FALSE),"")</f>
        <v>1226981.55</v>
      </c>
      <c r="AC357" s="220">
        <f>IFERROR(VLOOKUP($D357,'SAP Data'!$A$7:$SD$1500,AC$4,FALSE),"")</f>
        <v>1226981.55</v>
      </c>
      <c r="AD357" s="133">
        <f t="shared" si="363"/>
        <v>1226981.5500000003</v>
      </c>
      <c r="AE357" s="47">
        <f t="shared" si="364"/>
        <v>1226981.5500000003</v>
      </c>
      <c r="AF357" s="47">
        <f t="shared" si="365"/>
        <v>1226981.5500000003</v>
      </c>
      <c r="AG357" s="47">
        <f t="shared" si="366"/>
        <v>1226981.5500000003</v>
      </c>
      <c r="AH357" s="47">
        <f t="shared" si="367"/>
        <v>1231457.1800000004</v>
      </c>
      <c r="AI357" s="47">
        <f t="shared" si="368"/>
        <v>1238903.5408333335</v>
      </c>
      <c r="AJ357" s="47">
        <f t="shared" si="369"/>
        <v>1244845.0025000002</v>
      </c>
      <c r="AK357" s="47">
        <f t="shared" si="370"/>
        <v>1250786.4641666666</v>
      </c>
      <c r="AL357" s="47">
        <f t="shared" si="371"/>
        <v>1253757.1950000001</v>
      </c>
      <c r="AM357" s="47">
        <f t="shared" si="372"/>
        <v>1253757.1950000001</v>
      </c>
      <c r="AN357" s="47">
        <f t="shared" si="373"/>
        <v>1253757.1950000001</v>
      </c>
      <c r="AO357" s="132">
        <f t="shared" si="374"/>
        <v>1253757.1950000003</v>
      </c>
      <c r="AP357" s="19"/>
      <c r="AQ357" s="19">
        <f t="shared" si="376"/>
        <v>0</v>
      </c>
      <c r="AR357" s="19"/>
      <c r="AS357" s="201"/>
      <c r="AT357" s="19"/>
      <c r="AU357" s="19">
        <f t="shared" si="377"/>
        <v>0</v>
      </c>
      <c r="AV357" s="19"/>
      <c r="AW357" s="201"/>
      <c r="AY357" s="19">
        <f t="shared" si="378"/>
        <v>0</v>
      </c>
      <c r="BA357" s="196"/>
      <c r="BC357" s="19">
        <f t="shared" si="379"/>
        <v>0</v>
      </c>
      <c r="BE357" s="196"/>
      <c r="BG357" s="19">
        <f t="shared" si="380"/>
        <v>0</v>
      </c>
      <c r="BI357" s="196"/>
      <c r="BK357" s="19">
        <f t="shared" si="381"/>
        <v>0</v>
      </c>
      <c r="BM357" s="196"/>
      <c r="BO357" s="19">
        <f t="shared" si="382"/>
        <v>0</v>
      </c>
      <c r="BQ357" s="196"/>
      <c r="BS357" s="19">
        <f t="shared" si="383"/>
        <v>0</v>
      </c>
      <c r="BU357" s="196"/>
      <c r="BW357" s="19">
        <f t="shared" si="384"/>
        <v>0</v>
      </c>
      <c r="BY357" s="196"/>
      <c r="CA357" s="19">
        <f t="shared" si="385"/>
        <v>0</v>
      </c>
      <c r="CC357" s="196"/>
      <c r="CE357" s="19">
        <f t="shared" si="386"/>
        <v>0</v>
      </c>
      <c r="CG357" s="196"/>
      <c r="CI357" s="19">
        <f t="shared" si="387"/>
        <v>0</v>
      </c>
      <c r="CK357" s="196"/>
      <c r="CM357" s="19">
        <f t="shared" si="388"/>
        <v>0</v>
      </c>
      <c r="CO357" s="19">
        <f t="shared" si="314"/>
        <v>1253757.1950000003</v>
      </c>
      <c r="CQ357" s="19">
        <f t="shared" si="361"/>
        <v>0</v>
      </c>
      <c r="CS357" s="19">
        <f t="shared" si="315"/>
        <v>0</v>
      </c>
      <c r="CU357" s="19">
        <f t="shared" si="389"/>
        <v>1253757.1950000003</v>
      </c>
      <c r="CW357" s="76">
        <f t="shared" si="375"/>
        <v>0</v>
      </c>
      <c r="CY357" s="21"/>
      <c r="CZ357" s="19">
        <f t="shared" si="362"/>
        <v>0</v>
      </c>
      <c r="DA357" s="21"/>
    </row>
    <row r="358" spans="2:105" x14ac:dyDescent="0.2">
      <c r="B358" s="17" t="str">
        <f>VLOOKUP(D358,'line assign basis'!$L$15:$Q$1525,6,FALSE)</f>
        <v>COMP MAINT AMORT2013</v>
      </c>
      <c r="C358" s="20" t="s">
        <v>859</v>
      </c>
      <c r="D358" s="20" t="s">
        <v>857</v>
      </c>
      <c r="E358" s="20">
        <f>IFERROR(VLOOKUP(D358,'line assign basis'!$L$5:$P$1288,5,FALSE),"")</f>
        <v>23</v>
      </c>
      <c r="F358" s="39">
        <v>-1226981.55</v>
      </c>
      <c r="G358" s="39">
        <v>-1226981.55</v>
      </c>
      <c r="H358" s="19">
        <v>-1226981.55</v>
      </c>
      <c r="I358" s="105">
        <f>IFERROR(VLOOKUP($D358,'SAP Data'!$A$7:$SD$1500,I$4,FALSE),"")</f>
        <v>-1226981.55</v>
      </c>
      <c r="J358" s="105">
        <f>IFERROR(VLOOKUP($D358,'SAP Data'!$A$7:$SD$1500,J$4,FALSE),"")</f>
        <v>-1226981.55</v>
      </c>
      <c r="K358" s="105">
        <f>IFERROR(VLOOKUP($D358,'SAP Data'!$A$7:$SD$1500,K$4,FALSE),"")</f>
        <v>-1226981.55</v>
      </c>
      <c r="L358" s="105">
        <f>IFERROR(VLOOKUP($D358,'SAP Data'!$A$7:$SD$1500,L$4,FALSE),"")</f>
        <v>-1226981.55</v>
      </c>
      <c r="M358" s="105">
        <f>IFERROR(VLOOKUP($D358,'SAP Data'!$A$7:$SD$1500,M$4,FALSE),"")</f>
        <v>-1226981.55</v>
      </c>
      <c r="N358" s="105">
        <f>IFERROR(VLOOKUP($D358,'SAP Data'!$A$7:$SD$1500,N$4,FALSE),"")</f>
        <v>-1226981.55</v>
      </c>
      <c r="O358" s="105">
        <f>IFERROR(VLOOKUP($D358,'SAP Data'!$A$7:$SD$1500,O$4,FALSE),"")</f>
        <v>-1226981.55</v>
      </c>
      <c r="P358" s="105">
        <f>IFERROR(VLOOKUP($D358,'SAP Data'!$A$7:$SD$1500,P$4,FALSE),"")</f>
        <v>-1226981.55</v>
      </c>
      <c r="Q358" s="105">
        <f>IFERROR(VLOOKUP($D358,'SAP Data'!$A$7:$SD$1500,Q$4,FALSE),"")</f>
        <v>-1226981.55</v>
      </c>
      <c r="R358" s="105">
        <f>IFERROR(VLOOKUP($D358,'SAP Data'!$A$7:$SD$1500,R$4,FALSE),"")</f>
        <v>-1226981.55</v>
      </c>
      <c r="S358" s="105">
        <f>IFERROR(VLOOKUP($D358,'SAP Data'!$A$7:$SD$1500,S$4,FALSE),"")</f>
        <v>-1226981.55</v>
      </c>
      <c r="T358" s="105">
        <f>IFERROR(VLOOKUP($D358,'SAP Data'!$A$7:$SD$1500,T$4,FALSE),"")</f>
        <v>-1226981.55</v>
      </c>
      <c r="U358" s="105">
        <f>IFERROR(VLOOKUP($D358,'SAP Data'!$A$7:$SD$1500,U$4,FALSE),"")</f>
        <v>-1226981.55</v>
      </c>
      <c r="V358" s="105">
        <f>IFERROR(VLOOKUP($D358,'SAP Data'!$A$7:$SD$1500,V$4,FALSE),"")</f>
        <v>-1226981.55</v>
      </c>
      <c r="W358" s="105">
        <f>IFERROR(VLOOKUP($D358,'SAP Data'!$A$7:$SD$1500,W$4,FALSE),"")</f>
        <v>-1226981.55</v>
      </c>
      <c r="X358" s="105">
        <f>IFERROR(VLOOKUP($D358,'SAP Data'!$A$7:$SD$1500,X$4,FALSE),"")</f>
        <v>-1226981.55</v>
      </c>
      <c r="Y358" s="105">
        <f>IFERROR(VLOOKUP($D358,'SAP Data'!$A$7:$SD$1500,Y$4,FALSE),"")</f>
        <v>-1226981.55</v>
      </c>
      <c r="Z358" s="105">
        <f>IFERROR(VLOOKUP($D358,'SAP Data'!$A$7:$SD$1500,Z$4,FALSE),"")</f>
        <v>-1226981.55</v>
      </c>
      <c r="AA358" s="105">
        <f>IFERROR(VLOOKUP($D358,'SAP Data'!$A$7:$SD$1500,AA$4,FALSE),"")</f>
        <v>-1226981.55</v>
      </c>
      <c r="AB358" s="105">
        <f>IFERROR(VLOOKUP($D358,'SAP Data'!$A$7:$SD$1500,AB$4,FALSE),"")</f>
        <v>-1226981.55</v>
      </c>
      <c r="AC358" s="220">
        <f>IFERROR(VLOOKUP($D358,'SAP Data'!$A$7:$SD$1500,AC$4,FALSE),"")</f>
        <v>-1226981.55</v>
      </c>
      <c r="AD358" s="133">
        <f t="shared" si="363"/>
        <v>-1226981.5500000003</v>
      </c>
      <c r="AE358" s="47">
        <f t="shared" si="364"/>
        <v>-1226981.5500000003</v>
      </c>
      <c r="AF358" s="47">
        <f t="shared" si="365"/>
        <v>-1226981.5500000003</v>
      </c>
      <c r="AG358" s="47">
        <f t="shared" si="366"/>
        <v>-1226981.5500000003</v>
      </c>
      <c r="AH358" s="47">
        <f t="shared" si="367"/>
        <v>-1226981.5500000003</v>
      </c>
      <c r="AI358" s="47">
        <f t="shared" si="368"/>
        <v>-1226981.5500000003</v>
      </c>
      <c r="AJ358" s="47">
        <f t="shared" si="369"/>
        <v>-1226981.5500000003</v>
      </c>
      <c r="AK358" s="47">
        <f t="shared" si="370"/>
        <v>-1226981.5500000003</v>
      </c>
      <c r="AL358" s="47">
        <f t="shared" si="371"/>
        <v>-1226981.5500000003</v>
      </c>
      <c r="AM358" s="47">
        <f t="shared" si="372"/>
        <v>-1226981.5500000003</v>
      </c>
      <c r="AN358" s="47">
        <f t="shared" si="373"/>
        <v>-1226981.5500000003</v>
      </c>
      <c r="AO358" s="132">
        <f t="shared" si="374"/>
        <v>-1226981.5500000003</v>
      </c>
      <c r="AP358" s="19"/>
      <c r="AQ358" s="19">
        <f t="shared" si="376"/>
        <v>0</v>
      </c>
      <c r="AR358" s="19"/>
      <c r="AS358" s="201"/>
      <c r="AT358" s="19"/>
      <c r="AU358" s="19">
        <f t="shared" si="377"/>
        <v>0</v>
      </c>
      <c r="AV358" s="19"/>
      <c r="AW358" s="201"/>
      <c r="AY358" s="19">
        <f t="shared" si="378"/>
        <v>0</v>
      </c>
      <c r="BA358" s="196"/>
      <c r="BC358" s="19">
        <f t="shared" si="379"/>
        <v>0</v>
      </c>
      <c r="BE358" s="196"/>
      <c r="BG358" s="19">
        <f t="shared" si="380"/>
        <v>0</v>
      </c>
      <c r="BI358" s="196"/>
      <c r="BK358" s="19">
        <f t="shared" si="381"/>
        <v>0</v>
      </c>
      <c r="BM358" s="196"/>
      <c r="BO358" s="19">
        <f t="shared" si="382"/>
        <v>0</v>
      </c>
      <c r="BQ358" s="196"/>
      <c r="BS358" s="19">
        <f t="shared" si="383"/>
        <v>0</v>
      </c>
      <c r="BU358" s="196"/>
      <c r="BW358" s="19">
        <f t="shared" si="384"/>
        <v>0</v>
      </c>
      <c r="BY358" s="196"/>
      <c r="CA358" s="19">
        <f t="shared" si="385"/>
        <v>0</v>
      </c>
      <c r="CC358" s="196"/>
      <c r="CE358" s="19">
        <f t="shared" si="386"/>
        <v>0</v>
      </c>
      <c r="CG358" s="196"/>
      <c r="CI358" s="19">
        <f t="shared" si="387"/>
        <v>0</v>
      </c>
      <c r="CK358" s="196"/>
      <c r="CM358" s="19">
        <f t="shared" si="388"/>
        <v>0</v>
      </c>
      <c r="CO358" s="19">
        <f t="shared" si="314"/>
        <v>-1226981.5500000003</v>
      </c>
      <c r="CQ358" s="19">
        <f t="shared" si="361"/>
        <v>0</v>
      </c>
      <c r="CS358" s="19">
        <f t="shared" si="315"/>
        <v>0</v>
      </c>
      <c r="CU358" s="19">
        <f t="shared" si="389"/>
        <v>-1226981.5500000003</v>
      </c>
      <c r="CW358" s="76">
        <f t="shared" si="375"/>
        <v>0</v>
      </c>
      <c r="CY358" s="21"/>
      <c r="CZ358" s="19">
        <f t="shared" si="362"/>
        <v>0</v>
      </c>
      <c r="DA358" s="21"/>
    </row>
    <row r="359" spans="2:105" x14ac:dyDescent="0.2">
      <c r="B359" s="17" t="str">
        <f>VLOOKUP(D359,'line assign basis'!$L$15:$Q$1525,6,FALSE)</f>
        <v>LG COMP MAINT 17 Cst</v>
      </c>
      <c r="C359" s="20" t="s">
        <v>862</v>
      </c>
      <c r="D359" s="20" t="s">
        <v>860</v>
      </c>
      <c r="E359" s="20">
        <f>IFERROR(VLOOKUP(D359,'line assign basis'!$L$5:$P$1288,5,FALSE),"")</f>
        <v>23</v>
      </c>
      <c r="F359" s="39">
        <v>1231218.8999999999</v>
      </c>
      <c r="G359" s="39">
        <v>1231218.8999999999</v>
      </c>
      <c r="H359" s="19">
        <v>1260298.3</v>
      </c>
      <c r="I359" s="105">
        <f>IFERROR(VLOOKUP($D359,'SAP Data'!$A$7:$SD$1500,I$4,FALSE),"")</f>
        <v>1260298.3</v>
      </c>
      <c r="J359" s="105">
        <f>IFERROR(VLOOKUP($D359,'SAP Data'!$A$7:$SD$1500,J$4,FALSE),"")</f>
        <v>1260298.3</v>
      </c>
      <c r="K359" s="105">
        <f>IFERROR(VLOOKUP($D359,'SAP Data'!$A$7:$SD$1500,K$4,FALSE),"")</f>
        <v>1260298.3</v>
      </c>
      <c r="L359" s="105">
        <f>IFERROR(VLOOKUP($D359,'SAP Data'!$A$7:$SD$1500,L$4,FALSE),"")</f>
        <v>1260298.3</v>
      </c>
      <c r="M359" s="105">
        <f>IFERROR(VLOOKUP($D359,'SAP Data'!$A$7:$SD$1500,M$4,FALSE),"")</f>
        <v>1260298.3</v>
      </c>
      <c r="N359" s="105">
        <f>IFERROR(VLOOKUP($D359,'SAP Data'!$A$7:$SD$1500,N$4,FALSE),"")</f>
        <v>1260298.3</v>
      </c>
      <c r="O359" s="105">
        <f>IFERROR(VLOOKUP($D359,'SAP Data'!$A$7:$SD$1500,O$4,FALSE),"")</f>
        <v>1260298.3</v>
      </c>
      <c r="P359" s="105">
        <f>IFERROR(VLOOKUP($D359,'SAP Data'!$A$7:$SD$1500,P$4,FALSE),"")</f>
        <v>1260298.3</v>
      </c>
      <c r="Q359" s="105">
        <f>IFERROR(VLOOKUP($D359,'SAP Data'!$A$7:$SD$1500,Q$4,FALSE),"")</f>
        <v>1259941.01</v>
      </c>
      <c r="R359" s="105">
        <f>IFERROR(VLOOKUP($D359,'SAP Data'!$A$7:$SD$1500,R$4,FALSE),"")</f>
        <v>1259941.01</v>
      </c>
      <c r="S359" s="105">
        <f>IFERROR(VLOOKUP($D359,'SAP Data'!$A$7:$SD$1500,S$4,FALSE),"")</f>
        <v>1259941.01</v>
      </c>
      <c r="T359" s="105">
        <f>IFERROR(VLOOKUP($D359,'SAP Data'!$A$7:$SD$1500,T$4,FALSE),"")</f>
        <v>1259941.01</v>
      </c>
      <c r="U359" s="105">
        <f>IFERROR(VLOOKUP($D359,'SAP Data'!$A$7:$SD$1500,U$4,FALSE),"")</f>
        <v>1259941.01</v>
      </c>
      <c r="V359" s="105">
        <f>IFERROR(VLOOKUP($D359,'SAP Data'!$A$7:$SD$1500,V$4,FALSE),"")</f>
        <v>1259941.01</v>
      </c>
      <c r="W359" s="105">
        <f>IFERROR(VLOOKUP($D359,'SAP Data'!$A$7:$SD$1500,W$4,FALSE),"")</f>
        <v>1259941.01</v>
      </c>
      <c r="X359" s="105">
        <f>IFERROR(VLOOKUP($D359,'SAP Data'!$A$7:$SD$1500,X$4,FALSE),"")</f>
        <v>1259941.01</v>
      </c>
      <c r="Y359" s="105">
        <f>IFERROR(VLOOKUP($D359,'SAP Data'!$A$7:$SD$1500,Y$4,FALSE),"")</f>
        <v>1259941.01</v>
      </c>
      <c r="Z359" s="105">
        <f>IFERROR(VLOOKUP($D359,'SAP Data'!$A$7:$SD$1500,Z$4,FALSE),"")</f>
        <v>1259941.01</v>
      </c>
      <c r="AA359" s="105">
        <f>IFERROR(VLOOKUP($D359,'SAP Data'!$A$7:$SD$1500,AA$4,FALSE),"")</f>
        <v>1259941.01</v>
      </c>
      <c r="AB359" s="105">
        <f>IFERROR(VLOOKUP($D359,'SAP Data'!$A$7:$SD$1500,AB$4,FALSE),"")</f>
        <v>1259941.01</v>
      </c>
      <c r="AC359" s="220">
        <f>IFERROR(VLOOKUP($D359,'SAP Data'!$A$7:$SD$1500,AC$4,FALSE),"")</f>
        <v>1259941.01</v>
      </c>
      <c r="AD359" s="133">
        <f t="shared" si="363"/>
        <v>1256618.7137500001</v>
      </c>
      <c r="AE359" s="47">
        <f t="shared" si="364"/>
        <v>1259012.2229166667</v>
      </c>
      <c r="AF359" s="47">
        <f t="shared" si="365"/>
        <v>1260194.0904166668</v>
      </c>
      <c r="AG359" s="47">
        <f t="shared" si="366"/>
        <v>1260164.3162499999</v>
      </c>
      <c r="AH359" s="47">
        <f t="shared" si="367"/>
        <v>1260134.5420833335</v>
      </c>
      <c r="AI359" s="47">
        <f t="shared" si="368"/>
        <v>1260104.7679166666</v>
      </c>
      <c r="AJ359" s="47">
        <f t="shared" si="369"/>
        <v>1260074.9937500001</v>
      </c>
      <c r="AK359" s="47">
        <f t="shared" si="370"/>
        <v>1260045.2195833332</v>
      </c>
      <c r="AL359" s="47">
        <f t="shared" si="371"/>
        <v>1260015.4454166668</v>
      </c>
      <c r="AM359" s="47">
        <f t="shared" si="372"/>
        <v>1259985.6712499999</v>
      </c>
      <c r="AN359" s="47">
        <f t="shared" si="373"/>
        <v>1259955.8970833335</v>
      </c>
      <c r="AO359" s="132">
        <f t="shared" si="374"/>
        <v>1259941.01</v>
      </c>
      <c r="AP359" s="19"/>
      <c r="AQ359" s="19">
        <f t="shared" si="376"/>
        <v>0</v>
      </c>
      <c r="AR359" s="19"/>
      <c r="AS359" s="201"/>
      <c r="AT359" s="19"/>
      <c r="AU359" s="19">
        <f t="shared" si="377"/>
        <v>0</v>
      </c>
      <c r="AV359" s="19"/>
      <c r="AW359" s="201"/>
      <c r="AY359" s="19">
        <f t="shared" si="378"/>
        <v>0</v>
      </c>
      <c r="BA359" s="196"/>
      <c r="BC359" s="19">
        <f t="shared" si="379"/>
        <v>0</v>
      </c>
      <c r="BE359" s="196"/>
      <c r="BG359" s="19">
        <f t="shared" si="380"/>
        <v>0</v>
      </c>
      <c r="BI359" s="196"/>
      <c r="BK359" s="19">
        <f t="shared" si="381"/>
        <v>0</v>
      </c>
      <c r="BM359" s="196"/>
      <c r="BO359" s="19">
        <f t="shared" si="382"/>
        <v>0</v>
      </c>
      <c r="BQ359" s="196"/>
      <c r="BS359" s="19">
        <f t="shared" si="383"/>
        <v>0</v>
      </c>
      <c r="BU359" s="196"/>
      <c r="BW359" s="19">
        <f t="shared" si="384"/>
        <v>0</v>
      </c>
      <c r="BY359" s="196"/>
      <c r="CA359" s="19">
        <f t="shared" si="385"/>
        <v>0</v>
      </c>
      <c r="CC359" s="196"/>
      <c r="CE359" s="19">
        <f t="shared" si="386"/>
        <v>0</v>
      </c>
      <c r="CG359" s="196"/>
      <c r="CI359" s="19">
        <f t="shared" si="387"/>
        <v>0</v>
      </c>
      <c r="CK359" s="196"/>
      <c r="CM359" s="19">
        <f t="shared" si="388"/>
        <v>0</v>
      </c>
      <c r="CO359" s="19">
        <f t="shared" si="314"/>
        <v>1259941.01</v>
      </c>
      <c r="CQ359" s="19">
        <f t="shared" si="361"/>
        <v>0</v>
      </c>
      <c r="CS359" s="19">
        <f t="shared" si="315"/>
        <v>0</v>
      </c>
      <c r="CU359" s="19">
        <f t="shared" si="389"/>
        <v>1259941.01</v>
      </c>
      <c r="CW359" s="76">
        <f t="shared" si="375"/>
        <v>0</v>
      </c>
      <c r="CY359" s="21"/>
      <c r="CZ359" s="19">
        <f t="shared" si="362"/>
        <v>0</v>
      </c>
      <c r="DA359" s="21"/>
    </row>
    <row r="360" spans="2:105" x14ac:dyDescent="0.2">
      <c r="B360" s="17" t="str">
        <f>VLOOKUP(D360,'line assign basis'!$L$15:$Q$1525,6,FALSE)</f>
        <v>LRG COMP MAINT AMORT</v>
      </c>
      <c r="C360" s="20" t="s">
        <v>865</v>
      </c>
      <c r="D360" s="20" t="s">
        <v>863</v>
      </c>
      <c r="E360" s="20">
        <f>IFERROR(VLOOKUP(D360,'line assign basis'!$L$5:$P$1288,5,FALSE),"")</f>
        <v>23</v>
      </c>
      <c r="F360" s="39">
        <v>-59905.08</v>
      </c>
      <c r="G360" s="39">
        <v>-80450.47</v>
      </c>
      <c r="H360" s="19">
        <v>-101515.14</v>
      </c>
      <c r="I360" s="105">
        <f>IFERROR(VLOOKUP($D360,'SAP Data'!$A$7:$SD$1500,I$4,FALSE),"")</f>
        <v>-122579.81</v>
      </c>
      <c r="J360" s="105">
        <f>IFERROR(VLOOKUP($D360,'SAP Data'!$A$7:$SD$1500,J$4,FALSE),"")</f>
        <v>-143644.48000000001</v>
      </c>
      <c r="K360" s="105">
        <f>IFERROR(VLOOKUP($D360,'SAP Data'!$A$7:$SD$1500,K$4,FALSE),"")</f>
        <v>-164709.15</v>
      </c>
      <c r="L360" s="105">
        <f>IFERROR(VLOOKUP($D360,'SAP Data'!$A$7:$SD$1500,L$4,FALSE),"")</f>
        <v>-185773.82</v>
      </c>
      <c r="M360" s="105">
        <f>IFERROR(VLOOKUP($D360,'SAP Data'!$A$7:$SD$1500,M$4,FALSE),"")</f>
        <v>-206838.49</v>
      </c>
      <c r="N360" s="105">
        <f>IFERROR(VLOOKUP($D360,'SAP Data'!$A$7:$SD$1500,N$4,FALSE),"")</f>
        <v>-227903.16</v>
      </c>
      <c r="O360" s="105">
        <f>IFERROR(VLOOKUP($D360,'SAP Data'!$A$7:$SD$1500,O$4,FALSE),"")</f>
        <v>-248967.83</v>
      </c>
      <c r="P360" s="105">
        <f>IFERROR(VLOOKUP($D360,'SAP Data'!$A$7:$SD$1500,P$4,FALSE),"")</f>
        <v>-270032.5</v>
      </c>
      <c r="Q360" s="105">
        <f>IFERROR(VLOOKUP($D360,'SAP Data'!$A$7:$SD$1500,Q$4,FALSE),"")</f>
        <v>-291097.17</v>
      </c>
      <c r="R360" s="105">
        <f>IFERROR(VLOOKUP($D360,'SAP Data'!$A$7:$SD$1500,R$4,FALSE),"")</f>
        <v>-312154.07</v>
      </c>
      <c r="S360" s="105">
        <f>IFERROR(VLOOKUP($D360,'SAP Data'!$A$7:$SD$1500,S$4,FALSE),"")</f>
        <v>-333210.96999999997</v>
      </c>
      <c r="T360" s="105">
        <f>IFERROR(VLOOKUP($D360,'SAP Data'!$A$7:$SD$1500,T$4,FALSE),"")</f>
        <v>-354267.87</v>
      </c>
      <c r="U360" s="105">
        <f>IFERROR(VLOOKUP($D360,'SAP Data'!$A$7:$SD$1500,U$4,FALSE),"")</f>
        <v>-375324.77</v>
      </c>
      <c r="V360" s="105">
        <f>IFERROR(VLOOKUP($D360,'SAP Data'!$A$7:$SD$1500,V$4,FALSE),"")</f>
        <v>-396381.67</v>
      </c>
      <c r="W360" s="105">
        <f>IFERROR(VLOOKUP($D360,'SAP Data'!$A$7:$SD$1500,W$4,FALSE),"")</f>
        <v>-417438.57</v>
      </c>
      <c r="X360" s="105">
        <f>IFERROR(VLOOKUP($D360,'SAP Data'!$A$7:$SD$1500,X$4,FALSE),"")</f>
        <v>-438495.47</v>
      </c>
      <c r="Y360" s="105">
        <f>IFERROR(VLOOKUP($D360,'SAP Data'!$A$7:$SD$1500,Y$4,FALSE),"")</f>
        <v>-459552.37</v>
      </c>
      <c r="Z360" s="105">
        <f>IFERROR(VLOOKUP($D360,'SAP Data'!$A$7:$SD$1500,Z$4,FALSE),"")</f>
        <v>-480609.27</v>
      </c>
      <c r="AA360" s="105">
        <f>IFERROR(VLOOKUP($D360,'SAP Data'!$A$7:$SD$1500,AA$4,FALSE),"")</f>
        <v>-501666.17</v>
      </c>
      <c r="AB360" s="105">
        <f>IFERROR(VLOOKUP($D360,'SAP Data'!$A$7:$SD$1500,AB$4,FALSE),"")</f>
        <v>-522723.07</v>
      </c>
      <c r="AC360" s="220">
        <f>IFERROR(VLOOKUP($D360,'SAP Data'!$A$7:$SD$1500,AC$4,FALSE),"")</f>
        <v>-543779.97</v>
      </c>
      <c r="AD360" s="133">
        <f t="shared" si="363"/>
        <v>-185795.13291666668</v>
      </c>
      <c r="AE360" s="47">
        <f t="shared" si="364"/>
        <v>-206837.19499999998</v>
      </c>
      <c r="AF360" s="47">
        <f t="shared" si="365"/>
        <v>-227900.24625</v>
      </c>
      <c r="AG360" s="47">
        <f t="shared" si="366"/>
        <v>-248962.65</v>
      </c>
      <c r="AH360" s="47">
        <f t="shared" si="367"/>
        <v>-270024.40625000006</v>
      </c>
      <c r="AI360" s="47">
        <f t="shared" si="368"/>
        <v>-291085.51500000001</v>
      </c>
      <c r="AJ360" s="47">
        <f t="shared" si="369"/>
        <v>-312145.97625000001</v>
      </c>
      <c r="AK360" s="47">
        <f t="shared" si="370"/>
        <v>-333205.78999999998</v>
      </c>
      <c r="AL360" s="47">
        <f t="shared" si="371"/>
        <v>-354264.95624999999</v>
      </c>
      <c r="AM360" s="47">
        <f t="shared" si="372"/>
        <v>-375323.47499999992</v>
      </c>
      <c r="AN360" s="47">
        <f t="shared" si="373"/>
        <v>-396381.34625</v>
      </c>
      <c r="AO360" s="132">
        <f t="shared" si="374"/>
        <v>-417438.57</v>
      </c>
      <c r="AP360" s="19"/>
      <c r="AQ360" s="19">
        <f t="shared" si="376"/>
        <v>0</v>
      </c>
      <c r="AR360" s="19"/>
      <c r="AS360" s="201"/>
      <c r="AT360" s="19"/>
      <c r="AU360" s="19">
        <f t="shared" si="377"/>
        <v>0</v>
      </c>
      <c r="AV360" s="19"/>
      <c r="AW360" s="201"/>
      <c r="AY360" s="19">
        <f t="shared" si="378"/>
        <v>0</v>
      </c>
      <c r="BA360" s="196"/>
      <c r="BC360" s="19">
        <f t="shared" si="379"/>
        <v>0</v>
      </c>
      <c r="BE360" s="196"/>
      <c r="BG360" s="19">
        <f t="shared" si="380"/>
        <v>0</v>
      </c>
      <c r="BI360" s="196"/>
      <c r="BK360" s="19">
        <f t="shared" si="381"/>
        <v>0</v>
      </c>
      <c r="BM360" s="196"/>
      <c r="BO360" s="19">
        <f t="shared" si="382"/>
        <v>0</v>
      </c>
      <c r="BQ360" s="196"/>
      <c r="BS360" s="19">
        <f t="shared" si="383"/>
        <v>0</v>
      </c>
      <c r="BU360" s="196"/>
      <c r="BW360" s="19">
        <f t="shared" si="384"/>
        <v>0</v>
      </c>
      <c r="BY360" s="196"/>
      <c r="CA360" s="19">
        <f t="shared" si="385"/>
        <v>0</v>
      </c>
      <c r="CC360" s="196"/>
      <c r="CE360" s="19">
        <f t="shared" si="386"/>
        <v>0</v>
      </c>
      <c r="CG360" s="196"/>
      <c r="CI360" s="19">
        <f t="shared" si="387"/>
        <v>0</v>
      </c>
      <c r="CK360" s="196"/>
      <c r="CM360" s="19">
        <f t="shared" si="388"/>
        <v>0</v>
      </c>
      <c r="CO360" s="19">
        <f t="shared" ref="CO360:CO382" si="390">IFERROR(CZ360+CU360,"")</f>
        <v>-417438.57</v>
      </c>
      <c r="CQ360" s="19">
        <f t="shared" si="361"/>
        <v>0</v>
      </c>
      <c r="CS360" s="19">
        <f t="shared" ref="CS360:CS381" si="391">IFERROR(CZ360-CQ360,"")</f>
        <v>0</v>
      </c>
      <c r="CU360" s="19">
        <f t="shared" si="389"/>
        <v>-417438.57</v>
      </c>
      <c r="CW360" s="76">
        <f t="shared" si="375"/>
        <v>0</v>
      </c>
      <c r="CY360" s="21"/>
      <c r="CZ360" s="19">
        <f t="shared" si="362"/>
        <v>0</v>
      </c>
      <c r="DA360" s="21"/>
    </row>
    <row r="361" spans="2:105" x14ac:dyDescent="0.2">
      <c r="B361" s="17" t="str">
        <f>VLOOKUP(D361,'line assign basis'!$L$15:$Q$1525,6,FALSE)</f>
        <v>N LNG COMP MAINT Exp</v>
      </c>
      <c r="C361" s="20" t="s">
        <v>868</v>
      </c>
      <c r="D361" s="20" t="s">
        <v>866</v>
      </c>
      <c r="E361" s="20">
        <f>IFERROR(VLOOKUP(D361,'line assign basis'!$L$5:$P$1288,5,FALSE),"")</f>
        <v>23</v>
      </c>
      <c r="F361" s="39">
        <v>0</v>
      </c>
      <c r="G361" s="39">
        <v>0</v>
      </c>
      <c r="H361" s="19">
        <v>2556.37</v>
      </c>
      <c r="I361" s="105">
        <f>IFERROR(VLOOKUP($D361,'SAP Data'!$A$7:$SD$1500,I$4,FALSE),"")</f>
        <v>56920.15</v>
      </c>
      <c r="J361" s="105">
        <f>IFERROR(VLOOKUP($D361,'SAP Data'!$A$7:$SD$1500,J$4,FALSE),"")</f>
        <v>63983.14</v>
      </c>
      <c r="K361" s="105">
        <f>IFERROR(VLOOKUP($D361,'SAP Data'!$A$7:$SD$1500,K$4,FALSE),"")</f>
        <v>64327.35</v>
      </c>
      <c r="L361" s="105">
        <f>IFERROR(VLOOKUP($D361,'SAP Data'!$A$7:$SD$1500,L$4,FALSE),"")</f>
        <v>67810.429999999993</v>
      </c>
      <c r="M361" s="105">
        <f>IFERROR(VLOOKUP($D361,'SAP Data'!$A$7:$SD$1500,M$4,FALSE),"")</f>
        <v>181232.35</v>
      </c>
      <c r="N361" s="105">
        <f>IFERROR(VLOOKUP($D361,'SAP Data'!$A$7:$SD$1500,N$4,FALSE),"")</f>
        <v>202296.69</v>
      </c>
      <c r="O361" s="105">
        <f>IFERROR(VLOOKUP($D361,'SAP Data'!$A$7:$SD$1500,O$4,FALSE),"")</f>
        <v>205305.66</v>
      </c>
      <c r="P361" s="105">
        <f>IFERROR(VLOOKUP($D361,'SAP Data'!$A$7:$SD$1500,P$4,FALSE),"")</f>
        <v>205305.66</v>
      </c>
      <c r="Q361" s="105">
        <f>IFERROR(VLOOKUP($D361,'SAP Data'!$A$7:$SD$1500,Q$4,FALSE),"")</f>
        <v>204968.21</v>
      </c>
      <c r="R361" s="105">
        <f>IFERROR(VLOOKUP($D361,'SAP Data'!$A$7:$SD$1500,R$4,FALSE),"")</f>
        <v>204968.21</v>
      </c>
      <c r="S361" s="105">
        <f>IFERROR(VLOOKUP($D361,'SAP Data'!$A$7:$SD$1500,S$4,FALSE),"")</f>
        <v>204968.21</v>
      </c>
      <c r="T361" s="105">
        <f>IFERROR(VLOOKUP($D361,'SAP Data'!$A$7:$SD$1500,T$4,FALSE),"")</f>
        <v>204968.21</v>
      </c>
      <c r="U361" s="105">
        <f>IFERROR(VLOOKUP($D361,'SAP Data'!$A$7:$SD$1500,U$4,FALSE),"")</f>
        <v>204968.21</v>
      </c>
      <c r="V361" s="105">
        <f>IFERROR(VLOOKUP($D361,'SAP Data'!$A$7:$SD$1500,V$4,FALSE),"")</f>
        <v>204968.21</v>
      </c>
      <c r="W361" s="105">
        <f>IFERROR(VLOOKUP($D361,'SAP Data'!$A$7:$SD$1500,W$4,FALSE),"")</f>
        <v>204968.21</v>
      </c>
      <c r="X361" s="105">
        <f>IFERROR(VLOOKUP($D361,'SAP Data'!$A$7:$SD$1500,X$4,FALSE),"")</f>
        <v>204968.21</v>
      </c>
      <c r="Y361" s="105">
        <f>IFERROR(VLOOKUP($D361,'SAP Data'!$A$7:$SD$1500,Y$4,FALSE),"")</f>
        <v>204968.21</v>
      </c>
      <c r="Z361" s="105">
        <f>IFERROR(VLOOKUP($D361,'SAP Data'!$A$7:$SD$1500,Z$4,FALSE),"")</f>
        <v>204968.21</v>
      </c>
      <c r="AA361" s="105">
        <f>IFERROR(VLOOKUP($D361,'SAP Data'!$A$7:$SD$1500,AA$4,FALSE),"")</f>
        <v>204968.21</v>
      </c>
      <c r="AB361" s="105">
        <f>IFERROR(VLOOKUP($D361,'SAP Data'!$A$7:$SD$1500,AB$4,FALSE),"")</f>
        <v>204968.21</v>
      </c>
      <c r="AC361" s="220">
        <f>IFERROR(VLOOKUP($D361,'SAP Data'!$A$7:$SD$1500,AC$4,FALSE),"")</f>
        <v>204968.21</v>
      </c>
      <c r="AD361" s="133">
        <f t="shared" si="363"/>
        <v>113099.17625</v>
      </c>
      <c r="AE361" s="47">
        <f t="shared" si="364"/>
        <v>130179.86041666666</v>
      </c>
      <c r="AF361" s="47">
        <f t="shared" si="365"/>
        <v>147154.02916666667</v>
      </c>
      <c r="AG361" s="47">
        <f t="shared" si="366"/>
        <v>161756.52499999999</v>
      </c>
      <c r="AH361" s="47">
        <f t="shared" si="367"/>
        <v>173799.57208333333</v>
      </c>
      <c r="AI361" s="47">
        <f t="shared" si="368"/>
        <v>185533.98583333331</v>
      </c>
      <c r="AJ361" s="47">
        <f t="shared" si="369"/>
        <v>197108.92916666667</v>
      </c>
      <c r="AK361" s="47">
        <f t="shared" si="370"/>
        <v>203812.83083333331</v>
      </c>
      <c r="AL361" s="47">
        <f t="shared" si="371"/>
        <v>204913.13833333334</v>
      </c>
      <c r="AM361" s="47">
        <f t="shared" si="372"/>
        <v>205010.39124999999</v>
      </c>
      <c r="AN361" s="47">
        <f t="shared" si="373"/>
        <v>204982.27041666667</v>
      </c>
      <c r="AO361" s="132">
        <f t="shared" si="374"/>
        <v>204968.21</v>
      </c>
      <c r="AP361" s="19"/>
      <c r="AQ361" s="19">
        <f t="shared" si="376"/>
        <v>0</v>
      </c>
      <c r="AR361" s="19"/>
      <c r="AS361" s="201"/>
      <c r="AT361" s="19"/>
      <c r="AU361" s="19">
        <f t="shared" si="377"/>
        <v>0</v>
      </c>
      <c r="AV361" s="19"/>
      <c r="AW361" s="201"/>
      <c r="AY361" s="19">
        <f t="shared" si="378"/>
        <v>0</v>
      </c>
      <c r="BA361" s="196"/>
      <c r="BC361" s="19">
        <f t="shared" si="379"/>
        <v>0</v>
      </c>
      <c r="BE361" s="196"/>
      <c r="BG361" s="19">
        <f t="shared" si="380"/>
        <v>0</v>
      </c>
      <c r="BI361" s="196"/>
      <c r="BK361" s="19">
        <f t="shared" si="381"/>
        <v>0</v>
      </c>
      <c r="BM361" s="196"/>
      <c r="BO361" s="19">
        <f t="shared" si="382"/>
        <v>0</v>
      </c>
      <c r="BQ361" s="196"/>
      <c r="BS361" s="19">
        <f t="shared" si="383"/>
        <v>0</v>
      </c>
      <c r="BU361" s="196"/>
      <c r="BW361" s="19">
        <f t="shared" si="384"/>
        <v>0</v>
      </c>
      <c r="BY361" s="196"/>
      <c r="CA361" s="19">
        <f t="shared" si="385"/>
        <v>0</v>
      </c>
      <c r="CC361" s="196"/>
      <c r="CE361" s="19">
        <f t="shared" si="386"/>
        <v>0</v>
      </c>
      <c r="CG361" s="196"/>
      <c r="CI361" s="19">
        <f t="shared" si="387"/>
        <v>0</v>
      </c>
      <c r="CK361" s="196"/>
      <c r="CM361" s="19">
        <f t="shared" si="388"/>
        <v>0</v>
      </c>
      <c r="CO361" s="19">
        <f t="shared" si="390"/>
        <v>204968.21</v>
      </c>
      <c r="CQ361" s="19">
        <f t="shared" si="361"/>
        <v>0</v>
      </c>
      <c r="CS361" s="19">
        <f t="shared" si="391"/>
        <v>0</v>
      </c>
      <c r="CU361" s="19">
        <f t="shared" si="389"/>
        <v>204968.21</v>
      </c>
      <c r="CW361" s="76">
        <f t="shared" si="375"/>
        <v>0</v>
      </c>
      <c r="CY361" s="21"/>
      <c r="CZ361" s="19">
        <f t="shared" si="362"/>
        <v>0</v>
      </c>
      <c r="DA361" s="21"/>
    </row>
    <row r="362" spans="2:105" x14ac:dyDescent="0.2">
      <c r="B362" s="17" t="str">
        <f>VLOOKUP(D362,'line assign basis'!$L$15:$Q$1525,6,FALSE)</f>
        <v>N LNG COMP MAINT Amo</v>
      </c>
      <c r="C362" s="20" t="s">
        <v>1643</v>
      </c>
      <c r="D362" s="20" t="s">
        <v>2957</v>
      </c>
      <c r="E362" s="20">
        <f>IFERROR(VLOOKUP(D362,'line assign basis'!$L$5:$P$1288,5,FALSE),"")</f>
        <v>23</v>
      </c>
      <c r="F362" s="39">
        <v>0</v>
      </c>
      <c r="G362" s="39">
        <v>0</v>
      </c>
      <c r="H362" s="19">
        <v>0</v>
      </c>
      <c r="I362" s="105">
        <f>IFERROR(VLOOKUP($D362,'SAP Data'!$A$7:$SD$1500,I$4,FALSE),"")</f>
        <v>0</v>
      </c>
      <c r="J362" s="105">
        <f>IFERROR(VLOOKUP($D362,'SAP Data'!$A$7:$SD$1500,J$4,FALSE),"")</f>
        <v>0</v>
      </c>
      <c r="K362" s="105">
        <f>IFERROR(VLOOKUP($D362,'SAP Data'!$A$7:$SD$1500,K$4,FALSE),"")</f>
        <v>0</v>
      </c>
      <c r="L362" s="105">
        <f>IFERROR(VLOOKUP($D362,'SAP Data'!$A$7:$SD$1500,L$4,FALSE),"")</f>
        <v>0</v>
      </c>
      <c r="M362" s="105">
        <f>IFERROR(VLOOKUP($D362,'SAP Data'!$A$7:$SD$1500,M$4,FALSE),"")</f>
        <v>-1130.17</v>
      </c>
      <c r="N362" s="105">
        <f>IFERROR(VLOOKUP($D362,'SAP Data'!$A$7:$SD$1500,N$4,FALSE),"")</f>
        <v>-3428.76</v>
      </c>
      <c r="O362" s="105">
        <f>IFERROR(VLOOKUP($D362,'SAP Data'!$A$7:$SD$1500,O$4,FALSE),"")</f>
        <v>-6794.22</v>
      </c>
      <c r="P362" s="105">
        <f>IFERROR(VLOOKUP($D362,'SAP Data'!$A$7:$SD$1500,P$4,FALSE),"")</f>
        <v>-10216.83</v>
      </c>
      <c r="Q362" s="105">
        <f>IFERROR(VLOOKUP($D362,'SAP Data'!$A$7:$SD$1500,Q$4,FALSE),"")</f>
        <v>-13633.52</v>
      </c>
      <c r="R362" s="105">
        <f>IFERROR(VLOOKUP($D362,'SAP Data'!$A$7:$SD$1500,R$4,FALSE),"")</f>
        <v>-17050.099999999999</v>
      </c>
      <c r="S362" s="105">
        <f>IFERROR(VLOOKUP($D362,'SAP Data'!$A$7:$SD$1500,S$4,FALSE),"")</f>
        <v>-20466.68</v>
      </c>
      <c r="T362" s="105">
        <f>IFERROR(VLOOKUP($D362,'SAP Data'!$A$7:$SD$1500,T$4,FALSE),"")</f>
        <v>-23883.26</v>
      </c>
      <c r="U362" s="105">
        <f>IFERROR(VLOOKUP($D362,'SAP Data'!$A$7:$SD$1500,U$4,FALSE),"")</f>
        <v>-27299.84</v>
      </c>
      <c r="V362" s="105">
        <f>IFERROR(VLOOKUP($D362,'SAP Data'!$A$7:$SD$1500,V$4,FALSE),"")</f>
        <v>-30716.42</v>
      </c>
      <c r="W362" s="105">
        <f>IFERROR(VLOOKUP($D362,'SAP Data'!$A$7:$SD$1500,W$4,FALSE),"")</f>
        <v>-34133</v>
      </c>
      <c r="X362" s="105">
        <f>IFERROR(VLOOKUP($D362,'SAP Data'!$A$7:$SD$1500,X$4,FALSE),"")</f>
        <v>-37549.58</v>
      </c>
      <c r="Y362" s="105">
        <f>IFERROR(VLOOKUP($D362,'SAP Data'!$A$7:$SD$1500,Y$4,FALSE),"")</f>
        <v>-40966.160000000003</v>
      </c>
      <c r="Z362" s="105">
        <f>IFERROR(VLOOKUP($D362,'SAP Data'!$A$7:$SD$1500,Z$4,FALSE),"")</f>
        <v>-44382.74</v>
      </c>
      <c r="AA362" s="105">
        <f>IFERROR(VLOOKUP($D362,'SAP Data'!$A$7:$SD$1500,AA$4,FALSE),"")</f>
        <v>-47799.32</v>
      </c>
      <c r="AB362" s="105">
        <f>IFERROR(VLOOKUP($D362,'SAP Data'!$A$7:$SD$1500,AB$4,FALSE),"")</f>
        <v>-51215.9</v>
      </c>
      <c r="AC362" s="220">
        <f>IFERROR(VLOOKUP($D362,'SAP Data'!$A$7:$SD$1500,AC$4,FALSE),"")</f>
        <v>-54632.480000000003</v>
      </c>
      <c r="AD362" s="133">
        <f t="shared" si="363"/>
        <v>-3644.0458333333336</v>
      </c>
      <c r="AE362" s="47">
        <f t="shared" si="364"/>
        <v>-5207.2449999999999</v>
      </c>
      <c r="AF362" s="47">
        <f t="shared" si="365"/>
        <v>-7055.1591666666673</v>
      </c>
      <c r="AG362" s="47">
        <f t="shared" si="366"/>
        <v>-9187.788333333332</v>
      </c>
      <c r="AH362" s="47">
        <f t="shared" si="367"/>
        <v>-11605.1325</v>
      </c>
      <c r="AI362" s="47">
        <f t="shared" si="368"/>
        <v>-14307.191666666666</v>
      </c>
      <c r="AJ362" s="47">
        <f t="shared" si="369"/>
        <v>-17293.965833333332</v>
      </c>
      <c r="AK362" s="47">
        <f t="shared" si="370"/>
        <v>-20518.364583333332</v>
      </c>
      <c r="AL362" s="47">
        <f t="shared" si="371"/>
        <v>-23884.613333333331</v>
      </c>
      <c r="AM362" s="47">
        <f t="shared" si="372"/>
        <v>-27299.574999999997</v>
      </c>
      <c r="AN362" s="47">
        <f t="shared" si="373"/>
        <v>-30716.41541666667</v>
      </c>
      <c r="AO362" s="132">
        <f t="shared" si="374"/>
        <v>-34133.000000000007</v>
      </c>
      <c r="AP362" s="19"/>
      <c r="AQ362" s="19">
        <f t="shared" si="376"/>
        <v>0</v>
      </c>
      <c r="AR362" s="19"/>
      <c r="AS362" s="201"/>
      <c r="AT362" s="19"/>
      <c r="AU362" s="19">
        <f t="shared" si="377"/>
        <v>0</v>
      </c>
      <c r="AV362" s="19"/>
      <c r="AW362" s="201"/>
      <c r="AY362" s="19">
        <f t="shared" si="378"/>
        <v>0</v>
      </c>
      <c r="BA362" s="196"/>
      <c r="BC362" s="19">
        <f t="shared" si="379"/>
        <v>0</v>
      </c>
      <c r="BE362" s="196"/>
      <c r="BG362" s="19">
        <f t="shared" si="380"/>
        <v>0</v>
      </c>
      <c r="BI362" s="196"/>
      <c r="BK362" s="19">
        <f t="shared" si="381"/>
        <v>0</v>
      </c>
      <c r="BM362" s="196"/>
      <c r="BO362" s="19">
        <f t="shared" si="382"/>
        <v>0</v>
      </c>
      <c r="BQ362" s="196"/>
      <c r="BS362" s="19">
        <f t="shared" si="383"/>
        <v>0</v>
      </c>
      <c r="BU362" s="196"/>
      <c r="BW362" s="19">
        <f t="shared" si="384"/>
        <v>0</v>
      </c>
      <c r="BY362" s="196"/>
      <c r="CA362" s="19">
        <f t="shared" si="385"/>
        <v>0</v>
      </c>
      <c r="CC362" s="196"/>
      <c r="CE362" s="19">
        <f t="shared" si="386"/>
        <v>0</v>
      </c>
      <c r="CG362" s="196"/>
      <c r="CI362" s="19">
        <f t="shared" si="387"/>
        <v>0</v>
      </c>
      <c r="CK362" s="196"/>
      <c r="CM362" s="19">
        <f t="shared" si="388"/>
        <v>0</v>
      </c>
      <c r="CO362" s="19">
        <f t="shared" si="390"/>
        <v>-34133.000000000007</v>
      </c>
      <c r="CQ362" s="19">
        <f t="shared" si="361"/>
        <v>0</v>
      </c>
      <c r="CS362" s="19">
        <f t="shared" si="391"/>
        <v>0</v>
      </c>
      <c r="CU362" s="19">
        <f t="shared" si="389"/>
        <v>-34133.000000000007</v>
      </c>
      <c r="CW362" s="76">
        <f t="shared" si="375"/>
        <v>0</v>
      </c>
      <c r="CY362" s="21"/>
      <c r="CZ362" s="19">
        <f t="shared" si="362"/>
        <v>0</v>
      </c>
      <c r="DA362" s="21"/>
    </row>
    <row r="363" spans="2:105" x14ac:dyDescent="0.2">
      <c r="B363" s="17" t="str">
        <f>VLOOKUP(D363,'line assign basis'!$L$15:$Q$1525,6,FALSE)</f>
        <v>Mist 500 Compr Main</v>
      </c>
      <c r="C363" s="20" t="s">
        <v>1645</v>
      </c>
      <c r="D363" s="20" t="s">
        <v>2958</v>
      </c>
      <c r="E363" s="20">
        <f>IFERROR(VLOOKUP(D363,'line assign basis'!$L$5:$P$1288,5,FALSE),"")</f>
        <v>23</v>
      </c>
      <c r="F363" s="39">
        <v>0</v>
      </c>
      <c r="G363" s="39">
        <v>0</v>
      </c>
      <c r="H363" s="19">
        <v>0</v>
      </c>
      <c r="I363" s="105">
        <f>IFERROR(VLOOKUP($D363,'SAP Data'!$A$7:$SD$1500,I$4,FALSE),"")</f>
        <v>0</v>
      </c>
      <c r="J363" s="105">
        <f>IFERROR(VLOOKUP($D363,'SAP Data'!$A$7:$SD$1500,J$4,FALSE),"")</f>
        <v>0</v>
      </c>
      <c r="K363" s="105">
        <f>IFERROR(VLOOKUP($D363,'SAP Data'!$A$7:$SD$1500,K$4,FALSE),"")</f>
        <v>0</v>
      </c>
      <c r="L363" s="105">
        <f>IFERROR(VLOOKUP($D363,'SAP Data'!$A$7:$SD$1500,L$4,FALSE),"")</f>
        <v>0</v>
      </c>
      <c r="M363" s="105">
        <f>IFERROR(VLOOKUP($D363,'SAP Data'!$A$7:$SD$1500,M$4,FALSE),"")</f>
        <v>147924.15</v>
      </c>
      <c r="N363" s="105">
        <f>IFERROR(VLOOKUP($D363,'SAP Data'!$A$7:$SD$1500,N$4,FALSE),"")</f>
        <v>148731.45000000001</v>
      </c>
      <c r="O363" s="105">
        <f>IFERROR(VLOOKUP($D363,'SAP Data'!$A$7:$SD$1500,O$4,FALSE),"")</f>
        <v>192621.12</v>
      </c>
      <c r="P363" s="105">
        <f>IFERROR(VLOOKUP($D363,'SAP Data'!$A$7:$SD$1500,P$4,FALSE),"")</f>
        <v>207978.25</v>
      </c>
      <c r="Q363" s="105">
        <f>IFERROR(VLOOKUP($D363,'SAP Data'!$A$7:$SD$1500,Q$4,FALSE),"")</f>
        <v>269645.45</v>
      </c>
      <c r="R363" s="105">
        <f>IFERROR(VLOOKUP($D363,'SAP Data'!$A$7:$SD$1500,R$4,FALSE),"")</f>
        <v>541898.14</v>
      </c>
      <c r="S363" s="105">
        <f>IFERROR(VLOOKUP($D363,'SAP Data'!$A$7:$SD$1500,S$4,FALSE),"")</f>
        <v>603622.18000000005</v>
      </c>
      <c r="T363" s="105">
        <f>IFERROR(VLOOKUP($D363,'SAP Data'!$A$7:$SD$1500,T$4,FALSE),"")</f>
        <v>606180.37</v>
      </c>
      <c r="U363" s="105">
        <f>IFERROR(VLOOKUP($D363,'SAP Data'!$A$7:$SD$1500,U$4,FALSE),"")</f>
        <v>608762.68000000005</v>
      </c>
      <c r="V363" s="105">
        <f>IFERROR(VLOOKUP($D363,'SAP Data'!$A$7:$SD$1500,V$4,FALSE),"")</f>
        <v>615306.06000000006</v>
      </c>
      <c r="W363" s="105">
        <f>IFERROR(VLOOKUP($D363,'SAP Data'!$A$7:$SD$1500,W$4,FALSE),"")</f>
        <v>618037</v>
      </c>
      <c r="X363" s="105">
        <f>IFERROR(VLOOKUP($D363,'SAP Data'!$A$7:$SD$1500,X$4,FALSE),"")</f>
        <v>620866.25</v>
      </c>
      <c r="Y363" s="105">
        <f>IFERROR(VLOOKUP($D363,'SAP Data'!$A$7:$SD$1500,Y$4,FALSE),"")</f>
        <v>623729.55000000005</v>
      </c>
      <c r="Z363" s="105">
        <f>IFERROR(VLOOKUP($D363,'SAP Data'!$A$7:$SD$1500,Z$4,FALSE),"")</f>
        <v>627978.27</v>
      </c>
      <c r="AA363" s="105">
        <f>IFERROR(VLOOKUP($D363,'SAP Data'!$A$7:$SD$1500,AA$4,FALSE),"")</f>
        <v>630922.37</v>
      </c>
      <c r="AB363" s="105">
        <f>IFERROR(VLOOKUP($D363,'SAP Data'!$A$7:$SD$1500,AB$4,FALSE),"")</f>
        <v>633815.97</v>
      </c>
      <c r="AC363" s="220">
        <f>IFERROR(VLOOKUP($D363,'SAP Data'!$A$7:$SD$1500,AC$4,FALSE),"")</f>
        <v>637125.37</v>
      </c>
      <c r="AD363" s="133">
        <f t="shared" si="363"/>
        <v>103154.12416666666</v>
      </c>
      <c r="AE363" s="47">
        <f t="shared" si="364"/>
        <v>150884.13750000001</v>
      </c>
      <c r="AF363" s="47">
        <f t="shared" si="365"/>
        <v>201292.57708333337</v>
      </c>
      <c r="AG363" s="47">
        <f t="shared" si="366"/>
        <v>251915.20416666669</v>
      </c>
      <c r="AH363" s="47">
        <f t="shared" si="367"/>
        <v>302918.06833333336</v>
      </c>
      <c r="AI363" s="47">
        <f t="shared" si="368"/>
        <v>354307.36250000005</v>
      </c>
      <c r="AJ363" s="47">
        <f t="shared" si="369"/>
        <v>405928.33125000005</v>
      </c>
      <c r="AK363" s="47">
        <f t="shared" si="370"/>
        <v>451622.98333333345</v>
      </c>
      <c r="AL363" s="47">
        <f t="shared" si="371"/>
        <v>491416.82583333325</v>
      </c>
      <c r="AM363" s="47">
        <f t="shared" si="372"/>
        <v>529647.99541666673</v>
      </c>
      <c r="AN363" s="47">
        <f t="shared" si="373"/>
        <v>565653.7858333335</v>
      </c>
      <c r="AO363" s="132">
        <f t="shared" si="374"/>
        <v>598708.68749999988</v>
      </c>
      <c r="AP363" s="19"/>
      <c r="AQ363" s="19">
        <f t="shared" si="376"/>
        <v>0</v>
      </c>
      <c r="AR363" s="19"/>
      <c r="AS363" s="201"/>
      <c r="AT363" s="19"/>
      <c r="AU363" s="19">
        <f t="shared" si="377"/>
        <v>0</v>
      </c>
      <c r="AV363" s="19"/>
      <c r="AW363" s="201"/>
      <c r="AY363" s="19">
        <f t="shared" si="378"/>
        <v>0</v>
      </c>
      <c r="BA363" s="196"/>
      <c r="BC363" s="19">
        <f t="shared" si="379"/>
        <v>0</v>
      </c>
      <c r="BE363" s="196"/>
      <c r="BG363" s="19">
        <f t="shared" si="380"/>
        <v>0</v>
      </c>
      <c r="BI363" s="196"/>
      <c r="BK363" s="19">
        <f t="shared" si="381"/>
        <v>0</v>
      </c>
      <c r="BM363" s="196"/>
      <c r="BO363" s="19">
        <f t="shared" si="382"/>
        <v>0</v>
      </c>
      <c r="BQ363" s="196"/>
      <c r="BS363" s="19">
        <f t="shared" si="383"/>
        <v>0</v>
      </c>
      <c r="BU363" s="196"/>
      <c r="BW363" s="19">
        <f t="shared" si="384"/>
        <v>0</v>
      </c>
      <c r="BY363" s="196"/>
      <c r="CA363" s="19">
        <f t="shared" si="385"/>
        <v>0</v>
      </c>
      <c r="CC363" s="196"/>
      <c r="CE363" s="19">
        <f t="shared" si="386"/>
        <v>0</v>
      </c>
      <c r="CG363" s="196"/>
      <c r="CI363" s="19">
        <f t="shared" si="387"/>
        <v>0</v>
      </c>
      <c r="CK363" s="196"/>
      <c r="CM363" s="19">
        <f t="shared" si="388"/>
        <v>0</v>
      </c>
      <c r="CO363" s="19">
        <f t="shared" si="390"/>
        <v>598708.68749999988</v>
      </c>
      <c r="CQ363" s="19">
        <f t="shared" si="361"/>
        <v>0</v>
      </c>
      <c r="CS363" s="19">
        <f t="shared" si="391"/>
        <v>0</v>
      </c>
      <c r="CU363" s="19">
        <f t="shared" si="389"/>
        <v>598708.68749999988</v>
      </c>
      <c r="CW363" s="76">
        <f t="shared" si="375"/>
        <v>0</v>
      </c>
      <c r="CY363" s="21"/>
      <c r="CZ363" s="19">
        <f t="shared" si="362"/>
        <v>0</v>
      </c>
      <c r="DA363" s="21"/>
    </row>
    <row r="364" spans="2:105" x14ac:dyDescent="0.2">
      <c r="B364" s="17" t="str">
        <f>VLOOKUP(D364,'line assign basis'!$L$15:$Q$1525,6,FALSE)</f>
        <v>Mist600Comp Maint-18</v>
      </c>
      <c r="C364" s="20" t="s">
        <v>871</v>
      </c>
      <c r="D364" s="20" t="s">
        <v>869</v>
      </c>
      <c r="E364" s="20">
        <f>IFERROR(VLOOKUP(D364,'line assign basis'!$L$5:$P$1288,5,FALSE),"")</f>
        <v>23</v>
      </c>
      <c r="F364" s="39">
        <v>0</v>
      </c>
      <c r="G364" s="39">
        <v>0</v>
      </c>
      <c r="H364" s="19">
        <v>0</v>
      </c>
      <c r="I364" s="105">
        <f>IFERROR(VLOOKUP($D364,'SAP Data'!$A$7:$SD$1500,I$4,FALSE),"")</f>
        <v>0</v>
      </c>
      <c r="J364" s="105">
        <f>IFERROR(VLOOKUP($D364,'SAP Data'!$A$7:$SD$1500,J$4,FALSE),"")</f>
        <v>0</v>
      </c>
      <c r="K364" s="105">
        <f>IFERROR(VLOOKUP($D364,'SAP Data'!$A$7:$SD$1500,K$4,FALSE),"")</f>
        <v>89960.79</v>
      </c>
      <c r="L364" s="105">
        <f>IFERROR(VLOOKUP($D364,'SAP Data'!$A$7:$SD$1500,L$4,FALSE),"")</f>
        <v>91090.29</v>
      </c>
      <c r="M364" s="105">
        <f>IFERROR(VLOOKUP($D364,'SAP Data'!$A$7:$SD$1500,M$4,FALSE),"")</f>
        <v>91090.29</v>
      </c>
      <c r="N364" s="105">
        <f>IFERROR(VLOOKUP($D364,'SAP Data'!$A$7:$SD$1500,N$4,FALSE),"")</f>
        <v>91090.29</v>
      </c>
      <c r="O364" s="105">
        <f>IFERROR(VLOOKUP($D364,'SAP Data'!$A$7:$SD$1500,O$4,FALSE),"")</f>
        <v>91090.29</v>
      </c>
      <c r="P364" s="105">
        <f>IFERROR(VLOOKUP($D364,'SAP Data'!$A$7:$SD$1500,P$4,FALSE),"")</f>
        <v>91090.29</v>
      </c>
      <c r="Q364" s="105">
        <f>IFERROR(VLOOKUP($D364,'SAP Data'!$A$7:$SD$1500,Q$4,FALSE),"")</f>
        <v>91090.29</v>
      </c>
      <c r="R364" s="105">
        <f>IFERROR(VLOOKUP($D364,'SAP Data'!$A$7:$SD$1500,R$4,FALSE),"")</f>
        <v>91090.29</v>
      </c>
      <c r="S364" s="105">
        <f>IFERROR(VLOOKUP($D364,'SAP Data'!$A$7:$SD$1500,S$4,FALSE),"")</f>
        <v>91090.29</v>
      </c>
      <c r="T364" s="105">
        <f>IFERROR(VLOOKUP($D364,'SAP Data'!$A$7:$SD$1500,T$4,FALSE),"")</f>
        <v>91090.29</v>
      </c>
      <c r="U364" s="105">
        <f>IFERROR(VLOOKUP($D364,'SAP Data'!$A$7:$SD$1500,U$4,FALSE),"")</f>
        <v>91090.29</v>
      </c>
      <c r="V364" s="105">
        <f>IFERROR(VLOOKUP($D364,'SAP Data'!$A$7:$SD$1500,V$4,FALSE),"")</f>
        <v>91090.29</v>
      </c>
      <c r="W364" s="105">
        <f>IFERROR(VLOOKUP($D364,'SAP Data'!$A$7:$SD$1500,W$4,FALSE),"")</f>
        <v>91090.29</v>
      </c>
      <c r="X364" s="105">
        <f>IFERROR(VLOOKUP($D364,'SAP Data'!$A$7:$SD$1500,X$4,FALSE),"")</f>
        <v>91090.29</v>
      </c>
      <c r="Y364" s="105">
        <f>IFERROR(VLOOKUP($D364,'SAP Data'!$A$7:$SD$1500,Y$4,FALSE),"")</f>
        <v>91090.29</v>
      </c>
      <c r="Z364" s="105">
        <f>IFERROR(VLOOKUP($D364,'SAP Data'!$A$7:$SD$1500,Z$4,FALSE),"")</f>
        <v>91090.29</v>
      </c>
      <c r="AA364" s="105">
        <f>IFERROR(VLOOKUP($D364,'SAP Data'!$A$7:$SD$1500,AA$4,FALSE),"")</f>
        <v>91090.29</v>
      </c>
      <c r="AB364" s="105">
        <f>IFERROR(VLOOKUP($D364,'SAP Data'!$A$7:$SD$1500,AB$4,FALSE),"")</f>
        <v>91090.29</v>
      </c>
      <c r="AC364" s="220">
        <f>IFERROR(VLOOKUP($D364,'SAP Data'!$A$7:$SD$1500,AC$4,FALSE),"")</f>
        <v>91090.29</v>
      </c>
      <c r="AD364" s="133">
        <f t="shared" si="363"/>
        <v>56837.306250000001</v>
      </c>
      <c r="AE364" s="47">
        <f t="shared" si="364"/>
        <v>64428.163750000007</v>
      </c>
      <c r="AF364" s="47">
        <f t="shared" si="365"/>
        <v>72019.021250000005</v>
      </c>
      <c r="AG364" s="47">
        <f t="shared" si="366"/>
        <v>79609.878750000018</v>
      </c>
      <c r="AH364" s="47">
        <f t="shared" si="367"/>
        <v>87200.736250000016</v>
      </c>
      <c r="AI364" s="47">
        <f t="shared" si="368"/>
        <v>91043.227500000023</v>
      </c>
      <c r="AJ364" s="47">
        <f t="shared" si="369"/>
        <v>91090.290000000023</v>
      </c>
      <c r="AK364" s="47">
        <f t="shared" si="370"/>
        <v>91090.290000000023</v>
      </c>
      <c r="AL364" s="47">
        <f t="shared" si="371"/>
        <v>91090.290000000023</v>
      </c>
      <c r="AM364" s="47">
        <f t="shared" si="372"/>
        <v>91090.290000000023</v>
      </c>
      <c r="AN364" s="47">
        <f t="shared" si="373"/>
        <v>91090.290000000023</v>
      </c>
      <c r="AO364" s="132">
        <f t="shared" si="374"/>
        <v>91090.290000000023</v>
      </c>
      <c r="AP364" s="19"/>
      <c r="AQ364" s="19">
        <f t="shared" si="376"/>
        <v>0</v>
      </c>
      <c r="AR364" s="19"/>
      <c r="AS364" s="201"/>
      <c r="AT364" s="19"/>
      <c r="AU364" s="19">
        <f t="shared" si="377"/>
        <v>0</v>
      </c>
      <c r="AV364" s="19"/>
      <c r="AW364" s="201"/>
      <c r="AY364" s="19">
        <f t="shared" si="378"/>
        <v>0</v>
      </c>
      <c r="BA364" s="196"/>
      <c r="BC364" s="19">
        <f t="shared" si="379"/>
        <v>0</v>
      </c>
      <c r="BE364" s="196"/>
      <c r="BG364" s="19">
        <f t="shared" si="380"/>
        <v>0</v>
      </c>
      <c r="BI364" s="196"/>
      <c r="BK364" s="19">
        <f t="shared" si="381"/>
        <v>0</v>
      </c>
      <c r="BM364" s="196"/>
      <c r="BO364" s="19">
        <f t="shared" si="382"/>
        <v>0</v>
      </c>
      <c r="BQ364" s="196"/>
      <c r="BS364" s="19">
        <f t="shared" si="383"/>
        <v>0</v>
      </c>
      <c r="BU364" s="196"/>
      <c r="BW364" s="19">
        <f t="shared" si="384"/>
        <v>0</v>
      </c>
      <c r="BY364" s="196"/>
      <c r="CA364" s="19">
        <f t="shared" si="385"/>
        <v>0</v>
      </c>
      <c r="CC364" s="196"/>
      <c r="CE364" s="19">
        <f t="shared" si="386"/>
        <v>0</v>
      </c>
      <c r="CG364" s="196"/>
      <c r="CI364" s="19">
        <f t="shared" si="387"/>
        <v>0</v>
      </c>
      <c r="CK364" s="196"/>
      <c r="CM364" s="19">
        <f t="shared" si="388"/>
        <v>0</v>
      </c>
      <c r="CO364" s="19">
        <f t="shared" si="390"/>
        <v>91090.290000000023</v>
      </c>
      <c r="CQ364" s="19">
        <f t="shared" si="361"/>
        <v>0</v>
      </c>
      <c r="CS364" s="19">
        <f t="shared" si="391"/>
        <v>0</v>
      </c>
      <c r="CU364" s="19">
        <f t="shared" si="389"/>
        <v>91090.290000000023</v>
      </c>
      <c r="CW364" s="76">
        <f t="shared" si="375"/>
        <v>0</v>
      </c>
      <c r="CY364" s="21"/>
      <c r="CZ364" s="19">
        <f t="shared" si="362"/>
        <v>0</v>
      </c>
      <c r="DA364" s="21"/>
    </row>
    <row r="365" spans="2:105" x14ac:dyDescent="0.2">
      <c r="B365" s="17" t="str">
        <f>VLOOKUP(D365,'line assign basis'!$L$15:$Q$1525,6,FALSE)</f>
        <v>Mist 600 Comp Amort</v>
      </c>
      <c r="C365" s="20" t="s">
        <v>1647</v>
      </c>
      <c r="D365" s="20" t="s">
        <v>2959</v>
      </c>
      <c r="E365" s="20">
        <f>IFERROR(VLOOKUP(D365,'line assign basis'!$L$5:$P$1288,5,FALSE),"")</f>
        <v>23</v>
      </c>
      <c r="F365" s="39">
        <v>0</v>
      </c>
      <c r="G365" s="39">
        <v>0</v>
      </c>
      <c r="H365" s="19">
        <v>0</v>
      </c>
      <c r="I365" s="105">
        <f>IFERROR(VLOOKUP($D365,'SAP Data'!$A$7:$SD$1500,I$4,FALSE),"")</f>
        <v>0</v>
      </c>
      <c r="J365" s="105">
        <f>IFERROR(VLOOKUP($D365,'SAP Data'!$A$7:$SD$1500,J$4,FALSE),"")</f>
        <v>0</v>
      </c>
      <c r="K365" s="105">
        <f>IFERROR(VLOOKUP($D365,'SAP Data'!$A$7:$SD$1500,K$4,FALSE),"")</f>
        <v>0</v>
      </c>
      <c r="L365" s="105">
        <f>IFERROR(VLOOKUP($D365,'SAP Data'!$A$7:$SD$1500,L$4,FALSE),"")</f>
        <v>-1499.35</v>
      </c>
      <c r="M365" s="105">
        <f>IFERROR(VLOOKUP($D365,'SAP Data'!$A$7:$SD$1500,M$4,FALSE),"")</f>
        <v>-3017.84</v>
      </c>
      <c r="N365" s="105">
        <f>IFERROR(VLOOKUP($D365,'SAP Data'!$A$7:$SD$1500,N$4,FALSE),"")</f>
        <v>-4536.33</v>
      </c>
      <c r="O365" s="105">
        <f>IFERROR(VLOOKUP($D365,'SAP Data'!$A$7:$SD$1500,O$4,FALSE),"")</f>
        <v>-6054.82</v>
      </c>
      <c r="P365" s="105">
        <f>IFERROR(VLOOKUP($D365,'SAP Data'!$A$7:$SD$1500,P$4,FALSE),"")</f>
        <v>-7573.31</v>
      </c>
      <c r="Q365" s="105">
        <f>IFERROR(VLOOKUP($D365,'SAP Data'!$A$7:$SD$1500,Q$4,FALSE),"")</f>
        <v>-9091.7999999999993</v>
      </c>
      <c r="R365" s="105">
        <f>IFERROR(VLOOKUP($D365,'SAP Data'!$A$7:$SD$1500,R$4,FALSE),"")</f>
        <v>-10610.29</v>
      </c>
      <c r="S365" s="105">
        <f>IFERROR(VLOOKUP($D365,'SAP Data'!$A$7:$SD$1500,S$4,FALSE),"")</f>
        <v>-12128.78</v>
      </c>
      <c r="T365" s="105">
        <f>IFERROR(VLOOKUP($D365,'SAP Data'!$A$7:$SD$1500,T$4,FALSE),"")</f>
        <v>-13647.27</v>
      </c>
      <c r="U365" s="105">
        <f>IFERROR(VLOOKUP($D365,'SAP Data'!$A$7:$SD$1500,U$4,FALSE),"")</f>
        <v>-15165.76</v>
      </c>
      <c r="V365" s="105">
        <f>IFERROR(VLOOKUP($D365,'SAP Data'!$A$7:$SD$1500,V$4,FALSE),"")</f>
        <v>-16684.25</v>
      </c>
      <c r="W365" s="105">
        <f>IFERROR(VLOOKUP($D365,'SAP Data'!$A$7:$SD$1500,W$4,FALSE),"")</f>
        <v>-18202.740000000002</v>
      </c>
      <c r="X365" s="105">
        <f>IFERROR(VLOOKUP($D365,'SAP Data'!$A$7:$SD$1500,X$4,FALSE),"")</f>
        <v>-19721.23</v>
      </c>
      <c r="Y365" s="105">
        <f>IFERROR(VLOOKUP($D365,'SAP Data'!$A$7:$SD$1500,Y$4,FALSE),"")</f>
        <v>-21239.72</v>
      </c>
      <c r="Z365" s="105">
        <f>IFERROR(VLOOKUP($D365,'SAP Data'!$A$7:$SD$1500,Z$4,FALSE),"")</f>
        <v>-22758.21</v>
      </c>
      <c r="AA365" s="105">
        <f>IFERROR(VLOOKUP($D365,'SAP Data'!$A$7:$SD$1500,AA$4,FALSE),"")</f>
        <v>-24276.7</v>
      </c>
      <c r="AB365" s="105">
        <f>IFERROR(VLOOKUP($D365,'SAP Data'!$A$7:$SD$1500,AB$4,FALSE),"")</f>
        <v>-25795.19</v>
      </c>
      <c r="AC365" s="220">
        <f>IFERROR(VLOOKUP($D365,'SAP Data'!$A$7:$SD$1500,AC$4,FALSE),"")</f>
        <v>-27313.68</v>
      </c>
      <c r="AD365" s="133">
        <f t="shared" si="363"/>
        <v>-3089.8829166666669</v>
      </c>
      <c r="AE365" s="47">
        <f t="shared" si="364"/>
        <v>-4037.3441666666672</v>
      </c>
      <c r="AF365" s="47">
        <f t="shared" si="365"/>
        <v>-5111.3462500000005</v>
      </c>
      <c r="AG365" s="47">
        <f t="shared" si="366"/>
        <v>-6311.8891666666677</v>
      </c>
      <c r="AH365" s="47">
        <f t="shared" si="367"/>
        <v>-7638.9729166666666</v>
      </c>
      <c r="AI365" s="47">
        <f t="shared" si="368"/>
        <v>-9092.5974999999999</v>
      </c>
      <c r="AJ365" s="47">
        <f t="shared" si="369"/>
        <v>-10610.29</v>
      </c>
      <c r="AK365" s="47">
        <f t="shared" si="370"/>
        <v>-12128.780000000004</v>
      </c>
      <c r="AL365" s="47">
        <f t="shared" si="371"/>
        <v>-13647.270000000002</v>
      </c>
      <c r="AM365" s="47">
        <f t="shared" si="372"/>
        <v>-15165.76</v>
      </c>
      <c r="AN365" s="47">
        <f t="shared" si="373"/>
        <v>-16684.25</v>
      </c>
      <c r="AO365" s="132">
        <f t="shared" si="374"/>
        <v>-18202.740000000002</v>
      </c>
      <c r="AP365" s="19"/>
      <c r="AQ365" s="19">
        <f t="shared" si="376"/>
        <v>0</v>
      </c>
      <c r="AR365" s="19"/>
      <c r="AS365" s="201"/>
      <c r="AT365" s="19"/>
      <c r="AU365" s="19">
        <f t="shared" si="377"/>
        <v>0</v>
      </c>
      <c r="AV365" s="19"/>
      <c r="AW365" s="201"/>
      <c r="AY365" s="19">
        <f t="shared" si="378"/>
        <v>0</v>
      </c>
      <c r="BA365" s="196"/>
      <c r="BC365" s="19">
        <f t="shared" si="379"/>
        <v>0</v>
      </c>
      <c r="BE365" s="196"/>
      <c r="BG365" s="19">
        <f t="shared" si="380"/>
        <v>0</v>
      </c>
      <c r="BI365" s="196"/>
      <c r="BK365" s="19">
        <f t="shared" si="381"/>
        <v>0</v>
      </c>
      <c r="BM365" s="196"/>
      <c r="BO365" s="19">
        <f t="shared" si="382"/>
        <v>0</v>
      </c>
      <c r="BQ365" s="196"/>
      <c r="BS365" s="19">
        <f t="shared" si="383"/>
        <v>0</v>
      </c>
      <c r="BU365" s="196"/>
      <c r="BW365" s="19">
        <f t="shared" si="384"/>
        <v>0</v>
      </c>
      <c r="BY365" s="196"/>
      <c r="CA365" s="19">
        <f t="shared" si="385"/>
        <v>0</v>
      </c>
      <c r="CC365" s="196"/>
      <c r="CE365" s="19">
        <f t="shared" si="386"/>
        <v>0</v>
      </c>
      <c r="CG365" s="196"/>
      <c r="CI365" s="19">
        <f t="shared" si="387"/>
        <v>0</v>
      </c>
      <c r="CK365" s="196"/>
      <c r="CM365" s="19">
        <f t="shared" si="388"/>
        <v>0</v>
      </c>
      <c r="CO365" s="19">
        <f t="shared" si="390"/>
        <v>-18202.740000000002</v>
      </c>
      <c r="CQ365" s="19">
        <f t="shared" si="361"/>
        <v>0</v>
      </c>
      <c r="CS365" s="19">
        <f t="shared" si="391"/>
        <v>0</v>
      </c>
      <c r="CU365" s="19">
        <f t="shared" si="389"/>
        <v>-18202.740000000002</v>
      </c>
      <c r="CW365" s="76">
        <f t="shared" si="375"/>
        <v>0</v>
      </c>
      <c r="CY365" s="21"/>
      <c r="CZ365" s="19">
        <f t="shared" si="362"/>
        <v>0</v>
      </c>
      <c r="DA365" s="21"/>
    </row>
    <row r="366" spans="2:105" x14ac:dyDescent="0.2">
      <c r="B366" s="17" t="str">
        <f>VLOOKUP(D366,'line assign basis'!$L$15:$Q$1525,6,FALSE)</f>
        <v>DELL LEASE DEFERRED</v>
      </c>
      <c r="C366" s="20" t="s">
        <v>874</v>
      </c>
      <c r="D366" s="20" t="s">
        <v>872</v>
      </c>
      <c r="E366" s="20">
        <f>IFERROR(VLOOKUP(D366,'line assign basis'!$L$5:$P$1288,5,FALSE),"")</f>
        <v>0</v>
      </c>
      <c r="F366" s="39">
        <v>-0.02</v>
      </c>
      <c r="G366" s="39">
        <v>-0.02</v>
      </c>
      <c r="H366" s="19">
        <v>-0.02</v>
      </c>
      <c r="I366" s="105">
        <f>IFERROR(VLOOKUP($D366,'SAP Data'!$A$7:$SD$1500,I$4,FALSE),"")</f>
        <v>-0.02</v>
      </c>
      <c r="J366" s="105">
        <f>IFERROR(VLOOKUP($D366,'SAP Data'!$A$7:$SD$1500,J$4,FALSE),"")</f>
        <v>-0.02</v>
      </c>
      <c r="K366" s="105">
        <f>IFERROR(VLOOKUP($D366,'SAP Data'!$A$7:$SD$1500,K$4,FALSE),"")</f>
        <v>-0.02</v>
      </c>
      <c r="L366" s="105">
        <f>IFERROR(VLOOKUP($D366,'SAP Data'!$A$7:$SD$1500,L$4,FALSE),"")</f>
        <v>-0.02</v>
      </c>
      <c r="M366" s="105">
        <f>IFERROR(VLOOKUP($D366,'SAP Data'!$A$7:$SD$1500,M$4,FALSE),"")</f>
        <v>-0.02</v>
      </c>
      <c r="N366" s="105">
        <f>IFERROR(VLOOKUP($D366,'SAP Data'!$A$7:$SD$1500,N$4,FALSE),"")</f>
        <v>-0.02</v>
      </c>
      <c r="O366" s="105">
        <f>IFERROR(VLOOKUP($D366,'SAP Data'!$A$7:$SD$1500,O$4,FALSE),"")</f>
        <v>-0.02</v>
      </c>
      <c r="P366" s="105">
        <f>IFERROR(VLOOKUP($D366,'SAP Data'!$A$7:$SD$1500,P$4,FALSE),"")</f>
        <v>-0.02</v>
      </c>
      <c r="Q366" s="105">
        <f>IFERROR(VLOOKUP($D366,'SAP Data'!$A$7:$SD$1500,Q$4,FALSE),"")</f>
        <v>-0.02</v>
      </c>
      <c r="R366" s="105">
        <f>IFERROR(VLOOKUP($D366,'SAP Data'!$A$7:$SD$1500,R$4,FALSE),"")</f>
        <v>-0.02</v>
      </c>
      <c r="S366" s="105">
        <f>IFERROR(VLOOKUP($D366,'SAP Data'!$A$7:$SD$1500,S$4,FALSE),"")</f>
        <v>-0.02</v>
      </c>
      <c r="T366" s="105">
        <f>IFERROR(VLOOKUP($D366,'SAP Data'!$A$7:$SD$1500,T$4,FALSE),"")</f>
        <v>-0.02</v>
      </c>
      <c r="U366" s="105">
        <f>IFERROR(VLOOKUP($D366,'SAP Data'!$A$7:$SD$1500,U$4,FALSE),"")</f>
        <v>-0.02</v>
      </c>
      <c r="V366" s="105">
        <f>IFERROR(VLOOKUP($D366,'SAP Data'!$A$7:$SD$1500,V$4,FALSE),"")</f>
        <v>-0.02</v>
      </c>
      <c r="W366" s="105">
        <f>IFERROR(VLOOKUP($D366,'SAP Data'!$A$7:$SD$1500,W$4,FALSE),"")</f>
        <v>-0.02</v>
      </c>
      <c r="X366" s="105">
        <f>IFERROR(VLOOKUP($D366,'SAP Data'!$A$7:$SD$1500,X$4,FALSE),"")</f>
        <v>-0.02</v>
      </c>
      <c r="Y366" s="105">
        <f>IFERROR(VLOOKUP($D366,'SAP Data'!$A$7:$SD$1500,Y$4,FALSE),"")</f>
        <v>-0.02</v>
      </c>
      <c r="Z366" s="105">
        <f>IFERROR(VLOOKUP($D366,'SAP Data'!$A$7:$SD$1500,Z$4,FALSE),"")</f>
        <v>-0.02</v>
      </c>
      <c r="AA366" s="105">
        <f>IFERROR(VLOOKUP($D366,'SAP Data'!$A$7:$SD$1500,AA$4,FALSE),"")</f>
        <v>-0.02</v>
      </c>
      <c r="AB366" s="105">
        <f>IFERROR(VLOOKUP($D366,'SAP Data'!$A$7:$SD$1500,AB$4,FALSE),"")</f>
        <v>-0.02</v>
      </c>
      <c r="AC366" s="220">
        <f>IFERROR(VLOOKUP($D366,'SAP Data'!$A$7:$SD$1500,AC$4,FALSE),"")</f>
        <v>-0.02</v>
      </c>
      <c r="AD366" s="133">
        <f t="shared" si="363"/>
        <v>-0.02</v>
      </c>
      <c r="AE366" s="47">
        <f t="shared" si="364"/>
        <v>-0.02</v>
      </c>
      <c r="AF366" s="47">
        <f t="shared" si="365"/>
        <v>-0.02</v>
      </c>
      <c r="AG366" s="47">
        <f t="shared" si="366"/>
        <v>-0.02</v>
      </c>
      <c r="AH366" s="47">
        <f t="shared" si="367"/>
        <v>-0.02</v>
      </c>
      <c r="AI366" s="47">
        <f t="shared" si="368"/>
        <v>-0.02</v>
      </c>
      <c r="AJ366" s="47">
        <f t="shared" si="369"/>
        <v>-0.02</v>
      </c>
      <c r="AK366" s="47">
        <f t="shared" si="370"/>
        <v>-0.02</v>
      </c>
      <c r="AL366" s="47">
        <f t="shared" si="371"/>
        <v>-0.02</v>
      </c>
      <c r="AM366" s="47">
        <f t="shared" si="372"/>
        <v>-0.02</v>
      </c>
      <c r="AN366" s="47">
        <f t="shared" si="373"/>
        <v>-0.02</v>
      </c>
      <c r="AO366" s="132">
        <f t="shared" si="374"/>
        <v>-0.02</v>
      </c>
      <c r="AP366" s="19"/>
      <c r="AQ366" s="19">
        <f t="shared" si="376"/>
        <v>0</v>
      </c>
      <c r="AR366" s="19"/>
      <c r="AS366" s="201"/>
      <c r="AT366" s="19"/>
      <c r="AU366" s="19">
        <f t="shared" si="377"/>
        <v>0</v>
      </c>
      <c r="AV366" s="19"/>
      <c r="AW366" s="201"/>
      <c r="AY366" s="19">
        <f t="shared" si="378"/>
        <v>0</v>
      </c>
      <c r="BA366" s="196"/>
      <c r="BC366" s="19">
        <f t="shared" si="379"/>
        <v>0</v>
      </c>
      <c r="BE366" s="196"/>
      <c r="BG366" s="19">
        <f t="shared" si="380"/>
        <v>0</v>
      </c>
      <c r="BI366" s="196"/>
      <c r="BK366" s="19">
        <f t="shared" si="381"/>
        <v>0</v>
      </c>
      <c r="BM366" s="196"/>
      <c r="BO366" s="19">
        <f t="shared" si="382"/>
        <v>0</v>
      </c>
      <c r="BQ366" s="196"/>
      <c r="BS366" s="19">
        <f t="shared" si="383"/>
        <v>0</v>
      </c>
      <c r="BU366" s="196"/>
      <c r="BW366" s="19">
        <f t="shared" si="384"/>
        <v>0</v>
      </c>
      <c r="BY366" s="196"/>
      <c r="CA366" s="19">
        <f t="shared" si="385"/>
        <v>0</v>
      </c>
      <c r="CC366" s="196"/>
      <c r="CE366" s="19">
        <f t="shared" si="386"/>
        <v>0</v>
      </c>
      <c r="CG366" s="196"/>
      <c r="CI366" s="19">
        <f t="shared" si="387"/>
        <v>0</v>
      </c>
      <c r="CK366" s="196"/>
      <c r="CM366" s="19">
        <f t="shared" si="388"/>
        <v>0</v>
      </c>
      <c r="CO366" s="19">
        <f t="shared" si="390"/>
        <v>0</v>
      </c>
      <c r="CQ366" s="19" t="str">
        <f t="shared" si="361"/>
        <v/>
      </c>
      <c r="CS366" s="19" t="str">
        <f t="shared" si="391"/>
        <v/>
      </c>
      <c r="CU366" s="19">
        <f t="shared" si="389"/>
        <v>0</v>
      </c>
      <c r="CW366" s="76">
        <f t="shared" si="375"/>
        <v>0.02</v>
      </c>
      <c r="CY366" s="21"/>
      <c r="CZ366" s="19">
        <f t="shared" si="362"/>
        <v>0</v>
      </c>
      <c r="DA366" s="21"/>
    </row>
    <row r="367" spans="2:105" x14ac:dyDescent="0.2">
      <c r="B367" s="17" t="str">
        <f>VLOOKUP(D367,'line assign basis'!$L$15:$Q$1525,6,FALSE)</f>
        <v>CIS SUSPENSE</v>
      </c>
      <c r="C367" s="20" t="s">
        <v>877</v>
      </c>
      <c r="D367" s="20" t="s">
        <v>875</v>
      </c>
      <c r="E367" s="20">
        <f>IFERROR(VLOOKUP(D367,'line assign basis'!$L$5:$P$1288,5,FALSE),"")</f>
        <v>29</v>
      </c>
      <c r="F367" s="39">
        <v>-15929.46</v>
      </c>
      <c r="G367" s="39">
        <v>-12363.02</v>
      </c>
      <c r="H367" s="19">
        <v>-2057.89</v>
      </c>
      <c r="I367" s="105">
        <f>IFERROR(VLOOKUP($D367,'SAP Data'!$A$7:$SD$1500,I$4,FALSE),"")</f>
        <v>10878.78</v>
      </c>
      <c r="J367" s="105">
        <f>IFERROR(VLOOKUP($D367,'SAP Data'!$A$7:$SD$1500,J$4,FALSE),"")</f>
        <v>17314.939999999999</v>
      </c>
      <c r="K367" s="105">
        <f>IFERROR(VLOOKUP($D367,'SAP Data'!$A$7:$SD$1500,K$4,FALSE),"")</f>
        <v>18082.07</v>
      </c>
      <c r="L367" s="105">
        <f>IFERROR(VLOOKUP($D367,'SAP Data'!$A$7:$SD$1500,L$4,FALSE),"")</f>
        <v>-12598.5</v>
      </c>
      <c r="M367" s="105">
        <f>IFERROR(VLOOKUP($D367,'SAP Data'!$A$7:$SD$1500,M$4,FALSE),"")</f>
        <v>23227.54</v>
      </c>
      <c r="N367" s="105">
        <f>IFERROR(VLOOKUP($D367,'SAP Data'!$A$7:$SD$1500,N$4,FALSE),"")</f>
        <v>18886.57</v>
      </c>
      <c r="O367" s="105">
        <f>IFERROR(VLOOKUP($D367,'SAP Data'!$A$7:$SD$1500,O$4,FALSE),"")</f>
        <v>4055.97</v>
      </c>
      <c r="P367" s="105">
        <f>IFERROR(VLOOKUP($D367,'SAP Data'!$A$7:$SD$1500,P$4,FALSE),"")</f>
        <v>7358.02</v>
      </c>
      <c r="Q367" s="105">
        <f>IFERROR(VLOOKUP($D367,'SAP Data'!$A$7:$SD$1500,Q$4,FALSE),"")</f>
        <v>-5571.84</v>
      </c>
      <c r="R367" s="105">
        <f>IFERROR(VLOOKUP($D367,'SAP Data'!$A$7:$SD$1500,R$4,FALSE),"")</f>
        <v>-17862.580000000002</v>
      </c>
      <c r="S367" s="105">
        <f>IFERROR(VLOOKUP($D367,'SAP Data'!$A$7:$SD$1500,S$4,FALSE),"")</f>
        <v>-24759.919999999998</v>
      </c>
      <c r="T367" s="105">
        <f>IFERROR(VLOOKUP($D367,'SAP Data'!$A$7:$SD$1500,T$4,FALSE),"")</f>
        <v>-2760.7</v>
      </c>
      <c r="U367" s="105">
        <f>IFERROR(VLOOKUP($D367,'SAP Data'!$A$7:$SD$1500,U$4,FALSE),"")</f>
        <v>14255.58</v>
      </c>
      <c r="V367" s="105">
        <f>IFERROR(VLOOKUP($D367,'SAP Data'!$A$7:$SD$1500,V$4,FALSE),"")</f>
        <v>36378.25</v>
      </c>
      <c r="W367" s="105">
        <f>IFERROR(VLOOKUP($D367,'SAP Data'!$A$7:$SD$1500,W$4,FALSE),"")</f>
        <v>17871.650000000001</v>
      </c>
      <c r="X367" s="105">
        <f>IFERROR(VLOOKUP($D367,'SAP Data'!$A$7:$SD$1500,X$4,FALSE),"")</f>
        <v>22662.63</v>
      </c>
      <c r="Y367" s="105">
        <f>IFERROR(VLOOKUP($D367,'SAP Data'!$A$7:$SD$1500,Y$4,FALSE),"")</f>
        <v>7901.84</v>
      </c>
      <c r="Z367" s="105">
        <f>IFERROR(VLOOKUP($D367,'SAP Data'!$A$7:$SD$1500,Z$4,FALSE),"")</f>
        <v>10724.07</v>
      </c>
      <c r="AA367" s="105">
        <f>IFERROR(VLOOKUP($D367,'SAP Data'!$A$7:$SD$1500,AA$4,FALSE),"")</f>
        <v>-1230.99</v>
      </c>
      <c r="AB367" s="105">
        <f>IFERROR(VLOOKUP($D367,'SAP Data'!$A$7:$SD$1500,AB$4,FALSE),"")</f>
        <v>-1078.8699999999999</v>
      </c>
      <c r="AC367" s="220">
        <f>IFERROR(VLOOKUP($D367,'SAP Data'!$A$7:$SD$1500,AC$4,FALSE),"")</f>
        <v>-10616.47</v>
      </c>
      <c r="AD367" s="133">
        <f t="shared" si="363"/>
        <v>4193.0516666666672</v>
      </c>
      <c r="AE367" s="47">
        <f t="shared" si="364"/>
        <v>3595.9675000000011</v>
      </c>
      <c r="AF367" s="47">
        <f t="shared" si="365"/>
        <v>3050.1462500000002</v>
      </c>
      <c r="AG367" s="47">
        <f t="shared" si="366"/>
        <v>3161.5625</v>
      </c>
      <c r="AH367" s="47">
        <f t="shared" si="367"/>
        <v>4096.5670833333334</v>
      </c>
      <c r="AI367" s="47">
        <f t="shared" si="368"/>
        <v>4882.104166666667</v>
      </c>
      <c r="AJ367" s="47">
        <f t="shared" si="369"/>
        <v>6342.5504166666678</v>
      </c>
      <c r="AK367" s="47">
        <f t="shared" si="370"/>
        <v>7173.1933333333336</v>
      </c>
      <c r="AL367" s="47">
        <f t="shared" si="371"/>
        <v>6194.5183333333343</v>
      </c>
      <c r="AM367" s="47">
        <f t="shared" si="372"/>
        <v>5634.1241666666674</v>
      </c>
      <c r="AN367" s="47">
        <f t="shared" si="373"/>
        <v>5062.2970833333338</v>
      </c>
      <c r="AO367" s="132">
        <f t="shared" si="374"/>
        <v>4500.5670833333334</v>
      </c>
      <c r="AP367" s="19"/>
      <c r="AQ367" s="19">
        <f t="shared" si="376"/>
        <v>4193.0516666666672</v>
      </c>
      <c r="AR367" s="19"/>
      <c r="AS367" s="201"/>
      <c r="AT367" s="19"/>
      <c r="AU367" s="19">
        <f t="shared" si="377"/>
        <v>3595.9675000000011</v>
      </c>
      <c r="AV367" s="19"/>
      <c r="AW367" s="201"/>
      <c r="AY367" s="19">
        <f t="shared" si="378"/>
        <v>3050.1462500000002</v>
      </c>
      <c r="BA367" s="196"/>
      <c r="BC367" s="19">
        <f t="shared" si="379"/>
        <v>3161.5625</v>
      </c>
      <c r="BE367" s="196"/>
      <c r="BG367" s="19">
        <f t="shared" si="380"/>
        <v>4096.5670833333334</v>
      </c>
      <c r="BI367" s="196"/>
      <c r="BK367" s="19">
        <f t="shared" si="381"/>
        <v>4882.104166666667</v>
      </c>
      <c r="BM367" s="196"/>
      <c r="BO367" s="19">
        <f t="shared" si="382"/>
        <v>6342.5504166666678</v>
      </c>
      <c r="BQ367" s="196"/>
      <c r="BS367" s="19">
        <f t="shared" si="383"/>
        <v>7173.1933333333336</v>
      </c>
      <c r="BU367" s="196"/>
      <c r="BW367" s="19">
        <f t="shared" si="384"/>
        <v>6194.5183333333343</v>
      </c>
      <c r="BY367" s="196"/>
      <c r="CA367" s="19">
        <f t="shared" si="385"/>
        <v>5634.1241666666674</v>
      </c>
      <c r="CC367" s="196"/>
      <c r="CE367" s="19">
        <f t="shared" si="386"/>
        <v>5062.2970833333338</v>
      </c>
      <c r="CG367" s="196"/>
      <c r="CI367" s="19">
        <f t="shared" si="387"/>
        <v>4500.5670833333334</v>
      </c>
      <c r="CK367" s="196"/>
      <c r="CM367" s="19">
        <f t="shared" si="388"/>
        <v>0</v>
      </c>
      <c r="CO367" s="19">
        <f t="shared" si="390"/>
        <v>0</v>
      </c>
      <c r="CQ367" s="19">
        <f t="shared" si="361"/>
        <v>0</v>
      </c>
      <c r="CS367" s="19">
        <f t="shared" si="391"/>
        <v>0</v>
      </c>
      <c r="CU367" s="19">
        <f t="shared" si="389"/>
        <v>0</v>
      </c>
      <c r="CW367" s="76">
        <f t="shared" si="375"/>
        <v>0</v>
      </c>
      <c r="CY367" s="21"/>
      <c r="CZ367" s="19">
        <f t="shared" si="362"/>
        <v>0</v>
      </c>
      <c r="DA367" s="21"/>
    </row>
    <row r="368" spans="2:105" x14ac:dyDescent="0.2">
      <c r="B368" s="17" t="str">
        <f>VLOOKUP(D368,'line assign basis'!$L$15:$Q$1525,6,FALSE)</f>
        <v>SUSPENSE</v>
      </c>
      <c r="C368" s="20" t="s">
        <v>880</v>
      </c>
      <c r="D368" s="20" t="s">
        <v>878</v>
      </c>
      <c r="E368" s="20">
        <f>IFERROR(VLOOKUP(D368,'line assign basis'!$L$5:$P$1288,5,FALSE),"")</f>
        <v>29</v>
      </c>
      <c r="F368" s="39">
        <v>0</v>
      </c>
      <c r="G368" s="39">
        <v>0</v>
      </c>
      <c r="H368" s="19">
        <v>0</v>
      </c>
      <c r="I368" s="105">
        <f>IFERROR(VLOOKUP($D368,'SAP Data'!$A$7:$SD$1500,I$4,FALSE),"")</f>
        <v>0</v>
      </c>
      <c r="J368" s="105">
        <f>IFERROR(VLOOKUP($D368,'SAP Data'!$A$7:$SD$1500,J$4,FALSE),"")</f>
        <v>0</v>
      </c>
      <c r="K368" s="105">
        <f>IFERROR(VLOOKUP($D368,'SAP Data'!$A$7:$SD$1500,K$4,FALSE),"")</f>
        <v>0</v>
      </c>
      <c r="L368" s="105">
        <f>IFERROR(VLOOKUP($D368,'SAP Data'!$A$7:$SD$1500,L$4,FALSE),"")</f>
        <v>0</v>
      </c>
      <c r="M368" s="105">
        <f>IFERROR(VLOOKUP($D368,'SAP Data'!$A$7:$SD$1500,M$4,FALSE),"")</f>
        <v>0</v>
      </c>
      <c r="N368" s="105">
        <f>IFERROR(VLOOKUP($D368,'SAP Data'!$A$7:$SD$1500,N$4,FALSE),"")</f>
        <v>0</v>
      </c>
      <c r="O368" s="105">
        <f>IFERROR(VLOOKUP($D368,'SAP Data'!$A$7:$SD$1500,O$4,FALSE),"")</f>
        <v>0</v>
      </c>
      <c r="P368" s="105">
        <f>IFERROR(VLOOKUP($D368,'SAP Data'!$A$7:$SD$1500,P$4,FALSE),"")</f>
        <v>0</v>
      </c>
      <c r="Q368" s="105">
        <f>IFERROR(VLOOKUP($D368,'SAP Data'!$A$7:$SD$1500,Q$4,FALSE),"")</f>
        <v>0</v>
      </c>
      <c r="R368" s="105">
        <f>IFERROR(VLOOKUP($D368,'SAP Data'!$A$7:$SD$1500,R$4,FALSE),"")</f>
        <v>0</v>
      </c>
      <c r="S368" s="105">
        <f>IFERROR(VLOOKUP($D368,'SAP Data'!$A$7:$SD$1500,S$4,FALSE),"")</f>
        <v>0</v>
      </c>
      <c r="T368" s="105">
        <f>IFERROR(VLOOKUP($D368,'SAP Data'!$A$7:$SD$1500,T$4,FALSE),"")</f>
        <v>0</v>
      </c>
      <c r="U368" s="105">
        <f>IFERROR(VLOOKUP($D368,'SAP Data'!$A$7:$SD$1500,U$4,FALSE),"")</f>
        <v>0</v>
      </c>
      <c r="V368" s="105">
        <f>IFERROR(VLOOKUP($D368,'SAP Data'!$A$7:$SD$1500,V$4,FALSE),"")</f>
        <v>0</v>
      </c>
      <c r="W368" s="105">
        <f>IFERROR(VLOOKUP($D368,'SAP Data'!$A$7:$SD$1500,W$4,FALSE),"")</f>
        <v>0</v>
      </c>
      <c r="X368" s="105">
        <f>IFERROR(VLOOKUP($D368,'SAP Data'!$A$7:$SD$1500,X$4,FALSE),"")</f>
        <v>0</v>
      </c>
      <c r="Y368" s="105">
        <f>IFERROR(VLOOKUP($D368,'SAP Data'!$A$7:$SD$1500,Y$4,FALSE),"")</f>
        <v>0</v>
      </c>
      <c r="Z368" s="105">
        <f>IFERROR(VLOOKUP($D368,'SAP Data'!$A$7:$SD$1500,Z$4,FALSE),"")</f>
        <v>0</v>
      </c>
      <c r="AA368" s="105">
        <f>IFERROR(VLOOKUP($D368,'SAP Data'!$A$7:$SD$1500,AA$4,FALSE),"")</f>
        <v>0</v>
      </c>
      <c r="AB368" s="105">
        <f>IFERROR(VLOOKUP($D368,'SAP Data'!$A$7:$SD$1500,AB$4,FALSE),"")</f>
        <v>0</v>
      </c>
      <c r="AC368" s="220">
        <f>IFERROR(VLOOKUP($D368,'SAP Data'!$A$7:$SD$1500,AC$4,FALSE),"")</f>
        <v>0</v>
      </c>
      <c r="AD368" s="133">
        <f t="shared" si="363"/>
        <v>0</v>
      </c>
      <c r="AE368" s="47">
        <f t="shared" si="364"/>
        <v>0</v>
      </c>
      <c r="AF368" s="47">
        <f t="shared" si="365"/>
        <v>0</v>
      </c>
      <c r="AG368" s="47">
        <f t="shared" si="366"/>
        <v>0</v>
      </c>
      <c r="AH368" s="47">
        <f t="shared" si="367"/>
        <v>0</v>
      </c>
      <c r="AI368" s="47">
        <f t="shared" si="368"/>
        <v>0</v>
      </c>
      <c r="AJ368" s="47">
        <f t="shared" si="369"/>
        <v>0</v>
      </c>
      <c r="AK368" s="47">
        <f t="shared" si="370"/>
        <v>0</v>
      </c>
      <c r="AL368" s="47">
        <f t="shared" si="371"/>
        <v>0</v>
      </c>
      <c r="AM368" s="47">
        <f t="shared" si="372"/>
        <v>0</v>
      </c>
      <c r="AN368" s="47">
        <f t="shared" si="373"/>
        <v>0</v>
      </c>
      <c r="AO368" s="132">
        <f t="shared" si="374"/>
        <v>0</v>
      </c>
      <c r="AP368" s="19"/>
      <c r="AQ368" s="19">
        <f t="shared" si="376"/>
        <v>0</v>
      </c>
      <c r="AR368" s="19"/>
      <c r="AS368" s="201"/>
      <c r="AT368" s="19"/>
      <c r="AU368" s="19">
        <f t="shared" si="377"/>
        <v>0</v>
      </c>
      <c r="AV368" s="19"/>
      <c r="AW368" s="201"/>
      <c r="AY368" s="19">
        <f t="shared" si="378"/>
        <v>0</v>
      </c>
      <c r="BA368" s="196"/>
      <c r="BC368" s="19">
        <f t="shared" si="379"/>
        <v>0</v>
      </c>
      <c r="BE368" s="196"/>
      <c r="BG368" s="19">
        <f t="shared" si="380"/>
        <v>0</v>
      </c>
      <c r="BI368" s="196"/>
      <c r="BK368" s="19">
        <f t="shared" si="381"/>
        <v>0</v>
      </c>
      <c r="BM368" s="196"/>
      <c r="BO368" s="19">
        <f t="shared" si="382"/>
        <v>0</v>
      </c>
      <c r="BQ368" s="196"/>
      <c r="BS368" s="19">
        <f t="shared" si="383"/>
        <v>0</v>
      </c>
      <c r="BU368" s="196"/>
      <c r="BW368" s="19">
        <f t="shared" si="384"/>
        <v>0</v>
      </c>
      <c r="BY368" s="196"/>
      <c r="CA368" s="19">
        <f t="shared" si="385"/>
        <v>0</v>
      </c>
      <c r="CC368" s="196"/>
      <c r="CE368" s="19">
        <f t="shared" si="386"/>
        <v>0</v>
      </c>
      <c r="CG368" s="196"/>
      <c r="CI368" s="19">
        <f t="shared" si="387"/>
        <v>0</v>
      </c>
      <c r="CK368" s="196"/>
      <c r="CM368" s="19">
        <f t="shared" si="388"/>
        <v>0</v>
      </c>
      <c r="CO368" s="19">
        <f t="shared" si="390"/>
        <v>0</v>
      </c>
      <c r="CQ368" s="19">
        <f t="shared" si="361"/>
        <v>0</v>
      </c>
      <c r="CS368" s="19">
        <f t="shared" si="391"/>
        <v>0</v>
      </c>
      <c r="CU368" s="19">
        <f t="shared" si="389"/>
        <v>0</v>
      </c>
      <c r="CW368" s="76">
        <f t="shared" si="375"/>
        <v>0</v>
      </c>
      <c r="CY368" s="21"/>
      <c r="CZ368" s="19">
        <f t="shared" si="362"/>
        <v>0</v>
      </c>
      <c r="DA368" s="21"/>
    </row>
    <row r="369" spans="1:105" x14ac:dyDescent="0.2">
      <c r="B369" s="17" t="e">
        <f>VLOOKUP(D369,'line assign basis'!$L$15:$Q$1525,6,FALSE)</f>
        <v>#N/A</v>
      </c>
      <c r="F369" s="39" t="s">
        <v>3477</v>
      </c>
      <c r="G369" s="39" t="s">
        <v>3477</v>
      </c>
      <c r="I369" s="105" t="str">
        <f>IFERROR(VLOOKUP($D369,'SAP Data'!$A$7:$SD$1500,I$4,FALSE),"")</f>
        <v/>
      </c>
      <c r="J369" s="105" t="str">
        <f>IFERROR(VLOOKUP($D369,'SAP Data'!$A$7:$SD$1500,J$4,FALSE),"")</f>
        <v/>
      </c>
      <c r="K369" s="105" t="str">
        <f>IFERROR(VLOOKUP($D369,'SAP Data'!$A$7:$SD$1500,K$4,FALSE),"")</f>
        <v/>
      </c>
      <c r="L369" s="105" t="str">
        <f>IFERROR(VLOOKUP($D369,'SAP Data'!$A$7:$SD$1500,L$4,FALSE),"")</f>
        <v/>
      </c>
      <c r="M369" s="105" t="str">
        <f>IFERROR(VLOOKUP($D369,'SAP Data'!$A$7:$SD$1500,M$4,FALSE),"")</f>
        <v/>
      </c>
      <c r="N369" s="105" t="str">
        <f>IFERROR(VLOOKUP($D369,'SAP Data'!$A$7:$SD$1500,N$4,FALSE),"")</f>
        <v/>
      </c>
      <c r="O369" s="105" t="str">
        <f>IFERROR(VLOOKUP($D369,'SAP Data'!$A$7:$SD$1500,O$4,FALSE),"")</f>
        <v/>
      </c>
      <c r="P369" s="105" t="str">
        <f>IFERROR(VLOOKUP($D369,'SAP Data'!$A$7:$SD$1500,P$4,FALSE),"")</f>
        <v/>
      </c>
      <c r="Q369" s="105" t="str">
        <f>IFERROR(VLOOKUP($D369,'SAP Data'!$A$7:$SD$1500,Q$4,FALSE),"")</f>
        <v/>
      </c>
      <c r="R369" s="105" t="str">
        <f>IFERROR(VLOOKUP($D369,'SAP Data'!$A$7:$SD$1500,R$4,FALSE),"")</f>
        <v/>
      </c>
      <c r="S369" s="105" t="str">
        <f>IFERROR(VLOOKUP($D369,'SAP Data'!$A$7:$SD$1500,S$4,FALSE),"")</f>
        <v/>
      </c>
      <c r="T369" s="105" t="str">
        <f>IFERROR(VLOOKUP($D369,'SAP Data'!$A$7:$SD$1500,T$4,FALSE),"")</f>
        <v/>
      </c>
      <c r="U369" s="105" t="str">
        <f>IFERROR(VLOOKUP($D369,'SAP Data'!$A$7:$SD$1500,U$4,FALSE),"")</f>
        <v/>
      </c>
      <c r="V369" s="105" t="str">
        <f>IFERROR(VLOOKUP($D369,'SAP Data'!$A$7:$SD$1500,V$4,FALSE),"")</f>
        <v/>
      </c>
      <c r="W369" s="105" t="str">
        <f>IFERROR(VLOOKUP($D369,'SAP Data'!$A$7:$SD$1500,W$4,FALSE),"")</f>
        <v/>
      </c>
      <c r="X369" s="105" t="str">
        <f>IFERROR(VLOOKUP($D369,'SAP Data'!$A$7:$SD$1500,X$4,FALSE),"")</f>
        <v/>
      </c>
      <c r="Y369" s="105" t="str">
        <f>IFERROR(VLOOKUP($D369,'SAP Data'!$A$7:$SD$1500,Y$4,FALSE),"")</f>
        <v/>
      </c>
      <c r="Z369" s="105" t="str">
        <f>IFERROR(VLOOKUP($D369,'SAP Data'!$A$7:$SD$1500,Z$4,FALSE),"")</f>
        <v/>
      </c>
      <c r="AA369" s="105" t="str">
        <f>IFERROR(VLOOKUP($D369,'SAP Data'!$A$7:$SD$1500,AA$4,FALSE),"")</f>
        <v/>
      </c>
      <c r="AB369" s="105" t="str">
        <f>IFERROR(VLOOKUP($D369,'SAP Data'!$A$7:$SD$1500,AB$4,FALSE),"")</f>
        <v/>
      </c>
      <c r="AC369" s="220" t="str">
        <f>IFERROR(VLOOKUP($D369,'SAP Data'!$A$7:$SD$1500,AC$4,FALSE),"")</f>
        <v/>
      </c>
      <c r="AD369" s="133" t="str">
        <f t="shared" si="363"/>
        <v/>
      </c>
      <c r="AE369" s="47" t="str">
        <f t="shared" si="364"/>
        <v/>
      </c>
      <c r="AF369" s="47" t="str">
        <f t="shared" si="365"/>
        <v/>
      </c>
      <c r="AG369" s="47" t="str">
        <f t="shared" si="366"/>
        <v/>
      </c>
      <c r="AH369" s="47" t="str">
        <f t="shared" si="367"/>
        <v/>
      </c>
      <c r="AI369" s="47" t="str">
        <f t="shared" si="368"/>
        <v/>
      </c>
      <c r="AJ369" s="47" t="str">
        <f t="shared" si="369"/>
        <v/>
      </c>
      <c r="AK369" s="47" t="str">
        <f t="shared" si="370"/>
        <v/>
      </c>
      <c r="AL369" s="47" t="str">
        <f t="shared" si="371"/>
        <v/>
      </c>
      <c r="AM369" s="47" t="str">
        <f t="shared" si="372"/>
        <v/>
      </c>
      <c r="AN369" s="47" t="str">
        <f t="shared" si="373"/>
        <v/>
      </c>
      <c r="AO369" s="132" t="str">
        <f t="shared" si="374"/>
        <v/>
      </c>
      <c r="AP369" s="19"/>
      <c r="AQ369" s="19">
        <f t="shared" si="376"/>
        <v>0</v>
      </c>
      <c r="AR369" s="19"/>
      <c r="AS369" s="201"/>
      <c r="AT369" s="19"/>
      <c r="AU369" s="19">
        <f t="shared" si="377"/>
        <v>0</v>
      </c>
      <c r="AV369" s="19"/>
      <c r="AW369" s="201"/>
      <c r="AY369" s="19">
        <f t="shared" si="378"/>
        <v>0</v>
      </c>
      <c r="BA369" s="196"/>
      <c r="BC369" s="19">
        <f t="shared" si="379"/>
        <v>0</v>
      </c>
      <c r="BE369" s="196"/>
      <c r="BG369" s="19">
        <f t="shared" si="380"/>
        <v>0</v>
      </c>
      <c r="BI369" s="196"/>
      <c r="BK369" s="19">
        <f t="shared" si="381"/>
        <v>0</v>
      </c>
      <c r="BM369" s="196"/>
      <c r="BO369" s="19">
        <f t="shared" si="382"/>
        <v>0</v>
      </c>
      <c r="BQ369" s="196"/>
      <c r="BS369" s="19">
        <f t="shared" si="383"/>
        <v>0</v>
      </c>
      <c r="BU369" s="196"/>
      <c r="BW369" s="19">
        <f t="shared" si="384"/>
        <v>0</v>
      </c>
      <c r="BY369" s="196"/>
      <c r="CA369" s="19">
        <f t="shared" si="385"/>
        <v>0</v>
      </c>
      <c r="CC369" s="196"/>
      <c r="CE369" s="19">
        <f t="shared" si="386"/>
        <v>0</v>
      </c>
      <c r="CG369" s="196"/>
      <c r="CI369" s="19">
        <f t="shared" si="387"/>
        <v>0</v>
      </c>
      <c r="CK369" s="196"/>
      <c r="CM369" s="19">
        <f t="shared" si="388"/>
        <v>0</v>
      </c>
      <c r="CO369" s="19">
        <f t="shared" si="390"/>
        <v>0</v>
      </c>
      <c r="CQ369" s="19" t="str">
        <f t="shared" si="361"/>
        <v/>
      </c>
      <c r="CS369" s="19" t="str">
        <f>IFERROR(CZ369-CQ369,"")</f>
        <v/>
      </c>
      <c r="CU369" s="19">
        <f t="shared" si="389"/>
        <v>0</v>
      </c>
      <c r="CW369" s="76" t="str">
        <f t="shared" si="375"/>
        <v/>
      </c>
      <c r="CY369" s="21"/>
      <c r="CZ369" s="19">
        <f t="shared" si="362"/>
        <v>0</v>
      </c>
      <c r="DA369" s="21"/>
    </row>
    <row r="370" spans="1:105" x14ac:dyDescent="0.2">
      <c r="B370" s="17" t="str">
        <f>VLOOKUP(D370,'line assign basis'!$L$15:$Q$1525,6,FALSE)</f>
        <v>PRELIMINARY SURVEYS</v>
      </c>
      <c r="C370" s="20" t="s">
        <v>883</v>
      </c>
      <c r="D370" s="20" t="s">
        <v>881</v>
      </c>
      <c r="E370" s="20">
        <f>IFERROR(VLOOKUP(D370,'line assign basis'!$L$5:$P$1288,5,FALSE),"")</f>
        <v>23</v>
      </c>
      <c r="F370" s="39">
        <v>351980.9</v>
      </c>
      <c r="G370" s="39">
        <v>352270.86</v>
      </c>
      <c r="H370" s="19">
        <v>352591.51</v>
      </c>
      <c r="I370" s="105">
        <f>IFERROR(VLOOKUP($D370,'SAP Data'!$A$7:$SD$1500,I$4,FALSE),"")</f>
        <v>297086.76</v>
      </c>
      <c r="J370" s="105">
        <f>IFERROR(VLOOKUP($D370,'SAP Data'!$A$7:$SD$1500,J$4,FALSE),"")</f>
        <v>297106.39</v>
      </c>
      <c r="K370" s="105">
        <f>IFERROR(VLOOKUP($D370,'SAP Data'!$A$7:$SD$1500,K$4,FALSE),"")</f>
        <v>297125.59000000003</v>
      </c>
      <c r="L370" s="105">
        <f>IFERROR(VLOOKUP($D370,'SAP Data'!$A$7:$SD$1500,L$4,FALSE),"")</f>
        <v>297145.53000000003</v>
      </c>
      <c r="M370" s="105">
        <f>IFERROR(VLOOKUP($D370,'SAP Data'!$A$7:$SD$1500,M$4,FALSE),"")</f>
        <v>297165.51</v>
      </c>
      <c r="N370" s="105">
        <f>IFERROR(VLOOKUP($D370,'SAP Data'!$A$7:$SD$1500,N$4,FALSE),"")</f>
        <v>297185.21000000002</v>
      </c>
      <c r="O370" s="105">
        <f>IFERROR(VLOOKUP($D370,'SAP Data'!$A$7:$SD$1500,O$4,FALSE),"")</f>
        <v>299846.53999999998</v>
      </c>
      <c r="P370" s="105">
        <f>IFERROR(VLOOKUP($D370,'SAP Data'!$A$7:$SD$1500,P$4,FALSE),"")</f>
        <v>299902.39</v>
      </c>
      <c r="Q370" s="105">
        <f>IFERROR(VLOOKUP($D370,'SAP Data'!$A$7:$SD$1500,Q$4,FALSE),"")</f>
        <v>309011.15999999997</v>
      </c>
      <c r="R370" s="105">
        <f>IFERROR(VLOOKUP($D370,'SAP Data'!$A$7:$SD$1500,R$4,FALSE),"")</f>
        <v>319295.61</v>
      </c>
      <c r="S370" s="105">
        <f>IFERROR(VLOOKUP($D370,'SAP Data'!$A$7:$SD$1500,S$4,FALSE),"")</f>
        <v>322977.28000000003</v>
      </c>
      <c r="T370" s="105">
        <f>IFERROR(VLOOKUP($D370,'SAP Data'!$A$7:$SD$1500,T$4,FALSE),"")</f>
        <v>326938.01</v>
      </c>
      <c r="U370" s="105">
        <f>IFERROR(VLOOKUP($D370,'SAP Data'!$A$7:$SD$1500,U$4,FALSE),"")</f>
        <v>336965.15</v>
      </c>
      <c r="V370" s="105">
        <f>IFERROR(VLOOKUP($D370,'SAP Data'!$A$7:$SD$1500,V$4,FALSE),"")</f>
        <v>375668.76</v>
      </c>
      <c r="W370" s="105">
        <f>IFERROR(VLOOKUP($D370,'SAP Data'!$A$7:$SD$1500,W$4,FALSE),"")</f>
        <v>507888.04</v>
      </c>
      <c r="X370" s="105">
        <f>IFERROR(VLOOKUP($D370,'SAP Data'!$A$7:$SD$1500,X$4,FALSE),"")</f>
        <v>569149.13</v>
      </c>
      <c r="Y370" s="105">
        <f>IFERROR(VLOOKUP($D370,'SAP Data'!$A$7:$SD$1500,Y$4,FALSE),"")</f>
        <v>684478.14</v>
      </c>
      <c r="Z370" s="105">
        <f>IFERROR(VLOOKUP($D370,'SAP Data'!$A$7:$SD$1500,Z$4,FALSE),"")</f>
        <v>793891.76</v>
      </c>
      <c r="AA370" s="105">
        <f>IFERROR(VLOOKUP($D370,'SAP Data'!$A$7:$SD$1500,AA$4,FALSE),"")</f>
        <v>965954.75</v>
      </c>
      <c r="AB370" s="105">
        <f>IFERROR(VLOOKUP($D370,'SAP Data'!$A$7:$SD$1500,AB$4,FALSE),"")</f>
        <v>1303335.82</v>
      </c>
      <c r="AC370" s="220">
        <f>IFERROR(VLOOKUP($D370,'SAP Data'!$A$7:$SD$1500,AC$4,FALSE),"")</f>
        <v>1223506.67</v>
      </c>
      <c r="AD370" s="133">
        <f t="shared" si="363"/>
        <v>311006.30875000008</v>
      </c>
      <c r="AE370" s="47">
        <f t="shared" si="364"/>
        <v>308423.85583333339</v>
      </c>
      <c r="AF370" s="47">
        <f t="shared" si="365"/>
        <v>306134.39416666661</v>
      </c>
      <c r="AG370" s="47">
        <f t="shared" si="366"/>
        <v>306727.09791666665</v>
      </c>
      <c r="AH370" s="47">
        <f t="shared" si="367"/>
        <v>311662.12958333333</v>
      </c>
      <c r="AI370" s="47">
        <f t="shared" si="368"/>
        <v>323717.33041666669</v>
      </c>
      <c r="AJ370" s="47">
        <f t="shared" si="369"/>
        <v>343832.58250000002</v>
      </c>
      <c r="AK370" s="47">
        <f t="shared" si="370"/>
        <v>371304.09208333335</v>
      </c>
      <c r="AL370" s="47">
        <f t="shared" si="371"/>
        <v>408138.2245833333</v>
      </c>
      <c r="AM370" s="47">
        <f t="shared" si="372"/>
        <v>456588.83958333335</v>
      </c>
      <c r="AN370" s="47">
        <f t="shared" si="373"/>
        <v>526153.07458333333</v>
      </c>
      <c r="AO370" s="132">
        <f t="shared" si="374"/>
        <v>606066.78041666665</v>
      </c>
      <c r="AP370" s="19"/>
      <c r="AQ370" s="19">
        <f t="shared" si="376"/>
        <v>0</v>
      </c>
      <c r="AR370" s="19"/>
      <c r="AS370" s="201"/>
      <c r="AT370" s="19"/>
      <c r="AU370" s="19">
        <f t="shared" si="377"/>
        <v>0</v>
      </c>
      <c r="AV370" s="19"/>
      <c r="AW370" s="201"/>
      <c r="AY370" s="19">
        <f t="shared" si="378"/>
        <v>0</v>
      </c>
      <c r="BA370" s="196"/>
      <c r="BC370" s="19">
        <f t="shared" si="379"/>
        <v>0</v>
      </c>
      <c r="BE370" s="196"/>
      <c r="BG370" s="19">
        <f t="shared" si="380"/>
        <v>0</v>
      </c>
      <c r="BI370" s="196"/>
      <c r="BK370" s="19">
        <f t="shared" si="381"/>
        <v>0</v>
      </c>
      <c r="BM370" s="196"/>
      <c r="BO370" s="19">
        <f t="shared" si="382"/>
        <v>0</v>
      </c>
      <c r="BQ370" s="196"/>
      <c r="BS370" s="19">
        <f t="shared" si="383"/>
        <v>0</v>
      </c>
      <c r="BU370" s="196"/>
      <c r="BW370" s="19">
        <f t="shared" si="384"/>
        <v>0</v>
      </c>
      <c r="BY370" s="196"/>
      <c r="CA370" s="19">
        <f t="shared" si="385"/>
        <v>0</v>
      </c>
      <c r="CC370" s="196"/>
      <c r="CE370" s="19">
        <f t="shared" si="386"/>
        <v>0</v>
      </c>
      <c r="CG370" s="196"/>
      <c r="CI370" s="19">
        <f t="shared" si="387"/>
        <v>0</v>
      </c>
      <c r="CK370" s="196"/>
      <c r="CM370" s="19">
        <f t="shared" si="388"/>
        <v>0</v>
      </c>
      <c r="CO370" s="19">
        <f t="shared" si="390"/>
        <v>606066.78041666665</v>
      </c>
      <c r="CQ370" s="19">
        <f t="shared" si="361"/>
        <v>0</v>
      </c>
      <c r="CS370" s="19">
        <f t="shared" si="391"/>
        <v>0</v>
      </c>
      <c r="CU370" s="19">
        <f t="shared" si="389"/>
        <v>606066.78041666665</v>
      </c>
      <c r="CW370" s="76">
        <f t="shared" si="375"/>
        <v>0</v>
      </c>
      <c r="CY370" s="21"/>
      <c r="CZ370" s="19">
        <f t="shared" si="362"/>
        <v>0</v>
      </c>
      <c r="DA370" s="21"/>
    </row>
    <row r="371" spans="1:105" x14ac:dyDescent="0.2">
      <c r="B371" s="17" t="str">
        <f>VLOOKUP(D371,'line assign basis'!$L$15:$Q$1525,6,FALSE)</f>
        <v>CLEARING</v>
      </c>
      <c r="C371" s="20" t="s">
        <v>886</v>
      </c>
      <c r="D371" s="20" t="s">
        <v>884</v>
      </c>
      <c r="E371" s="20">
        <f>IFERROR(VLOOKUP(D371,'line assign basis'!$L$5:$P$1288,5,FALSE),"")</f>
        <v>29</v>
      </c>
      <c r="F371" s="39">
        <v>-608842.63</v>
      </c>
      <c r="G371" s="39">
        <v>-561911.55000000005</v>
      </c>
      <c r="H371" s="19">
        <v>962908.57</v>
      </c>
      <c r="I371" s="105">
        <f>IFERROR(VLOOKUP($D371,'SAP Data'!$A$7:$SD$1500,I$4,FALSE),"")</f>
        <v>550546.51</v>
      </c>
      <c r="J371" s="105">
        <f>IFERROR(VLOOKUP($D371,'SAP Data'!$A$7:$SD$1500,J$4,FALSE),"")</f>
        <v>-233504.03</v>
      </c>
      <c r="K371" s="105">
        <f>IFERROR(VLOOKUP($D371,'SAP Data'!$A$7:$SD$1500,K$4,FALSE),"")</f>
        <v>1193017.1299999999</v>
      </c>
      <c r="L371" s="105">
        <f>IFERROR(VLOOKUP($D371,'SAP Data'!$A$7:$SD$1500,L$4,FALSE),"")</f>
        <v>789969.84</v>
      </c>
      <c r="M371" s="105">
        <f>IFERROR(VLOOKUP($D371,'SAP Data'!$A$7:$SD$1500,M$4,FALSE),"")</f>
        <v>-19585.650000000001</v>
      </c>
      <c r="N371" s="105">
        <f>IFERROR(VLOOKUP($D371,'SAP Data'!$A$7:$SD$1500,N$4,FALSE),"")</f>
        <v>1185084.23</v>
      </c>
      <c r="O371" s="105">
        <f>IFERROR(VLOOKUP($D371,'SAP Data'!$A$7:$SD$1500,O$4,FALSE),"")</f>
        <v>448123.83</v>
      </c>
      <c r="P371" s="105">
        <f>IFERROR(VLOOKUP($D371,'SAP Data'!$A$7:$SD$1500,P$4,FALSE),"")</f>
        <v>246336.88</v>
      </c>
      <c r="Q371" s="105">
        <f>IFERROR(VLOOKUP($D371,'SAP Data'!$A$7:$SD$1500,Q$4,FALSE),"")</f>
        <v>0</v>
      </c>
      <c r="R371" s="105">
        <f>IFERROR(VLOOKUP($D371,'SAP Data'!$A$7:$SD$1500,R$4,FALSE),"")</f>
        <v>-523701.75</v>
      </c>
      <c r="S371" s="105">
        <f>IFERROR(VLOOKUP($D371,'SAP Data'!$A$7:$SD$1500,S$4,FALSE),"")</f>
        <v>-380023.65</v>
      </c>
      <c r="T371" s="105">
        <f>IFERROR(VLOOKUP($D371,'SAP Data'!$A$7:$SD$1500,T$4,FALSE),"")</f>
        <v>1434977.82</v>
      </c>
      <c r="U371" s="105">
        <f>IFERROR(VLOOKUP($D371,'SAP Data'!$A$7:$SD$1500,U$4,FALSE),"")</f>
        <v>1263800.17</v>
      </c>
      <c r="V371" s="105">
        <f>IFERROR(VLOOKUP($D371,'SAP Data'!$A$7:$SD$1500,V$4,FALSE),"")</f>
        <v>394596.76</v>
      </c>
      <c r="W371" s="105">
        <f>IFERROR(VLOOKUP($D371,'SAP Data'!$A$7:$SD$1500,W$4,FALSE),"")</f>
        <v>1819751.62</v>
      </c>
      <c r="X371" s="105">
        <f>IFERROR(VLOOKUP($D371,'SAP Data'!$A$7:$SD$1500,X$4,FALSE),"")</f>
        <v>1284690.3500000001</v>
      </c>
      <c r="Y371" s="105">
        <f>IFERROR(VLOOKUP($D371,'SAP Data'!$A$7:$SD$1500,Y$4,FALSE),"")</f>
        <v>688731.59</v>
      </c>
      <c r="Z371" s="105">
        <f>IFERROR(VLOOKUP($D371,'SAP Data'!$A$7:$SD$1500,Z$4,FALSE),"")</f>
        <v>2289092.79</v>
      </c>
      <c r="AA371" s="105">
        <f>IFERROR(VLOOKUP($D371,'SAP Data'!$A$7:$SD$1500,AA$4,FALSE),"")</f>
        <v>1731798.12</v>
      </c>
      <c r="AB371" s="105">
        <f>IFERROR(VLOOKUP($D371,'SAP Data'!$A$7:$SD$1500,AB$4,FALSE),"")</f>
        <v>1462461.33</v>
      </c>
      <c r="AC371" s="220">
        <f>IFERROR(VLOOKUP($D371,'SAP Data'!$A$7:$SD$1500,AC$4,FALSE),"")</f>
        <v>-0.04</v>
      </c>
      <c r="AD371" s="133">
        <f t="shared" si="363"/>
        <v>332892.79749999993</v>
      </c>
      <c r="AE371" s="47">
        <f t="shared" si="364"/>
        <v>344018.99666666659</v>
      </c>
      <c r="AF371" s="47">
        <f t="shared" si="365"/>
        <v>371267.21124999999</v>
      </c>
      <c r="AG371" s="47">
        <f t="shared" si="366"/>
        <v>420655.66583333333</v>
      </c>
      <c r="AH371" s="47">
        <f t="shared" si="367"/>
        <v>476545.43458333332</v>
      </c>
      <c r="AI371" s="47">
        <f t="shared" si="368"/>
        <v>528830.23791666667</v>
      </c>
      <c r="AJ371" s="47">
        <f t="shared" si="369"/>
        <v>575557.52958333329</v>
      </c>
      <c r="AK371" s="47">
        <f t="shared" si="370"/>
        <v>625684.10249999992</v>
      </c>
      <c r="AL371" s="47">
        <f t="shared" si="371"/>
        <v>701197.67749999987</v>
      </c>
      <c r="AM371" s="47">
        <f t="shared" si="372"/>
        <v>800684.46291666653</v>
      </c>
      <c r="AN371" s="47">
        <f t="shared" si="373"/>
        <v>904842.74375000002</v>
      </c>
      <c r="AO371" s="132">
        <f t="shared" si="374"/>
        <v>955514.59416666673</v>
      </c>
      <c r="AP371" s="19"/>
      <c r="AQ371" s="19">
        <f t="shared" si="376"/>
        <v>332892.79749999993</v>
      </c>
      <c r="AR371" s="19"/>
      <c r="AS371" s="201"/>
      <c r="AT371" s="19"/>
      <c r="AU371" s="19">
        <f t="shared" si="377"/>
        <v>344018.99666666659</v>
      </c>
      <c r="AV371" s="19"/>
      <c r="AW371" s="201"/>
      <c r="AY371" s="19">
        <f t="shared" si="378"/>
        <v>371267.21124999999</v>
      </c>
      <c r="BA371" s="196"/>
      <c r="BC371" s="19">
        <f t="shared" si="379"/>
        <v>420655.66583333333</v>
      </c>
      <c r="BE371" s="196"/>
      <c r="BG371" s="19">
        <f t="shared" si="380"/>
        <v>476545.43458333332</v>
      </c>
      <c r="BI371" s="196"/>
      <c r="BK371" s="19">
        <f t="shared" si="381"/>
        <v>528830.23791666667</v>
      </c>
      <c r="BM371" s="196"/>
      <c r="BO371" s="19">
        <f t="shared" si="382"/>
        <v>575557.52958333329</v>
      </c>
      <c r="BQ371" s="196"/>
      <c r="BS371" s="19">
        <f t="shared" si="383"/>
        <v>625684.10249999992</v>
      </c>
      <c r="BU371" s="196"/>
      <c r="BW371" s="19">
        <f t="shared" si="384"/>
        <v>701197.67749999987</v>
      </c>
      <c r="BY371" s="196"/>
      <c r="CA371" s="19">
        <f t="shared" si="385"/>
        <v>800684.46291666653</v>
      </c>
      <c r="CC371" s="196"/>
      <c r="CE371" s="19">
        <f t="shared" si="386"/>
        <v>904842.74375000002</v>
      </c>
      <c r="CG371" s="196"/>
      <c r="CI371" s="19">
        <f t="shared" si="387"/>
        <v>955514.59416666673</v>
      </c>
      <c r="CK371" s="196"/>
      <c r="CM371" s="19">
        <f t="shared" si="388"/>
        <v>0</v>
      </c>
      <c r="CO371" s="19">
        <f t="shared" si="390"/>
        <v>0</v>
      </c>
      <c r="CQ371" s="19">
        <f t="shared" si="361"/>
        <v>0</v>
      </c>
      <c r="CS371" s="19">
        <f t="shared" si="391"/>
        <v>0</v>
      </c>
      <c r="CU371" s="19">
        <f t="shared" si="389"/>
        <v>0</v>
      </c>
      <c r="CW371" s="76">
        <f t="shared" si="375"/>
        <v>0</v>
      </c>
      <c r="CY371" s="21"/>
      <c r="CZ371" s="19">
        <f t="shared" si="362"/>
        <v>0</v>
      </c>
      <c r="DA371" s="21"/>
    </row>
    <row r="372" spans="1:105" x14ac:dyDescent="0.2">
      <c r="B372" s="17" t="str">
        <f>VLOOKUP(D372,'line assign basis'!$L$15:$Q$1525,6,FALSE)</f>
        <v>CLEARING - MULT CNTY</v>
      </c>
      <c r="C372" s="20" t="s">
        <v>889</v>
      </c>
      <c r="D372" s="20" t="s">
        <v>887</v>
      </c>
      <c r="E372" s="20">
        <f>IFERROR(VLOOKUP(D372,'line assign basis'!$L$5:$P$1288,5,FALSE),"")</f>
        <v>29</v>
      </c>
      <c r="F372" s="39">
        <v>194655.44</v>
      </c>
      <c r="G372" s="39">
        <v>159715.44</v>
      </c>
      <c r="H372" s="19">
        <v>127844.33</v>
      </c>
      <c r="I372" s="105">
        <f>IFERROR(VLOOKUP($D372,'SAP Data'!$A$7:$SD$1500,I$4,FALSE),"")</f>
        <v>101415.85</v>
      </c>
      <c r="J372" s="105">
        <f>IFERROR(VLOOKUP($D372,'SAP Data'!$A$7:$SD$1500,J$4,FALSE),"")</f>
        <v>85936.25</v>
      </c>
      <c r="K372" s="105">
        <f>IFERROR(VLOOKUP($D372,'SAP Data'!$A$7:$SD$1500,K$4,FALSE),"")</f>
        <v>79044.11</v>
      </c>
      <c r="L372" s="105">
        <f>IFERROR(VLOOKUP($D372,'SAP Data'!$A$7:$SD$1500,L$4,FALSE),"")</f>
        <v>69437.91</v>
      </c>
      <c r="M372" s="105">
        <f>IFERROR(VLOOKUP($D372,'SAP Data'!$A$7:$SD$1500,M$4,FALSE),"")</f>
        <v>60696.54</v>
      </c>
      <c r="N372" s="105">
        <f>IFERROR(VLOOKUP($D372,'SAP Data'!$A$7:$SD$1500,N$4,FALSE),"")</f>
        <v>51125.42</v>
      </c>
      <c r="O372" s="105">
        <f>IFERROR(VLOOKUP($D372,'SAP Data'!$A$7:$SD$1500,O$4,FALSE),"")</f>
        <v>38099.96</v>
      </c>
      <c r="P372" s="105">
        <f>IFERROR(VLOOKUP($D372,'SAP Data'!$A$7:$SD$1500,P$4,FALSE),"")</f>
        <v>17722.509999999998</v>
      </c>
      <c r="Q372" s="105">
        <f>IFERROR(VLOOKUP($D372,'SAP Data'!$A$7:$SD$1500,Q$4,FALSE),"")</f>
        <v>398385.15</v>
      </c>
      <c r="R372" s="105">
        <f>IFERROR(VLOOKUP($D372,'SAP Data'!$A$7:$SD$1500,R$4,FALSE),"")</f>
        <v>335507.3</v>
      </c>
      <c r="S372" s="105">
        <f>IFERROR(VLOOKUP($D372,'SAP Data'!$A$7:$SD$1500,S$4,FALSE),"")</f>
        <v>277583.76</v>
      </c>
      <c r="T372" s="105">
        <f>IFERROR(VLOOKUP($D372,'SAP Data'!$A$7:$SD$1500,T$4,FALSE),"")</f>
        <v>291459.42</v>
      </c>
      <c r="U372" s="105">
        <f>IFERROR(VLOOKUP($D372,'SAP Data'!$A$7:$SD$1500,U$4,FALSE),"")</f>
        <v>254788.11</v>
      </c>
      <c r="V372" s="105">
        <f>IFERROR(VLOOKUP($D372,'SAP Data'!$A$7:$SD$1500,V$4,FALSE),"")</f>
        <v>230400.01</v>
      </c>
      <c r="W372" s="105">
        <f>IFERROR(VLOOKUP($D372,'SAP Data'!$A$7:$SD$1500,W$4,FALSE),"")</f>
        <v>221869.46</v>
      </c>
      <c r="X372" s="105">
        <f>IFERROR(VLOOKUP($D372,'SAP Data'!$A$7:$SD$1500,X$4,FALSE),"")</f>
        <v>207664.43</v>
      </c>
      <c r="Y372" s="105">
        <f>IFERROR(VLOOKUP($D372,'SAP Data'!$A$7:$SD$1500,Y$4,FALSE),"")</f>
        <v>193927.79</v>
      </c>
      <c r="Z372" s="105">
        <f>IFERROR(VLOOKUP($D372,'SAP Data'!$A$7:$SD$1500,Z$4,FALSE),"")</f>
        <v>179522.41</v>
      </c>
      <c r="AA372" s="105">
        <f>IFERROR(VLOOKUP($D372,'SAP Data'!$A$7:$SD$1500,AA$4,FALSE),"")</f>
        <v>155728.94</v>
      </c>
      <c r="AB372" s="105">
        <f>IFERROR(VLOOKUP($D372,'SAP Data'!$A$7:$SD$1500,AB$4,FALSE),"")</f>
        <v>118157.56</v>
      </c>
      <c r="AC372" s="220">
        <f>IFERROR(VLOOKUP($D372,'SAP Data'!$A$7:$SD$1500,AC$4,FALSE),"")</f>
        <v>25798.400000000001</v>
      </c>
      <c r="AD372" s="133">
        <f t="shared" si="363"/>
        <v>121208.73666666668</v>
      </c>
      <c r="AE372" s="47">
        <f t="shared" si="364"/>
        <v>131988.74416666667</v>
      </c>
      <c r="AF372" s="47">
        <f t="shared" si="365"/>
        <v>143717.21958333332</v>
      </c>
      <c r="AG372" s="47">
        <f t="shared" si="366"/>
        <v>156925.02583333335</v>
      </c>
      <c r="AH372" s="47">
        <f t="shared" si="367"/>
        <v>169334.86</v>
      </c>
      <c r="AI372" s="47">
        <f t="shared" si="368"/>
        <v>181305.23958333334</v>
      </c>
      <c r="AJ372" s="47">
        <f t="shared" si="369"/>
        <v>193015.73416666666</v>
      </c>
      <c r="AK372" s="47">
        <f t="shared" si="370"/>
        <v>204326.47458333336</v>
      </c>
      <c r="AL372" s="47">
        <f t="shared" si="371"/>
        <v>215227.65125</v>
      </c>
      <c r="AM372" s="47">
        <f t="shared" si="372"/>
        <v>225478.73333333337</v>
      </c>
      <c r="AN372" s="47">
        <f t="shared" si="373"/>
        <v>234564.73458333328</v>
      </c>
      <c r="AO372" s="132">
        <f t="shared" si="374"/>
        <v>223225.08041666669</v>
      </c>
      <c r="AP372" s="19"/>
      <c r="AQ372" s="19">
        <f t="shared" si="376"/>
        <v>121208.73666666668</v>
      </c>
      <c r="AR372" s="19"/>
      <c r="AS372" s="201"/>
      <c r="AT372" s="19"/>
      <c r="AU372" s="19">
        <f t="shared" si="377"/>
        <v>131988.74416666667</v>
      </c>
      <c r="AV372" s="19"/>
      <c r="AW372" s="201"/>
      <c r="AY372" s="19">
        <f t="shared" si="378"/>
        <v>143717.21958333332</v>
      </c>
      <c r="BA372" s="196"/>
      <c r="BC372" s="19">
        <f t="shared" si="379"/>
        <v>156925.02583333335</v>
      </c>
      <c r="BE372" s="196"/>
      <c r="BG372" s="19">
        <f t="shared" si="380"/>
        <v>169334.86</v>
      </c>
      <c r="BI372" s="196"/>
      <c r="BK372" s="19">
        <f t="shared" si="381"/>
        <v>181305.23958333334</v>
      </c>
      <c r="BM372" s="196"/>
      <c r="BO372" s="19">
        <f t="shared" si="382"/>
        <v>193015.73416666666</v>
      </c>
      <c r="BQ372" s="196"/>
      <c r="BS372" s="19">
        <f t="shared" si="383"/>
        <v>204326.47458333336</v>
      </c>
      <c r="BU372" s="196"/>
      <c r="BW372" s="19">
        <f t="shared" si="384"/>
        <v>215227.65125</v>
      </c>
      <c r="BY372" s="196"/>
      <c r="CA372" s="19">
        <f t="shared" si="385"/>
        <v>225478.73333333337</v>
      </c>
      <c r="CC372" s="196"/>
      <c r="CE372" s="19">
        <f t="shared" si="386"/>
        <v>234564.73458333328</v>
      </c>
      <c r="CG372" s="196"/>
      <c r="CI372" s="19">
        <f t="shared" si="387"/>
        <v>223225.08041666669</v>
      </c>
      <c r="CK372" s="196"/>
      <c r="CM372" s="19">
        <f t="shared" si="388"/>
        <v>0</v>
      </c>
      <c r="CO372" s="19">
        <f t="shared" si="390"/>
        <v>0</v>
      </c>
      <c r="CQ372" s="19">
        <f t="shared" si="361"/>
        <v>0</v>
      </c>
      <c r="CS372" s="19">
        <f t="shared" si="391"/>
        <v>0</v>
      </c>
      <c r="CU372" s="19">
        <f t="shared" si="389"/>
        <v>0</v>
      </c>
      <c r="CW372" s="76">
        <f t="shared" si="375"/>
        <v>0</v>
      </c>
      <c r="CY372" s="21"/>
      <c r="CZ372" s="19">
        <f t="shared" si="362"/>
        <v>0</v>
      </c>
      <c r="DA372" s="21"/>
    </row>
    <row r="373" spans="1:105" x14ac:dyDescent="0.2">
      <c r="B373" s="17" t="str">
        <f>VLOOKUP(D373,'line assign basis'!$L$15:$Q$1525,6,FALSE)</f>
        <v>ACCOUNT ADJUSTMENTS</v>
      </c>
      <c r="C373" s="20" t="s">
        <v>892</v>
      </c>
      <c r="D373" s="20" t="s">
        <v>890</v>
      </c>
      <c r="E373" s="20">
        <f>IFERROR(VLOOKUP(D373,'line assign basis'!$L$5:$P$1288,5,FALSE),"")</f>
        <v>29</v>
      </c>
      <c r="F373" s="39">
        <v>563.04</v>
      </c>
      <c r="G373" s="39">
        <v>854.35</v>
      </c>
      <c r="H373" s="19">
        <v>0</v>
      </c>
      <c r="I373" s="105">
        <f>IFERROR(VLOOKUP($D373,'SAP Data'!$A$7:$SD$1500,I$4,FALSE),"")</f>
        <v>103.94</v>
      </c>
      <c r="J373" s="105">
        <f>IFERROR(VLOOKUP($D373,'SAP Data'!$A$7:$SD$1500,J$4,FALSE),"")</f>
        <v>75487.05</v>
      </c>
      <c r="K373" s="105">
        <f>IFERROR(VLOOKUP($D373,'SAP Data'!$A$7:$SD$1500,K$4,FALSE),"")</f>
        <v>0</v>
      </c>
      <c r="L373" s="105">
        <f>IFERROR(VLOOKUP($D373,'SAP Data'!$A$7:$SD$1500,L$4,FALSE),"")</f>
        <v>2320.25</v>
      </c>
      <c r="M373" s="105">
        <f>IFERROR(VLOOKUP($D373,'SAP Data'!$A$7:$SD$1500,M$4,FALSE),"")</f>
        <v>-7543.78</v>
      </c>
      <c r="N373" s="105">
        <f>IFERROR(VLOOKUP($D373,'SAP Data'!$A$7:$SD$1500,N$4,FALSE),"")</f>
        <v>0</v>
      </c>
      <c r="O373" s="105">
        <f>IFERROR(VLOOKUP($D373,'SAP Data'!$A$7:$SD$1500,O$4,FALSE),"")</f>
        <v>0.01</v>
      </c>
      <c r="P373" s="105">
        <f>IFERROR(VLOOKUP($D373,'SAP Data'!$A$7:$SD$1500,P$4,FALSE),"")</f>
        <v>95.59</v>
      </c>
      <c r="Q373" s="105">
        <f>IFERROR(VLOOKUP($D373,'SAP Data'!$A$7:$SD$1500,Q$4,FALSE),"")</f>
        <v>0</v>
      </c>
      <c r="R373" s="105">
        <f>IFERROR(VLOOKUP($D373,'SAP Data'!$A$7:$SD$1500,R$4,FALSE),"")</f>
        <v>984.78</v>
      </c>
      <c r="S373" s="105">
        <f>IFERROR(VLOOKUP($D373,'SAP Data'!$A$7:$SD$1500,S$4,FALSE),"")</f>
        <v>1266.0999999999999</v>
      </c>
      <c r="T373" s="105">
        <f>IFERROR(VLOOKUP($D373,'SAP Data'!$A$7:$SD$1500,T$4,FALSE),"")</f>
        <v>0</v>
      </c>
      <c r="U373" s="105">
        <f>IFERROR(VLOOKUP($D373,'SAP Data'!$A$7:$SD$1500,U$4,FALSE),"")</f>
        <v>-2033.54</v>
      </c>
      <c r="V373" s="105">
        <f>IFERROR(VLOOKUP($D373,'SAP Data'!$A$7:$SD$1500,V$4,FALSE),"")</f>
        <v>-2033.28</v>
      </c>
      <c r="W373" s="105">
        <f>IFERROR(VLOOKUP($D373,'SAP Data'!$A$7:$SD$1500,W$4,FALSE),"")</f>
        <v>0</v>
      </c>
      <c r="X373" s="105">
        <f>IFERROR(VLOOKUP($D373,'SAP Data'!$A$7:$SD$1500,X$4,FALSE),"")</f>
        <v>12611</v>
      </c>
      <c r="Y373" s="105">
        <f>IFERROR(VLOOKUP($D373,'SAP Data'!$A$7:$SD$1500,Y$4,FALSE),"")</f>
        <v>12611</v>
      </c>
      <c r="Z373" s="105">
        <f>IFERROR(VLOOKUP($D373,'SAP Data'!$A$7:$SD$1500,Z$4,FALSE),"")</f>
        <v>0</v>
      </c>
      <c r="AA373" s="105">
        <f>IFERROR(VLOOKUP($D373,'SAP Data'!$A$7:$SD$1500,AA$4,FALSE),"")</f>
        <v>-619.82000000000005</v>
      </c>
      <c r="AB373" s="105">
        <f>IFERROR(VLOOKUP($D373,'SAP Data'!$A$7:$SD$1500,AB$4,FALSE),"")</f>
        <v>-1387.34</v>
      </c>
      <c r="AC373" s="220">
        <f>IFERROR(VLOOKUP($D373,'SAP Data'!$A$7:$SD$1500,AC$4,FALSE),"")</f>
        <v>-5</v>
      </c>
      <c r="AD373" s="133">
        <f t="shared" si="363"/>
        <v>6007.61</v>
      </c>
      <c r="AE373" s="47">
        <f t="shared" si="364"/>
        <v>6042.3387499999999</v>
      </c>
      <c r="AF373" s="47">
        <f t="shared" si="365"/>
        <v>6059.4949999999999</v>
      </c>
      <c r="AG373" s="47">
        <f t="shared" si="366"/>
        <v>5970.4333333333334</v>
      </c>
      <c r="AH373" s="47">
        <f t="shared" si="367"/>
        <v>2651.3579166666664</v>
      </c>
      <c r="AI373" s="47">
        <f t="shared" si="368"/>
        <v>-578.65583333333336</v>
      </c>
      <c r="AJ373" s="47">
        <f t="shared" si="369"/>
        <v>-149.87458333333325</v>
      </c>
      <c r="AK373" s="47">
        <f t="shared" si="370"/>
        <v>1118.6891666666668</v>
      </c>
      <c r="AL373" s="47">
        <f t="shared" si="371"/>
        <v>1958.4716666666666</v>
      </c>
      <c r="AM373" s="47">
        <f t="shared" si="372"/>
        <v>1932.645416666667</v>
      </c>
      <c r="AN373" s="47">
        <f t="shared" si="373"/>
        <v>1845.0304166666665</v>
      </c>
      <c r="AO373" s="132">
        <f t="shared" si="374"/>
        <v>1783.0333333333331</v>
      </c>
      <c r="AP373" s="19"/>
      <c r="AQ373" s="19">
        <f t="shared" si="376"/>
        <v>6007.61</v>
      </c>
      <c r="AR373" s="19"/>
      <c r="AS373" s="201"/>
      <c r="AT373" s="19"/>
      <c r="AU373" s="19">
        <f t="shared" si="377"/>
        <v>6042.3387499999999</v>
      </c>
      <c r="AV373" s="19"/>
      <c r="AW373" s="201"/>
      <c r="AY373" s="19">
        <f t="shared" si="378"/>
        <v>6059.4949999999999</v>
      </c>
      <c r="BA373" s="196"/>
      <c r="BC373" s="19">
        <f t="shared" si="379"/>
        <v>5970.4333333333334</v>
      </c>
      <c r="BE373" s="196"/>
      <c r="BG373" s="19">
        <f t="shared" si="380"/>
        <v>2651.3579166666664</v>
      </c>
      <c r="BI373" s="196"/>
      <c r="BK373" s="19">
        <f t="shared" si="381"/>
        <v>-578.65583333333336</v>
      </c>
      <c r="BM373" s="196"/>
      <c r="BO373" s="19">
        <f t="shared" si="382"/>
        <v>-149.87458333333325</v>
      </c>
      <c r="BQ373" s="196"/>
      <c r="BS373" s="19">
        <f t="shared" si="383"/>
        <v>1118.6891666666668</v>
      </c>
      <c r="BU373" s="196"/>
      <c r="BW373" s="19">
        <f t="shared" si="384"/>
        <v>1958.4716666666666</v>
      </c>
      <c r="BY373" s="196"/>
      <c r="CA373" s="19">
        <f t="shared" si="385"/>
        <v>1932.645416666667</v>
      </c>
      <c r="CC373" s="196"/>
      <c r="CE373" s="19">
        <f t="shared" si="386"/>
        <v>1845.0304166666665</v>
      </c>
      <c r="CG373" s="196"/>
      <c r="CI373" s="19">
        <f t="shared" si="387"/>
        <v>1783.0333333333331</v>
      </c>
      <c r="CK373" s="196"/>
      <c r="CM373" s="19">
        <f t="shared" si="388"/>
        <v>0</v>
      </c>
      <c r="CO373" s="19">
        <f t="shared" si="390"/>
        <v>0</v>
      </c>
      <c r="CQ373" s="19">
        <f t="shared" si="361"/>
        <v>0</v>
      </c>
      <c r="CS373" s="19">
        <f t="shared" si="391"/>
        <v>0</v>
      </c>
      <c r="CU373" s="19">
        <f t="shared" si="389"/>
        <v>0</v>
      </c>
      <c r="CW373" s="76">
        <f t="shared" si="375"/>
        <v>0</v>
      </c>
      <c r="CY373" s="21"/>
      <c r="CZ373" s="19">
        <f t="shared" si="362"/>
        <v>0</v>
      </c>
      <c r="DA373" s="21"/>
    </row>
    <row r="374" spans="1:105" x14ac:dyDescent="0.2">
      <c r="B374" s="17" t="str">
        <f>VLOOKUP(D374,'line assign basis'!$L$15:$Q$1525,6,FALSE)</f>
        <v>CAPITAL IO SETTLE</v>
      </c>
      <c r="C374" s="20" t="s">
        <v>895</v>
      </c>
      <c r="D374" s="20" t="s">
        <v>893</v>
      </c>
      <c r="E374" s="20">
        <f>IFERROR(VLOOKUP(D374,'line assign basis'!$L$5:$P$1288,5,FALSE),"")</f>
        <v>29</v>
      </c>
      <c r="F374" s="39">
        <v>0</v>
      </c>
      <c r="G374" s="39">
        <v>0</v>
      </c>
      <c r="H374" s="19">
        <v>0</v>
      </c>
      <c r="I374" s="105">
        <f>IFERROR(VLOOKUP($D374,'SAP Data'!$A$7:$SD$1500,I$4,FALSE),"")</f>
        <v>0</v>
      </c>
      <c r="J374" s="105">
        <f>IFERROR(VLOOKUP($D374,'SAP Data'!$A$7:$SD$1500,J$4,FALSE),"")</f>
        <v>0</v>
      </c>
      <c r="K374" s="105">
        <f>IFERROR(VLOOKUP($D374,'SAP Data'!$A$7:$SD$1500,K$4,FALSE),"")</f>
        <v>0</v>
      </c>
      <c r="L374" s="105">
        <f>IFERROR(VLOOKUP($D374,'SAP Data'!$A$7:$SD$1500,L$4,FALSE),"")</f>
        <v>0</v>
      </c>
      <c r="M374" s="105">
        <f>IFERROR(VLOOKUP($D374,'SAP Data'!$A$7:$SD$1500,M$4,FALSE),"")</f>
        <v>0</v>
      </c>
      <c r="N374" s="105">
        <f>IFERROR(VLOOKUP($D374,'SAP Data'!$A$7:$SD$1500,N$4,FALSE),"")</f>
        <v>0</v>
      </c>
      <c r="O374" s="105">
        <f>IFERROR(VLOOKUP($D374,'SAP Data'!$A$7:$SD$1500,O$4,FALSE),"")</f>
        <v>0</v>
      </c>
      <c r="P374" s="105">
        <f>IFERROR(VLOOKUP($D374,'SAP Data'!$A$7:$SD$1500,P$4,FALSE),"")</f>
        <v>0</v>
      </c>
      <c r="Q374" s="105">
        <f>IFERROR(VLOOKUP($D374,'SAP Data'!$A$7:$SD$1500,Q$4,FALSE),"")</f>
        <v>0</v>
      </c>
      <c r="R374" s="105">
        <f>IFERROR(VLOOKUP($D374,'SAP Data'!$A$7:$SD$1500,R$4,FALSE),"")</f>
        <v>0</v>
      </c>
      <c r="S374" s="105">
        <f>IFERROR(VLOOKUP($D374,'SAP Data'!$A$7:$SD$1500,S$4,FALSE),"")</f>
        <v>0</v>
      </c>
      <c r="T374" s="105">
        <f>IFERROR(VLOOKUP($D374,'SAP Data'!$A$7:$SD$1500,T$4,FALSE),"")</f>
        <v>0</v>
      </c>
      <c r="U374" s="105">
        <f>IFERROR(VLOOKUP($D374,'SAP Data'!$A$7:$SD$1500,U$4,FALSE),"")</f>
        <v>0</v>
      </c>
      <c r="V374" s="105">
        <f>IFERROR(VLOOKUP($D374,'SAP Data'!$A$7:$SD$1500,V$4,FALSE),"")</f>
        <v>0</v>
      </c>
      <c r="W374" s="105">
        <f>IFERROR(VLOOKUP($D374,'SAP Data'!$A$7:$SD$1500,W$4,FALSE),"")</f>
        <v>0</v>
      </c>
      <c r="X374" s="105">
        <f>IFERROR(VLOOKUP($D374,'SAP Data'!$A$7:$SD$1500,X$4,FALSE),"")</f>
        <v>0</v>
      </c>
      <c r="Y374" s="105">
        <f>IFERROR(VLOOKUP($D374,'SAP Data'!$A$7:$SD$1500,Y$4,FALSE),"")</f>
        <v>0</v>
      </c>
      <c r="Z374" s="105">
        <f>IFERROR(VLOOKUP($D374,'SAP Data'!$A$7:$SD$1500,Z$4,FALSE),"")</f>
        <v>0</v>
      </c>
      <c r="AA374" s="105">
        <f>IFERROR(VLOOKUP($D374,'SAP Data'!$A$7:$SD$1500,AA$4,FALSE),"")</f>
        <v>0</v>
      </c>
      <c r="AB374" s="105">
        <f>IFERROR(VLOOKUP($D374,'SAP Data'!$A$7:$SD$1500,AB$4,FALSE),"")</f>
        <v>0</v>
      </c>
      <c r="AC374" s="220">
        <f>IFERROR(VLOOKUP($D374,'SAP Data'!$A$7:$SD$1500,AC$4,FALSE),"")</f>
        <v>0</v>
      </c>
      <c r="AD374" s="133">
        <f t="shared" si="363"/>
        <v>0</v>
      </c>
      <c r="AE374" s="47">
        <f t="shared" si="364"/>
        <v>0</v>
      </c>
      <c r="AF374" s="47">
        <f t="shared" si="365"/>
        <v>0</v>
      </c>
      <c r="AG374" s="47">
        <f t="shared" si="366"/>
        <v>0</v>
      </c>
      <c r="AH374" s="47">
        <f t="shared" si="367"/>
        <v>0</v>
      </c>
      <c r="AI374" s="47">
        <f t="shared" si="368"/>
        <v>0</v>
      </c>
      <c r="AJ374" s="47">
        <f t="shared" si="369"/>
        <v>0</v>
      </c>
      <c r="AK374" s="47">
        <f t="shared" si="370"/>
        <v>0</v>
      </c>
      <c r="AL374" s="47">
        <f t="shared" si="371"/>
        <v>0</v>
      </c>
      <c r="AM374" s="47">
        <f t="shared" si="372"/>
        <v>0</v>
      </c>
      <c r="AN374" s="47">
        <f t="shared" si="373"/>
        <v>0</v>
      </c>
      <c r="AO374" s="132">
        <f t="shared" si="374"/>
        <v>0</v>
      </c>
      <c r="AP374" s="19"/>
      <c r="AQ374" s="19">
        <f t="shared" si="376"/>
        <v>0</v>
      </c>
      <c r="AR374" s="19"/>
      <c r="AS374" s="201"/>
      <c r="AT374" s="19"/>
      <c r="AU374" s="19">
        <f t="shared" si="377"/>
        <v>0</v>
      </c>
      <c r="AV374" s="19"/>
      <c r="AW374" s="201"/>
      <c r="AY374" s="19">
        <f t="shared" si="378"/>
        <v>0</v>
      </c>
      <c r="BA374" s="196"/>
      <c r="BC374" s="19">
        <f t="shared" si="379"/>
        <v>0</v>
      </c>
      <c r="BE374" s="196"/>
      <c r="BG374" s="19">
        <f t="shared" si="380"/>
        <v>0</v>
      </c>
      <c r="BI374" s="196"/>
      <c r="BK374" s="19">
        <f t="shared" si="381"/>
        <v>0</v>
      </c>
      <c r="BM374" s="196"/>
      <c r="BO374" s="19">
        <f t="shared" si="382"/>
        <v>0</v>
      </c>
      <c r="BQ374" s="196"/>
      <c r="BS374" s="19">
        <f t="shared" si="383"/>
        <v>0</v>
      </c>
      <c r="BU374" s="196"/>
      <c r="BW374" s="19">
        <f t="shared" si="384"/>
        <v>0</v>
      </c>
      <c r="BY374" s="196"/>
      <c r="CA374" s="19">
        <f t="shared" si="385"/>
        <v>0</v>
      </c>
      <c r="CC374" s="196"/>
      <c r="CE374" s="19">
        <f t="shared" si="386"/>
        <v>0</v>
      </c>
      <c r="CG374" s="196"/>
      <c r="CI374" s="19">
        <f t="shared" si="387"/>
        <v>0</v>
      </c>
      <c r="CK374" s="196"/>
      <c r="CM374" s="19">
        <f t="shared" si="388"/>
        <v>0</v>
      </c>
      <c r="CO374" s="19">
        <f t="shared" si="390"/>
        <v>0</v>
      </c>
      <c r="CQ374" s="19">
        <f t="shared" si="361"/>
        <v>0</v>
      </c>
      <c r="CS374" s="19">
        <f t="shared" si="391"/>
        <v>0</v>
      </c>
      <c r="CU374" s="19">
        <f t="shared" si="389"/>
        <v>0</v>
      </c>
      <c r="CW374" s="76">
        <f t="shared" si="375"/>
        <v>0</v>
      </c>
      <c r="CY374" s="21"/>
      <c r="CZ374" s="19">
        <f t="shared" si="362"/>
        <v>0</v>
      </c>
      <c r="DA374" s="21"/>
    </row>
    <row r="375" spans="1:105" x14ac:dyDescent="0.2">
      <c r="B375" s="17" t="str">
        <f>VLOOKUP(D375,'line assign basis'!$L$15:$Q$1525,6,FALSE)</f>
        <v>NON-UTILITY LEASEHOL</v>
      </c>
      <c r="C375" s="20" t="s">
        <v>898</v>
      </c>
      <c r="D375" s="20" t="s">
        <v>896</v>
      </c>
      <c r="E375" s="20">
        <f>IFERROR(VLOOKUP(D375,'line assign basis'!$L$5:$P$1288,5,FALSE),"")</f>
        <v>17</v>
      </c>
      <c r="F375" s="39">
        <v>939893.01</v>
      </c>
      <c r="G375" s="39">
        <v>939893.01</v>
      </c>
      <c r="H375" s="19">
        <v>939893.01</v>
      </c>
      <c r="I375" s="105">
        <f>IFERROR(VLOOKUP($D375,'SAP Data'!$A$7:$SD$1500,I$4,FALSE),"")</f>
        <v>939893.01</v>
      </c>
      <c r="J375" s="105">
        <f>IFERROR(VLOOKUP($D375,'SAP Data'!$A$7:$SD$1500,J$4,FALSE),"")</f>
        <v>939893.01</v>
      </c>
      <c r="K375" s="105">
        <f>IFERROR(VLOOKUP($D375,'SAP Data'!$A$7:$SD$1500,K$4,FALSE),"")</f>
        <v>939893.01</v>
      </c>
      <c r="L375" s="105">
        <f>IFERROR(VLOOKUP($D375,'SAP Data'!$A$7:$SD$1500,L$4,FALSE),"")</f>
        <v>939893.01</v>
      </c>
      <c r="M375" s="105">
        <f>IFERROR(VLOOKUP($D375,'SAP Data'!$A$7:$SD$1500,M$4,FALSE),"")</f>
        <v>939893.01</v>
      </c>
      <c r="N375" s="105">
        <f>IFERROR(VLOOKUP($D375,'SAP Data'!$A$7:$SD$1500,N$4,FALSE),"")</f>
        <v>939893.01</v>
      </c>
      <c r="O375" s="105">
        <f>IFERROR(VLOOKUP($D375,'SAP Data'!$A$7:$SD$1500,O$4,FALSE),"")</f>
        <v>939893.01</v>
      </c>
      <c r="P375" s="105">
        <f>IFERROR(VLOOKUP($D375,'SAP Data'!$A$7:$SD$1500,P$4,FALSE),"")</f>
        <v>964885.41</v>
      </c>
      <c r="Q375" s="105">
        <f>IFERROR(VLOOKUP($D375,'SAP Data'!$A$7:$SD$1500,Q$4,FALSE),"")</f>
        <v>992832.68</v>
      </c>
      <c r="R375" s="105">
        <f>IFERROR(VLOOKUP($D375,'SAP Data'!$A$7:$SD$1500,R$4,FALSE),"")</f>
        <v>992832.68</v>
      </c>
      <c r="S375" s="105">
        <f>IFERROR(VLOOKUP($D375,'SAP Data'!$A$7:$SD$1500,S$4,FALSE),"")</f>
        <v>997512.84</v>
      </c>
      <c r="T375" s="105">
        <f>IFERROR(VLOOKUP($D375,'SAP Data'!$A$7:$SD$1500,T$4,FALSE),"")</f>
        <v>997512.84</v>
      </c>
      <c r="U375" s="105">
        <f>IFERROR(VLOOKUP($D375,'SAP Data'!$A$7:$SD$1500,U$4,FALSE),"")</f>
        <v>1025279.6</v>
      </c>
      <c r="V375" s="105">
        <f>IFERROR(VLOOKUP($D375,'SAP Data'!$A$7:$SD$1500,V$4,FALSE),"")</f>
        <v>1025279.6</v>
      </c>
      <c r="W375" s="105">
        <f>IFERROR(VLOOKUP($D375,'SAP Data'!$A$7:$SD$1500,W$4,FALSE),"")</f>
        <v>1025279.6</v>
      </c>
      <c r="X375" s="105">
        <f>IFERROR(VLOOKUP($D375,'SAP Data'!$A$7:$SD$1500,X$4,FALSE),"")</f>
        <v>1030675.38</v>
      </c>
      <c r="Y375" s="105">
        <f>IFERROR(VLOOKUP($D375,'SAP Data'!$A$7:$SD$1500,Y$4,FALSE),"")</f>
        <v>1044637.62</v>
      </c>
      <c r="Z375" s="105">
        <f>IFERROR(VLOOKUP($D375,'SAP Data'!$A$7:$SD$1500,Z$4,FALSE),"")</f>
        <v>1044637.62</v>
      </c>
      <c r="AA375" s="105">
        <f>IFERROR(VLOOKUP($D375,'SAP Data'!$A$7:$SD$1500,AA$4,FALSE),"")</f>
        <v>1044637.62</v>
      </c>
      <c r="AB375" s="105">
        <f>IFERROR(VLOOKUP($D375,'SAP Data'!$A$7:$SD$1500,AB$4,FALSE),"")</f>
        <v>1044637.62</v>
      </c>
      <c r="AC375" s="220">
        <f>IFERROR(VLOOKUP($D375,'SAP Data'!$A$7:$SD$1500,AC$4,FALSE),"")</f>
        <v>1044677.33</v>
      </c>
      <c r="AD375" s="133">
        <f t="shared" si="363"/>
        <v>948593.16875000007</v>
      </c>
      <c r="AE375" s="47">
        <f t="shared" si="364"/>
        <v>953199.81458333321</v>
      </c>
      <c r="AF375" s="47">
        <f t="shared" si="365"/>
        <v>958001.46708333341</v>
      </c>
      <c r="AG375" s="47">
        <f t="shared" si="366"/>
        <v>963960.06791666674</v>
      </c>
      <c r="AH375" s="47">
        <f t="shared" si="367"/>
        <v>971075.61708333343</v>
      </c>
      <c r="AI375" s="47">
        <f t="shared" si="368"/>
        <v>978191.16625000013</v>
      </c>
      <c r="AJ375" s="47">
        <f t="shared" si="369"/>
        <v>985531.5395833333</v>
      </c>
      <c r="AK375" s="47">
        <f t="shared" si="370"/>
        <v>993678.49708333344</v>
      </c>
      <c r="AL375" s="47">
        <f t="shared" si="371"/>
        <v>1002407.2145833335</v>
      </c>
      <c r="AM375" s="47">
        <f t="shared" si="372"/>
        <v>1011135.9320833333</v>
      </c>
      <c r="AN375" s="47">
        <f t="shared" si="373"/>
        <v>1018823.2995833331</v>
      </c>
      <c r="AO375" s="132">
        <f t="shared" si="374"/>
        <v>1024306.5020833331</v>
      </c>
      <c r="AP375" s="19"/>
      <c r="AQ375" s="19">
        <f t="shared" si="376"/>
        <v>0</v>
      </c>
      <c r="AR375" s="19"/>
      <c r="AS375" s="201"/>
      <c r="AT375" s="19"/>
      <c r="AU375" s="19">
        <f t="shared" si="377"/>
        <v>0</v>
      </c>
      <c r="AV375" s="19"/>
      <c r="AW375" s="201"/>
      <c r="AY375" s="19">
        <f t="shared" si="378"/>
        <v>0</v>
      </c>
      <c r="BA375" s="196"/>
      <c r="BC375" s="19">
        <f t="shared" si="379"/>
        <v>0</v>
      </c>
      <c r="BE375" s="196"/>
      <c r="BG375" s="19">
        <f t="shared" si="380"/>
        <v>0</v>
      </c>
      <c r="BI375" s="196"/>
      <c r="BK375" s="19">
        <f t="shared" si="381"/>
        <v>0</v>
      </c>
      <c r="BM375" s="196"/>
      <c r="BO375" s="19">
        <f t="shared" si="382"/>
        <v>0</v>
      </c>
      <c r="BQ375" s="196"/>
      <c r="BS375" s="19">
        <f t="shared" si="383"/>
        <v>0</v>
      </c>
      <c r="BU375" s="196"/>
      <c r="BW375" s="19">
        <f t="shared" si="384"/>
        <v>0</v>
      </c>
      <c r="BY375" s="196"/>
      <c r="CA375" s="19">
        <f t="shared" si="385"/>
        <v>0</v>
      </c>
      <c r="CC375" s="196"/>
      <c r="CE375" s="19">
        <f t="shared" si="386"/>
        <v>0</v>
      </c>
      <c r="CG375" s="196"/>
      <c r="CI375" s="19">
        <f t="shared" si="387"/>
        <v>0</v>
      </c>
      <c r="CK375" s="196"/>
      <c r="CM375" s="19">
        <f t="shared" si="388"/>
        <v>0</v>
      </c>
      <c r="CO375" s="19">
        <f t="shared" si="390"/>
        <v>1024306.5020833331</v>
      </c>
      <c r="CQ375" s="19">
        <f t="shared" si="361"/>
        <v>0</v>
      </c>
      <c r="CS375" s="19">
        <f t="shared" si="391"/>
        <v>0</v>
      </c>
      <c r="CU375" s="19">
        <f t="shared" si="389"/>
        <v>1024306.5020833331</v>
      </c>
      <c r="CW375" s="76">
        <f t="shared" si="375"/>
        <v>0</v>
      </c>
      <c r="CY375" s="21"/>
      <c r="CZ375" s="19">
        <f t="shared" si="362"/>
        <v>0</v>
      </c>
      <c r="DA375" s="21"/>
    </row>
    <row r="376" spans="1:105" x14ac:dyDescent="0.2">
      <c r="B376" s="17" t="str">
        <f>VLOOKUP(D376,'line assign basis'!$L$15:$Q$1525,6,FALSE)</f>
        <v>AMT OF NON-UTILITY L</v>
      </c>
      <c r="C376" s="20" t="s">
        <v>901</v>
      </c>
      <c r="D376" s="20" t="s">
        <v>899</v>
      </c>
      <c r="E376" s="20">
        <f>IFERROR(VLOOKUP(D376,'line assign basis'!$L$5:$P$1288,5,FALSE),"")</f>
        <v>17</v>
      </c>
      <c r="F376" s="39">
        <v>-769565.49</v>
      </c>
      <c r="G376" s="39">
        <v>-773798.51</v>
      </c>
      <c r="H376" s="19">
        <v>-778031.53</v>
      </c>
      <c r="I376" s="105">
        <f>IFERROR(VLOOKUP($D376,'SAP Data'!$A$7:$SD$1500,I$4,FALSE),"")</f>
        <v>-782264.55</v>
      </c>
      <c r="J376" s="105">
        <f>IFERROR(VLOOKUP($D376,'SAP Data'!$A$7:$SD$1500,J$4,FALSE),"")</f>
        <v>-786497.57</v>
      </c>
      <c r="K376" s="105">
        <f>IFERROR(VLOOKUP($D376,'SAP Data'!$A$7:$SD$1500,K$4,FALSE),"")</f>
        <v>-790730.59</v>
      </c>
      <c r="L376" s="105">
        <f>IFERROR(VLOOKUP($D376,'SAP Data'!$A$7:$SD$1500,L$4,FALSE),"")</f>
        <v>-794963.61</v>
      </c>
      <c r="M376" s="105">
        <f>IFERROR(VLOOKUP($D376,'SAP Data'!$A$7:$SD$1500,M$4,FALSE),"")</f>
        <v>-799196.63</v>
      </c>
      <c r="N376" s="105">
        <f>IFERROR(VLOOKUP($D376,'SAP Data'!$A$7:$SD$1500,N$4,FALSE),"")</f>
        <v>-803429.65</v>
      </c>
      <c r="O376" s="105">
        <f>IFERROR(VLOOKUP($D376,'SAP Data'!$A$7:$SD$1500,O$4,FALSE),"")</f>
        <v>-807662.67</v>
      </c>
      <c r="P376" s="105">
        <f>IFERROR(VLOOKUP($D376,'SAP Data'!$A$7:$SD$1500,P$4,FALSE),"")</f>
        <v>-811895.69</v>
      </c>
      <c r="Q376" s="105">
        <f>IFERROR(VLOOKUP($D376,'SAP Data'!$A$7:$SD$1500,Q$4,FALSE),"")</f>
        <v>-816709.93</v>
      </c>
      <c r="R376" s="105">
        <f>IFERROR(VLOOKUP($D376,'SAP Data'!$A$7:$SD$1500,R$4,FALSE),"")</f>
        <v>-822213.88</v>
      </c>
      <c r="S376" s="105">
        <f>IFERROR(VLOOKUP($D376,'SAP Data'!$A$7:$SD$1500,S$4,FALSE),"")</f>
        <v>-827692.93</v>
      </c>
      <c r="T376" s="105">
        <f>IFERROR(VLOOKUP($D376,'SAP Data'!$A$7:$SD$1500,T$4,FALSE),"")</f>
        <v>-833288.99</v>
      </c>
      <c r="U376" s="105">
        <f>IFERROR(VLOOKUP($D376,'SAP Data'!$A$7:$SD$1500,U$4,FALSE),"")</f>
        <v>-838885.05</v>
      </c>
      <c r="V376" s="105">
        <f>IFERROR(VLOOKUP($D376,'SAP Data'!$A$7:$SD$1500,V$4,FALSE),"")</f>
        <v>-845211.81</v>
      </c>
      <c r="W376" s="105">
        <f>IFERROR(VLOOKUP($D376,'SAP Data'!$A$7:$SD$1500,W$4,FALSE),"")</f>
        <v>-851538.57</v>
      </c>
      <c r="X376" s="105">
        <f>IFERROR(VLOOKUP($D376,'SAP Data'!$A$7:$SD$1500,X$4,FALSE),"")</f>
        <v>-857865.33</v>
      </c>
      <c r="Y376" s="105">
        <f>IFERROR(VLOOKUP($D376,'SAP Data'!$A$7:$SD$1500,Y$4,FALSE),"")</f>
        <v>-864346.26</v>
      </c>
      <c r="Z376" s="105">
        <f>IFERROR(VLOOKUP($D376,'SAP Data'!$A$7:$SD$1500,Z$4,FALSE),"")</f>
        <v>-871237.84</v>
      </c>
      <c r="AA376" s="105">
        <f>IFERROR(VLOOKUP($D376,'SAP Data'!$A$7:$SD$1500,AA$4,FALSE),"")</f>
        <v>-878129.42</v>
      </c>
      <c r="AB376" s="105">
        <f>IFERROR(VLOOKUP($D376,'SAP Data'!$A$7:$SD$1500,AB$4,FALSE),"")</f>
        <v>-885021</v>
      </c>
      <c r="AC376" s="220">
        <f>IFERROR(VLOOKUP($D376,'SAP Data'!$A$7:$SD$1500,AC$4,FALSE),"")</f>
        <v>-891912.58</v>
      </c>
      <c r="AD376" s="133">
        <f t="shared" si="363"/>
        <v>-795089.21791666653</v>
      </c>
      <c r="AE376" s="47">
        <f t="shared" si="364"/>
        <v>-799528.50166666682</v>
      </c>
      <c r="AF376" s="47">
        <f t="shared" si="365"/>
        <v>-804076.49666666659</v>
      </c>
      <c r="AG376" s="47">
        <f t="shared" si="366"/>
        <v>-808738.07833333325</v>
      </c>
      <c r="AH376" s="47">
        <f t="shared" si="367"/>
        <v>-813543.69249999989</v>
      </c>
      <c r="AI376" s="47">
        <f t="shared" si="368"/>
        <v>-818523.78500000003</v>
      </c>
      <c r="AJ376" s="47">
        <f t="shared" si="369"/>
        <v>-823678.35583333333</v>
      </c>
      <c r="AK376" s="47">
        <f t="shared" si="370"/>
        <v>-829013.82874999999</v>
      </c>
      <c r="AL376" s="47">
        <f t="shared" si="371"/>
        <v>-834553.73791666655</v>
      </c>
      <c r="AM376" s="47">
        <f t="shared" si="372"/>
        <v>-840315.19375000009</v>
      </c>
      <c r="AN376" s="47">
        <f t="shared" si="373"/>
        <v>-846298.19625000004</v>
      </c>
      <c r="AO376" s="132">
        <f t="shared" si="374"/>
        <v>-852478.52791666659</v>
      </c>
      <c r="AP376" s="19"/>
      <c r="AQ376" s="19">
        <f t="shared" si="376"/>
        <v>0</v>
      </c>
      <c r="AR376" s="19"/>
      <c r="AS376" s="201"/>
      <c r="AT376" s="19"/>
      <c r="AU376" s="19">
        <f t="shared" si="377"/>
        <v>0</v>
      </c>
      <c r="AV376" s="19"/>
      <c r="AW376" s="201"/>
      <c r="AY376" s="19">
        <f t="shared" si="378"/>
        <v>0</v>
      </c>
      <c r="BA376" s="196"/>
      <c r="BC376" s="19">
        <f t="shared" si="379"/>
        <v>0</v>
      </c>
      <c r="BE376" s="196"/>
      <c r="BG376" s="19">
        <f t="shared" si="380"/>
        <v>0</v>
      </c>
      <c r="BI376" s="196"/>
      <c r="BK376" s="19">
        <f t="shared" si="381"/>
        <v>0</v>
      </c>
      <c r="BM376" s="196"/>
      <c r="BO376" s="19">
        <f t="shared" si="382"/>
        <v>0</v>
      </c>
      <c r="BQ376" s="196"/>
      <c r="BS376" s="19">
        <f t="shared" si="383"/>
        <v>0</v>
      </c>
      <c r="BU376" s="196"/>
      <c r="BW376" s="19">
        <f t="shared" si="384"/>
        <v>0</v>
      </c>
      <c r="BY376" s="196"/>
      <c r="CA376" s="19">
        <f t="shared" si="385"/>
        <v>0</v>
      </c>
      <c r="CC376" s="196"/>
      <c r="CE376" s="19">
        <f t="shared" si="386"/>
        <v>0</v>
      </c>
      <c r="CG376" s="196"/>
      <c r="CI376" s="19">
        <f t="shared" si="387"/>
        <v>0</v>
      </c>
      <c r="CK376" s="196"/>
      <c r="CM376" s="19">
        <f t="shared" si="388"/>
        <v>0</v>
      </c>
      <c r="CO376" s="19">
        <f t="shared" si="390"/>
        <v>-852478.52791666659</v>
      </c>
      <c r="CQ376" s="19">
        <f t="shared" si="361"/>
        <v>0</v>
      </c>
      <c r="CS376" s="19">
        <f t="shared" si="391"/>
        <v>0</v>
      </c>
      <c r="CU376" s="19">
        <f t="shared" si="389"/>
        <v>-852478.52791666659</v>
      </c>
      <c r="CW376" s="76">
        <f t="shared" si="375"/>
        <v>0</v>
      </c>
      <c r="CY376" s="21"/>
      <c r="CZ376" s="19">
        <f t="shared" si="362"/>
        <v>0</v>
      </c>
      <c r="DA376" s="21"/>
    </row>
    <row r="377" spans="1:105" x14ac:dyDescent="0.2">
      <c r="B377" s="17" t="str">
        <f>VLOOKUP(D377,'line assign basis'!$L$15:$Q$1525,6,FALSE)</f>
        <v>VANCOUVER LEASEHOLD</v>
      </c>
      <c r="C377" s="20" t="s">
        <v>904</v>
      </c>
      <c r="D377" s="20" t="s">
        <v>902</v>
      </c>
      <c r="E377" s="20">
        <f>IFERROR(VLOOKUP(D377,'line assign basis'!$L$5:$P$1288,5,FALSE),"")</f>
        <v>23</v>
      </c>
      <c r="F377" s="39">
        <v>0</v>
      </c>
      <c r="G377" s="39">
        <v>0</v>
      </c>
      <c r="H377" s="19">
        <v>0</v>
      </c>
      <c r="I377" s="105">
        <f>IFERROR(VLOOKUP($D377,'SAP Data'!$A$7:$SD$1500,I$4,FALSE),"")</f>
        <v>0</v>
      </c>
      <c r="J377" s="105">
        <f>IFERROR(VLOOKUP($D377,'SAP Data'!$A$7:$SD$1500,J$4,FALSE),"")</f>
        <v>0</v>
      </c>
      <c r="K377" s="105">
        <f>IFERROR(VLOOKUP($D377,'SAP Data'!$A$7:$SD$1500,K$4,FALSE),"")</f>
        <v>0</v>
      </c>
      <c r="L377" s="105">
        <f>IFERROR(VLOOKUP($D377,'SAP Data'!$A$7:$SD$1500,L$4,FALSE),"")</f>
        <v>0</v>
      </c>
      <c r="M377" s="105">
        <f>IFERROR(VLOOKUP($D377,'SAP Data'!$A$7:$SD$1500,M$4,FALSE),"")</f>
        <v>0</v>
      </c>
      <c r="N377" s="105">
        <f>IFERROR(VLOOKUP($D377,'SAP Data'!$A$7:$SD$1500,N$4,FALSE),"")</f>
        <v>0</v>
      </c>
      <c r="O377" s="105">
        <f>IFERROR(VLOOKUP($D377,'SAP Data'!$A$7:$SD$1500,O$4,FALSE),"")</f>
        <v>0</v>
      </c>
      <c r="P377" s="105">
        <f>IFERROR(VLOOKUP($D377,'SAP Data'!$A$7:$SD$1500,P$4,FALSE),"")</f>
        <v>0</v>
      </c>
      <c r="Q377" s="105">
        <f>IFERROR(VLOOKUP($D377,'SAP Data'!$A$7:$SD$1500,Q$4,FALSE),"")</f>
        <v>0</v>
      </c>
      <c r="R377" s="105">
        <f>IFERROR(VLOOKUP($D377,'SAP Data'!$A$7:$SD$1500,R$4,FALSE),"")</f>
        <v>0</v>
      </c>
      <c r="S377" s="105">
        <f>IFERROR(VLOOKUP($D377,'SAP Data'!$A$7:$SD$1500,S$4,FALSE),"")</f>
        <v>0</v>
      </c>
      <c r="T377" s="105">
        <f>IFERROR(VLOOKUP($D377,'SAP Data'!$A$7:$SD$1500,T$4,FALSE),"")</f>
        <v>0</v>
      </c>
      <c r="U377" s="105">
        <f>IFERROR(VLOOKUP($D377,'SAP Data'!$A$7:$SD$1500,U$4,FALSE),"")</f>
        <v>0</v>
      </c>
      <c r="V377" s="105">
        <f>IFERROR(VLOOKUP($D377,'SAP Data'!$A$7:$SD$1500,V$4,FALSE),"")</f>
        <v>0</v>
      </c>
      <c r="W377" s="105">
        <f>IFERROR(VLOOKUP($D377,'SAP Data'!$A$7:$SD$1500,W$4,FALSE),"")</f>
        <v>0</v>
      </c>
      <c r="X377" s="105">
        <f>IFERROR(VLOOKUP($D377,'SAP Data'!$A$7:$SD$1500,X$4,FALSE),"")</f>
        <v>0</v>
      </c>
      <c r="Y377" s="105">
        <f>IFERROR(VLOOKUP($D377,'SAP Data'!$A$7:$SD$1500,Y$4,FALSE),"")</f>
        <v>0</v>
      </c>
      <c r="Z377" s="105">
        <f>IFERROR(VLOOKUP($D377,'SAP Data'!$A$7:$SD$1500,Z$4,FALSE),"")</f>
        <v>0</v>
      </c>
      <c r="AA377" s="105">
        <f>IFERROR(VLOOKUP($D377,'SAP Data'!$A$7:$SD$1500,AA$4,FALSE),"")</f>
        <v>0</v>
      </c>
      <c r="AB377" s="105">
        <f>IFERROR(VLOOKUP($D377,'SAP Data'!$A$7:$SD$1500,AB$4,FALSE),"")</f>
        <v>0</v>
      </c>
      <c r="AC377" s="220">
        <f>IFERROR(VLOOKUP($D377,'SAP Data'!$A$7:$SD$1500,AC$4,FALSE),"")</f>
        <v>0</v>
      </c>
      <c r="AD377" s="133">
        <f t="shared" si="363"/>
        <v>0</v>
      </c>
      <c r="AE377" s="47">
        <f t="shared" si="364"/>
        <v>0</v>
      </c>
      <c r="AF377" s="47">
        <f t="shared" si="365"/>
        <v>0</v>
      </c>
      <c r="AG377" s="47">
        <f t="shared" si="366"/>
        <v>0</v>
      </c>
      <c r="AH377" s="47">
        <f t="shared" si="367"/>
        <v>0</v>
      </c>
      <c r="AI377" s="47">
        <f t="shared" si="368"/>
        <v>0</v>
      </c>
      <c r="AJ377" s="47">
        <f t="shared" si="369"/>
        <v>0</v>
      </c>
      <c r="AK377" s="47">
        <f t="shared" si="370"/>
        <v>0</v>
      </c>
      <c r="AL377" s="47">
        <f t="shared" si="371"/>
        <v>0</v>
      </c>
      <c r="AM377" s="47">
        <f t="shared" si="372"/>
        <v>0</v>
      </c>
      <c r="AN377" s="47">
        <f t="shared" si="373"/>
        <v>0</v>
      </c>
      <c r="AO377" s="132">
        <f t="shared" si="374"/>
        <v>0</v>
      </c>
      <c r="AP377" s="19"/>
      <c r="AQ377" s="19">
        <f t="shared" si="376"/>
        <v>0</v>
      </c>
      <c r="AR377" s="19"/>
      <c r="AS377" s="201"/>
      <c r="AT377" s="19"/>
      <c r="AU377" s="19">
        <f t="shared" si="377"/>
        <v>0</v>
      </c>
      <c r="AV377" s="19"/>
      <c r="AW377" s="201"/>
      <c r="AY377" s="19">
        <f t="shared" si="378"/>
        <v>0</v>
      </c>
      <c r="BA377" s="196"/>
      <c r="BC377" s="19">
        <f t="shared" si="379"/>
        <v>0</v>
      </c>
      <c r="BE377" s="196"/>
      <c r="BG377" s="19">
        <f t="shared" si="380"/>
        <v>0</v>
      </c>
      <c r="BI377" s="196"/>
      <c r="BK377" s="19">
        <f t="shared" si="381"/>
        <v>0</v>
      </c>
      <c r="BM377" s="196"/>
      <c r="BO377" s="19">
        <f t="shared" si="382"/>
        <v>0</v>
      </c>
      <c r="BQ377" s="196"/>
      <c r="BS377" s="19">
        <f t="shared" si="383"/>
        <v>0</v>
      </c>
      <c r="BU377" s="196"/>
      <c r="BW377" s="19">
        <f t="shared" si="384"/>
        <v>0</v>
      </c>
      <c r="BY377" s="196"/>
      <c r="CA377" s="19">
        <f t="shared" si="385"/>
        <v>0</v>
      </c>
      <c r="CC377" s="196"/>
      <c r="CE377" s="19">
        <f t="shared" si="386"/>
        <v>0</v>
      </c>
      <c r="CG377" s="196"/>
      <c r="CI377" s="19">
        <f t="shared" si="387"/>
        <v>0</v>
      </c>
      <c r="CK377" s="196"/>
      <c r="CM377" s="19">
        <f t="shared" si="388"/>
        <v>0</v>
      </c>
      <c r="CO377" s="19">
        <f t="shared" si="390"/>
        <v>0</v>
      </c>
      <c r="CQ377" s="19">
        <f t="shared" si="361"/>
        <v>0</v>
      </c>
      <c r="CS377" s="19">
        <f t="shared" si="391"/>
        <v>0</v>
      </c>
      <c r="CU377" s="19">
        <f t="shared" si="389"/>
        <v>0</v>
      </c>
      <c r="CW377" s="76">
        <f t="shared" si="375"/>
        <v>0</v>
      </c>
      <c r="CY377" s="21"/>
      <c r="CZ377" s="19">
        <f t="shared" si="362"/>
        <v>0</v>
      </c>
      <c r="DA377" s="21"/>
    </row>
    <row r="378" spans="1:105" x14ac:dyDescent="0.2">
      <c r="B378" s="17" t="str">
        <f>VLOOKUP(D378,'line assign basis'!$L$15:$Q$1525,6,FALSE)</f>
        <v>LH Imp-250 Taylor HQ</v>
      </c>
      <c r="C378" s="20" t="s">
        <v>907</v>
      </c>
      <c r="D378" s="20" t="s">
        <v>905</v>
      </c>
      <c r="E378" s="20">
        <f>IFERROR(VLOOKUP(D378,'line assign basis'!$L$5:$P$1288,5,FALSE),"")</f>
        <v>23</v>
      </c>
      <c r="F378" s="39">
        <v>148284.85</v>
      </c>
      <c r="G378" s="39">
        <v>148284.85</v>
      </c>
      <c r="H378" s="19">
        <v>0</v>
      </c>
      <c r="I378" s="105">
        <f>IFERROR(VLOOKUP($D378,'SAP Data'!$A$7:$SD$1500,I$4,FALSE),"")</f>
        <v>0</v>
      </c>
      <c r="J378" s="105">
        <f>IFERROR(VLOOKUP($D378,'SAP Data'!$A$7:$SD$1500,J$4,FALSE),"")</f>
        <v>3862932.29</v>
      </c>
      <c r="K378" s="105">
        <f>IFERROR(VLOOKUP($D378,'SAP Data'!$A$7:$SD$1500,K$4,FALSE),"")</f>
        <v>4277350.22</v>
      </c>
      <c r="L378" s="105">
        <f>IFERROR(VLOOKUP($D378,'SAP Data'!$A$7:$SD$1500,L$4,FALSE),"")</f>
        <v>4582645.92</v>
      </c>
      <c r="M378" s="105">
        <f>IFERROR(VLOOKUP($D378,'SAP Data'!$A$7:$SD$1500,M$4,FALSE),"")</f>
        <v>4759266.45</v>
      </c>
      <c r="N378" s="105">
        <f>IFERROR(VLOOKUP($D378,'SAP Data'!$A$7:$SD$1500,N$4,FALSE),"")</f>
        <v>4889919.24</v>
      </c>
      <c r="O378" s="105">
        <f>IFERROR(VLOOKUP($D378,'SAP Data'!$A$7:$SD$1500,O$4,FALSE),"")</f>
        <v>3730593.23</v>
      </c>
      <c r="P378" s="105">
        <f>IFERROR(VLOOKUP($D378,'SAP Data'!$A$7:$SD$1500,P$4,FALSE),"")</f>
        <v>3829486.39</v>
      </c>
      <c r="Q378" s="105">
        <f>IFERROR(VLOOKUP($D378,'SAP Data'!$A$7:$SD$1500,Q$4,FALSE),"")</f>
        <v>4493294.72</v>
      </c>
      <c r="R378" s="105">
        <f>IFERROR(VLOOKUP($D378,'SAP Data'!$A$7:$SD$1500,R$4,FALSE),"")</f>
        <v>4549044.62</v>
      </c>
      <c r="S378" s="105">
        <f>IFERROR(VLOOKUP($D378,'SAP Data'!$A$7:$SD$1500,S$4,FALSE),"")</f>
        <v>4459563.1500000004</v>
      </c>
      <c r="T378" s="105">
        <f>IFERROR(VLOOKUP($D378,'SAP Data'!$A$7:$SD$1500,T$4,FALSE),"")</f>
        <v>4734856.05</v>
      </c>
      <c r="U378" s="105">
        <f>IFERROR(VLOOKUP($D378,'SAP Data'!$A$7:$SD$1500,U$4,FALSE),"")</f>
        <v>7066835.2199999997</v>
      </c>
      <c r="V378" s="105">
        <f>IFERROR(VLOOKUP($D378,'SAP Data'!$A$7:$SD$1500,V$4,FALSE),"")</f>
        <v>7352087.5999999996</v>
      </c>
      <c r="W378" s="105">
        <f>IFERROR(VLOOKUP($D378,'SAP Data'!$A$7:$SD$1500,W$4,FALSE),"")</f>
        <v>6648506.0199999996</v>
      </c>
      <c r="X378" s="105">
        <f>IFERROR(VLOOKUP($D378,'SAP Data'!$A$7:$SD$1500,X$4,FALSE),"")</f>
        <v>7837372.54</v>
      </c>
      <c r="Y378" s="105">
        <f>IFERROR(VLOOKUP($D378,'SAP Data'!$A$7:$SD$1500,Y$4,FALSE),"")</f>
        <v>10609558.460000001</v>
      </c>
      <c r="Z378" s="105">
        <f>IFERROR(VLOOKUP($D378,'SAP Data'!$A$7:$SD$1500,Z$4,FALSE),"")</f>
        <v>14067565.119999999</v>
      </c>
      <c r="AA378" s="105">
        <f>IFERROR(VLOOKUP($D378,'SAP Data'!$A$7:$SD$1500,AA$4,FALSE),"")</f>
        <v>16223699.890000001</v>
      </c>
      <c r="AB378" s="105">
        <f>IFERROR(VLOOKUP($D378,'SAP Data'!$A$7:$SD$1500,AB$4,FALSE),"")</f>
        <v>19698203.559999999</v>
      </c>
      <c r="AC378" s="220">
        <f>IFERROR(VLOOKUP($D378,'SAP Data'!$A$7:$SD$1500,AC$4,FALSE),"")</f>
        <v>23012113.41</v>
      </c>
      <c r="AD378" s="133">
        <f t="shared" si="363"/>
        <v>3076869.8370833336</v>
      </c>
      <c r="AE378" s="47">
        <f t="shared" si="364"/>
        <v>3439871.4233333333</v>
      </c>
      <c r="AF378" s="47">
        <f t="shared" si="365"/>
        <v>3816793.6879166663</v>
      </c>
      <c r="AG378" s="47">
        <f t="shared" si="366"/>
        <v>4308530.8241666658</v>
      </c>
      <c r="AH378" s="47">
        <f t="shared" si="367"/>
        <v>4748363.7629166665</v>
      </c>
      <c r="AI378" s="47">
        <f t="shared" si="368"/>
        <v>4992543.3924999991</v>
      </c>
      <c r="AJ378" s="47">
        <f t="shared" si="369"/>
        <v>5226955.16</v>
      </c>
      <c r="AK378" s="47">
        <f t="shared" si="370"/>
        <v>5606330.9362500012</v>
      </c>
      <c r="AL378" s="47">
        <f t="shared" si="371"/>
        <v>6232495.0150000006</v>
      </c>
      <c r="AM378" s="47">
        <f t="shared" si="372"/>
        <v>7135443.0374999987</v>
      </c>
      <c r="AN378" s="47">
        <f t="shared" si="373"/>
        <v>8317185.6970833326</v>
      </c>
      <c r="AO378" s="132">
        <f t="shared" si="374"/>
        <v>9749999.6912500001</v>
      </c>
      <c r="AP378" s="19"/>
      <c r="AQ378" s="19">
        <f t="shared" si="376"/>
        <v>0</v>
      </c>
      <c r="AR378" s="19"/>
      <c r="AS378" s="201"/>
      <c r="AT378" s="19"/>
      <c r="AU378" s="19">
        <f t="shared" si="377"/>
        <v>0</v>
      </c>
      <c r="AV378" s="19"/>
      <c r="AW378" s="201"/>
      <c r="AY378" s="19">
        <f t="shared" si="378"/>
        <v>0</v>
      </c>
      <c r="BA378" s="196"/>
      <c r="BC378" s="19">
        <f t="shared" si="379"/>
        <v>0</v>
      </c>
      <c r="BE378" s="196"/>
      <c r="BG378" s="19">
        <f t="shared" si="380"/>
        <v>0</v>
      </c>
      <c r="BI378" s="196"/>
      <c r="BK378" s="19">
        <f t="shared" si="381"/>
        <v>0</v>
      </c>
      <c r="BM378" s="196"/>
      <c r="BO378" s="19">
        <f t="shared" si="382"/>
        <v>0</v>
      </c>
      <c r="BQ378" s="196"/>
      <c r="BS378" s="19">
        <f t="shared" si="383"/>
        <v>0</v>
      </c>
      <c r="BU378" s="196"/>
      <c r="BW378" s="19">
        <f t="shared" si="384"/>
        <v>0</v>
      </c>
      <c r="BY378" s="196"/>
      <c r="CA378" s="19">
        <f t="shared" si="385"/>
        <v>0</v>
      </c>
      <c r="CC378" s="196"/>
      <c r="CE378" s="19">
        <f t="shared" si="386"/>
        <v>0</v>
      </c>
      <c r="CG378" s="196"/>
      <c r="CI378" s="19">
        <f t="shared" si="387"/>
        <v>0</v>
      </c>
      <c r="CK378" s="196"/>
      <c r="CM378" s="19">
        <f t="shared" si="388"/>
        <v>0</v>
      </c>
      <c r="CO378" s="19">
        <f t="shared" si="390"/>
        <v>9749999.6912500001</v>
      </c>
      <c r="CQ378" s="19">
        <f t="shared" si="361"/>
        <v>0</v>
      </c>
      <c r="CS378" s="19">
        <f t="shared" si="391"/>
        <v>0</v>
      </c>
      <c r="CU378" s="19">
        <f t="shared" si="389"/>
        <v>9749999.6912500001</v>
      </c>
      <c r="CW378" s="76">
        <f t="shared" si="375"/>
        <v>0</v>
      </c>
      <c r="CY378" s="21"/>
      <c r="CZ378" s="19">
        <f t="shared" si="362"/>
        <v>0</v>
      </c>
      <c r="DA378" s="21"/>
    </row>
    <row r="379" spans="1:105" x14ac:dyDescent="0.2">
      <c r="B379" s="17" t="str">
        <f>VLOOKUP(D379,'line assign basis'!$L$15:$Q$1525,6,FALSE)</f>
        <v>OPS LEASEHOLD IMPROV</v>
      </c>
      <c r="C379" s="20" t="s">
        <v>910</v>
      </c>
      <c r="D379" s="20" t="s">
        <v>908</v>
      </c>
      <c r="E379" s="20">
        <f>IFERROR(VLOOKUP(D379,'line assign basis'!$L$5:$P$1288,5,FALSE),"")</f>
        <v>23</v>
      </c>
      <c r="F379" s="39">
        <v>3212364.23</v>
      </c>
      <c r="G379" s="39">
        <v>3212364.23</v>
      </c>
      <c r="H379" s="19">
        <v>3212364.23</v>
      </c>
      <c r="I379" s="105">
        <f>IFERROR(VLOOKUP($D379,'SAP Data'!$A$7:$SD$1500,I$4,FALSE),"")</f>
        <v>3227994.83</v>
      </c>
      <c r="J379" s="105">
        <f>IFERROR(VLOOKUP($D379,'SAP Data'!$A$7:$SD$1500,J$4,FALSE),"")</f>
        <v>3228081.79</v>
      </c>
      <c r="K379" s="105">
        <f>IFERROR(VLOOKUP($D379,'SAP Data'!$A$7:$SD$1500,K$4,FALSE),"")</f>
        <v>3229176.84</v>
      </c>
      <c r="L379" s="105">
        <f>IFERROR(VLOOKUP($D379,'SAP Data'!$A$7:$SD$1500,L$4,FALSE),"")</f>
        <v>3229270.79</v>
      </c>
      <c r="M379" s="105">
        <f>IFERROR(VLOOKUP($D379,'SAP Data'!$A$7:$SD$1500,M$4,FALSE),"")</f>
        <v>3229364.99</v>
      </c>
      <c r="N379" s="105">
        <f>IFERROR(VLOOKUP($D379,'SAP Data'!$A$7:$SD$1500,N$4,FALSE),"")</f>
        <v>3229364.99</v>
      </c>
      <c r="O379" s="105">
        <f>IFERROR(VLOOKUP($D379,'SAP Data'!$A$7:$SD$1500,O$4,FALSE),"")</f>
        <v>3229364.99</v>
      </c>
      <c r="P379" s="105">
        <f>IFERROR(VLOOKUP($D379,'SAP Data'!$A$7:$SD$1500,P$4,FALSE),"")</f>
        <v>3229364.99</v>
      </c>
      <c r="Q379" s="105">
        <f>IFERROR(VLOOKUP($D379,'SAP Data'!$A$7:$SD$1500,Q$4,FALSE),"")</f>
        <v>3229364.99</v>
      </c>
      <c r="R379" s="105">
        <f>IFERROR(VLOOKUP($D379,'SAP Data'!$A$7:$SD$1500,R$4,FALSE),"")</f>
        <v>3229364.99</v>
      </c>
      <c r="S379" s="105">
        <f>IFERROR(VLOOKUP($D379,'SAP Data'!$A$7:$SD$1500,S$4,FALSE),"")</f>
        <v>3229364.99</v>
      </c>
      <c r="T379" s="105">
        <f>IFERROR(VLOOKUP($D379,'SAP Data'!$A$7:$SD$1500,T$4,FALSE),"")</f>
        <v>3229364.99</v>
      </c>
      <c r="U379" s="105">
        <f>IFERROR(VLOOKUP($D379,'SAP Data'!$A$7:$SD$1500,U$4,FALSE),"")</f>
        <v>3229662.94</v>
      </c>
      <c r="V379" s="105">
        <f>IFERROR(VLOOKUP($D379,'SAP Data'!$A$7:$SD$1500,V$4,FALSE),"")</f>
        <v>3257139.35</v>
      </c>
      <c r="W379" s="105">
        <f>IFERROR(VLOOKUP($D379,'SAP Data'!$A$7:$SD$1500,W$4,FALSE),"")</f>
        <v>3292334.11</v>
      </c>
      <c r="X379" s="105">
        <f>IFERROR(VLOOKUP($D379,'SAP Data'!$A$7:$SD$1500,X$4,FALSE),"")</f>
        <v>3300344.5</v>
      </c>
      <c r="Y379" s="105">
        <f>IFERROR(VLOOKUP($D379,'SAP Data'!$A$7:$SD$1500,Y$4,FALSE),"")</f>
        <v>3331391.74</v>
      </c>
      <c r="Z379" s="105">
        <f>IFERROR(VLOOKUP($D379,'SAP Data'!$A$7:$SD$1500,Z$4,FALSE),"")</f>
        <v>3369893.14</v>
      </c>
      <c r="AA379" s="105">
        <f>IFERROR(VLOOKUP($D379,'SAP Data'!$A$7:$SD$1500,AA$4,FALSE),"")</f>
        <v>3427067.18</v>
      </c>
      <c r="AB379" s="105">
        <f>IFERROR(VLOOKUP($D379,'SAP Data'!$A$7:$SD$1500,AB$4,FALSE),"")</f>
        <v>3468237.19</v>
      </c>
      <c r="AC379" s="220">
        <f>IFERROR(VLOOKUP($D379,'SAP Data'!$A$7:$SD$1500,AC$4,FALSE),"")</f>
        <v>3470957.71</v>
      </c>
      <c r="AD379" s="133">
        <f t="shared" si="363"/>
        <v>3225578.5225000004</v>
      </c>
      <c r="AE379" s="47">
        <f t="shared" si="364"/>
        <v>3226995.2525000009</v>
      </c>
      <c r="AF379" s="47">
        <f t="shared" si="365"/>
        <v>3228411.9825000004</v>
      </c>
      <c r="AG379" s="47">
        <f t="shared" si="366"/>
        <v>3229189.8520833342</v>
      </c>
      <c r="AH379" s="47">
        <f t="shared" si="367"/>
        <v>3230470.0883333343</v>
      </c>
      <c r="AI379" s="47">
        <f t="shared" si="368"/>
        <v>3234312.3729166673</v>
      </c>
      <c r="AJ379" s="47">
        <f t="shared" si="369"/>
        <v>3239905.3304166677</v>
      </c>
      <c r="AK379" s="47">
        <f t="shared" si="370"/>
        <v>3247117.8495833329</v>
      </c>
      <c r="AL379" s="47">
        <f t="shared" si="371"/>
        <v>3257224.3037500004</v>
      </c>
      <c r="AM379" s="47">
        <f t="shared" si="372"/>
        <v>3271317.2345833336</v>
      </c>
      <c r="AN379" s="47">
        <f t="shared" si="373"/>
        <v>3289507.8341666665</v>
      </c>
      <c r="AO379" s="132">
        <f t="shared" si="374"/>
        <v>3309527.2058333326</v>
      </c>
      <c r="AP379" s="19"/>
      <c r="AQ379" s="19">
        <f t="shared" si="376"/>
        <v>0</v>
      </c>
      <c r="AR379" s="19"/>
      <c r="AS379" s="201"/>
      <c r="AT379" s="19"/>
      <c r="AU379" s="19">
        <f t="shared" si="377"/>
        <v>0</v>
      </c>
      <c r="AV379" s="19"/>
      <c r="AW379" s="201"/>
      <c r="AY379" s="19">
        <f t="shared" si="378"/>
        <v>0</v>
      </c>
      <c r="BA379" s="196"/>
      <c r="BC379" s="19">
        <f t="shared" si="379"/>
        <v>0</v>
      </c>
      <c r="BE379" s="196"/>
      <c r="BG379" s="19">
        <f t="shared" si="380"/>
        <v>0</v>
      </c>
      <c r="BI379" s="196"/>
      <c r="BK379" s="19">
        <f t="shared" si="381"/>
        <v>0</v>
      </c>
      <c r="BM379" s="196"/>
      <c r="BO379" s="19">
        <f t="shared" si="382"/>
        <v>0</v>
      </c>
      <c r="BQ379" s="196"/>
      <c r="BS379" s="19">
        <f t="shared" si="383"/>
        <v>0</v>
      </c>
      <c r="BU379" s="196"/>
      <c r="BW379" s="19">
        <f t="shared" si="384"/>
        <v>0</v>
      </c>
      <c r="BY379" s="196"/>
      <c r="CA379" s="19">
        <f t="shared" si="385"/>
        <v>0</v>
      </c>
      <c r="CC379" s="196"/>
      <c r="CE379" s="19">
        <f t="shared" si="386"/>
        <v>0</v>
      </c>
      <c r="CG379" s="196"/>
      <c r="CI379" s="19">
        <f t="shared" si="387"/>
        <v>0</v>
      </c>
      <c r="CK379" s="196"/>
      <c r="CM379" s="19">
        <f t="shared" si="388"/>
        <v>0</v>
      </c>
      <c r="CO379" s="19">
        <f t="shared" si="390"/>
        <v>3309527.2058333326</v>
      </c>
      <c r="CQ379" s="19">
        <f t="shared" si="361"/>
        <v>0</v>
      </c>
      <c r="CS379" s="19">
        <f t="shared" si="391"/>
        <v>0</v>
      </c>
      <c r="CU379" s="19">
        <f t="shared" si="389"/>
        <v>3309527.2058333326</v>
      </c>
      <c r="CW379" s="76">
        <f t="shared" si="375"/>
        <v>0</v>
      </c>
      <c r="CY379" s="21"/>
      <c r="CZ379" s="19">
        <f t="shared" si="362"/>
        <v>0</v>
      </c>
      <c r="DA379" s="21"/>
    </row>
    <row r="380" spans="1:105" x14ac:dyDescent="0.2">
      <c r="B380" s="17" t="str">
        <f>VLOOKUP(D380,'line assign basis'!$L$15:$Q$1525,6,FALSE)</f>
        <v>AMORT - OPS LEASEHOL</v>
      </c>
      <c r="C380" s="20" t="s">
        <v>913</v>
      </c>
      <c r="D380" s="20" t="s">
        <v>911</v>
      </c>
      <c r="E380" s="20">
        <f>IFERROR(VLOOKUP(D380,'line assign basis'!$L$5:$P$1288,5,FALSE),"")</f>
        <v>23</v>
      </c>
      <c r="F380" s="39">
        <v>-2955324.66</v>
      </c>
      <c r="G380" s="39">
        <v>-2979157.51</v>
      </c>
      <c r="H380" s="19">
        <v>-3002990.36</v>
      </c>
      <c r="I380" s="105">
        <f>IFERROR(VLOOKUP($D380,'SAP Data'!$A$7:$SD$1500,I$4,FALSE),"")</f>
        <v>-3026823.21</v>
      </c>
      <c r="J380" s="105">
        <f>IFERROR(VLOOKUP($D380,'SAP Data'!$A$7:$SD$1500,J$4,FALSE),"")</f>
        <v>-3050656.06</v>
      </c>
      <c r="K380" s="105">
        <f>IFERROR(VLOOKUP($D380,'SAP Data'!$A$7:$SD$1500,K$4,FALSE),"")</f>
        <v>-3072589.91</v>
      </c>
      <c r="L380" s="105">
        <f>IFERROR(VLOOKUP($D380,'SAP Data'!$A$7:$SD$1500,L$4,FALSE),"")</f>
        <v>-3094523.76</v>
      </c>
      <c r="M380" s="105">
        <f>IFERROR(VLOOKUP($D380,'SAP Data'!$A$7:$SD$1500,M$4,FALSE),"")</f>
        <v>-3117230.37</v>
      </c>
      <c r="N380" s="105">
        <f>IFERROR(VLOOKUP($D380,'SAP Data'!$A$7:$SD$1500,N$4,FALSE),"")</f>
        <v>-3139936.98</v>
      </c>
      <c r="O380" s="105">
        <f>IFERROR(VLOOKUP($D380,'SAP Data'!$A$7:$SD$1500,O$4,FALSE),"")</f>
        <v>-3162643.51</v>
      </c>
      <c r="P380" s="105">
        <f>IFERROR(VLOOKUP($D380,'SAP Data'!$A$7:$SD$1500,P$4,FALSE),"")</f>
        <v>-3166330.04</v>
      </c>
      <c r="Q380" s="105">
        <f>IFERROR(VLOOKUP($D380,'SAP Data'!$A$7:$SD$1500,Q$4,FALSE),"")</f>
        <v>-3170016.57</v>
      </c>
      <c r="R380" s="105">
        <f>IFERROR(VLOOKUP($D380,'SAP Data'!$A$7:$SD$1500,R$4,FALSE),"")</f>
        <v>-3173703.1</v>
      </c>
      <c r="S380" s="105">
        <f>IFERROR(VLOOKUP($D380,'SAP Data'!$A$7:$SD$1500,S$4,FALSE),"")</f>
        <v>-3177389.63</v>
      </c>
      <c r="T380" s="105">
        <f>IFERROR(VLOOKUP($D380,'SAP Data'!$A$7:$SD$1500,T$4,FALSE),"")</f>
        <v>-3181076.16</v>
      </c>
      <c r="U380" s="105">
        <f>IFERROR(VLOOKUP($D380,'SAP Data'!$A$7:$SD$1500,U$4,FALSE),"")</f>
        <v>-3184762.69</v>
      </c>
      <c r="V380" s="105">
        <f>IFERROR(VLOOKUP($D380,'SAP Data'!$A$7:$SD$1500,V$4,FALSE),"")</f>
        <v>-3188449.22</v>
      </c>
      <c r="W380" s="105">
        <f>IFERROR(VLOOKUP($D380,'SAP Data'!$A$7:$SD$1500,W$4,FALSE),"")</f>
        <v>-3192135.75</v>
      </c>
      <c r="X380" s="105">
        <f>IFERROR(VLOOKUP($D380,'SAP Data'!$A$7:$SD$1500,X$4,FALSE),"")</f>
        <v>-3195822.28</v>
      </c>
      <c r="Y380" s="105">
        <f>IFERROR(VLOOKUP($D380,'SAP Data'!$A$7:$SD$1500,Y$4,FALSE),"")</f>
        <v>-3199508.81</v>
      </c>
      <c r="Z380" s="105">
        <f>IFERROR(VLOOKUP($D380,'SAP Data'!$A$7:$SD$1500,Z$4,FALSE),"")</f>
        <v>-3203195.34</v>
      </c>
      <c r="AA380" s="105">
        <f>IFERROR(VLOOKUP($D380,'SAP Data'!$A$7:$SD$1500,AA$4,FALSE),"")</f>
        <v>-3206881.87</v>
      </c>
      <c r="AB380" s="105">
        <f>IFERROR(VLOOKUP($D380,'SAP Data'!$A$7:$SD$1500,AB$4,FALSE),"")</f>
        <v>-3210568.4</v>
      </c>
      <c r="AC380" s="220">
        <f>IFERROR(VLOOKUP($D380,'SAP Data'!$A$7:$SD$1500,AC$4,FALSE),"")</f>
        <v>-3214254.93</v>
      </c>
      <c r="AD380" s="133">
        <f t="shared" si="363"/>
        <v>-3087284.3466666662</v>
      </c>
      <c r="AE380" s="47">
        <f t="shared" si="364"/>
        <v>-3104643.1200000006</v>
      </c>
      <c r="AF380" s="47">
        <f t="shared" si="365"/>
        <v>-3120323.0333333332</v>
      </c>
      <c r="AG380" s="47">
        <f t="shared" si="366"/>
        <v>-3134324.0866666664</v>
      </c>
      <c r="AH380" s="47">
        <f t="shared" si="367"/>
        <v>-3146646.28</v>
      </c>
      <c r="AI380" s="47">
        <f t="shared" si="368"/>
        <v>-3157368.7383333333</v>
      </c>
      <c r="AJ380" s="47">
        <f t="shared" si="369"/>
        <v>-3166570.5866666664</v>
      </c>
      <c r="AK380" s="47">
        <f t="shared" si="370"/>
        <v>-3174219.6266666669</v>
      </c>
      <c r="AL380" s="47">
        <f t="shared" si="371"/>
        <v>-3180283.66</v>
      </c>
      <c r="AM380" s="47">
        <f t="shared" si="372"/>
        <v>-3184762.6900000009</v>
      </c>
      <c r="AN380" s="47">
        <f t="shared" si="373"/>
        <v>-3188449.2200000007</v>
      </c>
      <c r="AO380" s="132">
        <f t="shared" si="374"/>
        <v>-3192135.75</v>
      </c>
      <c r="AP380" s="19"/>
      <c r="AQ380" s="19">
        <f t="shared" si="376"/>
        <v>0</v>
      </c>
      <c r="AR380" s="19"/>
      <c r="AS380" s="201"/>
      <c r="AT380" s="19"/>
      <c r="AU380" s="19">
        <f t="shared" si="377"/>
        <v>0</v>
      </c>
      <c r="AV380" s="19"/>
      <c r="AW380" s="201"/>
      <c r="AY380" s="19">
        <f t="shared" si="378"/>
        <v>0</v>
      </c>
      <c r="BA380" s="196"/>
      <c r="BC380" s="19">
        <f t="shared" si="379"/>
        <v>0</v>
      </c>
      <c r="BE380" s="196"/>
      <c r="BG380" s="19">
        <f t="shared" si="380"/>
        <v>0</v>
      </c>
      <c r="BI380" s="196"/>
      <c r="BK380" s="19">
        <f t="shared" si="381"/>
        <v>0</v>
      </c>
      <c r="BM380" s="196"/>
      <c r="BO380" s="19">
        <f t="shared" si="382"/>
        <v>0</v>
      </c>
      <c r="BQ380" s="196"/>
      <c r="BS380" s="19">
        <f t="shared" si="383"/>
        <v>0</v>
      </c>
      <c r="BU380" s="196"/>
      <c r="BW380" s="19">
        <f t="shared" si="384"/>
        <v>0</v>
      </c>
      <c r="BY380" s="196"/>
      <c r="CA380" s="19">
        <f t="shared" si="385"/>
        <v>0</v>
      </c>
      <c r="CC380" s="196"/>
      <c r="CE380" s="19">
        <f t="shared" si="386"/>
        <v>0</v>
      </c>
      <c r="CG380" s="196"/>
      <c r="CI380" s="19">
        <f t="shared" si="387"/>
        <v>0</v>
      </c>
      <c r="CK380" s="196"/>
      <c r="CM380" s="19">
        <f t="shared" si="388"/>
        <v>0</v>
      </c>
      <c r="CO380" s="19">
        <f t="shared" si="390"/>
        <v>-3192135.75</v>
      </c>
      <c r="CQ380" s="19">
        <f t="shared" si="361"/>
        <v>0</v>
      </c>
      <c r="CS380" s="19">
        <f t="shared" si="391"/>
        <v>0</v>
      </c>
      <c r="CU380" s="19">
        <f t="shared" si="389"/>
        <v>-3192135.75</v>
      </c>
      <c r="CW380" s="76">
        <f t="shared" si="375"/>
        <v>0</v>
      </c>
      <c r="CY380" s="21"/>
      <c r="CZ380" s="19">
        <f t="shared" si="362"/>
        <v>0</v>
      </c>
      <c r="DA380" s="21"/>
    </row>
    <row r="381" spans="1:105" x14ac:dyDescent="0.2">
      <c r="B381" s="17" t="str">
        <f>VLOOKUP(D381,'line assign basis'!$L$15:$Q$1525,6,FALSE)</f>
        <v>ALBANY LEASEHOLD IMP</v>
      </c>
      <c r="C381" s="20" t="s">
        <v>916</v>
      </c>
      <c r="D381" s="20" t="s">
        <v>914</v>
      </c>
      <c r="E381" s="20">
        <f>IFERROR(VLOOKUP(D381,'line assign basis'!$L$5:$P$1288,5,FALSE),"")</f>
        <v>23</v>
      </c>
      <c r="F381" s="39">
        <v>2722.5</v>
      </c>
      <c r="G381" s="39">
        <v>2722.5</v>
      </c>
      <c r="H381" s="19">
        <v>2722.5</v>
      </c>
      <c r="I381" s="105">
        <f>IFERROR(VLOOKUP($D381,'SAP Data'!$A$7:$SD$1500,I$4,FALSE),"")</f>
        <v>2722.5</v>
      </c>
      <c r="J381" s="105">
        <f>IFERROR(VLOOKUP($D381,'SAP Data'!$A$7:$SD$1500,J$4,FALSE),"")</f>
        <v>2722.5</v>
      </c>
      <c r="K381" s="105">
        <f>IFERROR(VLOOKUP($D381,'SAP Data'!$A$7:$SD$1500,K$4,FALSE),"")</f>
        <v>2722.5</v>
      </c>
      <c r="L381" s="105">
        <f>IFERROR(VLOOKUP($D381,'SAP Data'!$A$7:$SD$1500,L$4,FALSE),"")</f>
        <v>2722.5</v>
      </c>
      <c r="M381" s="105">
        <f>IFERROR(VLOOKUP($D381,'SAP Data'!$A$7:$SD$1500,M$4,FALSE),"")</f>
        <v>2722.5</v>
      </c>
      <c r="N381" s="105">
        <f>IFERROR(VLOOKUP($D381,'SAP Data'!$A$7:$SD$1500,N$4,FALSE),"")</f>
        <v>2722.5</v>
      </c>
      <c r="O381" s="105">
        <f>IFERROR(VLOOKUP($D381,'SAP Data'!$A$7:$SD$1500,O$4,FALSE),"")</f>
        <v>2722.5</v>
      </c>
      <c r="P381" s="105">
        <f>IFERROR(VLOOKUP($D381,'SAP Data'!$A$7:$SD$1500,P$4,FALSE),"")</f>
        <v>2722.5</v>
      </c>
      <c r="Q381" s="105">
        <f>IFERROR(VLOOKUP($D381,'SAP Data'!$A$7:$SD$1500,Q$4,FALSE),"")</f>
        <v>2722.5</v>
      </c>
      <c r="R381" s="105">
        <f>IFERROR(VLOOKUP($D381,'SAP Data'!$A$7:$SD$1500,R$4,FALSE),"")</f>
        <v>2722.5</v>
      </c>
      <c r="S381" s="105">
        <f>IFERROR(VLOOKUP($D381,'SAP Data'!$A$7:$SD$1500,S$4,FALSE),"")</f>
        <v>2722.5</v>
      </c>
      <c r="T381" s="105">
        <f>IFERROR(VLOOKUP($D381,'SAP Data'!$A$7:$SD$1500,T$4,FALSE),"")</f>
        <v>2722.5</v>
      </c>
      <c r="U381" s="105">
        <f>IFERROR(VLOOKUP($D381,'SAP Data'!$A$7:$SD$1500,U$4,FALSE),"")</f>
        <v>2722.5</v>
      </c>
      <c r="V381" s="105">
        <f>IFERROR(VLOOKUP($D381,'SAP Data'!$A$7:$SD$1500,V$4,FALSE),"")</f>
        <v>2722.5</v>
      </c>
      <c r="W381" s="105">
        <f>IFERROR(VLOOKUP($D381,'SAP Data'!$A$7:$SD$1500,W$4,FALSE),"")</f>
        <v>2722.5</v>
      </c>
      <c r="X381" s="105">
        <f>IFERROR(VLOOKUP($D381,'SAP Data'!$A$7:$SD$1500,X$4,FALSE),"")</f>
        <v>2722.5</v>
      </c>
      <c r="Y381" s="105">
        <f>IFERROR(VLOOKUP($D381,'SAP Data'!$A$7:$SD$1500,Y$4,FALSE),"")</f>
        <v>2722.5</v>
      </c>
      <c r="Z381" s="105">
        <f>IFERROR(VLOOKUP($D381,'SAP Data'!$A$7:$SD$1500,Z$4,FALSE),"")</f>
        <v>2722.5</v>
      </c>
      <c r="AA381" s="105">
        <f>IFERROR(VLOOKUP($D381,'SAP Data'!$A$7:$SD$1500,AA$4,FALSE),"")</f>
        <v>2722.5</v>
      </c>
      <c r="AB381" s="105">
        <f>IFERROR(VLOOKUP($D381,'SAP Data'!$A$7:$SD$1500,AB$4,FALSE),"")</f>
        <v>2722.5</v>
      </c>
      <c r="AC381" s="220">
        <f>IFERROR(VLOOKUP($D381,'SAP Data'!$A$7:$SD$1500,AC$4,FALSE),"")</f>
        <v>2722.5</v>
      </c>
      <c r="AD381" s="133">
        <f t="shared" si="363"/>
        <v>2722.5</v>
      </c>
      <c r="AE381" s="47">
        <f t="shared" si="364"/>
        <v>2722.5</v>
      </c>
      <c r="AF381" s="47">
        <f t="shared" si="365"/>
        <v>2722.5</v>
      </c>
      <c r="AG381" s="47">
        <f t="shared" si="366"/>
        <v>2722.5</v>
      </c>
      <c r="AH381" s="47">
        <f t="shared" si="367"/>
        <v>2722.5</v>
      </c>
      <c r="AI381" s="47">
        <f t="shared" si="368"/>
        <v>2722.5</v>
      </c>
      <c r="AJ381" s="47">
        <f t="shared" si="369"/>
        <v>2722.5</v>
      </c>
      <c r="AK381" s="47">
        <f t="shared" si="370"/>
        <v>2722.5</v>
      </c>
      <c r="AL381" s="47">
        <f t="shared" si="371"/>
        <v>2722.5</v>
      </c>
      <c r="AM381" s="47">
        <f t="shared" si="372"/>
        <v>2722.5</v>
      </c>
      <c r="AN381" s="47">
        <f t="shared" si="373"/>
        <v>2722.5</v>
      </c>
      <c r="AO381" s="132">
        <f t="shared" si="374"/>
        <v>2722.5</v>
      </c>
      <c r="AP381" s="19"/>
      <c r="AQ381" s="19">
        <f t="shared" si="376"/>
        <v>0</v>
      </c>
      <c r="AR381" s="19"/>
      <c r="AS381" s="201"/>
      <c r="AT381" s="19"/>
      <c r="AU381" s="19">
        <f t="shared" si="377"/>
        <v>0</v>
      </c>
      <c r="AV381" s="19"/>
      <c r="AW381" s="201"/>
      <c r="AY381" s="19">
        <f t="shared" si="378"/>
        <v>0</v>
      </c>
      <c r="BA381" s="196"/>
      <c r="BC381" s="19">
        <f t="shared" si="379"/>
        <v>0</v>
      </c>
      <c r="BE381" s="196"/>
      <c r="BG381" s="19">
        <f t="shared" si="380"/>
        <v>0</v>
      </c>
      <c r="BI381" s="196"/>
      <c r="BK381" s="19">
        <f t="shared" si="381"/>
        <v>0</v>
      </c>
      <c r="BM381" s="196"/>
      <c r="BO381" s="19">
        <f t="shared" si="382"/>
        <v>0</v>
      </c>
      <c r="BQ381" s="196"/>
      <c r="BS381" s="19">
        <f t="shared" si="383"/>
        <v>0</v>
      </c>
      <c r="BU381" s="196"/>
      <c r="BW381" s="19">
        <f t="shared" si="384"/>
        <v>0</v>
      </c>
      <c r="BY381" s="196"/>
      <c r="CA381" s="19">
        <f t="shared" si="385"/>
        <v>0</v>
      </c>
      <c r="CC381" s="196"/>
      <c r="CE381" s="19">
        <f t="shared" si="386"/>
        <v>0</v>
      </c>
      <c r="CG381" s="196"/>
      <c r="CI381" s="19">
        <f t="shared" si="387"/>
        <v>0</v>
      </c>
      <c r="CK381" s="196"/>
      <c r="CM381" s="19">
        <f t="shared" si="388"/>
        <v>0</v>
      </c>
      <c r="CO381" s="19">
        <f t="shared" si="390"/>
        <v>2722.5</v>
      </c>
      <c r="CQ381" s="19">
        <f t="shared" si="361"/>
        <v>0</v>
      </c>
      <c r="CS381" s="19">
        <f t="shared" si="391"/>
        <v>0</v>
      </c>
      <c r="CU381" s="19">
        <f t="shared" si="389"/>
        <v>2722.5</v>
      </c>
      <c r="CW381" s="76">
        <f t="shared" si="375"/>
        <v>0</v>
      </c>
      <c r="CY381" s="21"/>
      <c r="CZ381" s="19">
        <f t="shared" si="362"/>
        <v>0</v>
      </c>
      <c r="DA381" s="21"/>
    </row>
    <row r="382" spans="1:105" x14ac:dyDescent="0.2">
      <c r="B382" s="17" t="str">
        <f>VLOOKUP(D382,'line assign basis'!$L$15:$Q$1525,6,FALSE)</f>
        <v>AMORT - ALB LEASEHOL</v>
      </c>
      <c r="C382" s="20" t="s">
        <v>919</v>
      </c>
      <c r="D382" s="20" t="s">
        <v>917</v>
      </c>
      <c r="E382" s="20">
        <f>IFERROR(VLOOKUP(D382,'line assign basis'!$L$5:$P$1288,5,FALSE),"")</f>
        <v>23</v>
      </c>
      <c r="F382" s="39">
        <v>-2722.5</v>
      </c>
      <c r="G382" s="39">
        <v>-2722.5</v>
      </c>
      <c r="H382" s="19">
        <v>-2722.5</v>
      </c>
      <c r="I382" s="105">
        <f>IFERROR(VLOOKUP($D382,'SAP Data'!$A$7:$SD$1500,I$4,FALSE),"")</f>
        <v>-2722.5</v>
      </c>
      <c r="J382" s="105">
        <f>IFERROR(VLOOKUP($D382,'SAP Data'!$A$7:$SD$1500,J$4,FALSE),"")</f>
        <v>-2722.5</v>
      </c>
      <c r="K382" s="105">
        <f>IFERROR(VLOOKUP($D382,'SAP Data'!$A$7:$SD$1500,K$4,FALSE),"")</f>
        <v>-2722.5</v>
      </c>
      <c r="L382" s="105">
        <f>IFERROR(VLOOKUP($D382,'SAP Data'!$A$7:$SD$1500,L$4,FALSE),"")</f>
        <v>-2722.5</v>
      </c>
      <c r="M382" s="105">
        <f>IFERROR(VLOOKUP($D382,'SAP Data'!$A$7:$SD$1500,M$4,FALSE),"")</f>
        <v>-2722.5</v>
      </c>
      <c r="N382" s="105">
        <f>IFERROR(VLOOKUP($D382,'SAP Data'!$A$7:$SD$1500,N$4,FALSE),"")</f>
        <v>-2722.5</v>
      </c>
      <c r="O382" s="105">
        <f>IFERROR(VLOOKUP($D382,'SAP Data'!$A$7:$SD$1500,O$4,FALSE),"")</f>
        <v>-2722.5</v>
      </c>
      <c r="P382" s="105">
        <f>IFERROR(VLOOKUP($D382,'SAP Data'!$A$7:$SD$1500,P$4,FALSE),"")</f>
        <v>-2722.5</v>
      </c>
      <c r="Q382" s="105">
        <f>IFERROR(VLOOKUP($D382,'SAP Data'!$A$7:$SD$1500,Q$4,FALSE),"")</f>
        <v>-2722.5</v>
      </c>
      <c r="R382" s="105">
        <f>IFERROR(VLOOKUP($D382,'SAP Data'!$A$7:$SD$1500,R$4,FALSE),"")</f>
        <v>-2722.5</v>
      </c>
      <c r="S382" s="105">
        <f>IFERROR(VLOOKUP($D382,'SAP Data'!$A$7:$SD$1500,S$4,FALSE),"")</f>
        <v>-2722.5</v>
      </c>
      <c r="T382" s="105">
        <f>IFERROR(VLOOKUP($D382,'SAP Data'!$A$7:$SD$1500,T$4,FALSE),"")</f>
        <v>-2722.5</v>
      </c>
      <c r="U382" s="105">
        <f>IFERROR(VLOOKUP($D382,'SAP Data'!$A$7:$SD$1500,U$4,FALSE),"")</f>
        <v>-2722.5</v>
      </c>
      <c r="V382" s="105">
        <f>IFERROR(VLOOKUP($D382,'SAP Data'!$A$7:$SD$1500,V$4,FALSE),"")</f>
        <v>-2722.5</v>
      </c>
      <c r="W382" s="105">
        <f>IFERROR(VLOOKUP($D382,'SAP Data'!$A$7:$SD$1500,W$4,FALSE),"")</f>
        <v>-2722.5</v>
      </c>
      <c r="X382" s="105">
        <f>IFERROR(VLOOKUP($D382,'SAP Data'!$A$7:$SD$1500,X$4,FALSE),"")</f>
        <v>-2722.5</v>
      </c>
      <c r="Y382" s="105">
        <f>IFERROR(VLOOKUP($D382,'SAP Data'!$A$7:$SD$1500,Y$4,FALSE),"")</f>
        <v>-2722.5</v>
      </c>
      <c r="Z382" s="105">
        <f>IFERROR(VLOOKUP($D382,'SAP Data'!$A$7:$SD$1500,Z$4,FALSE),"")</f>
        <v>-2722.5</v>
      </c>
      <c r="AA382" s="105">
        <f>IFERROR(VLOOKUP($D382,'SAP Data'!$A$7:$SD$1500,AA$4,FALSE),"")</f>
        <v>-2722.5</v>
      </c>
      <c r="AB382" s="105">
        <f>IFERROR(VLOOKUP($D382,'SAP Data'!$A$7:$SD$1500,AB$4,FALSE),"")</f>
        <v>-2722.5</v>
      </c>
      <c r="AC382" s="220">
        <f>IFERROR(VLOOKUP($D382,'SAP Data'!$A$7:$SD$1500,AC$4,FALSE),"")</f>
        <v>-2722.5</v>
      </c>
      <c r="AD382" s="133">
        <f t="shared" si="363"/>
        <v>-2722.5</v>
      </c>
      <c r="AE382" s="47">
        <f t="shared" si="364"/>
        <v>-2722.5</v>
      </c>
      <c r="AF382" s="47">
        <f t="shared" si="365"/>
        <v>-2722.5</v>
      </c>
      <c r="AG382" s="47">
        <f t="shared" si="366"/>
        <v>-2722.5</v>
      </c>
      <c r="AH382" s="47">
        <f t="shared" si="367"/>
        <v>-2722.5</v>
      </c>
      <c r="AI382" s="47">
        <f t="shared" si="368"/>
        <v>-2722.5</v>
      </c>
      <c r="AJ382" s="47">
        <f t="shared" si="369"/>
        <v>-2722.5</v>
      </c>
      <c r="AK382" s="47">
        <f t="shared" si="370"/>
        <v>-2722.5</v>
      </c>
      <c r="AL382" s="47">
        <f t="shared" si="371"/>
        <v>-2722.5</v>
      </c>
      <c r="AM382" s="47">
        <f t="shared" si="372"/>
        <v>-2722.5</v>
      </c>
      <c r="AN382" s="47">
        <f t="shared" si="373"/>
        <v>-2722.5</v>
      </c>
      <c r="AO382" s="132">
        <f t="shared" si="374"/>
        <v>-2722.5</v>
      </c>
      <c r="AP382" s="19"/>
      <c r="AQ382" s="19">
        <f t="shared" si="376"/>
        <v>0</v>
      </c>
      <c r="AR382" s="19"/>
      <c r="AS382" s="201"/>
      <c r="AT382" s="19"/>
      <c r="AU382" s="19">
        <f t="shared" si="377"/>
        <v>0</v>
      </c>
      <c r="AV382" s="19"/>
      <c r="AW382" s="201"/>
      <c r="AY382" s="19">
        <f t="shared" si="378"/>
        <v>0</v>
      </c>
      <c r="BA382" s="196"/>
      <c r="BC382" s="19">
        <f t="shared" si="379"/>
        <v>0</v>
      </c>
      <c r="BE382" s="196"/>
      <c r="BG382" s="19">
        <f t="shared" si="380"/>
        <v>0</v>
      </c>
      <c r="BI382" s="196"/>
      <c r="BK382" s="19">
        <f t="shared" si="381"/>
        <v>0</v>
      </c>
      <c r="BM382" s="196"/>
      <c r="BO382" s="47">
        <f t="shared" si="382"/>
        <v>0</v>
      </c>
      <c r="BP382" s="48"/>
      <c r="BQ382" s="213"/>
      <c r="BR382" s="48"/>
      <c r="BS382" s="47">
        <f t="shared" si="383"/>
        <v>0</v>
      </c>
      <c r="BT382" s="48"/>
      <c r="BU382" s="213"/>
      <c r="BV382" s="48"/>
      <c r="BW382" s="47">
        <f t="shared" si="384"/>
        <v>0</v>
      </c>
      <c r="BY382" s="196"/>
      <c r="BZ382" s="48"/>
      <c r="CA382" s="47">
        <f t="shared" si="385"/>
        <v>0</v>
      </c>
      <c r="CC382" s="196"/>
      <c r="CD382" s="48"/>
      <c r="CE382" s="47">
        <f t="shared" si="386"/>
        <v>0</v>
      </c>
      <c r="CG382" s="196"/>
      <c r="CH382" s="48"/>
      <c r="CI382" s="47">
        <f t="shared" si="387"/>
        <v>0</v>
      </c>
      <c r="CK382" s="196"/>
      <c r="CM382" s="19">
        <f t="shared" si="388"/>
        <v>0</v>
      </c>
      <c r="CO382" s="19">
        <f t="shared" si="390"/>
        <v>-2722.5</v>
      </c>
      <c r="CQ382" s="19">
        <f t="shared" si="361"/>
        <v>0</v>
      </c>
      <c r="CS382" s="19">
        <f>IFERROR(CZ382-CQ382,"")</f>
        <v>0</v>
      </c>
      <c r="CU382" s="19">
        <f t="shared" si="389"/>
        <v>-2722.5</v>
      </c>
      <c r="CW382" s="76">
        <f t="shared" si="375"/>
        <v>0</v>
      </c>
      <c r="CY382" s="21"/>
      <c r="CZ382" s="19">
        <f t="shared" si="362"/>
        <v>0</v>
      </c>
      <c r="DA382" s="21"/>
    </row>
    <row r="383" spans="1:105" s="48" customFormat="1" ht="13.5" thickBot="1" x14ac:dyDescent="0.25">
      <c r="A383" s="203"/>
      <c r="B383" s="112"/>
      <c r="C383" s="200"/>
      <c r="D383" s="200"/>
      <c r="E383" s="200"/>
      <c r="F383" s="200"/>
      <c r="G383" s="200"/>
      <c r="H383" s="195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5"/>
      <c r="AB383" s="195"/>
      <c r="AC383" s="198"/>
      <c r="AD383" s="197"/>
      <c r="AE383" s="197"/>
      <c r="AF383" s="195"/>
      <c r="AG383" s="195"/>
      <c r="AH383" s="195"/>
      <c r="AI383" s="195"/>
      <c r="AJ383" s="195"/>
      <c r="AK383" s="195"/>
      <c r="AL383" s="195"/>
      <c r="AM383" s="195"/>
      <c r="AN383" s="195"/>
      <c r="AO383" s="198"/>
      <c r="AP383" s="195"/>
      <c r="AQ383" s="195"/>
      <c r="AR383" s="195"/>
      <c r="AS383" s="199"/>
      <c r="AT383" s="195"/>
      <c r="AU383" s="195"/>
      <c r="AV383" s="195"/>
      <c r="AW383" s="199"/>
      <c r="AX383" s="112"/>
      <c r="AY383" s="195"/>
      <c r="AZ383" s="112"/>
      <c r="BA383" s="194"/>
      <c r="BB383" s="112"/>
      <c r="BC383" s="195"/>
      <c r="BD383" s="112"/>
      <c r="BE383" s="194"/>
      <c r="BF383" s="112"/>
      <c r="BG383" s="195"/>
      <c r="BH383" s="112"/>
      <c r="BI383" s="194"/>
      <c r="BJ383" s="112"/>
      <c r="BK383" s="195"/>
      <c r="BL383" s="112"/>
      <c r="BM383" s="194"/>
      <c r="BN383" s="112"/>
      <c r="BO383" s="195"/>
      <c r="BP383" s="112"/>
      <c r="BQ383" s="194"/>
      <c r="BR383" s="112"/>
      <c r="BS383" s="195"/>
      <c r="BT383" s="112"/>
      <c r="BU383" s="194"/>
      <c r="BV383" s="112"/>
      <c r="BW383" s="195">
        <f t="shared" si="384"/>
        <v>0</v>
      </c>
      <c r="BX383" s="112"/>
      <c r="BY383" s="194"/>
      <c r="BZ383" s="112"/>
      <c r="CA383" s="195">
        <f t="shared" si="385"/>
        <v>0</v>
      </c>
      <c r="CB383" s="112"/>
      <c r="CC383" s="194"/>
      <c r="CD383" s="112"/>
      <c r="CE383" s="195">
        <f t="shared" si="386"/>
        <v>0</v>
      </c>
      <c r="CF383" s="112"/>
      <c r="CG383" s="194"/>
      <c r="CH383" s="112"/>
      <c r="CI383" s="195">
        <f t="shared" si="387"/>
        <v>0</v>
      </c>
      <c r="CJ383" s="112"/>
      <c r="CK383" s="194"/>
      <c r="CL383" s="112"/>
      <c r="CM383" s="195"/>
      <c r="CN383" s="195"/>
      <c r="CO383" s="195"/>
      <c r="CP383" s="195"/>
      <c r="CQ383" s="226"/>
      <c r="CR383" s="195"/>
      <c r="CS383" s="195"/>
      <c r="CT383" s="195"/>
      <c r="CU383" s="195"/>
      <c r="CV383" s="112"/>
      <c r="CW383" s="202"/>
      <c r="CY383" s="49"/>
      <c r="CZ383" s="47"/>
    </row>
    <row r="384" spans="1:105" s="22" customFormat="1" x14ac:dyDescent="0.2">
      <c r="A384" s="90"/>
      <c r="B384" s="46" t="s">
        <v>3469</v>
      </c>
      <c r="C384" s="26"/>
      <c r="D384" s="26"/>
      <c r="E384" s="26"/>
      <c r="F384" s="148">
        <f t="shared" ref="F384:AC384" si="392">SUM(F8:F382)</f>
        <v>3031828122.4300017</v>
      </c>
      <c r="G384" s="148">
        <f t="shared" si="392"/>
        <v>3062204403.9700027</v>
      </c>
      <c r="H384" s="148">
        <f t="shared" si="392"/>
        <v>3053852256.0700026</v>
      </c>
      <c r="I384" s="146">
        <f t="shared" si="392"/>
        <v>3003987019.3900037</v>
      </c>
      <c r="J384" s="146">
        <f t="shared" si="392"/>
        <v>2986601265.7500029</v>
      </c>
      <c r="K384" s="146">
        <f t="shared" si="392"/>
        <v>3009170989.5600038</v>
      </c>
      <c r="L384" s="146">
        <f t="shared" si="392"/>
        <v>2998926532.2500033</v>
      </c>
      <c r="M384" s="146">
        <f t="shared" si="392"/>
        <v>3023306119.8300023</v>
      </c>
      <c r="N384" s="146">
        <f t="shared" si="392"/>
        <v>3102682851.4500008</v>
      </c>
      <c r="O384" s="146">
        <f t="shared" si="392"/>
        <v>3053763238.3799987</v>
      </c>
      <c r="P384" s="146">
        <f t="shared" si="392"/>
        <v>3117538092.7400022</v>
      </c>
      <c r="Q384" s="146">
        <f t="shared" si="392"/>
        <v>3212990639.0800018</v>
      </c>
      <c r="R384" s="146">
        <f t="shared" si="392"/>
        <v>3174855882.9399977</v>
      </c>
      <c r="S384" s="146">
        <f t="shared" si="392"/>
        <v>3191914938.980001</v>
      </c>
      <c r="T384" s="146">
        <f t="shared" si="392"/>
        <v>3161056854.6800013</v>
      </c>
      <c r="U384" s="146">
        <f t="shared" si="392"/>
        <v>3110135993.2200012</v>
      </c>
      <c r="V384" s="146">
        <f t="shared" si="392"/>
        <v>3098747370.6499996</v>
      </c>
      <c r="W384" s="146">
        <f t="shared" si="392"/>
        <v>3159600878.119998</v>
      </c>
      <c r="X384" s="146">
        <f t="shared" si="392"/>
        <v>3143168607.3100028</v>
      </c>
      <c r="Y384" s="146">
        <f t="shared" si="392"/>
        <v>3139626112.6100016</v>
      </c>
      <c r="Z384" s="146">
        <f t="shared" si="392"/>
        <v>3172085663.6799998</v>
      </c>
      <c r="AA384" s="148">
        <f t="shared" si="392"/>
        <v>3203808455.3999987</v>
      </c>
      <c r="AB384" s="148">
        <f t="shared" si="392"/>
        <v>3287722839.0699997</v>
      </c>
      <c r="AC384" s="149">
        <f t="shared" si="392"/>
        <v>3337697371.8600025</v>
      </c>
      <c r="AD384" s="148">
        <f t="shared" ref="AD384:AL384" si="393">IFERROR((F384/2+SUM(G384:Q384)+R384/2)/12,"")</f>
        <v>3060697117.596252</v>
      </c>
      <c r="AE384" s="148">
        <f t="shared" si="393"/>
        <v>3072061213.2429185</v>
      </c>
      <c r="AF384" s="148">
        <f t="shared" si="393"/>
        <v>3081932677.1437516</v>
      </c>
      <c r="AG384" s="148">
        <f t="shared" si="393"/>
        <v>3090822409.3287511</v>
      </c>
      <c r="AH384" s="148">
        <f t="shared" si="393"/>
        <v>3099918037.6091676</v>
      </c>
      <c r="AI384" s="148">
        <f t="shared" si="393"/>
        <v>3110858704.003334</v>
      </c>
      <c r="AJ384" s="148">
        <f t="shared" si="393"/>
        <v>3123136702.4874997</v>
      </c>
      <c r="AK384" s="148">
        <f t="shared" si="393"/>
        <v>3133993455.314167</v>
      </c>
      <c r="AL384" s="148">
        <f t="shared" si="393"/>
        <v>3141731905.5229168</v>
      </c>
      <c r="AM384" s="148">
        <f t="shared" ref="AM384:AO384" si="394">IFERROR((O384/2+SUM(P384:Z384)+AA384/2)/12,"")</f>
        <v>3150875573.4083343</v>
      </c>
      <c r="AN384" s="148">
        <f t="shared" si="394"/>
        <v>3164218488.5479178</v>
      </c>
      <c r="AO384" s="149">
        <f t="shared" si="394"/>
        <v>3176505633.5108333</v>
      </c>
      <c r="AP384" s="148"/>
      <c r="AQ384" s="148"/>
      <c r="AR384" s="148"/>
      <c r="AS384" s="148"/>
      <c r="AT384" s="148"/>
      <c r="AU384" s="148"/>
      <c r="AV384" s="148"/>
      <c r="AW384" s="148"/>
      <c r="AX384" s="46"/>
      <c r="AY384" s="148"/>
      <c r="AZ384" s="148"/>
      <c r="BA384" s="148"/>
      <c r="BB384" s="46"/>
      <c r="BC384" s="148"/>
      <c r="BD384" s="148"/>
      <c r="BE384" s="148"/>
      <c r="BF384" s="46"/>
      <c r="BG384" s="148"/>
      <c r="BH384" s="148"/>
      <c r="BI384" s="148"/>
      <c r="BJ384" s="46"/>
      <c r="BK384" s="148"/>
      <c r="BL384" s="148"/>
      <c r="BM384" s="148"/>
      <c r="BN384" s="148"/>
      <c r="BO384" s="19"/>
      <c r="BP384" s="17"/>
      <c r="BQ384" s="17"/>
      <c r="BR384" s="17"/>
      <c r="BS384" s="19"/>
      <c r="BT384" s="17"/>
      <c r="BU384" s="17"/>
      <c r="BV384" s="17"/>
      <c r="BW384" s="19"/>
      <c r="BX384" s="148"/>
      <c r="BY384" s="148"/>
      <c r="BZ384" s="17"/>
      <c r="CA384" s="19"/>
      <c r="CB384" s="148"/>
      <c r="CC384" s="148"/>
      <c r="CD384" s="17"/>
      <c r="CE384" s="19"/>
      <c r="CF384" s="148"/>
      <c r="CG384" s="148"/>
      <c r="CH384" s="17"/>
      <c r="CI384" s="19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46"/>
      <c r="CW384" s="159"/>
      <c r="CY384" s="95"/>
      <c r="CZ384" s="96"/>
    </row>
    <row r="385" spans="1:105" s="22" customFormat="1" x14ac:dyDescent="0.2">
      <c r="A385" s="90"/>
      <c r="B385" s="46"/>
      <c r="C385" s="26"/>
      <c r="D385" s="26"/>
      <c r="E385" s="26"/>
      <c r="F385" s="148"/>
      <c r="G385" s="148"/>
      <c r="H385" s="148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8"/>
      <c r="AB385" s="148"/>
      <c r="AC385" s="149"/>
      <c r="AD385" s="146"/>
      <c r="AE385" s="146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9"/>
      <c r="AP385" s="148"/>
      <c r="AQ385" s="148"/>
      <c r="AR385" s="148"/>
      <c r="AS385" s="148"/>
      <c r="AT385" s="148"/>
      <c r="AU385" s="148"/>
      <c r="AV385" s="148"/>
      <c r="AW385" s="148"/>
      <c r="AX385" s="46"/>
      <c r="AY385" s="148"/>
      <c r="AZ385" s="148"/>
      <c r="BA385" s="148"/>
      <c r="BB385" s="46"/>
      <c r="BC385" s="148"/>
      <c r="BD385" s="148"/>
      <c r="BE385" s="148"/>
      <c r="BF385" s="46"/>
      <c r="BG385" s="148"/>
      <c r="BH385" s="148"/>
      <c r="BI385" s="148"/>
      <c r="BJ385" s="46"/>
      <c r="BK385" s="148"/>
      <c r="BL385" s="148"/>
      <c r="BM385" s="148"/>
      <c r="BN385" s="148"/>
      <c r="BO385" s="19"/>
      <c r="BP385" s="17"/>
      <c r="BQ385" s="17"/>
      <c r="BR385" s="17"/>
      <c r="BS385" s="19"/>
      <c r="BT385" s="17"/>
      <c r="BU385" s="17"/>
      <c r="BV385" s="17"/>
      <c r="BW385" s="19"/>
      <c r="BX385" s="148"/>
      <c r="BY385" s="148"/>
      <c r="BZ385" s="17"/>
      <c r="CA385" s="19"/>
      <c r="CB385" s="148"/>
      <c r="CC385" s="148"/>
      <c r="CD385" s="17"/>
      <c r="CE385" s="19"/>
      <c r="CF385" s="148"/>
      <c r="CG385" s="148"/>
      <c r="CH385" s="17"/>
      <c r="CI385" s="19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46"/>
      <c r="CW385" s="159"/>
      <c r="CY385" s="95"/>
      <c r="CZ385" s="96"/>
    </row>
    <row r="386" spans="1:105" x14ac:dyDescent="0.2">
      <c r="AA386" s="19"/>
      <c r="AB386" s="19"/>
      <c r="AC386" s="19"/>
      <c r="AD386" s="131"/>
      <c r="AE386" s="105"/>
      <c r="AF386" s="47"/>
      <c r="AG386" s="47"/>
      <c r="AH386" s="47"/>
      <c r="AI386" s="47"/>
      <c r="AJ386" s="47"/>
      <c r="AK386" s="47"/>
      <c r="AL386" s="47"/>
      <c r="AM386" s="47"/>
      <c r="AN386" s="47"/>
      <c r="AO386" s="132"/>
      <c r="AP386" s="19"/>
      <c r="AQ386" s="19"/>
      <c r="AR386" s="19"/>
      <c r="AS386" s="19"/>
      <c r="AT386" s="19"/>
      <c r="AU386" s="19"/>
      <c r="AV386" s="19"/>
      <c r="AW386" s="19"/>
      <c r="CW386" s="76">
        <f>IFERROR(SUM(CI386:CO386)-AO386,"")</f>
        <v>0</v>
      </c>
      <c r="CY386" s="21"/>
      <c r="CZ386" s="19">
        <f t="shared" ref="CZ386:CZ425" si="395">IF($E386&gt;6,IF($E386&lt;15,$AO386,0),0)</f>
        <v>0</v>
      </c>
      <c r="DA386" s="21"/>
    </row>
    <row r="387" spans="1:105" x14ac:dyDescent="0.2">
      <c r="B387" s="17" t="str">
        <f>VLOOKUP(D387,'line assign basis'!$L$15:$Q$1525,6,FALSE)</f>
        <v>A/P INTERCO-HLD</v>
      </c>
      <c r="C387" s="20" t="s">
        <v>1857</v>
      </c>
      <c r="D387" s="20" t="s">
        <v>2962</v>
      </c>
      <c r="E387" s="20">
        <f>IFERROR(VLOOKUP(D387,'line assign basis'!$L$5:$P$1288,5,FALSE),"")</f>
        <v>17</v>
      </c>
      <c r="F387" s="39">
        <v>0</v>
      </c>
      <c r="G387" s="39">
        <v>0</v>
      </c>
      <c r="H387" s="19">
        <v>0</v>
      </c>
      <c r="I387" s="105">
        <f>IFERROR(VLOOKUP($D387,'SAP Data'!$A$7:$SD$1500,I$4,FALSE),"")</f>
        <v>0</v>
      </c>
      <c r="J387" s="105">
        <f>IFERROR(VLOOKUP($D387,'SAP Data'!$A$7:$SD$1500,J$4,FALSE),"")</f>
        <v>0</v>
      </c>
      <c r="K387" s="105">
        <f>IFERROR(VLOOKUP($D387,'SAP Data'!$A$7:$SD$1500,K$4,FALSE),"")</f>
        <v>0</v>
      </c>
      <c r="L387" s="105">
        <f>IFERROR(VLOOKUP($D387,'SAP Data'!$A$7:$SD$1500,L$4,FALSE),"")</f>
        <v>0</v>
      </c>
      <c r="M387" s="105">
        <f>IFERROR(VLOOKUP($D387,'SAP Data'!$A$7:$SD$1500,M$4,FALSE),"")</f>
        <v>0</v>
      </c>
      <c r="N387" s="105">
        <f>IFERROR(VLOOKUP($D387,'SAP Data'!$A$7:$SD$1500,N$4,FALSE),"")</f>
        <v>0</v>
      </c>
      <c r="O387" s="105">
        <f>IFERROR(VLOOKUP($D387,'SAP Data'!$A$7:$SD$1500,O$4,FALSE),"")</f>
        <v>-106087</v>
      </c>
      <c r="P387" s="105">
        <f>IFERROR(VLOOKUP($D387,'SAP Data'!$A$7:$SD$1500,P$4,FALSE),"")</f>
        <v>-156678.45000000001</v>
      </c>
      <c r="Q387" s="105">
        <f>IFERROR(VLOOKUP($D387,'SAP Data'!$A$7:$SD$1500,Q$4,FALSE),"")</f>
        <v>-1924185.83</v>
      </c>
      <c r="R387" s="105">
        <f>IFERROR(VLOOKUP($D387,'SAP Data'!$A$7:$SD$1500,R$4,FALSE),"")</f>
        <v>-142244</v>
      </c>
      <c r="S387" s="105">
        <f>IFERROR(VLOOKUP($D387,'SAP Data'!$A$7:$SD$1500,S$4,FALSE),"")</f>
        <v>-144563</v>
      </c>
      <c r="T387" s="105">
        <f>IFERROR(VLOOKUP($D387,'SAP Data'!$A$7:$SD$1500,T$4,FALSE),"")</f>
        <v>-1017140.57</v>
      </c>
      <c r="U387" s="105">
        <f>IFERROR(VLOOKUP($D387,'SAP Data'!$A$7:$SD$1500,U$4,FALSE),"")</f>
        <v>-119717</v>
      </c>
      <c r="V387" s="105">
        <f>IFERROR(VLOOKUP($D387,'SAP Data'!$A$7:$SD$1500,V$4,FALSE),"")</f>
        <v>-102257</v>
      </c>
      <c r="W387" s="105">
        <f>IFERROR(VLOOKUP($D387,'SAP Data'!$A$7:$SD$1500,W$4,FALSE),"")</f>
        <v>-974992</v>
      </c>
      <c r="X387" s="105">
        <f>IFERROR(VLOOKUP($D387,'SAP Data'!$A$7:$SD$1500,X$4,FALSE),"")</f>
        <v>-93758</v>
      </c>
      <c r="Y387" s="105">
        <f>IFERROR(VLOOKUP($D387,'SAP Data'!$A$7:$SD$1500,Y$4,FALSE),"")</f>
        <v>-97902</v>
      </c>
      <c r="Z387" s="105">
        <f>IFERROR(VLOOKUP($D387,'SAP Data'!$A$7:$SD$1500,Z$4,FALSE),"")</f>
        <v>-1407575.94</v>
      </c>
      <c r="AA387" s="105">
        <f>IFERROR(VLOOKUP($D387,'SAP Data'!$A$7:$SD$1500,AA$4,FALSE),"")</f>
        <v>-98620</v>
      </c>
      <c r="AB387" s="105">
        <f>IFERROR(VLOOKUP($D387,'SAP Data'!$A$7:$SD$1500,AB$4,FALSE),"")</f>
        <v>-273010</v>
      </c>
      <c r="AC387" s="220">
        <f>IFERROR(VLOOKUP($D387,'SAP Data'!$A$7:$SD$1500,AC$4,FALSE),"")</f>
        <v>-285149</v>
      </c>
      <c r="AD387" s="133">
        <f t="shared" ref="AD387:AK387" si="396">IFERROR((F387/2+SUM(G387:Q387)+R387/2)/12,"")</f>
        <v>-188172.77333333335</v>
      </c>
      <c r="AE387" s="47">
        <f t="shared" si="396"/>
        <v>-200123.06500000003</v>
      </c>
      <c r="AF387" s="47">
        <f t="shared" si="396"/>
        <v>-248527.38041666671</v>
      </c>
      <c r="AG387" s="47">
        <f t="shared" si="396"/>
        <v>-295896.44583333336</v>
      </c>
      <c r="AH387" s="47">
        <f t="shared" si="396"/>
        <v>-305145.36249999999</v>
      </c>
      <c r="AI387" s="47">
        <f t="shared" si="396"/>
        <v>-350030.73749999999</v>
      </c>
      <c r="AJ387" s="47">
        <f t="shared" si="396"/>
        <v>-394561.98749999999</v>
      </c>
      <c r="AK387" s="47">
        <f t="shared" si="396"/>
        <v>-402547.8208333333</v>
      </c>
      <c r="AL387" s="47">
        <f t="shared" ref="AL387" si="397">IFERROR((N387/2+SUM(O387:Y387)+Z387/2)/12,"")</f>
        <v>-465276.0683333333</v>
      </c>
      <c r="AM387" s="47">
        <f t="shared" ref="AM387" si="398">IFERROR((O387/2+SUM(P387:Z387)+AA387/2)/12,"")</f>
        <v>-523613.94083333324</v>
      </c>
      <c r="AN387" s="47">
        <f t="shared" ref="AN387" si="399">IFERROR((P387/2+SUM(Q387:AA387)+AB387/2)/12,"")</f>
        <v>-528149.96375</v>
      </c>
      <c r="AO387" s="132">
        <f t="shared" ref="AO387" si="400">IFERROR((Q387/2+SUM(R387:AB387)+AC387/2)/12,"")</f>
        <v>-464703.91041666665</v>
      </c>
      <c r="AP387" s="19"/>
      <c r="AQ387" s="201"/>
      <c r="AR387" s="19"/>
      <c r="AS387" s="19">
        <f t="shared" ref="AS387:AS425" si="401">IF($E387&gt;28,IF($E387&lt;30,$AD387,0),0)</f>
        <v>0</v>
      </c>
      <c r="AT387" s="19"/>
      <c r="AU387" s="201"/>
      <c r="AV387" s="19"/>
      <c r="AW387" s="19">
        <f t="shared" ref="AW387:AW425" si="402">IF($E387&gt;28,IF($E387&lt;30,$AE387,0),0)</f>
        <v>0</v>
      </c>
      <c r="AY387" s="201"/>
      <c r="BA387" s="19">
        <f t="shared" ref="BA387:BA425" si="403">IF($E387&gt;28,IF($E387&lt;30,$AF387,0),0)</f>
        <v>0</v>
      </c>
      <c r="BC387" s="201"/>
      <c r="BE387" s="19">
        <f t="shared" ref="BE387:BE425" si="404">IF($E387&gt;28,IF($E387&lt;30,$AG387,0),0)</f>
        <v>0</v>
      </c>
      <c r="BG387" s="201"/>
      <c r="BI387" s="19">
        <f t="shared" ref="BI387:BI425" si="405">IF($E387&gt;28,IF($E387&lt;30,$AH387,0),0)</f>
        <v>0</v>
      </c>
      <c r="BK387" s="201"/>
      <c r="BM387" s="19">
        <f t="shared" ref="BM387:BM425" si="406">IF($E387&gt;28,IF($E387&lt;30,$AI387,0),0)</f>
        <v>0</v>
      </c>
      <c r="BO387" s="201"/>
      <c r="BQ387" s="47">
        <f t="shared" ref="BQ387:BQ425" si="407">IF($E387&gt;28,IF($E387&lt;30,$AJ387,0),0)</f>
        <v>0</v>
      </c>
      <c r="BR387" s="47"/>
      <c r="BS387" s="214"/>
      <c r="BT387" s="47"/>
      <c r="BU387" s="47">
        <f t="shared" ref="BU387:BU425" si="408">IF($E387&gt;28,IF($E387&lt;30,$AK387,0),0)</f>
        <v>0</v>
      </c>
      <c r="BV387" s="47"/>
      <c r="BW387" s="214"/>
      <c r="BX387" s="47"/>
      <c r="BY387" s="47">
        <f t="shared" ref="BY387:BY425" si="409">IF($E387&gt;28,IF($E387&lt;30,$AL387,0),0)</f>
        <v>0</v>
      </c>
      <c r="BZ387" s="47"/>
      <c r="CA387" s="214"/>
      <c r="CB387" s="47"/>
      <c r="CC387" s="47">
        <f t="shared" ref="CC387:CC425" si="410">IF($E387&gt;28,IF($E387&lt;30,$AM387,0),0)</f>
        <v>0</v>
      </c>
      <c r="CD387" s="47"/>
      <c r="CE387" s="214"/>
      <c r="CF387" s="47"/>
      <c r="CG387" s="47">
        <f t="shared" ref="CG387:CG425" si="411">IF($E387&gt;28,IF($E387&lt;30,$AN387,0),0)</f>
        <v>0</v>
      </c>
      <c r="CH387" s="47"/>
      <c r="CI387" s="214"/>
      <c r="CJ387" s="47"/>
      <c r="CK387" s="47">
        <f t="shared" ref="CK387:CK425" si="412">IF($E387&gt;28,IF($E387&lt;30,$AO387,0),0)</f>
        <v>0</v>
      </c>
      <c r="CM387" s="19">
        <f t="shared" ref="CM387:CM425" si="413">IF(E387&gt;0,IF(E387&lt;6,AO387,0),0)</f>
        <v>0</v>
      </c>
      <c r="CO387" s="19">
        <f>IFERROR(CZ387+CU387,"")</f>
        <v>-464703.91041666665</v>
      </c>
      <c r="CQ387" s="19">
        <f>IFERROR(VLOOKUP(E387,$E$608:$CK$637,85,FALSE)*CZ387,"")</f>
        <v>0</v>
      </c>
      <c r="CS387" s="19">
        <f>IFERROR(CZ387-CQ387,"")</f>
        <v>0</v>
      </c>
      <c r="CU387" s="19">
        <f t="shared" ref="CU387:CU425" si="414">IF($E387&gt;15,IF($E387&lt;24,$AO387,0),0)</f>
        <v>-464703.91041666665</v>
      </c>
      <c r="CW387" s="76">
        <f t="shared" ref="CW387:CW454" si="415">IFERROR(SUM(CI387:CO387)-AO387,"")</f>
        <v>0</v>
      </c>
      <c r="CY387" s="21"/>
      <c r="CZ387" s="19">
        <f t="shared" si="395"/>
        <v>0</v>
      </c>
      <c r="DA387" s="21"/>
    </row>
    <row r="388" spans="1:105" x14ac:dyDescent="0.2">
      <c r="B388" s="17" t="str">
        <f>VLOOKUP(D388,'line assign basis'!$L$15:$Q$1525,6,FALSE)</f>
        <v>A/P INTERCO-NWNGS</v>
      </c>
      <c r="C388" s="20" t="s">
        <v>922</v>
      </c>
      <c r="D388" s="20" t="str">
        <f t="shared" ref="D388:D460" si="416">RIGHT(C388,6)</f>
        <v>234042</v>
      </c>
      <c r="E388" s="20">
        <f>IFERROR(VLOOKUP(D388,'line assign basis'!$L$5:$P$1288,5,FALSE),"")</f>
        <v>17</v>
      </c>
      <c r="F388" s="39">
        <v>-23070.75</v>
      </c>
      <c r="G388" s="39">
        <v>-18906.96</v>
      </c>
      <c r="H388" s="19">
        <v>-19532.11</v>
      </c>
      <c r="I388" s="105">
        <f>IFERROR(VLOOKUP($D388,'SAP Data'!$A$7:$SD$1500,I$4,FALSE),"")</f>
        <v>-19617.57</v>
      </c>
      <c r="J388" s="105">
        <f>IFERROR(VLOOKUP($D388,'SAP Data'!$A$7:$SD$1500,J$4,FALSE),"")</f>
        <v>-15830.69</v>
      </c>
      <c r="K388" s="105">
        <f>IFERROR(VLOOKUP($D388,'SAP Data'!$A$7:$SD$1500,K$4,FALSE),"")</f>
        <v>-21033.37</v>
      </c>
      <c r="L388" s="105">
        <f>IFERROR(VLOOKUP($D388,'SAP Data'!$A$7:$SD$1500,L$4,FALSE),"")</f>
        <v>-17923.61</v>
      </c>
      <c r="M388" s="105">
        <f>IFERROR(VLOOKUP($D388,'SAP Data'!$A$7:$SD$1500,M$4,FALSE),"")</f>
        <v>-19398.93</v>
      </c>
      <c r="N388" s="105">
        <f>IFERROR(VLOOKUP($D388,'SAP Data'!$A$7:$SD$1500,N$4,FALSE),"")</f>
        <v>-17277.71</v>
      </c>
      <c r="O388" s="105">
        <f>IFERROR(VLOOKUP($D388,'SAP Data'!$A$7:$SD$1500,O$4,FALSE),"")</f>
        <v>-33692.65</v>
      </c>
      <c r="P388" s="105">
        <f>IFERROR(VLOOKUP($D388,'SAP Data'!$A$7:$SD$1500,P$4,FALSE),"")</f>
        <v>-24707.94</v>
      </c>
      <c r="Q388" s="105">
        <f>IFERROR(VLOOKUP($D388,'SAP Data'!$A$7:$SD$1500,Q$4,FALSE),"")</f>
        <v>-13258.15</v>
      </c>
      <c r="R388" s="105">
        <f>IFERROR(VLOOKUP($D388,'SAP Data'!$A$7:$SD$1500,R$4,FALSE),"")</f>
        <v>-14008.54</v>
      </c>
      <c r="S388" s="105">
        <f>IFERROR(VLOOKUP($D388,'SAP Data'!$A$7:$SD$1500,S$4,FALSE),"")</f>
        <v>-14089.32</v>
      </c>
      <c r="T388" s="105">
        <f>IFERROR(VLOOKUP($D388,'SAP Data'!$A$7:$SD$1500,T$4,FALSE),"")</f>
        <v>-16113.12</v>
      </c>
      <c r="U388" s="105">
        <f>IFERROR(VLOOKUP($D388,'SAP Data'!$A$7:$SD$1500,U$4,FALSE),"")</f>
        <v>-16486.98</v>
      </c>
      <c r="V388" s="105">
        <f>IFERROR(VLOOKUP($D388,'SAP Data'!$A$7:$SD$1500,V$4,FALSE),"")</f>
        <v>-15597.42</v>
      </c>
      <c r="W388" s="105">
        <f>IFERROR(VLOOKUP($D388,'SAP Data'!$A$7:$SD$1500,W$4,FALSE),"")</f>
        <v>-15148.47</v>
      </c>
      <c r="X388" s="105">
        <f>IFERROR(VLOOKUP($D388,'SAP Data'!$A$7:$SD$1500,X$4,FALSE),"")</f>
        <v>-18255.68</v>
      </c>
      <c r="Y388" s="105">
        <f>IFERROR(VLOOKUP($D388,'SAP Data'!$A$7:$SD$1500,Y$4,FALSE),"")</f>
        <v>-14158.47</v>
      </c>
      <c r="Z388" s="105">
        <f>IFERROR(VLOOKUP($D388,'SAP Data'!$A$7:$SD$1500,Z$4,FALSE),"")</f>
        <v>-12178.9</v>
      </c>
      <c r="AA388" s="105">
        <f>IFERROR(VLOOKUP($D388,'SAP Data'!$A$7:$SD$1500,AA$4,FALSE),"")</f>
        <v>-9762.9500000000007</v>
      </c>
      <c r="AB388" s="105">
        <f>IFERROR(VLOOKUP($D388,'SAP Data'!$A$7:$SD$1500,AB$4,FALSE),"")</f>
        <v>-12065.84</v>
      </c>
      <c r="AC388" s="220">
        <f>IFERROR(VLOOKUP($D388,'SAP Data'!$A$7:$SD$1500,AC$4,FALSE),"")</f>
        <v>-9345.93</v>
      </c>
      <c r="AD388" s="133">
        <f t="shared" ref="AD388:AD459" si="417">IFERROR((F388/2+SUM(G388:Q388)+R388/2)/12,"")</f>
        <v>-19976.611249999998</v>
      </c>
      <c r="AE388" s="47">
        <f t="shared" ref="AE388:AE459" si="418">IFERROR((G388/2+SUM(H388:R388)+S388/2)/12,"")</f>
        <v>-19398.284166666668</v>
      </c>
      <c r="AF388" s="47">
        <f t="shared" ref="AF388:AF420" si="419">IFERROR((H388/2+SUM(I388:S388)+T388/2)/12,"")</f>
        <v>-19055.091250000001</v>
      </c>
      <c r="AG388" s="47">
        <f t="shared" ref="AG388:AG420" si="420">IFERROR((I388/2+SUM(J388:T388)+U388/2)/12,"")</f>
        <v>-18782.192083333332</v>
      </c>
      <c r="AH388" s="47">
        <f t="shared" ref="AH388:AH420" si="421">IFERROR((J388/2+SUM(K388:U388)+V388/2)/12,"")</f>
        <v>-18642.03125</v>
      </c>
      <c r="AI388" s="47">
        <f t="shared" ref="AI388:AI420" si="422">IFERROR((K388/2+SUM(L388:V388)+W388/2)/12,"")</f>
        <v>-18387.107500000002</v>
      </c>
      <c r="AJ388" s="47">
        <f t="shared" ref="AJ388:AJ455" si="423">IFERROR((L388/2+SUM(M388:W388)+X388/2)/12,"")</f>
        <v>-18155.739583333336</v>
      </c>
      <c r="AK388" s="47">
        <f t="shared" ref="AK388:AK455" si="424">IFERROR((M388/2+SUM(N388:X388)+Y388/2)/12,"")</f>
        <v>-17951.223333333332</v>
      </c>
      <c r="AL388" s="47">
        <f t="shared" ref="AL388:AL455" si="425">IFERROR((N388/2+SUM(O388:Y388)+Z388/2)/12,"")</f>
        <v>-17520.420416666671</v>
      </c>
      <c r="AM388" s="47">
        <f t="shared" ref="AM388:AM455" si="426">IFERROR((O388/2+SUM(P388:Z388)+AA388/2)/12,"")</f>
        <v>-16310.899166666668</v>
      </c>
      <c r="AN388" s="47">
        <f t="shared" ref="AN388:AN455" si="427">IFERROR((P388/2+SUM(Q388:AA388)+AB388/2)/12,"")</f>
        <v>-14787.074166666667</v>
      </c>
      <c r="AO388" s="132">
        <f t="shared" ref="AO388:AO455" si="428">IFERROR((Q388/2+SUM(R388:AB388)+AC388/2)/12,"")</f>
        <v>-14097.310833333335</v>
      </c>
      <c r="AP388" s="19"/>
      <c r="AQ388" s="201"/>
      <c r="AR388" s="19"/>
      <c r="AS388" s="19">
        <f t="shared" si="401"/>
        <v>0</v>
      </c>
      <c r="AT388" s="19"/>
      <c r="AU388" s="201"/>
      <c r="AV388" s="19"/>
      <c r="AW388" s="19">
        <f t="shared" si="402"/>
        <v>0</v>
      </c>
      <c r="AY388" s="201"/>
      <c r="BA388" s="19">
        <f t="shared" si="403"/>
        <v>0</v>
      </c>
      <c r="BC388" s="201"/>
      <c r="BE388" s="19">
        <f t="shared" si="404"/>
        <v>0</v>
      </c>
      <c r="BG388" s="201"/>
      <c r="BI388" s="19">
        <f t="shared" si="405"/>
        <v>0</v>
      </c>
      <c r="BK388" s="201"/>
      <c r="BM388" s="19">
        <f t="shared" si="406"/>
        <v>0</v>
      </c>
      <c r="BO388" s="201"/>
      <c r="BQ388" s="47">
        <f t="shared" si="407"/>
        <v>0</v>
      </c>
      <c r="BR388" s="47"/>
      <c r="BS388" s="214"/>
      <c r="BT388" s="47"/>
      <c r="BU388" s="47">
        <f t="shared" si="408"/>
        <v>0</v>
      </c>
      <c r="BV388" s="47"/>
      <c r="BW388" s="214"/>
      <c r="BX388" s="47"/>
      <c r="BY388" s="47">
        <f t="shared" si="409"/>
        <v>0</v>
      </c>
      <c r="BZ388" s="47"/>
      <c r="CA388" s="214"/>
      <c r="CB388" s="47"/>
      <c r="CC388" s="47">
        <f t="shared" si="410"/>
        <v>0</v>
      </c>
      <c r="CD388" s="47"/>
      <c r="CE388" s="214"/>
      <c r="CF388" s="47"/>
      <c r="CG388" s="47">
        <f t="shared" si="411"/>
        <v>0</v>
      </c>
      <c r="CH388" s="47"/>
      <c r="CI388" s="214"/>
      <c r="CJ388" s="47"/>
      <c r="CK388" s="47">
        <f t="shared" si="412"/>
        <v>0</v>
      </c>
      <c r="CM388" s="19">
        <f t="shared" si="413"/>
        <v>0</v>
      </c>
      <c r="CO388" s="19">
        <f t="shared" ref="CO388:CO459" si="429">IFERROR(CZ388+CU388,"")</f>
        <v>-14097.310833333335</v>
      </c>
      <c r="CQ388" s="19">
        <f t="shared" ref="CQ388:CQ451" si="430">IFERROR(VLOOKUP(E388,$E$608:$CK$637,85,FALSE)*CZ388,"")</f>
        <v>0</v>
      </c>
      <c r="CS388" s="19">
        <f t="shared" ref="CS388:CS459" si="431">IFERROR(CZ388-CQ388,"")</f>
        <v>0</v>
      </c>
      <c r="CU388" s="19">
        <f t="shared" si="414"/>
        <v>-14097.310833333335</v>
      </c>
      <c r="CW388" s="76">
        <f t="shared" si="415"/>
        <v>0</v>
      </c>
      <c r="CY388" s="21"/>
      <c r="CZ388" s="19">
        <f t="shared" si="395"/>
        <v>0</v>
      </c>
      <c r="DA388" s="21"/>
    </row>
    <row r="389" spans="1:105" x14ac:dyDescent="0.2">
      <c r="B389" s="17" t="e">
        <f>VLOOKUP(D389,'line assign basis'!$L$15:$Q$1525,6,FALSE)</f>
        <v>#N/A</v>
      </c>
      <c r="C389" s="20" t="s">
        <v>1649</v>
      </c>
      <c r="D389" s="44" t="str">
        <f>RIGHT(C389,6)</f>
        <v>234401</v>
      </c>
      <c r="E389" s="20" t="str">
        <f>IFERROR(VLOOKUP(D389,'line assign basis'!$L$5:$P$1288,5,FALSE),"")</f>
        <v/>
      </c>
      <c r="F389" s="39" t="s">
        <v>3477</v>
      </c>
      <c r="G389" s="39" t="s">
        <v>3477</v>
      </c>
      <c r="H389" s="19" t="s">
        <v>3477</v>
      </c>
      <c r="I389" s="105" t="str">
        <f>IFERROR(VLOOKUP($D389,'SAP Data'!$A$7:$SD$1500,I$4,FALSE),"")</f>
        <v/>
      </c>
      <c r="J389" s="105" t="str">
        <f>IFERROR(VLOOKUP($D389,'SAP Data'!$A$7:$SD$1500,J$4,FALSE),"")</f>
        <v/>
      </c>
      <c r="K389" s="105" t="str">
        <f>IFERROR(VLOOKUP($D389,'SAP Data'!$A$7:$SD$1500,K$4,FALSE),"")</f>
        <v/>
      </c>
      <c r="L389" s="105" t="str">
        <f>IFERROR(VLOOKUP($D389,'SAP Data'!$A$7:$SD$1500,L$4,FALSE),"")</f>
        <v/>
      </c>
      <c r="M389" s="105" t="str">
        <f>IFERROR(VLOOKUP($D389,'SAP Data'!$A$7:$SD$1500,M$4,FALSE),"")</f>
        <v/>
      </c>
      <c r="N389" s="105" t="str">
        <f>IFERROR(VLOOKUP($D389,'SAP Data'!$A$7:$SD$1500,N$4,FALSE),"")</f>
        <v/>
      </c>
      <c r="O389" s="105" t="str">
        <f>IFERROR(VLOOKUP($D389,'SAP Data'!$A$7:$SD$1500,O$4,FALSE),"")</f>
        <v/>
      </c>
      <c r="P389" s="105" t="str">
        <f>IFERROR(VLOOKUP($D389,'SAP Data'!$A$7:$SD$1500,P$4,FALSE),"")</f>
        <v/>
      </c>
      <c r="Q389" s="105" t="str">
        <f>IFERROR(VLOOKUP($D389,'SAP Data'!$A$7:$SD$1500,Q$4,FALSE),"")</f>
        <v/>
      </c>
      <c r="R389" s="105" t="str">
        <f>IFERROR(VLOOKUP($D389,'SAP Data'!$A$7:$SD$1500,R$4,FALSE),"")</f>
        <v/>
      </c>
      <c r="S389" s="105" t="str">
        <f>IFERROR(VLOOKUP($D389,'SAP Data'!$A$7:$SD$1500,S$4,FALSE),"")</f>
        <v/>
      </c>
      <c r="T389" s="105" t="str">
        <f>IFERROR(VLOOKUP($D389,'SAP Data'!$A$7:$SD$1500,T$4,FALSE),"")</f>
        <v/>
      </c>
      <c r="U389" s="105" t="str">
        <f>IFERROR(VLOOKUP($D389,'SAP Data'!$A$7:$SD$1500,U$4,FALSE),"")</f>
        <v/>
      </c>
      <c r="V389" s="105" t="str">
        <f>IFERROR(VLOOKUP($D389,'SAP Data'!$A$7:$SD$1500,V$4,FALSE),"")</f>
        <v/>
      </c>
      <c r="W389" s="105" t="str">
        <f>IFERROR(VLOOKUP($D389,'SAP Data'!$A$7:$SD$1500,W$4,FALSE),"")</f>
        <v/>
      </c>
      <c r="X389" s="105" t="str">
        <f>IFERROR(VLOOKUP($D389,'SAP Data'!$A$7:$SD$1500,X$4,FALSE),"")</f>
        <v/>
      </c>
      <c r="Y389" s="105" t="str">
        <f>IFERROR(VLOOKUP($D389,'SAP Data'!$A$7:$SD$1500,Y$4,FALSE),"")</f>
        <v/>
      </c>
      <c r="Z389" s="105" t="str">
        <f>IFERROR(VLOOKUP($D389,'SAP Data'!$A$7:$SD$1500,Z$4,FALSE),"")</f>
        <v/>
      </c>
      <c r="AA389" s="105" t="str">
        <f>IFERROR(VLOOKUP($D389,'SAP Data'!$A$7:$SD$1500,AA$4,FALSE),"")</f>
        <v/>
      </c>
      <c r="AB389" s="105" t="str">
        <f>IFERROR(VLOOKUP($D389,'SAP Data'!$A$7:$SD$1500,AB$4,FALSE),"")</f>
        <v/>
      </c>
      <c r="AC389" s="220" t="str">
        <f>IFERROR(VLOOKUP($D389,'SAP Data'!$A$7:$SD$1500,AC$4,FALSE),"")</f>
        <v/>
      </c>
      <c r="AD389" s="133" t="str">
        <f t="shared" si="417"/>
        <v/>
      </c>
      <c r="AE389" s="47" t="str">
        <f t="shared" si="418"/>
        <v/>
      </c>
      <c r="AF389" s="47" t="str">
        <f t="shared" si="419"/>
        <v/>
      </c>
      <c r="AG389" s="47" t="str">
        <f t="shared" si="420"/>
        <v/>
      </c>
      <c r="AH389" s="47" t="str">
        <f t="shared" si="421"/>
        <v/>
      </c>
      <c r="AI389" s="47" t="str">
        <f t="shared" si="422"/>
        <v/>
      </c>
      <c r="AJ389" s="47" t="str">
        <f t="shared" si="423"/>
        <v/>
      </c>
      <c r="AK389" s="47" t="str">
        <f t="shared" si="424"/>
        <v/>
      </c>
      <c r="AL389" s="47" t="str">
        <f t="shared" si="425"/>
        <v/>
      </c>
      <c r="AM389" s="47" t="str">
        <f t="shared" si="426"/>
        <v/>
      </c>
      <c r="AN389" s="47" t="str">
        <f t="shared" si="427"/>
        <v/>
      </c>
      <c r="AO389" s="132" t="str">
        <f t="shared" si="428"/>
        <v/>
      </c>
      <c r="AP389" s="19"/>
      <c r="AQ389" s="201"/>
      <c r="AR389" s="19"/>
      <c r="AS389" s="19">
        <f t="shared" si="401"/>
        <v>0</v>
      </c>
      <c r="AT389" s="19"/>
      <c r="AU389" s="201"/>
      <c r="AV389" s="19"/>
      <c r="AW389" s="19">
        <f t="shared" si="402"/>
        <v>0</v>
      </c>
      <c r="AY389" s="201"/>
      <c r="BA389" s="19">
        <f t="shared" si="403"/>
        <v>0</v>
      </c>
      <c r="BC389" s="201"/>
      <c r="BE389" s="19">
        <f t="shared" si="404"/>
        <v>0</v>
      </c>
      <c r="BG389" s="201"/>
      <c r="BI389" s="19">
        <f t="shared" si="405"/>
        <v>0</v>
      </c>
      <c r="BK389" s="201"/>
      <c r="BM389" s="19">
        <f t="shared" si="406"/>
        <v>0</v>
      </c>
      <c r="BO389" s="201"/>
      <c r="BQ389" s="47">
        <f t="shared" si="407"/>
        <v>0</v>
      </c>
      <c r="BR389" s="47"/>
      <c r="BS389" s="214"/>
      <c r="BT389" s="47"/>
      <c r="BU389" s="47">
        <f t="shared" si="408"/>
        <v>0</v>
      </c>
      <c r="BV389" s="47"/>
      <c r="BW389" s="214"/>
      <c r="BX389" s="47"/>
      <c r="BY389" s="47">
        <f t="shared" si="409"/>
        <v>0</v>
      </c>
      <c r="BZ389" s="47"/>
      <c r="CA389" s="214"/>
      <c r="CB389" s="47"/>
      <c r="CC389" s="47">
        <f t="shared" si="410"/>
        <v>0</v>
      </c>
      <c r="CD389" s="47"/>
      <c r="CE389" s="214"/>
      <c r="CF389" s="47"/>
      <c r="CG389" s="47">
        <f t="shared" si="411"/>
        <v>0</v>
      </c>
      <c r="CH389" s="47"/>
      <c r="CI389" s="214"/>
      <c r="CJ389" s="47"/>
      <c r="CK389" s="47">
        <f t="shared" si="412"/>
        <v>0</v>
      </c>
      <c r="CM389" s="19">
        <f t="shared" si="413"/>
        <v>0</v>
      </c>
      <c r="CO389" s="19">
        <f t="shared" si="429"/>
        <v>0</v>
      </c>
      <c r="CQ389" s="19" t="str">
        <f t="shared" si="430"/>
        <v/>
      </c>
      <c r="CS389" s="19" t="str">
        <f>IFERROR(CZ389-CQ389,"")</f>
        <v/>
      </c>
      <c r="CU389" s="19">
        <f t="shared" si="414"/>
        <v>0</v>
      </c>
      <c r="CW389" s="76" t="str">
        <f t="shared" si="415"/>
        <v/>
      </c>
      <c r="CY389" s="21"/>
      <c r="CZ389" s="19">
        <f t="shared" si="395"/>
        <v>0</v>
      </c>
      <c r="DA389" s="21"/>
    </row>
    <row r="390" spans="1:105" x14ac:dyDescent="0.2">
      <c r="B390" s="17" t="str">
        <f>VLOOKUP(D390,'line assign basis'!$L$15:$Q$1525,6,FALSE)</f>
        <v>A/P TAX SHARE-HLD</v>
      </c>
      <c r="C390" s="20" t="s">
        <v>1859</v>
      </c>
      <c r="D390" s="20" t="s">
        <v>2963</v>
      </c>
      <c r="E390" s="20">
        <f>IFERROR(VLOOKUP(D390,'line assign basis'!$L$5:$P$1288,5,FALSE),"")</f>
        <v>17</v>
      </c>
      <c r="F390" s="39">
        <v>0</v>
      </c>
      <c r="G390" s="39">
        <v>0</v>
      </c>
      <c r="H390" s="19">
        <v>0</v>
      </c>
      <c r="I390" s="105">
        <f>IFERROR(VLOOKUP($D390,'SAP Data'!$A$7:$SD$1500,I$4,FALSE),"")</f>
        <v>0</v>
      </c>
      <c r="J390" s="105">
        <f>IFERROR(VLOOKUP($D390,'SAP Data'!$A$7:$SD$1500,J$4,FALSE),"")</f>
        <v>0</v>
      </c>
      <c r="K390" s="105">
        <f>IFERROR(VLOOKUP($D390,'SAP Data'!$A$7:$SD$1500,K$4,FALSE),"")</f>
        <v>0</v>
      </c>
      <c r="L390" s="105">
        <f>IFERROR(VLOOKUP($D390,'SAP Data'!$A$7:$SD$1500,L$4,FALSE),"")</f>
        <v>0</v>
      </c>
      <c r="M390" s="105">
        <f>IFERROR(VLOOKUP($D390,'SAP Data'!$A$7:$SD$1500,M$4,FALSE),"")</f>
        <v>0</v>
      </c>
      <c r="N390" s="105">
        <f>IFERROR(VLOOKUP($D390,'SAP Data'!$A$7:$SD$1500,N$4,FALSE),"")</f>
        <v>0</v>
      </c>
      <c r="O390" s="105">
        <f>IFERROR(VLOOKUP($D390,'SAP Data'!$A$7:$SD$1500,O$4,FALSE),"")</f>
        <v>-1364637</v>
      </c>
      <c r="P390" s="105">
        <f>IFERROR(VLOOKUP($D390,'SAP Data'!$A$7:$SD$1500,P$4,FALSE),"")</f>
        <v>-5138672</v>
      </c>
      <c r="Q390" s="105">
        <f>IFERROR(VLOOKUP($D390,'SAP Data'!$A$7:$SD$1500,Q$4,FALSE),"")</f>
        <v>1414618</v>
      </c>
      <c r="R390" s="105">
        <f>IFERROR(VLOOKUP($D390,'SAP Data'!$A$7:$SD$1500,R$4,FALSE),"")</f>
        <v>-1637475</v>
      </c>
      <c r="S390" s="105">
        <f>IFERROR(VLOOKUP($D390,'SAP Data'!$A$7:$SD$1500,S$4,FALSE),"")</f>
        <v>-793258.02</v>
      </c>
      <c r="T390" s="105">
        <f>IFERROR(VLOOKUP($D390,'SAP Data'!$A$7:$SD$1500,T$4,FALSE),"")</f>
        <v>0</v>
      </c>
      <c r="U390" s="105">
        <f>IFERROR(VLOOKUP($D390,'SAP Data'!$A$7:$SD$1500,U$4,FALSE),"")</f>
        <v>-3750853.19</v>
      </c>
      <c r="V390" s="105">
        <f>IFERROR(VLOOKUP($D390,'SAP Data'!$A$7:$SD$1500,V$4,FALSE),"")</f>
        <v>-4601052.1900000004</v>
      </c>
      <c r="W390" s="105">
        <f>IFERROR(VLOOKUP($D390,'SAP Data'!$A$7:$SD$1500,W$4,FALSE),"")</f>
        <v>-5888452.1900000004</v>
      </c>
      <c r="X390" s="105">
        <f>IFERROR(VLOOKUP($D390,'SAP Data'!$A$7:$SD$1500,X$4,FALSE),"")</f>
        <v>-4264126.1900000004</v>
      </c>
      <c r="Y390" s="105">
        <f>IFERROR(VLOOKUP($D390,'SAP Data'!$A$7:$SD$1500,Y$4,FALSE),"")</f>
        <v>-3170400.19</v>
      </c>
      <c r="Z390" s="105">
        <f>IFERROR(VLOOKUP($D390,'SAP Data'!$A$7:$SD$1500,Z$4,FALSE),"")</f>
        <v>-2764867.19</v>
      </c>
      <c r="AA390" s="105">
        <f>IFERROR(VLOOKUP($D390,'SAP Data'!$A$7:$SD$1500,AA$4,FALSE),"")</f>
        <v>-2370323.19</v>
      </c>
      <c r="AB390" s="105">
        <f>IFERROR(VLOOKUP($D390,'SAP Data'!$A$7:$SD$1500,AB$4,FALSE),"")</f>
        <v>-3806340.19</v>
      </c>
      <c r="AC390" s="220">
        <f>IFERROR(VLOOKUP($D390,'SAP Data'!$A$7:$SD$1500,AC$4,FALSE),"")</f>
        <v>-1251724.19</v>
      </c>
      <c r="AD390" s="133">
        <f t="shared" si="417"/>
        <v>-492285.70833333331</v>
      </c>
      <c r="AE390" s="47">
        <f t="shared" si="418"/>
        <v>-593566.25083333335</v>
      </c>
      <c r="AF390" s="47">
        <f t="shared" si="419"/>
        <v>-626618.66833333333</v>
      </c>
      <c r="AG390" s="47">
        <f t="shared" si="420"/>
        <v>-782904.21791666665</v>
      </c>
      <c r="AH390" s="47">
        <f t="shared" si="421"/>
        <v>-1130900.2754166666</v>
      </c>
      <c r="AI390" s="47">
        <f t="shared" si="422"/>
        <v>-1567962.9579166665</v>
      </c>
      <c r="AJ390" s="47">
        <f t="shared" si="423"/>
        <v>-1990987.0570833331</v>
      </c>
      <c r="AK390" s="47">
        <f t="shared" si="424"/>
        <v>-2300758.9895833335</v>
      </c>
      <c r="AL390" s="47">
        <f t="shared" si="425"/>
        <v>-2548061.7970833336</v>
      </c>
      <c r="AM390" s="47">
        <f t="shared" si="426"/>
        <v>-2705168.1879166667</v>
      </c>
      <c r="AN390" s="47">
        <f t="shared" si="427"/>
        <v>-2691557.9537500003</v>
      </c>
      <c r="AO390" s="132">
        <f t="shared" si="428"/>
        <v>-2747141.7195833339</v>
      </c>
      <c r="AP390" s="19"/>
      <c r="AQ390" s="201"/>
      <c r="AR390" s="19"/>
      <c r="AS390" s="19">
        <f t="shared" si="401"/>
        <v>0</v>
      </c>
      <c r="AT390" s="19"/>
      <c r="AU390" s="201"/>
      <c r="AV390" s="19"/>
      <c r="AW390" s="19">
        <f t="shared" si="402"/>
        <v>0</v>
      </c>
      <c r="AY390" s="201"/>
      <c r="BA390" s="19">
        <f t="shared" si="403"/>
        <v>0</v>
      </c>
      <c r="BC390" s="201"/>
      <c r="BE390" s="19">
        <f t="shared" si="404"/>
        <v>0</v>
      </c>
      <c r="BG390" s="201"/>
      <c r="BI390" s="19">
        <f t="shared" si="405"/>
        <v>0</v>
      </c>
      <c r="BK390" s="201"/>
      <c r="BM390" s="19">
        <f t="shared" si="406"/>
        <v>0</v>
      </c>
      <c r="BO390" s="201"/>
      <c r="BQ390" s="47">
        <f t="shared" si="407"/>
        <v>0</v>
      </c>
      <c r="BR390" s="47"/>
      <c r="BS390" s="214"/>
      <c r="BT390" s="47"/>
      <c r="BU390" s="47">
        <f t="shared" si="408"/>
        <v>0</v>
      </c>
      <c r="BV390" s="47"/>
      <c r="BW390" s="214"/>
      <c r="BX390" s="47"/>
      <c r="BY390" s="47">
        <f t="shared" si="409"/>
        <v>0</v>
      </c>
      <c r="BZ390" s="47"/>
      <c r="CA390" s="214"/>
      <c r="CB390" s="47"/>
      <c r="CC390" s="47">
        <f t="shared" si="410"/>
        <v>0</v>
      </c>
      <c r="CD390" s="47"/>
      <c r="CE390" s="214"/>
      <c r="CF390" s="47"/>
      <c r="CG390" s="47">
        <f t="shared" si="411"/>
        <v>0</v>
      </c>
      <c r="CH390" s="47"/>
      <c r="CI390" s="214"/>
      <c r="CJ390" s="47"/>
      <c r="CK390" s="47">
        <f t="shared" si="412"/>
        <v>0</v>
      </c>
      <c r="CM390" s="19">
        <f t="shared" si="413"/>
        <v>0</v>
      </c>
      <c r="CO390" s="185">
        <f>IFERROR(CZ390+CU390,"")+2747141.72</f>
        <v>4.1666626930236816E-4</v>
      </c>
      <c r="CP390" s="76" t="s">
        <v>3692</v>
      </c>
      <c r="CQ390" s="19">
        <f t="shared" si="430"/>
        <v>0</v>
      </c>
      <c r="CS390" s="19">
        <f t="shared" si="431"/>
        <v>0</v>
      </c>
      <c r="CU390" s="19">
        <f t="shared" si="414"/>
        <v>-2747141.7195833339</v>
      </c>
      <c r="CW390" s="76">
        <f t="shared" si="415"/>
        <v>2747141.72</v>
      </c>
      <c r="CY390" s="21"/>
      <c r="CZ390" s="19">
        <f t="shared" si="395"/>
        <v>0</v>
      </c>
      <c r="DA390" s="21"/>
    </row>
    <row r="391" spans="1:105" x14ac:dyDescent="0.2">
      <c r="B391" s="17" t="str">
        <f>VLOOKUP(D391,'line assign basis'!$L$15:$Q$1525,6,FALSE)</f>
        <v>A/P TAX SHARE-NW ENE</v>
      </c>
      <c r="C391" s="20" t="s">
        <v>925</v>
      </c>
      <c r="D391" s="20" t="str">
        <f t="shared" si="416"/>
        <v>234905</v>
      </c>
      <c r="E391" s="20">
        <f>IFERROR(VLOOKUP(D391,'line assign basis'!$L$5:$P$1288,5,FALSE),"")</f>
        <v>17</v>
      </c>
      <c r="F391" s="39">
        <v>-18158953</v>
      </c>
      <c r="G391" s="39">
        <v>-17697413</v>
      </c>
      <c r="H391" s="19">
        <v>-18498334</v>
      </c>
      <c r="I391" s="105">
        <f>IFERROR(VLOOKUP($D391,'SAP Data'!$A$7:$SD$1500,I$4,FALSE),"")</f>
        <v>-18804022</v>
      </c>
      <c r="J391" s="105">
        <f>IFERROR(VLOOKUP($D391,'SAP Data'!$A$7:$SD$1500,J$4,FALSE),"")</f>
        <v>-18247893</v>
      </c>
      <c r="K391" s="105">
        <f>IFERROR(VLOOKUP($D391,'SAP Data'!$A$7:$SD$1500,K$4,FALSE),"")</f>
        <v>-17399405</v>
      </c>
      <c r="L391" s="105">
        <f>IFERROR(VLOOKUP($D391,'SAP Data'!$A$7:$SD$1500,L$4,FALSE),"")</f>
        <v>-18204726</v>
      </c>
      <c r="M391" s="105">
        <f>IFERROR(VLOOKUP($D391,'SAP Data'!$A$7:$SD$1500,M$4,FALSE),"")</f>
        <v>-18468124</v>
      </c>
      <c r="N391" s="105">
        <f>IFERROR(VLOOKUP($D391,'SAP Data'!$A$7:$SD$1500,N$4,FALSE),"")</f>
        <v>-16771661</v>
      </c>
      <c r="O391" s="105">
        <f>IFERROR(VLOOKUP($D391,'SAP Data'!$A$7:$SD$1500,O$4,FALSE),"")</f>
        <v>-16710533</v>
      </c>
      <c r="P391" s="105">
        <f>IFERROR(VLOOKUP($D391,'SAP Data'!$A$7:$SD$1500,P$4,FALSE),"")</f>
        <v>-17890663</v>
      </c>
      <c r="Q391" s="105">
        <f>IFERROR(VLOOKUP($D391,'SAP Data'!$A$7:$SD$1500,Q$4,FALSE),"")</f>
        <v>-18584300</v>
      </c>
      <c r="R391" s="105">
        <f>IFERROR(VLOOKUP($D391,'SAP Data'!$A$7:$SD$1500,R$4,FALSE),"")</f>
        <v>-18610905</v>
      </c>
      <c r="S391" s="105">
        <f>IFERROR(VLOOKUP($D391,'SAP Data'!$A$7:$SD$1500,S$4,FALSE),"")</f>
        <v>-19082003</v>
      </c>
      <c r="T391" s="105">
        <f>IFERROR(VLOOKUP($D391,'SAP Data'!$A$7:$SD$1500,T$4,FALSE),"")</f>
        <v>-18292361</v>
      </c>
      <c r="U391" s="105">
        <f>IFERROR(VLOOKUP($D391,'SAP Data'!$A$7:$SD$1500,U$4,FALSE),"")</f>
        <v>-17966457</v>
      </c>
      <c r="V391" s="105">
        <f>IFERROR(VLOOKUP($D391,'SAP Data'!$A$7:$SD$1500,V$4,FALSE),"")</f>
        <v>-29518568</v>
      </c>
      <c r="W391" s="105">
        <f>IFERROR(VLOOKUP($D391,'SAP Data'!$A$7:$SD$1500,W$4,FALSE),"")</f>
        <v>-26189992</v>
      </c>
      <c r="X391" s="105">
        <f>IFERROR(VLOOKUP($D391,'SAP Data'!$A$7:$SD$1500,X$4,FALSE),"")</f>
        <v>-21408897</v>
      </c>
      <c r="Y391" s="105">
        <f>IFERROR(VLOOKUP($D391,'SAP Data'!$A$7:$SD$1500,Y$4,FALSE),"")</f>
        <v>-17413419</v>
      </c>
      <c r="Z391" s="105">
        <f>IFERROR(VLOOKUP($D391,'SAP Data'!$A$7:$SD$1500,Z$4,FALSE),"")</f>
        <v>-13820395</v>
      </c>
      <c r="AA391" s="105">
        <f>IFERROR(VLOOKUP($D391,'SAP Data'!$A$7:$SD$1500,AA$4,FALSE),"")</f>
        <v>-12401201</v>
      </c>
      <c r="AB391" s="105">
        <f>IFERROR(VLOOKUP($D391,'SAP Data'!$A$7:$SD$1500,AB$4,FALSE),"")</f>
        <v>-13684641</v>
      </c>
      <c r="AC391" s="220">
        <f>IFERROR(VLOOKUP($D391,'SAP Data'!$A$7:$SD$1500,AC$4,FALSE),"")</f>
        <v>-16956986</v>
      </c>
      <c r="AD391" s="133">
        <f t="shared" si="417"/>
        <v>-17971833.583333332</v>
      </c>
      <c r="AE391" s="47">
        <f t="shared" si="418"/>
        <v>-18048356.166666668</v>
      </c>
      <c r="AF391" s="47">
        <f t="shared" si="419"/>
        <v>-18097465.208333332</v>
      </c>
      <c r="AG391" s="47">
        <f t="shared" si="420"/>
        <v>-18053984.458333332</v>
      </c>
      <c r="AH391" s="47">
        <f t="shared" si="421"/>
        <v>-18488697.375</v>
      </c>
      <c r="AI391" s="47">
        <f t="shared" si="422"/>
        <v>-19324583.291666668</v>
      </c>
      <c r="AJ391" s="47">
        <f t="shared" si="423"/>
        <v>-19824364.875</v>
      </c>
      <c r="AK391" s="47">
        <f t="shared" si="424"/>
        <v>-19913925.958333332</v>
      </c>
      <c r="AL391" s="47">
        <f t="shared" si="425"/>
        <v>-19747010.5</v>
      </c>
      <c r="AM391" s="47">
        <f t="shared" si="426"/>
        <v>-19444485.583333332</v>
      </c>
      <c r="AN391" s="47">
        <f t="shared" si="427"/>
        <v>-19089679.166666668</v>
      </c>
      <c r="AO391" s="132">
        <f t="shared" si="428"/>
        <v>-18846623.5</v>
      </c>
      <c r="AP391" s="19"/>
      <c r="AQ391" s="201"/>
      <c r="AR391" s="19"/>
      <c r="AS391" s="19">
        <f t="shared" si="401"/>
        <v>0</v>
      </c>
      <c r="AT391" s="19"/>
      <c r="AU391" s="201"/>
      <c r="AV391" s="19"/>
      <c r="AW391" s="19">
        <f t="shared" si="402"/>
        <v>0</v>
      </c>
      <c r="AY391" s="201"/>
      <c r="BA391" s="19">
        <f t="shared" si="403"/>
        <v>0</v>
      </c>
      <c r="BC391" s="201"/>
      <c r="BE391" s="19">
        <f t="shared" si="404"/>
        <v>0</v>
      </c>
      <c r="BG391" s="201"/>
      <c r="BI391" s="19">
        <f t="shared" si="405"/>
        <v>0</v>
      </c>
      <c r="BK391" s="201"/>
      <c r="BM391" s="19">
        <f t="shared" si="406"/>
        <v>0</v>
      </c>
      <c r="BO391" s="201"/>
      <c r="BQ391" s="47">
        <f t="shared" si="407"/>
        <v>0</v>
      </c>
      <c r="BR391" s="47"/>
      <c r="BS391" s="214"/>
      <c r="BT391" s="47"/>
      <c r="BU391" s="47">
        <f t="shared" si="408"/>
        <v>0</v>
      </c>
      <c r="BV391" s="47"/>
      <c r="BW391" s="214"/>
      <c r="BX391" s="47"/>
      <c r="BY391" s="47">
        <f t="shared" si="409"/>
        <v>0</v>
      </c>
      <c r="BZ391" s="47"/>
      <c r="CA391" s="214"/>
      <c r="CB391" s="47"/>
      <c r="CC391" s="47">
        <f t="shared" si="410"/>
        <v>0</v>
      </c>
      <c r="CD391" s="47"/>
      <c r="CE391" s="214"/>
      <c r="CF391" s="47"/>
      <c r="CG391" s="47">
        <f t="shared" si="411"/>
        <v>0</v>
      </c>
      <c r="CH391" s="47"/>
      <c r="CI391" s="214"/>
      <c r="CJ391" s="47"/>
      <c r="CK391" s="47">
        <f t="shared" si="412"/>
        <v>0</v>
      </c>
      <c r="CM391" s="19">
        <f t="shared" si="413"/>
        <v>0</v>
      </c>
      <c r="CO391" s="19">
        <f t="shared" si="429"/>
        <v>-18846623.5</v>
      </c>
      <c r="CQ391" s="19">
        <f t="shared" si="430"/>
        <v>0</v>
      </c>
      <c r="CS391" s="19">
        <f t="shared" si="431"/>
        <v>0</v>
      </c>
      <c r="CU391" s="19">
        <f t="shared" si="414"/>
        <v>-18846623.5</v>
      </c>
      <c r="CW391" s="76">
        <f t="shared" si="415"/>
        <v>0</v>
      </c>
      <c r="CY391" s="21"/>
      <c r="CZ391" s="19">
        <f t="shared" si="395"/>
        <v>0</v>
      </c>
      <c r="DA391" s="21"/>
    </row>
    <row r="392" spans="1:105" x14ac:dyDescent="0.2">
      <c r="B392" s="17" t="str">
        <f>VLOOKUP(D392,'line assign basis'!$L$15:$Q$1525,6,FALSE)</f>
        <v>A/P TAX SHARE-GRS</v>
      </c>
      <c r="C392" s="20" t="s">
        <v>928</v>
      </c>
      <c r="D392" s="20" t="str">
        <f t="shared" si="416"/>
        <v>234915</v>
      </c>
      <c r="E392" s="20">
        <f>IFERROR(VLOOKUP(D392,'line assign basis'!$L$5:$P$1288,5,FALSE),"")</f>
        <v>17</v>
      </c>
      <c r="F392" s="39">
        <v>-3329621</v>
      </c>
      <c r="G392" s="39">
        <v>-3780154</v>
      </c>
      <c r="H392" s="19">
        <v>-3547809</v>
      </c>
      <c r="I392" s="105">
        <f>IFERROR(VLOOKUP($D392,'SAP Data'!$A$7:$SD$1500,I$4,FALSE),"")</f>
        <v>-2683719</v>
      </c>
      <c r="J392" s="105">
        <f>IFERROR(VLOOKUP($D392,'SAP Data'!$A$7:$SD$1500,J$4,FALSE),"")</f>
        <v>-3291211</v>
      </c>
      <c r="K392" s="105">
        <f>IFERROR(VLOOKUP($D392,'SAP Data'!$A$7:$SD$1500,K$4,FALSE),"")</f>
        <v>-3096310</v>
      </c>
      <c r="L392" s="105">
        <f>IFERROR(VLOOKUP($D392,'SAP Data'!$A$7:$SD$1500,L$4,FALSE),"")</f>
        <v>-2956364</v>
      </c>
      <c r="M392" s="105">
        <f>IFERROR(VLOOKUP($D392,'SAP Data'!$A$7:$SD$1500,M$4,FALSE),"")</f>
        <v>-2883693</v>
      </c>
      <c r="N392" s="105">
        <f>IFERROR(VLOOKUP($D392,'SAP Data'!$A$7:$SD$1500,N$4,FALSE),"")</f>
        <v>-3098415</v>
      </c>
      <c r="O392" s="105">
        <f>IFERROR(VLOOKUP($D392,'SAP Data'!$A$7:$SD$1500,O$4,FALSE),"")</f>
        <v>-3098415</v>
      </c>
      <c r="P392" s="105">
        <f>IFERROR(VLOOKUP($D392,'SAP Data'!$A$7:$SD$1500,P$4,FALSE),"")</f>
        <v>0</v>
      </c>
      <c r="Q392" s="105">
        <f>IFERROR(VLOOKUP($D392,'SAP Data'!$A$7:$SD$1500,Q$4,FALSE),"")</f>
        <v>0</v>
      </c>
      <c r="R392" s="105">
        <f>IFERROR(VLOOKUP($D392,'SAP Data'!$A$7:$SD$1500,R$4,FALSE),"")</f>
        <v>0</v>
      </c>
      <c r="S392" s="105">
        <f>IFERROR(VLOOKUP($D392,'SAP Data'!$A$7:$SD$1500,S$4,FALSE),"")</f>
        <v>0</v>
      </c>
      <c r="T392" s="105">
        <f>IFERROR(VLOOKUP($D392,'SAP Data'!$A$7:$SD$1500,T$4,FALSE),"")</f>
        <v>0</v>
      </c>
      <c r="U392" s="105">
        <f>IFERROR(VLOOKUP($D392,'SAP Data'!$A$7:$SD$1500,U$4,FALSE),"")</f>
        <v>0</v>
      </c>
      <c r="V392" s="105">
        <f>IFERROR(VLOOKUP($D392,'SAP Data'!$A$7:$SD$1500,V$4,FALSE),"")</f>
        <v>0</v>
      </c>
      <c r="W392" s="105">
        <f>IFERROR(VLOOKUP($D392,'SAP Data'!$A$7:$SD$1500,W$4,FALSE),"")</f>
        <v>0</v>
      </c>
      <c r="X392" s="105">
        <f>IFERROR(VLOOKUP($D392,'SAP Data'!$A$7:$SD$1500,X$4,FALSE),"")</f>
        <v>0</v>
      </c>
      <c r="Y392" s="105">
        <f>IFERROR(VLOOKUP($D392,'SAP Data'!$A$7:$SD$1500,Y$4,FALSE),"")</f>
        <v>0</v>
      </c>
      <c r="Z392" s="105">
        <f>IFERROR(VLOOKUP($D392,'SAP Data'!$A$7:$SD$1500,Z$4,FALSE),"")</f>
        <v>0</v>
      </c>
      <c r="AA392" s="105">
        <f>IFERROR(VLOOKUP($D392,'SAP Data'!$A$7:$SD$1500,AA$4,FALSE),"")</f>
        <v>0</v>
      </c>
      <c r="AB392" s="105">
        <f>IFERROR(VLOOKUP($D392,'SAP Data'!$A$7:$SD$1500,AB$4,FALSE),"")</f>
        <v>0</v>
      </c>
      <c r="AC392" s="220">
        <f>IFERROR(VLOOKUP($D392,'SAP Data'!$A$7:$SD$1500,AC$4,FALSE),"")</f>
        <v>0</v>
      </c>
      <c r="AD392" s="133">
        <f t="shared" si="417"/>
        <v>-2508408.375</v>
      </c>
      <c r="AE392" s="47">
        <f t="shared" si="418"/>
        <v>-2212167.75</v>
      </c>
      <c r="AF392" s="47">
        <f t="shared" si="419"/>
        <v>-1906835.9583333333</v>
      </c>
      <c r="AG392" s="47">
        <f t="shared" si="420"/>
        <v>-1647188.9583333333</v>
      </c>
      <c r="AH392" s="47">
        <f t="shared" si="421"/>
        <v>-1398233.5416666667</v>
      </c>
      <c r="AI392" s="47">
        <f t="shared" si="422"/>
        <v>-1132086.8333333333</v>
      </c>
      <c r="AJ392" s="47">
        <f t="shared" si="423"/>
        <v>-879892.08333333337</v>
      </c>
      <c r="AK392" s="47">
        <f t="shared" si="424"/>
        <v>-636556.375</v>
      </c>
      <c r="AL392" s="47">
        <f t="shared" si="425"/>
        <v>-387301.875</v>
      </c>
      <c r="AM392" s="47">
        <f t="shared" si="426"/>
        <v>-129100.625</v>
      </c>
      <c r="AN392" s="47">
        <f t="shared" si="427"/>
        <v>0</v>
      </c>
      <c r="AO392" s="132">
        <f t="shared" si="428"/>
        <v>0</v>
      </c>
      <c r="AP392" s="19"/>
      <c r="AQ392" s="201"/>
      <c r="AR392" s="19"/>
      <c r="AS392" s="19">
        <f t="shared" si="401"/>
        <v>0</v>
      </c>
      <c r="AT392" s="19"/>
      <c r="AU392" s="201"/>
      <c r="AV392" s="19"/>
      <c r="AW392" s="19">
        <f t="shared" si="402"/>
        <v>0</v>
      </c>
      <c r="AY392" s="201"/>
      <c r="BA392" s="19">
        <f t="shared" si="403"/>
        <v>0</v>
      </c>
      <c r="BC392" s="201"/>
      <c r="BE392" s="19">
        <f t="shared" si="404"/>
        <v>0</v>
      </c>
      <c r="BG392" s="201"/>
      <c r="BI392" s="19">
        <f t="shared" si="405"/>
        <v>0</v>
      </c>
      <c r="BK392" s="201"/>
      <c r="BM392" s="19">
        <f t="shared" si="406"/>
        <v>0</v>
      </c>
      <c r="BO392" s="201"/>
      <c r="BQ392" s="47">
        <f t="shared" si="407"/>
        <v>0</v>
      </c>
      <c r="BR392" s="47"/>
      <c r="BS392" s="214"/>
      <c r="BT392" s="47"/>
      <c r="BU392" s="47">
        <f t="shared" si="408"/>
        <v>0</v>
      </c>
      <c r="BV392" s="47"/>
      <c r="BW392" s="214"/>
      <c r="BX392" s="47"/>
      <c r="BY392" s="47">
        <f t="shared" si="409"/>
        <v>0</v>
      </c>
      <c r="BZ392" s="47"/>
      <c r="CA392" s="214"/>
      <c r="CB392" s="47"/>
      <c r="CC392" s="47">
        <f t="shared" si="410"/>
        <v>0</v>
      </c>
      <c r="CD392" s="47"/>
      <c r="CE392" s="214"/>
      <c r="CF392" s="47"/>
      <c r="CG392" s="47">
        <f t="shared" si="411"/>
        <v>0</v>
      </c>
      <c r="CH392" s="47"/>
      <c r="CI392" s="214"/>
      <c r="CJ392" s="47"/>
      <c r="CK392" s="47">
        <f t="shared" si="412"/>
        <v>0</v>
      </c>
      <c r="CM392" s="19">
        <f t="shared" si="413"/>
        <v>0</v>
      </c>
      <c r="CO392" s="19">
        <f t="shared" si="429"/>
        <v>0</v>
      </c>
      <c r="CQ392" s="19">
        <f t="shared" si="430"/>
        <v>0</v>
      </c>
      <c r="CS392" s="19">
        <f t="shared" si="431"/>
        <v>0</v>
      </c>
      <c r="CU392" s="19">
        <f t="shared" si="414"/>
        <v>0</v>
      </c>
      <c r="CW392" s="76">
        <f t="shared" si="415"/>
        <v>0</v>
      </c>
      <c r="CY392" s="21"/>
      <c r="CZ392" s="19">
        <f t="shared" si="395"/>
        <v>0</v>
      </c>
      <c r="DA392" s="21"/>
    </row>
    <row r="393" spans="1:105" x14ac:dyDescent="0.2">
      <c r="B393" s="17" t="str">
        <f>VLOOKUP(D393,'line assign basis'!$L$15:$Q$1525,6,FALSE)</f>
        <v>A/P TAX SHARE-NWNGS</v>
      </c>
      <c r="C393" s="20" t="s">
        <v>931</v>
      </c>
      <c r="D393" s="20" t="str">
        <f t="shared" si="416"/>
        <v>234920</v>
      </c>
      <c r="E393" s="20">
        <f>IFERROR(VLOOKUP(D393,'line assign basis'!$L$5:$P$1288,5,FALSE),"")</f>
        <v>17</v>
      </c>
      <c r="F393" s="39">
        <v>47016</v>
      </c>
      <c r="G393" s="39">
        <v>47322</v>
      </c>
      <c r="H393" s="19">
        <v>50431</v>
      </c>
      <c r="I393" s="105">
        <f>IFERROR(VLOOKUP($D393,'SAP Data'!$A$7:$SD$1500,I$4,FALSE),"")</f>
        <v>44153</v>
      </c>
      <c r="J393" s="105">
        <f>IFERROR(VLOOKUP($D393,'SAP Data'!$A$7:$SD$1500,J$4,FALSE),"")</f>
        <v>610</v>
      </c>
      <c r="K393" s="105">
        <f>IFERROR(VLOOKUP($D393,'SAP Data'!$A$7:$SD$1500,K$4,FALSE),"")</f>
        <v>6415</v>
      </c>
      <c r="L393" s="105">
        <f>IFERROR(VLOOKUP($D393,'SAP Data'!$A$7:$SD$1500,L$4,FALSE),"")</f>
        <v>5991</v>
      </c>
      <c r="M393" s="105">
        <f>IFERROR(VLOOKUP($D393,'SAP Data'!$A$7:$SD$1500,M$4,FALSE),"")</f>
        <v>664008</v>
      </c>
      <c r="N393" s="105">
        <f>IFERROR(VLOOKUP($D393,'SAP Data'!$A$7:$SD$1500,N$4,FALSE),"")</f>
        <v>107630</v>
      </c>
      <c r="O393" s="105">
        <f>IFERROR(VLOOKUP($D393,'SAP Data'!$A$7:$SD$1500,O$4,FALSE),"")</f>
        <v>107630</v>
      </c>
      <c r="P393" s="105">
        <f>IFERROR(VLOOKUP($D393,'SAP Data'!$A$7:$SD$1500,P$4,FALSE),"")</f>
        <v>0</v>
      </c>
      <c r="Q393" s="105">
        <f>IFERROR(VLOOKUP($D393,'SAP Data'!$A$7:$SD$1500,Q$4,FALSE),"")</f>
        <v>0</v>
      </c>
      <c r="R393" s="105">
        <f>IFERROR(VLOOKUP($D393,'SAP Data'!$A$7:$SD$1500,R$4,FALSE),"")</f>
        <v>0</v>
      </c>
      <c r="S393" s="105">
        <f>IFERROR(VLOOKUP($D393,'SAP Data'!$A$7:$SD$1500,S$4,FALSE),"")</f>
        <v>0</v>
      </c>
      <c r="T393" s="105">
        <f>IFERROR(VLOOKUP($D393,'SAP Data'!$A$7:$SD$1500,T$4,FALSE),"")</f>
        <v>0</v>
      </c>
      <c r="U393" s="105">
        <f>IFERROR(VLOOKUP($D393,'SAP Data'!$A$7:$SD$1500,U$4,FALSE),"")</f>
        <v>0</v>
      </c>
      <c r="V393" s="105">
        <f>IFERROR(VLOOKUP($D393,'SAP Data'!$A$7:$SD$1500,V$4,FALSE),"")</f>
        <v>0</v>
      </c>
      <c r="W393" s="105">
        <f>IFERROR(VLOOKUP($D393,'SAP Data'!$A$7:$SD$1500,W$4,FALSE),"")</f>
        <v>0</v>
      </c>
      <c r="X393" s="105">
        <f>IFERROR(VLOOKUP($D393,'SAP Data'!$A$7:$SD$1500,X$4,FALSE),"")</f>
        <v>0</v>
      </c>
      <c r="Y393" s="105">
        <f>IFERROR(VLOOKUP($D393,'SAP Data'!$A$7:$SD$1500,Y$4,FALSE),"")</f>
        <v>0</v>
      </c>
      <c r="Z393" s="105">
        <f>IFERROR(VLOOKUP($D393,'SAP Data'!$A$7:$SD$1500,Z$4,FALSE),"")</f>
        <v>0</v>
      </c>
      <c r="AA393" s="105">
        <f>IFERROR(VLOOKUP($D393,'SAP Data'!$A$7:$SD$1500,AA$4,FALSE),"")</f>
        <v>0</v>
      </c>
      <c r="AB393" s="105">
        <f>IFERROR(VLOOKUP($D393,'SAP Data'!$A$7:$SD$1500,AB$4,FALSE),"")</f>
        <v>0</v>
      </c>
      <c r="AC393" s="220">
        <f>IFERROR(VLOOKUP($D393,'SAP Data'!$A$7:$SD$1500,AC$4,FALSE),"")</f>
        <v>0</v>
      </c>
      <c r="AD393" s="133">
        <f t="shared" si="417"/>
        <v>88141.5</v>
      </c>
      <c r="AE393" s="47">
        <f t="shared" si="418"/>
        <v>84210.75</v>
      </c>
      <c r="AF393" s="47">
        <f t="shared" si="419"/>
        <v>80137.708333333328</v>
      </c>
      <c r="AG393" s="47">
        <f t="shared" si="420"/>
        <v>76196.708333333328</v>
      </c>
      <c r="AH393" s="47">
        <f t="shared" si="421"/>
        <v>74331.583333333328</v>
      </c>
      <c r="AI393" s="47">
        <f t="shared" si="422"/>
        <v>74038.875</v>
      </c>
      <c r="AJ393" s="47">
        <f t="shared" si="423"/>
        <v>73521.958333333328</v>
      </c>
      <c r="AK393" s="47">
        <f t="shared" si="424"/>
        <v>45605.333333333336</v>
      </c>
      <c r="AL393" s="47">
        <f t="shared" si="425"/>
        <v>13453.75</v>
      </c>
      <c r="AM393" s="47">
        <f t="shared" si="426"/>
        <v>4484.583333333333</v>
      </c>
      <c r="AN393" s="47">
        <f t="shared" si="427"/>
        <v>0</v>
      </c>
      <c r="AO393" s="132">
        <f t="shared" si="428"/>
        <v>0</v>
      </c>
      <c r="AP393" s="19"/>
      <c r="AQ393" s="201"/>
      <c r="AR393" s="19"/>
      <c r="AS393" s="19">
        <f t="shared" si="401"/>
        <v>0</v>
      </c>
      <c r="AT393" s="19"/>
      <c r="AU393" s="201"/>
      <c r="AV393" s="19"/>
      <c r="AW393" s="19">
        <f t="shared" si="402"/>
        <v>0</v>
      </c>
      <c r="AY393" s="201"/>
      <c r="BA393" s="19">
        <f t="shared" si="403"/>
        <v>0</v>
      </c>
      <c r="BC393" s="201"/>
      <c r="BE393" s="19">
        <f t="shared" si="404"/>
        <v>0</v>
      </c>
      <c r="BG393" s="201"/>
      <c r="BI393" s="19">
        <f t="shared" si="405"/>
        <v>0</v>
      </c>
      <c r="BK393" s="201"/>
      <c r="BM393" s="19">
        <f t="shared" si="406"/>
        <v>0</v>
      </c>
      <c r="BO393" s="201"/>
      <c r="BQ393" s="47">
        <f t="shared" si="407"/>
        <v>0</v>
      </c>
      <c r="BR393" s="47"/>
      <c r="BS393" s="214"/>
      <c r="BT393" s="47"/>
      <c r="BU393" s="47">
        <f t="shared" si="408"/>
        <v>0</v>
      </c>
      <c r="BV393" s="47"/>
      <c r="BW393" s="214"/>
      <c r="BX393" s="47"/>
      <c r="BY393" s="47">
        <f t="shared" si="409"/>
        <v>0</v>
      </c>
      <c r="BZ393" s="47"/>
      <c r="CA393" s="214"/>
      <c r="CB393" s="47"/>
      <c r="CC393" s="47">
        <f t="shared" si="410"/>
        <v>0</v>
      </c>
      <c r="CD393" s="47"/>
      <c r="CE393" s="214"/>
      <c r="CF393" s="47"/>
      <c r="CG393" s="47">
        <f t="shared" si="411"/>
        <v>0</v>
      </c>
      <c r="CH393" s="47"/>
      <c r="CI393" s="214"/>
      <c r="CJ393" s="47"/>
      <c r="CK393" s="47">
        <f t="shared" si="412"/>
        <v>0</v>
      </c>
      <c r="CM393" s="19">
        <f t="shared" si="413"/>
        <v>0</v>
      </c>
      <c r="CO393" s="19">
        <f t="shared" si="429"/>
        <v>0</v>
      </c>
      <c r="CQ393" s="19">
        <f t="shared" si="430"/>
        <v>0</v>
      </c>
      <c r="CS393" s="19">
        <f t="shared" si="431"/>
        <v>0</v>
      </c>
      <c r="CU393" s="19">
        <f t="shared" si="414"/>
        <v>0</v>
      </c>
      <c r="CW393" s="76">
        <f t="shared" si="415"/>
        <v>0</v>
      </c>
      <c r="CY393" s="21"/>
      <c r="CZ393" s="19">
        <f t="shared" si="395"/>
        <v>0</v>
      </c>
      <c r="DA393" s="21"/>
    </row>
    <row r="394" spans="1:105" x14ac:dyDescent="0.2">
      <c r="B394" s="17" t="str">
        <f>VLOOKUP(D394,'line assign basis'!$L$15:$Q$1525,6,FALSE)</f>
        <v>A/P TAX SHARE-NWNEN</v>
      </c>
      <c r="C394" s="20" t="s">
        <v>934</v>
      </c>
      <c r="D394" s="20" t="str">
        <f t="shared" si="416"/>
        <v>234925</v>
      </c>
      <c r="E394" s="20">
        <f>IFERROR(VLOOKUP(D394,'line assign basis'!$L$5:$P$1288,5,FALSE),"")</f>
        <v>17</v>
      </c>
      <c r="F394" s="39">
        <v>-113000.11</v>
      </c>
      <c r="G394" s="39">
        <v>-114100.11</v>
      </c>
      <c r="H394" s="19">
        <v>-96365.11</v>
      </c>
      <c r="I394" s="105">
        <f>IFERROR(VLOOKUP($D394,'SAP Data'!$A$7:$SD$1500,I$4,FALSE),"")</f>
        <v>-98836.11</v>
      </c>
      <c r="J394" s="105">
        <f>IFERROR(VLOOKUP($D394,'SAP Data'!$A$7:$SD$1500,J$4,FALSE),"")</f>
        <v>-116056.11</v>
      </c>
      <c r="K394" s="105">
        <f>IFERROR(VLOOKUP($D394,'SAP Data'!$A$7:$SD$1500,K$4,FALSE),"")</f>
        <v>-56026.11</v>
      </c>
      <c r="L394" s="105">
        <f>IFERROR(VLOOKUP($D394,'SAP Data'!$A$7:$SD$1500,L$4,FALSE),"")</f>
        <v>-57828.11</v>
      </c>
      <c r="M394" s="105">
        <f>IFERROR(VLOOKUP($D394,'SAP Data'!$A$7:$SD$1500,M$4,FALSE),"")</f>
        <v>-63970.11</v>
      </c>
      <c r="N394" s="105">
        <f>IFERROR(VLOOKUP($D394,'SAP Data'!$A$7:$SD$1500,N$4,FALSE),"")</f>
        <v>-67122.11</v>
      </c>
      <c r="O394" s="105">
        <f>IFERROR(VLOOKUP($D394,'SAP Data'!$A$7:$SD$1500,O$4,FALSE),"")</f>
        <v>-67122.11</v>
      </c>
      <c r="P394" s="105">
        <f>IFERROR(VLOOKUP($D394,'SAP Data'!$A$7:$SD$1500,P$4,FALSE),"")</f>
        <v>0</v>
      </c>
      <c r="Q394" s="105">
        <f>IFERROR(VLOOKUP($D394,'SAP Data'!$A$7:$SD$1500,Q$4,FALSE),"")</f>
        <v>0</v>
      </c>
      <c r="R394" s="105">
        <f>IFERROR(VLOOKUP($D394,'SAP Data'!$A$7:$SD$1500,R$4,FALSE),"")</f>
        <v>0</v>
      </c>
      <c r="S394" s="105">
        <f>IFERROR(VLOOKUP($D394,'SAP Data'!$A$7:$SD$1500,S$4,FALSE),"")</f>
        <v>0</v>
      </c>
      <c r="T394" s="105">
        <f>IFERROR(VLOOKUP($D394,'SAP Data'!$A$7:$SD$1500,T$4,FALSE),"")</f>
        <v>0</v>
      </c>
      <c r="U394" s="105">
        <f>IFERROR(VLOOKUP($D394,'SAP Data'!$A$7:$SD$1500,U$4,FALSE),"")</f>
        <v>0</v>
      </c>
      <c r="V394" s="105">
        <f>IFERROR(VLOOKUP($D394,'SAP Data'!$A$7:$SD$1500,V$4,FALSE),"")</f>
        <v>0</v>
      </c>
      <c r="W394" s="105">
        <f>IFERROR(VLOOKUP($D394,'SAP Data'!$A$7:$SD$1500,W$4,FALSE),"")</f>
        <v>0</v>
      </c>
      <c r="X394" s="105">
        <f>IFERROR(VLOOKUP($D394,'SAP Data'!$A$7:$SD$1500,X$4,FALSE),"")</f>
        <v>0</v>
      </c>
      <c r="Y394" s="105">
        <f>IFERROR(VLOOKUP($D394,'SAP Data'!$A$7:$SD$1500,Y$4,FALSE),"")</f>
        <v>0</v>
      </c>
      <c r="Z394" s="105">
        <f>IFERROR(VLOOKUP($D394,'SAP Data'!$A$7:$SD$1500,Z$4,FALSE),"")</f>
        <v>0</v>
      </c>
      <c r="AA394" s="105">
        <f>IFERROR(VLOOKUP($D394,'SAP Data'!$A$7:$SD$1500,AA$4,FALSE),"")</f>
        <v>0</v>
      </c>
      <c r="AB394" s="105">
        <f>IFERROR(VLOOKUP($D394,'SAP Data'!$A$7:$SD$1500,AB$4,FALSE),"")</f>
        <v>0</v>
      </c>
      <c r="AC394" s="220">
        <f>IFERROR(VLOOKUP($D394,'SAP Data'!$A$7:$SD$1500,AC$4,FALSE),"")</f>
        <v>0</v>
      </c>
      <c r="AD394" s="133">
        <f t="shared" si="417"/>
        <v>-66160.503750000003</v>
      </c>
      <c r="AE394" s="47">
        <f t="shared" si="418"/>
        <v>-56697.99458333334</v>
      </c>
      <c r="AF394" s="47">
        <f t="shared" si="419"/>
        <v>-47928.61041666667</v>
      </c>
      <c r="AG394" s="47">
        <f t="shared" si="420"/>
        <v>-39795.22625</v>
      </c>
      <c r="AH394" s="47">
        <f t="shared" si="421"/>
        <v>-30841.383749999997</v>
      </c>
      <c r="AI394" s="47">
        <f t="shared" si="422"/>
        <v>-23671.291249999998</v>
      </c>
      <c r="AJ394" s="47">
        <f t="shared" si="423"/>
        <v>-18927.365416666667</v>
      </c>
      <c r="AK394" s="47">
        <f t="shared" si="424"/>
        <v>-13852.439583333333</v>
      </c>
      <c r="AL394" s="47">
        <f t="shared" si="425"/>
        <v>-8390.2637500000001</v>
      </c>
      <c r="AM394" s="47">
        <f t="shared" si="426"/>
        <v>-2796.7545833333334</v>
      </c>
      <c r="AN394" s="47">
        <f t="shared" si="427"/>
        <v>0</v>
      </c>
      <c r="AO394" s="132">
        <f t="shared" si="428"/>
        <v>0</v>
      </c>
      <c r="AP394" s="19"/>
      <c r="AQ394" s="201"/>
      <c r="AR394" s="19"/>
      <c r="AS394" s="19">
        <f t="shared" si="401"/>
        <v>0</v>
      </c>
      <c r="AT394" s="19"/>
      <c r="AU394" s="201"/>
      <c r="AV394" s="19"/>
      <c r="AW394" s="19">
        <f t="shared" si="402"/>
        <v>0</v>
      </c>
      <c r="AY394" s="201"/>
      <c r="BA394" s="19">
        <f t="shared" si="403"/>
        <v>0</v>
      </c>
      <c r="BC394" s="201"/>
      <c r="BE394" s="19">
        <f t="shared" si="404"/>
        <v>0</v>
      </c>
      <c r="BG394" s="201"/>
      <c r="BI394" s="19">
        <f t="shared" si="405"/>
        <v>0</v>
      </c>
      <c r="BK394" s="201"/>
      <c r="BM394" s="19">
        <f t="shared" si="406"/>
        <v>0</v>
      </c>
      <c r="BO394" s="201"/>
      <c r="BQ394" s="47">
        <f t="shared" si="407"/>
        <v>0</v>
      </c>
      <c r="BR394" s="47"/>
      <c r="BS394" s="214"/>
      <c r="BT394" s="47"/>
      <c r="BU394" s="47">
        <f t="shared" si="408"/>
        <v>0</v>
      </c>
      <c r="BV394" s="47"/>
      <c r="BW394" s="214"/>
      <c r="BX394" s="47"/>
      <c r="BY394" s="47">
        <f t="shared" si="409"/>
        <v>0</v>
      </c>
      <c r="BZ394" s="47"/>
      <c r="CA394" s="214"/>
      <c r="CB394" s="47"/>
      <c r="CC394" s="47">
        <f t="shared" si="410"/>
        <v>0</v>
      </c>
      <c r="CD394" s="47"/>
      <c r="CE394" s="214"/>
      <c r="CF394" s="47"/>
      <c r="CG394" s="47">
        <f t="shared" si="411"/>
        <v>0</v>
      </c>
      <c r="CH394" s="47"/>
      <c r="CI394" s="214"/>
      <c r="CJ394" s="47"/>
      <c r="CK394" s="47">
        <f t="shared" si="412"/>
        <v>0</v>
      </c>
      <c r="CM394" s="19">
        <f t="shared" si="413"/>
        <v>0</v>
      </c>
      <c r="CO394" s="19">
        <f t="shared" si="429"/>
        <v>0</v>
      </c>
      <c r="CQ394" s="19">
        <f t="shared" si="430"/>
        <v>0</v>
      </c>
      <c r="CS394" s="19">
        <f t="shared" si="431"/>
        <v>0</v>
      </c>
      <c r="CU394" s="19">
        <f t="shared" si="414"/>
        <v>0</v>
      </c>
      <c r="CW394" s="76">
        <f t="shared" si="415"/>
        <v>0</v>
      </c>
      <c r="CY394" s="21"/>
      <c r="CZ394" s="19">
        <f t="shared" si="395"/>
        <v>0</v>
      </c>
      <c r="DA394" s="21"/>
    </row>
    <row r="395" spans="1:105" x14ac:dyDescent="0.2">
      <c r="B395" s="17" t="str">
        <f>VLOOKUP(D395,'line assign basis'!$L$15:$Q$1525,6,FALSE)</f>
        <v>COMMON STOCK</v>
      </c>
      <c r="C395" s="20" t="s">
        <v>937</v>
      </c>
      <c r="D395" s="20" t="str">
        <f t="shared" si="416"/>
        <v>201000</v>
      </c>
      <c r="E395" s="20">
        <f>IFERROR(VLOOKUP(D395,'line assign basis'!$L$5:$P$1288,5,FALSE),"")</f>
        <v>1</v>
      </c>
      <c r="F395" s="39">
        <v>0</v>
      </c>
      <c r="G395" s="39">
        <v>0</v>
      </c>
      <c r="H395" s="19">
        <v>0</v>
      </c>
      <c r="I395" s="105">
        <f>IFERROR(VLOOKUP($D395,'SAP Data'!$A$7:$SD$1500,I$4,FALSE),"")</f>
        <v>0</v>
      </c>
      <c r="J395" s="105">
        <f>IFERROR(VLOOKUP($D395,'SAP Data'!$A$7:$SD$1500,J$4,FALSE),"")</f>
        <v>0</v>
      </c>
      <c r="K395" s="105">
        <f>IFERROR(VLOOKUP($D395,'SAP Data'!$A$7:$SD$1500,K$4,FALSE),"")</f>
        <v>0</v>
      </c>
      <c r="L395" s="105">
        <f>IFERROR(VLOOKUP($D395,'SAP Data'!$A$7:$SD$1500,L$4,FALSE),"")</f>
        <v>0</v>
      </c>
      <c r="M395" s="105">
        <f>IFERROR(VLOOKUP($D395,'SAP Data'!$A$7:$SD$1500,M$4,FALSE),"")</f>
        <v>0</v>
      </c>
      <c r="N395" s="105">
        <f>IFERROR(VLOOKUP($D395,'SAP Data'!$A$7:$SD$1500,N$4,FALSE),"")</f>
        <v>0</v>
      </c>
      <c r="O395" s="105">
        <f>IFERROR(VLOOKUP($D395,'SAP Data'!$A$7:$SD$1500,O$4,FALSE),"")</f>
        <v>0</v>
      </c>
      <c r="P395" s="105">
        <f>IFERROR(VLOOKUP($D395,'SAP Data'!$A$7:$SD$1500,P$4,FALSE),"")</f>
        <v>0</v>
      </c>
      <c r="Q395" s="105">
        <f>IFERROR(VLOOKUP($D395,'SAP Data'!$A$7:$SD$1500,Q$4,FALSE),"")</f>
        <v>0</v>
      </c>
      <c r="R395" s="105">
        <f>IFERROR(VLOOKUP($D395,'SAP Data'!$A$7:$SD$1500,R$4,FALSE),"")</f>
        <v>0</v>
      </c>
      <c r="S395" s="105">
        <f>IFERROR(VLOOKUP($D395,'SAP Data'!$A$7:$SD$1500,S$4,FALSE),"")</f>
        <v>0</v>
      </c>
      <c r="T395" s="105">
        <f>IFERROR(VLOOKUP($D395,'SAP Data'!$A$7:$SD$1500,T$4,FALSE),"")</f>
        <v>0</v>
      </c>
      <c r="U395" s="105">
        <f>IFERROR(VLOOKUP($D395,'SAP Data'!$A$7:$SD$1500,U$4,FALSE),"")</f>
        <v>0</v>
      </c>
      <c r="V395" s="105">
        <f>IFERROR(VLOOKUP($D395,'SAP Data'!$A$7:$SD$1500,V$4,FALSE),"")</f>
        <v>0</v>
      </c>
      <c r="W395" s="105">
        <f>IFERROR(VLOOKUP($D395,'SAP Data'!$A$7:$SD$1500,W$4,FALSE),"")</f>
        <v>0</v>
      </c>
      <c r="X395" s="105">
        <f>IFERROR(VLOOKUP($D395,'SAP Data'!$A$7:$SD$1500,X$4,FALSE),"")</f>
        <v>0</v>
      </c>
      <c r="Y395" s="105">
        <f>IFERROR(VLOOKUP($D395,'SAP Data'!$A$7:$SD$1500,Y$4,FALSE),"")</f>
        <v>0</v>
      </c>
      <c r="Z395" s="105">
        <f>IFERROR(VLOOKUP($D395,'SAP Data'!$A$7:$SD$1500,Z$4,FALSE),"")</f>
        <v>0</v>
      </c>
      <c r="AA395" s="105">
        <f>IFERROR(VLOOKUP($D395,'SAP Data'!$A$7:$SD$1500,AA$4,FALSE),"")</f>
        <v>0</v>
      </c>
      <c r="AB395" s="105">
        <f>IFERROR(VLOOKUP($D395,'SAP Data'!$A$7:$SD$1500,AB$4,FALSE),"")</f>
        <v>0</v>
      </c>
      <c r="AC395" s="220">
        <f>IFERROR(VLOOKUP($D395,'SAP Data'!$A$7:$SD$1500,AC$4,FALSE),"")</f>
        <v>0</v>
      </c>
      <c r="AD395" s="133">
        <f t="shared" si="417"/>
        <v>0</v>
      </c>
      <c r="AE395" s="47">
        <f t="shared" si="418"/>
        <v>0</v>
      </c>
      <c r="AF395" s="47">
        <f t="shared" si="419"/>
        <v>0</v>
      </c>
      <c r="AG395" s="47">
        <f t="shared" si="420"/>
        <v>0</v>
      </c>
      <c r="AH395" s="47">
        <f t="shared" si="421"/>
        <v>0</v>
      </c>
      <c r="AI395" s="47">
        <f t="shared" si="422"/>
        <v>0</v>
      </c>
      <c r="AJ395" s="47">
        <f t="shared" si="423"/>
        <v>0</v>
      </c>
      <c r="AK395" s="47">
        <f t="shared" si="424"/>
        <v>0</v>
      </c>
      <c r="AL395" s="47">
        <f t="shared" si="425"/>
        <v>0</v>
      </c>
      <c r="AM395" s="47">
        <f t="shared" si="426"/>
        <v>0</v>
      </c>
      <c r="AN395" s="47">
        <f t="shared" si="427"/>
        <v>0</v>
      </c>
      <c r="AO395" s="132">
        <f t="shared" si="428"/>
        <v>0</v>
      </c>
      <c r="AP395" s="19"/>
      <c r="AQ395" s="201"/>
      <c r="AR395" s="19"/>
      <c r="AS395" s="19">
        <f t="shared" si="401"/>
        <v>0</v>
      </c>
      <c r="AT395" s="19"/>
      <c r="AU395" s="201"/>
      <c r="AV395" s="19"/>
      <c r="AW395" s="19">
        <f t="shared" si="402"/>
        <v>0</v>
      </c>
      <c r="AY395" s="201"/>
      <c r="BA395" s="19">
        <f t="shared" si="403"/>
        <v>0</v>
      </c>
      <c r="BC395" s="201"/>
      <c r="BE395" s="19">
        <f t="shared" si="404"/>
        <v>0</v>
      </c>
      <c r="BG395" s="201"/>
      <c r="BI395" s="19">
        <f t="shared" si="405"/>
        <v>0</v>
      </c>
      <c r="BK395" s="201"/>
      <c r="BM395" s="19">
        <f t="shared" si="406"/>
        <v>0</v>
      </c>
      <c r="BO395" s="201"/>
      <c r="BQ395" s="47">
        <f t="shared" si="407"/>
        <v>0</v>
      </c>
      <c r="BR395" s="47"/>
      <c r="BS395" s="214"/>
      <c r="BT395" s="47"/>
      <c r="BU395" s="47">
        <f t="shared" si="408"/>
        <v>0</v>
      </c>
      <c r="BV395" s="47"/>
      <c r="BW395" s="214"/>
      <c r="BX395" s="47"/>
      <c r="BY395" s="47">
        <f t="shared" si="409"/>
        <v>0</v>
      </c>
      <c r="BZ395" s="47"/>
      <c r="CA395" s="214"/>
      <c r="CB395" s="47"/>
      <c r="CC395" s="47">
        <f t="shared" si="410"/>
        <v>0</v>
      </c>
      <c r="CD395" s="47"/>
      <c r="CE395" s="214"/>
      <c r="CF395" s="47"/>
      <c r="CG395" s="47">
        <f t="shared" si="411"/>
        <v>0</v>
      </c>
      <c r="CH395" s="47"/>
      <c r="CI395" s="214"/>
      <c r="CJ395" s="47"/>
      <c r="CK395" s="47">
        <f t="shared" si="412"/>
        <v>0</v>
      </c>
      <c r="CM395" s="19">
        <f t="shared" si="413"/>
        <v>0</v>
      </c>
      <c r="CO395" s="19">
        <f t="shared" si="429"/>
        <v>0</v>
      </c>
      <c r="CQ395" s="19">
        <f t="shared" si="430"/>
        <v>0</v>
      </c>
      <c r="CS395" s="19">
        <f t="shared" si="431"/>
        <v>0</v>
      </c>
      <c r="CU395" s="19">
        <f t="shared" si="414"/>
        <v>0</v>
      </c>
      <c r="CW395" s="76">
        <f t="shared" si="415"/>
        <v>0</v>
      </c>
      <c r="CY395" s="21"/>
      <c r="CZ395" s="19">
        <f t="shared" si="395"/>
        <v>0</v>
      </c>
      <c r="DA395" s="21"/>
    </row>
    <row r="396" spans="1:105" x14ac:dyDescent="0.2">
      <c r="B396" s="17" t="str">
        <f>VLOOKUP(D396,'line assign basis'!$L$15:$Q$1525,6,FALSE)</f>
        <v>COMMON STOCK - NO PA</v>
      </c>
      <c r="C396" s="20" t="s">
        <v>940</v>
      </c>
      <c r="D396" s="20" t="str">
        <f t="shared" si="416"/>
        <v>201100</v>
      </c>
      <c r="E396" s="20">
        <f>IFERROR(VLOOKUP(D396,'line assign basis'!$L$5:$P$1288,5,FALSE),"")</f>
        <v>1</v>
      </c>
      <c r="F396" s="39">
        <v>-444159107.85000002</v>
      </c>
      <c r="G396" s="39">
        <v>-444990487.85000002</v>
      </c>
      <c r="H396" s="19">
        <v>-446367839.01999998</v>
      </c>
      <c r="I396" s="105">
        <f>IFERROR(VLOOKUP($D396,'SAP Data'!$A$7:$SD$1500,I$4,FALSE),"")</f>
        <v>-446505232.73000002</v>
      </c>
      <c r="J396" s="105">
        <f>IFERROR(VLOOKUP($D396,'SAP Data'!$A$7:$SD$1500,J$4,FALSE),"")</f>
        <v>-447434156.23000002</v>
      </c>
      <c r="K396" s="105">
        <f>IFERROR(VLOOKUP($D396,'SAP Data'!$A$7:$SD$1500,K$4,FALSE),"")</f>
        <v>-447481193.52999997</v>
      </c>
      <c r="L396" s="105">
        <f>IFERROR(VLOOKUP($D396,'SAP Data'!$A$7:$SD$1500,L$4,FALSE),"")</f>
        <v>-447524241</v>
      </c>
      <c r="M396" s="105">
        <f>IFERROR(VLOOKUP($D396,'SAP Data'!$A$7:$SD$1500,M$4,FALSE),"")</f>
        <v>-449139675.89999998</v>
      </c>
      <c r="N396" s="105">
        <f>IFERROR(VLOOKUP($D396,'SAP Data'!$A$7:$SD$1500,N$4,FALSE),"")</f>
        <v>-449904224.92000002</v>
      </c>
      <c r="O396" s="105">
        <f>IFERROR(VLOOKUP($D396,'SAP Data'!$A$7:$SD$1500,O$4,FALSE),"")</f>
        <v>-449937680.94999999</v>
      </c>
      <c r="P396" s="105">
        <f>IFERROR(VLOOKUP($D396,'SAP Data'!$A$7:$SD$1500,P$4,FALSE),"")</f>
        <v>-449937680.94999999</v>
      </c>
      <c r="Q396" s="105">
        <f>IFERROR(VLOOKUP($D396,'SAP Data'!$A$7:$SD$1500,Q$4,FALSE),"")</f>
        <v>-449904224.92000002</v>
      </c>
      <c r="R396" s="105">
        <f>IFERROR(VLOOKUP($D396,'SAP Data'!$A$7:$SD$1500,R$4,FALSE),"")</f>
        <v>-449904224.92000002</v>
      </c>
      <c r="S396" s="105">
        <f>IFERROR(VLOOKUP($D396,'SAP Data'!$A$7:$SD$1500,S$4,FALSE),"")</f>
        <v>-449904224.92000002</v>
      </c>
      <c r="T396" s="105">
        <f>IFERROR(VLOOKUP($D396,'SAP Data'!$A$7:$SD$1500,T$4,FALSE),"")</f>
        <v>-449904224.92000002</v>
      </c>
      <c r="U396" s="105">
        <f>IFERROR(VLOOKUP($D396,'SAP Data'!$A$7:$SD$1500,U$4,FALSE),"")</f>
        <v>-449904224.92000002</v>
      </c>
      <c r="V396" s="105">
        <f>IFERROR(VLOOKUP($D396,'SAP Data'!$A$7:$SD$1500,V$4,FALSE),"")</f>
        <v>-449904224.92000002</v>
      </c>
      <c r="W396" s="105">
        <f>IFERROR(VLOOKUP($D396,'SAP Data'!$A$7:$SD$1500,W$4,FALSE),"")</f>
        <v>-449904224.92000002</v>
      </c>
      <c r="X396" s="105">
        <f>IFERROR(VLOOKUP($D396,'SAP Data'!$A$7:$SD$1500,X$4,FALSE),"")</f>
        <v>-449904224.92000002</v>
      </c>
      <c r="Y396" s="105">
        <f>IFERROR(VLOOKUP($D396,'SAP Data'!$A$7:$SD$1500,Y$4,FALSE),"")</f>
        <v>-449904224.92000002</v>
      </c>
      <c r="Z396" s="105">
        <f>IFERROR(VLOOKUP($D396,'SAP Data'!$A$7:$SD$1500,Z$4,FALSE),"")</f>
        <v>-449904224.92000002</v>
      </c>
      <c r="AA396" s="105">
        <f>IFERROR(VLOOKUP($D396,'SAP Data'!$A$7:$SD$1500,AA$4,FALSE),"")</f>
        <v>-449904224.92000002</v>
      </c>
      <c r="AB396" s="105">
        <f>IFERROR(VLOOKUP($D396,'SAP Data'!$A$7:$SD$1500,AB$4,FALSE),"")</f>
        <v>-449904224.92000002</v>
      </c>
      <c r="AC396" s="220">
        <f>IFERROR(VLOOKUP($D396,'SAP Data'!$A$7:$SD$1500,AC$4,FALSE),"")</f>
        <v>-449904224.92000002</v>
      </c>
      <c r="AD396" s="133">
        <f t="shared" si="417"/>
        <v>-448013192.03208333</v>
      </c>
      <c r="AE396" s="47">
        <f t="shared" si="418"/>
        <v>-448457310.95458335</v>
      </c>
      <c r="AF396" s="47">
        <f t="shared" si="419"/>
        <v>-448809399.41166663</v>
      </c>
      <c r="AG396" s="47">
        <f t="shared" si="420"/>
        <v>-449098373.49874997</v>
      </c>
      <c r="AH396" s="47">
        <f t="shared" si="421"/>
        <v>-449342917.70208329</v>
      </c>
      <c r="AI396" s="47">
        <f t="shared" si="422"/>
        <v>-449546796.87208337</v>
      </c>
      <c r="AJ396" s="47">
        <f t="shared" si="423"/>
        <v>-449746922.50999999</v>
      </c>
      <c r="AK396" s="47">
        <f t="shared" si="424"/>
        <v>-449877944.71583337</v>
      </c>
      <c r="AL396" s="47">
        <f t="shared" si="425"/>
        <v>-449909800.92500001</v>
      </c>
      <c r="AM396" s="47">
        <f t="shared" si="426"/>
        <v>-449908406.9237501</v>
      </c>
      <c r="AN396" s="47">
        <f t="shared" si="427"/>
        <v>-449905618.92125005</v>
      </c>
      <c r="AO396" s="132">
        <f t="shared" si="428"/>
        <v>-449904224.92000002</v>
      </c>
      <c r="AP396" s="19"/>
      <c r="AQ396" s="201"/>
      <c r="AR396" s="19"/>
      <c r="AS396" s="19">
        <f t="shared" si="401"/>
        <v>0</v>
      </c>
      <c r="AT396" s="19"/>
      <c r="AU396" s="201"/>
      <c r="AV396" s="19"/>
      <c r="AW396" s="19">
        <f t="shared" si="402"/>
        <v>0</v>
      </c>
      <c r="AY396" s="201"/>
      <c r="BA396" s="19">
        <f t="shared" si="403"/>
        <v>0</v>
      </c>
      <c r="BC396" s="201"/>
      <c r="BE396" s="19">
        <f t="shared" si="404"/>
        <v>0</v>
      </c>
      <c r="BG396" s="201"/>
      <c r="BI396" s="19">
        <f t="shared" si="405"/>
        <v>0</v>
      </c>
      <c r="BK396" s="201"/>
      <c r="BM396" s="19">
        <f t="shared" si="406"/>
        <v>0</v>
      </c>
      <c r="BO396" s="201"/>
      <c r="BQ396" s="47">
        <f t="shared" si="407"/>
        <v>0</v>
      </c>
      <c r="BR396" s="47"/>
      <c r="BS396" s="214"/>
      <c r="BT396" s="47"/>
      <c r="BU396" s="47">
        <f t="shared" si="408"/>
        <v>0</v>
      </c>
      <c r="BV396" s="47"/>
      <c r="BW396" s="214"/>
      <c r="BX396" s="47"/>
      <c r="BY396" s="47">
        <f t="shared" si="409"/>
        <v>0</v>
      </c>
      <c r="BZ396" s="47"/>
      <c r="CA396" s="214"/>
      <c r="CB396" s="47"/>
      <c r="CC396" s="47">
        <f t="shared" si="410"/>
        <v>0</v>
      </c>
      <c r="CD396" s="47"/>
      <c r="CE396" s="214"/>
      <c r="CF396" s="47"/>
      <c r="CG396" s="47">
        <f t="shared" si="411"/>
        <v>0</v>
      </c>
      <c r="CH396" s="47"/>
      <c r="CI396" s="214"/>
      <c r="CJ396" s="47"/>
      <c r="CK396" s="47">
        <f t="shared" si="412"/>
        <v>0</v>
      </c>
      <c r="CM396" s="19">
        <f t="shared" si="413"/>
        <v>-449904224.92000002</v>
      </c>
      <c r="CO396" s="19">
        <f t="shared" si="429"/>
        <v>0</v>
      </c>
      <c r="CQ396" s="19">
        <f t="shared" si="430"/>
        <v>0</v>
      </c>
      <c r="CS396" s="19">
        <f t="shared" si="431"/>
        <v>0</v>
      </c>
      <c r="CU396" s="19">
        <f t="shared" si="414"/>
        <v>0</v>
      </c>
      <c r="CW396" s="76">
        <f t="shared" si="415"/>
        <v>0</v>
      </c>
      <c r="CY396" s="21"/>
      <c r="CZ396" s="19">
        <f t="shared" si="395"/>
        <v>0</v>
      </c>
      <c r="DA396" s="21"/>
    </row>
    <row r="397" spans="1:105" x14ac:dyDescent="0.2">
      <c r="B397" s="17" t="str">
        <f>VLOOKUP(D397,'line assign basis'!$L$15:$Q$1525,6,FALSE)</f>
        <v>CAPITAL</v>
      </c>
      <c r="C397" s="20" t="s">
        <v>3670</v>
      </c>
      <c r="D397" s="20" t="s">
        <v>3671</v>
      </c>
      <c r="E397" s="20">
        <f>IFERROR(VLOOKUP(D397,'line assign basis'!$L$5:$P$1288,5,FALSE),"")</f>
        <v>1</v>
      </c>
      <c r="F397" s="39"/>
      <c r="G397" s="39"/>
      <c r="I397" s="105">
        <f>IFERROR(VLOOKUP($D397,'SAP Data'!$A$7:$SD$1500,I$4,FALSE),"")</f>
        <v>0</v>
      </c>
      <c r="J397" s="105">
        <f>IFERROR(VLOOKUP($D397,'SAP Data'!$A$7:$SD$1500,J$4,FALSE),"")</f>
        <v>0</v>
      </c>
      <c r="K397" s="105">
        <f>IFERROR(VLOOKUP($D397,'SAP Data'!$A$7:$SD$1500,K$4,FALSE),"")</f>
        <v>0</v>
      </c>
      <c r="L397" s="105">
        <f>IFERROR(VLOOKUP($D397,'SAP Data'!$A$7:$SD$1500,L$4,FALSE),"")</f>
        <v>0</v>
      </c>
      <c r="M397" s="105">
        <f>IFERROR(VLOOKUP($D397,'SAP Data'!$A$7:$SD$1500,M$4,FALSE),"")</f>
        <v>0</v>
      </c>
      <c r="N397" s="105">
        <f>IFERROR(VLOOKUP($D397,'SAP Data'!$A$7:$SD$1500,N$4,FALSE),"")</f>
        <v>0</v>
      </c>
      <c r="O397" s="105">
        <f>IFERROR(VLOOKUP($D397,'SAP Data'!$A$7:$SD$1500,O$4,FALSE),"")</f>
        <v>0</v>
      </c>
      <c r="P397" s="105">
        <f>IFERROR(VLOOKUP($D397,'SAP Data'!$A$7:$SD$1500,P$4,FALSE),"")</f>
        <v>0</v>
      </c>
      <c r="Q397" s="105">
        <f>IFERROR(VLOOKUP($D397,'SAP Data'!$A$7:$SD$1500,Q$4,FALSE),"")</f>
        <v>0</v>
      </c>
      <c r="R397" s="105">
        <f>IFERROR(VLOOKUP($D397,'SAP Data'!$A$7:$SD$1500,R$4,FALSE),"")</f>
        <v>0</v>
      </c>
      <c r="S397" s="105">
        <f>IFERROR(VLOOKUP($D397,'SAP Data'!$A$7:$SD$1500,S$4,FALSE),"")</f>
        <v>0</v>
      </c>
      <c r="T397" s="105">
        <f>IFERROR(VLOOKUP($D397,'SAP Data'!$A$7:$SD$1500,T$4,FALSE),"")</f>
        <v>0</v>
      </c>
      <c r="U397" s="105">
        <f>IFERROR(VLOOKUP($D397,'SAP Data'!$A$7:$SD$1500,U$4,FALSE),"")</f>
        <v>0</v>
      </c>
      <c r="V397" s="105">
        <f>IFERROR(VLOOKUP($D397,'SAP Data'!$A$7:$SD$1500,V$4,FALSE),"")</f>
        <v>0</v>
      </c>
      <c r="W397" s="105">
        <f>IFERROR(VLOOKUP($D397,'SAP Data'!$A$7:$SD$1500,W$4,FALSE),"")</f>
        <v>-93182343.75</v>
      </c>
      <c r="X397" s="105">
        <f>IFERROR(VLOOKUP($D397,'SAP Data'!$A$7:$SD$1500,X$4,FALSE),"")</f>
        <v>-93182343.75</v>
      </c>
      <c r="Y397" s="105">
        <f>IFERROR(VLOOKUP($D397,'SAP Data'!$A$7:$SD$1500,Y$4,FALSE),"")</f>
        <v>-93182343.75</v>
      </c>
      <c r="Z397" s="105">
        <f>IFERROR(VLOOKUP($D397,'SAP Data'!$A$7:$SD$1500,Z$4,FALSE),"")</f>
        <v>-93182343.75</v>
      </c>
      <c r="AA397" s="105">
        <f>IFERROR(VLOOKUP($D397,'SAP Data'!$A$7:$SD$1500,AA$4,FALSE),"")</f>
        <v>-93182343.75</v>
      </c>
      <c r="AB397" s="105">
        <f>IFERROR(VLOOKUP($D397,'SAP Data'!$A$7:$SD$1500,AB$4,FALSE),"")</f>
        <v>-93182343.75</v>
      </c>
      <c r="AC397" s="220">
        <f>IFERROR(VLOOKUP($D397,'SAP Data'!$A$7:$SD$1500,AC$4,FALSE),"")</f>
        <v>-93182343.75</v>
      </c>
      <c r="AD397" s="133">
        <f>IFERROR((F397/2+SUM(G397:Q397)+R397/2)/12,"")</f>
        <v>0</v>
      </c>
      <c r="AE397" s="47">
        <f>IFERROR((G397/2+SUM(H397:R397)+S397/2)/12,"")</f>
        <v>0</v>
      </c>
      <c r="AF397" s="47">
        <f t="shared" si="419"/>
        <v>0</v>
      </c>
      <c r="AG397" s="47">
        <f t="shared" si="420"/>
        <v>0</v>
      </c>
      <c r="AH397" s="47">
        <f t="shared" si="421"/>
        <v>0</v>
      </c>
      <c r="AI397" s="47">
        <f t="shared" si="422"/>
        <v>-3882597.65625</v>
      </c>
      <c r="AJ397" s="47">
        <f t="shared" si="423"/>
        <v>-11647792.96875</v>
      </c>
      <c r="AK397" s="47">
        <f t="shared" si="424"/>
        <v>-19412988.28125</v>
      </c>
      <c r="AL397" s="47">
        <f t="shared" si="425"/>
        <v>-27178183.59375</v>
      </c>
      <c r="AM397" s="47">
        <f t="shared" si="426"/>
        <v>-34943378.90625</v>
      </c>
      <c r="AN397" s="47">
        <f t="shared" si="427"/>
        <v>-42708574.21875</v>
      </c>
      <c r="AO397" s="132">
        <f t="shared" si="428"/>
        <v>-50473769.53125</v>
      </c>
      <c r="AP397" s="19"/>
      <c r="AQ397" s="201"/>
      <c r="AR397" s="19"/>
      <c r="AS397" s="19">
        <f t="shared" si="401"/>
        <v>0</v>
      </c>
      <c r="AT397" s="19"/>
      <c r="AU397" s="201"/>
      <c r="AV397" s="19"/>
      <c r="AW397" s="19">
        <f t="shared" si="402"/>
        <v>0</v>
      </c>
      <c r="AY397" s="201"/>
      <c r="BA397" s="19">
        <f t="shared" si="403"/>
        <v>0</v>
      </c>
      <c r="BC397" s="201"/>
      <c r="BE397" s="19">
        <f t="shared" si="404"/>
        <v>0</v>
      </c>
      <c r="BG397" s="201"/>
      <c r="BI397" s="19">
        <f t="shared" si="405"/>
        <v>0</v>
      </c>
      <c r="BK397" s="201"/>
      <c r="BM397" s="19">
        <f t="shared" si="406"/>
        <v>0</v>
      </c>
      <c r="BO397" s="201"/>
      <c r="BQ397" s="47">
        <f t="shared" si="407"/>
        <v>0</v>
      </c>
      <c r="BR397" s="47"/>
      <c r="BS397" s="214"/>
      <c r="BT397" s="47"/>
      <c r="BU397" s="47">
        <f t="shared" si="408"/>
        <v>0</v>
      </c>
      <c r="BV397" s="47"/>
      <c r="BW397" s="214"/>
      <c r="BX397" s="47"/>
      <c r="BY397" s="47">
        <f t="shared" si="409"/>
        <v>0</v>
      </c>
      <c r="BZ397" s="47"/>
      <c r="CA397" s="214"/>
      <c r="CB397" s="47"/>
      <c r="CC397" s="47">
        <f t="shared" si="410"/>
        <v>0</v>
      </c>
      <c r="CD397" s="47"/>
      <c r="CE397" s="214"/>
      <c r="CF397" s="47"/>
      <c r="CG397" s="47">
        <f t="shared" si="411"/>
        <v>0</v>
      </c>
      <c r="CH397" s="47"/>
      <c r="CI397" s="214"/>
      <c r="CJ397" s="47"/>
      <c r="CK397" s="47">
        <f t="shared" si="412"/>
        <v>0</v>
      </c>
      <c r="CM397" s="19">
        <f t="shared" si="413"/>
        <v>-50473769.53125</v>
      </c>
      <c r="CO397" s="19">
        <f>IFERROR(CZ397+CU397,"")</f>
        <v>0</v>
      </c>
      <c r="CQ397" s="19">
        <f t="shared" si="430"/>
        <v>0</v>
      </c>
      <c r="CS397" s="19">
        <f>IFERROR(CZ397-CQ397,"")</f>
        <v>0</v>
      </c>
      <c r="CU397" s="19">
        <f t="shared" si="414"/>
        <v>0</v>
      </c>
      <c r="CW397" s="76">
        <f t="shared" si="415"/>
        <v>0</v>
      </c>
      <c r="CY397" s="21"/>
      <c r="CZ397" s="19">
        <f t="shared" si="395"/>
        <v>0</v>
      </c>
      <c r="DA397" s="21"/>
    </row>
    <row r="398" spans="1:105" x14ac:dyDescent="0.2">
      <c r="B398" s="17" t="str">
        <f>VLOOKUP(D398,'line assign basis'!$L$15:$Q$1525,6,FALSE)</f>
        <v>CS EXP - DRIP &amp; ESPP</v>
      </c>
      <c r="C398" s="20" t="s">
        <v>943</v>
      </c>
      <c r="D398" s="20" t="str">
        <f t="shared" si="416"/>
        <v>214001</v>
      </c>
      <c r="E398" s="20">
        <f>IFERROR(VLOOKUP(D398,'line assign basis'!$L$5:$P$1288,5,FALSE),"")</f>
        <v>1</v>
      </c>
      <c r="F398" s="39">
        <v>6880.06</v>
      </c>
      <c r="G398" s="39">
        <v>6880.06</v>
      </c>
      <c r="H398" s="19">
        <v>6880.06</v>
      </c>
      <c r="I398" s="105">
        <f>IFERROR(VLOOKUP($D398,'SAP Data'!$A$7:$SD$1500,I$4,FALSE),"")</f>
        <v>6880.06</v>
      </c>
      <c r="J398" s="105">
        <f>IFERROR(VLOOKUP($D398,'SAP Data'!$A$7:$SD$1500,J$4,FALSE),"")</f>
        <v>6880.06</v>
      </c>
      <c r="K398" s="105">
        <f>IFERROR(VLOOKUP($D398,'SAP Data'!$A$7:$SD$1500,K$4,FALSE),"")</f>
        <v>6880.06</v>
      </c>
      <c r="L398" s="105">
        <f>IFERROR(VLOOKUP($D398,'SAP Data'!$A$7:$SD$1500,L$4,FALSE),"")</f>
        <v>6880.06</v>
      </c>
      <c r="M398" s="105">
        <f>IFERROR(VLOOKUP($D398,'SAP Data'!$A$7:$SD$1500,M$4,FALSE),"")</f>
        <v>6880.06</v>
      </c>
      <c r="N398" s="105">
        <f>IFERROR(VLOOKUP($D398,'SAP Data'!$A$7:$SD$1500,N$4,FALSE),"")</f>
        <v>6880.06</v>
      </c>
      <c r="O398" s="105">
        <f>IFERROR(VLOOKUP($D398,'SAP Data'!$A$7:$SD$1500,O$4,FALSE),"")</f>
        <v>6880.06</v>
      </c>
      <c r="P398" s="105">
        <f>IFERROR(VLOOKUP($D398,'SAP Data'!$A$7:$SD$1500,P$4,FALSE),"")</f>
        <v>6880.06</v>
      </c>
      <c r="Q398" s="105">
        <f>IFERROR(VLOOKUP($D398,'SAP Data'!$A$7:$SD$1500,Q$4,FALSE),"")</f>
        <v>6880.06</v>
      </c>
      <c r="R398" s="105">
        <f>IFERROR(VLOOKUP($D398,'SAP Data'!$A$7:$SD$1500,R$4,FALSE),"")</f>
        <v>6880.06</v>
      </c>
      <c r="S398" s="105">
        <f>IFERROR(VLOOKUP($D398,'SAP Data'!$A$7:$SD$1500,S$4,FALSE),"")</f>
        <v>6880.06</v>
      </c>
      <c r="T398" s="105">
        <f>IFERROR(VLOOKUP($D398,'SAP Data'!$A$7:$SD$1500,T$4,FALSE),"")</f>
        <v>6880.06</v>
      </c>
      <c r="U398" s="105">
        <f>IFERROR(VLOOKUP($D398,'SAP Data'!$A$7:$SD$1500,U$4,FALSE),"")</f>
        <v>6880.06</v>
      </c>
      <c r="V398" s="105">
        <f>IFERROR(VLOOKUP($D398,'SAP Data'!$A$7:$SD$1500,V$4,FALSE),"")</f>
        <v>6880.06</v>
      </c>
      <c r="W398" s="105">
        <f>IFERROR(VLOOKUP($D398,'SAP Data'!$A$7:$SD$1500,W$4,FALSE),"")</f>
        <v>6880.06</v>
      </c>
      <c r="X398" s="105">
        <f>IFERROR(VLOOKUP($D398,'SAP Data'!$A$7:$SD$1500,X$4,FALSE),"")</f>
        <v>6880.06</v>
      </c>
      <c r="Y398" s="105">
        <f>IFERROR(VLOOKUP($D398,'SAP Data'!$A$7:$SD$1500,Y$4,FALSE),"")</f>
        <v>6880.06</v>
      </c>
      <c r="Z398" s="105">
        <f>IFERROR(VLOOKUP($D398,'SAP Data'!$A$7:$SD$1500,Z$4,FALSE),"")</f>
        <v>6880.06</v>
      </c>
      <c r="AA398" s="105">
        <f>IFERROR(VLOOKUP($D398,'SAP Data'!$A$7:$SD$1500,AA$4,FALSE),"")</f>
        <v>6880.06</v>
      </c>
      <c r="AB398" s="105">
        <f>IFERROR(VLOOKUP($D398,'SAP Data'!$A$7:$SD$1500,AB$4,FALSE),"")</f>
        <v>6880.06</v>
      </c>
      <c r="AC398" s="220">
        <f>IFERROR(VLOOKUP($D398,'SAP Data'!$A$7:$SD$1500,AC$4,FALSE),"")</f>
        <v>6880.06</v>
      </c>
      <c r="AD398" s="133">
        <f t="shared" si="417"/>
        <v>6880.0599999999986</v>
      </c>
      <c r="AE398" s="47">
        <f t="shared" si="418"/>
        <v>6880.0599999999986</v>
      </c>
      <c r="AF398" s="47">
        <f t="shared" si="419"/>
        <v>6880.0599999999986</v>
      </c>
      <c r="AG398" s="47">
        <f t="shared" si="420"/>
        <v>6880.0599999999986</v>
      </c>
      <c r="AH398" s="47">
        <f t="shared" si="421"/>
        <v>6880.0599999999986</v>
      </c>
      <c r="AI398" s="47">
        <f t="shared" si="422"/>
        <v>6880.0599999999986</v>
      </c>
      <c r="AJ398" s="47">
        <f t="shared" si="423"/>
        <v>6880.0599999999986</v>
      </c>
      <c r="AK398" s="47">
        <f t="shared" si="424"/>
        <v>6880.0599999999986</v>
      </c>
      <c r="AL398" s="47">
        <f t="shared" si="425"/>
        <v>6880.0599999999986</v>
      </c>
      <c r="AM398" s="47">
        <f t="shared" si="426"/>
        <v>6880.0599999999986</v>
      </c>
      <c r="AN398" s="47">
        <f t="shared" si="427"/>
        <v>6880.0599999999986</v>
      </c>
      <c r="AO398" s="132">
        <f t="shared" si="428"/>
        <v>6880.0599999999986</v>
      </c>
      <c r="AP398" s="19"/>
      <c r="AQ398" s="201"/>
      <c r="AR398" s="19"/>
      <c r="AS398" s="19">
        <f t="shared" si="401"/>
        <v>0</v>
      </c>
      <c r="AT398" s="19"/>
      <c r="AU398" s="201"/>
      <c r="AV398" s="19"/>
      <c r="AW398" s="19">
        <f t="shared" si="402"/>
        <v>0</v>
      </c>
      <c r="AY398" s="201"/>
      <c r="BA398" s="19">
        <f t="shared" si="403"/>
        <v>0</v>
      </c>
      <c r="BC398" s="201"/>
      <c r="BE398" s="19">
        <f t="shared" si="404"/>
        <v>0</v>
      </c>
      <c r="BG398" s="201"/>
      <c r="BI398" s="19">
        <f t="shared" si="405"/>
        <v>0</v>
      </c>
      <c r="BK398" s="201"/>
      <c r="BM398" s="19">
        <f t="shared" si="406"/>
        <v>0</v>
      </c>
      <c r="BO398" s="201"/>
      <c r="BQ398" s="47">
        <f t="shared" si="407"/>
        <v>0</v>
      </c>
      <c r="BR398" s="47"/>
      <c r="BS398" s="214"/>
      <c r="BT398" s="47"/>
      <c r="BU398" s="47">
        <f t="shared" si="408"/>
        <v>0</v>
      </c>
      <c r="BV398" s="47"/>
      <c r="BW398" s="214"/>
      <c r="BX398" s="47"/>
      <c r="BY398" s="47">
        <f t="shared" si="409"/>
        <v>0</v>
      </c>
      <c r="BZ398" s="47"/>
      <c r="CA398" s="214"/>
      <c r="CB398" s="47"/>
      <c r="CC398" s="47">
        <f t="shared" si="410"/>
        <v>0</v>
      </c>
      <c r="CD398" s="47"/>
      <c r="CE398" s="214"/>
      <c r="CF398" s="47"/>
      <c r="CG398" s="47">
        <f t="shared" si="411"/>
        <v>0</v>
      </c>
      <c r="CH398" s="47"/>
      <c r="CI398" s="214"/>
      <c r="CJ398" s="47"/>
      <c r="CK398" s="47">
        <f t="shared" si="412"/>
        <v>0</v>
      </c>
      <c r="CM398" s="19">
        <f t="shared" si="413"/>
        <v>6880.0599999999986</v>
      </c>
      <c r="CO398" s="19">
        <f t="shared" si="429"/>
        <v>0</v>
      </c>
      <c r="CQ398" s="19">
        <f t="shared" si="430"/>
        <v>0</v>
      </c>
      <c r="CS398" s="19">
        <f t="shared" si="431"/>
        <v>0</v>
      </c>
      <c r="CU398" s="19">
        <f t="shared" si="414"/>
        <v>0</v>
      </c>
      <c r="CW398" s="76">
        <f t="shared" si="415"/>
        <v>0</v>
      </c>
      <c r="CY398" s="21"/>
      <c r="CZ398" s="19">
        <f t="shared" si="395"/>
        <v>0</v>
      </c>
      <c r="DA398" s="21"/>
    </row>
    <row r="399" spans="1:105" x14ac:dyDescent="0.2">
      <c r="B399" s="17" t="str">
        <f>VLOOKUP(D399,'line assign basis'!$L$15:$Q$1525,6,FALSE)</f>
        <v>CS EXP - Issuance</v>
      </c>
      <c r="C399" s="20" t="s">
        <v>946</v>
      </c>
      <c r="D399" s="20" t="str">
        <f t="shared" si="416"/>
        <v>214002</v>
      </c>
      <c r="E399" s="20">
        <f>IFERROR(VLOOKUP(D399,'line assign basis'!$L$5:$P$1288,5,FALSE),"")</f>
        <v>1</v>
      </c>
      <c r="F399" s="39">
        <v>4111283.18</v>
      </c>
      <c r="G399" s="39">
        <v>4111283.18</v>
      </c>
      <c r="H399" s="19">
        <v>4111283.18</v>
      </c>
      <c r="I399" s="105">
        <f>IFERROR(VLOOKUP($D399,'SAP Data'!$A$7:$SD$1500,I$4,FALSE),"")</f>
        <v>4111283.18</v>
      </c>
      <c r="J399" s="105">
        <f>IFERROR(VLOOKUP($D399,'SAP Data'!$A$7:$SD$1500,J$4,FALSE),"")</f>
        <v>4111283.18</v>
      </c>
      <c r="K399" s="105">
        <f>IFERROR(VLOOKUP($D399,'SAP Data'!$A$7:$SD$1500,K$4,FALSE),"")</f>
        <v>4111283.18</v>
      </c>
      <c r="L399" s="105">
        <f>IFERROR(VLOOKUP($D399,'SAP Data'!$A$7:$SD$1500,L$4,FALSE),"")</f>
        <v>4111283.18</v>
      </c>
      <c r="M399" s="105">
        <f>IFERROR(VLOOKUP($D399,'SAP Data'!$A$7:$SD$1500,M$4,FALSE),"")</f>
        <v>4111283.18</v>
      </c>
      <c r="N399" s="105">
        <f>IFERROR(VLOOKUP($D399,'SAP Data'!$A$7:$SD$1500,N$4,FALSE),"")</f>
        <v>4111283.18</v>
      </c>
      <c r="O399" s="105">
        <f>IFERROR(VLOOKUP($D399,'SAP Data'!$A$7:$SD$1500,O$4,FALSE),"")</f>
        <v>4111283.18</v>
      </c>
      <c r="P399" s="105">
        <f>IFERROR(VLOOKUP($D399,'SAP Data'!$A$7:$SD$1500,P$4,FALSE),"")</f>
        <v>4111283.18</v>
      </c>
      <c r="Q399" s="105">
        <f>IFERROR(VLOOKUP($D399,'SAP Data'!$A$7:$SD$1500,Q$4,FALSE),"")</f>
        <v>4111283.18</v>
      </c>
      <c r="R399" s="105">
        <f>IFERROR(VLOOKUP($D399,'SAP Data'!$A$7:$SD$1500,R$4,FALSE),"")</f>
        <v>4111283.18</v>
      </c>
      <c r="S399" s="105">
        <f>IFERROR(VLOOKUP($D399,'SAP Data'!$A$7:$SD$1500,S$4,FALSE),"")</f>
        <v>4111283.18</v>
      </c>
      <c r="T399" s="105">
        <f>IFERROR(VLOOKUP($D399,'SAP Data'!$A$7:$SD$1500,T$4,FALSE),"")</f>
        <v>4111283.18</v>
      </c>
      <c r="U399" s="105">
        <f>IFERROR(VLOOKUP($D399,'SAP Data'!$A$7:$SD$1500,U$4,FALSE),"")</f>
        <v>4111283.18</v>
      </c>
      <c r="V399" s="105">
        <f>IFERROR(VLOOKUP($D399,'SAP Data'!$A$7:$SD$1500,V$4,FALSE),"")</f>
        <v>4118987.18</v>
      </c>
      <c r="W399" s="105">
        <f>IFERROR(VLOOKUP($D399,'SAP Data'!$A$7:$SD$1500,W$4,FALSE),"")</f>
        <v>4111283.18</v>
      </c>
      <c r="X399" s="105">
        <f>IFERROR(VLOOKUP($D399,'SAP Data'!$A$7:$SD$1500,X$4,FALSE),"")</f>
        <v>4111283.18</v>
      </c>
      <c r="Y399" s="105">
        <f>IFERROR(VLOOKUP($D399,'SAP Data'!$A$7:$SD$1500,Y$4,FALSE),"")</f>
        <v>4111283.18</v>
      </c>
      <c r="Z399" s="105">
        <f>IFERROR(VLOOKUP($D399,'SAP Data'!$A$7:$SD$1500,Z$4,FALSE),"")</f>
        <v>4111283.18</v>
      </c>
      <c r="AA399" s="105">
        <f>IFERROR(VLOOKUP($D399,'SAP Data'!$A$7:$SD$1500,AA$4,FALSE),"")</f>
        <v>4111283.18</v>
      </c>
      <c r="AB399" s="105">
        <f>IFERROR(VLOOKUP($D399,'SAP Data'!$A$7:$SD$1500,AB$4,FALSE),"")</f>
        <v>4152368.18</v>
      </c>
      <c r="AC399" s="220">
        <f>IFERROR(VLOOKUP($D399,'SAP Data'!$A$7:$SD$1500,AC$4,FALSE),"")</f>
        <v>4188234.08</v>
      </c>
      <c r="AD399" s="133">
        <f t="shared" si="417"/>
        <v>4111283.1800000011</v>
      </c>
      <c r="AE399" s="47">
        <f t="shared" si="418"/>
        <v>4111283.1800000011</v>
      </c>
      <c r="AF399" s="47">
        <f t="shared" si="419"/>
        <v>4111283.1800000011</v>
      </c>
      <c r="AG399" s="47">
        <f t="shared" si="420"/>
        <v>4111283.1800000011</v>
      </c>
      <c r="AH399" s="47">
        <f t="shared" si="421"/>
        <v>4111604.1800000011</v>
      </c>
      <c r="AI399" s="47">
        <f t="shared" si="422"/>
        <v>4111925.1800000011</v>
      </c>
      <c r="AJ399" s="47">
        <f t="shared" si="423"/>
        <v>4111925.1800000011</v>
      </c>
      <c r="AK399" s="47">
        <f t="shared" si="424"/>
        <v>4111925.1800000011</v>
      </c>
      <c r="AL399" s="47">
        <f t="shared" si="425"/>
        <v>4111925.1800000011</v>
      </c>
      <c r="AM399" s="47">
        <f t="shared" si="426"/>
        <v>4111925.1800000011</v>
      </c>
      <c r="AN399" s="47">
        <f t="shared" si="427"/>
        <v>4113637.0550000011</v>
      </c>
      <c r="AO399" s="132">
        <f t="shared" si="428"/>
        <v>4118555.2175000007</v>
      </c>
      <c r="AP399" s="19"/>
      <c r="AQ399" s="201"/>
      <c r="AR399" s="19"/>
      <c r="AS399" s="19">
        <f t="shared" si="401"/>
        <v>0</v>
      </c>
      <c r="AT399" s="19"/>
      <c r="AU399" s="201"/>
      <c r="AV399" s="19"/>
      <c r="AW399" s="19">
        <f t="shared" si="402"/>
        <v>0</v>
      </c>
      <c r="AY399" s="201"/>
      <c r="BA399" s="19">
        <f t="shared" si="403"/>
        <v>0</v>
      </c>
      <c r="BC399" s="201"/>
      <c r="BE399" s="19">
        <f t="shared" si="404"/>
        <v>0</v>
      </c>
      <c r="BG399" s="201"/>
      <c r="BI399" s="19">
        <f t="shared" si="405"/>
        <v>0</v>
      </c>
      <c r="BK399" s="201"/>
      <c r="BM399" s="19">
        <f t="shared" si="406"/>
        <v>0</v>
      </c>
      <c r="BO399" s="201"/>
      <c r="BQ399" s="47">
        <f t="shared" si="407"/>
        <v>0</v>
      </c>
      <c r="BR399" s="47"/>
      <c r="BS399" s="214"/>
      <c r="BT399" s="47"/>
      <c r="BU399" s="47">
        <f t="shared" si="408"/>
        <v>0</v>
      </c>
      <c r="BV399" s="47"/>
      <c r="BW399" s="214"/>
      <c r="BX399" s="47"/>
      <c r="BY399" s="47">
        <f t="shared" si="409"/>
        <v>0</v>
      </c>
      <c r="BZ399" s="47"/>
      <c r="CA399" s="214"/>
      <c r="CB399" s="47"/>
      <c r="CC399" s="47">
        <f t="shared" si="410"/>
        <v>0</v>
      </c>
      <c r="CD399" s="47"/>
      <c r="CE399" s="214"/>
      <c r="CF399" s="47"/>
      <c r="CG399" s="47">
        <f t="shared" si="411"/>
        <v>0</v>
      </c>
      <c r="CH399" s="47"/>
      <c r="CI399" s="214"/>
      <c r="CJ399" s="47"/>
      <c r="CK399" s="47">
        <f t="shared" si="412"/>
        <v>0</v>
      </c>
      <c r="CM399" s="19">
        <f t="shared" si="413"/>
        <v>4118555.2175000007</v>
      </c>
      <c r="CO399" s="19">
        <f t="shared" si="429"/>
        <v>0</v>
      </c>
      <c r="CQ399" s="19">
        <f t="shared" si="430"/>
        <v>0</v>
      </c>
      <c r="CS399" s="19">
        <f t="shared" si="431"/>
        <v>0</v>
      </c>
      <c r="CU399" s="19">
        <f t="shared" si="414"/>
        <v>0</v>
      </c>
      <c r="CW399" s="76">
        <f t="shared" si="415"/>
        <v>0</v>
      </c>
      <c r="CY399" s="21"/>
      <c r="CZ399" s="19">
        <f t="shared" si="395"/>
        <v>0</v>
      </c>
      <c r="DA399" s="21"/>
    </row>
    <row r="400" spans="1:105" x14ac:dyDescent="0.2">
      <c r="B400" s="17" t="str">
        <f>VLOOKUP(D400,'line assign basis'!$L$15:$Q$1525,6,FALSE)</f>
        <v>PREM-CAP STOCK-OTHER</v>
      </c>
      <c r="C400" s="20" t="s">
        <v>949</v>
      </c>
      <c r="D400" s="20" t="str">
        <f t="shared" si="416"/>
        <v>207001</v>
      </c>
      <c r="E400" s="20">
        <f>IFERROR(VLOOKUP(D400,'line assign basis'!$L$5:$P$1288,5,FALSE),"")</f>
        <v>1</v>
      </c>
      <c r="F400" s="39">
        <v>-293561404.88999999</v>
      </c>
      <c r="G400" s="39">
        <v>-293561404.88999999</v>
      </c>
      <c r="H400" s="19">
        <v>-293561404.88999999</v>
      </c>
      <c r="I400" s="105">
        <f>IFERROR(VLOOKUP($D400,'SAP Data'!$A$7:$SD$1500,I$4,FALSE),"")</f>
        <v>-293561404.88999999</v>
      </c>
      <c r="J400" s="105">
        <f>IFERROR(VLOOKUP($D400,'SAP Data'!$A$7:$SD$1500,J$4,FALSE),"")</f>
        <v>-293561404.88999999</v>
      </c>
      <c r="K400" s="105">
        <f>IFERROR(VLOOKUP($D400,'SAP Data'!$A$7:$SD$1500,K$4,FALSE),"")</f>
        <v>-293561404.88999999</v>
      </c>
      <c r="L400" s="105">
        <f>IFERROR(VLOOKUP($D400,'SAP Data'!$A$7:$SD$1500,L$4,FALSE),"")</f>
        <v>-293561404.88999999</v>
      </c>
      <c r="M400" s="105">
        <f>IFERROR(VLOOKUP($D400,'SAP Data'!$A$7:$SD$1500,M$4,FALSE),"")</f>
        <v>-293561404.88999999</v>
      </c>
      <c r="N400" s="105">
        <f>IFERROR(VLOOKUP($D400,'SAP Data'!$A$7:$SD$1500,N$4,FALSE),"")</f>
        <v>-293561404.88999999</v>
      </c>
      <c r="O400" s="105">
        <f>IFERROR(VLOOKUP($D400,'SAP Data'!$A$7:$SD$1500,O$4,FALSE),"")</f>
        <v>-293561404.88999999</v>
      </c>
      <c r="P400" s="105">
        <f>IFERROR(VLOOKUP($D400,'SAP Data'!$A$7:$SD$1500,P$4,FALSE),"")</f>
        <v>-293561404.88999999</v>
      </c>
      <c r="Q400" s="105">
        <f>IFERROR(VLOOKUP($D400,'SAP Data'!$A$7:$SD$1500,Q$4,FALSE),"")</f>
        <v>-293561404.88999999</v>
      </c>
      <c r="R400" s="105">
        <f>IFERROR(VLOOKUP($D400,'SAP Data'!$A$7:$SD$1500,R$4,FALSE),"")</f>
        <v>-293561404.88999999</v>
      </c>
      <c r="S400" s="105">
        <f>IFERROR(VLOOKUP($D400,'SAP Data'!$A$7:$SD$1500,S$4,FALSE),"")</f>
        <v>-293561404.88999999</v>
      </c>
      <c r="T400" s="105">
        <f>IFERROR(VLOOKUP($D400,'SAP Data'!$A$7:$SD$1500,T$4,FALSE),"")</f>
        <v>-293561404.88999999</v>
      </c>
      <c r="U400" s="105">
        <f>IFERROR(VLOOKUP($D400,'SAP Data'!$A$7:$SD$1500,U$4,FALSE),"")</f>
        <v>-293561404.88999999</v>
      </c>
      <c r="V400" s="105">
        <f>IFERROR(VLOOKUP($D400,'SAP Data'!$A$7:$SD$1500,V$4,FALSE),"")</f>
        <v>-293561404.88999999</v>
      </c>
      <c r="W400" s="105">
        <f>IFERROR(VLOOKUP($D400,'SAP Data'!$A$7:$SD$1500,W$4,FALSE),"")</f>
        <v>-293561404.88999999</v>
      </c>
      <c r="X400" s="105">
        <f>IFERROR(VLOOKUP($D400,'SAP Data'!$A$7:$SD$1500,X$4,FALSE),"")</f>
        <v>-293561404.88999999</v>
      </c>
      <c r="Y400" s="105">
        <f>IFERROR(VLOOKUP($D400,'SAP Data'!$A$7:$SD$1500,Y$4,FALSE),"")</f>
        <v>-293561404.88999999</v>
      </c>
      <c r="Z400" s="105">
        <f>IFERROR(VLOOKUP($D400,'SAP Data'!$A$7:$SD$1500,Z$4,FALSE),"")</f>
        <v>-293561404.88999999</v>
      </c>
      <c r="AA400" s="105">
        <f>IFERROR(VLOOKUP($D400,'SAP Data'!$A$7:$SD$1500,AA$4,FALSE),"")</f>
        <v>-293561404.88999999</v>
      </c>
      <c r="AB400" s="105">
        <f>IFERROR(VLOOKUP($D400,'SAP Data'!$A$7:$SD$1500,AB$4,FALSE),"")</f>
        <v>-293561404.88999999</v>
      </c>
      <c r="AC400" s="220">
        <f>IFERROR(VLOOKUP($D400,'SAP Data'!$A$7:$SD$1500,AC$4,FALSE),"")</f>
        <v>-293561404.88999999</v>
      </c>
      <c r="AD400" s="133">
        <f t="shared" si="417"/>
        <v>-293561404.88999993</v>
      </c>
      <c r="AE400" s="47">
        <f t="shared" si="418"/>
        <v>-293561404.88999993</v>
      </c>
      <c r="AF400" s="47">
        <f t="shared" si="419"/>
        <v>-293561404.88999993</v>
      </c>
      <c r="AG400" s="47">
        <f t="shared" si="420"/>
        <v>-293561404.88999993</v>
      </c>
      <c r="AH400" s="47">
        <f t="shared" si="421"/>
        <v>-293561404.88999993</v>
      </c>
      <c r="AI400" s="47">
        <f t="shared" si="422"/>
        <v>-293561404.88999993</v>
      </c>
      <c r="AJ400" s="47">
        <f t="shared" si="423"/>
        <v>-293561404.88999993</v>
      </c>
      <c r="AK400" s="47">
        <f t="shared" si="424"/>
        <v>-293561404.88999993</v>
      </c>
      <c r="AL400" s="47">
        <f t="shared" si="425"/>
        <v>-293561404.88999993</v>
      </c>
      <c r="AM400" s="47">
        <f t="shared" si="426"/>
        <v>-293561404.88999993</v>
      </c>
      <c r="AN400" s="47">
        <f t="shared" si="427"/>
        <v>-293561404.88999993</v>
      </c>
      <c r="AO400" s="132">
        <f t="shared" si="428"/>
        <v>-293561404.88999993</v>
      </c>
      <c r="AP400" s="19"/>
      <c r="AQ400" s="201"/>
      <c r="AR400" s="19"/>
      <c r="AS400" s="19">
        <f t="shared" si="401"/>
        <v>0</v>
      </c>
      <c r="AT400" s="19"/>
      <c r="AU400" s="201"/>
      <c r="AV400" s="19"/>
      <c r="AW400" s="19">
        <f t="shared" si="402"/>
        <v>0</v>
      </c>
      <c r="AY400" s="201"/>
      <c r="BA400" s="19">
        <f t="shared" si="403"/>
        <v>0</v>
      </c>
      <c r="BC400" s="201"/>
      <c r="BE400" s="19">
        <f t="shared" si="404"/>
        <v>0</v>
      </c>
      <c r="BG400" s="201"/>
      <c r="BI400" s="19">
        <f t="shared" si="405"/>
        <v>0</v>
      </c>
      <c r="BK400" s="201"/>
      <c r="BM400" s="19">
        <f t="shared" si="406"/>
        <v>0</v>
      </c>
      <c r="BO400" s="201"/>
      <c r="BQ400" s="47">
        <f t="shared" si="407"/>
        <v>0</v>
      </c>
      <c r="BR400" s="47"/>
      <c r="BS400" s="214"/>
      <c r="BT400" s="47"/>
      <c r="BU400" s="47">
        <f t="shared" si="408"/>
        <v>0</v>
      </c>
      <c r="BV400" s="47"/>
      <c r="BW400" s="214"/>
      <c r="BX400" s="47"/>
      <c r="BY400" s="47">
        <f t="shared" si="409"/>
        <v>0</v>
      </c>
      <c r="BZ400" s="47"/>
      <c r="CA400" s="214"/>
      <c r="CB400" s="47"/>
      <c r="CC400" s="47">
        <f t="shared" si="410"/>
        <v>0</v>
      </c>
      <c r="CD400" s="47"/>
      <c r="CE400" s="214"/>
      <c r="CF400" s="47"/>
      <c r="CG400" s="47">
        <f t="shared" si="411"/>
        <v>0</v>
      </c>
      <c r="CH400" s="47"/>
      <c r="CI400" s="214"/>
      <c r="CJ400" s="47"/>
      <c r="CK400" s="47">
        <f t="shared" si="412"/>
        <v>0</v>
      </c>
      <c r="CM400" s="19">
        <f t="shared" si="413"/>
        <v>-293561404.88999993</v>
      </c>
      <c r="CO400" s="19">
        <f t="shared" si="429"/>
        <v>0</v>
      </c>
      <c r="CQ400" s="19">
        <f t="shared" si="430"/>
        <v>0</v>
      </c>
      <c r="CS400" s="19">
        <f t="shared" si="431"/>
        <v>0</v>
      </c>
      <c r="CU400" s="19">
        <f t="shared" si="414"/>
        <v>0</v>
      </c>
      <c r="CW400" s="76">
        <f t="shared" si="415"/>
        <v>0</v>
      </c>
      <c r="CY400" s="21"/>
      <c r="CZ400" s="19">
        <f t="shared" si="395"/>
        <v>0</v>
      </c>
      <c r="DA400" s="21"/>
    </row>
    <row r="401" spans="2:105" x14ac:dyDescent="0.2">
      <c r="B401" s="17" t="str">
        <f>VLOOKUP(D401,'line assign basis'!$L$15:$Q$1525,6,FALSE)</f>
        <v>APIC - STOCK BASED C</v>
      </c>
      <c r="C401" s="20" t="s">
        <v>952</v>
      </c>
      <c r="D401" s="20" t="str">
        <f t="shared" si="416"/>
        <v>207003</v>
      </c>
      <c r="E401" s="20">
        <f>IFERROR(VLOOKUP(D401,'line assign basis'!$L$5:$P$1288,5,FALSE),"")</f>
        <v>1</v>
      </c>
      <c r="F401" s="39">
        <v>-3287749.37</v>
      </c>
      <c r="G401" s="39">
        <v>-3426704.37</v>
      </c>
      <c r="H401" s="19">
        <v>-2680749.8199999998</v>
      </c>
      <c r="I401" s="105">
        <f>IFERROR(VLOOKUP($D401,'SAP Data'!$A$7:$SD$1500,I$4,FALSE),"")</f>
        <v>-2708893.96</v>
      </c>
      <c r="J401" s="105">
        <f>IFERROR(VLOOKUP($D401,'SAP Data'!$A$7:$SD$1500,J$4,FALSE),"")</f>
        <v>-2641992.16</v>
      </c>
      <c r="K401" s="105">
        <f>IFERROR(VLOOKUP($D401,'SAP Data'!$A$7:$SD$1500,K$4,FALSE),"")</f>
        <v>-2754669.16</v>
      </c>
      <c r="L401" s="105">
        <f>IFERROR(VLOOKUP($D401,'SAP Data'!$A$7:$SD$1500,L$4,FALSE),"")</f>
        <v>-2865863.07</v>
      </c>
      <c r="M401" s="105">
        <f>IFERROR(VLOOKUP($D401,'SAP Data'!$A$7:$SD$1500,M$4,FALSE),"")</f>
        <v>-2885432.77</v>
      </c>
      <c r="N401" s="105">
        <f>IFERROR(VLOOKUP($D401,'SAP Data'!$A$7:$SD$1500,N$4,FALSE),"")</f>
        <v>-2914607.47</v>
      </c>
      <c r="O401" s="105">
        <f>IFERROR(VLOOKUP($D401,'SAP Data'!$A$7:$SD$1500,O$4,FALSE),"")</f>
        <v>-2914607.47</v>
      </c>
      <c r="P401" s="105">
        <f>IFERROR(VLOOKUP($D401,'SAP Data'!$A$7:$SD$1500,P$4,FALSE),"")</f>
        <v>-2914607.47</v>
      </c>
      <c r="Q401" s="105">
        <f>IFERROR(VLOOKUP($D401,'SAP Data'!$A$7:$SD$1500,Q$4,FALSE),"")</f>
        <v>-2914607.47</v>
      </c>
      <c r="R401" s="105">
        <f>IFERROR(VLOOKUP($D401,'SAP Data'!$A$7:$SD$1500,R$4,FALSE),"")</f>
        <v>-2914607.47</v>
      </c>
      <c r="S401" s="105">
        <f>IFERROR(VLOOKUP($D401,'SAP Data'!$A$7:$SD$1500,S$4,FALSE),"")</f>
        <v>-2914607.47</v>
      </c>
      <c r="T401" s="105">
        <f>IFERROR(VLOOKUP($D401,'SAP Data'!$A$7:$SD$1500,T$4,FALSE),"")</f>
        <v>-2914607.47</v>
      </c>
      <c r="U401" s="105">
        <f>IFERROR(VLOOKUP($D401,'SAP Data'!$A$7:$SD$1500,U$4,FALSE),"")</f>
        <v>-2914607.47</v>
      </c>
      <c r="V401" s="105">
        <f>IFERROR(VLOOKUP($D401,'SAP Data'!$A$7:$SD$1500,V$4,FALSE),"")</f>
        <v>-2914607.47</v>
      </c>
      <c r="W401" s="105">
        <f>IFERROR(VLOOKUP($D401,'SAP Data'!$A$7:$SD$1500,W$4,FALSE),"")</f>
        <v>-2914607.47</v>
      </c>
      <c r="X401" s="105">
        <f>IFERROR(VLOOKUP($D401,'SAP Data'!$A$7:$SD$1500,X$4,FALSE),"")</f>
        <v>-2914607.47</v>
      </c>
      <c r="Y401" s="105">
        <f>IFERROR(VLOOKUP($D401,'SAP Data'!$A$7:$SD$1500,Y$4,FALSE),"")</f>
        <v>-2914607.47</v>
      </c>
      <c r="Z401" s="105">
        <f>IFERROR(VLOOKUP($D401,'SAP Data'!$A$7:$SD$1500,Z$4,FALSE),"")</f>
        <v>-2914607.47</v>
      </c>
      <c r="AA401" s="105">
        <f>IFERROR(VLOOKUP($D401,'SAP Data'!$A$7:$SD$1500,AA$4,FALSE),"")</f>
        <v>-2914607.47</v>
      </c>
      <c r="AB401" s="105">
        <f>IFERROR(VLOOKUP($D401,'SAP Data'!$A$7:$SD$1500,AB$4,FALSE),"")</f>
        <v>-2914607.47</v>
      </c>
      <c r="AC401" s="220">
        <f>IFERROR(VLOOKUP($D401,'SAP Data'!$A$7:$SD$1500,AC$4,FALSE),"")</f>
        <v>-2914607.47</v>
      </c>
      <c r="AD401" s="133">
        <f t="shared" si="417"/>
        <v>-2893659.4674999993</v>
      </c>
      <c r="AE401" s="47">
        <f t="shared" si="418"/>
        <v>-2856774.5174999996</v>
      </c>
      <c r="AF401" s="47">
        <f t="shared" si="419"/>
        <v>-2845181.2154166661</v>
      </c>
      <c r="AG401" s="47">
        <f t="shared" si="420"/>
        <v>-2863496.6804166664</v>
      </c>
      <c r="AH401" s="47">
        <f t="shared" si="421"/>
        <v>-2883427.0479166661</v>
      </c>
      <c r="AI401" s="47">
        <f t="shared" si="422"/>
        <v>-2901450.1154166665</v>
      </c>
      <c r="AJ401" s="47">
        <f t="shared" si="423"/>
        <v>-2910145.228333333</v>
      </c>
      <c r="AK401" s="47">
        <f t="shared" si="424"/>
        <v>-2913391.8574999999</v>
      </c>
      <c r="AL401" s="47">
        <f t="shared" si="425"/>
        <v>-2914607.4699999993</v>
      </c>
      <c r="AM401" s="47">
        <f t="shared" si="426"/>
        <v>-2914607.4699999993</v>
      </c>
      <c r="AN401" s="47">
        <f t="shared" si="427"/>
        <v>-2914607.4699999993</v>
      </c>
      <c r="AO401" s="132">
        <f t="shared" si="428"/>
        <v>-2914607.4699999993</v>
      </c>
      <c r="AP401" s="19"/>
      <c r="AQ401" s="201"/>
      <c r="AR401" s="19"/>
      <c r="AS401" s="19">
        <f t="shared" si="401"/>
        <v>0</v>
      </c>
      <c r="AT401" s="19"/>
      <c r="AU401" s="201"/>
      <c r="AV401" s="19"/>
      <c r="AW401" s="19">
        <f t="shared" si="402"/>
        <v>0</v>
      </c>
      <c r="AY401" s="201"/>
      <c r="BA401" s="19">
        <f t="shared" si="403"/>
        <v>0</v>
      </c>
      <c r="BC401" s="201"/>
      <c r="BE401" s="19">
        <f t="shared" si="404"/>
        <v>0</v>
      </c>
      <c r="BG401" s="201"/>
      <c r="BI401" s="19">
        <f t="shared" si="405"/>
        <v>0</v>
      </c>
      <c r="BK401" s="201"/>
      <c r="BM401" s="19">
        <f t="shared" si="406"/>
        <v>0</v>
      </c>
      <c r="BO401" s="201"/>
      <c r="BQ401" s="47">
        <f t="shared" si="407"/>
        <v>0</v>
      </c>
      <c r="BR401" s="47"/>
      <c r="BS401" s="214"/>
      <c r="BT401" s="47"/>
      <c r="BU401" s="47">
        <f t="shared" si="408"/>
        <v>0</v>
      </c>
      <c r="BV401" s="47"/>
      <c r="BW401" s="214"/>
      <c r="BX401" s="47"/>
      <c r="BY401" s="47">
        <f t="shared" si="409"/>
        <v>0</v>
      </c>
      <c r="BZ401" s="47"/>
      <c r="CA401" s="214"/>
      <c r="CB401" s="47"/>
      <c r="CC401" s="47">
        <f t="shared" si="410"/>
        <v>0</v>
      </c>
      <c r="CD401" s="47"/>
      <c r="CE401" s="214"/>
      <c r="CF401" s="47"/>
      <c r="CG401" s="47">
        <f t="shared" si="411"/>
        <v>0</v>
      </c>
      <c r="CH401" s="47"/>
      <c r="CI401" s="214"/>
      <c r="CJ401" s="47"/>
      <c r="CK401" s="47">
        <f t="shared" si="412"/>
        <v>0</v>
      </c>
      <c r="CM401" s="19">
        <f t="shared" si="413"/>
        <v>-2914607.4699999993</v>
      </c>
      <c r="CO401" s="19">
        <f t="shared" si="429"/>
        <v>0</v>
      </c>
      <c r="CQ401" s="19">
        <f t="shared" si="430"/>
        <v>0</v>
      </c>
      <c r="CS401" s="19">
        <f t="shared" si="431"/>
        <v>0</v>
      </c>
      <c r="CU401" s="19">
        <f t="shared" si="414"/>
        <v>0</v>
      </c>
      <c r="CW401" s="76">
        <f t="shared" si="415"/>
        <v>0</v>
      </c>
      <c r="CY401" s="21"/>
      <c r="CZ401" s="19">
        <f t="shared" si="395"/>
        <v>0</v>
      </c>
      <c r="DA401" s="21"/>
    </row>
    <row r="402" spans="2:105" x14ac:dyDescent="0.2">
      <c r="B402" s="17" t="str">
        <f>VLOOKUP(D402,'line assign basis'!$L$15:$Q$1525,6,FALSE)</f>
        <v>APIC - LTIP</v>
      </c>
      <c r="C402" s="20" t="s">
        <v>955</v>
      </c>
      <c r="D402" s="20" t="str">
        <f t="shared" si="416"/>
        <v>207004</v>
      </c>
      <c r="E402" s="20">
        <f>IFERROR(VLOOKUP(D402,'line assign basis'!$L$5:$P$1288,5,FALSE),"")</f>
        <v>1</v>
      </c>
      <c r="F402" s="39">
        <v>-4014088.62</v>
      </c>
      <c r="G402" s="39">
        <v>-4014088.62</v>
      </c>
      <c r="H402" s="19">
        <v>-3444193.62</v>
      </c>
      <c r="I402" s="105">
        <f>IFERROR(VLOOKUP($D402,'SAP Data'!$A$7:$SD$1500,I$4,FALSE),"")</f>
        <v>-3444193.62</v>
      </c>
      <c r="J402" s="105">
        <f>IFERROR(VLOOKUP($D402,'SAP Data'!$A$7:$SD$1500,J$4,FALSE),"")</f>
        <v>-3444193.62</v>
      </c>
      <c r="K402" s="105">
        <f>IFERROR(VLOOKUP($D402,'SAP Data'!$A$7:$SD$1500,K$4,FALSE),"")</f>
        <v>-3809166.62</v>
      </c>
      <c r="L402" s="105">
        <f>IFERROR(VLOOKUP($D402,'SAP Data'!$A$7:$SD$1500,L$4,FALSE),"")</f>
        <v>-3809166.62</v>
      </c>
      <c r="M402" s="105">
        <f>IFERROR(VLOOKUP($D402,'SAP Data'!$A$7:$SD$1500,M$4,FALSE),"")</f>
        <v>-3809166.62</v>
      </c>
      <c r="N402" s="105">
        <f>IFERROR(VLOOKUP($D402,'SAP Data'!$A$7:$SD$1500,N$4,FALSE),"")</f>
        <v>-3698477.62</v>
      </c>
      <c r="O402" s="105">
        <f>IFERROR(VLOOKUP($D402,'SAP Data'!$A$7:$SD$1500,O$4,FALSE),"")</f>
        <v>-3698477.62</v>
      </c>
      <c r="P402" s="105">
        <f>IFERROR(VLOOKUP($D402,'SAP Data'!$A$7:$SD$1500,P$4,FALSE),"")</f>
        <v>-3698477.62</v>
      </c>
      <c r="Q402" s="105">
        <f>IFERROR(VLOOKUP($D402,'SAP Data'!$A$7:$SD$1500,Q$4,FALSE),"")</f>
        <v>-3698477.62</v>
      </c>
      <c r="R402" s="105">
        <f>IFERROR(VLOOKUP($D402,'SAP Data'!$A$7:$SD$1500,R$4,FALSE),"")</f>
        <v>-3698477.62</v>
      </c>
      <c r="S402" s="105">
        <f>IFERROR(VLOOKUP($D402,'SAP Data'!$A$7:$SD$1500,S$4,FALSE),"")</f>
        <v>-3698477.62</v>
      </c>
      <c r="T402" s="105">
        <f>IFERROR(VLOOKUP($D402,'SAP Data'!$A$7:$SD$1500,T$4,FALSE),"")</f>
        <v>-3698477.62</v>
      </c>
      <c r="U402" s="105">
        <f>IFERROR(VLOOKUP($D402,'SAP Data'!$A$7:$SD$1500,U$4,FALSE),"")</f>
        <v>-3698477.62</v>
      </c>
      <c r="V402" s="105">
        <f>IFERROR(VLOOKUP($D402,'SAP Data'!$A$7:$SD$1500,V$4,FALSE),"")</f>
        <v>-3698477.62</v>
      </c>
      <c r="W402" s="105">
        <f>IFERROR(VLOOKUP($D402,'SAP Data'!$A$7:$SD$1500,W$4,FALSE),"")</f>
        <v>-3698477.62</v>
      </c>
      <c r="X402" s="105">
        <f>IFERROR(VLOOKUP($D402,'SAP Data'!$A$7:$SD$1500,X$4,FALSE),"")</f>
        <v>-3698477.62</v>
      </c>
      <c r="Y402" s="105">
        <f>IFERROR(VLOOKUP($D402,'SAP Data'!$A$7:$SD$1500,Y$4,FALSE),"")</f>
        <v>-3698477.62</v>
      </c>
      <c r="Z402" s="105">
        <f>IFERROR(VLOOKUP($D402,'SAP Data'!$A$7:$SD$1500,Z$4,FALSE),"")</f>
        <v>-3698477.62</v>
      </c>
      <c r="AA402" s="105">
        <f>IFERROR(VLOOKUP($D402,'SAP Data'!$A$7:$SD$1500,AA$4,FALSE),"")</f>
        <v>-3698477.62</v>
      </c>
      <c r="AB402" s="105">
        <f>IFERROR(VLOOKUP($D402,'SAP Data'!$A$7:$SD$1500,AB$4,FALSE),"")</f>
        <v>-3698477.62</v>
      </c>
      <c r="AC402" s="220">
        <f>IFERROR(VLOOKUP($D402,'SAP Data'!$A$7:$SD$1500,AC$4,FALSE),"")</f>
        <v>-3698477.62</v>
      </c>
      <c r="AD402" s="133">
        <f t="shared" si="417"/>
        <v>-3702030.2450000006</v>
      </c>
      <c r="AE402" s="47">
        <f t="shared" si="418"/>
        <v>-3675729.3283333336</v>
      </c>
      <c r="AF402" s="47">
        <f t="shared" si="419"/>
        <v>-3673174.0366666671</v>
      </c>
      <c r="AG402" s="47">
        <f t="shared" si="420"/>
        <v>-3694364.3700000006</v>
      </c>
      <c r="AH402" s="47">
        <f t="shared" si="421"/>
        <v>-3715554.7033333336</v>
      </c>
      <c r="AI402" s="47">
        <f t="shared" si="422"/>
        <v>-3721537.8283333336</v>
      </c>
      <c r="AJ402" s="47">
        <f t="shared" si="423"/>
        <v>-3712313.7450000006</v>
      </c>
      <c r="AK402" s="47">
        <f t="shared" si="424"/>
        <v>-3703089.6616666671</v>
      </c>
      <c r="AL402" s="47">
        <f t="shared" si="425"/>
        <v>-3698477.6200000006</v>
      </c>
      <c r="AM402" s="47">
        <f t="shared" si="426"/>
        <v>-3698477.6200000006</v>
      </c>
      <c r="AN402" s="47">
        <f t="shared" si="427"/>
        <v>-3698477.6200000006</v>
      </c>
      <c r="AO402" s="132">
        <f t="shared" si="428"/>
        <v>-3698477.6200000006</v>
      </c>
      <c r="AP402" s="19"/>
      <c r="AQ402" s="201"/>
      <c r="AR402" s="19"/>
      <c r="AS402" s="19">
        <f t="shared" si="401"/>
        <v>0</v>
      </c>
      <c r="AT402" s="19"/>
      <c r="AU402" s="201"/>
      <c r="AV402" s="19"/>
      <c r="AW402" s="19">
        <f t="shared" si="402"/>
        <v>0</v>
      </c>
      <c r="AY402" s="201"/>
      <c r="BA402" s="19">
        <f t="shared" si="403"/>
        <v>0</v>
      </c>
      <c r="BC402" s="201"/>
      <c r="BE402" s="19">
        <f t="shared" si="404"/>
        <v>0</v>
      </c>
      <c r="BG402" s="201"/>
      <c r="BI402" s="19">
        <f t="shared" si="405"/>
        <v>0</v>
      </c>
      <c r="BK402" s="201"/>
      <c r="BM402" s="19">
        <f t="shared" si="406"/>
        <v>0</v>
      </c>
      <c r="BO402" s="201"/>
      <c r="BQ402" s="47">
        <f t="shared" si="407"/>
        <v>0</v>
      </c>
      <c r="BR402" s="47"/>
      <c r="BS402" s="214"/>
      <c r="BT402" s="47"/>
      <c r="BU402" s="47">
        <f t="shared" si="408"/>
        <v>0</v>
      </c>
      <c r="BV402" s="47"/>
      <c r="BW402" s="214"/>
      <c r="BX402" s="47"/>
      <c r="BY402" s="47">
        <f t="shared" si="409"/>
        <v>0</v>
      </c>
      <c r="BZ402" s="47"/>
      <c r="CA402" s="214"/>
      <c r="CB402" s="47"/>
      <c r="CC402" s="47">
        <f t="shared" si="410"/>
        <v>0</v>
      </c>
      <c r="CD402" s="47"/>
      <c r="CE402" s="214"/>
      <c r="CF402" s="47"/>
      <c r="CG402" s="47">
        <f t="shared" si="411"/>
        <v>0</v>
      </c>
      <c r="CH402" s="47"/>
      <c r="CI402" s="214"/>
      <c r="CJ402" s="47"/>
      <c r="CK402" s="47">
        <f t="shared" si="412"/>
        <v>0</v>
      </c>
      <c r="CM402" s="19">
        <f t="shared" si="413"/>
        <v>-3698477.6200000006</v>
      </c>
      <c r="CO402" s="19">
        <f t="shared" si="429"/>
        <v>0</v>
      </c>
      <c r="CQ402" s="19">
        <f t="shared" si="430"/>
        <v>0</v>
      </c>
      <c r="CS402" s="19">
        <f t="shared" si="431"/>
        <v>0</v>
      </c>
      <c r="CU402" s="19">
        <f t="shared" si="414"/>
        <v>0</v>
      </c>
      <c r="CW402" s="76">
        <f t="shared" si="415"/>
        <v>0</v>
      </c>
      <c r="CY402" s="21"/>
      <c r="CZ402" s="19">
        <f t="shared" si="395"/>
        <v>0</v>
      </c>
      <c r="DA402" s="21"/>
    </row>
    <row r="403" spans="2:105" x14ac:dyDescent="0.2">
      <c r="B403" s="17" t="str">
        <f>VLOOKUP(D403,'line assign basis'!$L$15:$Q$1525,6,FALSE)</f>
        <v>APIC - OTHER</v>
      </c>
      <c r="C403" s="20" t="s">
        <v>1654</v>
      </c>
      <c r="D403" s="20" t="str">
        <f t="shared" si="416"/>
        <v>207010</v>
      </c>
      <c r="E403" s="20">
        <f>IFERROR(VLOOKUP(D403,'line assign basis'!$L$5:$P$1288,5,FALSE),"")</f>
        <v>1</v>
      </c>
      <c r="F403" s="39">
        <v>0</v>
      </c>
      <c r="G403" s="39">
        <v>0</v>
      </c>
      <c r="H403" s="19">
        <v>0</v>
      </c>
      <c r="I403" s="105">
        <f>IFERROR(VLOOKUP($D403,'SAP Data'!$A$7:$SD$1500,I$4,FALSE),"")</f>
        <v>0</v>
      </c>
      <c r="J403" s="105">
        <f>IFERROR(VLOOKUP($D403,'SAP Data'!$A$7:$SD$1500,J$4,FALSE),"")</f>
        <v>0</v>
      </c>
      <c r="K403" s="105">
        <f>IFERROR(VLOOKUP($D403,'SAP Data'!$A$7:$SD$1500,K$4,FALSE),"")</f>
        <v>0</v>
      </c>
      <c r="L403" s="105">
        <f>IFERROR(VLOOKUP($D403,'SAP Data'!$A$7:$SD$1500,L$4,FALSE),"")</f>
        <v>0</v>
      </c>
      <c r="M403" s="105">
        <f>IFERROR(VLOOKUP($D403,'SAP Data'!$A$7:$SD$1500,M$4,FALSE),"")</f>
        <v>0</v>
      </c>
      <c r="N403" s="105">
        <f>IFERROR(VLOOKUP($D403,'SAP Data'!$A$7:$SD$1500,N$4,FALSE),"")</f>
        <v>-579980.15</v>
      </c>
      <c r="O403" s="105">
        <f>IFERROR(VLOOKUP($D403,'SAP Data'!$A$7:$SD$1500,O$4,FALSE),"")</f>
        <v>58884680.990000002</v>
      </c>
      <c r="P403" s="105">
        <f>IFERROR(VLOOKUP($D403,'SAP Data'!$A$7:$SD$1500,P$4,FALSE),"")</f>
        <v>58884680.990000002</v>
      </c>
      <c r="Q403" s="105">
        <f>IFERROR(VLOOKUP($D403,'SAP Data'!$A$7:$SD$1500,Q$4,FALSE),"")</f>
        <v>227648901.40000001</v>
      </c>
      <c r="R403" s="105">
        <f>IFERROR(VLOOKUP($D403,'SAP Data'!$A$7:$SD$1500,R$4,FALSE),"")</f>
        <v>227648901.40000001</v>
      </c>
      <c r="S403" s="105">
        <f>IFERROR(VLOOKUP($D403,'SAP Data'!$A$7:$SD$1500,S$4,FALSE),"")</f>
        <v>227648901.40000001</v>
      </c>
      <c r="T403" s="105">
        <f>IFERROR(VLOOKUP($D403,'SAP Data'!$A$7:$SD$1500,T$4,FALSE),"")</f>
        <v>227648901.40000001</v>
      </c>
      <c r="U403" s="105">
        <f>IFERROR(VLOOKUP($D403,'SAP Data'!$A$7:$SD$1500,U$4,FALSE),"")</f>
        <v>227648901.40000001</v>
      </c>
      <c r="V403" s="105">
        <f>IFERROR(VLOOKUP($D403,'SAP Data'!$A$7:$SD$1500,V$4,FALSE),"")</f>
        <v>227648901.40000001</v>
      </c>
      <c r="W403" s="105">
        <f>IFERROR(VLOOKUP($D403,'SAP Data'!$A$7:$SD$1500,W$4,FALSE),"")</f>
        <v>227648901.40000001</v>
      </c>
      <c r="X403" s="105">
        <f>IFERROR(VLOOKUP($D403,'SAP Data'!$A$7:$SD$1500,X$4,FALSE),"")</f>
        <v>227648901.40000001</v>
      </c>
      <c r="Y403" s="105">
        <f>IFERROR(VLOOKUP($D403,'SAP Data'!$A$7:$SD$1500,Y$4,FALSE),"")</f>
        <v>227648901.40000001</v>
      </c>
      <c r="Z403" s="105">
        <f>IFERROR(VLOOKUP($D403,'SAP Data'!$A$7:$SD$1500,Z$4,FALSE),"")</f>
        <v>227648901.40000001</v>
      </c>
      <c r="AA403" s="105">
        <f>IFERROR(VLOOKUP($D403,'SAP Data'!$A$7:$SD$1500,AA$4,FALSE),"")</f>
        <v>227648901.40000001</v>
      </c>
      <c r="AB403" s="105">
        <f>IFERROR(VLOOKUP($D403,'SAP Data'!$A$7:$SD$1500,AB$4,FALSE),"")</f>
        <v>227648901.40000001</v>
      </c>
      <c r="AC403" s="220">
        <f>IFERROR(VLOOKUP($D403,'SAP Data'!$A$7:$SD$1500,AC$4,FALSE),"")</f>
        <v>227648901.40000001</v>
      </c>
      <c r="AD403" s="133">
        <f t="shared" si="417"/>
        <v>38221894.494166665</v>
      </c>
      <c r="AE403" s="47">
        <f t="shared" si="418"/>
        <v>57192636.277500004</v>
      </c>
      <c r="AF403" s="47">
        <f t="shared" si="419"/>
        <v>76163378.060833335</v>
      </c>
      <c r="AG403" s="47">
        <f t="shared" si="420"/>
        <v>95134119.844166651</v>
      </c>
      <c r="AH403" s="47">
        <f t="shared" si="421"/>
        <v>114104861.6275</v>
      </c>
      <c r="AI403" s="47">
        <f t="shared" si="422"/>
        <v>133075603.41083334</v>
      </c>
      <c r="AJ403" s="47">
        <f t="shared" si="423"/>
        <v>152046345.19416669</v>
      </c>
      <c r="AK403" s="47">
        <f t="shared" si="424"/>
        <v>171017086.97750002</v>
      </c>
      <c r="AL403" s="47">
        <f t="shared" si="425"/>
        <v>190011994.60041669</v>
      </c>
      <c r="AM403" s="47">
        <f t="shared" si="426"/>
        <v>206553373.84875</v>
      </c>
      <c r="AN403" s="47">
        <f t="shared" si="427"/>
        <v>220617058.88291669</v>
      </c>
      <c r="AO403" s="132">
        <f t="shared" si="428"/>
        <v>227648901.40000001</v>
      </c>
      <c r="AP403" s="19"/>
      <c r="AQ403" s="201"/>
      <c r="AR403" s="19"/>
      <c r="AS403" s="19">
        <f t="shared" si="401"/>
        <v>0</v>
      </c>
      <c r="AT403" s="19"/>
      <c r="AU403" s="201"/>
      <c r="AV403" s="19"/>
      <c r="AW403" s="19">
        <f t="shared" si="402"/>
        <v>0</v>
      </c>
      <c r="AY403" s="201"/>
      <c r="BA403" s="19">
        <f t="shared" si="403"/>
        <v>0</v>
      </c>
      <c r="BC403" s="201"/>
      <c r="BE403" s="19">
        <f t="shared" si="404"/>
        <v>0</v>
      </c>
      <c r="BG403" s="201"/>
      <c r="BI403" s="19">
        <f t="shared" si="405"/>
        <v>0</v>
      </c>
      <c r="BK403" s="201"/>
      <c r="BM403" s="19">
        <f t="shared" si="406"/>
        <v>0</v>
      </c>
      <c r="BO403" s="201"/>
      <c r="BQ403" s="47">
        <f t="shared" si="407"/>
        <v>0</v>
      </c>
      <c r="BR403" s="47"/>
      <c r="BS403" s="214"/>
      <c r="BT403" s="47"/>
      <c r="BU403" s="47">
        <f t="shared" si="408"/>
        <v>0</v>
      </c>
      <c r="BV403" s="47"/>
      <c r="BW403" s="214"/>
      <c r="BX403" s="47"/>
      <c r="BY403" s="47">
        <f t="shared" si="409"/>
        <v>0</v>
      </c>
      <c r="BZ403" s="47"/>
      <c r="CA403" s="214"/>
      <c r="CB403" s="47"/>
      <c r="CC403" s="47">
        <f t="shared" si="410"/>
        <v>0</v>
      </c>
      <c r="CD403" s="47"/>
      <c r="CE403" s="214"/>
      <c r="CF403" s="47"/>
      <c r="CG403" s="47">
        <f t="shared" si="411"/>
        <v>0</v>
      </c>
      <c r="CH403" s="47"/>
      <c r="CI403" s="214"/>
      <c r="CJ403" s="47"/>
      <c r="CK403" s="47">
        <f t="shared" si="412"/>
        <v>0</v>
      </c>
      <c r="CM403" s="19">
        <f t="shared" si="413"/>
        <v>227648901.40000001</v>
      </c>
      <c r="CO403" s="19">
        <f t="shared" si="429"/>
        <v>0</v>
      </c>
      <c r="CQ403" s="19">
        <f t="shared" si="430"/>
        <v>0</v>
      </c>
      <c r="CS403" s="19">
        <f t="shared" si="431"/>
        <v>0</v>
      </c>
      <c r="CU403" s="19">
        <f t="shared" si="414"/>
        <v>0</v>
      </c>
      <c r="CW403" s="76">
        <f t="shared" si="415"/>
        <v>0</v>
      </c>
      <c r="CY403" s="21"/>
      <c r="CZ403" s="19">
        <f t="shared" si="395"/>
        <v>0</v>
      </c>
      <c r="DA403" s="21"/>
    </row>
    <row r="404" spans="2:105" x14ac:dyDescent="0.2">
      <c r="B404" s="17" t="str">
        <f>VLOOKUP(D404,'line assign basis'!$L$15:$Q$1525,6,FALSE)</f>
        <v>REDUCTION IN PAR - C</v>
      </c>
      <c r="C404" s="20" t="s">
        <v>958</v>
      </c>
      <c r="D404" s="20" t="str">
        <f t="shared" si="416"/>
        <v>209000</v>
      </c>
      <c r="E404" s="20">
        <f>IFERROR(VLOOKUP(D404,'line assign basis'!$L$5:$P$1288,5,FALSE),"")</f>
        <v>1</v>
      </c>
      <c r="F404" s="39">
        <v>293561404.88999999</v>
      </c>
      <c r="G404" s="39">
        <v>293561404.88999999</v>
      </c>
      <c r="H404" s="19">
        <v>293561404.88999999</v>
      </c>
      <c r="I404" s="105">
        <f>IFERROR(VLOOKUP($D404,'SAP Data'!$A$7:$SD$1500,I$4,FALSE),"")</f>
        <v>293561404.88999999</v>
      </c>
      <c r="J404" s="105">
        <f>IFERROR(VLOOKUP($D404,'SAP Data'!$A$7:$SD$1500,J$4,FALSE),"")</f>
        <v>293561404.88999999</v>
      </c>
      <c r="K404" s="105">
        <f>IFERROR(VLOOKUP($D404,'SAP Data'!$A$7:$SD$1500,K$4,FALSE),"")</f>
        <v>293561404.88999999</v>
      </c>
      <c r="L404" s="105">
        <f>IFERROR(VLOOKUP($D404,'SAP Data'!$A$7:$SD$1500,L$4,FALSE),"")</f>
        <v>293561404.88999999</v>
      </c>
      <c r="M404" s="105">
        <f>IFERROR(VLOOKUP($D404,'SAP Data'!$A$7:$SD$1500,M$4,FALSE),"")</f>
        <v>293561404.88999999</v>
      </c>
      <c r="N404" s="105">
        <f>IFERROR(VLOOKUP($D404,'SAP Data'!$A$7:$SD$1500,N$4,FALSE),"")</f>
        <v>293561404.88999999</v>
      </c>
      <c r="O404" s="105">
        <f>IFERROR(VLOOKUP($D404,'SAP Data'!$A$7:$SD$1500,O$4,FALSE),"")</f>
        <v>293561404.88999999</v>
      </c>
      <c r="P404" s="105">
        <f>IFERROR(VLOOKUP($D404,'SAP Data'!$A$7:$SD$1500,P$4,FALSE),"")</f>
        <v>293561404.88999999</v>
      </c>
      <c r="Q404" s="105">
        <f>IFERROR(VLOOKUP($D404,'SAP Data'!$A$7:$SD$1500,Q$4,FALSE),"")</f>
        <v>293561404.88999999</v>
      </c>
      <c r="R404" s="105">
        <f>IFERROR(VLOOKUP($D404,'SAP Data'!$A$7:$SD$1500,R$4,FALSE),"")</f>
        <v>293561404.88999999</v>
      </c>
      <c r="S404" s="105">
        <f>IFERROR(VLOOKUP($D404,'SAP Data'!$A$7:$SD$1500,S$4,FALSE),"")</f>
        <v>293561404.88999999</v>
      </c>
      <c r="T404" s="105">
        <f>IFERROR(VLOOKUP($D404,'SAP Data'!$A$7:$SD$1500,T$4,FALSE),"")</f>
        <v>293561404.88999999</v>
      </c>
      <c r="U404" s="105">
        <f>IFERROR(VLOOKUP($D404,'SAP Data'!$A$7:$SD$1500,U$4,FALSE),"")</f>
        <v>293561404.88999999</v>
      </c>
      <c r="V404" s="105">
        <f>IFERROR(VLOOKUP($D404,'SAP Data'!$A$7:$SD$1500,V$4,FALSE),"")</f>
        <v>293561404.88999999</v>
      </c>
      <c r="W404" s="105">
        <f>IFERROR(VLOOKUP($D404,'SAP Data'!$A$7:$SD$1500,W$4,FALSE),"")</f>
        <v>293561404.88999999</v>
      </c>
      <c r="X404" s="105">
        <f>IFERROR(VLOOKUP($D404,'SAP Data'!$A$7:$SD$1500,X$4,FALSE),"")</f>
        <v>293561404.88999999</v>
      </c>
      <c r="Y404" s="105">
        <f>IFERROR(VLOOKUP($D404,'SAP Data'!$A$7:$SD$1500,Y$4,FALSE),"")</f>
        <v>293561404.88999999</v>
      </c>
      <c r="Z404" s="105">
        <f>IFERROR(VLOOKUP($D404,'SAP Data'!$A$7:$SD$1500,Z$4,FALSE),"")</f>
        <v>293561404.88999999</v>
      </c>
      <c r="AA404" s="105">
        <f>IFERROR(VLOOKUP($D404,'SAP Data'!$A$7:$SD$1500,AA$4,FALSE),"")</f>
        <v>293561404.88999999</v>
      </c>
      <c r="AB404" s="105">
        <f>IFERROR(VLOOKUP($D404,'SAP Data'!$A$7:$SD$1500,AB$4,FALSE),"")</f>
        <v>293561404.88999999</v>
      </c>
      <c r="AC404" s="220">
        <f>IFERROR(VLOOKUP($D404,'SAP Data'!$A$7:$SD$1500,AC$4,FALSE),"")</f>
        <v>293561404.88999999</v>
      </c>
      <c r="AD404" s="133">
        <f t="shared" si="417"/>
        <v>293561404.88999993</v>
      </c>
      <c r="AE404" s="47">
        <f t="shared" si="418"/>
        <v>293561404.88999993</v>
      </c>
      <c r="AF404" s="47">
        <f t="shared" si="419"/>
        <v>293561404.88999993</v>
      </c>
      <c r="AG404" s="47">
        <f t="shared" si="420"/>
        <v>293561404.88999993</v>
      </c>
      <c r="AH404" s="47">
        <f t="shared" si="421"/>
        <v>293561404.88999993</v>
      </c>
      <c r="AI404" s="47">
        <f t="shared" si="422"/>
        <v>293561404.88999993</v>
      </c>
      <c r="AJ404" s="47">
        <f t="shared" si="423"/>
        <v>293561404.88999993</v>
      </c>
      <c r="AK404" s="47">
        <f t="shared" si="424"/>
        <v>293561404.88999993</v>
      </c>
      <c r="AL404" s="47">
        <f t="shared" si="425"/>
        <v>293561404.88999993</v>
      </c>
      <c r="AM404" s="47">
        <f t="shared" si="426"/>
        <v>293561404.88999993</v>
      </c>
      <c r="AN404" s="47">
        <f t="shared" si="427"/>
        <v>293561404.88999993</v>
      </c>
      <c r="AO404" s="132">
        <f t="shared" si="428"/>
        <v>293561404.88999993</v>
      </c>
      <c r="AP404" s="19"/>
      <c r="AQ404" s="201"/>
      <c r="AR404" s="19"/>
      <c r="AS404" s="19">
        <f t="shared" si="401"/>
        <v>0</v>
      </c>
      <c r="AT404" s="19"/>
      <c r="AU404" s="201"/>
      <c r="AV404" s="19"/>
      <c r="AW404" s="19">
        <f t="shared" si="402"/>
        <v>0</v>
      </c>
      <c r="AY404" s="201"/>
      <c r="BA404" s="19">
        <f t="shared" si="403"/>
        <v>0</v>
      </c>
      <c r="BC404" s="201"/>
      <c r="BE404" s="19">
        <f t="shared" si="404"/>
        <v>0</v>
      </c>
      <c r="BG404" s="201"/>
      <c r="BI404" s="19">
        <f t="shared" si="405"/>
        <v>0</v>
      </c>
      <c r="BK404" s="201"/>
      <c r="BM404" s="19">
        <f t="shared" si="406"/>
        <v>0</v>
      </c>
      <c r="BO404" s="201"/>
      <c r="BQ404" s="47">
        <f t="shared" si="407"/>
        <v>0</v>
      </c>
      <c r="BR404" s="47"/>
      <c r="BS404" s="214"/>
      <c r="BT404" s="47"/>
      <c r="BU404" s="47">
        <f t="shared" si="408"/>
        <v>0</v>
      </c>
      <c r="BV404" s="47"/>
      <c r="BW404" s="214"/>
      <c r="BX404" s="47"/>
      <c r="BY404" s="47">
        <f t="shared" si="409"/>
        <v>0</v>
      </c>
      <c r="BZ404" s="47"/>
      <c r="CA404" s="214"/>
      <c r="CB404" s="47"/>
      <c r="CC404" s="47">
        <f t="shared" si="410"/>
        <v>0</v>
      </c>
      <c r="CD404" s="47"/>
      <c r="CE404" s="214"/>
      <c r="CF404" s="47"/>
      <c r="CG404" s="47">
        <f t="shared" si="411"/>
        <v>0</v>
      </c>
      <c r="CH404" s="47"/>
      <c r="CI404" s="214"/>
      <c r="CJ404" s="47"/>
      <c r="CK404" s="47">
        <f t="shared" si="412"/>
        <v>0</v>
      </c>
      <c r="CM404" s="19">
        <f t="shared" si="413"/>
        <v>293561404.88999993</v>
      </c>
      <c r="CO404" s="19">
        <f t="shared" si="429"/>
        <v>0</v>
      </c>
      <c r="CQ404" s="19">
        <f t="shared" si="430"/>
        <v>0</v>
      </c>
      <c r="CS404" s="19">
        <f t="shared" si="431"/>
        <v>0</v>
      </c>
      <c r="CU404" s="19">
        <f t="shared" si="414"/>
        <v>0</v>
      </c>
      <c r="CW404" s="76">
        <f t="shared" si="415"/>
        <v>0</v>
      </c>
      <c r="CY404" s="21"/>
      <c r="CZ404" s="19">
        <f t="shared" si="395"/>
        <v>0</v>
      </c>
      <c r="DA404" s="21"/>
    </row>
    <row r="405" spans="2:105" x14ac:dyDescent="0.2">
      <c r="B405" s="17" t="str">
        <f>VLOOKUP(D405,'line assign basis'!$L$15:$Q$1525,6,FALSE)</f>
        <v>APIC - REAQRD PRFD S</v>
      </c>
      <c r="C405" s="20" t="s">
        <v>961</v>
      </c>
      <c r="D405" s="20" t="str">
        <f t="shared" si="416"/>
        <v>210000</v>
      </c>
      <c r="E405" s="20">
        <f>IFERROR(VLOOKUP(D405,'line assign basis'!$L$5:$P$1288,5,FALSE),"")</f>
        <v>1</v>
      </c>
      <c r="F405" s="39">
        <v>-1649863.59</v>
      </c>
      <c r="G405" s="39">
        <v>-1649863.59</v>
      </c>
      <c r="H405" s="19">
        <v>-1649863.59</v>
      </c>
      <c r="I405" s="105">
        <f>IFERROR(VLOOKUP($D405,'SAP Data'!$A$7:$SD$1500,I$4,FALSE),"")</f>
        <v>-1649863.59</v>
      </c>
      <c r="J405" s="105">
        <f>IFERROR(VLOOKUP($D405,'SAP Data'!$A$7:$SD$1500,J$4,FALSE),"")</f>
        <v>-1649863.59</v>
      </c>
      <c r="K405" s="105">
        <f>IFERROR(VLOOKUP($D405,'SAP Data'!$A$7:$SD$1500,K$4,FALSE),"")</f>
        <v>-1649863.59</v>
      </c>
      <c r="L405" s="105">
        <f>IFERROR(VLOOKUP($D405,'SAP Data'!$A$7:$SD$1500,L$4,FALSE),"")</f>
        <v>-1649863.59</v>
      </c>
      <c r="M405" s="105">
        <f>IFERROR(VLOOKUP($D405,'SAP Data'!$A$7:$SD$1500,M$4,FALSE),"")</f>
        <v>-1649863.59</v>
      </c>
      <c r="N405" s="105">
        <f>IFERROR(VLOOKUP($D405,'SAP Data'!$A$7:$SD$1500,N$4,FALSE),"")</f>
        <v>-1649863.59</v>
      </c>
      <c r="O405" s="105">
        <f>IFERROR(VLOOKUP($D405,'SAP Data'!$A$7:$SD$1500,O$4,FALSE),"")</f>
        <v>-1649863.59</v>
      </c>
      <c r="P405" s="105">
        <f>IFERROR(VLOOKUP($D405,'SAP Data'!$A$7:$SD$1500,P$4,FALSE),"")</f>
        <v>-1649863.59</v>
      </c>
      <c r="Q405" s="105">
        <f>IFERROR(VLOOKUP($D405,'SAP Data'!$A$7:$SD$1500,Q$4,FALSE),"")</f>
        <v>-1649863.59</v>
      </c>
      <c r="R405" s="105">
        <f>IFERROR(VLOOKUP($D405,'SAP Data'!$A$7:$SD$1500,R$4,FALSE),"")</f>
        <v>-1649863.59</v>
      </c>
      <c r="S405" s="105">
        <f>IFERROR(VLOOKUP($D405,'SAP Data'!$A$7:$SD$1500,S$4,FALSE),"")</f>
        <v>-1649863.59</v>
      </c>
      <c r="T405" s="105">
        <f>IFERROR(VLOOKUP($D405,'SAP Data'!$A$7:$SD$1500,T$4,FALSE),"")</f>
        <v>-1649863.59</v>
      </c>
      <c r="U405" s="105">
        <f>IFERROR(VLOOKUP($D405,'SAP Data'!$A$7:$SD$1500,U$4,FALSE),"")</f>
        <v>-1649863.59</v>
      </c>
      <c r="V405" s="105">
        <f>IFERROR(VLOOKUP($D405,'SAP Data'!$A$7:$SD$1500,V$4,FALSE),"")</f>
        <v>-1649863.59</v>
      </c>
      <c r="W405" s="105">
        <f>IFERROR(VLOOKUP($D405,'SAP Data'!$A$7:$SD$1500,W$4,FALSE),"")</f>
        <v>-1649863.59</v>
      </c>
      <c r="X405" s="105">
        <f>IFERROR(VLOOKUP($D405,'SAP Data'!$A$7:$SD$1500,X$4,FALSE),"")</f>
        <v>-1649863.59</v>
      </c>
      <c r="Y405" s="105">
        <f>IFERROR(VLOOKUP($D405,'SAP Data'!$A$7:$SD$1500,Y$4,FALSE),"")</f>
        <v>-1649863.59</v>
      </c>
      <c r="Z405" s="105">
        <f>IFERROR(VLOOKUP($D405,'SAP Data'!$A$7:$SD$1500,Z$4,FALSE),"")</f>
        <v>-1649863.59</v>
      </c>
      <c r="AA405" s="105">
        <f>IFERROR(VLOOKUP($D405,'SAP Data'!$A$7:$SD$1500,AA$4,FALSE),"")</f>
        <v>-1649863.59</v>
      </c>
      <c r="AB405" s="105">
        <f>IFERROR(VLOOKUP($D405,'SAP Data'!$A$7:$SD$1500,AB$4,FALSE),"")</f>
        <v>-1649863.59</v>
      </c>
      <c r="AC405" s="220">
        <f>IFERROR(VLOOKUP($D405,'SAP Data'!$A$7:$SD$1500,AC$4,FALSE),"")</f>
        <v>-1649863.59</v>
      </c>
      <c r="AD405" s="133">
        <f t="shared" si="417"/>
        <v>-1649863.5900000005</v>
      </c>
      <c r="AE405" s="47">
        <f t="shared" si="418"/>
        <v>-1649863.5900000005</v>
      </c>
      <c r="AF405" s="47">
        <f t="shared" si="419"/>
        <v>-1649863.5900000005</v>
      </c>
      <c r="AG405" s="47">
        <f t="shared" si="420"/>
        <v>-1649863.5900000005</v>
      </c>
      <c r="AH405" s="47">
        <f t="shared" si="421"/>
        <v>-1649863.5900000005</v>
      </c>
      <c r="AI405" s="47">
        <f t="shared" si="422"/>
        <v>-1649863.5900000005</v>
      </c>
      <c r="AJ405" s="47">
        <f t="shared" si="423"/>
        <v>-1649863.5900000005</v>
      </c>
      <c r="AK405" s="47">
        <f t="shared" si="424"/>
        <v>-1649863.5900000005</v>
      </c>
      <c r="AL405" s="47">
        <f t="shared" si="425"/>
        <v>-1649863.5900000005</v>
      </c>
      <c r="AM405" s="47">
        <f t="shared" si="426"/>
        <v>-1649863.5900000005</v>
      </c>
      <c r="AN405" s="47">
        <f t="shared" si="427"/>
        <v>-1649863.5900000005</v>
      </c>
      <c r="AO405" s="132">
        <f t="shared" si="428"/>
        <v>-1649863.5900000005</v>
      </c>
      <c r="AP405" s="19"/>
      <c r="AQ405" s="201"/>
      <c r="AR405" s="19"/>
      <c r="AS405" s="19">
        <f t="shared" si="401"/>
        <v>0</v>
      </c>
      <c r="AT405" s="19"/>
      <c r="AU405" s="201"/>
      <c r="AV405" s="19"/>
      <c r="AW405" s="19">
        <f t="shared" si="402"/>
        <v>0</v>
      </c>
      <c r="AY405" s="201"/>
      <c r="BA405" s="19">
        <f t="shared" si="403"/>
        <v>0</v>
      </c>
      <c r="BC405" s="201"/>
      <c r="BE405" s="19">
        <f t="shared" si="404"/>
        <v>0</v>
      </c>
      <c r="BG405" s="201"/>
      <c r="BI405" s="19">
        <f t="shared" si="405"/>
        <v>0</v>
      </c>
      <c r="BK405" s="201"/>
      <c r="BM405" s="19">
        <f t="shared" si="406"/>
        <v>0</v>
      </c>
      <c r="BO405" s="201"/>
      <c r="BQ405" s="47">
        <f t="shared" si="407"/>
        <v>0</v>
      </c>
      <c r="BR405" s="47"/>
      <c r="BS405" s="214"/>
      <c r="BT405" s="47"/>
      <c r="BU405" s="47">
        <f t="shared" si="408"/>
        <v>0</v>
      </c>
      <c r="BV405" s="47"/>
      <c r="BW405" s="214"/>
      <c r="BX405" s="47"/>
      <c r="BY405" s="47">
        <f t="shared" si="409"/>
        <v>0</v>
      </c>
      <c r="BZ405" s="47"/>
      <c r="CA405" s="214"/>
      <c r="CB405" s="47"/>
      <c r="CC405" s="47">
        <f t="shared" si="410"/>
        <v>0</v>
      </c>
      <c r="CD405" s="47"/>
      <c r="CE405" s="214"/>
      <c r="CF405" s="47"/>
      <c r="CG405" s="47">
        <f t="shared" si="411"/>
        <v>0</v>
      </c>
      <c r="CH405" s="47"/>
      <c r="CI405" s="214"/>
      <c r="CJ405" s="47"/>
      <c r="CK405" s="47">
        <f t="shared" si="412"/>
        <v>0</v>
      </c>
      <c r="CM405" s="19">
        <f t="shared" si="413"/>
        <v>-1649863.5900000005</v>
      </c>
      <c r="CO405" s="19">
        <f t="shared" si="429"/>
        <v>0</v>
      </c>
      <c r="CQ405" s="19">
        <f t="shared" si="430"/>
        <v>0</v>
      </c>
      <c r="CS405" s="19">
        <f t="shared" si="431"/>
        <v>0</v>
      </c>
      <c r="CU405" s="19">
        <f t="shared" si="414"/>
        <v>0</v>
      </c>
      <c r="CW405" s="76">
        <f t="shared" si="415"/>
        <v>0</v>
      </c>
      <c r="CY405" s="21"/>
      <c r="CZ405" s="19">
        <f t="shared" si="395"/>
        <v>0</v>
      </c>
      <c r="DA405" s="21"/>
    </row>
    <row r="406" spans="2:105" x14ac:dyDescent="0.2">
      <c r="B406" s="17" t="str">
        <f>VLOOKUP(D406,'line assign basis'!$L$15:$Q$1525,6,FALSE)</f>
        <v>INST RECD-STOCK-EMP</v>
      </c>
      <c r="C406" s="20" t="s">
        <v>964</v>
      </c>
      <c r="D406" s="20" t="str">
        <f t="shared" si="416"/>
        <v>212001</v>
      </c>
      <c r="E406" s="20">
        <f>IFERROR(VLOOKUP(D406,'line assign basis'!$L$5:$P$1288,5,FALSE),"")</f>
        <v>1</v>
      </c>
      <c r="F406" s="39">
        <v>-151893.24</v>
      </c>
      <c r="G406" s="39">
        <v>-316660.13</v>
      </c>
      <c r="H406" s="19">
        <v>-383481.5</v>
      </c>
      <c r="I406" s="105">
        <f>IFERROR(VLOOKUP($D406,'SAP Data'!$A$7:$SD$1500,I$4,FALSE),"")</f>
        <v>-471818.04</v>
      </c>
      <c r="J406" s="105">
        <f>IFERROR(VLOOKUP($D406,'SAP Data'!$A$7:$SD$1500,J$4,FALSE),"")</f>
        <v>-549126.15</v>
      </c>
      <c r="K406" s="105">
        <f>IFERROR(VLOOKUP($D406,'SAP Data'!$A$7:$SD$1500,K$4,FALSE),"")</f>
        <v>-618754.66</v>
      </c>
      <c r="L406" s="105">
        <f>IFERROR(VLOOKUP($D406,'SAP Data'!$A$7:$SD$1500,L$4,FALSE),"")</f>
        <v>-718742.43</v>
      </c>
      <c r="M406" s="105">
        <f>IFERROR(VLOOKUP($D406,'SAP Data'!$A$7:$SD$1500,M$4,FALSE),"")</f>
        <v>-785622.36</v>
      </c>
      <c r="N406" s="105">
        <f>IFERROR(VLOOKUP($D406,'SAP Data'!$A$7:$SD$1500,N$4,FALSE),"")</f>
        <v>-870271.94</v>
      </c>
      <c r="O406" s="105">
        <f>IFERROR(VLOOKUP($D406,'SAP Data'!$A$7:$SD$1500,O$4,FALSE),"")</f>
        <v>-931404.58</v>
      </c>
      <c r="P406" s="105">
        <f>IFERROR(VLOOKUP($D406,'SAP Data'!$A$7:$SD$1500,P$4,FALSE),"")</f>
        <v>-1013398.04</v>
      </c>
      <c r="Q406" s="105">
        <f>IFERROR(VLOOKUP($D406,'SAP Data'!$A$7:$SD$1500,Q$4,FALSE),"")</f>
        <v>-51578.51</v>
      </c>
      <c r="R406" s="105">
        <f>IFERROR(VLOOKUP($D406,'SAP Data'!$A$7:$SD$1500,R$4,FALSE),"")</f>
        <v>-143918.89000000001</v>
      </c>
      <c r="S406" s="105">
        <f>IFERROR(VLOOKUP($D406,'SAP Data'!$A$7:$SD$1500,S$4,FALSE),"")</f>
        <v>-330748.76</v>
      </c>
      <c r="T406" s="105">
        <f>IFERROR(VLOOKUP($D406,'SAP Data'!$A$7:$SD$1500,T$4,FALSE),"")</f>
        <v>-404204.44</v>
      </c>
      <c r="U406" s="105">
        <f>IFERROR(VLOOKUP($D406,'SAP Data'!$A$7:$SD$1500,U$4,FALSE),"")</f>
        <v>-498814.74</v>
      </c>
      <c r="V406" s="105">
        <f>IFERROR(VLOOKUP($D406,'SAP Data'!$A$7:$SD$1500,V$4,FALSE),"")</f>
        <v>-586696.02</v>
      </c>
      <c r="W406" s="105">
        <f>IFERROR(VLOOKUP($D406,'SAP Data'!$A$7:$SD$1500,W$4,FALSE),"")</f>
        <v>-51578.19</v>
      </c>
      <c r="X406" s="105">
        <f>IFERROR(VLOOKUP($D406,'SAP Data'!$A$7:$SD$1500,X$4,FALSE),"")</f>
        <v>-141734.23000000001</v>
      </c>
      <c r="Y406" s="105">
        <f>IFERROR(VLOOKUP($D406,'SAP Data'!$A$7:$SD$1500,Y$4,FALSE),"")</f>
        <v>-208567.08</v>
      </c>
      <c r="Z406" s="105">
        <f>IFERROR(VLOOKUP($D406,'SAP Data'!$A$7:$SD$1500,Z$4,FALSE),"")</f>
        <v>-51579</v>
      </c>
      <c r="AA406" s="105">
        <f>IFERROR(VLOOKUP($D406,'SAP Data'!$A$7:$SD$1500,AA$4,FALSE),"")</f>
        <v>-133845.82</v>
      </c>
      <c r="AB406" s="105">
        <f>IFERROR(VLOOKUP($D406,'SAP Data'!$A$7:$SD$1500,AB$4,FALSE),"")</f>
        <v>-27685.33</v>
      </c>
      <c r="AC406" s="220">
        <f>IFERROR(VLOOKUP($D406,'SAP Data'!$A$7:$SD$1500,AC$4,FALSE),"")</f>
        <v>-51578.47</v>
      </c>
      <c r="AD406" s="133">
        <f t="shared" si="417"/>
        <v>-571563.70041666669</v>
      </c>
      <c r="AE406" s="47">
        <f t="shared" si="418"/>
        <v>-571818.46208333329</v>
      </c>
      <c r="AF406" s="47">
        <f t="shared" si="419"/>
        <v>-573268.9441666666</v>
      </c>
      <c r="AG406" s="47">
        <f t="shared" si="420"/>
        <v>-575257.26249999995</v>
      </c>
      <c r="AH406" s="47">
        <f t="shared" si="421"/>
        <v>-577947.53625</v>
      </c>
      <c r="AI406" s="47">
        <f t="shared" si="422"/>
        <v>-555880.59458333324</v>
      </c>
      <c r="AJ406" s="47">
        <f t="shared" si="423"/>
        <v>-508206.23333333345</v>
      </c>
      <c r="AK406" s="47">
        <f t="shared" si="424"/>
        <v>-460120.25500000006</v>
      </c>
      <c r="AL406" s="47">
        <f t="shared" si="425"/>
        <v>-401964.0791666666</v>
      </c>
      <c r="AM406" s="47">
        <f t="shared" si="426"/>
        <v>-334620.25833333336</v>
      </c>
      <c r="AN406" s="47">
        <f t="shared" si="427"/>
        <v>-260317.28041666668</v>
      </c>
      <c r="AO406" s="132">
        <f t="shared" si="428"/>
        <v>-219245.9158333333</v>
      </c>
      <c r="AP406" s="19"/>
      <c r="AQ406" s="201"/>
      <c r="AR406" s="19"/>
      <c r="AS406" s="19">
        <f t="shared" si="401"/>
        <v>0</v>
      </c>
      <c r="AT406" s="19"/>
      <c r="AU406" s="201"/>
      <c r="AV406" s="19"/>
      <c r="AW406" s="19">
        <f t="shared" si="402"/>
        <v>0</v>
      </c>
      <c r="AY406" s="201"/>
      <c r="BA406" s="19">
        <f t="shared" si="403"/>
        <v>0</v>
      </c>
      <c r="BC406" s="201"/>
      <c r="BE406" s="19">
        <f t="shared" si="404"/>
        <v>0</v>
      </c>
      <c r="BG406" s="201"/>
      <c r="BI406" s="19">
        <f t="shared" si="405"/>
        <v>0</v>
      </c>
      <c r="BK406" s="201"/>
      <c r="BM406" s="19">
        <f t="shared" si="406"/>
        <v>0</v>
      </c>
      <c r="BO406" s="201"/>
      <c r="BQ406" s="47">
        <f t="shared" si="407"/>
        <v>0</v>
      </c>
      <c r="BR406" s="47"/>
      <c r="BS406" s="214"/>
      <c r="BT406" s="47"/>
      <c r="BU406" s="47">
        <f t="shared" si="408"/>
        <v>0</v>
      </c>
      <c r="BV406" s="47"/>
      <c r="BW406" s="214"/>
      <c r="BX406" s="47"/>
      <c r="BY406" s="47">
        <f t="shared" si="409"/>
        <v>0</v>
      </c>
      <c r="BZ406" s="47"/>
      <c r="CA406" s="214"/>
      <c r="CB406" s="47"/>
      <c r="CC406" s="47">
        <f t="shared" si="410"/>
        <v>0</v>
      </c>
      <c r="CD406" s="47"/>
      <c r="CE406" s="214"/>
      <c r="CF406" s="47"/>
      <c r="CG406" s="47">
        <f t="shared" si="411"/>
        <v>0</v>
      </c>
      <c r="CH406" s="47"/>
      <c r="CI406" s="214"/>
      <c r="CJ406" s="47"/>
      <c r="CK406" s="47">
        <f t="shared" si="412"/>
        <v>0</v>
      </c>
      <c r="CM406" s="19">
        <f t="shared" si="413"/>
        <v>-219245.9158333333</v>
      </c>
      <c r="CO406" s="19">
        <f t="shared" si="429"/>
        <v>0</v>
      </c>
      <c r="CQ406" s="19">
        <f t="shared" si="430"/>
        <v>0</v>
      </c>
      <c r="CS406" s="19">
        <f t="shared" si="431"/>
        <v>0</v>
      </c>
      <c r="CU406" s="19">
        <f t="shared" si="414"/>
        <v>0</v>
      </c>
      <c r="CW406" s="76">
        <f t="shared" si="415"/>
        <v>0</v>
      </c>
      <c r="CY406" s="21"/>
      <c r="CZ406" s="19">
        <f t="shared" si="395"/>
        <v>0</v>
      </c>
      <c r="DA406" s="21"/>
    </row>
    <row r="407" spans="2:105" x14ac:dyDescent="0.2">
      <c r="B407" s="17" t="str">
        <f>VLOOKUP(D407,'line assign basis'!$L$15:$Q$1525,6,FALSE)</f>
        <v>OTHER COMP INCOME</v>
      </c>
      <c r="C407" s="20" t="s">
        <v>967</v>
      </c>
      <c r="D407" s="20" t="str">
        <f t="shared" si="416"/>
        <v>218000</v>
      </c>
      <c r="E407" s="20">
        <f>IFERROR(VLOOKUP(D407,'line assign basis'!$L$5:$P$1288,5,FALSE),"")</f>
        <v>1</v>
      </c>
      <c r="F407" s="39">
        <v>8386667.9400000004</v>
      </c>
      <c r="G407" s="39">
        <v>8335497.3600000003</v>
      </c>
      <c r="H407" s="19">
        <v>8284326.7800000003</v>
      </c>
      <c r="I407" s="105">
        <f>IFERROR(VLOOKUP($D407,'SAP Data'!$A$7:$SD$1500,I$4,FALSE),"")</f>
        <v>8233156.2000000002</v>
      </c>
      <c r="J407" s="105">
        <f>IFERROR(VLOOKUP($D407,'SAP Data'!$A$7:$SD$1500,J$4,FALSE),"")</f>
        <v>8181985.6200000001</v>
      </c>
      <c r="K407" s="105">
        <f>IFERROR(VLOOKUP($D407,'SAP Data'!$A$7:$SD$1500,K$4,FALSE),"")</f>
        <v>8130815.04</v>
      </c>
      <c r="L407" s="105">
        <f>IFERROR(VLOOKUP($D407,'SAP Data'!$A$7:$SD$1500,L$4,FALSE),"")</f>
        <v>8079644.46</v>
      </c>
      <c r="M407" s="105">
        <f>IFERROR(VLOOKUP($D407,'SAP Data'!$A$7:$SD$1500,M$4,FALSE),"")</f>
        <v>8028473.8799999999</v>
      </c>
      <c r="N407" s="105">
        <f>IFERROR(VLOOKUP($D407,'SAP Data'!$A$7:$SD$1500,N$4,FALSE),"")</f>
        <v>7977303.2999999998</v>
      </c>
      <c r="O407" s="105">
        <f>IFERROR(VLOOKUP($D407,'SAP Data'!$A$7:$SD$1500,O$4,FALSE),"")</f>
        <v>7926132.7199999997</v>
      </c>
      <c r="P407" s="105">
        <f>IFERROR(VLOOKUP($D407,'SAP Data'!$A$7:$SD$1500,P$4,FALSE),"")</f>
        <v>7874962.1399999997</v>
      </c>
      <c r="Q407" s="105">
        <f>IFERROR(VLOOKUP($D407,'SAP Data'!$A$7:$SD$1500,Q$4,FALSE),"")</f>
        <v>7187559.2000000002</v>
      </c>
      <c r="R407" s="105">
        <f>IFERROR(VLOOKUP($D407,'SAP Data'!$A$7:$SD$1500,R$4,FALSE),"")</f>
        <v>7149265.9500000002</v>
      </c>
      <c r="S407" s="105">
        <f>IFERROR(VLOOKUP($D407,'SAP Data'!$A$7:$SD$1500,S$4,FALSE),"")</f>
        <v>7110972.7000000002</v>
      </c>
      <c r="T407" s="105">
        <f>IFERROR(VLOOKUP($D407,'SAP Data'!$A$7:$SD$1500,T$4,FALSE),"")</f>
        <v>8439291.4499999993</v>
      </c>
      <c r="U407" s="105">
        <f>IFERROR(VLOOKUP($D407,'SAP Data'!$A$7:$SD$1500,U$4,FALSE),"")</f>
        <v>8400998.1999999993</v>
      </c>
      <c r="V407" s="105">
        <f>IFERROR(VLOOKUP($D407,'SAP Data'!$A$7:$SD$1500,V$4,FALSE),"")</f>
        <v>8362704.9500000002</v>
      </c>
      <c r="W407" s="105">
        <f>IFERROR(VLOOKUP($D407,'SAP Data'!$A$7:$SD$1500,W$4,FALSE),"")</f>
        <v>8324411.7000000002</v>
      </c>
      <c r="X407" s="105">
        <f>IFERROR(VLOOKUP($D407,'SAP Data'!$A$7:$SD$1500,X$4,FALSE),"")</f>
        <v>8286118.4500000002</v>
      </c>
      <c r="Y407" s="105">
        <f>IFERROR(VLOOKUP($D407,'SAP Data'!$A$7:$SD$1500,Y$4,FALSE),"")</f>
        <v>8247825.2000000002</v>
      </c>
      <c r="Z407" s="105">
        <f>IFERROR(VLOOKUP($D407,'SAP Data'!$A$7:$SD$1500,Z$4,FALSE),"")</f>
        <v>8209531.9500000002</v>
      </c>
      <c r="AA407" s="105">
        <f>IFERROR(VLOOKUP($D407,'SAP Data'!$A$7:$SD$1500,AA$4,FALSE),"")</f>
        <v>8171238.7000000002</v>
      </c>
      <c r="AB407" s="105">
        <f>IFERROR(VLOOKUP($D407,'SAP Data'!$A$7:$SD$1500,AB$4,FALSE),"")</f>
        <v>8116343.4500000002</v>
      </c>
      <c r="AC407" s="220">
        <f>IFERROR(VLOOKUP($D407,'SAP Data'!$A$7:$SD$1500,AC$4,FALSE),"")</f>
        <v>10733393.199999999</v>
      </c>
      <c r="AD407" s="133">
        <f t="shared" si="417"/>
        <v>8000651.970416666</v>
      </c>
      <c r="AE407" s="47">
        <f t="shared" si="418"/>
        <v>7898071.6933333343</v>
      </c>
      <c r="AF407" s="47">
        <f t="shared" si="419"/>
        <v>7853506.6937500006</v>
      </c>
      <c r="AG407" s="47">
        <f t="shared" si="420"/>
        <v>7866956.9716666667</v>
      </c>
      <c r="AH407" s="47">
        <f t="shared" si="421"/>
        <v>7881480.3604166666</v>
      </c>
      <c r="AI407" s="47">
        <f t="shared" si="422"/>
        <v>7897076.8600000003</v>
      </c>
      <c r="AJ407" s="47">
        <f t="shared" si="423"/>
        <v>7913746.4704166679</v>
      </c>
      <c r="AK407" s="47">
        <f t="shared" si="424"/>
        <v>7931489.1916666673</v>
      </c>
      <c r="AL407" s="47">
        <f t="shared" si="425"/>
        <v>7950305.0237500006</v>
      </c>
      <c r="AM407" s="47">
        <f t="shared" si="426"/>
        <v>7970193.9666666677</v>
      </c>
      <c r="AN407" s="47">
        <f t="shared" si="427"/>
        <v>7990464.2704166668</v>
      </c>
      <c r="AO407" s="132">
        <f t="shared" si="428"/>
        <v>8148264.9083333341</v>
      </c>
      <c r="AP407" s="19"/>
      <c r="AQ407" s="201"/>
      <c r="AR407" s="19"/>
      <c r="AS407" s="19">
        <f t="shared" si="401"/>
        <v>0</v>
      </c>
      <c r="AT407" s="19"/>
      <c r="AU407" s="201"/>
      <c r="AV407" s="19"/>
      <c r="AW407" s="19">
        <f t="shared" si="402"/>
        <v>0</v>
      </c>
      <c r="AY407" s="201"/>
      <c r="BA407" s="19">
        <f t="shared" si="403"/>
        <v>0</v>
      </c>
      <c r="BC407" s="201"/>
      <c r="BE407" s="19">
        <f t="shared" si="404"/>
        <v>0</v>
      </c>
      <c r="BG407" s="201"/>
      <c r="BI407" s="19">
        <f t="shared" si="405"/>
        <v>0</v>
      </c>
      <c r="BK407" s="201"/>
      <c r="BM407" s="19">
        <f t="shared" si="406"/>
        <v>0</v>
      </c>
      <c r="BO407" s="201"/>
      <c r="BQ407" s="47">
        <f t="shared" si="407"/>
        <v>0</v>
      </c>
      <c r="BR407" s="47"/>
      <c r="BS407" s="214"/>
      <c r="BT407" s="47"/>
      <c r="BU407" s="47">
        <f t="shared" si="408"/>
        <v>0</v>
      </c>
      <c r="BV407" s="47"/>
      <c r="BW407" s="214"/>
      <c r="BX407" s="47"/>
      <c r="BY407" s="47">
        <f t="shared" si="409"/>
        <v>0</v>
      </c>
      <c r="BZ407" s="47"/>
      <c r="CA407" s="214"/>
      <c r="CB407" s="47"/>
      <c r="CC407" s="47">
        <f t="shared" si="410"/>
        <v>0</v>
      </c>
      <c r="CD407" s="47"/>
      <c r="CE407" s="214"/>
      <c r="CF407" s="47"/>
      <c r="CG407" s="47">
        <f t="shared" si="411"/>
        <v>0</v>
      </c>
      <c r="CH407" s="47"/>
      <c r="CI407" s="214"/>
      <c r="CJ407" s="47"/>
      <c r="CK407" s="47">
        <f t="shared" si="412"/>
        <v>0</v>
      </c>
      <c r="CM407" s="19">
        <f t="shared" si="413"/>
        <v>8148264.9083333341</v>
      </c>
      <c r="CO407" s="19">
        <f t="shared" si="429"/>
        <v>0</v>
      </c>
      <c r="CQ407" s="19">
        <f t="shared" si="430"/>
        <v>0</v>
      </c>
      <c r="CS407" s="19">
        <f t="shared" si="431"/>
        <v>0</v>
      </c>
      <c r="CU407" s="19">
        <f t="shared" si="414"/>
        <v>0</v>
      </c>
      <c r="CW407" s="76">
        <f t="shared" si="415"/>
        <v>0</v>
      </c>
      <c r="CY407" s="21"/>
      <c r="CZ407" s="19">
        <f t="shared" si="395"/>
        <v>0</v>
      </c>
      <c r="DA407" s="21"/>
    </row>
    <row r="408" spans="2:105" x14ac:dyDescent="0.2">
      <c r="B408" s="17" t="str">
        <f>VLOOKUP(D408,'line assign basis'!$L$15:$Q$1525,6,FALSE)</f>
        <v>RETAINED EARNINGS</v>
      </c>
      <c r="C408" s="20" t="s">
        <v>970</v>
      </c>
      <c r="D408" s="20" t="str">
        <f t="shared" si="416"/>
        <v>216000</v>
      </c>
      <c r="E408" s="20">
        <f>IFERROR(VLOOKUP(D408,'line assign basis'!$L$5:$P$1288,5,FALSE),"")</f>
        <v>1</v>
      </c>
      <c r="F408" s="39">
        <v>-277931215</v>
      </c>
      <c r="G408" s="39">
        <v>-277931215</v>
      </c>
      <c r="H408" s="19">
        <v>-277931215</v>
      </c>
      <c r="I408" s="105">
        <f>IFERROR(VLOOKUP($D408,'SAP Data'!$A$7:$SD$1500,I$4,FALSE),"")</f>
        <v>-277931215</v>
      </c>
      <c r="J408" s="105">
        <f>IFERROR(VLOOKUP($D408,'SAP Data'!$A$7:$SD$1500,J$4,FALSE),"")</f>
        <v>-277931215</v>
      </c>
      <c r="K408" s="105">
        <f>IFERROR(VLOOKUP($D408,'SAP Data'!$A$7:$SD$1500,K$4,FALSE),"")</f>
        <v>-277931215</v>
      </c>
      <c r="L408" s="105">
        <f>IFERROR(VLOOKUP($D408,'SAP Data'!$A$7:$SD$1500,L$4,FALSE),"")</f>
        <v>-277931215</v>
      </c>
      <c r="M408" s="105">
        <f>IFERROR(VLOOKUP($D408,'SAP Data'!$A$7:$SD$1500,M$4,FALSE),"")</f>
        <v>-277931215</v>
      </c>
      <c r="N408" s="105">
        <f>IFERROR(VLOOKUP($D408,'SAP Data'!$A$7:$SD$1500,N$4,FALSE),"")</f>
        <v>-277931215</v>
      </c>
      <c r="O408" s="105">
        <f>IFERROR(VLOOKUP($D408,'SAP Data'!$A$7:$SD$1500,O$4,FALSE),"")</f>
        <v>-277931215</v>
      </c>
      <c r="P408" s="105">
        <f>IFERROR(VLOOKUP($D408,'SAP Data'!$A$7:$SD$1500,P$4,FALSE),"")</f>
        <v>-277931215</v>
      </c>
      <c r="Q408" s="105">
        <f>IFERROR(VLOOKUP($D408,'SAP Data'!$A$7:$SD$1500,Q$4,FALSE),"")</f>
        <v>-446695435.41000003</v>
      </c>
      <c r="R408" s="105">
        <f>IFERROR(VLOOKUP($D408,'SAP Data'!$A$7:$SD$1500,R$4,FALSE),"")</f>
        <v>-471986440.02999997</v>
      </c>
      <c r="S408" s="105">
        <f>IFERROR(VLOOKUP($D408,'SAP Data'!$A$7:$SD$1500,S$4,FALSE),"")</f>
        <v>-471986440.02999997</v>
      </c>
      <c r="T408" s="105">
        <f>IFERROR(VLOOKUP($D408,'SAP Data'!$A$7:$SD$1500,T$4,FALSE),"")</f>
        <v>-473353052.02999997</v>
      </c>
      <c r="U408" s="105">
        <f>IFERROR(VLOOKUP($D408,'SAP Data'!$A$7:$SD$1500,U$4,FALSE),"")</f>
        <v>-473353052.02999997</v>
      </c>
      <c r="V408" s="105">
        <f>IFERROR(VLOOKUP($D408,'SAP Data'!$A$7:$SD$1500,V$4,FALSE),"")</f>
        <v>-473353052.02999997</v>
      </c>
      <c r="W408" s="105">
        <f>IFERROR(VLOOKUP($D408,'SAP Data'!$A$7:$SD$1500,W$4,FALSE),"")</f>
        <v>-473353052.02999997</v>
      </c>
      <c r="X408" s="105">
        <f>IFERROR(VLOOKUP($D408,'SAP Data'!$A$7:$SD$1500,X$4,FALSE),"")</f>
        <v>-473353052.02999997</v>
      </c>
      <c r="Y408" s="105">
        <f>IFERROR(VLOOKUP($D408,'SAP Data'!$A$7:$SD$1500,Y$4,FALSE),"")</f>
        <v>-473353052.02999997</v>
      </c>
      <c r="Z408" s="105">
        <f>IFERROR(VLOOKUP($D408,'SAP Data'!$A$7:$SD$1500,Z$4,FALSE),"")</f>
        <v>-473353052.02999997</v>
      </c>
      <c r="AA408" s="105">
        <f>IFERROR(VLOOKUP($D408,'SAP Data'!$A$7:$SD$1500,AA$4,FALSE),"")</f>
        <v>-473353052.02999997</v>
      </c>
      <c r="AB408" s="105">
        <f>IFERROR(VLOOKUP($D408,'SAP Data'!$A$7:$SD$1500,AB$4,FALSE),"")</f>
        <v>-473353052.02999997</v>
      </c>
      <c r="AC408" s="220">
        <f>IFERROR(VLOOKUP($D408,'SAP Data'!$A$7:$SD$1500,AC$4,FALSE),"")</f>
        <v>-473353052.02999997</v>
      </c>
      <c r="AD408" s="133">
        <f t="shared" si="417"/>
        <v>-300080534.41041666</v>
      </c>
      <c r="AE408" s="47">
        <f t="shared" si="418"/>
        <v>-316251803.1629166</v>
      </c>
      <c r="AF408" s="47">
        <f t="shared" si="419"/>
        <v>-332480014.08208328</v>
      </c>
      <c r="AG408" s="47">
        <f t="shared" si="420"/>
        <v>-348765167.1679166</v>
      </c>
      <c r="AH408" s="47">
        <f t="shared" si="421"/>
        <v>-365050320.25375003</v>
      </c>
      <c r="AI408" s="47">
        <f t="shared" si="422"/>
        <v>-381335473.33958334</v>
      </c>
      <c r="AJ408" s="47">
        <f t="shared" si="423"/>
        <v>-397620626.42541665</v>
      </c>
      <c r="AK408" s="47">
        <f t="shared" si="424"/>
        <v>-413905779.51124996</v>
      </c>
      <c r="AL408" s="47">
        <f t="shared" si="425"/>
        <v>-430190932.59708327</v>
      </c>
      <c r="AM408" s="47">
        <f t="shared" si="426"/>
        <v>-446476085.68291658</v>
      </c>
      <c r="AN408" s="47">
        <f t="shared" si="427"/>
        <v>-462761238.76874989</v>
      </c>
      <c r="AO408" s="132">
        <f t="shared" si="428"/>
        <v>-472014549.33749986</v>
      </c>
      <c r="AP408" s="19"/>
      <c r="AQ408" s="201"/>
      <c r="AR408" s="19"/>
      <c r="AS408" s="19">
        <f t="shared" si="401"/>
        <v>0</v>
      </c>
      <c r="AT408" s="19"/>
      <c r="AU408" s="201"/>
      <c r="AV408" s="19"/>
      <c r="AW408" s="19">
        <f t="shared" si="402"/>
        <v>0</v>
      </c>
      <c r="AY408" s="201"/>
      <c r="BA408" s="19">
        <f t="shared" si="403"/>
        <v>0</v>
      </c>
      <c r="BC408" s="201"/>
      <c r="BE408" s="19">
        <f t="shared" si="404"/>
        <v>0</v>
      </c>
      <c r="BG408" s="201"/>
      <c r="BI408" s="19">
        <f t="shared" si="405"/>
        <v>0</v>
      </c>
      <c r="BK408" s="201"/>
      <c r="BM408" s="19">
        <f t="shared" si="406"/>
        <v>0</v>
      </c>
      <c r="BO408" s="201"/>
      <c r="BQ408" s="47">
        <f t="shared" si="407"/>
        <v>0</v>
      </c>
      <c r="BR408" s="47"/>
      <c r="BS408" s="214"/>
      <c r="BT408" s="47"/>
      <c r="BU408" s="47">
        <f t="shared" si="408"/>
        <v>0</v>
      </c>
      <c r="BV408" s="47"/>
      <c r="BW408" s="214"/>
      <c r="BX408" s="47"/>
      <c r="BY408" s="47">
        <f t="shared" si="409"/>
        <v>0</v>
      </c>
      <c r="BZ408" s="47"/>
      <c r="CA408" s="214"/>
      <c r="CB408" s="47"/>
      <c r="CC408" s="47">
        <f t="shared" si="410"/>
        <v>0</v>
      </c>
      <c r="CD408" s="47"/>
      <c r="CE408" s="214"/>
      <c r="CF408" s="47"/>
      <c r="CG408" s="47">
        <f t="shared" si="411"/>
        <v>0</v>
      </c>
      <c r="CH408" s="47"/>
      <c r="CI408" s="214"/>
      <c r="CJ408" s="47"/>
      <c r="CK408" s="47">
        <f t="shared" si="412"/>
        <v>0</v>
      </c>
      <c r="CM408" s="19">
        <f t="shared" si="413"/>
        <v>-472014549.33749986</v>
      </c>
      <c r="CO408" s="19">
        <f t="shared" si="429"/>
        <v>0</v>
      </c>
      <c r="CQ408" s="19">
        <f t="shared" si="430"/>
        <v>0</v>
      </c>
      <c r="CS408" s="19">
        <f t="shared" si="431"/>
        <v>0</v>
      </c>
      <c r="CU408" s="19">
        <f t="shared" si="414"/>
        <v>0</v>
      </c>
      <c r="CW408" s="76">
        <f t="shared" si="415"/>
        <v>0</v>
      </c>
      <c r="CY408" s="21"/>
      <c r="CZ408" s="19">
        <f t="shared" si="395"/>
        <v>0</v>
      </c>
      <c r="DA408" s="21"/>
    </row>
    <row r="409" spans="2:105" x14ac:dyDescent="0.2">
      <c r="B409" s="17" t="str">
        <f>VLOOKUP(D409,'line assign basis'!$L$15:$Q$1525,6,FALSE)</f>
        <v>UNDIST EARN-NNG FINA</v>
      </c>
      <c r="C409" s="20" t="s">
        <v>973</v>
      </c>
      <c r="D409" s="20" t="str">
        <f t="shared" si="416"/>
        <v>216016</v>
      </c>
      <c r="E409" s="20">
        <f>IFERROR(VLOOKUP(D409,'line assign basis'!$L$5:$P$1288,5,FALSE),"")</f>
        <v>1</v>
      </c>
      <c r="F409" s="39">
        <v>2562211.71</v>
      </c>
      <c r="G409" s="39">
        <v>2562211.71</v>
      </c>
      <c r="H409" s="19">
        <v>2562211.71</v>
      </c>
      <c r="I409" s="105">
        <f>IFERROR(VLOOKUP($D409,'SAP Data'!$A$7:$SD$1500,I$4,FALSE),"")</f>
        <v>2562211.71</v>
      </c>
      <c r="J409" s="105">
        <f>IFERROR(VLOOKUP($D409,'SAP Data'!$A$7:$SD$1500,J$4,FALSE),"")</f>
        <v>2562211.71</v>
      </c>
      <c r="K409" s="105">
        <f>IFERROR(VLOOKUP($D409,'SAP Data'!$A$7:$SD$1500,K$4,FALSE),"")</f>
        <v>2562211.71</v>
      </c>
      <c r="L409" s="105">
        <f>IFERROR(VLOOKUP($D409,'SAP Data'!$A$7:$SD$1500,L$4,FALSE),"")</f>
        <v>2562211.71</v>
      </c>
      <c r="M409" s="105">
        <f>IFERROR(VLOOKUP($D409,'SAP Data'!$A$7:$SD$1500,M$4,FALSE),"")</f>
        <v>2562211.71</v>
      </c>
      <c r="N409" s="105">
        <f>IFERROR(VLOOKUP($D409,'SAP Data'!$A$7:$SD$1500,N$4,FALSE),"")</f>
        <v>2562211.71</v>
      </c>
      <c r="O409" s="105">
        <f>IFERROR(VLOOKUP($D409,'SAP Data'!$A$7:$SD$1500,O$4,FALSE),"")</f>
        <v>2562211.71</v>
      </c>
      <c r="P409" s="105">
        <f>IFERROR(VLOOKUP($D409,'SAP Data'!$A$7:$SD$1500,P$4,FALSE),"")</f>
        <v>2562211.71</v>
      </c>
      <c r="Q409" s="105">
        <f>IFERROR(VLOOKUP($D409,'SAP Data'!$A$7:$SD$1500,Q$4,FALSE),"")</f>
        <v>2562211.71</v>
      </c>
      <c r="R409" s="105">
        <f>IFERROR(VLOOKUP($D409,'SAP Data'!$A$7:$SD$1500,R$4,FALSE),"")</f>
        <v>2562211.71</v>
      </c>
      <c r="S409" s="105">
        <f>IFERROR(VLOOKUP($D409,'SAP Data'!$A$7:$SD$1500,S$4,FALSE),"")</f>
        <v>2562211.71</v>
      </c>
      <c r="T409" s="105">
        <f>IFERROR(VLOOKUP($D409,'SAP Data'!$A$7:$SD$1500,T$4,FALSE),"")</f>
        <v>2562211.71</v>
      </c>
      <c r="U409" s="105">
        <f>IFERROR(VLOOKUP($D409,'SAP Data'!$A$7:$SD$1500,U$4,FALSE),"")</f>
        <v>2562211.71</v>
      </c>
      <c r="V409" s="105">
        <f>IFERROR(VLOOKUP($D409,'SAP Data'!$A$7:$SD$1500,V$4,FALSE),"")</f>
        <v>2562211.71</v>
      </c>
      <c r="W409" s="105">
        <f>IFERROR(VLOOKUP($D409,'SAP Data'!$A$7:$SD$1500,W$4,FALSE),"")</f>
        <v>2562211.71</v>
      </c>
      <c r="X409" s="105">
        <f>IFERROR(VLOOKUP($D409,'SAP Data'!$A$7:$SD$1500,X$4,FALSE),"")</f>
        <v>2562211.71</v>
      </c>
      <c r="Y409" s="105">
        <f>IFERROR(VLOOKUP($D409,'SAP Data'!$A$7:$SD$1500,Y$4,FALSE),"")</f>
        <v>2562211.71</v>
      </c>
      <c r="Z409" s="105">
        <f>IFERROR(VLOOKUP($D409,'SAP Data'!$A$7:$SD$1500,Z$4,FALSE),"")</f>
        <v>2562211.71</v>
      </c>
      <c r="AA409" s="105">
        <f>IFERROR(VLOOKUP($D409,'SAP Data'!$A$7:$SD$1500,AA$4,FALSE),"")</f>
        <v>2562211.71</v>
      </c>
      <c r="AB409" s="105">
        <f>IFERROR(VLOOKUP($D409,'SAP Data'!$A$7:$SD$1500,AB$4,FALSE),"")</f>
        <v>2562211.71</v>
      </c>
      <c r="AC409" s="220">
        <f>IFERROR(VLOOKUP($D409,'SAP Data'!$A$7:$SD$1500,AC$4,FALSE),"")</f>
        <v>2562211.71</v>
      </c>
      <c r="AD409" s="133">
        <f t="shared" si="417"/>
        <v>2562211.7100000004</v>
      </c>
      <c r="AE409" s="47">
        <f t="shared" si="418"/>
        <v>2562211.7100000004</v>
      </c>
      <c r="AF409" s="47">
        <f t="shared" si="419"/>
        <v>2562211.7100000004</v>
      </c>
      <c r="AG409" s="47">
        <f t="shared" si="420"/>
        <v>2562211.7100000004</v>
      </c>
      <c r="AH409" s="47">
        <f t="shared" si="421"/>
        <v>2562211.7100000004</v>
      </c>
      <c r="AI409" s="47">
        <f t="shared" si="422"/>
        <v>2562211.7100000004</v>
      </c>
      <c r="AJ409" s="47">
        <f t="shared" si="423"/>
        <v>2562211.7100000004</v>
      </c>
      <c r="AK409" s="47">
        <f t="shared" si="424"/>
        <v>2562211.7100000004</v>
      </c>
      <c r="AL409" s="47">
        <f t="shared" si="425"/>
        <v>2562211.7100000004</v>
      </c>
      <c r="AM409" s="47">
        <f t="shared" si="426"/>
        <v>2562211.7100000004</v>
      </c>
      <c r="AN409" s="47">
        <f t="shared" si="427"/>
        <v>2562211.7100000004</v>
      </c>
      <c r="AO409" s="132">
        <f t="shared" si="428"/>
        <v>2562211.7100000004</v>
      </c>
      <c r="AP409" s="19"/>
      <c r="AQ409" s="201"/>
      <c r="AR409" s="19"/>
      <c r="AS409" s="19">
        <f t="shared" si="401"/>
        <v>0</v>
      </c>
      <c r="AT409" s="19"/>
      <c r="AU409" s="201"/>
      <c r="AV409" s="19"/>
      <c r="AW409" s="19">
        <f t="shared" si="402"/>
        <v>0</v>
      </c>
      <c r="AY409" s="201"/>
      <c r="BA409" s="19">
        <f t="shared" si="403"/>
        <v>0</v>
      </c>
      <c r="BC409" s="201"/>
      <c r="BE409" s="19">
        <f t="shared" si="404"/>
        <v>0</v>
      </c>
      <c r="BG409" s="201"/>
      <c r="BI409" s="19">
        <f t="shared" si="405"/>
        <v>0</v>
      </c>
      <c r="BK409" s="201"/>
      <c r="BM409" s="19">
        <f t="shared" si="406"/>
        <v>0</v>
      </c>
      <c r="BO409" s="201"/>
      <c r="BQ409" s="47">
        <f t="shared" si="407"/>
        <v>0</v>
      </c>
      <c r="BR409" s="47"/>
      <c r="BS409" s="214"/>
      <c r="BT409" s="47"/>
      <c r="BU409" s="47">
        <f t="shared" si="408"/>
        <v>0</v>
      </c>
      <c r="BV409" s="47"/>
      <c r="BW409" s="214"/>
      <c r="BX409" s="47"/>
      <c r="BY409" s="47">
        <f t="shared" si="409"/>
        <v>0</v>
      </c>
      <c r="BZ409" s="47"/>
      <c r="CA409" s="214"/>
      <c r="CB409" s="47"/>
      <c r="CC409" s="47">
        <f t="shared" si="410"/>
        <v>0</v>
      </c>
      <c r="CD409" s="47"/>
      <c r="CE409" s="214"/>
      <c r="CF409" s="47"/>
      <c r="CG409" s="47">
        <f t="shared" si="411"/>
        <v>0</v>
      </c>
      <c r="CH409" s="47"/>
      <c r="CI409" s="214"/>
      <c r="CJ409" s="47"/>
      <c r="CK409" s="47">
        <f t="shared" si="412"/>
        <v>0</v>
      </c>
      <c r="CM409" s="19">
        <f t="shared" si="413"/>
        <v>2562211.7100000004</v>
      </c>
      <c r="CO409" s="19">
        <f t="shared" si="429"/>
        <v>0</v>
      </c>
      <c r="CQ409" s="19">
        <f t="shared" si="430"/>
        <v>0</v>
      </c>
      <c r="CS409" s="19">
        <f t="shared" si="431"/>
        <v>0</v>
      </c>
      <c r="CU409" s="19">
        <f t="shared" si="414"/>
        <v>0</v>
      </c>
      <c r="CW409" s="76">
        <f t="shared" si="415"/>
        <v>0</v>
      </c>
      <c r="CY409" s="21"/>
      <c r="CZ409" s="19">
        <f t="shared" si="395"/>
        <v>0</v>
      </c>
      <c r="DA409" s="21"/>
    </row>
    <row r="410" spans="2:105" x14ac:dyDescent="0.2">
      <c r="B410" s="17" t="str">
        <f>VLOOKUP(D410,'line assign basis'!$L$15:$Q$1525,6,FALSE)</f>
        <v>UNDIST EARN - NW ENE</v>
      </c>
      <c r="C410" s="20" t="s">
        <v>976</v>
      </c>
      <c r="D410" s="20" t="str">
        <f t="shared" si="416"/>
        <v>216018</v>
      </c>
      <c r="E410" s="20">
        <f>IFERROR(VLOOKUP(D410,'line assign basis'!$L$5:$P$1288,5,FALSE),"")</f>
        <v>1</v>
      </c>
      <c r="F410" s="39">
        <v>8436924.7599999998</v>
      </c>
      <c r="G410" s="39">
        <v>8436924.7599999998</v>
      </c>
      <c r="H410" s="19">
        <v>8436924.7599999998</v>
      </c>
      <c r="I410" s="105">
        <f>IFERROR(VLOOKUP($D410,'SAP Data'!$A$7:$SD$1500,I$4,FALSE),"")</f>
        <v>8436924.7599999998</v>
      </c>
      <c r="J410" s="105">
        <f>IFERROR(VLOOKUP($D410,'SAP Data'!$A$7:$SD$1500,J$4,FALSE),"")</f>
        <v>8436924.7599999998</v>
      </c>
      <c r="K410" s="105">
        <f>IFERROR(VLOOKUP($D410,'SAP Data'!$A$7:$SD$1500,K$4,FALSE),"")</f>
        <v>8436924.7599999998</v>
      </c>
      <c r="L410" s="105">
        <f>IFERROR(VLOOKUP($D410,'SAP Data'!$A$7:$SD$1500,L$4,FALSE),"")</f>
        <v>8436924.7599999998</v>
      </c>
      <c r="M410" s="105">
        <f>IFERROR(VLOOKUP($D410,'SAP Data'!$A$7:$SD$1500,M$4,FALSE),"")</f>
        <v>8436924.7599999998</v>
      </c>
      <c r="N410" s="105">
        <f>IFERROR(VLOOKUP($D410,'SAP Data'!$A$7:$SD$1500,N$4,FALSE),"")</f>
        <v>8436924.7599999998</v>
      </c>
      <c r="O410" s="105">
        <f>IFERROR(VLOOKUP($D410,'SAP Data'!$A$7:$SD$1500,O$4,FALSE),"")</f>
        <v>8436924.7599999998</v>
      </c>
      <c r="P410" s="105">
        <f>IFERROR(VLOOKUP($D410,'SAP Data'!$A$7:$SD$1500,P$4,FALSE),"")</f>
        <v>8436924.7599999998</v>
      </c>
      <c r="Q410" s="105">
        <f>IFERROR(VLOOKUP($D410,'SAP Data'!$A$7:$SD$1500,Q$4,FALSE),"")</f>
        <v>8436924.7599999998</v>
      </c>
      <c r="R410" s="105">
        <f>IFERROR(VLOOKUP($D410,'SAP Data'!$A$7:$SD$1500,R$4,FALSE),"")</f>
        <v>8436924.7599999998</v>
      </c>
      <c r="S410" s="105">
        <f>IFERROR(VLOOKUP($D410,'SAP Data'!$A$7:$SD$1500,S$4,FALSE),"")</f>
        <v>8436924.7599999998</v>
      </c>
      <c r="T410" s="105">
        <f>IFERROR(VLOOKUP($D410,'SAP Data'!$A$7:$SD$1500,T$4,FALSE),"")</f>
        <v>8436924.7599999998</v>
      </c>
      <c r="U410" s="105">
        <f>IFERROR(VLOOKUP($D410,'SAP Data'!$A$7:$SD$1500,U$4,FALSE),"")</f>
        <v>8436924.7599999998</v>
      </c>
      <c r="V410" s="105">
        <f>IFERROR(VLOOKUP($D410,'SAP Data'!$A$7:$SD$1500,V$4,FALSE),"")</f>
        <v>8436924.7599999998</v>
      </c>
      <c r="W410" s="105">
        <f>IFERROR(VLOOKUP($D410,'SAP Data'!$A$7:$SD$1500,W$4,FALSE),"")</f>
        <v>8436924.7599999998</v>
      </c>
      <c r="X410" s="105">
        <f>IFERROR(VLOOKUP($D410,'SAP Data'!$A$7:$SD$1500,X$4,FALSE),"")</f>
        <v>8436924.7599999998</v>
      </c>
      <c r="Y410" s="105">
        <f>IFERROR(VLOOKUP($D410,'SAP Data'!$A$7:$SD$1500,Y$4,FALSE),"")</f>
        <v>8436924.7599999998</v>
      </c>
      <c r="Z410" s="105">
        <f>IFERROR(VLOOKUP($D410,'SAP Data'!$A$7:$SD$1500,Z$4,FALSE),"")</f>
        <v>8436924.7599999998</v>
      </c>
      <c r="AA410" s="105">
        <f>IFERROR(VLOOKUP($D410,'SAP Data'!$A$7:$SD$1500,AA$4,FALSE),"")</f>
        <v>8436924.7599999998</v>
      </c>
      <c r="AB410" s="105">
        <f>IFERROR(VLOOKUP($D410,'SAP Data'!$A$7:$SD$1500,AB$4,FALSE),"")</f>
        <v>8436924.7599999998</v>
      </c>
      <c r="AC410" s="220">
        <f>IFERROR(VLOOKUP($D410,'SAP Data'!$A$7:$SD$1500,AC$4,FALSE),"")</f>
        <v>8436924.7599999998</v>
      </c>
      <c r="AD410" s="133">
        <f t="shared" si="417"/>
        <v>8436924.7599999998</v>
      </c>
      <c r="AE410" s="47">
        <f t="shared" si="418"/>
        <v>8436924.7599999998</v>
      </c>
      <c r="AF410" s="47">
        <f t="shared" si="419"/>
        <v>8436924.7599999998</v>
      </c>
      <c r="AG410" s="47">
        <f t="shared" si="420"/>
        <v>8436924.7599999998</v>
      </c>
      <c r="AH410" s="47">
        <f t="shared" si="421"/>
        <v>8436924.7599999998</v>
      </c>
      <c r="AI410" s="47">
        <f t="shared" si="422"/>
        <v>8436924.7599999998</v>
      </c>
      <c r="AJ410" s="47">
        <f t="shared" si="423"/>
        <v>8436924.7599999998</v>
      </c>
      <c r="AK410" s="47">
        <f t="shared" si="424"/>
        <v>8436924.7599999998</v>
      </c>
      <c r="AL410" s="47">
        <f t="shared" si="425"/>
        <v>8436924.7599999998</v>
      </c>
      <c r="AM410" s="47">
        <f t="shared" si="426"/>
        <v>8436924.7599999998</v>
      </c>
      <c r="AN410" s="47">
        <f t="shared" si="427"/>
        <v>8436924.7599999998</v>
      </c>
      <c r="AO410" s="132">
        <f t="shared" si="428"/>
        <v>8436924.7599999998</v>
      </c>
      <c r="AP410" s="19"/>
      <c r="AQ410" s="201"/>
      <c r="AR410" s="19"/>
      <c r="AS410" s="19">
        <f t="shared" si="401"/>
        <v>0</v>
      </c>
      <c r="AT410" s="19"/>
      <c r="AU410" s="201"/>
      <c r="AV410" s="19"/>
      <c r="AW410" s="19">
        <f t="shared" si="402"/>
        <v>0</v>
      </c>
      <c r="AY410" s="201"/>
      <c r="BA410" s="19">
        <f t="shared" si="403"/>
        <v>0</v>
      </c>
      <c r="BC410" s="201"/>
      <c r="BE410" s="19">
        <f t="shared" si="404"/>
        <v>0</v>
      </c>
      <c r="BG410" s="201"/>
      <c r="BI410" s="19">
        <f t="shared" si="405"/>
        <v>0</v>
      </c>
      <c r="BK410" s="201"/>
      <c r="BM410" s="19">
        <f t="shared" si="406"/>
        <v>0</v>
      </c>
      <c r="BO410" s="201"/>
      <c r="BQ410" s="47">
        <f t="shared" si="407"/>
        <v>0</v>
      </c>
      <c r="BR410" s="47"/>
      <c r="BS410" s="214"/>
      <c r="BT410" s="47"/>
      <c r="BU410" s="47">
        <f t="shared" si="408"/>
        <v>0</v>
      </c>
      <c r="BV410" s="47"/>
      <c r="BW410" s="214"/>
      <c r="BX410" s="47"/>
      <c r="BY410" s="47">
        <f t="shared" si="409"/>
        <v>0</v>
      </c>
      <c r="BZ410" s="47"/>
      <c r="CA410" s="214"/>
      <c r="CB410" s="47"/>
      <c r="CC410" s="47">
        <f t="shared" si="410"/>
        <v>0</v>
      </c>
      <c r="CD410" s="47"/>
      <c r="CE410" s="214"/>
      <c r="CF410" s="47"/>
      <c r="CG410" s="47">
        <f t="shared" si="411"/>
        <v>0</v>
      </c>
      <c r="CH410" s="47"/>
      <c r="CI410" s="214"/>
      <c r="CJ410" s="47"/>
      <c r="CK410" s="47">
        <f t="shared" si="412"/>
        <v>0</v>
      </c>
      <c r="CM410" s="19">
        <f t="shared" si="413"/>
        <v>8436924.7599999998</v>
      </c>
      <c r="CO410" s="19">
        <f t="shared" si="429"/>
        <v>0</v>
      </c>
      <c r="CQ410" s="19">
        <f t="shared" si="430"/>
        <v>0</v>
      </c>
      <c r="CS410" s="19">
        <f t="shared" si="431"/>
        <v>0</v>
      </c>
      <c r="CU410" s="19">
        <f t="shared" si="414"/>
        <v>0</v>
      </c>
      <c r="CW410" s="76">
        <f t="shared" si="415"/>
        <v>0</v>
      </c>
      <c r="CY410" s="21"/>
      <c r="CZ410" s="19">
        <f t="shared" si="395"/>
        <v>0</v>
      </c>
      <c r="DA410" s="21"/>
    </row>
    <row r="411" spans="2:105" x14ac:dyDescent="0.2">
      <c r="B411" s="17" t="str">
        <f>VLOOKUP(D411,'line assign basis'!$L$15:$Q$1525,6,FALSE)</f>
        <v>R/E - KB PIPELINE</v>
      </c>
      <c r="C411" s="20" t="s">
        <v>979</v>
      </c>
      <c r="D411" s="20" t="str">
        <f t="shared" si="416"/>
        <v>216100</v>
      </c>
      <c r="E411" s="20">
        <f>IFERROR(VLOOKUP(D411,'line assign basis'!$L$5:$P$1288,5,FALSE),"")</f>
        <v>1</v>
      </c>
      <c r="F411" s="39">
        <v>933350.75</v>
      </c>
      <c r="G411" s="39">
        <v>933350.75</v>
      </c>
      <c r="H411" s="19">
        <v>933350.75</v>
      </c>
      <c r="I411" s="105">
        <f>IFERROR(VLOOKUP($D411,'SAP Data'!$A$7:$SD$1500,I$4,FALSE),"")</f>
        <v>933350.75</v>
      </c>
      <c r="J411" s="105">
        <f>IFERROR(VLOOKUP($D411,'SAP Data'!$A$7:$SD$1500,J$4,FALSE),"")</f>
        <v>933350.75</v>
      </c>
      <c r="K411" s="105">
        <f>IFERROR(VLOOKUP($D411,'SAP Data'!$A$7:$SD$1500,K$4,FALSE),"")</f>
        <v>933350.75</v>
      </c>
      <c r="L411" s="105">
        <f>IFERROR(VLOOKUP($D411,'SAP Data'!$A$7:$SD$1500,L$4,FALSE),"")</f>
        <v>933350.75</v>
      </c>
      <c r="M411" s="105">
        <f>IFERROR(VLOOKUP($D411,'SAP Data'!$A$7:$SD$1500,M$4,FALSE),"")</f>
        <v>933350.75</v>
      </c>
      <c r="N411" s="105">
        <f>IFERROR(VLOOKUP($D411,'SAP Data'!$A$7:$SD$1500,N$4,FALSE),"")</f>
        <v>933350.75</v>
      </c>
      <c r="O411" s="105">
        <f>IFERROR(VLOOKUP($D411,'SAP Data'!$A$7:$SD$1500,O$4,FALSE),"")</f>
        <v>933350.75</v>
      </c>
      <c r="P411" s="105">
        <f>IFERROR(VLOOKUP($D411,'SAP Data'!$A$7:$SD$1500,P$4,FALSE),"")</f>
        <v>933350.75</v>
      </c>
      <c r="Q411" s="105">
        <f>IFERROR(VLOOKUP($D411,'SAP Data'!$A$7:$SD$1500,Q$4,FALSE),"")</f>
        <v>933350.75</v>
      </c>
      <c r="R411" s="105">
        <f>IFERROR(VLOOKUP($D411,'SAP Data'!$A$7:$SD$1500,R$4,FALSE),"")</f>
        <v>933350.75</v>
      </c>
      <c r="S411" s="105">
        <f>IFERROR(VLOOKUP($D411,'SAP Data'!$A$7:$SD$1500,S$4,FALSE),"")</f>
        <v>933350.75</v>
      </c>
      <c r="T411" s="105">
        <f>IFERROR(VLOOKUP($D411,'SAP Data'!$A$7:$SD$1500,T$4,FALSE),"")</f>
        <v>933350.75</v>
      </c>
      <c r="U411" s="105">
        <f>IFERROR(VLOOKUP($D411,'SAP Data'!$A$7:$SD$1500,U$4,FALSE),"")</f>
        <v>933350.75</v>
      </c>
      <c r="V411" s="105">
        <f>IFERROR(VLOOKUP($D411,'SAP Data'!$A$7:$SD$1500,V$4,FALSE),"")</f>
        <v>933350.75</v>
      </c>
      <c r="W411" s="105">
        <f>IFERROR(VLOOKUP($D411,'SAP Data'!$A$7:$SD$1500,W$4,FALSE),"")</f>
        <v>933350.75</v>
      </c>
      <c r="X411" s="105">
        <f>IFERROR(VLOOKUP($D411,'SAP Data'!$A$7:$SD$1500,X$4,FALSE),"")</f>
        <v>933350.75</v>
      </c>
      <c r="Y411" s="105">
        <f>IFERROR(VLOOKUP($D411,'SAP Data'!$A$7:$SD$1500,Y$4,FALSE),"")</f>
        <v>933350.75</v>
      </c>
      <c r="Z411" s="105">
        <f>IFERROR(VLOOKUP($D411,'SAP Data'!$A$7:$SD$1500,Z$4,FALSE),"")</f>
        <v>933350.75</v>
      </c>
      <c r="AA411" s="105">
        <f>IFERROR(VLOOKUP($D411,'SAP Data'!$A$7:$SD$1500,AA$4,FALSE),"")</f>
        <v>933350.75</v>
      </c>
      <c r="AB411" s="105">
        <f>IFERROR(VLOOKUP($D411,'SAP Data'!$A$7:$SD$1500,AB$4,FALSE),"")</f>
        <v>933350.75</v>
      </c>
      <c r="AC411" s="220">
        <f>IFERROR(VLOOKUP($D411,'SAP Data'!$A$7:$SD$1500,AC$4,FALSE),"")</f>
        <v>933350.75</v>
      </c>
      <c r="AD411" s="133">
        <f t="shared" si="417"/>
        <v>933350.75</v>
      </c>
      <c r="AE411" s="47">
        <f t="shared" si="418"/>
        <v>933350.75</v>
      </c>
      <c r="AF411" s="47">
        <f t="shared" si="419"/>
        <v>933350.75</v>
      </c>
      <c r="AG411" s="47">
        <f t="shared" si="420"/>
        <v>933350.75</v>
      </c>
      <c r="AH411" s="47">
        <f t="shared" si="421"/>
        <v>933350.75</v>
      </c>
      <c r="AI411" s="47">
        <f t="shared" si="422"/>
        <v>933350.75</v>
      </c>
      <c r="AJ411" s="47">
        <f t="shared" si="423"/>
        <v>933350.75</v>
      </c>
      <c r="AK411" s="47">
        <f t="shared" si="424"/>
        <v>933350.75</v>
      </c>
      <c r="AL411" s="47">
        <f t="shared" si="425"/>
        <v>933350.75</v>
      </c>
      <c r="AM411" s="47">
        <f t="shared" si="426"/>
        <v>933350.75</v>
      </c>
      <c r="AN411" s="47">
        <f t="shared" si="427"/>
        <v>933350.75</v>
      </c>
      <c r="AO411" s="132">
        <f t="shared" si="428"/>
        <v>933350.75</v>
      </c>
      <c r="AP411" s="19"/>
      <c r="AQ411" s="201"/>
      <c r="AR411" s="19"/>
      <c r="AS411" s="19">
        <f t="shared" si="401"/>
        <v>0</v>
      </c>
      <c r="AT411" s="19"/>
      <c r="AU411" s="201"/>
      <c r="AV411" s="19"/>
      <c r="AW411" s="19">
        <f t="shared" si="402"/>
        <v>0</v>
      </c>
      <c r="AY411" s="201"/>
      <c r="BA411" s="19">
        <f t="shared" si="403"/>
        <v>0</v>
      </c>
      <c r="BC411" s="201"/>
      <c r="BE411" s="19">
        <f t="shared" si="404"/>
        <v>0</v>
      </c>
      <c r="BG411" s="201"/>
      <c r="BI411" s="19">
        <f t="shared" si="405"/>
        <v>0</v>
      </c>
      <c r="BK411" s="201"/>
      <c r="BM411" s="19">
        <f t="shared" si="406"/>
        <v>0</v>
      </c>
      <c r="BO411" s="201"/>
      <c r="BQ411" s="47">
        <f t="shared" si="407"/>
        <v>0</v>
      </c>
      <c r="BR411" s="47"/>
      <c r="BS411" s="214"/>
      <c r="BT411" s="47"/>
      <c r="BU411" s="47">
        <f t="shared" si="408"/>
        <v>0</v>
      </c>
      <c r="BV411" s="47"/>
      <c r="BW411" s="214"/>
      <c r="BX411" s="47"/>
      <c r="BY411" s="47">
        <f t="shared" si="409"/>
        <v>0</v>
      </c>
      <c r="BZ411" s="47"/>
      <c r="CA411" s="214"/>
      <c r="CB411" s="47"/>
      <c r="CC411" s="47">
        <f t="shared" si="410"/>
        <v>0</v>
      </c>
      <c r="CD411" s="47"/>
      <c r="CE411" s="214"/>
      <c r="CF411" s="47"/>
      <c r="CG411" s="47">
        <f t="shared" si="411"/>
        <v>0</v>
      </c>
      <c r="CH411" s="47"/>
      <c r="CI411" s="214"/>
      <c r="CJ411" s="47"/>
      <c r="CK411" s="47">
        <f t="shared" si="412"/>
        <v>0</v>
      </c>
      <c r="CM411" s="19">
        <f t="shared" si="413"/>
        <v>933350.75</v>
      </c>
      <c r="CO411" s="19">
        <f t="shared" si="429"/>
        <v>0</v>
      </c>
      <c r="CQ411" s="19">
        <f t="shared" si="430"/>
        <v>0</v>
      </c>
      <c r="CS411" s="19">
        <f t="shared" si="431"/>
        <v>0</v>
      </c>
      <c r="CU411" s="19">
        <f t="shared" si="414"/>
        <v>0</v>
      </c>
      <c r="CW411" s="76">
        <f t="shared" si="415"/>
        <v>0</v>
      </c>
      <c r="CY411" s="21"/>
      <c r="CZ411" s="19">
        <f t="shared" si="395"/>
        <v>0</v>
      </c>
      <c r="DA411" s="21"/>
    </row>
    <row r="412" spans="2:105" x14ac:dyDescent="0.2">
      <c r="B412" s="17" t="str">
        <f>VLOOKUP(D412,'line assign basis'!$L$15:$Q$1525,6,FALSE)</f>
        <v>R/E-EARNINGS-FIN</v>
      </c>
      <c r="C412" s="20" t="s">
        <v>982</v>
      </c>
      <c r="D412" s="20" t="str">
        <f t="shared" si="416"/>
        <v>216999</v>
      </c>
      <c r="E412" s="20">
        <f>IFERROR(VLOOKUP(D412,'line assign basis'!$L$5:$P$1288,5,FALSE),"")</f>
        <v>1</v>
      </c>
      <c r="F412" s="39">
        <v>-36350095.390000001</v>
      </c>
      <c r="G412" s="39">
        <v>-36350095.390000001</v>
      </c>
      <c r="H412" s="19">
        <v>-36350095.390000001</v>
      </c>
      <c r="I412" s="105">
        <f>IFERROR(VLOOKUP($D412,'SAP Data'!$A$7:$SD$1500,I$4,FALSE),"")</f>
        <v>-36350095.390000001</v>
      </c>
      <c r="J412" s="105">
        <f>IFERROR(VLOOKUP($D412,'SAP Data'!$A$7:$SD$1500,J$4,FALSE),"")</f>
        <v>-36350095.390000001</v>
      </c>
      <c r="K412" s="105">
        <f>IFERROR(VLOOKUP($D412,'SAP Data'!$A$7:$SD$1500,K$4,FALSE),"")</f>
        <v>-36350095.390000001</v>
      </c>
      <c r="L412" s="105">
        <f>IFERROR(VLOOKUP($D412,'SAP Data'!$A$7:$SD$1500,L$4,FALSE),"")</f>
        <v>-36350095.390000001</v>
      </c>
      <c r="M412" s="105">
        <f>IFERROR(VLOOKUP($D412,'SAP Data'!$A$7:$SD$1500,M$4,FALSE),"")</f>
        <v>-36350095.390000001</v>
      </c>
      <c r="N412" s="105">
        <f>IFERROR(VLOOKUP($D412,'SAP Data'!$A$7:$SD$1500,N$4,FALSE),"")</f>
        <v>-36350095.390000001</v>
      </c>
      <c r="O412" s="105">
        <f>IFERROR(VLOOKUP($D412,'SAP Data'!$A$7:$SD$1500,O$4,FALSE),"")</f>
        <v>-36350095.390000001</v>
      </c>
      <c r="P412" s="105">
        <f>IFERROR(VLOOKUP($D412,'SAP Data'!$A$7:$SD$1500,P$4,FALSE),"")</f>
        <v>-36350095.390000001</v>
      </c>
      <c r="Q412" s="105">
        <f>IFERROR(VLOOKUP($D412,'SAP Data'!$A$7:$SD$1500,Q$4,FALSE),"")</f>
        <v>-36350095.390000001</v>
      </c>
      <c r="R412" s="105">
        <f>IFERROR(VLOOKUP($D412,'SAP Data'!$A$7:$SD$1500,R$4,FALSE),"")</f>
        <v>-36350095.390000001</v>
      </c>
      <c r="S412" s="105">
        <f>IFERROR(VLOOKUP($D412,'SAP Data'!$A$7:$SD$1500,S$4,FALSE),"")</f>
        <v>-36350095.390000001</v>
      </c>
      <c r="T412" s="105">
        <f>IFERROR(VLOOKUP($D412,'SAP Data'!$A$7:$SD$1500,T$4,FALSE),"")</f>
        <v>-36350095.390000001</v>
      </c>
      <c r="U412" s="105">
        <f>IFERROR(VLOOKUP($D412,'SAP Data'!$A$7:$SD$1500,U$4,FALSE),"")</f>
        <v>-36350095.390000001</v>
      </c>
      <c r="V412" s="105">
        <f>IFERROR(VLOOKUP($D412,'SAP Data'!$A$7:$SD$1500,V$4,FALSE),"")</f>
        <v>-36350095.390000001</v>
      </c>
      <c r="W412" s="105">
        <f>IFERROR(VLOOKUP($D412,'SAP Data'!$A$7:$SD$1500,W$4,FALSE),"")</f>
        <v>-36350095.390000001</v>
      </c>
      <c r="X412" s="105">
        <f>IFERROR(VLOOKUP($D412,'SAP Data'!$A$7:$SD$1500,X$4,FALSE),"")</f>
        <v>-36350095.390000001</v>
      </c>
      <c r="Y412" s="105">
        <f>IFERROR(VLOOKUP($D412,'SAP Data'!$A$7:$SD$1500,Y$4,FALSE),"")</f>
        <v>-36350095.390000001</v>
      </c>
      <c r="Z412" s="105">
        <f>IFERROR(VLOOKUP($D412,'SAP Data'!$A$7:$SD$1500,Z$4,FALSE),"")</f>
        <v>-36350095.390000001</v>
      </c>
      <c r="AA412" s="105">
        <f>IFERROR(VLOOKUP($D412,'SAP Data'!$A$7:$SD$1500,AA$4,FALSE),"")</f>
        <v>-36350095.390000001</v>
      </c>
      <c r="AB412" s="105">
        <f>IFERROR(VLOOKUP($D412,'SAP Data'!$A$7:$SD$1500,AB$4,FALSE),"")</f>
        <v>-36350095.390000001</v>
      </c>
      <c r="AC412" s="220">
        <f>IFERROR(VLOOKUP($D412,'SAP Data'!$A$7:$SD$1500,AC$4,FALSE),"")</f>
        <v>-36350095.390000001</v>
      </c>
      <c r="AD412" s="133">
        <f t="shared" si="417"/>
        <v>-36350095.389999993</v>
      </c>
      <c r="AE412" s="47">
        <f t="shared" si="418"/>
        <v>-36350095.389999993</v>
      </c>
      <c r="AF412" s="47">
        <f t="shared" si="419"/>
        <v>-36350095.389999993</v>
      </c>
      <c r="AG412" s="47">
        <f t="shared" si="420"/>
        <v>-36350095.389999993</v>
      </c>
      <c r="AH412" s="47">
        <f t="shared" si="421"/>
        <v>-36350095.389999993</v>
      </c>
      <c r="AI412" s="47">
        <f t="shared" si="422"/>
        <v>-36350095.389999993</v>
      </c>
      <c r="AJ412" s="47">
        <f t="shared" si="423"/>
        <v>-36350095.389999993</v>
      </c>
      <c r="AK412" s="47">
        <f t="shared" si="424"/>
        <v>-36350095.389999993</v>
      </c>
      <c r="AL412" s="47">
        <f t="shared" si="425"/>
        <v>-36350095.389999993</v>
      </c>
      <c r="AM412" s="47">
        <f t="shared" si="426"/>
        <v>-36350095.389999993</v>
      </c>
      <c r="AN412" s="47">
        <f t="shared" si="427"/>
        <v>-36350095.389999993</v>
      </c>
      <c r="AO412" s="132">
        <f t="shared" si="428"/>
        <v>-36350095.389999993</v>
      </c>
      <c r="AP412" s="19"/>
      <c r="AQ412" s="201"/>
      <c r="AR412" s="19"/>
      <c r="AS412" s="19">
        <f t="shared" si="401"/>
        <v>0</v>
      </c>
      <c r="AT412" s="19"/>
      <c r="AU412" s="201"/>
      <c r="AV412" s="19"/>
      <c r="AW412" s="19">
        <f t="shared" si="402"/>
        <v>0</v>
      </c>
      <c r="AY412" s="201"/>
      <c r="BA412" s="19">
        <f t="shared" si="403"/>
        <v>0</v>
      </c>
      <c r="BC412" s="201"/>
      <c r="BE412" s="19">
        <f t="shared" si="404"/>
        <v>0</v>
      </c>
      <c r="BG412" s="201"/>
      <c r="BI412" s="19">
        <f t="shared" si="405"/>
        <v>0</v>
      </c>
      <c r="BK412" s="201"/>
      <c r="BM412" s="19">
        <f t="shared" si="406"/>
        <v>0</v>
      </c>
      <c r="BO412" s="201"/>
      <c r="BQ412" s="47">
        <f t="shared" si="407"/>
        <v>0</v>
      </c>
      <c r="BR412" s="47"/>
      <c r="BS412" s="214"/>
      <c r="BT412" s="47"/>
      <c r="BU412" s="47">
        <f t="shared" si="408"/>
        <v>0</v>
      </c>
      <c r="BV412" s="47"/>
      <c r="BW412" s="214"/>
      <c r="BX412" s="47"/>
      <c r="BY412" s="47">
        <f t="shared" si="409"/>
        <v>0</v>
      </c>
      <c r="BZ412" s="47"/>
      <c r="CA412" s="214"/>
      <c r="CB412" s="47"/>
      <c r="CC412" s="47">
        <f t="shared" si="410"/>
        <v>0</v>
      </c>
      <c r="CD412" s="47"/>
      <c r="CE412" s="214"/>
      <c r="CF412" s="47"/>
      <c r="CG412" s="47">
        <f t="shared" si="411"/>
        <v>0</v>
      </c>
      <c r="CH412" s="47"/>
      <c r="CI412" s="214"/>
      <c r="CJ412" s="47"/>
      <c r="CK412" s="47">
        <f t="shared" si="412"/>
        <v>0</v>
      </c>
      <c r="CM412" s="19">
        <f t="shared" si="413"/>
        <v>-36350095.389999993</v>
      </c>
      <c r="CO412" s="19">
        <f t="shared" si="429"/>
        <v>0</v>
      </c>
      <c r="CQ412" s="19">
        <f t="shared" si="430"/>
        <v>0</v>
      </c>
      <c r="CS412" s="19">
        <f t="shared" si="431"/>
        <v>0</v>
      </c>
      <c r="CU412" s="19">
        <f t="shared" si="414"/>
        <v>0</v>
      </c>
      <c r="CW412" s="76">
        <f t="shared" si="415"/>
        <v>0</v>
      </c>
      <c r="CY412" s="21"/>
      <c r="CZ412" s="19">
        <f t="shared" si="395"/>
        <v>0</v>
      </c>
      <c r="DA412" s="21"/>
    </row>
    <row r="413" spans="2:105" x14ac:dyDescent="0.2">
      <c r="B413" s="17" t="str">
        <f>VLOOKUP(D413,'line assign basis'!$L$15:$Q$1525,6,FALSE)</f>
        <v>UNDISTRIBUTED RETAIN</v>
      </c>
      <c r="C413" s="44">
        <v>500164</v>
      </c>
      <c r="D413" s="20" t="str">
        <f t="shared" si="416"/>
        <v>500164</v>
      </c>
      <c r="E413" s="20">
        <f>IFERROR(VLOOKUP(D413,'line assign basis'!$L$5:$P$1288,5,FALSE),"")</f>
        <v>1</v>
      </c>
      <c r="F413" s="39">
        <v>-4451846.87</v>
      </c>
      <c r="G413" s="39">
        <v>-18633093.960000001</v>
      </c>
      <c r="H413" s="19">
        <v>-27732164.100000001</v>
      </c>
      <c r="I413" s="105">
        <f>IFERROR(VLOOKUP($D413,'SAP Data'!$A$7:$SD$1500,I$4,FALSE),"")</f>
        <v>-18814816.719999999</v>
      </c>
      <c r="J413" s="105">
        <f>IFERROR(VLOOKUP($D413,'SAP Data'!$A$7:$SD$1500,J$4,FALSE),"")</f>
        <v>-17221306.07</v>
      </c>
      <c r="K413" s="105">
        <f>IFERROR(VLOOKUP($D413,'SAP Data'!$A$7:$SD$1500,K$4,FALSE),"")</f>
        <v>-13112545.65</v>
      </c>
      <c r="L413" s="105">
        <f>IFERROR(VLOOKUP($D413,'SAP Data'!$A$7:$SD$1500,L$4,FALSE),"")</f>
        <v>4906292.3099999996</v>
      </c>
      <c r="M413" s="105">
        <f>IFERROR(VLOOKUP($D413,'SAP Data'!$A$7:$SD$1500,M$4,FALSE),"")</f>
        <v>10170007.810000001</v>
      </c>
      <c r="N413" s="105">
        <f>IFERROR(VLOOKUP($D413,'SAP Data'!$A$7:$SD$1500,N$4,FALSE),"")</f>
        <v>12289577.23</v>
      </c>
      <c r="O413" s="105">
        <f>IFERROR(VLOOKUP($D413,'SAP Data'!$A$7:$SD$1500,O$4,FALSE),"")</f>
        <v>8962037.5399999991</v>
      </c>
      <c r="P413" s="105">
        <f>IFERROR(VLOOKUP($D413,'SAP Data'!$A$7:$SD$1500,P$4,FALSE),"")</f>
        <v>-4328039.83</v>
      </c>
      <c r="Q413" s="105">
        <f>IFERROR(VLOOKUP($D413,'SAP Data'!$A$7:$SD$1500,Q$4,FALSE),"")</f>
        <v>-25291004.620000001</v>
      </c>
      <c r="R413" s="105">
        <f>IFERROR(VLOOKUP($D413,'SAP Data'!$A$7:$SD$1500,R$4,FALSE),"")</f>
        <v>-20477331.91</v>
      </c>
      <c r="S413" s="105">
        <f>IFERROR(VLOOKUP($D413,'SAP Data'!$A$7:$SD$1500,S$4,FALSE),"")</f>
        <v>-26455082.190000001</v>
      </c>
      <c r="T413" s="105">
        <f>IFERROR(VLOOKUP($D413,'SAP Data'!$A$7:$SD$1500,T$4,FALSE),"")</f>
        <v>-30958937.25</v>
      </c>
      <c r="U413" s="105">
        <f>IFERROR(VLOOKUP($D413,'SAP Data'!$A$7:$SD$1500,U$4,FALSE),"")</f>
        <v>-35029173.640000001</v>
      </c>
      <c r="V413" s="105">
        <f>IFERROR(VLOOKUP($D413,'SAP Data'!$A$7:$SD$1500,V$4,FALSE),"")</f>
        <v>-21054260.57</v>
      </c>
      <c r="W413" s="105">
        <f>IFERROR(VLOOKUP($D413,'SAP Data'!$A$7:$SD$1500,W$4,FALSE),"")</f>
        <v>-21034340.949999999</v>
      </c>
      <c r="X413" s="105">
        <f>IFERROR(VLOOKUP($D413,'SAP Data'!$A$7:$SD$1500,X$4,FALSE),"")</f>
        <v>-14623727.970000001</v>
      </c>
      <c r="Y413" s="105">
        <f>IFERROR(VLOOKUP($D413,'SAP Data'!$A$7:$SD$1500,Y$4,FALSE),"")</f>
        <v>4720802.47</v>
      </c>
      <c r="Z413" s="105">
        <f>IFERROR(VLOOKUP($D413,'SAP Data'!$A$7:$SD$1500,Z$4,FALSE),"")</f>
        <v>10240937.34</v>
      </c>
      <c r="AA413" s="105">
        <f>IFERROR(VLOOKUP($D413,'SAP Data'!$A$7:$SD$1500,AA$4,FALSE),"")</f>
        <v>7469390.8499999996</v>
      </c>
      <c r="AB413" s="105">
        <f>IFERROR(VLOOKUP($D413,'SAP Data'!$A$7:$SD$1500,AB$4,FALSE),"")</f>
        <v>5614621.46</v>
      </c>
      <c r="AC413" s="220">
        <f>IFERROR(VLOOKUP($D413,'SAP Data'!$A$7:$SD$1500,AC$4,FALSE),"")</f>
        <v>-15601437.33</v>
      </c>
      <c r="AD413" s="133">
        <f t="shared" si="417"/>
        <v>-8439137.1208333317</v>
      </c>
      <c r="AE413" s="47">
        <f t="shared" si="418"/>
        <v>-9432781.8404166661</v>
      </c>
      <c r="AF413" s="47">
        <f t="shared" si="419"/>
        <v>-9893146.8979166653</v>
      </c>
      <c r="AG413" s="47">
        <f t="shared" si="420"/>
        <v>-10703193.984166667</v>
      </c>
      <c r="AH413" s="47">
        <f t="shared" si="421"/>
        <v>-11538498.626666667</v>
      </c>
      <c r="AI413" s="47">
        <f t="shared" si="422"/>
        <v>-12028279.868333334</v>
      </c>
      <c r="AJ413" s="47">
        <f t="shared" si="423"/>
        <v>-13172105.5175</v>
      </c>
      <c r="AK413" s="47">
        <f t="shared" si="424"/>
        <v>-14212906.584999999</v>
      </c>
      <c r="AL413" s="47">
        <f t="shared" si="425"/>
        <v>-14525316.802916666</v>
      </c>
      <c r="AM413" s="47">
        <f t="shared" si="426"/>
        <v>-14672870.410416663</v>
      </c>
      <c r="AN413" s="47">
        <f t="shared" si="427"/>
        <v>-14320786.46875</v>
      </c>
      <c r="AO413" s="132">
        <f t="shared" si="428"/>
        <v>-13502776.944583332</v>
      </c>
      <c r="AP413" s="19"/>
      <c r="AQ413" s="201"/>
      <c r="AR413" s="19"/>
      <c r="AS413" s="19">
        <f t="shared" si="401"/>
        <v>0</v>
      </c>
      <c r="AT413" s="19"/>
      <c r="AU413" s="201"/>
      <c r="AV413" s="19"/>
      <c r="AW413" s="19">
        <f t="shared" si="402"/>
        <v>0</v>
      </c>
      <c r="AY413" s="201"/>
      <c r="BA413" s="19">
        <f t="shared" si="403"/>
        <v>0</v>
      </c>
      <c r="BC413" s="201"/>
      <c r="BE413" s="19">
        <f t="shared" si="404"/>
        <v>0</v>
      </c>
      <c r="BG413" s="201"/>
      <c r="BI413" s="19">
        <f t="shared" si="405"/>
        <v>0</v>
      </c>
      <c r="BK413" s="201"/>
      <c r="BM413" s="19">
        <f t="shared" si="406"/>
        <v>0</v>
      </c>
      <c r="BO413" s="201"/>
      <c r="BQ413" s="47">
        <f t="shared" si="407"/>
        <v>0</v>
      </c>
      <c r="BR413" s="47"/>
      <c r="BS413" s="214"/>
      <c r="BT413" s="47"/>
      <c r="BU413" s="47">
        <f t="shared" si="408"/>
        <v>0</v>
      </c>
      <c r="BV413" s="47"/>
      <c r="BW413" s="214"/>
      <c r="BX413" s="47"/>
      <c r="BY413" s="47">
        <f t="shared" si="409"/>
        <v>0</v>
      </c>
      <c r="BZ413" s="47"/>
      <c r="CA413" s="214"/>
      <c r="CB413" s="47"/>
      <c r="CC413" s="47">
        <f t="shared" si="410"/>
        <v>0</v>
      </c>
      <c r="CD413" s="47"/>
      <c r="CE413" s="214"/>
      <c r="CF413" s="47"/>
      <c r="CG413" s="47">
        <f t="shared" si="411"/>
        <v>0</v>
      </c>
      <c r="CH413" s="47"/>
      <c r="CI413" s="214"/>
      <c r="CJ413" s="47"/>
      <c r="CK413" s="47">
        <f t="shared" si="412"/>
        <v>0</v>
      </c>
      <c r="CM413" s="19">
        <f t="shared" si="413"/>
        <v>-13502776.944583332</v>
      </c>
      <c r="CO413" s="19">
        <f t="shared" si="429"/>
        <v>0</v>
      </c>
      <c r="CQ413" s="19">
        <f t="shared" si="430"/>
        <v>0</v>
      </c>
      <c r="CS413" s="19">
        <f t="shared" si="431"/>
        <v>0</v>
      </c>
      <c r="CU413" s="19">
        <f t="shared" si="414"/>
        <v>0</v>
      </c>
      <c r="CW413" s="76">
        <f t="shared" si="415"/>
        <v>0</v>
      </c>
      <c r="CY413" s="21"/>
      <c r="CZ413" s="19">
        <f t="shared" si="395"/>
        <v>0</v>
      </c>
      <c r="DA413" s="21"/>
    </row>
    <row r="414" spans="2:105" x14ac:dyDescent="0.2">
      <c r="B414" s="17" t="str">
        <f>VLOOKUP(D414,'line assign basis'!$L$15:$Q$1525,6,FALSE)</f>
        <v>LONG TERM DEBT</v>
      </c>
      <c r="C414" s="44">
        <v>500159</v>
      </c>
      <c r="D414" s="20" t="str">
        <f t="shared" si="416"/>
        <v>500159</v>
      </c>
      <c r="E414" s="20">
        <f>IFERROR(VLOOKUP(D414,'line assign basis'!$L$5:$P$1288,5,FALSE),"")</f>
        <v>3</v>
      </c>
      <c r="F414" s="39">
        <v>-683308432.07000005</v>
      </c>
      <c r="G414" s="39">
        <v>-683440725.59000003</v>
      </c>
      <c r="H414" s="19">
        <v>-683496676.59000003</v>
      </c>
      <c r="I414" s="105">
        <f>IFERROR(VLOOKUP($D414,'SAP Data'!$A$7:$SD$1500,I$4,FALSE),"")</f>
        <v>-683629661.15999997</v>
      </c>
      <c r="J414" s="105">
        <f>IFERROR(VLOOKUP($D414,'SAP Data'!$A$7:$SD$1500,J$4,FALSE),"")</f>
        <v>-683761610.91999996</v>
      </c>
      <c r="K414" s="105">
        <f>IFERROR(VLOOKUP($D414,'SAP Data'!$A$7:$SD$1500,K$4,FALSE),"")</f>
        <v>-683895231.15999997</v>
      </c>
      <c r="L414" s="105">
        <f>IFERROR(VLOOKUP($D414,'SAP Data'!$A$7:$SD$1500,L$4,FALSE),"")</f>
        <v>-684003450.79999995</v>
      </c>
      <c r="M414" s="105">
        <f>IFERROR(VLOOKUP($D414,'SAP Data'!$A$7:$SD$1500,M$4,FALSE),"")</f>
        <v>-683857437.75999999</v>
      </c>
      <c r="N414" s="105">
        <f>IFERROR(VLOOKUP($D414,'SAP Data'!$A$7:$SD$1500,N$4,FALSE),"")</f>
        <v>-723819810.57000005</v>
      </c>
      <c r="O414" s="105">
        <f>IFERROR(VLOOKUP($D414,'SAP Data'!$A$7:$SD$1500,O$4,FALSE),"")</f>
        <v>-723952144.02999997</v>
      </c>
      <c r="P414" s="105">
        <f>IFERROR(VLOOKUP($D414,'SAP Data'!$A$7:$SD$1500,P$4,FALSE),"")</f>
        <v>-724098649.86000001</v>
      </c>
      <c r="Q414" s="105">
        <f>IFERROR(VLOOKUP($D414,'SAP Data'!$A$7:$SD$1500,Q$4,FALSE),"")</f>
        <v>-704133785.92999995</v>
      </c>
      <c r="R414" s="105">
        <f>IFERROR(VLOOKUP($D414,'SAP Data'!$A$7:$SD$1500,R$4,FALSE),"")</f>
        <v>-704249510.12</v>
      </c>
      <c r="S414" s="105">
        <f>IFERROR(VLOOKUP($D414,'SAP Data'!$A$7:$SD$1500,S$4,FALSE),"")</f>
        <v>-630350525.12</v>
      </c>
      <c r="T414" s="105">
        <f>IFERROR(VLOOKUP($D414,'SAP Data'!$A$7:$SD$1500,T$4,FALSE),"")</f>
        <v>-630370117.69000006</v>
      </c>
      <c r="U414" s="105">
        <f>IFERROR(VLOOKUP($D414,'SAP Data'!$A$7:$SD$1500,U$4,FALSE),"")</f>
        <v>-630488988.03999996</v>
      </c>
      <c r="V414" s="105">
        <f>IFERROR(VLOOKUP($D414,'SAP Data'!$A$7:$SD$1500,V$4,FALSE),"")</f>
        <v>-630602052.13999999</v>
      </c>
      <c r="W414" s="105">
        <f>IFERROR(VLOOKUP($D414,'SAP Data'!$A$7:$SD$1500,W$4,FALSE),"")</f>
        <v>-768946848.20000005</v>
      </c>
      <c r="X414" s="105">
        <f>IFERROR(VLOOKUP($D414,'SAP Data'!$A$7:$SD$1500,X$4,FALSE),"")</f>
        <v>-769041433.99000001</v>
      </c>
      <c r="Y414" s="105">
        <f>IFERROR(VLOOKUP($D414,'SAP Data'!$A$7:$SD$1500,Y$4,FALSE),"")</f>
        <v>-769154893.86000001</v>
      </c>
      <c r="Z414" s="105">
        <f>IFERROR(VLOOKUP($D414,'SAP Data'!$A$7:$SD$1500,Z$4,FALSE),"")</f>
        <v>-768995325.39999998</v>
      </c>
      <c r="AA414" s="105">
        <f>IFERROR(VLOOKUP($D414,'SAP Data'!$A$7:$SD$1500,AA$4,FALSE),"")</f>
        <v>-769106153.39999998</v>
      </c>
      <c r="AB414" s="105">
        <f>IFERROR(VLOOKUP($D414,'SAP Data'!$A$7:$SD$1500,AB$4,FALSE),"")</f>
        <v>-769228662.75</v>
      </c>
      <c r="AC414" s="220">
        <f>IFERROR(VLOOKUP($D414,'SAP Data'!$A$7:$SD$1500,AC$4,FALSE),"")</f>
        <v>-769081036.53999996</v>
      </c>
      <c r="AD414" s="133">
        <f t="shared" si="417"/>
        <v>-696322346.28875005</v>
      </c>
      <c r="AE414" s="47">
        <f t="shared" si="418"/>
        <v>-694982799.52125001</v>
      </c>
      <c r="AF414" s="47">
        <f t="shared" si="419"/>
        <v>-690557101.21416676</v>
      </c>
      <c r="AG414" s="47">
        <f t="shared" si="420"/>
        <v>-686129299.88</v>
      </c>
      <c r="AH414" s="47">
        <f t="shared" si="421"/>
        <v>-681700123.55083323</v>
      </c>
      <c r="AI414" s="47">
        <f t="shared" si="422"/>
        <v>-683028959.31166661</v>
      </c>
      <c r="AJ414" s="47">
        <f t="shared" si="423"/>
        <v>-690116025.98791659</v>
      </c>
      <c r="AK414" s="47">
        <f t="shared" si="424"/>
        <v>-697213335.95833337</v>
      </c>
      <c r="AL414" s="47">
        <f t="shared" si="425"/>
        <v>-702649709.74708319</v>
      </c>
      <c r="AM414" s="47">
        <f t="shared" si="426"/>
        <v>-706413439.92208326</v>
      </c>
      <c r="AN414" s="47">
        <f t="shared" si="427"/>
        <v>-710175274.18291652</v>
      </c>
      <c r="AO414" s="132">
        <f t="shared" si="428"/>
        <v>-714761826.82875001</v>
      </c>
      <c r="AP414" s="19"/>
      <c r="AQ414" s="201"/>
      <c r="AR414" s="19"/>
      <c r="AS414" s="19">
        <f t="shared" si="401"/>
        <v>0</v>
      </c>
      <c r="AT414" s="19"/>
      <c r="AU414" s="201"/>
      <c r="AV414" s="19"/>
      <c r="AW414" s="19">
        <f t="shared" si="402"/>
        <v>0</v>
      </c>
      <c r="AY414" s="201"/>
      <c r="BA414" s="19">
        <f t="shared" si="403"/>
        <v>0</v>
      </c>
      <c r="BC414" s="201"/>
      <c r="BE414" s="19">
        <f t="shared" si="404"/>
        <v>0</v>
      </c>
      <c r="BG414" s="201"/>
      <c r="BI414" s="19">
        <f t="shared" si="405"/>
        <v>0</v>
      </c>
      <c r="BK414" s="201"/>
      <c r="BM414" s="19">
        <f t="shared" si="406"/>
        <v>0</v>
      </c>
      <c r="BO414" s="201"/>
      <c r="BQ414" s="47">
        <f t="shared" si="407"/>
        <v>0</v>
      </c>
      <c r="BR414" s="47"/>
      <c r="BS414" s="214"/>
      <c r="BT414" s="47"/>
      <c r="BU414" s="47">
        <f t="shared" si="408"/>
        <v>0</v>
      </c>
      <c r="BV414" s="47"/>
      <c r="BW414" s="214"/>
      <c r="BX414" s="47"/>
      <c r="BY414" s="47">
        <f t="shared" si="409"/>
        <v>0</v>
      </c>
      <c r="BZ414" s="47"/>
      <c r="CA414" s="214"/>
      <c r="CB414" s="47"/>
      <c r="CC414" s="47">
        <f t="shared" si="410"/>
        <v>0</v>
      </c>
      <c r="CD414" s="47"/>
      <c r="CE414" s="214"/>
      <c r="CF414" s="47"/>
      <c r="CG414" s="47">
        <f t="shared" si="411"/>
        <v>0</v>
      </c>
      <c r="CH414" s="47"/>
      <c r="CI414" s="214"/>
      <c r="CJ414" s="47"/>
      <c r="CK414" s="47">
        <f t="shared" si="412"/>
        <v>0</v>
      </c>
      <c r="CM414" s="19">
        <f t="shared" si="413"/>
        <v>-714761826.82875001</v>
      </c>
      <c r="CO414" s="19">
        <f t="shared" si="429"/>
        <v>0</v>
      </c>
      <c r="CQ414" s="19">
        <f t="shared" si="430"/>
        <v>0</v>
      </c>
      <c r="CS414" s="19">
        <f t="shared" si="431"/>
        <v>0</v>
      </c>
      <c r="CU414" s="19">
        <f t="shared" si="414"/>
        <v>0</v>
      </c>
      <c r="CW414" s="76">
        <f t="shared" si="415"/>
        <v>0</v>
      </c>
      <c r="CY414" s="21"/>
      <c r="CZ414" s="19">
        <f t="shared" si="395"/>
        <v>0</v>
      </c>
      <c r="DA414" s="21"/>
    </row>
    <row r="415" spans="2:105" x14ac:dyDescent="0.2">
      <c r="B415" s="17" t="str">
        <f>VLOOKUP(D415,'line assign basis'!$L$15:$Q$1525,6,FALSE)</f>
        <v>N/P COM PAPER</v>
      </c>
      <c r="C415" s="20" t="s">
        <v>1104</v>
      </c>
      <c r="D415" s="20" t="str">
        <f t="shared" si="416"/>
        <v>231002</v>
      </c>
      <c r="E415" s="20">
        <f>IFERROR(VLOOKUP(D415,'line assign basis'!$L$5:$P$1288,5,FALSE),"")</f>
        <v>3</v>
      </c>
      <c r="F415" s="39">
        <v>-22399999.989999998</v>
      </c>
      <c r="G415" s="39">
        <v>-50000000</v>
      </c>
      <c r="H415" s="19">
        <v>-50000000</v>
      </c>
      <c r="I415" s="105">
        <f>IFERROR(VLOOKUP($D415,'SAP Data'!$A$7:$SD$1500,I$4,FALSE),"")</f>
        <v>-27400000.010000002</v>
      </c>
      <c r="J415" s="105">
        <f>IFERROR(VLOOKUP($D415,'SAP Data'!$A$7:$SD$1500,J$4,FALSE),"")</f>
        <v>-29500000.02</v>
      </c>
      <c r="K415" s="105">
        <f>IFERROR(VLOOKUP($D415,'SAP Data'!$A$7:$SD$1500,K$4,FALSE),"")</f>
        <v>-47100000.030000001</v>
      </c>
      <c r="L415" s="105">
        <f>IFERROR(VLOOKUP($D415,'SAP Data'!$A$7:$SD$1500,L$4,FALSE),"")</f>
        <v>-66700000.039999999</v>
      </c>
      <c r="M415" s="105">
        <f>IFERROR(VLOOKUP($D415,'SAP Data'!$A$7:$SD$1500,M$4,FALSE),"")</f>
        <v>-105700000.03</v>
      </c>
      <c r="N415" s="105">
        <f>IFERROR(VLOOKUP($D415,'SAP Data'!$A$7:$SD$1500,N$4,FALSE),"")</f>
        <v>-100500000.05</v>
      </c>
      <c r="O415" s="105">
        <f>IFERROR(VLOOKUP($D415,'SAP Data'!$A$7:$SD$1500,O$4,FALSE),"")</f>
        <v>-124800000.05</v>
      </c>
      <c r="P415" s="105">
        <f>IFERROR(VLOOKUP($D415,'SAP Data'!$A$7:$SD$1500,P$4,FALSE),"")</f>
        <v>-143500000.06999999</v>
      </c>
      <c r="Q415" s="105">
        <f>IFERROR(VLOOKUP($D415,'SAP Data'!$A$7:$SD$1500,Q$4,FALSE),"")</f>
        <v>-217500000.12</v>
      </c>
      <c r="R415" s="105">
        <f>IFERROR(VLOOKUP($D415,'SAP Data'!$A$7:$SD$1500,R$4,FALSE),"")</f>
        <v>-177500000.13999999</v>
      </c>
      <c r="S415" s="105">
        <f>IFERROR(VLOOKUP($D415,'SAP Data'!$A$7:$SD$1500,S$4,FALSE),"")</f>
        <v>-198000000.11000001</v>
      </c>
      <c r="T415" s="105">
        <f>IFERROR(VLOOKUP($D415,'SAP Data'!$A$7:$SD$1500,T$4,FALSE),"")</f>
        <v>-176299999.66</v>
      </c>
      <c r="U415" s="105">
        <f>IFERROR(VLOOKUP($D415,'SAP Data'!$A$7:$SD$1500,U$4,FALSE),"")</f>
        <v>-157700000</v>
      </c>
      <c r="V415" s="105">
        <f>IFERROR(VLOOKUP($D415,'SAP Data'!$A$7:$SD$1500,V$4,FALSE),"")</f>
        <v>-161900000</v>
      </c>
      <c r="W415" s="105">
        <f>IFERROR(VLOOKUP($D415,'SAP Data'!$A$7:$SD$1500,W$4,FALSE),"")</f>
        <v>0</v>
      </c>
      <c r="X415" s="105">
        <f>IFERROR(VLOOKUP($D415,'SAP Data'!$A$7:$SD$1500,X$4,FALSE),"")</f>
        <v>0</v>
      </c>
      <c r="Y415" s="105">
        <f>IFERROR(VLOOKUP($D415,'SAP Data'!$A$7:$SD$1500,Y$4,FALSE),"")</f>
        <v>-0.01</v>
      </c>
      <c r="Z415" s="105">
        <f>IFERROR(VLOOKUP($D415,'SAP Data'!$A$7:$SD$1500,Z$4,FALSE),"")</f>
        <v>-45500000.009999998</v>
      </c>
      <c r="AA415" s="105">
        <f>IFERROR(VLOOKUP($D415,'SAP Data'!$A$7:$SD$1500,AA$4,FALSE),"")</f>
        <v>-64900000</v>
      </c>
      <c r="AB415" s="105">
        <f>IFERROR(VLOOKUP($D415,'SAP Data'!$A$7:$SD$1500,AB$4,FALSE),"")</f>
        <v>-131300000</v>
      </c>
      <c r="AC415" s="220">
        <f>IFERROR(VLOOKUP($D415,'SAP Data'!$A$7:$SD$1500,AC$4,FALSE),"")</f>
        <v>-125100000</v>
      </c>
      <c r="AD415" s="133">
        <f t="shared" si="417"/>
        <v>-88554166.70708333</v>
      </c>
      <c r="AE415" s="47">
        <f t="shared" si="418"/>
        <v>-101183333.38458334</v>
      </c>
      <c r="AF415" s="47">
        <f t="shared" si="419"/>
        <v>-112612500.04166667</v>
      </c>
      <c r="AG415" s="47">
        <f t="shared" si="420"/>
        <v>-123304166.69375001</v>
      </c>
      <c r="AH415" s="47">
        <f t="shared" si="421"/>
        <v>-134250000.02583334</v>
      </c>
      <c r="AI415" s="47">
        <f t="shared" si="422"/>
        <v>-137804166.69041669</v>
      </c>
      <c r="AJ415" s="47">
        <f t="shared" si="423"/>
        <v>-133062500.02083333</v>
      </c>
      <c r="AK415" s="47">
        <f t="shared" si="424"/>
        <v>-125879166.68500002</v>
      </c>
      <c r="AL415" s="47">
        <f t="shared" si="425"/>
        <v>-119183333.34916669</v>
      </c>
      <c r="AM415" s="47">
        <f t="shared" si="426"/>
        <v>-114395833.34541667</v>
      </c>
      <c r="AN415" s="47">
        <f t="shared" si="427"/>
        <v>-111391666.67375</v>
      </c>
      <c r="AO415" s="132">
        <f t="shared" si="428"/>
        <v>-107033333.33249998</v>
      </c>
      <c r="AP415" s="19"/>
      <c r="AQ415" s="201"/>
      <c r="AR415" s="19"/>
      <c r="AS415" s="19">
        <f t="shared" si="401"/>
        <v>0</v>
      </c>
      <c r="AT415" s="19"/>
      <c r="AU415" s="201"/>
      <c r="AV415" s="19"/>
      <c r="AW415" s="19">
        <f t="shared" si="402"/>
        <v>0</v>
      </c>
      <c r="AY415" s="201"/>
      <c r="BA415" s="19">
        <f t="shared" si="403"/>
        <v>0</v>
      </c>
      <c r="BC415" s="201"/>
      <c r="BE415" s="19">
        <f t="shared" si="404"/>
        <v>0</v>
      </c>
      <c r="BG415" s="201"/>
      <c r="BI415" s="19">
        <f t="shared" si="405"/>
        <v>0</v>
      </c>
      <c r="BK415" s="201"/>
      <c r="BM415" s="19">
        <f t="shared" si="406"/>
        <v>0</v>
      </c>
      <c r="BO415" s="201"/>
      <c r="BQ415" s="47">
        <f t="shared" si="407"/>
        <v>0</v>
      </c>
      <c r="BR415" s="47"/>
      <c r="BS415" s="214"/>
      <c r="BT415" s="47"/>
      <c r="BU415" s="47">
        <f t="shared" si="408"/>
        <v>0</v>
      </c>
      <c r="BV415" s="47"/>
      <c r="BW415" s="214"/>
      <c r="BX415" s="47"/>
      <c r="BY415" s="47">
        <f t="shared" si="409"/>
        <v>0</v>
      </c>
      <c r="BZ415" s="47"/>
      <c r="CA415" s="214"/>
      <c r="CB415" s="47"/>
      <c r="CC415" s="47">
        <f t="shared" si="410"/>
        <v>0</v>
      </c>
      <c r="CD415" s="47"/>
      <c r="CE415" s="214"/>
      <c r="CF415" s="47"/>
      <c r="CG415" s="47">
        <f t="shared" si="411"/>
        <v>0</v>
      </c>
      <c r="CH415" s="47"/>
      <c r="CI415" s="214"/>
      <c r="CJ415" s="47"/>
      <c r="CK415" s="47">
        <f t="shared" si="412"/>
        <v>0</v>
      </c>
      <c r="CM415" s="19">
        <f t="shared" si="413"/>
        <v>-107033333.33249998</v>
      </c>
      <c r="CO415" s="19">
        <f t="shared" si="429"/>
        <v>0</v>
      </c>
      <c r="CQ415" s="19">
        <f t="shared" si="430"/>
        <v>0</v>
      </c>
      <c r="CS415" s="19">
        <f t="shared" si="431"/>
        <v>0</v>
      </c>
      <c r="CU415" s="19">
        <f t="shared" si="414"/>
        <v>0</v>
      </c>
      <c r="CW415" s="76">
        <f t="shared" si="415"/>
        <v>0</v>
      </c>
      <c r="CY415" s="21"/>
      <c r="CZ415" s="19">
        <f t="shared" si="395"/>
        <v>0</v>
      </c>
      <c r="DA415" s="21"/>
    </row>
    <row r="416" spans="2:105" x14ac:dyDescent="0.2">
      <c r="B416" s="17" t="str">
        <f>VLOOKUP(D416,'line assign basis'!$L$15:$Q$1525,6,FALSE)</f>
        <v>N/P BANK LOAN</v>
      </c>
      <c r="C416" s="20" t="s">
        <v>2350</v>
      </c>
      <c r="D416" s="20" t="s">
        <v>3178</v>
      </c>
      <c r="E416" s="20">
        <f>IFERROR(VLOOKUP(D416,'line assign basis'!$L$5:$P$1288,5,FALSE),"")</f>
        <v>3</v>
      </c>
      <c r="F416" s="39">
        <v>0</v>
      </c>
      <c r="G416" s="39">
        <v>0</v>
      </c>
      <c r="H416" s="19">
        <v>0</v>
      </c>
      <c r="I416" s="105">
        <f>IFERROR(VLOOKUP($D416,'SAP Data'!$A$7:$SD$1500,I$4,FALSE),"")</f>
        <v>0</v>
      </c>
      <c r="J416" s="105">
        <f>IFERROR(VLOOKUP($D416,'SAP Data'!$A$7:$SD$1500,J$4,FALSE),"")</f>
        <v>0</v>
      </c>
      <c r="K416" s="105">
        <f>IFERROR(VLOOKUP($D416,'SAP Data'!$A$7:$SD$1500,K$4,FALSE),"")</f>
        <v>0</v>
      </c>
      <c r="L416" s="105">
        <f>IFERROR(VLOOKUP($D416,'SAP Data'!$A$7:$SD$1500,L$4,FALSE),"")</f>
        <v>0</v>
      </c>
      <c r="M416" s="105">
        <f>IFERROR(VLOOKUP($D416,'SAP Data'!$A$7:$SD$1500,M$4,FALSE),"")</f>
        <v>0</v>
      </c>
      <c r="N416" s="105">
        <f>IFERROR(VLOOKUP($D416,'SAP Data'!$A$7:$SD$1500,N$4,FALSE),"")</f>
        <v>0</v>
      </c>
      <c r="O416" s="105">
        <f>IFERROR(VLOOKUP($D416,'SAP Data'!$A$7:$SD$1500,O$4,FALSE),"")</f>
        <v>0</v>
      </c>
      <c r="P416" s="105">
        <f>IFERROR(VLOOKUP($D416,'SAP Data'!$A$7:$SD$1500,P$4,FALSE),"")</f>
        <v>0</v>
      </c>
      <c r="Q416" s="105">
        <f>IFERROR(VLOOKUP($D416,'SAP Data'!$A$7:$SD$1500,Q$4,FALSE),"")</f>
        <v>0</v>
      </c>
      <c r="R416" s="105">
        <f>IFERROR(VLOOKUP($D416,'SAP Data'!$A$7:$SD$1500,R$4,FALSE),"")</f>
        <v>0</v>
      </c>
      <c r="S416" s="105">
        <f>IFERROR(VLOOKUP($D416,'SAP Data'!$A$7:$SD$1500,S$4,FALSE),"")</f>
        <v>0</v>
      </c>
      <c r="T416" s="105">
        <f>IFERROR(VLOOKUP($D416,'SAP Data'!$A$7:$SD$1500,T$4,FALSE),"")</f>
        <v>0</v>
      </c>
      <c r="U416" s="105">
        <f>IFERROR(VLOOKUP($D416,'SAP Data'!$A$7:$SD$1500,U$4,FALSE),"")</f>
        <v>0</v>
      </c>
      <c r="V416" s="105">
        <f>IFERROR(VLOOKUP($D416,'SAP Data'!$A$7:$SD$1500,V$4,FALSE),"")</f>
        <v>0</v>
      </c>
      <c r="W416" s="105">
        <f>IFERROR(VLOOKUP($D416,'SAP Data'!$A$7:$SD$1500,W$4,FALSE),"")</f>
        <v>0</v>
      </c>
      <c r="X416" s="105">
        <f>IFERROR(VLOOKUP($D416,'SAP Data'!$A$7:$SD$1500,X$4,FALSE),"")</f>
        <v>0</v>
      </c>
      <c r="Y416" s="105">
        <f>IFERROR(VLOOKUP($D416,'SAP Data'!$A$7:$SD$1500,Y$4,FALSE),"")</f>
        <v>0</v>
      </c>
      <c r="Z416" s="105">
        <f>IFERROR(VLOOKUP($D416,'SAP Data'!$A$7:$SD$1500,Z$4,FALSE),"")</f>
        <v>0</v>
      </c>
      <c r="AA416" s="105">
        <f>IFERROR(VLOOKUP($D416,'SAP Data'!$A$7:$SD$1500,AA$4,FALSE),"")</f>
        <v>0</v>
      </c>
      <c r="AB416" s="105">
        <f>IFERROR(VLOOKUP($D416,'SAP Data'!$A$7:$SD$1500,AB$4,FALSE),"")</f>
        <v>0</v>
      </c>
      <c r="AC416" s="220">
        <f>IFERROR(VLOOKUP($D416,'SAP Data'!$A$7:$SD$1500,AC$4,FALSE),"")</f>
        <v>0</v>
      </c>
      <c r="AD416" s="133">
        <f t="shared" si="417"/>
        <v>0</v>
      </c>
      <c r="AE416" s="47">
        <f t="shared" si="418"/>
        <v>0</v>
      </c>
      <c r="AF416" s="47">
        <f t="shared" si="419"/>
        <v>0</v>
      </c>
      <c r="AG416" s="47">
        <f t="shared" si="420"/>
        <v>0</v>
      </c>
      <c r="AH416" s="47">
        <f t="shared" si="421"/>
        <v>0</v>
      </c>
      <c r="AI416" s="47">
        <f t="shared" si="422"/>
        <v>0</v>
      </c>
      <c r="AJ416" s="47">
        <f t="shared" si="423"/>
        <v>0</v>
      </c>
      <c r="AK416" s="47">
        <f t="shared" si="424"/>
        <v>0</v>
      </c>
      <c r="AL416" s="47">
        <f t="shared" si="425"/>
        <v>0</v>
      </c>
      <c r="AM416" s="47">
        <f t="shared" si="426"/>
        <v>0</v>
      </c>
      <c r="AN416" s="47">
        <f t="shared" si="427"/>
        <v>0</v>
      </c>
      <c r="AO416" s="132">
        <f t="shared" si="428"/>
        <v>0</v>
      </c>
      <c r="AP416" s="19"/>
      <c r="AQ416" s="201"/>
      <c r="AR416" s="19"/>
      <c r="AS416" s="19">
        <f t="shared" si="401"/>
        <v>0</v>
      </c>
      <c r="AT416" s="19"/>
      <c r="AU416" s="201"/>
      <c r="AV416" s="19"/>
      <c r="AW416" s="19">
        <f t="shared" si="402"/>
        <v>0</v>
      </c>
      <c r="AY416" s="201"/>
      <c r="BA416" s="19">
        <f t="shared" si="403"/>
        <v>0</v>
      </c>
      <c r="BC416" s="201"/>
      <c r="BE416" s="19">
        <f t="shared" si="404"/>
        <v>0</v>
      </c>
      <c r="BG416" s="201"/>
      <c r="BI416" s="19">
        <f t="shared" si="405"/>
        <v>0</v>
      </c>
      <c r="BK416" s="201"/>
      <c r="BM416" s="19">
        <f t="shared" si="406"/>
        <v>0</v>
      </c>
      <c r="BO416" s="201"/>
      <c r="BQ416" s="47">
        <f t="shared" si="407"/>
        <v>0</v>
      </c>
      <c r="BR416" s="47"/>
      <c r="BS416" s="214"/>
      <c r="BT416" s="47"/>
      <c r="BU416" s="47">
        <f t="shared" si="408"/>
        <v>0</v>
      </c>
      <c r="BV416" s="47"/>
      <c r="BW416" s="214"/>
      <c r="BX416" s="47"/>
      <c r="BY416" s="47">
        <f t="shared" si="409"/>
        <v>0</v>
      </c>
      <c r="BZ416" s="47"/>
      <c r="CA416" s="214"/>
      <c r="CB416" s="47"/>
      <c r="CC416" s="47">
        <f t="shared" si="410"/>
        <v>0</v>
      </c>
      <c r="CD416" s="47"/>
      <c r="CE416" s="214"/>
      <c r="CF416" s="47"/>
      <c r="CG416" s="47">
        <f t="shared" si="411"/>
        <v>0</v>
      </c>
      <c r="CH416" s="47"/>
      <c r="CI416" s="214"/>
      <c r="CJ416" s="47"/>
      <c r="CK416" s="47">
        <f t="shared" si="412"/>
        <v>0</v>
      </c>
      <c r="CM416" s="19">
        <f t="shared" si="413"/>
        <v>0</v>
      </c>
      <c r="CO416" s="19">
        <f t="shared" si="429"/>
        <v>0</v>
      </c>
      <c r="CQ416" s="19">
        <f t="shared" si="430"/>
        <v>0</v>
      </c>
      <c r="CS416" s="19">
        <f t="shared" si="431"/>
        <v>0</v>
      </c>
      <c r="CU416" s="19">
        <f t="shared" si="414"/>
        <v>0</v>
      </c>
      <c r="CW416" s="76">
        <f t="shared" si="415"/>
        <v>0</v>
      </c>
      <c r="CY416" s="21"/>
      <c r="CZ416" s="19">
        <f t="shared" si="395"/>
        <v>0</v>
      </c>
      <c r="DA416" s="21"/>
    </row>
    <row r="417" spans="2:105" x14ac:dyDescent="0.2">
      <c r="B417" s="17" t="str">
        <f>VLOOKUP(D417,'line assign basis'!$L$15:$Q$1525,6,FALSE)</f>
        <v>ROU UTIL LEAS ST LIA</v>
      </c>
      <c r="C417" s="20" t="s">
        <v>3638</v>
      </c>
      <c r="D417" s="20" t="s">
        <v>3677</v>
      </c>
      <c r="E417" s="20">
        <f>IFERROR(VLOOKUP(D417,'line assign basis'!$L$5:$P$1288,5,FALSE),"")</f>
        <v>5</v>
      </c>
      <c r="F417" s="39">
        <v>0</v>
      </c>
      <c r="G417" s="39">
        <v>0</v>
      </c>
      <c r="H417" s="19">
        <v>0</v>
      </c>
      <c r="I417" s="105">
        <f>IFERROR(VLOOKUP($D417,'SAP Data'!$A$7:$SD$1500,I$4,FALSE),"")</f>
        <v>0</v>
      </c>
      <c r="J417" s="105">
        <f>IFERROR(VLOOKUP($D417,'SAP Data'!$A$7:$SD$1500,J$4,FALSE),"")</f>
        <v>0</v>
      </c>
      <c r="K417" s="105">
        <f>IFERROR(VLOOKUP($D417,'SAP Data'!$A$7:$SD$1500,K$4,FALSE),"")</f>
        <v>0</v>
      </c>
      <c r="L417" s="105">
        <f>IFERROR(VLOOKUP($D417,'SAP Data'!$A$7:$SD$1500,L$4,FALSE),"")</f>
        <v>0</v>
      </c>
      <c r="M417" s="105">
        <f>IFERROR(VLOOKUP($D417,'SAP Data'!$A$7:$SD$1500,M$4,FALSE),"")</f>
        <v>0</v>
      </c>
      <c r="N417" s="105">
        <f>IFERROR(VLOOKUP($D417,'SAP Data'!$A$7:$SD$1500,N$4,FALSE),"")</f>
        <v>0</v>
      </c>
      <c r="O417" s="105">
        <f>IFERROR(VLOOKUP($D417,'SAP Data'!$A$7:$SD$1500,O$4,FALSE),"")</f>
        <v>0</v>
      </c>
      <c r="P417" s="105">
        <f>IFERROR(VLOOKUP($D417,'SAP Data'!$A$7:$SD$1500,P$4,FALSE),"")</f>
        <v>0</v>
      </c>
      <c r="Q417" s="105">
        <f>IFERROR(VLOOKUP($D417,'SAP Data'!$A$7:$SD$1500,Q$4,FALSE),"")</f>
        <v>0</v>
      </c>
      <c r="R417" s="105">
        <f>IFERROR(VLOOKUP($D417,'SAP Data'!$A$7:$SD$1500,R$4,FALSE),"")</f>
        <v>0</v>
      </c>
      <c r="S417" s="105">
        <f>IFERROR(VLOOKUP($D417,'SAP Data'!$A$7:$SD$1500,S$4,FALSE),"")</f>
        <v>0</v>
      </c>
      <c r="T417" s="105">
        <f>IFERROR(VLOOKUP($D417,'SAP Data'!$A$7:$SD$1500,T$4,FALSE),"")</f>
        <v>0</v>
      </c>
      <c r="U417" s="105">
        <f>IFERROR(VLOOKUP($D417,'SAP Data'!$A$7:$SD$1500,U$4,FALSE),"")</f>
        <v>0</v>
      </c>
      <c r="V417" s="105">
        <f>IFERROR(VLOOKUP($D417,'SAP Data'!$A$7:$SD$1500,V$4,FALSE),"")</f>
        <v>0</v>
      </c>
      <c r="W417" s="105">
        <f>IFERROR(VLOOKUP($D417,'SAP Data'!$A$7:$SD$1500,W$4,FALSE),"")</f>
        <v>-4140618.43</v>
      </c>
      <c r="X417" s="105">
        <f>IFERROR(VLOOKUP($D417,'SAP Data'!$A$7:$SD$1500,X$4,FALSE),"")</f>
        <v>0</v>
      </c>
      <c r="Y417" s="105">
        <f>IFERROR(VLOOKUP($D417,'SAP Data'!$A$7:$SD$1500,Y$4,FALSE),"")</f>
        <v>0</v>
      </c>
      <c r="Z417" s="105">
        <f>IFERROR(VLOOKUP($D417,'SAP Data'!$A$7:$SD$1500,Z$4,FALSE),"")</f>
        <v>-3075113.4</v>
      </c>
      <c r="AA417" s="105">
        <f>IFERROR(VLOOKUP($D417,'SAP Data'!$A$7:$SD$1500,AA$4,FALSE),"")</f>
        <v>0</v>
      </c>
      <c r="AB417" s="105">
        <f>IFERROR(VLOOKUP($D417,'SAP Data'!$A$7:$SD$1500,AB$4,FALSE),"")</f>
        <v>0</v>
      </c>
      <c r="AC417" s="220">
        <f>IFERROR(VLOOKUP($D417,'SAP Data'!$A$7:$SD$1500,AC$4,FALSE),"")</f>
        <v>-1979051.08</v>
      </c>
      <c r="AD417" s="133">
        <f>IFERROR((F417/2+SUM(G417:Q417)+R417/2)/12,"")</f>
        <v>0</v>
      </c>
      <c r="AE417" s="47">
        <f>IFERROR((G417/2+SUM(H417:R417)+S417/2)/12,"")</f>
        <v>0</v>
      </c>
      <c r="AF417" s="47">
        <f t="shared" si="419"/>
        <v>0</v>
      </c>
      <c r="AG417" s="47">
        <f t="shared" si="420"/>
        <v>0</v>
      </c>
      <c r="AH417" s="47">
        <f t="shared" si="421"/>
        <v>0</v>
      </c>
      <c r="AI417" s="47">
        <f t="shared" si="422"/>
        <v>-172525.76791666666</v>
      </c>
      <c r="AJ417" s="47">
        <f t="shared" si="423"/>
        <v>-345051.53583333333</v>
      </c>
      <c r="AK417" s="47">
        <f t="shared" si="424"/>
        <v>-345051.53583333333</v>
      </c>
      <c r="AL417" s="47">
        <f t="shared" si="425"/>
        <v>-473181.2608333333</v>
      </c>
      <c r="AM417" s="47">
        <f t="shared" si="426"/>
        <v>-601310.98583333334</v>
      </c>
      <c r="AN417" s="47">
        <f t="shared" si="427"/>
        <v>-601310.98583333334</v>
      </c>
      <c r="AO417" s="132">
        <f t="shared" si="428"/>
        <v>-683771.44750000001</v>
      </c>
      <c r="AP417" s="19"/>
      <c r="AQ417" s="201"/>
      <c r="AR417" s="19"/>
      <c r="AS417" s="19">
        <f t="shared" si="401"/>
        <v>0</v>
      </c>
      <c r="AT417" s="19"/>
      <c r="AU417" s="201"/>
      <c r="AV417" s="19"/>
      <c r="AW417" s="19">
        <f t="shared" si="402"/>
        <v>0</v>
      </c>
      <c r="AY417" s="201"/>
      <c r="BA417" s="19">
        <f t="shared" si="403"/>
        <v>0</v>
      </c>
      <c r="BC417" s="201"/>
      <c r="BE417" s="19">
        <f t="shared" si="404"/>
        <v>0</v>
      </c>
      <c r="BG417" s="201"/>
      <c r="BI417" s="19">
        <f t="shared" si="405"/>
        <v>0</v>
      </c>
      <c r="BK417" s="201"/>
      <c r="BM417" s="19">
        <f t="shared" si="406"/>
        <v>0</v>
      </c>
      <c r="BO417" s="201"/>
      <c r="BQ417" s="47">
        <f t="shared" si="407"/>
        <v>0</v>
      </c>
      <c r="BR417" s="47"/>
      <c r="BS417" s="214"/>
      <c r="BT417" s="47"/>
      <c r="BU417" s="47">
        <f t="shared" si="408"/>
        <v>0</v>
      </c>
      <c r="BV417" s="47"/>
      <c r="BW417" s="214"/>
      <c r="BX417" s="47"/>
      <c r="BY417" s="47">
        <f t="shared" si="409"/>
        <v>0</v>
      </c>
      <c r="BZ417" s="47"/>
      <c r="CA417" s="214"/>
      <c r="CB417" s="47"/>
      <c r="CC417" s="47">
        <f t="shared" si="410"/>
        <v>0</v>
      </c>
      <c r="CD417" s="47"/>
      <c r="CE417" s="214"/>
      <c r="CF417" s="47"/>
      <c r="CG417" s="47">
        <f t="shared" si="411"/>
        <v>0</v>
      </c>
      <c r="CH417" s="47"/>
      <c r="CI417" s="214"/>
      <c r="CJ417" s="47"/>
      <c r="CK417" s="47">
        <f t="shared" si="412"/>
        <v>0</v>
      </c>
      <c r="CM417" s="19">
        <f t="shared" si="413"/>
        <v>-683771.44750000001</v>
      </c>
      <c r="CO417" s="19">
        <f>IFERROR(CZ417+CU417,"")</f>
        <v>0</v>
      </c>
      <c r="CQ417" s="19">
        <f t="shared" si="430"/>
        <v>0</v>
      </c>
      <c r="CS417" s="19">
        <f>IFERROR(CZ417-CQ417,"")</f>
        <v>0</v>
      </c>
      <c r="CU417" s="19">
        <f t="shared" si="414"/>
        <v>0</v>
      </c>
      <c r="CW417" s="76">
        <f t="shared" si="415"/>
        <v>0</v>
      </c>
      <c r="CY417" s="21"/>
      <c r="CZ417" s="19">
        <f t="shared" si="395"/>
        <v>0</v>
      </c>
      <c r="DA417" s="21"/>
    </row>
    <row r="418" spans="2:105" x14ac:dyDescent="0.2">
      <c r="B418" s="17" t="str">
        <f>VLOOKUP(D418,'line assign basis'!$L$15:$Q$1525,6,FALSE)</f>
        <v>FIN UTIL LEAS ST LIA</v>
      </c>
      <c r="C418" s="20" t="s">
        <v>3807</v>
      </c>
      <c r="D418" s="186" t="s">
        <v>3846</v>
      </c>
      <c r="E418" s="20">
        <f>IFERROR(VLOOKUP(D418,'line assign basis'!$L$5:$P$1288,5,FALSE),"")</f>
        <v>5</v>
      </c>
      <c r="F418" s="39">
        <v>0</v>
      </c>
      <c r="G418" s="39">
        <v>0</v>
      </c>
      <c r="H418" s="19">
        <v>0</v>
      </c>
      <c r="I418" s="105">
        <f>IFERROR(VLOOKUP($D418,'SAP Data'!$A$7:$SD$1500,I$4,FALSE),"")</f>
        <v>0</v>
      </c>
      <c r="J418" s="105">
        <f>IFERROR(VLOOKUP($D418,'SAP Data'!$A$7:$SD$1500,J$4,FALSE),"")</f>
        <v>0</v>
      </c>
      <c r="K418" s="105">
        <f>IFERROR(VLOOKUP($D418,'SAP Data'!$A$7:$SD$1500,K$4,FALSE),"")</f>
        <v>0</v>
      </c>
      <c r="L418" s="105">
        <f>IFERROR(VLOOKUP($D418,'SAP Data'!$A$7:$SD$1500,L$4,FALSE),"")</f>
        <v>0</v>
      </c>
      <c r="M418" s="105">
        <f>IFERROR(VLOOKUP($D418,'SAP Data'!$A$7:$SD$1500,M$4,FALSE),"")</f>
        <v>0</v>
      </c>
      <c r="N418" s="105">
        <f>IFERROR(VLOOKUP($D418,'SAP Data'!$A$7:$SD$1500,N$4,FALSE),"")</f>
        <v>0</v>
      </c>
      <c r="O418" s="105">
        <f>IFERROR(VLOOKUP($D418,'SAP Data'!$A$7:$SD$1500,O$4,FALSE),"")</f>
        <v>0</v>
      </c>
      <c r="P418" s="105">
        <f>IFERROR(VLOOKUP($D418,'SAP Data'!$A$7:$SD$1500,P$4,FALSE),"")</f>
        <v>0</v>
      </c>
      <c r="Q418" s="105">
        <f>IFERROR(VLOOKUP($D418,'SAP Data'!$A$7:$SD$1500,Q$4,FALSE),"")</f>
        <v>0</v>
      </c>
      <c r="R418" s="105">
        <f>IFERROR(VLOOKUP($D418,'SAP Data'!$A$7:$SD$1500,R$4,FALSE),"")</f>
        <v>0</v>
      </c>
      <c r="S418" s="105">
        <f>IFERROR(VLOOKUP($D418,'SAP Data'!$A$7:$SD$1500,S$4,FALSE),"")</f>
        <v>0</v>
      </c>
      <c r="T418" s="105">
        <f>IFERROR(VLOOKUP($D418,'SAP Data'!$A$7:$SD$1500,T$4,FALSE),"")</f>
        <v>0</v>
      </c>
      <c r="U418" s="105">
        <f>IFERROR(VLOOKUP($D418,'SAP Data'!$A$7:$SD$1500,U$4,FALSE),"")</f>
        <v>0</v>
      </c>
      <c r="V418" s="105">
        <f>IFERROR(VLOOKUP($D418,'SAP Data'!$A$7:$SD$1500,V$4,FALSE),"")</f>
        <v>0</v>
      </c>
      <c r="W418" s="105">
        <f>IFERROR(VLOOKUP($D418,'SAP Data'!$A$7:$SD$1500,W$4,FALSE),"")</f>
        <v>0</v>
      </c>
      <c r="X418" s="105">
        <f>IFERROR(VLOOKUP($D418,'SAP Data'!$A$7:$SD$1500,X$4,FALSE),"")</f>
        <v>0</v>
      </c>
      <c r="Y418" s="105">
        <f>IFERROR(VLOOKUP($D418,'SAP Data'!$A$7:$SD$1500,Y$4,FALSE),"")</f>
        <v>0</v>
      </c>
      <c r="Z418" s="105">
        <f>IFERROR(VLOOKUP($D418,'SAP Data'!$A$7:$SD$1500,Z$4,FALSE),"")</f>
        <v>0</v>
      </c>
      <c r="AA418" s="105">
        <f>IFERROR(VLOOKUP($D418,'SAP Data'!$A$7:$SD$1500,AA$4,FALSE),"")</f>
        <v>0</v>
      </c>
      <c r="AB418" s="105">
        <f>IFERROR(VLOOKUP($D418,'SAP Data'!$A$7:$SD$1500,AB$4,FALSE),"")</f>
        <v>0</v>
      </c>
      <c r="AC418" s="220">
        <f>IFERROR(VLOOKUP($D418,'SAP Data'!$A$7:$SD$1500,AC$4,FALSE),"")</f>
        <v>-191759</v>
      </c>
      <c r="AD418" s="133">
        <f>IFERROR((F418/2+SUM(G418:Q418)+R418/2)/12,"")</f>
        <v>0</v>
      </c>
      <c r="AE418" s="47">
        <f>IFERROR((G418/2+SUM(H418:R418)+S418/2)/12,"")</f>
        <v>0</v>
      </c>
      <c r="AF418" s="47">
        <f t="shared" ref="AF418" si="432">IFERROR((H418/2+SUM(I418:S418)+T418/2)/12,"")</f>
        <v>0</v>
      </c>
      <c r="AG418" s="47">
        <f t="shared" ref="AG418" si="433">IFERROR((I418/2+SUM(J418:T418)+U418/2)/12,"")</f>
        <v>0</v>
      </c>
      <c r="AH418" s="47">
        <f t="shared" ref="AH418" si="434">IFERROR((J418/2+SUM(K418:U418)+V418/2)/12,"")</f>
        <v>0</v>
      </c>
      <c r="AI418" s="47">
        <f t="shared" ref="AI418" si="435">IFERROR((K418/2+SUM(L418:V418)+W418/2)/12,"")</f>
        <v>0</v>
      </c>
      <c r="AJ418" s="47">
        <f t="shared" ref="AJ418" si="436">IFERROR((L418/2+SUM(M418:W418)+X418/2)/12,"")</f>
        <v>0</v>
      </c>
      <c r="AK418" s="47">
        <f t="shared" ref="AK418" si="437">IFERROR((M418/2+SUM(N418:X418)+Y418/2)/12,"")</f>
        <v>0</v>
      </c>
      <c r="AL418" s="47">
        <f t="shared" ref="AL418" si="438">IFERROR((N418/2+SUM(O418:Y418)+Z418/2)/12,"")</f>
        <v>0</v>
      </c>
      <c r="AM418" s="47">
        <f t="shared" ref="AM418" si="439">IFERROR((O418/2+SUM(P418:Z418)+AA418/2)/12,"")</f>
        <v>0</v>
      </c>
      <c r="AN418" s="47">
        <f t="shared" ref="AN418" si="440">IFERROR((P418/2+SUM(Q418:AA418)+AB418/2)/12,"")</f>
        <v>0</v>
      </c>
      <c r="AO418" s="132">
        <f t="shared" ref="AO418" si="441">IFERROR((Q418/2+SUM(R418:AB418)+AC418/2)/12,"")</f>
        <v>-7989.958333333333</v>
      </c>
      <c r="AP418" s="19"/>
      <c r="AQ418" s="201"/>
      <c r="AR418" s="19"/>
      <c r="AS418" s="19">
        <f t="shared" si="401"/>
        <v>0</v>
      </c>
      <c r="AT418" s="19"/>
      <c r="AU418" s="201"/>
      <c r="AV418" s="19"/>
      <c r="AW418" s="19">
        <f t="shared" si="402"/>
        <v>0</v>
      </c>
      <c r="AY418" s="201"/>
      <c r="BA418" s="19">
        <f t="shared" si="403"/>
        <v>0</v>
      </c>
      <c r="BC418" s="201"/>
      <c r="BE418" s="19">
        <f t="shared" si="404"/>
        <v>0</v>
      </c>
      <c r="BG418" s="201"/>
      <c r="BI418" s="19">
        <f t="shared" si="405"/>
        <v>0</v>
      </c>
      <c r="BK418" s="201"/>
      <c r="BM418" s="19">
        <f t="shared" si="406"/>
        <v>0</v>
      </c>
      <c r="BO418" s="201"/>
      <c r="BQ418" s="47">
        <f t="shared" si="407"/>
        <v>0</v>
      </c>
      <c r="BR418" s="47"/>
      <c r="BS418" s="214"/>
      <c r="BT418" s="47"/>
      <c r="BU418" s="47">
        <f t="shared" si="408"/>
        <v>0</v>
      </c>
      <c r="BV418" s="47"/>
      <c r="BW418" s="214"/>
      <c r="BX418" s="47"/>
      <c r="BY418" s="47">
        <f t="shared" si="409"/>
        <v>0</v>
      </c>
      <c r="BZ418" s="47"/>
      <c r="CA418" s="214"/>
      <c r="CB418" s="47"/>
      <c r="CC418" s="47">
        <f t="shared" si="410"/>
        <v>0</v>
      </c>
      <c r="CD418" s="47"/>
      <c r="CE418" s="214"/>
      <c r="CF418" s="47"/>
      <c r="CG418" s="47">
        <f t="shared" si="411"/>
        <v>0</v>
      </c>
      <c r="CH418" s="47"/>
      <c r="CI418" s="214"/>
      <c r="CJ418" s="47"/>
      <c r="CK418" s="47">
        <f t="shared" si="412"/>
        <v>0</v>
      </c>
      <c r="CM418" s="19">
        <f t="shared" si="413"/>
        <v>-7989.958333333333</v>
      </c>
      <c r="CO418" s="19">
        <f>IFERROR(CZ418+CU418,"")</f>
        <v>0</v>
      </c>
      <c r="CQ418" s="19">
        <f t="shared" si="430"/>
        <v>0</v>
      </c>
      <c r="CS418" s="19">
        <f>IFERROR(CZ418-CQ418,"")</f>
        <v>0</v>
      </c>
      <c r="CU418" s="19">
        <f t="shared" si="414"/>
        <v>0</v>
      </c>
      <c r="CW418" s="76">
        <f t="shared" ref="CW418" si="442">IFERROR(SUM(CI418:CO418)-AO418,"")</f>
        <v>0</v>
      </c>
      <c r="CY418" s="21"/>
      <c r="CZ418" s="19">
        <f t="shared" si="395"/>
        <v>0</v>
      </c>
      <c r="DA418" s="21"/>
    </row>
    <row r="419" spans="2:105" x14ac:dyDescent="0.2">
      <c r="B419" s="17" t="str">
        <f>VLOOKUP(D419,'line assign basis'!$L$15:$Q$1525,6,FALSE)</f>
        <v>DEBT ISSUANCE COST</v>
      </c>
      <c r="C419" s="20" t="s">
        <v>1106</v>
      </c>
      <c r="D419" s="20" t="str">
        <f t="shared" si="416"/>
        <v>174000</v>
      </c>
      <c r="E419" s="20">
        <f>IFERROR(VLOOKUP(D419,'line assign basis'!$L$5:$P$1288,5,FALSE),"")</f>
        <v>23</v>
      </c>
      <c r="F419" s="39">
        <v>296896.13</v>
      </c>
      <c r="G419" s="39">
        <v>296896.13</v>
      </c>
      <c r="H419" s="19">
        <v>215495.13</v>
      </c>
      <c r="I419" s="105">
        <f>IFERROR(VLOOKUP($D419,'SAP Data'!$A$7:$SD$1500,I$4,FALSE),"")</f>
        <v>215495.13</v>
      </c>
      <c r="J419" s="105">
        <f>IFERROR(VLOOKUP($D419,'SAP Data'!$A$7:$SD$1500,J$4,FALSE),"")</f>
        <v>215495.13</v>
      </c>
      <c r="K419" s="105">
        <f>IFERROR(VLOOKUP($D419,'SAP Data'!$A$7:$SD$1500,K$4,FALSE),"")</f>
        <v>215495.13</v>
      </c>
      <c r="L419" s="105">
        <f>IFERROR(VLOOKUP($D419,'SAP Data'!$A$7:$SD$1500,L$4,FALSE),"")</f>
        <v>215495.13</v>
      </c>
      <c r="M419" s="105">
        <f>IFERROR(VLOOKUP($D419,'SAP Data'!$A$7:$SD$1500,M$4,FALSE),"")</f>
        <v>215495.13</v>
      </c>
      <c r="N419" s="105">
        <f>IFERROR(VLOOKUP($D419,'SAP Data'!$A$7:$SD$1500,N$4,FALSE),"")</f>
        <v>59758.85</v>
      </c>
      <c r="O419" s="105">
        <f>IFERROR(VLOOKUP($D419,'SAP Data'!$A$7:$SD$1500,O$4,FALSE),"")</f>
        <v>59758.85</v>
      </c>
      <c r="P419" s="105">
        <f>IFERROR(VLOOKUP($D419,'SAP Data'!$A$7:$SD$1500,P$4,FALSE),"")</f>
        <v>59758.85</v>
      </c>
      <c r="Q419" s="105">
        <f>IFERROR(VLOOKUP($D419,'SAP Data'!$A$7:$SD$1500,Q$4,FALSE),"")</f>
        <v>10957</v>
      </c>
      <c r="R419" s="105">
        <f>IFERROR(VLOOKUP($D419,'SAP Data'!$A$7:$SD$1500,R$4,FALSE),"")</f>
        <v>10957</v>
      </c>
      <c r="S419" s="105">
        <f>IFERROR(VLOOKUP($D419,'SAP Data'!$A$7:$SD$1500,S$4,FALSE),"")</f>
        <v>1007461</v>
      </c>
      <c r="T419" s="105">
        <f>IFERROR(VLOOKUP($D419,'SAP Data'!$A$7:$SD$1500,T$4,FALSE),"")</f>
        <v>915928</v>
      </c>
      <c r="U419" s="105">
        <f>IFERROR(VLOOKUP($D419,'SAP Data'!$A$7:$SD$1500,U$4,FALSE),"")</f>
        <v>915928</v>
      </c>
      <c r="V419" s="105">
        <f>IFERROR(VLOOKUP($D419,'SAP Data'!$A$7:$SD$1500,V$4,FALSE),"")</f>
        <v>915928</v>
      </c>
      <c r="W419" s="105">
        <f>IFERROR(VLOOKUP($D419,'SAP Data'!$A$7:$SD$1500,W$4,FALSE),"")</f>
        <v>641329</v>
      </c>
      <c r="X419" s="105">
        <f>IFERROR(VLOOKUP($D419,'SAP Data'!$A$7:$SD$1500,X$4,FALSE),"")</f>
        <v>641329</v>
      </c>
      <c r="Y419" s="105">
        <f>IFERROR(VLOOKUP($D419,'SAP Data'!$A$7:$SD$1500,Y$4,FALSE),"")</f>
        <v>641329</v>
      </c>
      <c r="Z419" s="105">
        <f>IFERROR(VLOOKUP($D419,'SAP Data'!$A$7:$SD$1500,Z$4,FALSE),"")</f>
        <v>366805</v>
      </c>
      <c r="AA419" s="105">
        <f>IFERROR(VLOOKUP($D419,'SAP Data'!$A$7:$SD$1500,AA$4,FALSE),"")</f>
        <v>366805</v>
      </c>
      <c r="AB419" s="105">
        <f>IFERROR(VLOOKUP($D419,'SAP Data'!$A$7:$SD$1500,AB$4,FALSE),"")</f>
        <v>366805</v>
      </c>
      <c r="AC419" s="220">
        <f>IFERROR(VLOOKUP($D419,'SAP Data'!$A$7:$SD$1500,AC$4,FALSE),"")</f>
        <v>93474</v>
      </c>
      <c r="AD419" s="133">
        <f t="shared" si="417"/>
        <v>161168.91874999998</v>
      </c>
      <c r="AE419" s="47">
        <f t="shared" si="418"/>
        <v>178861.65791666668</v>
      </c>
      <c r="AF419" s="47">
        <f t="shared" si="419"/>
        <v>237653.23041666669</v>
      </c>
      <c r="AG419" s="47">
        <f t="shared" si="420"/>
        <v>296022.63624999998</v>
      </c>
      <c r="AH419" s="47">
        <f t="shared" si="421"/>
        <v>354392.0420833333</v>
      </c>
      <c r="AI419" s="47">
        <f t="shared" si="422"/>
        <v>401319.82291666674</v>
      </c>
      <c r="AJ419" s="47">
        <f t="shared" si="423"/>
        <v>436805.97875000001</v>
      </c>
      <c r="AK419" s="47">
        <f t="shared" si="424"/>
        <v>472292.13458333333</v>
      </c>
      <c r="AL419" s="47">
        <f t="shared" si="425"/>
        <v>502828.80208333331</v>
      </c>
      <c r="AM419" s="47">
        <f t="shared" si="426"/>
        <v>528415.98124999995</v>
      </c>
      <c r="AN419" s="47">
        <f t="shared" si="427"/>
        <v>554003.16041666665</v>
      </c>
      <c r="AO419" s="132">
        <f t="shared" si="428"/>
        <v>570234.95833333337</v>
      </c>
      <c r="AP419" s="19"/>
      <c r="AQ419" s="201"/>
      <c r="AR419" s="19"/>
      <c r="AS419" s="19">
        <f t="shared" si="401"/>
        <v>0</v>
      </c>
      <c r="AT419" s="19"/>
      <c r="AU419" s="201"/>
      <c r="AV419" s="19"/>
      <c r="AW419" s="19">
        <f t="shared" si="402"/>
        <v>0</v>
      </c>
      <c r="AY419" s="201"/>
      <c r="BA419" s="19">
        <f t="shared" si="403"/>
        <v>0</v>
      </c>
      <c r="BC419" s="201"/>
      <c r="BE419" s="19">
        <f t="shared" si="404"/>
        <v>0</v>
      </c>
      <c r="BG419" s="201"/>
      <c r="BI419" s="19">
        <f t="shared" si="405"/>
        <v>0</v>
      </c>
      <c r="BK419" s="201"/>
      <c r="BM419" s="19">
        <f t="shared" si="406"/>
        <v>0</v>
      </c>
      <c r="BO419" s="201"/>
      <c r="BQ419" s="47">
        <f t="shared" si="407"/>
        <v>0</v>
      </c>
      <c r="BR419" s="47"/>
      <c r="BS419" s="214"/>
      <c r="BT419" s="47"/>
      <c r="BU419" s="47">
        <f t="shared" si="408"/>
        <v>0</v>
      </c>
      <c r="BV419" s="47"/>
      <c r="BW419" s="214"/>
      <c r="BX419" s="47"/>
      <c r="BY419" s="47">
        <f t="shared" si="409"/>
        <v>0</v>
      </c>
      <c r="BZ419" s="47"/>
      <c r="CA419" s="214"/>
      <c r="CB419" s="47"/>
      <c r="CC419" s="47">
        <f t="shared" si="410"/>
        <v>0</v>
      </c>
      <c r="CD419" s="47"/>
      <c r="CE419" s="214"/>
      <c r="CF419" s="47"/>
      <c r="CG419" s="47">
        <f t="shared" si="411"/>
        <v>0</v>
      </c>
      <c r="CH419" s="47"/>
      <c r="CI419" s="214"/>
      <c r="CJ419" s="47"/>
      <c r="CK419" s="47">
        <f t="shared" si="412"/>
        <v>0</v>
      </c>
      <c r="CM419" s="19">
        <f t="shared" si="413"/>
        <v>0</v>
      </c>
      <c r="CO419" s="19">
        <f t="shared" si="429"/>
        <v>570234.95833333337</v>
      </c>
      <c r="CQ419" s="19">
        <f t="shared" si="430"/>
        <v>0</v>
      </c>
      <c r="CS419" s="19">
        <f t="shared" si="431"/>
        <v>0</v>
      </c>
      <c r="CU419" s="19">
        <f t="shared" si="414"/>
        <v>570234.95833333337</v>
      </c>
      <c r="CW419" s="76">
        <f t="shared" si="415"/>
        <v>0</v>
      </c>
      <c r="CY419" s="21"/>
      <c r="CZ419" s="19">
        <f t="shared" si="395"/>
        <v>0</v>
      </c>
      <c r="DA419" s="21"/>
    </row>
    <row r="420" spans="2:105" x14ac:dyDescent="0.2">
      <c r="B420" s="17" t="str">
        <f>VLOOKUP(D420,'line assign basis'!$L$15:$Q$1525,6,FALSE)</f>
        <v>CURR PORTION LT DEBT</v>
      </c>
      <c r="C420" s="20" t="s">
        <v>1108</v>
      </c>
      <c r="D420" s="20" t="str">
        <f>RIGHT(C420,6)</f>
        <v>239001</v>
      </c>
      <c r="E420" s="20">
        <f>IFERROR(VLOOKUP(D420,'line assign basis'!$L$5:$P$1288,5,FALSE),"")</f>
        <v>3</v>
      </c>
      <c r="F420" s="39">
        <v>-97000000</v>
      </c>
      <c r="G420" s="39">
        <v>-97000000</v>
      </c>
      <c r="H420" s="19">
        <v>-75000000</v>
      </c>
      <c r="I420" s="105">
        <f>IFERROR(VLOOKUP($D420,'SAP Data'!$A$7:$SD$1500,I$4,FALSE),"")</f>
        <v>-75000000</v>
      </c>
      <c r="J420" s="105">
        <f>IFERROR(VLOOKUP($D420,'SAP Data'!$A$7:$SD$1500,J$4,FALSE),"")</f>
        <v>-75000000</v>
      </c>
      <c r="K420" s="105">
        <f>IFERROR(VLOOKUP($D420,'SAP Data'!$A$7:$SD$1500,K$4,FALSE),"")</f>
        <v>-75000000</v>
      </c>
      <c r="L420" s="105">
        <f>IFERROR(VLOOKUP($D420,'SAP Data'!$A$7:$SD$1500,L$4,FALSE),"")</f>
        <v>-75000000</v>
      </c>
      <c r="M420" s="105">
        <f>IFERROR(VLOOKUP($D420,'SAP Data'!$A$7:$SD$1500,M$4,FALSE),"")</f>
        <v>-75000000</v>
      </c>
      <c r="N420" s="105">
        <f>IFERROR(VLOOKUP($D420,'SAP Data'!$A$7:$SD$1500,N$4,FALSE),"")</f>
        <v>-85000000</v>
      </c>
      <c r="O420" s="105">
        <f>IFERROR(VLOOKUP($D420,'SAP Data'!$A$7:$SD$1500,O$4,FALSE),"")</f>
        <v>-85000000</v>
      </c>
      <c r="P420" s="105">
        <f>IFERROR(VLOOKUP($D420,'SAP Data'!$A$7:$SD$1500,P$4,FALSE),"")</f>
        <v>-85000000</v>
      </c>
      <c r="Q420" s="105">
        <f>IFERROR(VLOOKUP($D420,'SAP Data'!$A$7:$SD$1500,Q$4,FALSE),"")</f>
        <v>-30000000</v>
      </c>
      <c r="R420" s="105">
        <f>IFERROR(VLOOKUP($D420,'SAP Data'!$A$7:$SD$1500,R$4,FALSE),"")</f>
        <v>-30000000</v>
      </c>
      <c r="S420" s="105">
        <f>IFERROR(VLOOKUP($D420,'SAP Data'!$A$7:$SD$1500,S$4,FALSE),"")</f>
        <v>-105000000</v>
      </c>
      <c r="T420" s="105">
        <f>IFERROR(VLOOKUP($D420,'SAP Data'!$A$7:$SD$1500,T$4,FALSE),"")</f>
        <v>-105000000</v>
      </c>
      <c r="U420" s="105">
        <f>IFERROR(VLOOKUP($D420,'SAP Data'!$A$7:$SD$1500,U$4,FALSE),"")</f>
        <v>-105000000</v>
      </c>
      <c r="V420" s="105">
        <f>IFERROR(VLOOKUP($D420,'SAP Data'!$A$7:$SD$1500,V$4,FALSE),"")</f>
        <v>-105000000</v>
      </c>
      <c r="W420" s="105">
        <f>IFERROR(VLOOKUP($D420,'SAP Data'!$A$7:$SD$1500,W$4,FALSE),"")</f>
        <v>-105000000</v>
      </c>
      <c r="X420" s="105">
        <f>IFERROR(VLOOKUP($D420,'SAP Data'!$A$7:$SD$1500,X$4,FALSE),"")</f>
        <v>-105000000</v>
      </c>
      <c r="Y420" s="105">
        <f>IFERROR(VLOOKUP($D420,'SAP Data'!$A$7:$SD$1500,Y$4,FALSE),"")</f>
        <v>-105000000</v>
      </c>
      <c r="Z420" s="105">
        <f>IFERROR(VLOOKUP($D420,'SAP Data'!$A$7:$SD$1500,Z$4,FALSE),"")</f>
        <v>-95000000</v>
      </c>
      <c r="AA420" s="105">
        <f>IFERROR(VLOOKUP($D420,'SAP Data'!$A$7:$SD$1500,AA$4,FALSE),"")</f>
        <v>-95000000</v>
      </c>
      <c r="AB420" s="105">
        <f>IFERROR(VLOOKUP($D420,'SAP Data'!$A$7:$SD$1500,AB$4,FALSE),"")</f>
        <v>-95000000</v>
      </c>
      <c r="AC420" s="220">
        <f>IFERROR(VLOOKUP($D420,'SAP Data'!$A$7:$SD$1500,AC$4,FALSE),"")</f>
        <v>-75000000</v>
      </c>
      <c r="AD420" s="133">
        <f t="shared" si="417"/>
        <v>-74625000</v>
      </c>
      <c r="AE420" s="47">
        <f t="shared" si="418"/>
        <v>-72166666.666666672</v>
      </c>
      <c r="AF420" s="47">
        <f t="shared" si="419"/>
        <v>-73750000</v>
      </c>
      <c r="AG420" s="47">
        <f t="shared" si="420"/>
        <v>-76250000</v>
      </c>
      <c r="AH420" s="47">
        <f t="shared" si="421"/>
        <v>-78750000</v>
      </c>
      <c r="AI420" s="47">
        <f t="shared" si="422"/>
        <v>-81250000</v>
      </c>
      <c r="AJ420" s="47">
        <f t="shared" si="423"/>
        <v>-83750000</v>
      </c>
      <c r="AK420" s="47">
        <f t="shared" si="424"/>
        <v>-86250000</v>
      </c>
      <c r="AL420" s="47">
        <f t="shared" si="425"/>
        <v>-87916666.666666672</v>
      </c>
      <c r="AM420" s="47">
        <f t="shared" si="426"/>
        <v>-88750000</v>
      </c>
      <c r="AN420" s="47">
        <f t="shared" si="427"/>
        <v>-89583333.333333328</v>
      </c>
      <c r="AO420" s="132">
        <f t="shared" si="428"/>
        <v>-91875000</v>
      </c>
      <c r="AP420" s="19"/>
      <c r="AQ420" s="201"/>
      <c r="AR420" s="19"/>
      <c r="AS420" s="19">
        <f t="shared" si="401"/>
        <v>0</v>
      </c>
      <c r="AT420" s="19"/>
      <c r="AU420" s="201"/>
      <c r="AV420" s="19"/>
      <c r="AW420" s="19">
        <f t="shared" si="402"/>
        <v>0</v>
      </c>
      <c r="AY420" s="201"/>
      <c r="BA420" s="19">
        <f t="shared" si="403"/>
        <v>0</v>
      </c>
      <c r="BC420" s="201"/>
      <c r="BE420" s="19">
        <f t="shared" si="404"/>
        <v>0</v>
      </c>
      <c r="BG420" s="201"/>
      <c r="BI420" s="19">
        <f t="shared" si="405"/>
        <v>0</v>
      </c>
      <c r="BK420" s="201"/>
      <c r="BM420" s="19">
        <f t="shared" si="406"/>
        <v>0</v>
      </c>
      <c r="BO420" s="201"/>
      <c r="BQ420" s="47">
        <f t="shared" si="407"/>
        <v>0</v>
      </c>
      <c r="BR420" s="47"/>
      <c r="BS420" s="214"/>
      <c r="BT420" s="47"/>
      <c r="BU420" s="47">
        <f t="shared" si="408"/>
        <v>0</v>
      </c>
      <c r="BV420" s="47"/>
      <c r="BW420" s="214"/>
      <c r="BX420" s="47"/>
      <c r="BY420" s="47">
        <f t="shared" si="409"/>
        <v>0</v>
      </c>
      <c r="BZ420" s="47"/>
      <c r="CA420" s="214"/>
      <c r="CB420" s="47"/>
      <c r="CC420" s="47">
        <f t="shared" si="410"/>
        <v>0</v>
      </c>
      <c r="CD420" s="47"/>
      <c r="CE420" s="214"/>
      <c r="CF420" s="47"/>
      <c r="CG420" s="47">
        <f t="shared" si="411"/>
        <v>0</v>
      </c>
      <c r="CH420" s="47"/>
      <c r="CI420" s="214"/>
      <c r="CJ420" s="47"/>
      <c r="CK420" s="47">
        <f t="shared" si="412"/>
        <v>0</v>
      </c>
      <c r="CM420" s="19">
        <f t="shared" si="413"/>
        <v>-91875000</v>
      </c>
      <c r="CO420" s="19">
        <f t="shared" si="429"/>
        <v>0</v>
      </c>
      <c r="CQ420" s="19">
        <f t="shared" si="430"/>
        <v>0</v>
      </c>
      <c r="CS420" s="19">
        <f t="shared" si="431"/>
        <v>0</v>
      </c>
      <c r="CU420" s="19">
        <f t="shared" si="414"/>
        <v>0</v>
      </c>
      <c r="CW420" s="76">
        <f t="shared" si="415"/>
        <v>0</v>
      </c>
      <c r="CY420" s="21"/>
      <c r="CZ420" s="19">
        <f t="shared" si="395"/>
        <v>0</v>
      </c>
      <c r="DA420" s="21"/>
    </row>
    <row r="421" spans="2:105" x14ac:dyDescent="0.2">
      <c r="B421" s="17" t="str">
        <f>VLOOKUP(D421,'line assign basis'!$L$15:$Q$1525,6,FALSE)</f>
        <v>ACCOUNTS PAYABLE</v>
      </c>
      <c r="C421" s="44">
        <v>500170</v>
      </c>
      <c r="D421" s="45" t="str">
        <f>RIGHT(C421,6)</f>
        <v>500170</v>
      </c>
      <c r="E421" s="20">
        <f>IFERROR(VLOOKUP(D421,'line assign basis'!$L$5:$P$1288,5,FALSE),"")</f>
        <v>29</v>
      </c>
      <c r="F421" s="39">
        <v>-105376859.51000001</v>
      </c>
      <c r="G421" s="39">
        <v>-108445794.8</v>
      </c>
      <c r="H421" s="19">
        <v>-77563342.430000007</v>
      </c>
      <c r="I421" s="105">
        <f>IFERROR(VLOOKUP($D421,'SAP Data'!$A$7:$SD$1500,I$4,FALSE),"")</f>
        <v>-72829945.489999995</v>
      </c>
      <c r="J421" s="105">
        <f>IFERROR(VLOOKUP($D421,'SAP Data'!$A$7:$SD$1500,J$4,FALSE),"")</f>
        <v>-78676382.609999999</v>
      </c>
      <c r="K421" s="105">
        <f>IFERROR(VLOOKUP($D421,'SAP Data'!$A$7:$SD$1500,K$4,FALSE),"")</f>
        <v>-70084214.209999993</v>
      </c>
      <c r="L421" s="105">
        <f>IFERROR(VLOOKUP($D421,'SAP Data'!$A$7:$SD$1500,L$4,FALSE),"")</f>
        <v>-72201040.140000001</v>
      </c>
      <c r="M421" s="105">
        <f>IFERROR(VLOOKUP($D421,'SAP Data'!$A$7:$SD$1500,M$4,FALSE),"")</f>
        <v>-70943924.340000004</v>
      </c>
      <c r="N421" s="105">
        <f>IFERROR(VLOOKUP($D421,'SAP Data'!$A$7:$SD$1500,N$4,FALSE),"")</f>
        <v>-79595083.75</v>
      </c>
      <c r="O421" s="105">
        <f>IFERROR(VLOOKUP($D421,'SAP Data'!$A$7:$SD$1500,O$4,FALSE),"")</f>
        <v>-78422844.819999993</v>
      </c>
      <c r="P421" s="105">
        <f>IFERROR(VLOOKUP($D421,'SAP Data'!$A$7:$SD$1500,P$4,FALSE),"")</f>
        <v>-106084200.41</v>
      </c>
      <c r="Q421" s="105">
        <f>IFERROR(VLOOKUP($D421,'SAP Data'!$A$7:$SD$1500,Q$4,FALSE),"")</f>
        <v>-114900020.19</v>
      </c>
      <c r="R421" s="105">
        <f>IFERROR(VLOOKUP($D421,'SAP Data'!$A$7:$SD$1500,R$4,FALSE),"")</f>
        <v>-125186280.34</v>
      </c>
      <c r="S421" s="105">
        <f>IFERROR(VLOOKUP($D421,'SAP Data'!$A$7:$SD$1500,S$4,FALSE),"")</f>
        <v>-109218958.59999999</v>
      </c>
      <c r="T421" s="105">
        <f>IFERROR(VLOOKUP($D421,'SAP Data'!$A$7:$SD$1500,T$4,FALSE),"")</f>
        <v>-102226805.22</v>
      </c>
      <c r="U421" s="105">
        <f>IFERROR(VLOOKUP($D421,'SAP Data'!$A$7:$SD$1500,U$4,FALSE),"")</f>
        <v>-77343797.579999998</v>
      </c>
      <c r="V421" s="105">
        <f>IFERROR(VLOOKUP($D421,'SAP Data'!$A$7:$SD$1500,V$4,FALSE),"")</f>
        <v>-86324053.200000003</v>
      </c>
      <c r="W421" s="105">
        <f>IFERROR(VLOOKUP($D421,'SAP Data'!$A$7:$SD$1500,W$4,FALSE),"")</f>
        <v>-74852306.519999996</v>
      </c>
      <c r="X421" s="105">
        <f>IFERROR(VLOOKUP($D421,'SAP Data'!$A$7:$SD$1500,X$4,FALSE),"")</f>
        <v>-76200226.849999994</v>
      </c>
      <c r="Y421" s="105">
        <f>IFERROR(VLOOKUP($D421,'SAP Data'!$A$7:$SD$1500,Y$4,FALSE),"")</f>
        <v>-88000647.390000001</v>
      </c>
      <c r="Z421" s="105">
        <f>IFERROR(VLOOKUP($D421,'SAP Data'!$A$7:$SD$1500,Z$4,FALSE),"")</f>
        <v>-75059838.189999998</v>
      </c>
      <c r="AA421" s="105">
        <f>IFERROR(VLOOKUP($D421,'SAP Data'!$A$7:$SD$1500,AA$4,FALSE),"")</f>
        <v>-83945136.159999996</v>
      </c>
      <c r="AB421" s="105">
        <f>IFERROR(VLOOKUP($D421,'SAP Data'!$A$7:$SD$1500,AB$4,FALSE),"")</f>
        <v>-106831730.34999999</v>
      </c>
      <c r="AC421" s="220">
        <f>IFERROR(VLOOKUP($D421,'SAP Data'!$A$7:$SD$1500,AC$4,FALSE),"")</f>
        <v>-110750868.33</v>
      </c>
      <c r="AD421" s="133">
        <f t="shared" si="417"/>
        <v>-87085696.926249981</v>
      </c>
      <c r="AE421" s="47">
        <f t="shared" si="418"/>
        <v>-87943304.619166657</v>
      </c>
      <c r="AF421" s="47">
        <f t="shared" ref="AF421:AF455" si="443">IFERROR((H421/2+SUM(I421:S421)+T421/2)/12,"")</f>
        <v>-89003164.060416684</v>
      </c>
      <c r="AG421" s="47">
        <f t="shared" ref="AG421:AG455" si="444">IFERROR((I421/2+SUM(J421:T421)+U421/2)/12,"")</f>
        <v>-90218885.513750017</v>
      </c>
      <c r="AH421" s="47">
        <f t="shared" ref="AH421:AH455" si="445">IFERROR((J421/2+SUM(K421:U421)+V421/2)/12,"")</f>
        <v>-90725615.625416651</v>
      </c>
      <c r="AI421" s="47">
        <f t="shared" ref="AI421:AI455" si="446">IFERROR((K421/2+SUM(L421:V421)+W421/2)/12,"")</f>
        <v>-91242939.079583347</v>
      </c>
      <c r="AJ421" s="47">
        <f t="shared" si="423"/>
        <v>-91608242.372083351</v>
      </c>
      <c r="AK421" s="47">
        <f t="shared" si="424"/>
        <v>-92485571.945416674</v>
      </c>
      <c r="AL421" s="47">
        <f t="shared" si="425"/>
        <v>-93007300.174166679</v>
      </c>
      <c r="AM421" s="47">
        <f t="shared" si="426"/>
        <v>-93048427.081666663</v>
      </c>
      <c r="AN421" s="47">
        <f t="shared" si="427"/>
        <v>-93309669.63499999</v>
      </c>
      <c r="AO421" s="132">
        <f t="shared" si="428"/>
        <v>-93167935.388333321</v>
      </c>
      <c r="AP421" s="19"/>
      <c r="AQ421" s="201"/>
      <c r="AR421" s="19"/>
      <c r="AS421" s="19">
        <f t="shared" si="401"/>
        <v>-87085696.926249981</v>
      </c>
      <c r="AT421" s="19"/>
      <c r="AU421" s="201"/>
      <c r="AV421" s="19"/>
      <c r="AW421" s="19">
        <f t="shared" si="402"/>
        <v>-87943304.619166657</v>
      </c>
      <c r="AY421" s="201"/>
      <c r="BA421" s="19">
        <f t="shared" si="403"/>
        <v>-89003164.060416684</v>
      </c>
      <c r="BC421" s="201"/>
      <c r="BE421" s="19">
        <f t="shared" si="404"/>
        <v>-90218885.513750017</v>
      </c>
      <c r="BG421" s="201"/>
      <c r="BI421" s="19">
        <f t="shared" si="405"/>
        <v>-90725615.625416651</v>
      </c>
      <c r="BK421" s="201"/>
      <c r="BM421" s="19">
        <f t="shared" si="406"/>
        <v>-91242939.079583347</v>
      </c>
      <c r="BO421" s="201"/>
      <c r="BQ421" s="47">
        <f t="shared" si="407"/>
        <v>-91608242.372083351</v>
      </c>
      <c r="BR421" s="47"/>
      <c r="BS421" s="214"/>
      <c r="BT421" s="47"/>
      <c r="BU421" s="47">
        <f t="shared" si="408"/>
        <v>-92485571.945416674</v>
      </c>
      <c r="BV421" s="47"/>
      <c r="BW421" s="214"/>
      <c r="BX421" s="47"/>
      <c r="BY421" s="47">
        <f t="shared" si="409"/>
        <v>-93007300.174166679</v>
      </c>
      <c r="BZ421" s="47"/>
      <c r="CA421" s="214"/>
      <c r="CB421" s="47"/>
      <c r="CC421" s="47">
        <f t="shared" si="410"/>
        <v>-93048427.081666663</v>
      </c>
      <c r="CD421" s="47"/>
      <c r="CE421" s="214"/>
      <c r="CF421" s="47"/>
      <c r="CG421" s="47">
        <f t="shared" si="411"/>
        <v>-93309669.63499999</v>
      </c>
      <c r="CH421" s="47"/>
      <c r="CI421" s="214"/>
      <c r="CJ421" s="47"/>
      <c r="CK421" s="47">
        <f t="shared" si="412"/>
        <v>-93167935.388333321</v>
      </c>
      <c r="CM421" s="19">
        <f t="shared" si="413"/>
        <v>0</v>
      </c>
      <c r="CO421" s="19">
        <f t="shared" si="429"/>
        <v>0</v>
      </c>
      <c r="CQ421" s="19">
        <f t="shared" si="430"/>
        <v>0</v>
      </c>
      <c r="CS421" s="19">
        <f t="shared" si="431"/>
        <v>0</v>
      </c>
      <c r="CU421" s="19">
        <f t="shared" si="414"/>
        <v>0</v>
      </c>
      <c r="CW421" s="76">
        <f t="shared" si="415"/>
        <v>0</v>
      </c>
      <c r="CY421" s="21"/>
      <c r="CZ421" s="19">
        <f t="shared" si="395"/>
        <v>0</v>
      </c>
      <c r="DA421" s="21"/>
    </row>
    <row r="422" spans="2:105" x14ac:dyDescent="0.2">
      <c r="B422" s="17" t="str">
        <f>VLOOKUP(D422,'line assign basis'!$L$15:$Q$1525,6,FALSE)</f>
        <v>TAXES ACCRUED</v>
      </c>
      <c r="C422" s="44">
        <v>500171</v>
      </c>
      <c r="D422" s="45" t="str">
        <f>RIGHT(C422,6)</f>
        <v>500171</v>
      </c>
      <c r="E422" s="20">
        <f>IFERROR(VLOOKUP(D422,'line assign basis'!$L$5:$P$1288,5,FALSE),"")</f>
        <v>29</v>
      </c>
      <c r="F422" s="39">
        <v>-20790219.239999998</v>
      </c>
      <c r="G422" s="39">
        <v>-8747882.0899999999</v>
      </c>
      <c r="H422" s="19">
        <v>-11984708.09</v>
      </c>
      <c r="I422" s="105">
        <f>IFERROR(VLOOKUP($D422,'SAP Data'!$A$7:$SD$1500,I$4,FALSE),"")</f>
        <v>-11384086.390000001</v>
      </c>
      <c r="J422" s="105">
        <f>IFERROR(VLOOKUP($D422,'SAP Data'!$A$7:$SD$1500,J$4,FALSE),"")</f>
        <v>-7824017.1200000001</v>
      </c>
      <c r="K422" s="105">
        <f>IFERROR(VLOOKUP($D422,'SAP Data'!$A$7:$SD$1500,K$4,FALSE),"")</f>
        <v>-6886660.7699999996</v>
      </c>
      <c r="L422" s="105">
        <f>IFERROR(VLOOKUP($D422,'SAP Data'!$A$7:$SD$1500,L$4,FALSE),"")</f>
        <v>-9117526.6699999999</v>
      </c>
      <c r="M422" s="105">
        <f>IFERROR(VLOOKUP($D422,'SAP Data'!$A$7:$SD$1500,M$4,FALSE),"")</f>
        <v>-9782283</v>
      </c>
      <c r="N422" s="105">
        <f>IFERROR(VLOOKUP($D422,'SAP Data'!$A$7:$SD$1500,N$4,FALSE),"")</f>
        <v>-13034284.800000001</v>
      </c>
      <c r="O422" s="105">
        <f>IFERROR(VLOOKUP($D422,'SAP Data'!$A$7:$SD$1500,O$4,FALSE),"")</f>
        <v>-15027158.17</v>
      </c>
      <c r="P422" s="105">
        <f>IFERROR(VLOOKUP($D422,'SAP Data'!$A$7:$SD$1500,P$4,FALSE),"")</f>
        <v>-8230266.04</v>
      </c>
      <c r="Q422" s="105">
        <f>IFERROR(VLOOKUP($D422,'SAP Data'!$A$7:$SD$1500,Q$4,FALSE),"")</f>
        <v>-10989713.460000001</v>
      </c>
      <c r="R422" s="105">
        <f>IFERROR(VLOOKUP($D422,'SAP Data'!$A$7:$SD$1500,R$4,FALSE),"")</f>
        <v>-12948168.449999999</v>
      </c>
      <c r="S422" s="105">
        <f>IFERROR(VLOOKUP($D422,'SAP Data'!$A$7:$SD$1500,S$4,FALSE),"")</f>
        <v>-10514616.67</v>
      </c>
      <c r="T422" s="105">
        <f>IFERROR(VLOOKUP($D422,'SAP Data'!$A$7:$SD$1500,T$4,FALSE),"")</f>
        <v>-10868770.1</v>
      </c>
      <c r="U422" s="105">
        <f>IFERROR(VLOOKUP($D422,'SAP Data'!$A$7:$SD$1500,U$4,FALSE),"")</f>
        <v>-9718065.6899999995</v>
      </c>
      <c r="V422" s="105">
        <f>IFERROR(VLOOKUP($D422,'SAP Data'!$A$7:$SD$1500,V$4,FALSE),"")</f>
        <v>-6518296.5800000001</v>
      </c>
      <c r="W422" s="105">
        <f>IFERROR(VLOOKUP($D422,'SAP Data'!$A$7:$SD$1500,W$4,FALSE),"")</f>
        <v>-6903457.5899999999</v>
      </c>
      <c r="X422" s="105">
        <f>IFERROR(VLOOKUP($D422,'SAP Data'!$A$7:$SD$1500,X$4,FALSE),"")</f>
        <v>-9164138.25</v>
      </c>
      <c r="Y422" s="105">
        <f>IFERROR(VLOOKUP($D422,'SAP Data'!$A$7:$SD$1500,Y$4,FALSE),"")</f>
        <v>-9968160.8200000003</v>
      </c>
      <c r="Z422" s="105">
        <f>IFERROR(VLOOKUP($D422,'SAP Data'!$A$7:$SD$1500,Z$4,FALSE),"")</f>
        <v>-12941217.68</v>
      </c>
      <c r="AA422" s="105">
        <f>IFERROR(VLOOKUP($D422,'SAP Data'!$A$7:$SD$1500,AA$4,FALSE),"")</f>
        <v>-16170704.720000001</v>
      </c>
      <c r="AB422" s="105">
        <f>IFERROR(VLOOKUP($D422,'SAP Data'!$A$7:$SD$1500,AB$4,FALSE),"")</f>
        <v>-9396022.6500000004</v>
      </c>
      <c r="AC422" s="220">
        <f>IFERROR(VLOOKUP($D422,'SAP Data'!$A$7:$SD$1500,AC$4,FALSE),"")</f>
        <v>-11717247.75</v>
      </c>
      <c r="AD422" s="133">
        <f t="shared" si="417"/>
        <v>-10823148.370416665</v>
      </c>
      <c r="AE422" s="47">
        <f t="shared" si="418"/>
        <v>-10570010.195000002</v>
      </c>
      <c r="AF422" s="47">
        <f t="shared" si="443"/>
        <v>-10597126.719583334</v>
      </c>
      <c r="AG422" s="47">
        <f t="shared" si="444"/>
        <v>-10481211.774166666</v>
      </c>
      <c r="AH422" s="47">
        <f t="shared" si="445"/>
        <v>-10357389.2225</v>
      </c>
      <c r="AI422" s="47">
        <f t="shared" si="446"/>
        <v>-10303684.067500001</v>
      </c>
      <c r="AJ422" s="47">
        <f t="shared" si="423"/>
        <v>-10306326.084166666</v>
      </c>
      <c r="AK422" s="47">
        <f t="shared" si="424"/>
        <v>-10316013.1425</v>
      </c>
      <c r="AL422" s="47">
        <f t="shared" si="425"/>
        <v>-10319880.255000001</v>
      </c>
      <c r="AM422" s="47">
        <f t="shared" si="426"/>
        <v>-10363650.231250001</v>
      </c>
      <c r="AN422" s="47">
        <f t="shared" si="427"/>
        <v>-10459871.196249999</v>
      </c>
      <c r="AO422" s="132">
        <f t="shared" si="428"/>
        <v>-10538758.317083335</v>
      </c>
      <c r="AP422" s="19"/>
      <c r="AQ422" s="201"/>
      <c r="AR422" s="19"/>
      <c r="AS422" s="19">
        <f t="shared" si="401"/>
        <v>-10823148.370416665</v>
      </c>
      <c r="AT422" s="19"/>
      <c r="AU422" s="201"/>
      <c r="AV422" s="19"/>
      <c r="AW422" s="19">
        <f t="shared" si="402"/>
        <v>-10570010.195000002</v>
      </c>
      <c r="AY422" s="201"/>
      <c r="BA422" s="19">
        <f t="shared" si="403"/>
        <v>-10597126.719583334</v>
      </c>
      <c r="BC422" s="201"/>
      <c r="BE422" s="19">
        <f t="shared" si="404"/>
        <v>-10481211.774166666</v>
      </c>
      <c r="BG422" s="201"/>
      <c r="BI422" s="19">
        <f t="shared" si="405"/>
        <v>-10357389.2225</v>
      </c>
      <c r="BK422" s="201"/>
      <c r="BM422" s="19">
        <f t="shared" si="406"/>
        <v>-10303684.067500001</v>
      </c>
      <c r="BO422" s="201"/>
      <c r="BQ422" s="47">
        <f t="shared" si="407"/>
        <v>-10306326.084166666</v>
      </c>
      <c r="BR422" s="47"/>
      <c r="BS422" s="214"/>
      <c r="BT422" s="47"/>
      <c r="BU422" s="47">
        <f t="shared" si="408"/>
        <v>-10316013.1425</v>
      </c>
      <c r="BV422" s="47"/>
      <c r="BW422" s="214"/>
      <c r="BX422" s="47"/>
      <c r="BY422" s="47">
        <f t="shared" si="409"/>
        <v>-10319880.255000001</v>
      </c>
      <c r="BZ422" s="47"/>
      <c r="CA422" s="214"/>
      <c r="CB422" s="47"/>
      <c r="CC422" s="47">
        <f t="shared" si="410"/>
        <v>-10363650.231250001</v>
      </c>
      <c r="CD422" s="47"/>
      <c r="CE422" s="214"/>
      <c r="CF422" s="47"/>
      <c r="CG422" s="47">
        <f t="shared" si="411"/>
        <v>-10459871.196249999</v>
      </c>
      <c r="CH422" s="47"/>
      <c r="CI422" s="214"/>
      <c r="CJ422" s="47"/>
      <c r="CK422" s="47">
        <f t="shared" si="412"/>
        <v>-10538758.317083335</v>
      </c>
      <c r="CM422" s="19">
        <f t="shared" si="413"/>
        <v>0</v>
      </c>
      <c r="CO422" s="19">
        <f t="shared" si="429"/>
        <v>0</v>
      </c>
      <c r="CQ422" s="19">
        <f t="shared" si="430"/>
        <v>0</v>
      </c>
      <c r="CS422" s="19">
        <f t="shared" si="431"/>
        <v>0</v>
      </c>
      <c r="CU422" s="19">
        <f t="shared" si="414"/>
        <v>0</v>
      </c>
      <c r="CW422" s="76">
        <f t="shared" si="415"/>
        <v>0</v>
      </c>
      <c r="CY422" s="21"/>
      <c r="CZ422" s="19">
        <f t="shared" si="395"/>
        <v>0</v>
      </c>
      <c r="DA422" s="21"/>
    </row>
    <row r="423" spans="2:105" x14ac:dyDescent="0.2">
      <c r="B423" s="17" t="str">
        <f>VLOOKUP(D423,'line assign basis'!$L$15:$Q$1525,6,FALSE)</f>
        <v>INTEREST ACCRUED</v>
      </c>
      <c r="C423" s="44">
        <v>500172</v>
      </c>
      <c r="D423" s="45" t="str">
        <f>RIGHT(C423,6)</f>
        <v>500172</v>
      </c>
      <c r="E423" s="20">
        <f>IFERROR(VLOOKUP(D423,'line assign basis'!$L$5:$P$1288,5,FALSE),"")</f>
        <v>29</v>
      </c>
      <c r="F423" s="39">
        <v>-6919051.5099999998</v>
      </c>
      <c r="G423" s="39">
        <v>-9190534.8599999994</v>
      </c>
      <c r="H423" s="19">
        <v>-9262393.2100000009</v>
      </c>
      <c r="I423" s="105">
        <f>IFERROR(VLOOKUP($D423,'SAP Data'!$A$7:$SD$1500,I$4,FALSE),"")</f>
        <v>-12300043.23</v>
      </c>
      <c r="J423" s="105">
        <f>IFERROR(VLOOKUP($D423,'SAP Data'!$A$7:$SD$1500,J$4,FALSE),"")</f>
        <v>-3690501.58</v>
      </c>
      <c r="K423" s="105">
        <f>IFERROR(VLOOKUP($D423,'SAP Data'!$A$7:$SD$1500,K$4,FALSE),"")</f>
        <v>-6652318.2699999996</v>
      </c>
      <c r="L423" s="105">
        <f>IFERROR(VLOOKUP($D423,'SAP Data'!$A$7:$SD$1500,L$4,FALSE),"")</f>
        <v>-6677051.6200000001</v>
      </c>
      <c r="M423" s="105">
        <f>IFERROR(VLOOKUP($D423,'SAP Data'!$A$7:$SD$1500,M$4,FALSE),"")</f>
        <v>-8830034.9700000007</v>
      </c>
      <c r="N423" s="105">
        <f>IFERROR(VLOOKUP($D423,'SAP Data'!$A$7:$SD$1500,N$4,FALSE),"")</f>
        <v>-9453226.6600000001</v>
      </c>
      <c r="O423" s="105">
        <f>IFERROR(VLOOKUP($D423,'SAP Data'!$A$7:$SD$1500,O$4,FALSE),"")</f>
        <v>-12584626.68</v>
      </c>
      <c r="P423" s="105">
        <f>IFERROR(VLOOKUP($D423,'SAP Data'!$A$7:$SD$1500,P$4,FALSE),"")</f>
        <v>-15795193.42</v>
      </c>
      <c r="Q423" s="105">
        <f>IFERROR(VLOOKUP($D423,'SAP Data'!$A$7:$SD$1500,Q$4,FALSE),"")</f>
        <v>-7272798.9500000002</v>
      </c>
      <c r="R423" s="105">
        <f>IFERROR(VLOOKUP($D423,'SAP Data'!$A$7:$SD$1500,R$4,FALSE),"")</f>
        <v>-6492344.7999999998</v>
      </c>
      <c r="S423" s="105">
        <f>IFERROR(VLOOKUP($D423,'SAP Data'!$A$7:$SD$1500,S$4,FALSE),"")</f>
        <v>-8715848.9900000002</v>
      </c>
      <c r="T423" s="105">
        <f>IFERROR(VLOOKUP($D423,'SAP Data'!$A$7:$SD$1500,T$4,FALSE),"")</f>
        <v>-9225394.8399999999</v>
      </c>
      <c r="U423" s="105">
        <f>IFERROR(VLOOKUP($D423,'SAP Data'!$A$7:$SD$1500,U$4,FALSE),"")</f>
        <v>-12337732.369999999</v>
      </c>
      <c r="V423" s="105">
        <f>IFERROR(VLOOKUP($D423,'SAP Data'!$A$7:$SD$1500,V$4,FALSE),"")</f>
        <v>-4382253.22</v>
      </c>
      <c r="W423" s="105">
        <f>IFERROR(VLOOKUP($D423,'SAP Data'!$A$7:$SD$1500,W$4,FALSE),"")</f>
        <v>-7674546.3600000003</v>
      </c>
      <c r="X423" s="105">
        <f>IFERROR(VLOOKUP($D423,'SAP Data'!$A$7:$SD$1500,X$4,FALSE),"")</f>
        <v>-7099758.8099999996</v>
      </c>
      <c r="Y423" s="105">
        <f>IFERROR(VLOOKUP($D423,'SAP Data'!$A$7:$SD$1500,Y$4,FALSE),"")</f>
        <v>-9756554.5899999999</v>
      </c>
      <c r="Z423" s="105">
        <f>IFERROR(VLOOKUP($D423,'SAP Data'!$A$7:$SD$1500,Z$4,FALSE),"")</f>
        <v>-10404899.970000001</v>
      </c>
      <c r="AA423" s="105">
        <f>IFERROR(VLOOKUP($D423,'SAP Data'!$A$7:$SD$1500,AA$4,FALSE),"")</f>
        <v>-13867360.890000001</v>
      </c>
      <c r="AB423" s="105">
        <f>IFERROR(VLOOKUP($D423,'SAP Data'!$A$7:$SD$1500,AB$4,FALSE),"")</f>
        <v>-6678348.4100000001</v>
      </c>
      <c r="AC423" s="220">
        <f>IFERROR(VLOOKUP($D423,'SAP Data'!$A$7:$SD$1500,AC$4,FALSE),"")</f>
        <v>-7441255.8399999999</v>
      </c>
      <c r="AD423" s="133">
        <f t="shared" si="417"/>
        <v>-9034535.133750001</v>
      </c>
      <c r="AE423" s="47">
        <f t="shared" si="418"/>
        <v>-8996977.1095833331</v>
      </c>
      <c r="AF423" s="47">
        <f t="shared" si="443"/>
        <v>-8975656.9329166654</v>
      </c>
      <c r="AG423" s="47">
        <f t="shared" si="444"/>
        <v>-8975685.714999998</v>
      </c>
      <c r="AH423" s="47">
        <f t="shared" si="445"/>
        <v>-9006079.0808333345</v>
      </c>
      <c r="AI423" s="47">
        <f t="shared" si="446"/>
        <v>-9077494.902916668</v>
      </c>
      <c r="AJ423" s="47">
        <f t="shared" si="423"/>
        <v>-9137700.5395833347</v>
      </c>
      <c r="AK423" s="47">
        <f t="shared" si="424"/>
        <v>-9193918.3233333342</v>
      </c>
      <c r="AL423" s="47">
        <f t="shared" si="425"/>
        <v>-9272176.3620833345</v>
      </c>
      <c r="AM423" s="47">
        <f t="shared" si="426"/>
        <v>-9365276.6754166689</v>
      </c>
      <c r="AN423" s="47">
        <f t="shared" si="427"/>
        <v>-9038855.3920833338</v>
      </c>
      <c r="AO423" s="132">
        <f t="shared" si="428"/>
        <v>-8666005.887083333</v>
      </c>
      <c r="AP423" s="19"/>
      <c r="AQ423" s="201"/>
      <c r="AR423" s="19"/>
      <c r="AS423" s="19">
        <f t="shared" si="401"/>
        <v>-9034535.133750001</v>
      </c>
      <c r="AT423" s="19"/>
      <c r="AU423" s="201"/>
      <c r="AV423" s="19"/>
      <c r="AW423" s="19">
        <f t="shared" si="402"/>
        <v>-8996977.1095833331</v>
      </c>
      <c r="AY423" s="201"/>
      <c r="BA423" s="19">
        <f t="shared" si="403"/>
        <v>-8975656.9329166654</v>
      </c>
      <c r="BC423" s="201"/>
      <c r="BE423" s="19">
        <f t="shared" si="404"/>
        <v>-8975685.714999998</v>
      </c>
      <c r="BG423" s="201"/>
      <c r="BI423" s="19">
        <f t="shared" si="405"/>
        <v>-9006079.0808333345</v>
      </c>
      <c r="BK423" s="201"/>
      <c r="BM423" s="19">
        <f t="shared" si="406"/>
        <v>-9077494.902916668</v>
      </c>
      <c r="BO423" s="201"/>
      <c r="BQ423" s="47">
        <f t="shared" si="407"/>
        <v>-9137700.5395833347</v>
      </c>
      <c r="BR423" s="47"/>
      <c r="BS423" s="214"/>
      <c r="BT423" s="47"/>
      <c r="BU423" s="47">
        <f t="shared" si="408"/>
        <v>-9193918.3233333342</v>
      </c>
      <c r="BV423" s="47"/>
      <c r="BW423" s="214"/>
      <c r="BX423" s="47"/>
      <c r="BY423" s="47">
        <f t="shared" si="409"/>
        <v>-9272176.3620833345</v>
      </c>
      <c r="BZ423" s="47"/>
      <c r="CA423" s="214"/>
      <c r="CB423" s="47"/>
      <c r="CC423" s="47">
        <f t="shared" si="410"/>
        <v>-9365276.6754166689</v>
      </c>
      <c r="CD423" s="47"/>
      <c r="CE423" s="214"/>
      <c r="CF423" s="47"/>
      <c r="CG423" s="47">
        <f t="shared" si="411"/>
        <v>-9038855.3920833338</v>
      </c>
      <c r="CH423" s="47"/>
      <c r="CI423" s="214"/>
      <c r="CJ423" s="47"/>
      <c r="CK423" s="47">
        <f t="shared" si="412"/>
        <v>-8666005.887083333</v>
      </c>
      <c r="CM423" s="19">
        <f t="shared" si="413"/>
        <v>0</v>
      </c>
      <c r="CO423" s="19">
        <f t="shared" si="429"/>
        <v>0</v>
      </c>
      <c r="CQ423" s="19">
        <f t="shared" si="430"/>
        <v>0</v>
      </c>
      <c r="CS423" s="19">
        <f t="shared" si="431"/>
        <v>0</v>
      </c>
      <c r="CU423" s="19">
        <f t="shared" si="414"/>
        <v>0</v>
      </c>
      <c r="CW423" s="76">
        <f t="shared" si="415"/>
        <v>0</v>
      </c>
      <c r="CY423" s="21"/>
      <c r="CZ423" s="19">
        <f t="shared" si="395"/>
        <v>0</v>
      </c>
      <c r="DA423" s="21"/>
    </row>
    <row r="424" spans="2:105" x14ac:dyDescent="0.2">
      <c r="B424" s="17" t="str">
        <f>VLOOKUP(D424,'line assign basis'!$L$15:$Q$1525,6,FALSE)</f>
        <v>LIABILITY CONS RECL</v>
      </c>
      <c r="C424" s="20" t="s">
        <v>1273</v>
      </c>
      <c r="D424" s="20" t="str">
        <f t="shared" si="416"/>
        <v>254000</v>
      </c>
      <c r="E424" s="20">
        <f>IFERROR(VLOOKUP(D424,'line assign basis'!$L$5:$P$1288,5,FALSE),"")</f>
        <v>29</v>
      </c>
      <c r="F424" s="39">
        <v>0</v>
      </c>
      <c r="G424" s="39">
        <v>0</v>
      </c>
      <c r="H424" s="19">
        <v>-21988194.879999999</v>
      </c>
      <c r="I424" s="105">
        <f>IFERROR(VLOOKUP($D424,'SAP Data'!$A$7:$SD$1500,I$4,FALSE),"")</f>
        <v>0</v>
      </c>
      <c r="J424" s="105">
        <f>IFERROR(VLOOKUP($D424,'SAP Data'!$A$7:$SD$1500,J$4,FALSE),"")</f>
        <v>0</v>
      </c>
      <c r="K424" s="105">
        <f>IFERROR(VLOOKUP($D424,'SAP Data'!$A$7:$SD$1500,K$4,FALSE),"")</f>
        <v>-24762073.129999999</v>
      </c>
      <c r="L424" s="105">
        <f>IFERROR(VLOOKUP($D424,'SAP Data'!$A$7:$SD$1500,L$4,FALSE),"")</f>
        <v>0</v>
      </c>
      <c r="M424" s="105">
        <f>IFERROR(VLOOKUP($D424,'SAP Data'!$A$7:$SD$1500,M$4,FALSE),"")</f>
        <v>0</v>
      </c>
      <c r="N424" s="105">
        <f>IFERROR(VLOOKUP($D424,'SAP Data'!$A$7:$SD$1500,N$4,FALSE),"")</f>
        <v>-23699074.91</v>
      </c>
      <c r="O424" s="105">
        <f>IFERROR(VLOOKUP($D424,'SAP Data'!$A$7:$SD$1500,O$4,FALSE),"")</f>
        <v>0</v>
      </c>
      <c r="P424" s="105">
        <f>IFERROR(VLOOKUP($D424,'SAP Data'!$A$7:$SD$1500,P$4,FALSE),"")</f>
        <v>0</v>
      </c>
      <c r="Q424" s="105">
        <f>IFERROR(VLOOKUP($D424,'SAP Data'!$A$7:$SD$1500,Q$4,FALSE),"")</f>
        <v>-20577581.699999999</v>
      </c>
      <c r="R424" s="105">
        <f>IFERROR(VLOOKUP($D424,'SAP Data'!$A$7:$SD$1500,R$4,FALSE),"")</f>
        <v>0</v>
      </c>
      <c r="S424" s="105">
        <f>IFERROR(VLOOKUP($D424,'SAP Data'!$A$7:$SD$1500,S$4,FALSE),"")</f>
        <v>0</v>
      </c>
      <c r="T424" s="105">
        <f>IFERROR(VLOOKUP($D424,'SAP Data'!$A$7:$SD$1500,T$4,FALSE),"")</f>
        <v>-15083927.75</v>
      </c>
      <c r="U424" s="105">
        <f>IFERROR(VLOOKUP($D424,'SAP Data'!$A$7:$SD$1500,U$4,FALSE),"")</f>
        <v>0</v>
      </c>
      <c r="V424" s="105">
        <f>IFERROR(VLOOKUP($D424,'SAP Data'!$A$7:$SD$1500,V$4,FALSE),"")</f>
        <v>0</v>
      </c>
      <c r="W424" s="105">
        <f>IFERROR(VLOOKUP($D424,'SAP Data'!$A$7:$SD$1500,W$4,FALSE),"")</f>
        <v>-8374744.3899999997</v>
      </c>
      <c r="X424" s="105">
        <f>IFERROR(VLOOKUP($D424,'SAP Data'!$A$7:$SD$1500,X$4,FALSE),"")</f>
        <v>0</v>
      </c>
      <c r="Y424" s="105">
        <f>IFERROR(VLOOKUP($D424,'SAP Data'!$A$7:$SD$1500,Y$4,FALSE),"")</f>
        <v>0</v>
      </c>
      <c r="Z424" s="105">
        <f>IFERROR(VLOOKUP($D424,'SAP Data'!$A$7:$SD$1500,Z$4,FALSE),"")</f>
        <v>-7179660.0300000003</v>
      </c>
      <c r="AA424" s="105">
        <f>IFERROR(VLOOKUP($D424,'SAP Data'!$A$7:$SD$1500,AA$4,FALSE),"")</f>
        <v>0</v>
      </c>
      <c r="AB424" s="105">
        <f>IFERROR(VLOOKUP($D424,'SAP Data'!$A$7:$SD$1500,AB$4,FALSE),"")</f>
        <v>0</v>
      </c>
      <c r="AC424" s="220">
        <f>IFERROR(VLOOKUP($D424,'SAP Data'!$A$7:$SD$1500,AC$4,FALSE),"")</f>
        <v>-10988979.859999999</v>
      </c>
      <c r="AD424" s="133">
        <f t="shared" si="417"/>
        <v>-7585577.0516666668</v>
      </c>
      <c r="AE424" s="47">
        <f t="shared" si="418"/>
        <v>-7585577.0516666668</v>
      </c>
      <c r="AF424" s="47">
        <f t="shared" si="443"/>
        <v>-7297899.2545833327</v>
      </c>
      <c r="AG424" s="47">
        <f t="shared" si="444"/>
        <v>-7010221.4574999996</v>
      </c>
      <c r="AH424" s="47">
        <f t="shared" si="445"/>
        <v>-7010221.4574999996</v>
      </c>
      <c r="AI424" s="47">
        <f t="shared" si="446"/>
        <v>-6327416.0933333328</v>
      </c>
      <c r="AJ424" s="47">
        <f t="shared" si="423"/>
        <v>-5644610.729166667</v>
      </c>
      <c r="AK424" s="47">
        <f t="shared" si="424"/>
        <v>-5644610.729166667</v>
      </c>
      <c r="AL424" s="47">
        <f t="shared" si="425"/>
        <v>-4956301.7758333338</v>
      </c>
      <c r="AM424" s="47">
        <f t="shared" si="426"/>
        <v>-4267992.8225000007</v>
      </c>
      <c r="AN424" s="47">
        <f t="shared" si="427"/>
        <v>-4267992.8225000007</v>
      </c>
      <c r="AO424" s="132">
        <f>IFERROR((Q424/2+SUM(R424:AB424)+AC424/2)/12,"")</f>
        <v>-3868467.7458333336</v>
      </c>
      <c r="AP424" s="19"/>
      <c r="AQ424" s="201"/>
      <c r="AR424" s="19"/>
      <c r="AS424" s="19">
        <f t="shared" si="401"/>
        <v>-7585577.0516666668</v>
      </c>
      <c r="AT424" s="19"/>
      <c r="AU424" s="201"/>
      <c r="AV424" s="19"/>
      <c r="AW424" s="19">
        <f t="shared" si="402"/>
        <v>-7585577.0516666668</v>
      </c>
      <c r="AY424" s="201"/>
      <c r="BA424" s="19">
        <f t="shared" si="403"/>
        <v>-7297899.2545833327</v>
      </c>
      <c r="BC424" s="201"/>
      <c r="BE424" s="19">
        <f t="shared" si="404"/>
        <v>-7010221.4574999996</v>
      </c>
      <c r="BG424" s="201"/>
      <c r="BI424" s="19">
        <f t="shared" si="405"/>
        <v>-7010221.4574999996</v>
      </c>
      <c r="BK424" s="201"/>
      <c r="BM424" s="19">
        <f t="shared" si="406"/>
        <v>-6327416.0933333328</v>
      </c>
      <c r="BO424" s="201"/>
      <c r="BQ424" s="47">
        <f t="shared" si="407"/>
        <v>-5644610.729166667</v>
      </c>
      <c r="BR424" s="47"/>
      <c r="BS424" s="214"/>
      <c r="BT424" s="47"/>
      <c r="BU424" s="47">
        <f t="shared" si="408"/>
        <v>-5644610.729166667</v>
      </c>
      <c r="BV424" s="47"/>
      <c r="BW424" s="214"/>
      <c r="BX424" s="47"/>
      <c r="BY424" s="47">
        <f t="shared" si="409"/>
        <v>-4956301.7758333338</v>
      </c>
      <c r="BZ424" s="47"/>
      <c r="CA424" s="214"/>
      <c r="CB424" s="47"/>
      <c r="CC424" s="47">
        <f t="shared" si="410"/>
        <v>-4267992.8225000007</v>
      </c>
      <c r="CD424" s="47"/>
      <c r="CE424" s="214"/>
      <c r="CF424" s="47"/>
      <c r="CG424" s="47">
        <f t="shared" si="411"/>
        <v>-4267992.8225000007</v>
      </c>
      <c r="CH424" s="47"/>
      <c r="CI424" s="214"/>
      <c r="CJ424" s="47"/>
      <c r="CK424" s="47">
        <f t="shared" si="412"/>
        <v>-3868467.7458333336</v>
      </c>
      <c r="CM424" s="19">
        <f t="shared" si="413"/>
        <v>0</v>
      </c>
      <c r="CO424" s="19">
        <f t="shared" si="429"/>
        <v>0</v>
      </c>
      <c r="CQ424" s="19">
        <f t="shared" si="430"/>
        <v>0</v>
      </c>
      <c r="CS424" s="19">
        <f t="shared" ref="CS424" si="447">IFERROR(CZ424-CQ424,"")</f>
        <v>0</v>
      </c>
      <c r="CU424" s="19">
        <f t="shared" si="414"/>
        <v>0</v>
      </c>
      <c r="CW424" s="76">
        <f t="shared" si="415"/>
        <v>0</v>
      </c>
      <c r="CY424" s="21"/>
      <c r="CZ424" s="19">
        <f t="shared" si="395"/>
        <v>0</v>
      </c>
      <c r="DA424" s="21"/>
    </row>
    <row r="425" spans="2:105" x14ac:dyDescent="0.2">
      <c r="B425" s="17" t="str">
        <f>VLOOKUP(D425,'line assign basis'!$L$15:$Q$1525,6,FALSE)</f>
        <v>Tax - EDIT -Plant ST</v>
      </c>
      <c r="C425" s="20" t="s">
        <v>3535</v>
      </c>
      <c r="D425" s="45" t="s">
        <v>3574</v>
      </c>
      <c r="E425" s="20">
        <f>IFERROR(VLOOKUP(D425,'line assign basis'!$L$5:$P$1288,5,FALSE),"")</f>
        <v>23</v>
      </c>
      <c r="F425" s="39" t="s">
        <v>3477</v>
      </c>
      <c r="G425" s="39" t="s">
        <v>3477</v>
      </c>
      <c r="H425" s="19">
        <v>0</v>
      </c>
      <c r="I425" s="105">
        <f>IFERROR(VLOOKUP($D425,'SAP Data'!$A$7:$SD$1500,I$4,FALSE),"")</f>
        <v>0</v>
      </c>
      <c r="J425" s="105">
        <f>IFERROR(VLOOKUP($D425,'SAP Data'!$A$7:$SD$1500,J$4,FALSE),"")</f>
        <v>0</v>
      </c>
      <c r="K425" s="105">
        <f>IFERROR(VLOOKUP($D425,'SAP Data'!$A$7:$SD$1500,K$4,FALSE),"")</f>
        <v>0</v>
      </c>
      <c r="L425" s="105">
        <f>IFERROR(VLOOKUP($D425,'SAP Data'!$A$7:$SD$1500,L$4,FALSE),"")</f>
        <v>0</v>
      </c>
      <c r="M425" s="105">
        <f>IFERROR(VLOOKUP($D425,'SAP Data'!$A$7:$SD$1500,M$4,FALSE),"")</f>
        <v>0</v>
      </c>
      <c r="N425" s="105">
        <f>IFERROR(VLOOKUP($D425,'SAP Data'!$A$7:$SD$1500,N$4,FALSE),"")</f>
        <v>0</v>
      </c>
      <c r="O425" s="105">
        <f>IFERROR(VLOOKUP($D425,'SAP Data'!$A$7:$SD$1500,O$4,FALSE),"")</f>
        <v>0</v>
      </c>
      <c r="P425" s="105">
        <f>IFERROR(VLOOKUP($D425,'SAP Data'!$A$7:$SD$1500,P$4,FALSE),"")</f>
        <v>0</v>
      </c>
      <c r="Q425" s="105">
        <f>IFERROR(VLOOKUP($D425,'SAP Data'!$A$7:$SD$1500,Q$4,FALSE),"")</f>
        <v>0</v>
      </c>
      <c r="R425" s="105">
        <f>IFERROR(VLOOKUP($D425,'SAP Data'!$A$7:$SD$1500,R$4,FALSE),"")</f>
        <v>0</v>
      </c>
      <c r="S425" s="105">
        <f>IFERROR(VLOOKUP($D425,'SAP Data'!$A$7:$SD$1500,S$4,FALSE),"")</f>
        <v>0</v>
      </c>
      <c r="T425" s="105">
        <f>IFERROR(VLOOKUP($D425,'SAP Data'!$A$7:$SD$1500,T$4,FALSE),"")</f>
        <v>-3262597</v>
      </c>
      <c r="U425" s="105">
        <f>IFERROR(VLOOKUP($D425,'SAP Data'!$A$7:$SD$1500,U$4,FALSE),"")</f>
        <v>-3262597</v>
      </c>
      <c r="V425" s="105">
        <f>IFERROR(VLOOKUP($D425,'SAP Data'!$A$7:$SD$1500,V$4,FALSE),"")</f>
        <v>-3262597</v>
      </c>
      <c r="W425" s="105">
        <f>IFERROR(VLOOKUP($D425,'SAP Data'!$A$7:$SD$1500,W$4,FALSE),"")</f>
        <v>-3262597</v>
      </c>
      <c r="X425" s="105">
        <f>IFERROR(VLOOKUP($D425,'SAP Data'!$A$7:$SD$1500,X$4,FALSE),"")</f>
        <v>-3262597</v>
      </c>
      <c r="Y425" s="105">
        <f>IFERROR(VLOOKUP($D425,'SAP Data'!$A$7:$SD$1500,Y$4,FALSE),"")</f>
        <v>-3262597</v>
      </c>
      <c r="Z425" s="105">
        <f>IFERROR(VLOOKUP($D425,'SAP Data'!$A$7:$SD$1500,Z$4,FALSE),"")</f>
        <v>-3262597</v>
      </c>
      <c r="AA425" s="105">
        <f>IFERROR(VLOOKUP($D425,'SAP Data'!$A$7:$SD$1500,AA$4,FALSE),"")</f>
        <v>-2398865</v>
      </c>
      <c r="AB425" s="105">
        <f>IFERROR(VLOOKUP($D425,'SAP Data'!$A$7:$SD$1500,AB$4,FALSE),"")</f>
        <v>-2398865</v>
      </c>
      <c r="AC425" s="220">
        <f>IFERROR(VLOOKUP($D425,'SAP Data'!$A$7:$SD$1500,AC$4,FALSE),"")</f>
        <v>-2398865</v>
      </c>
      <c r="AD425" s="133" t="str">
        <f t="shared" si="417"/>
        <v/>
      </c>
      <c r="AE425" s="47" t="str">
        <f t="shared" si="418"/>
        <v/>
      </c>
      <c r="AF425" s="47">
        <f t="shared" si="443"/>
        <v>-135941.54166666666</v>
      </c>
      <c r="AG425" s="47">
        <f t="shared" si="444"/>
        <v>-407824.625</v>
      </c>
      <c r="AH425" s="47">
        <f t="shared" si="445"/>
        <v>-679707.70833333337</v>
      </c>
      <c r="AI425" s="47">
        <f t="shared" si="446"/>
        <v>-951590.79166666663</v>
      </c>
      <c r="AJ425" s="47">
        <f t="shared" si="423"/>
        <v>-1223473.875</v>
      </c>
      <c r="AK425" s="47">
        <f t="shared" si="424"/>
        <v>-1495356.9583333333</v>
      </c>
      <c r="AL425" s="47">
        <f t="shared" si="425"/>
        <v>-1767240.0416666667</v>
      </c>
      <c r="AM425" s="47">
        <f t="shared" si="426"/>
        <v>-2003134.2916666667</v>
      </c>
      <c r="AN425" s="47">
        <f t="shared" si="427"/>
        <v>-2203039.7083333335</v>
      </c>
      <c r="AO425" s="132">
        <f t="shared" si="428"/>
        <v>-2402945.125</v>
      </c>
      <c r="AP425" s="19"/>
      <c r="AQ425" s="201"/>
      <c r="AR425" s="19"/>
      <c r="AS425" s="19">
        <f t="shared" si="401"/>
        <v>0</v>
      </c>
      <c r="AT425" s="19"/>
      <c r="AU425" s="201"/>
      <c r="AV425" s="19"/>
      <c r="AW425" s="19">
        <f t="shared" si="402"/>
        <v>0</v>
      </c>
      <c r="AY425" s="201"/>
      <c r="BA425" s="19">
        <f t="shared" si="403"/>
        <v>0</v>
      </c>
      <c r="BC425" s="201"/>
      <c r="BE425" s="19">
        <f t="shared" si="404"/>
        <v>0</v>
      </c>
      <c r="BG425" s="201"/>
      <c r="BI425" s="19">
        <f t="shared" si="405"/>
        <v>0</v>
      </c>
      <c r="BK425" s="201"/>
      <c r="BM425" s="19">
        <f t="shared" si="406"/>
        <v>0</v>
      </c>
      <c r="BO425" s="201"/>
      <c r="BQ425" s="47">
        <f t="shared" si="407"/>
        <v>0</v>
      </c>
      <c r="BR425" s="47"/>
      <c r="BS425" s="214"/>
      <c r="BT425" s="47"/>
      <c r="BU425" s="47">
        <f t="shared" si="408"/>
        <v>0</v>
      </c>
      <c r="BV425" s="47"/>
      <c r="BW425" s="214"/>
      <c r="BX425" s="47"/>
      <c r="BY425" s="47">
        <f t="shared" si="409"/>
        <v>0</v>
      </c>
      <c r="BZ425" s="47"/>
      <c r="CA425" s="214"/>
      <c r="CB425" s="47"/>
      <c r="CC425" s="47">
        <f t="shared" si="410"/>
        <v>0</v>
      </c>
      <c r="CD425" s="47"/>
      <c r="CE425" s="214"/>
      <c r="CF425" s="47"/>
      <c r="CG425" s="47">
        <f t="shared" si="411"/>
        <v>0</v>
      </c>
      <c r="CH425" s="47"/>
      <c r="CI425" s="214"/>
      <c r="CJ425" s="47"/>
      <c r="CK425" s="47">
        <f t="shared" si="412"/>
        <v>0</v>
      </c>
      <c r="CM425" s="19">
        <f t="shared" si="413"/>
        <v>0</v>
      </c>
      <c r="CO425" s="19">
        <f t="shared" si="429"/>
        <v>-2402945.125</v>
      </c>
      <c r="CQ425" s="19">
        <f t="shared" si="430"/>
        <v>0</v>
      </c>
      <c r="CS425" s="19">
        <f t="shared" si="431"/>
        <v>0</v>
      </c>
      <c r="CU425" s="19">
        <f t="shared" si="414"/>
        <v>-2402945.125</v>
      </c>
      <c r="CW425" s="76">
        <f t="shared" si="415"/>
        <v>0</v>
      </c>
      <c r="CY425" s="21"/>
      <c r="CZ425" s="19">
        <f t="shared" si="395"/>
        <v>0</v>
      </c>
      <c r="DA425" s="21"/>
    </row>
    <row r="426" spans="2:105" x14ac:dyDescent="0.2">
      <c r="B426" s="17" t="str">
        <f>VLOOKUP(D426,'line assign basis'!$L$15:$Q$1525,6,FALSE)</f>
        <v>REG LIAB-TAX-EDIT-PL</v>
      </c>
      <c r="C426" s="20" t="s">
        <v>3811</v>
      </c>
      <c r="D426" s="45" t="s">
        <v>3847</v>
      </c>
      <c r="E426" s="20">
        <f>IFERROR(VLOOKUP(D426,'line assign basis'!$L$5:$P$1288,5,FALSE),"")</f>
        <v>23</v>
      </c>
      <c r="F426" s="39" t="s">
        <v>3477</v>
      </c>
      <c r="G426" s="39" t="s">
        <v>3477</v>
      </c>
      <c r="H426" s="19">
        <v>0</v>
      </c>
      <c r="I426" s="105">
        <f>IFERROR(VLOOKUP($D426,'SAP Data'!$A$7:$SD$1500,I$4,FALSE),"")</f>
        <v>0</v>
      </c>
      <c r="J426" s="105">
        <f>IFERROR(VLOOKUP($D426,'SAP Data'!$A$7:$SD$1500,J$4,FALSE),"")</f>
        <v>0</v>
      </c>
      <c r="K426" s="105">
        <f>IFERROR(VLOOKUP($D426,'SAP Data'!$A$7:$SD$1500,K$4,FALSE),"")</f>
        <v>0</v>
      </c>
      <c r="L426" s="105">
        <f>IFERROR(VLOOKUP($D426,'SAP Data'!$A$7:$SD$1500,L$4,FALSE),"")</f>
        <v>0</v>
      </c>
      <c r="M426" s="105">
        <f>IFERROR(VLOOKUP($D426,'SAP Data'!$A$7:$SD$1500,M$4,FALSE),"")</f>
        <v>0</v>
      </c>
      <c r="N426" s="105">
        <f>IFERROR(VLOOKUP($D426,'SAP Data'!$A$7:$SD$1500,N$4,FALSE),"")</f>
        <v>0</v>
      </c>
      <c r="O426" s="105">
        <f>IFERROR(VLOOKUP($D426,'SAP Data'!$A$7:$SD$1500,O$4,FALSE),"")</f>
        <v>0</v>
      </c>
      <c r="P426" s="105">
        <f>IFERROR(VLOOKUP($D426,'SAP Data'!$A$7:$SD$1500,P$4,FALSE),"")</f>
        <v>0</v>
      </c>
      <c r="Q426" s="105">
        <f>IFERROR(VLOOKUP($D426,'SAP Data'!$A$7:$SD$1500,Q$4,FALSE),"")</f>
        <v>0</v>
      </c>
      <c r="R426" s="105">
        <f>IFERROR(VLOOKUP($D426,'SAP Data'!$A$7:$SD$1500,R$4,FALSE),"")</f>
        <v>0</v>
      </c>
      <c r="S426" s="105">
        <f>IFERROR(VLOOKUP($D426,'SAP Data'!$A$7:$SD$1500,S$4,FALSE),"")</f>
        <v>0</v>
      </c>
      <c r="T426" s="105">
        <f>IFERROR(VLOOKUP($D426,'SAP Data'!$A$7:$SD$1500,T$4,FALSE),"")</f>
        <v>0</v>
      </c>
      <c r="U426" s="105">
        <f>IFERROR(VLOOKUP($D426,'SAP Data'!$A$7:$SD$1500,U$4,FALSE),"")</f>
        <v>0</v>
      </c>
      <c r="V426" s="105">
        <f>IFERROR(VLOOKUP($D426,'SAP Data'!$A$7:$SD$1500,V$4,FALSE),"")</f>
        <v>0</v>
      </c>
      <c r="W426" s="105">
        <f>IFERROR(VLOOKUP($D426,'SAP Data'!$A$7:$SD$1500,W$4,FALSE),"")</f>
        <v>0</v>
      </c>
      <c r="X426" s="105">
        <f>IFERROR(VLOOKUP($D426,'SAP Data'!$A$7:$SD$1500,X$4,FALSE),"")</f>
        <v>0</v>
      </c>
      <c r="Y426" s="105">
        <f>IFERROR(VLOOKUP($D426,'SAP Data'!$A$7:$SD$1500,Y$4,FALSE),"")</f>
        <v>0</v>
      </c>
      <c r="Z426" s="105">
        <f>IFERROR(VLOOKUP($D426,'SAP Data'!$A$7:$SD$1500,Z$4,FALSE),"")</f>
        <v>0</v>
      </c>
      <c r="AA426" s="105">
        <f>IFERROR(VLOOKUP($D426,'SAP Data'!$A$7:$SD$1500,AA$4,FALSE),"")</f>
        <v>-400000</v>
      </c>
      <c r="AB426" s="105">
        <f>IFERROR(VLOOKUP($D426,'SAP Data'!$A$7:$SD$1500,AB$4,FALSE),"")</f>
        <v>-400000</v>
      </c>
      <c r="AC426" s="220">
        <f>IFERROR(VLOOKUP($D426,'SAP Data'!$A$7:$SD$1500,AC$4,FALSE),"")</f>
        <v>-400000</v>
      </c>
      <c r="AD426" s="133" t="str">
        <f t="shared" ref="AD426:AD427" si="448">IFERROR((F426/2+SUM(G426:Q426)+R426/2)/12,"")</f>
        <v/>
      </c>
      <c r="AE426" s="47" t="str">
        <f t="shared" ref="AE426:AE427" si="449">IFERROR((G426/2+SUM(H426:R426)+S426/2)/12,"")</f>
        <v/>
      </c>
      <c r="AF426" s="47">
        <f t="shared" ref="AF426:AF427" si="450">IFERROR((H426/2+SUM(I426:S426)+T426/2)/12,"")</f>
        <v>0</v>
      </c>
      <c r="AG426" s="47">
        <f t="shared" ref="AG426:AG427" si="451">IFERROR((I426/2+SUM(J426:T426)+U426/2)/12,"")</f>
        <v>0</v>
      </c>
      <c r="AH426" s="47">
        <f t="shared" ref="AH426:AH427" si="452">IFERROR((J426/2+SUM(K426:U426)+V426/2)/12,"")</f>
        <v>0</v>
      </c>
      <c r="AI426" s="47">
        <f t="shared" ref="AI426:AI427" si="453">IFERROR((K426/2+SUM(L426:V426)+W426/2)/12,"")</f>
        <v>0</v>
      </c>
      <c r="AJ426" s="47">
        <f t="shared" ref="AJ426:AJ427" si="454">IFERROR((L426/2+SUM(M426:W426)+X426/2)/12,"")</f>
        <v>0</v>
      </c>
      <c r="AK426" s="47">
        <f t="shared" ref="AK426:AK427" si="455">IFERROR((M426/2+SUM(N426:X426)+Y426/2)/12,"")</f>
        <v>0</v>
      </c>
      <c r="AL426" s="47">
        <f t="shared" ref="AL426:AL427" si="456">IFERROR((N426/2+SUM(O426:Y426)+Z426/2)/12,"")</f>
        <v>0</v>
      </c>
      <c r="AM426" s="47">
        <f t="shared" ref="AM426:AM427" si="457">IFERROR((O426/2+SUM(P426:Z426)+AA426/2)/12,"")</f>
        <v>-16666.666666666668</v>
      </c>
      <c r="AN426" s="47">
        <f t="shared" ref="AN426:AN427" si="458">IFERROR((P426/2+SUM(Q426:AA426)+AB426/2)/12,"")</f>
        <v>-50000</v>
      </c>
      <c r="AO426" s="132">
        <f t="shared" ref="AO426:AO427" si="459">IFERROR((Q426/2+SUM(R426:AB426)+AC426/2)/12,"")</f>
        <v>-83333.333333333328</v>
      </c>
      <c r="AP426" s="19"/>
      <c r="AQ426" s="201"/>
      <c r="AR426" s="19"/>
      <c r="AS426" s="19">
        <f t="shared" ref="AS426:AS427" si="460">IF($E426&gt;28,IF($E426&lt;30,$AD426,0),0)</f>
        <v>0</v>
      </c>
      <c r="AT426" s="19"/>
      <c r="AU426" s="201"/>
      <c r="AV426" s="19"/>
      <c r="AW426" s="19">
        <f t="shared" ref="AW426:AW427" si="461">IF($E426&gt;28,IF($E426&lt;30,$AE426,0),0)</f>
        <v>0</v>
      </c>
      <c r="AY426" s="201"/>
      <c r="BA426" s="19">
        <f t="shared" ref="BA426:BA427" si="462">IF($E426&gt;28,IF($E426&lt;30,$AF426,0),0)</f>
        <v>0</v>
      </c>
      <c r="BC426" s="201"/>
      <c r="BE426" s="19">
        <f t="shared" ref="BE426:BE427" si="463">IF($E426&gt;28,IF($E426&lt;30,$AG426,0),0)</f>
        <v>0</v>
      </c>
      <c r="BG426" s="201"/>
      <c r="BI426" s="19">
        <f t="shared" ref="BI426:BI427" si="464">IF($E426&gt;28,IF($E426&lt;30,$AH426,0),0)</f>
        <v>0</v>
      </c>
      <c r="BK426" s="201"/>
      <c r="BM426" s="19">
        <f t="shared" ref="BM426:BM427" si="465">IF($E426&gt;28,IF($E426&lt;30,$AI426,0),0)</f>
        <v>0</v>
      </c>
      <c r="BO426" s="201"/>
      <c r="BQ426" s="47">
        <f t="shared" ref="BQ426:BQ427" si="466">IF($E426&gt;28,IF($E426&lt;30,$AJ426,0),0)</f>
        <v>0</v>
      </c>
      <c r="BR426" s="47"/>
      <c r="BS426" s="214"/>
      <c r="BT426" s="47"/>
      <c r="BU426" s="47">
        <f t="shared" ref="BU426:BU427" si="467">IF($E426&gt;28,IF($E426&lt;30,$AK426,0),0)</f>
        <v>0</v>
      </c>
      <c r="BV426" s="47"/>
      <c r="BW426" s="214"/>
      <c r="BX426" s="47"/>
      <c r="BY426" s="47">
        <f t="shared" ref="BY426:BY427" si="468">IF($E426&gt;28,IF($E426&lt;30,$AL426,0),0)</f>
        <v>0</v>
      </c>
      <c r="BZ426" s="47"/>
      <c r="CA426" s="214"/>
      <c r="CB426" s="47"/>
      <c r="CC426" s="47">
        <f t="shared" ref="CC426:CC427" si="469">IF($E426&gt;28,IF($E426&lt;30,$AM426,0),0)</f>
        <v>0</v>
      </c>
      <c r="CD426" s="47"/>
      <c r="CE426" s="214"/>
      <c r="CF426" s="47"/>
      <c r="CG426" s="47">
        <f t="shared" ref="CG426:CG427" si="470">IF($E426&gt;28,IF($E426&lt;30,$AN426,0),0)</f>
        <v>0</v>
      </c>
      <c r="CH426" s="47"/>
      <c r="CI426" s="214"/>
      <c r="CJ426" s="47"/>
      <c r="CK426" s="47">
        <f t="shared" ref="CK426:CK427" si="471">IF($E426&gt;28,IF($E426&lt;30,$AO426,0),0)</f>
        <v>0</v>
      </c>
      <c r="CM426" s="19">
        <f t="shared" ref="CM426:CM427" si="472">IF(E426&gt;0,IF(E426&lt;6,AO426,0),0)</f>
        <v>0</v>
      </c>
      <c r="CO426" s="19">
        <f t="shared" ref="CO426:CO427" si="473">IFERROR(CZ426+CU426,"")</f>
        <v>-83333.333333333328</v>
      </c>
      <c r="CQ426" s="19">
        <f t="shared" si="430"/>
        <v>0</v>
      </c>
      <c r="CS426" s="19">
        <f t="shared" ref="CS426:CS427" si="474">IFERROR(CZ426-CQ426,"")</f>
        <v>0</v>
      </c>
      <c r="CU426" s="19">
        <f t="shared" ref="CU426:CU427" si="475">IF($E426&gt;15,IF($E426&lt;24,$AO426,0),0)</f>
        <v>-83333.333333333328</v>
      </c>
      <c r="CW426" s="76">
        <f t="shared" ref="CW426:CW427" si="476">IFERROR(SUM(CI426:CO426)-AO426,"")</f>
        <v>0</v>
      </c>
      <c r="CY426" s="21"/>
      <c r="CZ426" s="19">
        <f t="shared" ref="CZ426:CZ427" si="477">IF($E426&gt;6,IF($E426&lt;15,$AO426,0),0)</f>
        <v>0</v>
      </c>
      <c r="DA426" s="21"/>
    </row>
    <row r="427" spans="2:105" x14ac:dyDescent="0.2">
      <c r="B427" s="17" t="str">
        <f>VLOOKUP(D427,'line assign basis'!$L$15:$Q$1525,6,FALSE)</f>
        <v>REG LIAB-TAX-EDIT-GR</v>
      </c>
      <c r="C427" s="20" t="s">
        <v>3813</v>
      </c>
      <c r="D427" s="45" t="s">
        <v>3848</v>
      </c>
      <c r="E427" s="20">
        <f>IFERROR(VLOOKUP(D427,'line assign basis'!$L$5:$P$1288,5,FALSE),"")</f>
        <v>23</v>
      </c>
      <c r="F427" s="39" t="s">
        <v>3477</v>
      </c>
      <c r="G427" s="39" t="s">
        <v>3477</v>
      </c>
      <c r="H427" s="19">
        <v>0</v>
      </c>
      <c r="I427" s="105">
        <f>IFERROR(VLOOKUP($D427,'SAP Data'!$A$7:$SD$1500,I$4,FALSE),"")</f>
        <v>0</v>
      </c>
      <c r="J427" s="105">
        <f>IFERROR(VLOOKUP($D427,'SAP Data'!$A$7:$SD$1500,J$4,FALSE),"")</f>
        <v>0</v>
      </c>
      <c r="K427" s="105">
        <f>IFERROR(VLOOKUP($D427,'SAP Data'!$A$7:$SD$1500,K$4,FALSE),"")</f>
        <v>0</v>
      </c>
      <c r="L427" s="105">
        <f>IFERROR(VLOOKUP($D427,'SAP Data'!$A$7:$SD$1500,L$4,FALSE),"")</f>
        <v>0</v>
      </c>
      <c r="M427" s="105">
        <f>IFERROR(VLOOKUP($D427,'SAP Data'!$A$7:$SD$1500,M$4,FALSE),"")</f>
        <v>0</v>
      </c>
      <c r="N427" s="105">
        <f>IFERROR(VLOOKUP($D427,'SAP Data'!$A$7:$SD$1500,N$4,FALSE),"")</f>
        <v>0</v>
      </c>
      <c r="O427" s="105">
        <f>IFERROR(VLOOKUP($D427,'SAP Data'!$A$7:$SD$1500,O$4,FALSE),"")</f>
        <v>0</v>
      </c>
      <c r="P427" s="105">
        <f>IFERROR(VLOOKUP($D427,'SAP Data'!$A$7:$SD$1500,P$4,FALSE),"")</f>
        <v>0</v>
      </c>
      <c r="Q427" s="105">
        <f>IFERROR(VLOOKUP($D427,'SAP Data'!$A$7:$SD$1500,Q$4,FALSE),"")</f>
        <v>0</v>
      </c>
      <c r="R427" s="105">
        <f>IFERROR(VLOOKUP($D427,'SAP Data'!$A$7:$SD$1500,R$4,FALSE),"")</f>
        <v>0</v>
      </c>
      <c r="S427" s="105">
        <f>IFERROR(VLOOKUP($D427,'SAP Data'!$A$7:$SD$1500,S$4,FALSE),"")</f>
        <v>0</v>
      </c>
      <c r="T427" s="105">
        <f>IFERROR(VLOOKUP($D427,'SAP Data'!$A$7:$SD$1500,T$4,FALSE),"")</f>
        <v>0</v>
      </c>
      <c r="U427" s="105">
        <f>IFERROR(VLOOKUP($D427,'SAP Data'!$A$7:$SD$1500,U$4,FALSE),"")</f>
        <v>0</v>
      </c>
      <c r="V427" s="105">
        <f>IFERROR(VLOOKUP($D427,'SAP Data'!$A$7:$SD$1500,V$4,FALSE),"")</f>
        <v>0</v>
      </c>
      <c r="W427" s="105">
        <f>IFERROR(VLOOKUP($D427,'SAP Data'!$A$7:$SD$1500,W$4,FALSE),"")</f>
        <v>0</v>
      </c>
      <c r="X427" s="105">
        <f>IFERROR(VLOOKUP($D427,'SAP Data'!$A$7:$SD$1500,X$4,FALSE),"")</f>
        <v>0</v>
      </c>
      <c r="Y427" s="105">
        <f>IFERROR(VLOOKUP($D427,'SAP Data'!$A$7:$SD$1500,Y$4,FALSE),"")</f>
        <v>0</v>
      </c>
      <c r="Z427" s="105">
        <f>IFERROR(VLOOKUP($D427,'SAP Data'!$A$7:$SD$1500,Z$4,FALSE),"")</f>
        <v>0</v>
      </c>
      <c r="AA427" s="105">
        <f>IFERROR(VLOOKUP($D427,'SAP Data'!$A$7:$SD$1500,AA$4,FALSE),"")</f>
        <v>-2737525</v>
      </c>
      <c r="AB427" s="105">
        <f>IFERROR(VLOOKUP($D427,'SAP Data'!$A$7:$SD$1500,AB$4,FALSE),"")</f>
        <v>-2737525</v>
      </c>
      <c r="AC427" s="220">
        <f>IFERROR(VLOOKUP($D427,'SAP Data'!$A$7:$SD$1500,AC$4,FALSE),"")</f>
        <v>-1783055</v>
      </c>
      <c r="AD427" s="133" t="str">
        <f t="shared" si="448"/>
        <v/>
      </c>
      <c r="AE427" s="47" t="str">
        <f t="shared" si="449"/>
        <v/>
      </c>
      <c r="AF427" s="47">
        <f t="shared" si="450"/>
        <v>0</v>
      </c>
      <c r="AG427" s="47">
        <f t="shared" si="451"/>
        <v>0</v>
      </c>
      <c r="AH427" s="47">
        <f t="shared" si="452"/>
        <v>0</v>
      </c>
      <c r="AI427" s="47">
        <f t="shared" si="453"/>
        <v>0</v>
      </c>
      <c r="AJ427" s="47">
        <f t="shared" si="454"/>
        <v>0</v>
      </c>
      <c r="AK427" s="47">
        <f t="shared" si="455"/>
        <v>0</v>
      </c>
      <c r="AL427" s="47">
        <f t="shared" si="456"/>
        <v>0</v>
      </c>
      <c r="AM427" s="47">
        <f t="shared" si="457"/>
        <v>-114063.54166666667</v>
      </c>
      <c r="AN427" s="47">
        <f t="shared" si="458"/>
        <v>-342190.625</v>
      </c>
      <c r="AO427" s="132">
        <f t="shared" si="459"/>
        <v>-530548.125</v>
      </c>
      <c r="AP427" s="19"/>
      <c r="AQ427" s="201"/>
      <c r="AR427" s="19"/>
      <c r="AS427" s="19">
        <f t="shared" si="460"/>
        <v>0</v>
      </c>
      <c r="AT427" s="19"/>
      <c r="AU427" s="201"/>
      <c r="AV427" s="19"/>
      <c r="AW427" s="19">
        <f t="shared" si="461"/>
        <v>0</v>
      </c>
      <c r="AY427" s="201"/>
      <c r="BA427" s="19">
        <f t="shared" si="462"/>
        <v>0</v>
      </c>
      <c r="BC427" s="201"/>
      <c r="BE427" s="19">
        <f t="shared" si="463"/>
        <v>0</v>
      </c>
      <c r="BG427" s="201"/>
      <c r="BI427" s="19">
        <f t="shared" si="464"/>
        <v>0</v>
      </c>
      <c r="BK427" s="201"/>
      <c r="BM427" s="19">
        <f t="shared" si="465"/>
        <v>0</v>
      </c>
      <c r="BO427" s="201"/>
      <c r="BQ427" s="47">
        <f t="shared" si="466"/>
        <v>0</v>
      </c>
      <c r="BR427" s="47"/>
      <c r="BS427" s="214"/>
      <c r="BT427" s="47"/>
      <c r="BU427" s="47">
        <f t="shared" si="467"/>
        <v>0</v>
      </c>
      <c r="BV427" s="47"/>
      <c r="BW427" s="214"/>
      <c r="BX427" s="47"/>
      <c r="BY427" s="47">
        <f t="shared" si="468"/>
        <v>0</v>
      </c>
      <c r="BZ427" s="47"/>
      <c r="CA427" s="214"/>
      <c r="CB427" s="47"/>
      <c r="CC427" s="47">
        <f t="shared" si="469"/>
        <v>0</v>
      </c>
      <c r="CD427" s="47"/>
      <c r="CE427" s="214"/>
      <c r="CF427" s="47"/>
      <c r="CG427" s="47">
        <f t="shared" si="470"/>
        <v>0</v>
      </c>
      <c r="CH427" s="47"/>
      <c r="CI427" s="214"/>
      <c r="CJ427" s="47"/>
      <c r="CK427" s="47">
        <f t="shared" si="471"/>
        <v>0</v>
      </c>
      <c r="CM427" s="19">
        <f t="shared" si="472"/>
        <v>0</v>
      </c>
      <c r="CO427" s="19">
        <f t="shared" si="473"/>
        <v>-530548.125</v>
      </c>
      <c r="CQ427" s="19">
        <f t="shared" si="430"/>
        <v>0</v>
      </c>
      <c r="CS427" s="19">
        <f t="shared" si="474"/>
        <v>0</v>
      </c>
      <c r="CU427" s="19">
        <f t="shared" si="475"/>
        <v>-530548.125</v>
      </c>
      <c r="CW427" s="76">
        <f t="shared" si="476"/>
        <v>0</v>
      </c>
      <c r="CY427" s="21"/>
      <c r="CZ427" s="19">
        <f t="shared" si="477"/>
        <v>0</v>
      </c>
      <c r="DA427" s="21"/>
    </row>
    <row r="428" spans="2:105" x14ac:dyDescent="0.2">
      <c r="B428" s="17" t="str">
        <f>VLOOKUP(D428,'line assign basis'!$L$15:$Q$1525,6,FALSE)</f>
        <v>Tax - EDIT -Other ST</v>
      </c>
      <c r="C428" s="20" t="s">
        <v>3537</v>
      </c>
      <c r="D428" s="45" t="s">
        <v>3575</v>
      </c>
      <c r="E428" s="20">
        <f>IFERROR(VLOOKUP(D428,'line assign basis'!$L$5:$P$1288,5,FALSE),"")</f>
        <v>23</v>
      </c>
      <c r="F428" s="39" t="s">
        <v>3477</v>
      </c>
      <c r="G428" s="39" t="s">
        <v>3477</v>
      </c>
      <c r="H428" s="19">
        <v>0</v>
      </c>
      <c r="I428" s="105">
        <f>IFERROR(VLOOKUP($D428,'SAP Data'!$A$7:$SD$1500,I$4,FALSE),"")</f>
        <v>0</v>
      </c>
      <c r="J428" s="105">
        <f>IFERROR(VLOOKUP($D428,'SAP Data'!$A$7:$SD$1500,J$4,FALSE),"")</f>
        <v>0</v>
      </c>
      <c r="K428" s="105">
        <f>IFERROR(VLOOKUP($D428,'SAP Data'!$A$7:$SD$1500,K$4,FALSE),"")</f>
        <v>0</v>
      </c>
      <c r="L428" s="105">
        <f>IFERROR(VLOOKUP($D428,'SAP Data'!$A$7:$SD$1500,L$4,FALSE),"")</f>
        <v>0</v>
      </c>
      <c r="M428" s="105">
        <f>IFERROR(VLOOKUP($D428,'SAP Data'!$A$7:$SD$1500,M$4,FALSE),"")</f>
        <v>0</v>
      </c>
      <c r="N428" s="105">
        <f>IFERROR(VLOOKUP($D428,'SAP Data'!$A$7:$SD$1500,N$4,FALSE),"")</f>
        <v>0</v>
      </c>
      <c r="O428" s="105">
        <f>IFERROR(VLOOKUP($D428,'SAP Data'!$A$7:$SD$1500,O$4,FALSE),"")</f>
        <v>0</v>
      </c>
      <c r="P428" s="105">
        <f>IFERROR(VLOOKUP($D428,'SAP Data'!$A$7:$SD$1500,P$4,FALSE),"")</f>
        <v>0</v>
      </c>
      <c r="Q428" s="105">
        <f>IFERROR(VLOOKUP($D428,'SAP Data'!$A$7:$SD$1500,Q$4,FALSE),"")</f>
        <v>0</v>
      </c>
      <c r="R428" s="105">
        <f>IFERROR(VLOOKUP($D428,'SAP Data'!$A$7:$SD$1500,R$4,FALSE),"")</f>
        <v>0</v>
      </c>
      <c r="S428" s="105">
        <f>IFERROR(VLOOKUP($D428,'SAP Data'!$A$7:$SD$1500,S$4,FALSE),"")</f>
        <v>0</v>
      </c>
      <c r="T428" s="105">
        <f>IFERROR(VLOOKUP($D428,'SAP Data'!$A$7:$SD$1500,T$4,FALSE),"")</f>
        <v>-1572007</v>
      </c>
      <c r="U428" s="105">
        <f>IFERROR(VLOOKUP($D428,'SAP Data'!$A$7:$SD$1500,U$4,FALSE),"")</f>
        <v>-1572007</v>
      </c>
      <c r="V428" s="105">
        <f>IFERROR(VLOOKUP($D428,'SAP Data'!$A$7:$SD$1500,V$4,FALSE),"")</f>
        <v>-1572007</v>
      </c>
      <c r="W428" s="105">
        <f>IFERROR(VLOOKUP($D428,'SAP Data'!$A$7:$SD$1500,W$4,FALSE),"")</f>
        <v>-1572007</v>
      </c>
      <c r="X428" s="105">
        <f>IFERROR(VLOOKUP($D428,'SAP Data'!$A$7:$SD$1500,X$4,FALSE),"")</f>
        <v>-1572007</v>
      </c>
      <c r="Y428" s="105">
        <f>IFERROR(VLOOKUP($D428,'SAP Data'!$A$7:$SD$1500,Y$4,FALSE),"")</f>
        <v>-1572007</v>
      </c>
      <c r="Z428" s="105">
        <f>IFERROR(VLOOKUP($D428,'SAP Data'!$A$7:$SD$1500,Z$4,FALSE),"")</f>
        <v>-1572007</v>
      </c>
      <c r="AA428" s="105">
        <f>IFERROR(VLOOKUP($D428,'SAP Data'!$A$7:$SD$1500,AA$4,FALSE),"")</f>
        <v>-2622369</v>
      </c>
      <c r="AB428" s="105">
        <f>IFERROR(VLOOKUP($D428,'SAP Data'!$A$7:$SD$1500,AB$4,FALSE),"")</f>
        <v>-2622369</v>
      </c>
      <c r="AC428" s="220">
        <f>IFERROR(VLOOKUP($D428,'SAP Data'!$A$7:$SD$1500,AC$4,FALSE),"")</f>
        <v>0</v>
      </c>
      <c r="AD428" s="133" t="str">
        <f t="shared" si="417"/>
        <v/>
      </c>
      <c r="AE428" s="47" t="str">
        <f t="shared" si="418"/>
        <v/>
      </c>
      <c r="AF428" s="47">
        <f t="shared" si="443"/>
        <v>-65500.291666666664</v>
      </c>
      <c r="AG428" s="47">
        <f t="shared" si="444"/>
        <v>-196500.875</v>
      </c>
      <c r="AH428" s="47">
        <f t="shared" si="445"/>
        <v>-327501.45833333331</v>
      </c>
      <c r="AI428" s="47">
        <f t="shared" si="446"/>
        <v>-458502.04166666669</v>
      </c>
      <c r="AJ428" s="47">
        <f t="shared" si="423"/>
        <v>-589502.625</v>
      </c>
      <c r="AK428" s="47">
        <f t="shared" si="424"/>
        <v>-720503.20833333337</v>
      </c>
      <c r="AL428" s="47">
        <f t="shared" si="425"/>
        <v>-851503.79166666663</v>
      </c>
      <c r="AM428" s="47">
        <f t="shared" si="426"/>
        <v>-1026269.4583333334</v>
      </c>
      <c r="AN428" s="47">
        <f t="shared" si="427"/>
        <v>-1244800.2083333333</v>
      </c>
      <c r="AO428" s="132">
        <f t="shared" si="428"/>
        <v>-1354065.5833333333</v>
      </c>
      <c r="AP428" s="19"/>
      <c r="AQ428" s="201"/>
      <c r="AR428" s="19"/>
      <c r="AS428" s="19">
        <f t="shared" ref="AS428:AS459" si="478">IF($E428&gt;28,IF($E428&lt;30,$AD428,0),0)</f>
        <v>0</v>
      </c>
      <c r="AT428" s="19"/>
      <c r="AU428" s="201"/>
      <c r="AV428" s="19"/>
      <c r="AW428" s="19">
        <f t="shared" ref="AW428:AW459" si="479">IF($E428&gt;28,IF($E428&lt;30,$AE428,0),0)</f>
        <v>0</v>
      </c>
      <c r="AY428" s="201"/>
      <c r="BA428" s="19">
        <f t="shared" ref="BA428:BA459" si="480">IF($E428&gt;28,IF($E428&lt;30,$AF428,0),0)</f>
        <v>0</v>
      </c>
      <c r="BC428" s="201"/>
      <c r="BE428" s="19">
        <f t="shared" ref="BE428:BE459" si="481">IF($E428&gt;28,IF($E428&lt;30,$AG428,0),0)</f>
        <v>0</v>
      </c>
      <c r="BG428" s="201"/>
      <c r="BI428" s="19">
        <f t="shared" ref="BI428:BI459" si="482">IF($E428&gt;28,IF($E428&lt;30,$AH428,0),0)</f>
        <v>0</v>
      </c>
      <c r="BK428" s="201"/>
      <c r="BM428" s="19">
        <f t="shared" ref="BM428:BM459" si="483">IF($E428&gt;28,IF($E428&lt;30,$AI428,0),0)</f>
        <v>0</v>
      </c>
      <c r="BO428" s="201"/>
      <c r="BQ428" s="47">
        <f t="shared" ref="BQ428:BQ459" si="484">IF($E428&gt;28,IF($E428&lt;30,$AJ428,0),0)</f>
        <v>0</v>
      </c>
      <c r="BR428" s="47"/>
      <c r="BS428" s="214"/>
      <c r="BT428" s="47"/>
      <c r="BU428" s="47">
        <f t="shared" ref="BU428:BU459" si="485">IF($E428&gt;28,IF($E428&lt;30,$AK428,0),0)</f>
        <v>0</v>
      </c>
      <c r="BV428" s="47"/>
      <c r="BW428" s="214"/>
      <c r="BX428" s="47"/>
      <c r="BY428" s="47">
        <f t="shared" ref="BY428:BY459" si="486">IF($E428&gt;28,IF($E428&lt;30,$AL428,0),0)</f>
        <v>0</v>
      </c>
      <c r="BZ428" s="47"/>
      <c r="CA428" s="214"/>
      <c r="CB428" s="47"/>
      <c r="CC428" s="47">
        <f t="shared" ref="CC428:CC459" si="487">IF($E428&gt;28,IF($E428&lt;30,$AM428,0),0)</f>
        <v>0</v>
      </c>
      <c r="CD428" s="47"/>
      <c r="CE428" s="214"/>
      <c r="CF428" s="47"/>
      <c r="CG428" s="47">
        <f t="shared" ref="CG428:CG459" si="488">IF($E428&gt;28,IF($E428&lt;30,$AN428,0),0)</f>
        <v>0</v>
      </c>
      <c r="CH428" s="47"/>
      <c r="CI428" s="214"/>
      <c r="CJ428" s="47"/>
      <c r="CK428" s="47">
        <f t="shared" ref="CK428:CK459" si="489">IF($E428&gt;28,IF($E428&lt;30,$AO428,0),0)</f>
        <v>0</v>
      </c>
      <c r="CM428" s="19">
        <f t="shared" ref="CM428:CM459" si="490">IF(E428&gt;0,IF(E428&lt;6,AO428,0),0)</f>
        <v>0</v>
      </c>
      <c r="CO428" s="19">
        <f t="shared" si="429"/>
        <v>-1354065.5833333333</v>
      </c>
      <c r="CQ428" s="19">
        <f t="shared" si="430"/>
        <v>0</v>
      </c>
      <c r="CS428" s="19">
        <f t="shared" si="431"/>
        <v>0</v>
      </c>
      <c r="CU428" s="19">
        <f t="shared" ref="CU428:CU459" si="491">IF($E428&gt;15,IF($E428&lt;24,$AO428,0),0)</f>
        <v>-1354065.5833333333</v>
      </c>
      <c r="CW428" s="76">
        <f t="shared" si="415"/>
        <v>0</v>
      </c>
      <c r="CY428" s="21"/>
      <c r="CZ428" s="19">
        <f t="shared" ref="CZ428:CZ459" si="492">IF($E428&gt;6,IF($E428&lt;15,$AO428,0),0)</f>
        <v>0</v>
      </c>
      <c r="DA428" s="21"/>
    </row>
    <row r="429" spans="2:105" x14ac:dyDescent="0.2">
      <c r="B429" s="17" t="str">
        <f>VLOOKUP(D429,'line assign basis'!$L$15:$Q$1525,6,FALSE)</f>
        <v>Tax -EDIT-Gas Res ST</v>
      </c>
      <c r="C429" s="20" t="s">
        <v>3539</v>
      </c>
      <c r="D429" s="45" t="s">
        <v>3576</v>
      </c>
      <c r="E429" s="20">
        <f>IFERROR(VLOOKUP(D429,'line assign basis'!$L$5:$P$1288,5,FALSE),"")</f>
        <v>23</v>
      </c>
      <c r="F429" s="39" t="s">
        <v>3477</v>
      </c>
      <c r="G429" s="39" t="s">
        <v>3477</v>
      </c>
      <c r="H429" s="19">
        <v>0</v>
      </c>
      <c r="I429" s="105">
        <f>IFERROR(VLOOKUP($D429,'SAP Data'!$A$7:$SD$1500,I$4,FALSE),"")</f>
        <v>0</v>
      </c>
      <c r="J429" s="105">
        <f>IFERROR(VLOOKUP($D429,'SAP Data'!$A$7:$SD$1500,J$4,FALSE),"")</f>
        <v>0</v>
      </c>
      <c r="K429" s="105">
        <f>IFERROR(VLOOKUP($D429,'SAP Data'!$A$7:$SD$1500,K$4,FALSE),"")</f>
        <v>0</v>
      </c>
      <c r="L429" s="105">
        <f>IFERROR(VLOOKUP($D429,'SAP Data'!$A$7:$SD$1500,L$4,FALSE),"")</f>
        <v>0</v>
      </c>
      <c r="M429" s="105">
        <f>IFERROR(VLOOKUP($D429,'SAP Data'!$A$7:$SD$1500,M$4,FALSE),"")</f>
        <v>0</v>
      </c>
      <c r="N429" s="105">
        <f>IFERROR(VLOOKUP($D429,'SAP Data'!$A$7:$SD$1500,N$4,FALSE),"")</f>
        <v>0</v>
      </c>
      <c r="O429" s="105">
        <f>IFERROR(VLOOKUP($D429,'SAP Data'!$A$7:$SD$1500,O$4,FALSE),"")</f>
        <v>0</v>
      </c>
      <c r="P429" s="105">
        <f>IFERROR(VLOOKUP($D429,'SAP Data'!$A$7:$SD$1500,P$4,FALSE),"")</f>
        <v>0</v>
      </c>
      <c r="Q429" s="105">
        <f>IFERROR(VLOOKUP($D429,'SAP Data'!$A$7:$SD$1500,Q$4,FALSE),"")</f>
        <v>0</v>
      </c>
      <c r="R429" s="105">
        <f>IFERROR(VLOOKUP($D429,'SAP Data'!$A$7:$SD$1500,R$4,FALSE),"")</f>
        <v>0</v>
      </c>
      <c r="S429" s="105">
        <f>IFERROR(VLOOKUP($D429,'SAP Data'!$A$7:$SD$1500,S$4,FALSE),"")</f>
        <v>0</v>
      </c>
      <c r="T429" s="105">
        <f>IFERROR(VLOOKUP($D429,'SAP Data'!$A$7:$SD$1500,T$4,FALSE),"")</f>
        <v>-2928560</v>
      </c>
      <c r="U429" s="105">
        <f>IFERROR(VLOOKUP($D429,'SAP Data'!$A$7:$SD$1500,U$4,FALSE),"")</f>
        <v>-2928560</v>
      </c>
      <c r="V429" s="105">
        <f>IFERROR(VLOOKUP($D429,'SAP Data'!$A$7:$SD$1500,V$4,FALSE),"")</f>
        <v>-2928560</v>
      </c>
      <c r="W429" s="105">
        <f>IFERROR(VLOOKUP($D429,'SAP Data'!$A$7:$SD$1500,W$4,FALSE),"")</f>
        <v>-2928560</v>
      </c>
      <c r="X429" s="105">
        <f>IFERROR(VLOOKUP($D429,'SAP Data'!$A$7:$SD$1500,X$4,FALSE),"")</f>
        <v>-2928560</v>
      </c>
      <c r="Y429" s="105">
        <f>IFERROR(VLOOKUP($D429,'SAP Data'!$A$7:$SD$1500,Y$4,FALSE),"")</f>
        <v>-2928560</v>
      </c>
      <c r="Z429" s="105">
        <f>IFERROR(VLOOKUP($D429,'SAP Data'!$A$7:$SD$1500,Z$4,FALSE),"")</f>
        <v>-2928560</v>
      </c>
      <c r="AA429" s="105">
        <f>IFERROR(VLOOKUP($D429,'SAP Data'!$A$7:$SD$1500,AA$4,FALSE),"")</f>
        <v>-2153260</v>
      </c>
      <c r="AB429" s="105">
        <f>IFERROR(VLOOKUP($D429,'SAP Data'!$A$7:$SD$1500,AB$4,FALSE),"")</f>
        <v>-2153260</v>
      </c>
      <c r="AC429" s="220">
        <f>IFERROR(VLOOKUP($D429,'SAP Data'!$A$7:$SD$1500,AC$4,FALSE),"")</f>
        <v>-2153260</v>
      </c>
      <c r="AD429" s="133" t="str">
        <f t="shared" si="417"/>
        <v/>
      </c>
      <c r="AE429" s="47" t="str">
        <f t="shared" si="418"/>
        <v/>
      </c>
      <c r="AF429" s="47">
        <f t="shared" si="443"/>
        <v>-122023.33333333333</v>
      </c>
      <c r="AG429" s="47">
        <f t="shared" si="444"/>
        <v>-366070</v>
      </c>
      <c r="AH429" s="47">
        <f t="shared" si="445"/>
        <v>-610116.66666666663</v>
      </c>
      <c r="AI429" s="47">
        <f t="shared" si="446"/>
        <v>-854163.33333333337</v>
      </c>
      <c r="AJ429" s="47">
        <f t="shared" si="423"/>
        <v>-1098210</v>
      </c>
      <c r="AK429" s="47">
        <f t="shared" si="424"/>
        <v>-1342256.6666666667</v>
      </c>
      <c r="AL429" s="47">
        <f t="shared" si="425"/>
        <v>-1586303.3333333333</v>
      </c>
      <c r="AM429" s="47">
        <f t="shared" si="426"/>
        <v>-1798045.8333333333</v>
      </c>
      <c r="AN429" s="47">
        <f t="shared" si="427"/>
        <v>-1977484.1666666667</v>
      </c>
      <c r="AO429" s="132">
        <f t="shared" si="428"/>
        <v>-2156922.5</v>
      </c>
      <c r="AP429" s="19"/>
      <c r="AQ429" s="201"/>
      <c r="AR429" s="19"/>
      <c r="AS429" s="19">
        <f t="shared" si="478"/>
        <v>0</v>
      </c>
      <c r="AT429" s="19"/>
      <c r="AU429" s="201"/>
      <c r="AV429" s="19"/>
      <c r="AW429" s="19">
        <f t="shared" si="479"/>
        <v>0</v>
      </c>
      <c r="AY429" s="201"/>
      <c r="BA429" s="19">
        <f t="shared" si="480"/>
        <v>0</v>
      </c>
      <c r="BC429" s="201"/>
      <c r="BE429" s="19">
        <f t="shared" si="481"/>
        <v>0</v>
      </c>
      <c r="BG429" s="201"/>
      <c r="BI429" s="19">
        <f t="shared" si="482"/>
        <v>0</v>
      </c>
      <c r="BK429" s="201"/>
      <c r="BM429" s="19">
        <f t="shared" si="483"/>
        <v>0</v>
      </c>
      <c r="BO429" s="201"/>
      <c r="BQ429" s="47">
        <f t="shared" si="484"/>
        <v>0</v>
      </c>
      <c r="BR429" s="47"/>
      <c r="BS429" s="214"/>
      <c r="BT429" s="47"/>
      <c r="BU429" s="47">
        <f t="shared" si="485"/>
        <v>0</v>
      </c>
      <c r="BV429" s="47"/>
      <c r="BW429" s="214"/>
      <c r="BX429" s="47"/>
      <c r="BY429" s="47">
        <f t="shared" si="486"/>
        <v>0</v>
      </c>
      <c r="BZ429" s="47"/>
      <c r="CA429" s="214"/>
      <c r="CB429" s="47"/>
      <c r="CC429" s="47">
        <f t="shared" si="487"/>
        <v>0</v>
      </c>
      <c r="CD429" s="47"/>
      <c r="CE429" s="214"/>
      <c r="CF429" s="47"/>
      <c r="CG429" s="47">
        <f t="shared" si="488"/>
        <v>0</v>
      </c>
      <c r="CH429" s="47"/>
      <c r="CI429" s="214"/>
      <c r="CJ429" s="47"/>
      <c r="CK429" s="47">
        <f t="shared" si="489"/>
        <v>0</v>
      </c>
      <c r="CM429" s="19">
        <f t="shared" si="490"/>
        <v>0</v>
      </c>
      <c r="CO429" s="19">
        <f t="shared" si="429"/>
        <v>-2156922.5</v>
      </c>
      <c r="CQ429" s="19">
        <f t="shared" si="430"/>
        <v>0</v>
      </c>
      <c r="CS429" s="19">
        <f t="shared" si="431"/>
        <v>0</v>
      </c>
      <c r="CU429" s="19">
        <f t="shared" si="491"/>
        <v>-2156922.5</v>
      </c>
      <c r="CW429" s="76">
        <f t="shared" si="415"/>
        <v>0</v>
      </c>
      <c r="CY429" s="21"/>
      <c r="CZ429" s="19">
        <f t="shared" si="492"/>
        <v>0</v>
      </c>
      <c r="DA429" s="21"/>
    </row>
    <row r="430" spans="2:105" x14ac:dyDescent="0.2">
      <c r="B430" s="17" t="str">
        <f>VLOOKUP(D430,'line assign basis'!$L$15:$Q$1525,6,FALSE)</f>
        <v>FIN UTIL LEASE LIA</v>
      </c>
      <c r="D430" s="45" t="s">
        <v>3578</v>
      </c>
      <c r="E430" s="20">
        <f>IFERROR(VLOOKUP(D430,'line assign basis'!$L$5:$P$1288,5,FALSE),"")</f>
        <v>17</v>
      </c>
      <c r="F430" s="39" t="s">
        <v>3477</v>
      </c>
      <c r="G430" s="39" t="s">
        <v>3477</v>
      </c>
      <c r="H430" s="19">
        <v>0</v>
      </c>
      <c r="I430" s="105">
        <f>IFERROR(VLOOKUP($D430,'SAP Data'!$A$7:$SD$1500,I$4,FALSE),"")</f>
        <v>0</v>
      </c>
      <c r="J430" s="105">
        <f>IFERROR(VLOOKUP($D430,'SAP Data'!$A$7:$SD$1500,J$4,FALSE),"")</f>
        <v>0</v>
      </c>
      <c r="K430" s="105">
        <f>IFERROR(VLOOKUP($D430,'SAP Data'!$A$7:$SD$1500,K$4,FALSE),"")</f>
        <v>0</v>
      </c>
      <c r="L430" s="105">
        <f>IFERROR(VLOOKUP($D430,'SAP Data'!$A$7:$SD$1500,L$4,FALSE),"")</f>
        <v>0</v>
      </c>
      <c r="M430" s="105">
        <f>IFERROR(VLOOKUP($D430,'SAP Data'!$A$7:$SD$1500,M$4,FALSE),"")</f>
        <v>0</v>
      </c>
      <c r="N430" s="105">
        <f>IFERROR(VLOOKUP($D430,'SAP Data'!$A$7:$SD$1500,N$4,FALSE),"")</f>
        <v>0</v>
      </c>
      <c r="O430" s="105">
        <f>IFERROR(VLOOKUP($D430,'SAP Data'!$A$7:$SD$1500,O$4,FALSE),"")</f>
        <v>0</v>
      </c>
      <c r="P430" s="105">
        <f>IFERROR(VLOOKUP($D430,'SAP Data'!$A$7:$SD$1500,P$4,FALSE),"")</f>
        <v>0</v>
      </c>
      <c r="Q430" s="105">
        <f>IFERROR(VLOOKUP($D430,'SAP Data'!$A$7:$SD$1500,Q$4,FALSE),"")</f>
        <v>0</v>
      </c>
      <c r="R430" s="105">
        <f>IFERROR(VLOOKUP($D430,'SAP Data'!$A$7:$SD$1500,R$4,FALSE),"")</f>
        <v>0</v>
      </c>
      <c r="S430" s="105">
        <f>IFERROR(VLOOKUP($D430,'SAP Data'!$A$7:$SD$1500,S$4,FALSE),"")</f>
        <v>0</v>
      </c>
      <c r="T430" s="105">
        <f>IFERROR(VLOOKUP($D430,'SAP Data'!$A$7:$SD$1500,T$4,FALSE),"")</f>
        <v>0</v>
      </c>
      <c r="U430" s="105">
        <f>IFERROR(VLOOKUP($D430,'SAP Data'!$A$7:$SD$1500,U$4,FALSE),"")</f>
        <v>0</v>
      </c>
      <c r="V430" s="105">
        <f>IFERROR(VLOOKUP($D430,'SAP Data'!$A$7:$SD$1500,V$4,FALSE),"")</f>
        <v>0</v>
      </c>
      <c r="W430" s="105">
        <f>IFERROR(VLOOKUP($D430,'SAP Data'!$A$7:$SD$1500,W$4,FALSE),"")</f>
        <v>0</v>
      </c>
      <c r="X430" s="105">
        <f>IFERROR(VLOOKUP($D430,'SAP Data'!$A$7:$SD$1500,X$4,FALSE),"")</f>
        <v>0</v>
      </c>
      <c r="Y430" s="105">
        <f>IFERROR(VLOOKUP($D430,'SAP Data'!$A$7:$SD$1500,Y$4,FALSE),"")</f>
        <v>0</v>
      </c>
      <c r="Z430" s="105">
        <f>IFERROR(VLOOKUP($D430,'SAP Data'!$A$7:$SD$1500,Z$4,FALSE),"")</f>
        <v>0</v>
      </c>
      <c r="AA430" s="105">
        <f>IFERROR(VLOOKUP($D430,'SAP Data'!$A$7:$SD$1500,AA$4,FALSE),"")</f>
        <v>0</v>
      </c>
      <c r="AB430" s="105">
        <f>IFERROR(VLOOKUP($D430,'SAP Data'!$A$7:$SD$1500,AB$4,FALSE),"")</f>
        <v>0</v>
      </c>
      <c r="AC430" s="220">
        <f>IFERROR(VLOOKUP($D430,'SAP Data'!$A$7:$SD$1500,AC$4,FALSE),"")</f>
        <v>0</v>
      </c>
      <c r="AD430" s="133" t="str">
        <f t="shared" si="417"/>
        <v/>
      </c>
      <c r="AE430" s="47" t="str">
        <f t="shared" si="418"/>
        <v/>
      </c>
      <c r="AF430" s="47">
        <f t="shared" si="443"/>
        <v>0</v>
      </c>
      <c r="AG430" s="47">
        <f t="shared" si="444"/>
        <v>0</v>
      </c>
      <c r="AH430" s="47">
        <f t="shared" si="445"/>
        <v>0</v>
      </c>
      <c r="AI430" s="47">
        <f t="shared" si="446"/>
        <v>0</v>
      </c>
      <c r="AJ430" s="47">
        <f t="shared" si="423"/>
        <v>0</v>
      </c>
      <c r="AK430" s="47">
        <f t="shared" si="424"/>
        <v>0</v>
      </c>
      <c r="AL430" s="47">
        <f t="shared" si="425"/>
        <v>0</v>
      </c>
      <c r="AM430" s="47">
        <f t="shared" si="426"/>
        <v>0</v>
      </c>
      <c r="AN430" s="47">
        <f t="shared" si="427"/>
        <v>0</v>
      </c>
      <c r="AO430" s="132">
        <f t="shared" si="428"/>
        <v>0</v>
      </c>
      <c r="AP430" s="19"/>
      <c r="AQ430" s="201"/>
      <c r="AR430" s="19"/>
      <c r="AS430" s="19">
        <f t="shared" si="478"/>
        <v>0</v>
      </c>
      <c r="AT430" s="19"/>
      <c r="AU430" s="201"/>
      <c r="AV430" s="19"/>
      <c r="AW430" s="19">
        <f t="shared" si="479"/>
        <v>0</v>
      </c>
      <c r="AY430" s="201"/>
      <c r="BA430" s="19">
        <f t="shared" si="480"/>
        <v>0</v>
      </c>
      <c r="BC430" s="201"/>
      <c r="BE430" s="19">
        <f t="shared" si="481"/>
        <v>0</v>
      </c>
      <c r="BG430" s="201"/>
      <c r="BI430" s="19">
        <f t="shared" si="482"/>
        <v>0</v>
      </c>
      <c r="BK430" s="201"/>
      <c r="BM430" s="19">
        <f t="shared" si="483"/>
        <v>0</v>
      </c>
      <c r="BO430" s="201"/>
      <c r="BQ430" s="47">
        <f t="shared" si="484"/>
        <v>0</v>
      </c>
      <c r="BR430" s="47"/>
      <c r="BS430" s="214"/>
      <c r="BT430" s="47"/>
      <c r="BU430" s="47">
        <f t="shared" si="485"/>
        <v>0</v>
      </c>
      <c r="BV430" s="47"/>
      <c r="BW430" s="214"/>
      <c r="BX430" s="47"/>
      <c r="BY430" s="47">
        <f t="shared" si="486"/>
        <v>0</v>
      </c>
      <c r="BZ430" s="47"/>
      <c r="CA430" s="214"/>
      <c r="CB430" s="47"/>
      <c r="CC430" s="47">
        <f t="shared" si="487"/>
        <v>0</v>
      </c>
      <c r="CD430" s="47"/>
      <c r="CE430" s="214"/>
      <c r="CF430" s="47"/>
      <c r="CG430" s="47">
        <f t="shared" si="488"/>
        <v>0</v>
      </c>
      <c r="CH430" s="47"/>
      <c r="CI430" s="214"/>
      <c r="CJ430" s="47"/>
      <c r="CK430" s="47">
        <f t="shared" si="489"/>
        <v>0</v>
      </c>
      <c r="CM430" s="19">
        <f t="shared" si="490"/>
        <v>0</v>
      </c>
      <c r="CO430" s="19">
        <f t="shared" si="429"/>
        <v>0</v>
      </c>
      <c r="CQ430" s="19">
        <f t="shared" si="430"/>
        <v>0</v>
      </c>
      <c r="CS430" s="19">
        <f t="shared" si="431"/>
        <v>0</v>
      </c>
      <c r="CU430" s="19">
        <f t="shared" si="491"/>
        <v>0</v>
      </c>
      <c r="CW430" s="76">
        <f t="shared" si="415"/>
        <v>0</v>
      </c>
      <c r="CY430" s="21"/>
      <c r="CZ430" s="19">
        <f t="shared" si="492"/>
        <v>0</v>
      </c>
      <c r="DA430" s="21"/>
    </row>
    <row r="431" spans="2:105" x14ac:dyDescent="0.2">
      <c r="B431" s="17" t="str">
        <f>VLOOKUP(D431,'line assign basis'!$L$15:$Q$1525,6,FALSE)</f>
        <v>ROU UTILIT LEASE LIA</v>
      </c>
      <c r="D431" s="45" t="s">
        <v>3580</v>
      </c>
      <c r="E431" s="20">
        <f>IFERROR(VLOOKUP(D431,'line assign basis'!$L$5:$P$1288,5,FALSE),"")</f>
        <v>17</v>
      </c>
      <c r="F431" s="39" t="s">
        <v>3477</v>
      </c>
      <c r="G431" s="39" t="s">
        <v>3477</v>
      </c>
      <c r="H431" s="19">
        <v>0</v>
      </c>
      <c r="I431" s="105">
        <f>IFERROR(VLOOKUP($D431,'SAP Data'!$A$7:$SD$1500,I$4,FALSE),"")</f>
        <v>0</v>
      </c>
      <c r="J431" s="105">
        <f>IFERROR(VLOOKUP($D431,'SAP Data'!$A$7:$SD$1500,J$4,FALSE),"")</f>
        <v>0</v>
      </c>
      <c r="K431" s="105">
        <f>IFERROR(VLOOKUP($D431,'SAP Data'!$A$7:$SD$1500,K$4,FALSE),"")</f>
        <v>0</v>
      </c>
      <c r="L431" s="105">
        <f>IFERROR(VLOOKUP($D431,'SAP Data'!$A$7:$SD$1500,L$4,FALSE),"")</f>
        <v>0</v>
      </c>
      <c r="M431" s="105">
        <f>IFERROR(VLOOKUP($D431,'SAP Data'!$A$7:$SD$1500,M$4,FALSE),"")</f>
        <v>0</v>
      </c>
      <c r="N431" s="105">
        <f>IFERROR(VLOOKUP($D431,'SAP Data'!$A$7:$SD$1500,N$4,FALSE),"")</f>
        <v>0</v>
      </c>
      <c r="O431" s="105">
        <f>IFERROR(VLOOKUP($D431,'SAP Data'!$A$7:$SD$1500,O$4,FALSE),"")</f>
        <v>0</v>
      </c>
      <c r="P431" s="105">
        <f>IFERROR(VLOOKUP($D431,'SAP Data'!$A$7:$SD$1500,P$4,FALSE),"")</f>
        <v>0</v>
      </c>
      <c r="Q431" s="105">
        <f>IFERROR(VLOOKUP($D431,'SAP Data'!$A$7:$SD$1500,Q$4,FALSE),"")</f>
        <v>0</v>
      </c>
      <c r="R431" s="105">
        <f>IFERROR(VLOOKUP($D431,'SAP Data'!$A$7:$SD$1500,R$4,FALSE),"")</f>
        <v>-6617984.7199999997</v>
      </c>
      <c r="S431" s="105">
        <f>IFERROR(VLOOKUP($D431,'SAP Data'!$A$7:$SD$1500,S$4,FALSE),"")</f>
        <v>-6254608.9100000001</v>
      </c>
      <c r="T431" s="105">
        <f>IFERROR(VLOOKUP($D431,'SAP Data'!$A$7:$SD$1500,T$4,FALSE),"")</f>
        <v>-5890130.6799999997</v>
      </c>
      <c r="U431" s="105">
        <f>IFERROR(VLOOKUP($D431,'SAP Data'!$A$7:$SD$1500,U$4,FALSE),"")</f>
        <v>-5524546.7000000002</v>
      </c>
      <c r="V431" s="105">
        <f>IFERROR(VLOOKUP($D431,'SAP Data'!$A$7:$SD$1500,V$4,FALSE),"")</f>
        <v>-5157853.5999999996</v>
      </c>
      <c r="W431" s="105">
        <f>IFERROR(VLOOKUP($D431,'SAP Data'!$A$7:$SD$1500,W$4,FALSE),"")</f>
        <v>-634066.16</v>
      </c>
      <c r="X431" s="105">
        <f>IFERROR(VLOOKUP($D431,'SAP Data'!$A$7:$SD$1500,X$4,FALSE),"")</f>
        <v>-4405711.2</v>
      </c>
      <c r="Y431" s="105">
        <f>IFERROR(VLOOKUP($D431,'SAP Data'!$A$7:$SD$1500,Y$4,FALSE),"")</f>
        <v>-4035618.57</v>
      </c>
      <c r="Z431" s="105">
        <f>IFERROR(VLOOKUP($D431,'SAP Data'!$A$7:$SD$1500,Z$4,FALSE),"")</f>
        <v>-653656.71</v>
      </c>
      <c r="AA431" s="105">
        <f>IFERROR(VLOOKUP($D431,'SAP Data'!$A$7:$SD$1500,AA$4,FALSE),"")</f>
        <v>-3353862.42</v>
      </c>
      <c r="AB431" s="105">
        <f>IFERROR(VLOOKUP($D431,'SAP Data'!$A$7:$SD$1500,AB$4,FALSE),"")</f>
        <v>-2977818.88</v>
      </c>
      <c r="AC431" s="220">
        <f>IFERROR(VLOOKUP($D431,'SAP Data'!$A$7:$SD$1500,AC$4,FALSE),"")</f>
        <v>-772077.94</v>
      </c>
      <c r="AD431" s="133" t="str">
        <f t="shared" si="417"/>
        <v/>
      </c>
      <c r="AE431" s="47" t="str">
        <f t="shared" si="418"/>
        <v/>
      </c>
      <c r="AF431" s="47">
        <f t="shared" si="443"/>
        <v>-1318138.2474999998</v>
      </c>
      <c r="AG431" s="47">
        <f t="shared" si="444"/>
        <v>-1793749.8049999999</v>
      </c>
      <c r="AH431" s="47">
        <f t="shared" si="445"/>
        <v>-2238849.8174999999</v>
      </c>
      <c r="AI431" s="47">
        <f t="shared" si="446"/>
        <v>-2480179.8074999996</v>
      </c>
      <c r="AJ431" s="47">
        <f t="shared" si="423"/>
        <v>-2690170.5308333333</v>
      </c>
      <c r="AK431" s="47">
        <f t="shared" si="424"/>
        <v>-3041892.6045833328</v>
      </c>
      <c r="AL431" s="47">
        <f t="shared" si="425"/>
        <v>-3237279.074583333</v>
      </c>
      <c r="AM431" s="47">
        <f t="shared" si="426"/>
        <v>-3404259.0383333336</v>
      </c>
      <c r="AN431" s="47">
        <f t="shared" si="427"/>
        <v>-3668079.0924999998</v>
      </c>
      <c r="AO431" s="132">
        <f t="shared" si="428"/>
        <v>-3824324.7933333335</v>
      </c>
      <c r="AP431" s="19"/>
      <c r="AQ431" s="201"/>
      <c r="AR431" s="19"/>
      <c r="AS431" s="19">
        <f t="shared" si="478"/>
        <v>0</v>
      </c>
      <c r="AT431" s="19"/>
      <c r="AU431" s="201"/>
      <c r="AV431" s="19"/>
      <c r="AW431" s="19">
        <f t="shared" si="479"/>
        <v>0</v>
      </c>
      <c r="AY431" s="201"/>
      <c r="BA431" s="19">
        <f t="shared" si="480"/>
        <v>0</v>
      </c>
      <c r="BC431" s="201"/>
      <c r="BE431" s="19">
        <f t="shared" si="481"/>
        <v>0</v>
      </c>
      <c r="BG431" s="201"/>
      <c r="BI431" s="19">
        <f t="shared" si="482"/>
        <v>0</v>
      </c>
      <c r="BK431" s="201"/>
      <c r="BM431" s="19">
        <f t="shared" si="483"/>
        <v>0</v>
      </c>
      <c r="BO431" s="201"/>
      <c r="BQ431" s="47">
        <f t="shared" si="484"/>
        <v>0</v>
      </c>
      <c r="BR431" s="47"/>
      <c r="BS431" s="214"/>
      <c r="BT431" s="47"/>
      <c r="BU431" s="47">
        <f t="shared" si="485"/>
        <v>0</v>
      </c>
      <c r="BV431" s="47"/>
      <c r="BW431" s="214"/>
      <c r="BX431" s="47"/>
      <c r="BY431" s="47">
        <f t="shared" si="486"/>
        <v>0</v>
      </c>
      <c r="BZ431" s="47"/>
      <c r="CA431" s="214"/>
      <c r="CB431" s="47"/>
      <c r="CC431" s="47">
        <f t="shared" si="487"/>
        <v>0</v>
      </c>
      <c r="CD431" s="47"/>
      <c r="CE431" s="214"/>
      <c r="CF431" s="47"/>
      <c r="CG431" s="47">
        <f t="shared" si="488"/>
        <v>0</v>
      </c>
      <c r="CH431" s="47"/>
      <c r="CI431" s="214"/>
      <c r="CJ431" s="47"/>
      <c r="CK431" s="47">
        <f t="shared" si="489"/>
        <v>0</v>
      </c>
      <c r="CM431" s="19">
        <f t="shared" si="490"/>
        <v>0</v>
      </c>
      <c r="CO431" s="19">
        <f t="shared" si="429"/>
        <v>-3824324.7933333335</v>
      </c>
      <c r="CQ431" s="19">
        <f t="shared" si="430"/>
        <v>0</v>
      </c>
      <c r="CS431" s="19">
        <f t="shared" si="431"/>
        <v>0</v>
      </c>
      <c r="CU431" s="19">
        <f t="shared" si="491"/>
        <v>-3824324.7933333335</v>
      </c>
      <c r="CW431" s="76">
        <f t="shared" si="415"/>
        <v>0</v>
      </c>
      <c r="CY431" s="21"/>
      <c r="CZ431" s="19">
        <f t="shared" si="492"/>
        <v>0</v>
      </c>
      <c r="DA431" s="21"/>
    </row>
    <row r="432" spans="2:105" x14ac:dyDescent="0.2">
      <c r="B432" s="17" t="str">
        <f>VLOOKUP(D432,'line assign basis'!$L$15:$Q$1525,6,FALSE)</f>
        <v>STOR MARGIN SHARE-OR</v>
      </c>
      <c r="C432" s="20" t="s">
        <v>1276</v>
      </c>
      <c r="D432" s="20" t="str">
        <f t="shared" si="416"/>
        <v>254301</v>
      </c>
      <c r="E432" s="20">
        <f>IFERROR(VLOOKUP(D432,'line assign basis'!$L$5:$P$1288,5,FALSE),"")</f>
        <v>23</v>
      </c>
      <c r="F432" s="39">
        <v>-12423017.48</v>
      </c>
      <c r="G432" s="39">
        <v>-13056950.17</v>
      </c>
      <c r="H432" s="19">
        <v>-11695398</v>
      </c>
      <c r="I432" s="105">
        <f>IFERROR(VLOOKUP($D432,'SAP Data'!$A$7:$SD$1500,I$4,FALSE),"")</f>
        <v>-11695398</v>
      </c>
      <c r="J432" s="105">
        <f>IFERROR(VLOOKUP($D432,'SAP Data'!$A$7:$SD$1500,J$4,FALSE),"")</f>
        <v>-11695398</v>
      </c>
      <c r="K432" s="105">
        <f>IFERROR(VLOOKUP($D432,'SAP Data'!$A$7:$SD$1500,K$4,FALSE),"")</f>
        <v>-6916506.6900000004</v>
      </c>
      <c r="L432" s="105">
        <f>IFERROR(VLOOKUP($D432,'SAP Data'!$A$7:$SD$1500,L$4,FALSE),"")</f>
        <v>-7013164.75</v>
      </c>
      <c r="M432" s="105">
        <f>IFERROR(VLOOKUP($D432,'SAP Data'!$A$7:$SD$1500,M$4,FALSE),"")</f>
        <v>-8465924.9399999995</v>
      </c>
      <c r="N432" s="105">
        <f>IFERROR(VLOOKUP($D432,'SAP Data'!$A$7:$SD$1500,N$4,FALSE),"")</f>
        <v>-9739185.4499999993</v>
      </c>
      <c r="O432" s="105">
        <f>IFERROR(VLOOKUP($D432,'SAP Data'!$A$7:$SD$1500,O$4,FALSE),"")</f>
        <v>-11768461.4</v>
      </c>
      <c r="P432" s="105">
        <f>IFERROR(VLOOKUP($D432,'SAP Data'!$A$7:$SD$1500,P$4,FALSE),"")</f>
        <v>-11768461.4</v>
      </c>
      <c r="Q432" s="105">
        <f>IFERROR(VLOOKUP($D432,'SAP Data'!$A$7:$SD$1500,Q$4,FALSE),"")</f>
        <v>-16254126.449999999</v>
      </c>
      <c r="R432" s="105">
        <f>IFERROR(VLOOKUP($D432,'SAP Data'!$A$7:$SD$1500,R$4,FALSE),"")</f>
        <v>-16289163.810000001</v>
      </c>
      <c r="S432" s="105">
        <f>IFERROR(VLOOKUP($D432,'SAP Data'!$A$7:$SD$1500,S$4,FALSE),"")</f>
        <v>-16289163.810000001</v>
      </c>
      <c r="T432" s="105">
        <f>IFERROR(VLOOKUP($D432,'SAP Data'!$A$7:$SD$1500,T$4,FALSE),"")</f>
        <v>-16289163.810000001</v>
      </c>
      <c r="U432" s="105">
        <f>IFERROR(VLOOKUP($D432,'SAP Data'!$A$7:$SD$1500,U$4,FALSE),"")</f>
        <v>-16289163.810000001</v>
      </c>
      <c r="V432" s="105">
        <f>IFERROR(VLOOKUP($D432,'SAP Data'!$A$7:$SD$1500,V$4,FALSE),"")</f>
        <v>-16289163.810000001</v>
      </c>
      <c r="W432" s="105">
        <f>IFERROR(VLOOKUP($D432,'SAP Data'!$A$7:$SD$1500,W$4,FALSE),"")</f>
        <v>-12172847.470000001</v>
      </c>
      <c r="X432" s="105">
        <f>IFERROR(VLOOKUP($D432,'SAP Data'!$A$7:$SD$1500,X$4,FALSE),"")</f>
        <v>-11726890.369999999</v>
      </c>
      <c r="Y432" s="105">
        <f>IFERROR(VLOOKUP($D432,'SAP Data'!$A$7:$SD$1500,Y$4,FALSE),"")</f>
        <v>-13060142.029999999</v>
      </c>
      <c r="Z432" s="105">
        <f>IFERROR(VLOOKUP($D432,'SAP Data'!$A$7:$SD$1500,Z$4,FALSE),"")</f>
        <v>-14325689.17</v>
      </c>
      <c r="AA432" s="105">
        <f>IFERROR(VLOOKUP($D432,'SAP Data'!$A$7:$SD$1500,AA$4,FALSE),"")</f>
        <v>-15746966.619999999</v>
      </c>
      <c r="AB432" s="105">
        <f>IFERROR(VLOOKUP($D432,'SAP Data'!$A$7:$SD$1500,AB$4,FALSE),"")</f>
        <v>-16451130.9</v>
      </c>
      <c r="AC432" s="220">
        <f>IFERROR(VLOOKUP($D432,'SAP Data'!$A$7:$SD$1500,AC$4,FALSE),"")</f>
        <v>-17130007.609999999</v>
      </c>
      <c r="AD432" s="133">
        <f t="shared" si="417"/>
        <v>-11202088.824583335</v>
      </c>
      <c r="AE432" s="47">
        <f t="shared" si="418"/>
        <v>-11497853.823333332</v>
      </c>
      <c r="AF432" s="47">
        <f t="shared" si="443"/>
        <v>-11823936.300416669</v>
      </c>
      <c r="AG432" s="47">
        <f t="shared" si="444"/>
        <v>-12206750.117916666</v>
      </c>
      <c r="AH432" s="47">
        <f t="shared" si="445"/>
        <v>-12589563.935416667</v>
      </c>
      <c r="AI432" s="47">
        <f t="shared" si="446"/>
        <v>-12999985.043333335</v>
      </c>
      <c r="AJ432" s="47">
        <f t="shared" si="423"/>
        <v>-13415404.476666667</v>
      </c>
      <c r="AK432" s="47">
        <f t="shared" si="424"/>
        <v>-13803235.422916668</v>
      </c>
      <c r="AL432" s="47">
        <f t="shared" si="425"/>
        <v>-14185765.456666669</v>
      </c>
      <c r="AM432" s="47">
        <f t="shared" si="426"/>
        <v>-14542640.829166666</v>
      </c>
      <c r="AN432" s="47">
        <f t="shared" si="427"/>
        <v>-14903523.109166665</v>
      </c>
      <c r="AO432" s="132">
        <f t="shared" si="428"/>
        <v>-15135129.386666669</v>
      </c>
      <c r="AP432" s="19"/>
      <c r="AQ432" s="201"/>
      <c r="AR432" s="19"/>
      <c r="AS432" s="19">
        <f t="shared" si="478"/>
        <v>0</v>
      </c>
      <c r="AT432" s="19"/>
      <c r="AU432" s="201"/>
      <c r="AV432" s="19"/>
      <c r="AW432" s="19">
        <f t="shared" si="479"/>
        <v>0</v>
      </c>
      <c r="AY432" s="201"/>
      <c r="BA432" s="19">
        <f t="shared" si="480"/>
        <v>0</v>
      </c>
      <c r="BC432" s="201"/>
      <c r="BE432" s="19">
        <f t="shared" si="481"/>
        <v>0</v>
      </c>
      <c r="BG432" s="201"/>
      <c r="BI432" s="19">
        <f t="shared" si="482"/>
        <v>0</v>
      </c>
      <c r="BK432" s="201"/>
      <c r="BM432" s="19">
        <f t="shared" si="483"/>
        <v>0</v>
      </c>
      <c r="BO432" s="201"/>
      <c r="BQ432" s="47">
        <f t="shared" si="484"/>
        <v>0</v>
      </c>
      <c r="BR432" s="47"/>
      <c r="BS432" s="214"/>
      <c r="BT432" s="47"/>
      <c r="BU432" s="47">
        <f t="shared" si="485"/>
        <v>0</v>
      </c>
      <c r="BV432" s="47"/>
      <c r="BW432" s="214"/>
      <c r="BX432" s="47"/>
      <c r="BY432" s="47">
        <f t="shared" si="486"/>
        <v>0</v>
      </c>
      <c r="BZ432" s="47"/>
      <c r="CA432" s="214"/>
      <c r="CB432" s="47"/>
      <c r="CC432" s="47">
        <f t="shared" si="487"/>
        <v>0</v>
      </c>
      <c r="CD432" s="47"/>
      <c r="CE432" s="214"/>
      <c r="CF432" s="47"/>
      <c r="CG432" s="47">
        <f t="shared" si="488"/>
        <v>0</v>
      </c>
      <c r="CH432" s="47"/>
      <c r="CI432" s="214"/>
      <c r="CJ432" s="47"/>
      <c r="CK432" s="47">
        <f t="shared" si="489"/>
        <v>0</v>
      </c>
      <c r="CM432" s="19">
        <f t="shared" si="490"/>
        <v>0</v>
      </c>
      <c r="CO432" s="19">
        <f t="shared" si="429"/>
        <v>-15135129.386666669</v>
      </c>
      <c r="CQ432" s="19">
        <f t="shared" si="430"/>
        <v>0</v>
      </c>
      <c r="CS432" s="19">
        <f t="shared" si="431"/>
        <v>0</v>
      </c>
      <c r="CU432" s="19">
        <f t="shared" si="491"/>
        <v>-15135129.386666669</v>
      </c>
      <c r="CW432" s="76">
        <f t="shared" si="415"/>
        <v>0</v>
      </c>
      <c r="CY432" s="21"/>
      <c r="CZ432" s="19">
        <f t="shared" si="492"/>
        <v>0</v>
      </c>
      <c r="DA432" s="21"/>
    </row>
    <row r="433" spans="1:105" x14ac:dyDescent="0.2">
      <c r="B433" s="17" t="str">
        <f>VLOOKUP(D433,'line assign basis'!$L$15:$Q$1525,6,FALSE)</f>
        <v>STOR MARGIN SHARE-WA</v>
      </c>
      <c r="C433" s="20" t="s">
        <v>1279</v>
      </c>
      <c r="D433" s="20" t="str">
        <f t="shared" si="416"/>
        <v>254302</v>
      </c>
      <c r="E433" s="20">
        <f>IFERROR(VLOOKUP(D433,'line assign basis'!$L$5:$P$1288,5,FALSE),"")</f>
        <v>23</v>
      </c>
      <c r="F433" s="39">
        <v>-14681.84</v>
      </c>
      <c r="G433" s="39">
        <v>-67810.81</v>
      </c>
      <c r="H433" s="19">
        <v>-194096.93</v>
      </c>
      <c r="I433" s="105">
        <f>IFERROR(VLOOKUP($D433,'SAP Data'!$A$7:$SD$1500,I$4,FALSE),"")</f>
        <v>-322034.24</v>
      </c>
      <c r="J433" s="105">
        <f>IFERROR(VLOOKUP($D433,'SAP Data'!$A$7:$SD$1500,J$4,FALSE),"")</f>
        <v>-484691.01</v>
      </c>
      <c r="K433" s="105">
        <f>IFERROR(VLOOKUP($D433,'SAP Data'!$A$7:$SD$1500,K$4,FALSE),"")</f>
        <v>-658114.24</v>
      </c>
      <c r="L433" s="105">
        <f>IFERROR(VLOOKUP($D433,'SAP Data'!$A$7:$SD$1500,L$4,FALSE),"")</f>
        <v>-848407.42</v>
      </c>
      <c r="M433" s="105">
        <f>IFERROR(VLOOKUP($D433,'SAP Data'!$A$7:$SD$1500,M$4,FALSE),"")</f>
        <v>-1034108.09</v>
      </c>
      <c r="N433" s="105">
        <f>IFERROR(VLOOKUP($D433,'SAP Data'!$A$7:$SD$1500,N$4,FALSE),"")</f>
        <v>-1203692.7</v>
      </c>
      <c r="O433" s="105">
        <f>IFERROR(VLOOKUP($D433,'SAP Data'!$A$7:$SD$1500,O$4,FALSE),"")</f>
        <v>-1446996.89</v>
      </c>
      <c r="P433" s="105">
        <f>IFERROR(VLOOKUP($D433,'SAP Data'!$A$7:$SD$1500,P$4,FALSE),"")</f>
        <v>-1716850.14</v>
      </c>
      <c r="Q433" s="105">
        <f>IFERROR(VLOOKUP($D433,'SAP Data'!$A$7:$SD$1500,Q$4,FALSE),"")</f>
        <v>-1864076.8</v>
      </c>
      <c r="R433" s="105">
        <f>IFERROR(VLOOKUP($D433,'SAP Data'!$A$7:$SD$1500,R$4,FALSE),"")</f>
        <v>-1864076.8</v>
      </c>
      <c r="S433" s="105">
        <f>IFERROR(VLOOKUP($D433,'SAP Data'!$A$7:$SD$1500,S$4,FALSE),"")</f>
        <v>-1975915.55</v>
      </c>
      <c r="T433" s="105">
        <f>IFERROR(VLOOKUP($D433,'SAP Data'!$A$7:$SD$1500,T$4,FALSE),"")</f>
        <v>-349924.51</v>
      </c>
      <c r="U433" s="105">
        <f>IFERROR(VLOOKUP($D433,'SAP Data'!$A$7:$SD$1500,U$4,FALSE),"")</f>
        <v>-521906.87</v>
      </c>
      <c r="V433" s="105">
        <f>IFERROR(VLOOKUP($D433,'SAP Data'!$A$7:$SD$1500,V$4,FALSE),"")</f>
        <v>-708151.39</v>
      </c>
      <c r="W433" s="105">
        <f>IFERROR(VLOOKUP($D433,'SAP Data'!$A$7:$SD$1500,W$4,FALSE),"")</f>
        <v>-870071.12</v>
      </c>
      <c r="X433" s="105">
        <f>IFERROR(VLOOKUP($D433,'SAP Data'!$A$7:$SD$1500,X$4,FALSE),"")</f>
        <v>-1023571.13</v>
      </c>
      <c r="Y433" s="105">
        <f>IFERROR(VLOOKUP($D433,'SAP Data'!$A$7:$SD$1500,Y$4,FALSE),"")</f>
        <v>-1164705.95</v>
      </c>
      <c r="Z433" s="105">
        <f>IFERROR(VLOOKUP($D433,'SAP Data'!$A$7:$SD$1500,Z$4,FALSE),"")</f>
        <v>-1303147.55</v>
      </c>
      <c r="AA433" s="105">
        <f>IFERROR(VLOOKUP($D433,'SAP Data'!$A$7:$SD$1500,AA$4,FALSE),"")</f>
        <v>-1452066.43</v>
      </c>
      <c r="AB433" s="105">
        <f>IFERROR(VLOOKUP($D433,'SAP Data'!$A$7:$SD$1500,AB$4,FALSE),"")</f>
        <v>-1547280.36</v>
      </c>
      <c r="AC433" s="220">
        <f>IFERROR(VLOOKUP($D433,'SAP Data'!$A$7:$SD$1500,AC$4,FALSE),"")</f>
        <v>-1643319.28</v>
      </c>
      <c r="AD433" s="133">
        <f t="shared" si="417"/>
        <v>-898354.88249999995</v>
      </c>
      <c r="AE433" s="47">
        <f t="shared" si="418"/>
        <v>-1054917.3699999999</v>
      </c>
      <c r="AF433" s="47">
        <f t="shared" si="443"/>
        <v>-1140914.55</v>
      </c>
      <c r="AG433" s="47">
        <f t="shared" si="444"/>
        <v>-1155735.3920833333</v>
      </c>
      <c r="AH433" s="47">
        <f t="shared" si="445"/>
        <v>-1173374.2675000001</v>
      </c>
      <c r="AI433" s="47">
        <f t="shared" si="446"/>
        <v>-1191516.6533333333</v>
      </c>
      <c r="AJ433" s="47">
        <f t="shared" si="423"/>
        <v>-1207646.6779166667</v>
      </c>
      <c r="AK433" s="47">
        <f t="shared" si="424"/>
        <v>-1220386.7433333332</v>
      </c>
      <c r="AL433" s="47">
        <f t="shared" si="425"/>
        <v>-1229972.2729166665</v>
      </c>
      <c r="AM433" s="47">
        <f t="shared" si="426"/>
        <v>-1234327.4558333333</v>
      </c>
      <c r="AN433" s="47">
        <f t="shared" si="427"/>
        <v>-1227473.2791666666</v>
      </c>
      <c r="AO433" s="132">
        <f t="shared" si="428"/>
        <v>-1211209.6416666668</v>
      </c>
      <c r="AP433" s="19"/>
      <c r="AQ433" s="201"/>
      <c r="AR433" s="19"/>
      <c r="AS433" s="19">
        <f t="shared" si="478"/>
        <v>0</v>
      </c>
      <c r="AT433" s="19"/>
      <c r="AU433" s="201"/>
      <c r="AV433" s="19"/>
      <c r="AW433" s="19">
        <f t="shared" si="479"/>
        <v>0</v>
      </c>
      <c r="AY433" s="201"/>
      <c r="BA433" s="19">
        <f t="shared" si="480"/>
        <v>0</v>
      </c>
      <c r="BC433" s="201"/>
      <c r="BE433" s="19">
        <f t="shared" si="481"/>
        <v>0</v>
      </c>
      <c r="BG433" s="201"/>
      <c r="BI433" s="19">
        <f t="shared" si="482"/>
        <v>0</v>
      </c>
      <c r="BK433" s="201"/>
      <c r="BM433" s="19">
        <f t="shared" si="483"/>
        <v>0</v>
      </c>
      <c r="BO433" s="201"/>
      <c r="BQ433" s="47">
        <f t="shared" si="484"/>
        <v>0</v>
      </c>
      <c r="BR433" s="47"/>
      <c r="BS433" s="214"/>
      <c r="BT433" s="47"/>
      <c r="BU433" s="47">
        <f t="shared" si="485"/>
        <v>0</v>
      </c>
      <c r="BV433" s="47"/>
      <c r="BW433" s="214"/>
      <c r="BX433" s="47"/>
      <c r="BY433" s="47">
        <f t="shared" si="486"/>
        <v>0</v>
      </c>
      <c r="BZ433" s="47"/>
      <c r="CA433" s="214"/>
      <c r="CB433" s="47"/>
      <c r="CC433" s="47">
        <f t="shared" si="487"/>
        <v>0</v>
      </c>
      <c r="CD433" s="47"/>
      <c r="CE433" s="214"/>
      <c r="CF433" s="47"/>
      <c r="CG433" s="47">
        <f t="shared" si="488"/>
        <v>0</v>
      </c>
      <c r="CH433" s="47"/>
      <c r="CI433" s="214"/>
      <c r="CJ433" s="47"/>
      <c r="CK433" s="47">
        <f t="shared" si="489"/>
        <v>0</v>
      </c>
      <c r="CM433" s="19">
        <f t="shared" si="490"/>
        <v>0</v>
      </c>
      <c r="CO433" s="19">
        <f t="shared" si="429"/>
        <v>-1211209.6416666668</v>
      </c>
      <c r="CQ433" s="19">
        <f t="shared" si="430"/>
        <v>0</v>
      </c>
      <c r="CS433" s="19">
        <f t="shared" si="431"/>
        <v>0</v>
      </c>
      <c r="CU433" s="19">
        <f t="shared" si="491"/>
        <v>-1211209.6416666668</v>
      </c>
      <c r="CW433" s="76">
        <f t="shared" si="415"/>
        <v>0</v>
      </c>
      <c r="CY433" s="21"/>
      <c r="CZ433" s="19">
        <f t="shared" si="492"/>
        <v>0</v>
      </c>
      <c r="DA433" s="21"/>
    </row>
    <row r="434" spans="1:105" x14ac:dyDescent="0.2">
      <c r="B434" s="17" t="str">
        <f>VLOOKUP(D434,'line assign basis'!$L$15:$Q$1525,6,FALSE)</f>
        <v>UNREALIZED OPTIMIZAT</v>
      </c>
      <c r="C434" s="20" t="s">
        <v>1282</v>
      </c>
      <c r="D434" s="20" t="str">
        <f t="shared" si="416"/>
        <v>254304</v>
      </c>
      <c r="E434" s="20">
        <f>IFERROR(VLOOKUP(D434,'line assign basis'!$L$5:$P$1288,5,FALSE),"")</f>
        <v>23</v>
      </c>
      <c r="F434" s="39">
        <v>-95758.31</v>
      </c>
      <c r="G434" s="39">
        <v>-95758.31</v>
      </c>
      <c r="H434" s="19">
        <v>52091.54</v>
      </c>
      <c r="I434" s="105">
        <f>IFERROR(VLOOKUP($D434,'SAP Data'!$A$7:$SD$1500,I$4,FALSE),"")</f>
        <v>52091.54</v>
      </c>
      <c r="J434" s="105">
        <f>IFERROR(VLOOKUP($D434,'SAP Data'!$A$7:$SD$1500,J$4,FALSE),"")</f>
        <v>52091.54</v>
      </c>
      <c r="K434" s="105">
        <f>IFERROR(VLOOKUP($D434,'SAP Data'!$A$7:$SD$1500,K$4,FALSE),"")</f>
        <v>-204653.06</v>
      </c>
      <c r="L434" s="105">
        <f>IFERROR(VLOOKUP($D434,'SAP Data'!$A$7:$SD$1500,L$4,FALSE),"")</f>
        <v>-204653.06</v>
      </c>
      <c r="M434" s="105">
        <f>IFERROR(VLOOKUP($D434,'SAP Data'!$A$7:$SD$1500,M$4,FALSE),"")</f>
        <v>-204653.06</v>
      </c>
      <c r="N434" s="105">
        <f>IFERROR(VLOOKUP($D434,'SAP Data'!$A$7:$SD$1500,N$4,FALSE),"")</f>
        <v>-16278.55</v>
      </c>
      <c r="O434" s="105">
        <f>IFERROR(VLOOKUP($D434,'SAP Data'!$A$7:$SD$1500,O$4,FALSE),"")</f>
        <v>-16278.55</v>
      </c>
      <c r="P434" s="105">
        <f>IFERROR(VLOOKUP($D434,'SAP Data'!$A$7:$SD$1500,P$4,FALSE),"")</f>
        <v>-16278.55</v>
      </c>
      <c r="Q434" s="105">
        <f>IFERROR(VLOOKUP($D434,'SAP Data'!$A$7:$SD$1500,Q$4,FALSE),"")</f>
        <v>-1546127.26</v>
      </c>
      <c r="R434" s="105">
        <f>IFERROR(VLOOKUP($D434,'SAP Data'!$A$7:$SD$1500,R$4,FALSE),"")</f>
        <v>-1546127.26</v>
      </c>
      <c r="S434" s="105">
        <f>IFERROR(VLOOKUP($D434,'SAP Data'!$A$7:$SD$1500,S$4,FALSE),"")</f>
        <v>-1546127.26</v>
      </c>
      <c r="T434" s="105">
        <f>IFERROR(VLOOKUP($D434,'SAP Data'!$A$7:$SD$1500,T$4,FALSE),"")</f>
        <v>-3568254.06</v>
      </c>
      <c r="U434" s="105">
        <f>IFERROR(VLOOKUP($D434,'SAP Data'!$A$7:$SD$1500,U$4,FALSE),"")</f>
        <v>-3568254.06</v>
      </c>
      <c r="V434" s="105">
        <f>IFERROR(VLOOKUP($D434,'SAP Data'!$A$7:$SD$1500,V$4,FALSE),"")</f>
        <v>-3568254.06</v>
      </c>
      <c r="W434" s="105">
        <f>IFERROR(VLOOKUP($D434,'SAP Data'!$A$7:$SD$1500,W$4,FALSE),"")</f>
        <v>135925.38</v>
      </c>
      <c r="X434" s="105">
        <f>IFERROR(VLOOKUP($D434,'SAP Data'!$A$7:$SD$1500,X$4,FALSE),"")</f>
        <v>135925.38</v>
      </c>
      <c r="Y434" s="105">
        <f>IFERROR(VLOOKUP($D434,'SAP Data'!$A$7:$SD$1500,Y$4,FALSE),"")</f>
        <v>135925.38</v>
      </c>
      <c r="Z434" s="105">
        <f>IFERROR(VLOOKUP($D434,'SAP Data'!$A$7:$SD$1500,Z$4,FALSE),"")</f>
        <v>-1575537.17</v>
      </c>
      <c r="AA434" s="105">
        <f>IFERROR(VLOOKUP($D434,'SAP Data'!$A$7:$SD$1500,AA$4,FALSE),"")</f>
        <v>-1575537.17</v>
      </c>
      <c r="AB434" s="105">
        <f>IFERROR(VLOOKUP($D434,'SAP Data'!$A$7:$SD$1500,AB$4,FALSE),"")</f>
        <v>-1575537.17</v>
      </c>
      <c r="AC434" s="220">
        <f>IFERROR(VLOOKUP($D434,'SAP Data'!$A$7:$SD$1500,AC$4,FALSE),"")</f>
        <v>-1058847.31</v>
      </c>
      <c r="AD434" s="133">
        <f t="shared" si="417"/>
        <v>-247445.71375</v>
      </c>
      <c r="AE434" s="47">
        <f t="shared" si="418"/>
        <v>-368309.79291666666</v>
      </c>
      <c r="AF434" s="47">
        <f t="shared" si="443"/>
        <v>-579589.56583333341</v>
      </c>
      <c r="AG434" s="47">
        <f t="shared" si="444"/>
        <v>-881285.03249999986</v>
      </c>
      <c r="AH434" s="47">
        <f t="shared" si="445"/>
        <v>-1182980.4991666668</v>
      </c>
      <c r="AI434" s="47">
        <f t="shared" si="446"/>
        <v>-1319637.4641666666</v>
      </c>
      <c r="AJ434" s="47">
        <f t="shared" si="423"/>
        <v>-1291255.9275</v>
      </c>
      <c r="AK434" s="47">
        <f t="shared" si="424"/>
        <v>-1262874.3908333334</v>
      </c>
      <c r="AL434" s="47">
        <f t="shared" si="425"/>
        <v>-1313652.7316666665</v>
      </c>
      <c r="AM434" s="47">
        <f t="shared" si="426"/>
        <v>-1443590.95</v>
      </c>
      <c r="AN434" s="47">
        <f t="shared" si="427"/>
        <v>-1573529.168333333</v>
      </c>
      <c r="AO434" s="132">
        <f t="shared" si="428"/>
        <v>-1618194.94625</v>
      </c>
      <c r="AP434" s="19"/>
      <c r="AQ434" s="201"/>
      <c r="AR434" s="19"/>
      <c r="AS434" s="19">
        <f t="shared" si="478"/>
        <v>0</v>
      </c>
      <c r="AT434" s="19"/>
      <c r="AU434" s="201"/>
      <c r="AV434" s="19"/>
      <c r="AW434" s="19">
        <f t="shared" si="479"/>
        <v>0</v>
      </c>
      <c r="AY434" s="201"/>
      <c r="BA434" s="19">
        <f t="shared" si="480"/>
        <v>0</v>
      </c>
      <c r="BC434" s="201"/>
      <c r="BE434" s="19">
        <f t="shared" si="481"/>
        <v>0</v>
      </c>
      <c r="BG434" s="201"/>
      <c r="BI434" s="19">
        <f t="shared" si="482"/>
        <v>0</v>
      </c>
      <c r="BK434" s="201"/>
      <c r="BM434" s="19">
        <f t="shared" si="483"/>
        <v>0</v>
      </c>
      <c r="BO434" s="201"/>
      <c r="BQ434" s="47">
        <f t="shared" si="484"/>
        <v>0</v>
      </c>
      <c r="BR434" s="47"/>
      <c r="BS434" s="214"/>
      <c r="BT434" s="47"/>
      <c r="BU434" s="47">
        <f t="shared" si="485"/>
        <v>0</v>
      </c>
      <c r="BV434" s="47"/>
      <c r="BW434" s="214"/>
      <c r="BX434" s="47"/>
      <c r="BY434" s="47">
        <f t="shared" si="486"/>
        <v>0</v>
      </c>
      <c r="BZ434" s="47"/>
      <c r="CA434" s="214"/>
      <c r="CB434" s="47"/>
      <c r="CC434" s="47">
        <f t="shared" si="487"/>
        <v>0</v>
      </c>
      <c r="CD434" s="47"/>
      <c r="CE434" s="214"/>
      <c r="CF434" s="47"/>
      <c r="CG434" s="47">
        <f t="shared" si="488"/>
        <v>0</v>
      </c>
      <c r="CH434" s="47"/>
      <c r="CI434" s="214"/>
      <c r="CJ434" s="47"/>
      <c r="CK434" s="47">
        <f t="shared" si="489"/>
        <v>0</v>
      </c>
      <c r="CM434" s="19">
        <f t="shared" si="490"/>
        <v>0</v>
      </c>
      <c r="CO434" s="19">
        <f t="shared" si="429"/>
        <v>-1618194.94625</v>
      </c>
      <c r="CQ434" s="19">
        <f t="shared" si="430"/>
        <v>0</v>
      </c>
      <c r="CS434" s="19">
        <f t="shared" si="431"/>
        <v>0</v>
      </c>
      <c r="CU434" s="19">
        <f t="shared" si="491"/>
        <v>-1618194.94625</v>
      </c>
      <c r="CW434" s="76">
        <f t="shared" si="415"/>
        <v>0</v>
      </c>
      <c r="CY434" s="21"/>
      <c r="CZ434" s="19">
        <f t="shared" si="492"/>
        <v>0</v>
      </c>
      <c r="DA434" s="21"/>
    </row>
    <row r="435" spans="1:105" x14ac:dyDescent="0.2">
      <c r="B435" s="17" t="e">
        <f>VLOOKUP(D435,'line assign basis'!$L$15:$Q$1525,6,FALSE)</f>
        <v>#N/A</v>
      </c>
      <c r="C435" s="20" t="s">
        <v>1655</v>
      </c>
      <c r="D435" s="20" t="str">
        <f t="shared" si="416"/>
        <v>254305</v>
      </c>
      <c r="E435" s="20">
        <f>IFERROR(VLOOKUP(D435,'line assign basis'!$L$5:$P$1288,5,FALSE),"")</f>
        <v>23</v>
      </c>
      <c r="F435" s="39" t="s">
        <v>3477</v>
      </c>
      <c r="G435" s="39" t="s">
        <v>3477</v>
      </c>
      <c r="H435" s="19" t="s">
        <v>3477</v>
      </c>
      <c r="I435" s="105" t="str">
        <f>IFERROR(VLOOKUP($D435,'SAP Data'!$A$7:$SD$1500,I$4,FALSE),"")</f>
        <v/>
      </c>
      <c r="J435" s="105" t="str">
        <f>IFERROR(VLOOKUP($D435,'SAP Data'!$A$7:$SD$1500,J$4,FALSE),"")</f>
        <v/>
      </c>
      <c r="K435" s="105" t="str">
        <f>IFERROR(VLOOKUP($D435,'SAP Data'!$A$7:$SD$1500,K$4,FALSE),"")</f>
        <v/>
      </c>
      <c r="L435" s="105" t="str">
        <f>IFERROR(VLOOKUP($D435,'SAP Data'!$A$7:$SD$1500,L$4,FALSE),"")</f>
        <v/>
      </c>
      <c r="M435" s="105" t="str">
        <f>IFERROR(VLOOKUP($D435,'SAP Data'!$A$7:$SD$1500,M$4,FALSE),"")</f>
        <v/>
      </c>
      <c r="N435" s="105" t="str">
        <f>IFERROR(VLOOKUP($D435,'SAP Data'!$A$7:$SD$1500,N$4,FALSE),"")</f>
        <v/>
      </c>
      <c r="O435" s="105" t="str">
        <f>IFERROR(VLOOKUP($D435,'SAP Data'!$A$7:$SD$1500,O$4,FALSE),"")</f>
        <v/>
      </c>
      <c r="P435" s="105" t="str">
        <f>IFERROR(VLOOKUP($D435,'SAP Data'!$A$7:$SD$1500,P$4,FALSE),"")</f>
        <v/>
      </c>
      <c r="Q435" s="105" t="str">
        <f>IFERROR(VLOOKUP($D435,'SAP Data'!$A$7:$SD$1500,Q$4,FALSE),"")</f>
        <v/>
      </c>
      <c r="R435" s="105" t="str">
        <f>IFERROR(VLOOKUP($D435,'SAP Data'!$A$7:$SD$1500,R$4,FALSE),"")</f>
        <v/>
      </c>
      <c r="S435" s="105" t="str">
        <f>IFERROR(VLOOKUP($D435,'SAP Data'!$A$7:$SD$1500,S$4,FALSE),"")</f>
        <v/>
      </c>
      <c r="T435" s="105" t="str">
        <f>IFERROR(VLOOKUP($D435,'SAP Data'!$A$7:$SD$1500,T$4,FALSE),"")</f>
        <v/>
      </c>
      <c r="U435" s="105" t="str">
        <f>IFERROR(VLOOKUP($D435,'SAP Data'!$A$7:$SD$1500,U$4,FALSE),"")</f>
        <v/>
      </c>
      <c r="V435" s="105" t="str">
        <f>IFERROR(VLOOKUP($D435,'SAP Data'!$A$7:$SD$1500,V$4,FALSE),"")</f>
        <v/>
      </c>
      <c r="W435" s="105" t="str">
        <f>IFERROR(VLOOKUP($D435,'SAP Data'!$A$7:$SD$1500,W$4,FALSE),"")</f>
        <v/>
      </c>
      <c r="X435" s="105" t="str">
        <f>IFERROR(VLOOKUP($D435,'SAP Data'!$A$7:$SD$1500,X$4,FALSE),"")</f>
        <v/>
      </c>
      <c r="Y435" s="105" t="str">
        <f>IFERROR(VLOOKUP($D435,'SAP Data'!$A$7:$SD$1500,Y$4,FALSE),"")</f>
        <v/>
      </c>
      <c r="Z435" s="105" t="str">
        <f>IFERROR(VLOOKUP($D435,'SAP Data'!$A$7:$SD$1500,Z$4,FALSE),"")</f>
        <v/>
      </c>
      <c r="AA435" s="105" t="str">
        <f>IFERROR(VLOOKUP($D435,'SAP Data'!$A$7:$SD$1500,AA$4,FALSE),"")</f>
        <v/>
      </c>
      <c r="AB435" s="105" t="str">
        <f>IFERROR(VLOOKUP($D435,'SAP Data'!$A$7:$SD$1500,AB$4,FALSE),"")</f>
        <v/>
      </c>
      <c r="AC435" s="220" t="str">
        <f>IFERROR(VLOOKUP($D435,'SAP Data'!$A$7:$SD$1500,AC$4,FALSE),"")</f>
        <v/>
      </c>
      <c r="AD435" s="133" t="str">
        <f t="shared" si="417"/>
        <v/>
      </c>
      <c r="AE435" s="47" t="str">
        <f t="shared" si="418"/>
        <v/>
      </c>
      <c r="AF435" s="47" t="str">
        <f t="shared" si="443"/>
        <v/>
      </c>
      <c r="AG435" s="47" t="str">
        <f t="shared" si="444"/>
        <v/>
      </c>
      <c r="AH435" s="47" t="str">
        <f t="shared" si="445"/>
        <v/>
      </c>
      <c r="AI435" s="47" t="str">
        <f t="shared" si="446"/>
        <v/>
      </c>
      <c r="AJ435" s="47" t="str">
        <f t="shared" si="423"/>
        <v/>
      </c>
      <c r="AK435" s="47" t="str">
        <f t="shared" si="424"/>
        <v/>
      </c>
      <c r="AL435" s="47" t="str">
        <f t="shared" si="425"/>
        <v/>
      </c>
      <c r="AM435" s="47" t="str">
        <f t="shared" si="426"/>
        <v/>
      </c>
      <c r="AN435" s="47" t="str">
        <f t="shared" si="427"/>
        <v/>
      </c>
      <c r="AO435" s="132" t="str">
        <f t="shared" si="428"/>
        <v/>
      </c>
      <c r="AP435" s="19"/>
      <c r="AQ435" s="201"/>
      <c r="AR435" s="19"/>
      <c r="AS435" s="19">
        <f t="shared" si="478"/>
        <v>0</v>
      </c>
      <c r="AT435" s="19"/>
      <c r="AU435" s="201"/>
      <c r="AV435" s="19"/>
      <c r="AW435" s="19">
        <f t="shared" si="479"/>
        <v>0</v>
      </c>
      <c r="AY435" s="201"/>
      <c r="BA435" s="19">
        <f t="shared" si="480"/>
        <v>0</v>
      </c>
      <c r="BC435" s="201"/>
      <c r="BE435" s="19">
        <f t="shared" si="481"/>
        <v>0</v>
      </c>
      <c r="BG435" s="201"/>
      <c r="BI435" s="19">
        <f t="shared" si="482"/>
        <v>0</v>
      </c>
      <c r="BK435" s="201"/>
      <c r="BM435" s="19">
        <f t="shared" si="483"/>
        <v>0</v>
      </c>
      <c r="BO435" s="201"/>
      <c r="BQ435" s="47">
        <f t="shared" si="484"/>
        <v>0</v>
      </c>
      <c r="BR435" s="47"/>
      <c r="BS435" s="214"/>
      <c r="BT435" s="47"/>
      <c r="BU435" s="47">
        <f t="shared" si="485"/>
        <v>0</v>
      </c>
      <c r="BV435" s="47"/>
      <c r="BW435" s="214"/>
      <c r="BX435" s="47"/>
      <c r="BY435" s="47">
        <f t="shared" si="486"/>
        <v>0</v>
      </c>
      <c r="BZ435" s="47"/>
      <c r="CA435" s="214"/>
      <c r="CB435" s="47"/>
      <c r="CC435" s="47">
        <f t="shared" si="487"/>
        <v>0</v>
      </c>
      <c r="CD435" s="47"/>
      <c r="CE435" s="214"/>
      <c r="CF435" s="47"/>
      <c r="CG435" s="47">
        <f t="shared" si="488"/>
        <v>0</v>
      </c>
      <c r="CH435" s="47"/>
      <c r="CI435" s="214"/>
      <c r="CJ435" s="47"/>
      <c r="CK435" s="47">
        <f t="shared" si="489"/>
        <v>0</v>
      </c>
      <c r="CM435" s="19">
        <f t="shared" si="490"/>
        <v>0</v>
      </c>
      <c r="CO435" s="19" t="str">
        <f t="shared" si="429"/>
        <v/>
      </c>
      <c r="CQ435" s="19">
        <f t="shared" si="430"/>
        <v>0</v>
      </c>
      <c r="CS435" s="19">
        <f t="shared" si="431"/>
        <v>0</v>
      </c>
      <c r="CU435" s="19" t="str">
        <f t="shared" si="491"/>
        <v/>
      </c>
      <c r="CW435" s="76" t="str">
        <f t="shared" si="415"/>
        <v/>
      </c>
      <c r="CY435" s="21"/>
      <c r="CZ435" s="19">
        <f t="shared" si="492"/>
        <v>0</v>
      </c>
      <c r="DA435" s="21"/>
    </row>
    <row r="436" spans="1:105" x14ac:dyDescent="0.2">
      <c r="B436" s="17" t="str">
        <f>VLOOKUP(D436,'line assign basis'!$L$15:$Q$1525,6,FALSE)</f>
        <v>OR REV REQ TRUE-UP</v>
      </c>
      <c r="C436" s="20" t="s">
        <v>3815</v>
      </c>
      <c r="D436" s="20" t="str">
        <f t="shared" ref="D436" si="493">RIGHT(C436,6)</f>
        <v>254310</v>
      </c>
      <c r="E436" s="20">
        <f>IFERROR(VLOOKUP(D436,'line assign basis'!$L$5:$P$1288,5,FALSE),"")</f>
        <v>23</v>
      </c>
      <c r="F436" s="39" t="s">
        <v>3477</v>
      </c>
      <c r="G436" s="39" t="s">
        <v>3477</v>
      </c>
      <c r="H436" s="19" t="s">
        <v>3477</v>
      </c>
      <c r="I436" s="105">
        <f>IFERROR(VLOOKUP($D436,'SAP Data'!$A$7:$SD$1500,I$4,FALSE),"")</f>
        <v>0</v>
      </c>
      <c r="J436" s="105">
        <f>IFERROR(VLOOKUP($D436,'SAP Data'!$A$7:$SD$1500,J$4,FALSE),"")</f>
        <v>0</v>
      </c>
      <c r="K436" s="105">
        <f>IFERROR(VLOOKUP($D436,'SAP Data'!$A$7:$SD$1500,K$4,FALSE),"")</f>
        <v>0</v>
      </c>
      <c r="L436" s="105">
        <f>IFERROR(VLOOKUP($D436,'SAP Data'!$A$7:$SD$1500,L$4,FALSE),"")</f>
        <v>0</v>
      </c>
      <c r="M436" s="105">
        <f>IFERROR(VLOOKUP($D436,'SAP Data'!$A$7:$SD$1500,M$4,FALSE),"")</f>
        <v>0</v>
      </c>
      <c r="N436" s="105">
        <f>IFERROR(VLOOKUP($D436,'SAP Data'!$A$7:$SD$1500,N$4,FALSE),"")</f>
        <v>0</v>
      </c>
      <c r="O436" s="105">
        <f>IFERROR(VLOOKUP($D436,'SAP Data'!$A$7:$SD$1500,O$4,FALSE),"")</f>
        <v>0</v>
      </c>
      <c r="P436" s="105">
        <f>IFERROR(VLOOKUP($D436,'SAP Data'!$A$7:$SD$1500,P$4,FALSE),"")</f>
        <v>0</v>
      </c>
      <c r="Q436" s="105">
        <f>IFERROR(VLOOKUP($D436,'SAP Data'!$A$7:$SD$1500,Q$4,FALSE),"")</f>
        <v>0</v>
      </c>
      <c r="R436" s="105">
        <f>IFERROR(VLOOKUP($D436,'SAP Data'!$A$7:$SD$1500,R$4,FALSE),"")</f>
        <v>0</v>
      </c>
      <c r="S436" s="105">
        <f>IFERROR(VLOOKUP($D436,'SAP Data'!$A$7:$SD$1500,S$4,FALSE),"")</f>
        <v>0</v>
      </c>
      <c r="T436" s="105">
        <f>IFERROR(VLOOKUP($D436,'SAP Data'!$A$7:$SD$1500,T$4,FALSE),"")</f>
        <v>0</v>
      </c>
      <c r="U436" s="105">
        <f>IFERROR(VLOOKUP($D436,'SAP Data'!$A$7:$SD$1500,U$4,FALSE),"")</f>
        <v>0</v>
      </c>
      <c r="V436" s="105">
        <f>IFERROR(VLOOKUP($D436,'SAP Data'!$A$7:$SD$1500,V$4,FALSE),"")</f>
        <v>0</v>
      </c>
      <c r="W436" s="105">
        <f>IFERROR(VLOOKUP($D436,'SAP Data'!$A$7:$SD$1500,W$4,FALSE),"")</f>
        <v>0</v>
      </c>
      <c r="X436" s="105">
        <f>IFERROR(VLOOKUP($D436,'SAP Data'!$A$7:$SD$1500,X$4,FALSE),"")</f>
        <v>0</v>
      </c>
      <c r="Y436" s="105">
        <f>IFERROR(VLOOKUP($D436,'SAP Data'!$A$7:$SD$1500,Y$4,FALSE),"")</f>
        <v>0</v>
      </c>
      <c r="Z436" s="105">
        <f>IFERROR(VLOOKUP($D436,'SAP Data'!$A$7:$SD$1500,Z$4,FALSE),"")</f>
        <v>0</v>
      </c>
      <c r="AA436" s="105">
        <f>IFERROR(VLOOKUP($D436,'SAP Data'!$A$7:$SD$1500,AA$4,FALSE),"")</f>
        <v>0</v>
      </c>
      <c r="AB436" s="105">
        <f>IFERROR(VLOOKUP($D436,'SAP Data'!$A$7:$SD$1500,AB$4,FALSE),"")</f>
        <v>0</v>
      </c>
      <c r="AC436" s="220">
        <f>IFERROR(VLOOKUP($D436,'SAP Data'!$A$7:$SD$1500,AC$4,FALSE),"")</f>
        <v>-469627.36</v>
      </c>
      <c r="AD436" s="133" t="str">
        <f t="shared" ref="AD436" si="494">IFERROR((F436/2+SUM(G436:Q436)+R436/2)/12,"")</f>
        <v/>
      </c>
      <c r="AE436" s="47" t="str">
        <f t="shared" ref="AE436" si="495">IFERROR((G436/2+SUM(H436:R436)+S436/2)/12,"")</f>
        <v/>
      </c>
      <c r="AF436" s="47" t="str">
        <f t="shared" ref="AF436" si="496">IFERROR((H436/2+SUM(I436:S436)+T436/2)/12,"")</f>
        <v/>
      </c>
      <c r="AG436" s="47">
        <f t="shared" ref="AG436" si="497">IFERROR((I436/2+SUM(J436:T436)+U436/2)/12,"")</f>
        <v>0</v>
      </c>
      <c r="AH436" s="47">
        <f t="shared" ref="AH436" si="498">IFERROR((J436/2+SUM(K436:U436)+V436/2)/12,"")</f>
        <v>0</v>
      </c>
      <c r="AI436" s="47">
        <f t="shared" ref="AI436" si="499">IFERROR((K436/2+SUM(L436:V436)+W436/2)/12,"")</f>
        <v>0</v>
      </c>
      <c r="AJ436" s="47">
        <f t="shared" ref="AJ436" si="500">IFERROR((L436/2+SUM(M436:W436)+X436/2)/12,"")</f>
        <v>0</v>
      </c>
      <c r="AK436" s="47">
        <f t="shared" ref="AK436" si="501">IFERROR((M436/2+SUM(N436:X436)+Y436/2)/12,"")</f>
        <v>0</v>
      </c>
      <c r="AL436" s="47">
        <f t="shared" ref="AL436" si="502">IFERROR((N436/2+SUM(O436:Y436)+Z436/2)/12,"")</f>
        <v>0</v>
      </c>
      <c r="AM436" s="47">
        <f t="shared" ref="AM436" si="503">IFERROR((O436/2+SUM(P436:Z436)+AA436/2)/12,"")</f>
        <v>0</v>
      </c>
      <c r="AN436" s="47">
        <f t="shared" ref="AN436" si="504">IFERROR((P436/2+SUM(Q436:AA436)+AB436/2)/12,"")</f>
        <v>0</v>
      </c>
      <c r="AO436" s="132">
        <f t="shared" ref="AO436" si="505">IFERROR((Q436/2+SUM(R436:AB436)+AC436/2)/12,"")</f>
        <v>-19567.806666666667</v>
      </c>
      <c r="AP436" s="19"/>
      <c r="AQ436" s="201"/>
      <c r="AR436" s="19"/>
      <c r="AS436" s="19">
        <f t="shared" si="478"/>
        <v>0</v>
      </c>
      <c r="AT436" s="19"/>
      <c r="AU436" s="201"/>
      <c r="AV436" s="19"/>
      <c r="AW436" s="19">
        <f t="shared" si="479"/>
        <v>0</v>
      </c>
      <c r="AY436" s="201"/>
      <c r="BA436" s="19">
        <f t="shared" si="480"/>
        <v>0</v>
      </c>
      <c r="BC436" s="201"/>
      <c r="BE436" s="19">
        <f t="shared" si="481"/>
        <v>0</v>
      </c>
      <c r="BG436" s="201"/>
      <c r="BI436" s="19">
        <f t="shared" si="482"/>
        <v>0</v>
      </c>
      <c r="BK436" s="201"/>
      <c r="BM436" s="19">
        <f t="shared" si="483"/>
        <v>0</v>
      </c>
      <c r="BO436" s="201"/>
      <c r="BQ436" s="47">
        <f t="shared" si="484"/>
        <v>0</v>
      </c>
      <c r="BR436" s="47"/>
      <c r="BS436" s="214"/>
      <c r="BT436" s="47"/>
      <c r="BU436" s="47">
        <f t="shared" si="485"/>
        <v>0</v>
      </c>
      <c r="BV436" s="47"/>
      <c r="BW436" s="214"/>
      <c r="BX436" s="47"/>
      <c r="BY436" s="47">
        <f t="shared" si="486"/>
        <v>0</v>
      </c>
      <c r="BZ436" s="47"/>
      <c r="CA436" s="214"/>
      <c r="CB436" s="47"/>
      <c r="CC436" s="47">
        <f t="shared" si="487"/>
        <v>0</v>
      </c>
      <c r="CD436" s="47"/>
      <c r="CE436" s="214"/>
      <c r="CF436" s="47"/>
      <c r="CG436" s="47">
        <f t="shared" si="488"/>
        <v>0</v>
      </c>
      <c r="CH436" s="47"/>
      <c r="CI436" s="214"/>
      <c r="CJ436" s="47"/>
      <c r="CK436" s="47">
        <f t="shared" si="489"/>
        <v>0</v>
      </c>
      <c r="CM436" s="19">
        <f t="shared" si="490"/>
        <v>0</v>
      </c>
      <c r="CO436" s="19">
        <f t="shared" si="429"/>
        <v>-19567.806666666667</v>
      </c>
      <c r="CQ436" s="19">
        <f t="shared" si="430"/>
        <v>0</v>
      </c>
      <c r="CS436" s="19">
        <f t="shared" si="431"/>
        <v>0</v>
      </c>
      <c r="CU436" s="19">
        <f t="shared" si="491"/>
        <v>-19567.806666666667</v>
      </c>
      <c r="CW436" s="76">
        <f t="shared" si="415"/>
        <v>0</v>
      </c>
      <c r="CY436" s="21"/>
      <c r="CZ436" s="19">
        <f t="shared" si="492"/>
        <v>0</v>
      </c>
      <c r="DA436" s="21"/>
    </row>
    <row r="437" spans="1:105" x14ac:dyDescent="0.2">
      <c r="A437" s="153" t="s">
        <v>3856</v>
      </c>
      <c r="B437" s="17" t="str">
        <f>VLOOKUP(D437,'line assign basis'!$L$15:$Q$1525,6,FALSE)</f>
        <v>N. MIST ST DEF GAIN</v>
      </c>
      <c r="C437" s="20" t="s">
        <v>3648</v>
      </c>
      <c r="D437" s="20" t="str">
        <f>RIGHT(C437,6)</f>
        <v>254400</v>
      </c>
      <c r="E437" s="20">
        <f>IFERROR(VLOOKUP(D437,'line assign basis'!$L$5:$P$1288,5,FALSE),"")</f>
        <v>7</v>
      </c>
      <c r="F437" s="39" t="s">
        <v>3477</v>
      </c>
      <c r="G437" s="39" t="s">
        <v>3477</v>
      </c>
      <c r="H437" s="19" t="s">
        <v>3477</v>
      </c>
      <c r="I437" s="105">
        <f>IFERROR(VLOOKUP($D437,'SAP Data'!$A$7:$SD$1500,I$4,FALSE),"")</f>
        <v>0</v>
      </c>
      <c r="J437" s="105">
        <f>IFERROR(VLOOKUP($D437,'SAP Data'!$A$7:$SD$1500,J$4,FALSE),"")</f>
        <v>0</v>
      </c>
      <c r="K437" s="105">
        <f>IFERROR(VLOOKUP($D437,'SAP Data'!$A$7:$SD$1500,K$4,FALSE),"")</f>
        <v>0</v>
      </c>
      <c r="L437" s="105">
        <f>IFERROR(VLOOKUP($D437,'SAP Data'!$A$7:$SD$1500,L$4,FALSE),"")</f>
        <v>0</v>
      </c>
      <c r="M437" s="105">
        <f>IFERROR(VLOOKUP($D437,'SAP Data'!$A$7:$SD$1500,M$4,FALSE),"")</f>
        <v>0</v>
      </c>
      <c r="N437" s="105">
        <f>IFERROR(VLOOKUP($D437,'SAP Data'!$A$7:$SD$1500,N$4,FALSE),"")</f>
        <v>0</v>
      </c>
      <c r="O437" s="105">
        <f>IFERROR(VLOOKUP($D437,'SAP Data'!$A$7:$SD$1500,O$4,FALSE),"")</f>
        <v>0</v>
      </c>
      <c r="P437" s="105">
        <f>IFERROR(VLOOKUP($D437,'SAP Data'!$A$7:$SD$1500,P$4,FALSE),"")</f>
        <v>0</v>
      </c>
      <c r="Q437" s="105">
        <f>IFERROR(VLOOKUP($D437,'SAP Data'!$A$7:$SD$1500,Q$4,FALSE),"")</f>
        <v>0</v>
      </c>
      <c r="R437" s="105">
        <f>IFERROR(VLOOKUP($D437,'SAP Data'!$A$7:$SD$1500,R$4,FALSE),"")</f>
        <v>0</v>
      </c>
      <c r="S437" s="105">
        <f>IFERROR(VLOOKUP($D437,'SAP Data'!$A$7:$SD$1500,S$4,FALSE),"")</f>
        <v>0</v>
      </c>
      <c r="T437" s="105">
        <f>IFERROR(VLOOKUP($D437,'SAP Data'!$A$7:$SD$1500,T$4,FALSE),"")</f>
        <v>0</v>
      </c>
      <c r="U437" s="105">
        <f>IFERROR(VLOOKUP($D437,'SAP Data'!$A$7:$SD$1500,U$4,FALSE),"")</f>
        <v>0</v>
      </c>
      <c r="V437" s="105">
        <f>IFERROR(VLOOKUP($D437,'SAP Data'!$A$7:$SD$1500,V$4,FALSE),"")</f>
        <v>0</v>
      </c>
      <c r="W437" s="105">
        <f>IFERROR(VLOOKUP($D437,'SAP Data'!$A$7:$SD$1500,W$4,FALSE),"")</f>
        <v>-1494818</v>
      </c>
      <c r="X437" s="105">
        <f>IFERROR(VLOOKUP($D437,'SAP Data'!$A$7:$SD$1500,X$4,FALSE),"")</f>
        <v>0</v>
      </c>
      <c r="Y437" s="105">
        <f>IFERROR(VLOOKUP($D437,'SAP Data'!$A$7:$SD$1500,Y$4,FALSE),"")</f>
        <v>0</v>
      </c>
      <c r="Z437" s="105">
        <f>IFERROR(VLOOKUP($D437,'SAP Data'!$A$7:$SD$1500,Z$4,FALSE),"")</f>
        <v>-1281699.99</v>
      </c>
      <c r="AA437" s="105">
        <f>IFERROR(VLOOKUP($D437,'SAP Data'!$A$7:$SD$1500,AA$4,FALSE),"")</f>
        <v>0</v>
      </c>
      <c r="AB437" s="105">
        <f>IFERROR(VLOOKUP($D437,'SAP Data'!$A$7:$SD$1500,AB$4,FALSE),"")</f>
        <v>0</v>
      </c>
      <c r="AC437" s="220">
        <f>IFERROR(VLOOKUP($D437,'SAP Data'!$A$7:$SD$1500,AC$4,FALSE),"")</f>
        <v>-1068502.42</v>
      </c>
      <c r="AD437" s="133" t="str">
        <f>IFERROR((F437/2+SUM(G437:Q437)+R437/2)/12,"")</f>
        <v/>
      </c>
      <c r="AE437" s="47" t="str">
        <f>IFERROR((G437/2+SUM(H437:R437)+S437/2)/12,"")</f>
        <v/>
      </c>
      <c r="AF437" s="47" t="str">
        <f t="shared" si="443"/>
        <v/>
      </c>
      <c r="AG437" s="47">
        <f t="shared" si="444"/>
        <v>0</v>
      </c>
      <c r="AH437" s="47">
        <f t="shared" si="445"/>
        <v>0</v>
      </c>
      <c r="AI437" s="47">
        <f t="shared" si="446"/>
        <v>-62284.083333333336</v>
      </c>
      <c r="AJ437" s="47">
        <f t="shared" si="423"/>
        <v>-124568.16666666667</v>
      </c>
      <c r="AK437" s="47">
        <f t="shared" si="424"/>
        <v>-124568.16666666667</v>
      </c>
      <c r="AL437" s="47">
        <f t="shared" si="425"/>
        <v>-177972.33291666667</v>
      </c>
      <c r="AM437" s="47">
        <f t="shared" si="426"/>
        <v>-231376.49916666668</v>
      </c>
      <c r="AN437" s="47">
        <f t="shared" si="427"/>
        <v>-231376.49916666668</v>
      </c>
      <c r="AO437" s="132">
        <f t="shared" si="428"/>
        <v>-275897.43333333335</v>
      </c>
      <c r="AP437" s="19"/>
      <c r="AQ437" s="201"/>
      <c r="AR437" s="19"/>
      <c r="AS437" s="19">
        <f t="shared" si="478"/>
        <v>0</v>
      </c>
      <c r="AT437" s="19"/>
      <c r="AU437" s="201"/>
      <c r="AV437" s="19"/>
      <c r="AW437" s="19">
        <f t="shared" si="479"/>
        <v>0</v>
      </c>
      <c r="AY437" s="201"/>
      <c r="BA437" s="19">
        <f t="shared" si="480"/>
        <v>0</v>
      </c>
      <c r="BC437" s="201"/>
      <c r="BE437" s="19">
        <f t="shared" si="481"/>
        <v>0</v>
      </c>
      <c r="BG437" s="201"/>
      <c r="BI437" s="19">
        <f t="shared" si="482"/>
        <v>0</v>
      </c>
      <c r="BK437" s="201"/>
      <c r="BM437" s="19">
        <f t="shared" si="483"/>
        <v>0</v>
      </c>
      <c r="BO437" s="201"/>
      <c r="BQ437" s="47">
        <f t="shared" si="484"/>
        <v>0</v>
      </c>
      <c r="BR437" s="47"/>
      <c r="BS437" s="214"/>
      <c r="BT437" s="47"/>
      <c r="BU437" s="47">
        <f t="shared" si="485"/>
        <v>0</v>
      </c>
      <c r="BV437" s="47"/>
      <c r="BW437" s="214"/>
      <c r="BX437" s="47"/>
      <c r="BY437" s="47">
        <f t="shared" si="486"/>
        <v>0</v>
      </c>
      <c r="BZ437" s="47"/>
      <c r="CA437" s="214"/>
      <c r="CB437" s="47"/>
      <c r="CC437" s="47">
        <f t="shared" si="487"/>
        <v>0</v>
      </c>
      <c r="CD437" s="47"/>
      <c r="CE437" s="214"/>
      <c r="CF437" s="47"/>
      <c r="CG437" s="47">
        <f t="shared" si="488"/>
        <v>0</v>
      </c>
      <c r="CH437" s="47"/>
      <c r="CI437" s="214"/>
      <c r="CJ437" s="47"/>
      <c r="CK437" s="47">
        <f t="shared" si="489"/>
        <v>0</v>
      </c>
      <c r="CM437" s="19">
        <f t="shared" si="490"/>
        <v>0</v>
      </c>
      <c r="CO437" s="19">
        <f>IFERROR(CZ437+CU437,"")</f>
        <v>-275897.43333333335</v>
      </c>
      <c r="CQ437" s="19">
        <f t="shared" ref="CQ437:CQ438" si="506">IFERROR(VLOOKUP(E437,$E$608:$CK$637,85,FALSE)*0,"")</f>
        <v>0</v>
      </c>
      <c r="CS437" s="19">
        <f t="shared" si="431"/>
        <v>-275897.43333333335</v>
      </c>
      <c r="CU437" s="19">
        <f t="shared" si="491"/>
        <v>0</v>
      </c>
      <c r="CW437" s="76">
        <f t="shared" si="415"/>
        <v>0</v>
      </c>
      <c r="CY437" s="21"/>
      <c r="CZ437" s="19">
        <f t="shared" si="492"/>
        <v>-275897.43333333335</v>
      </c>
      <c r="DA437" s="21"/>
    </row>
    <row r="438" spans="1:105" x14ac:dyDescent="0.2">
      <c r="A438" s="153" t="s">
        <v>3856</v>
      </c>
      <c r="B438" s="17" t="str">
        <f>VLOOKUP(D438,'line assign basis'!$L$15:$Q$1525,6,FALSE)</f>
        <v>N. MIST LT DEF GAIN</v>
      </c>
      <c r="C438" s="20" t="s">
        <v>3649</v>
      </c>
      <c r="D438" s="20" t="str">
        <f>RIGHT(C438,6)</f>
        <v>254401</v>
      </c>
      <c r="E438" s="20">
        <f>IFERROR(VLOOKUP(D438,'line assign basis'!$L$5:$P$1288,5,FALSE),"")</f>
        <v>7</v>
      </c>
      <c r="F438" s="39" t="s">
        <v>3477</v>
      </c>
      <c r="G438" s="39" t="s">
        <v>3477</v>
      </c>
      <c r="H438" s="19" t="s">
        <v>3477</v>
      </c>
      <c r="I438" s="105">
        <f>IFERROR(VLOOKUP($D438,'SAP Data'!$A$7:$SD$1500,I$4,FALSE),"")</f>
        <v>0</v>
      </c>
      <c r="J438" s="105">
        <f>IFERROR(VLOOKUP($D438,'SAP Data'!$A$7:$SD$1500,J$4,FALSE),"")</f>
        <v>0</v>
      </c>
      <c r="K438" s="105">
        <f>IFERROR(VLOOKUP($D438,'SAP Data'!$A$7:$SD$1500,K$4,FALSE),"")</f>
        <v>0</v>
      </c>
      <c r="L438" s="105">
        <f>IFERROR(VLOOKUP($D438,'SAP Data'!$A$7:$SD$1500,L$4,FALSE),"")</f>
        <v>0</v>
      </c>
      <c r="M438" s="105">
        <f>IFERROR(VLOOKUP($D438,'SAP Data'!$A$7:$SD$1500,M$4,FALSE),"")</f>
        <v>0</v>
      </c>
      <c r="N438" s="105">
        <f>IFERROR(VLOOKUP($D438,'SAP Data'!$A$7:$SD$1500,N$4,FALSE),"")</f>
        <v>0</v>
      </c>
      <c r="O438" s="105">
        <f>IFERROR(VLOOKUP($D438,'SAP Data'!$A$7:$SD$1500,O$4,FALSE),"")</f>
        <v>0</v>
      </c>
      <c r="P438" s="105">
        <f>IFERROR(VLOOKUP($D438,'SAP Data'!$A$7:$SD$1500,P$4,FALSE),"")</f>
        <v>0</v>
      </c>
      <c r="Q438" s="105">
        <f>IFERROR(VLOOKUP($D438,'SAP Data'!$A$7:$SD$1500,Q$4,FALSE),"")</f>
        <v>0</v>
      </c>
      <c r="R438" s="105">
        <f>IFERROR(VLOOKUP($D438,'SAP Data'!$A$7:$SD$1500,R$4,FALSE),"")</f>
        <v>0</v>
      </c>
      <c r="S438" s="105">
        <f>IFERROR(VLOOKUP($D438,'SAP Data'!$A$7:$SD$1500,S$4,FALSE),"")</f>
        <v>0</v>
      </c>
      <c r="T438" s="105">
        <f>IFERROR(VLOOKUP($D438,'SAP Data'!$A$7:$SD$1500,T$4,FALSE),"")</f>
        <v>0</v>
      </c>
      <c r="U438" s="105">
        <f>IFERROR(VLOOKUP($D438,'SAP Data'!$A$7:$SD$1500,U$4,FALSE),"")</f>
        <v>0</v>
      </c>
      <c r="V438" s="105">
        <f>IFERROR(VLOOKUP($D438,'SAP Data'!$A$7:$SD$1500,V$4,FALSE),"")</f>
        <v>0</v>
      </c>
      <c r="W438" s="105">
        <f>IFERROR(VLOOKUP($D438,'SAP Data'!$A$7:$SD$1500,W$4,FALSE),"")</f>
        <v>-6095992</v>
      </c>
      <c r="X438" s="105">
        <f>IFERROR(VLOOKUP($D438,'SAP Data'!$A$7:$SD$1500,X$4,FALSE),"")</f>
        <v>-7590810</v>
      </c>
      <c r="Y438" s="105">
        <f>IFERROR(VLOOKUP($D438,'SAP Data'!$A$7:$SD$1500,Y$4,FALSE),"")</f>
        <v>-7590810</v>
      </c>
      <c r="Z438" s="105">
        <f>IFERROR(VLOOKUP($D438,'SAP Data'!$A$7:$SD$1500,Z$4,FALSE),"")</f>
        <v>-5802671.5300000003</v>
      </c>
      <c r="AA438" s="105">
        <f>IFERROR(VLOOKUP($D438,'SAP Data'!$A$7:$SD$1500,AA$4,FALSE),"")</f>
        <v>-7084371.5199999996</v>
      </c>
      <c r="AB438" s="105">
        <f>IFERROR(VLOOKUP($D438,'SAP Data'!$A$7:$SD$1500,AB$4,FALSE),"")</f>
        <v>-7084371.5199999996</v>
      </c>
      <c r="AC438" s="220">
        <f>IFERROR(VLOOKUP($D438,'SAP Data'!$A$7:$SD$1500,AC$4,FALSE),"")</f>
        <v>-5535026.9000000004</v>
      </c>
      <c r="AD438" s="133" t="str">
        <f>IFERROR((F438/2+SUM(G438:Q438)+R438/2)/12,"")</f>
        <v/>
      </c>
      <c r="AE438" s="47" t="str">
        <f>IFERROR((G438/2+SUM(H438:R438)+S438/2)/12,"")</f>
        <v/>
      </c>
      <c r="AF438" s="47" t="str">
        <f t="shared" si="443"/>
        <v/>
      </c>
      <c r="AG438" s="47">
        <f t="shared" si="444"/>
        <v>0</v>
      </c>
      <c r="AH438" s="47">
        <f t="shared" si="445"/>
        <v>0</v>
      </c>
      <c r="AI438" s="47">
        <f t="shared" si="446"/>
        <v>-253999.66666666666</v>
      </c>
      <c r="AJ438" s="47">
        <f t="shared" si="423"/>
        <v>-824283.08333333337</v>
      </c>
      <c r="AK438" s="47">
        <f t="shared" si="424"/>
        <v>-1456850.5833333333</v>
      </c>
      <c r="AL438" s="47">
        <f t="shared" si="425"/>
        <v>-2014912.31375</v>
      </c>
      <c r="AM438" s="47">
        <f t="shared" si="426"/>
        <v>-2551872.4408333334</v>
      </c>
      <c r="AN438" s="47">
        <f t="shared" si="427"/>
        <v>-3142236.7341666664</v>
      </c>
      <c r="AO438" s="132">
        <f t="shared" si="428"/>
        <v>-3668045.0016666665</v>
      </c>
      <c r="AP438" s="19"/>
      <c r="AQ438" s="201"/>
      <c r="AR438" s="19"/>
      <c r="AS438" s="19">
        <f t="shared" si="478"/>
        <v>0</v>
      </c>
      <c r="AT438" s="19"/>
      <c r="AU438" s="201"/>
      <c r="AV438" s="19"/>
      <c r="AW438" s="19">
        <f t="shared" si="479"/>
        <v>0</v>
      </c>
      <c r="AY438" s="201"/>
      <c r="BA438" s="19">
        <f t="shared" si="480"/>
        <v>0</v>
      </c>
      <c r="BC438" s="201"/>
      <c r="BE438" s="19">
        <f t="shared" si="481"/>
        <v>0</v>
      </c>
      <c r="BG438" s="201"/>
      <c r="BI438" s="19">
        <f t="shared" si="482"/>
        <v>0</v>
      </c>
      <c r="BK438" s="201"/>
      <c r="BM438" s="19">
        <f t="shared" si="483"/>
        <v>0</v>
      </c>
      <c r="BO438" s="201"/>
      <c r="BQ438" s="47">
        <f t="shared" si="484"/>
        <v>0</v>
      </c>
      <c r="BR438" s="47"/>
      <c r="BS438" s="214"/>
      <c r="BT438" s="47"/>
      <c r="BU438" s="47">
        <f t="shared" si="485"/>
        <v>0</v>
      </c>
      <c r="BV438" s="47"/>
      <c r="BW438" s="214"/>
      <c r="BX438" s="47"/>
      <c r="BY438" s="47">
        <f t="shared" si="486"/>
        <v>0</v>
      </c>
      <c r="BZ438" s="47"/>
      <c r="CA438" s="214"/>
      <c r="CB438" s="47"/>
      <c r="CC438" s="47">
        <f t="shared" si="487"/>
        <v>0</v>
      </c>
      <c r="CD438" s="47"/>
      <c r="CE438" s="214"/>
      <c r="CF438" s="47"/>
      <c r="CG438" s="47">
        <f t="shared" si="488"/>
        <v>0</v>
      </c>
      <c r="CH438" s="47"/>
      <c r="CI438" s="214"/>
      <c r="CJ438" s="47"/>
      <c r="CK438" s="47">
        <f t="shared" si="489"/>
        <v>0</v>
      </c>
      <c r="CM438" s="19">
        <f>IF(E438&gt;0,IF(E438&lt;6,AO438,0),0)</f>
        <v>0</v>
      </c>
      <c r="CO438" s="19">
        <f t="shared" si="429"/>
        <v>-3668045.0016666665</v>
      </c>
      <c r="CQ438" s="19">
        <f t="shared" si="506"/>
        <v>0</v>
      </c>
      <c r="CS438" s="19">
        <f t="shared" si="431"/>
        <v>-3668045.0016666665</v>
      </c>
      <c r="CU438" s="19">
        <f t="shared" si="491"/>
        <v>0</v>
      </c>
      <c r="CW438" s="76">
        <f t="shared" si="415"/>
        <v>0</v>
      </c>
      <c r="CY438" s="21"/>
      <c r="CZ438" s="19">
        <f t="shared" si="492"/>
        <v>-3668045.0016666665</v>
      </c>
      <c r="DA438" s="21"/>
    </row>
    <row r="439" spans="1:105" x14ac:dyDescent="0.2">
      <c r="B439" s="17" t="str">
        <f>VLOOKUP(D439,'line assign basis'!$L$15:$Q$1525,6,FALSE)</f>
        <v>FAS 133 ST REG GNS</v>
      </c>
      <c r="C439" s="20" t="s">
        <v>1285</v>
      </c>
      <c r="D439" s="20" t="str">
        <f t="shared" si="416"/>
        <v>254640</v>
      </c>
      <c r="E439" s="20">
        <f>IFERROR(VLOOKUP(D439,'line assign basis'!$L$5:$P$1288,5,FALSE),"")</f>
        <v>23</v>
      </c>
      <c r="F439" s="39">
        <v>-110000</v>
      </c>
      <c r="G439" s="39">
        <v>-110000</v>
      </c>
      <c r="H439" s="19">
        <v>-11000</v>
      </c>
      <c r="I439" s="105">
        <f>IFERROR(VLOOKUP($D439,'SAP Data'!$A$7:$SD$1500,I$4,FALSE),"")</f>
        <v>-11000</v>
      </c>
      <c r="J439" s="105">
        <f>IFERROR(VLOOKUP($D439,'SAP Data'!$A$7:$SD$1500,J$4,FALSE),"")</f>
        <v>-11000</v>
      </c>
      <c r="K439" s="105">
        <f>IFERROR(VLOOKUP($D439,'SAP Data'!$A$7:$SD$1500,K$4,FALSE),"")</f>
        <v>-425000</v>
      </c>
      <c r="L439" s="105">
        <f>IFERROR(VLOOKUP($D439,'SAP Data'!$A$7:$SD$1500,L$4,FALSE),"")</f>
        <v>-425000</v>
      </c>
      <c r="M439" s="105">
        <f>IFERROR(VLOOKUP($D439,'SAP Data'!$A$7:$SD$1500,M$4,FALSE),"")</f>
        <v>-425000</v>
      </c>
      <c r="N439" s="105">
        <f>IFERROR(VLOOKUP($D439,'SAP Data'!$A$7:$SD$1500,N$4,FALSE),"")</f>
        <v>-1490000</v>
      </c>
      <c r="O439" s="105">
        <f>IFERROR(VLOOKUP($D439,'SAP Data'!$A$7:$SD$1500,O$4,FALSE),"")</f>
        <v>-1490000</v>
      </c>
      <c r="P439" s="105">
        <f>IFERROR(VLOOKUP($D439,'SAP Data'!$A$7:$SD$1500,P$4,FALSE),"")</f>
        <v>-1490000</v>
      </c>
      <c r="Q439" s="105">
        <f>IFERROR(VLOOKUP($D439,'SAP Data'!$A$7:$SD$1500,Q$4,FALSE),"")</f>
        <v>-5985000</v>
      </c>
      <c r="R439" s="105">
        <f>IFERROR(VLOOKUP($D439,'SAP Data'!$A$7:$SD$1500,R$4,FALSE),"")</f>
        <v>-5985000</v>
      </c>
      <c r="S439" s="105">
        <f>IFERROR(VLOOKUP($D439,'SAP Data'!$A$7:$SD$1500,S$4,FALSE),"")</f>
        <v>-5985000</v>
      </c>
      <c r="T439" s="105">
        <f>IFERROR(VLOOKUP($D439,'SAP Data'!$A$7:$SD$1500,T$4,FALSE),"")</f>
        <v>-3000000</v>
      </c>
      <c r="U439" s="105">
        <f>IFERROR(VLOOKUP($D439,'SAP Data'!$A$7:$SD$1500,U$4,FALSE),"")</f>
        <v>-3000000</v>
      </c>
      <c r="V439" s="105">
        <f>IFERROR(VLOOKUP($D439,'SAP Data'!$A$7:$SD$1500,V$4,FALSE),"")</f>
        <v>-3000000</v>
      </c>
      <c r="W439" s="105">
        <f>IFERROR(VLOOKUP($D439,'SAP Data'!$A$7:$SD$1500,W$4,FALSE),"")</f>
        <v>-1122000</v>
      </c>
      <c r="X439" s="105">
        <f>IFERROR(VLOOKUP($D439,'SAP Data'!$A$7:$SD$1500,X$4,FALSE),"")</f>
        <v>-1122000</v>
      </c>
      <c r="Y439" s="105">
        <f>IFERROR(VLOOKUP($D439,'SAP Data'!$A$7:$SD$1500,Y$4,FALSE),"")</f>
        <v>-1122000</v>
      </c>
      <c r="Z439" s="105">
        <f>IFERROR(VLOOKUP($D439,'SAP Data'!$A$7:$SD$1500,Z$4,FALSE),"")</f>
        <v>-2689000</v>
      </c>
      <c r="AA439" s="105">
        <f>IFERROR(VLOOKUP($D439,'SAP Data'!$A$7:$SD$1500,AA$4,FALSE),"")</f>
        <v>-2689000</v>
      </c>
      <c r="AB439" s="105">
        <f>IFERROR(VLOOKUP($D439,'SAP Data'!$A$7:$SD$1500,AB$4,FALSE),"")</f>
        <v>-2689000</v>
      </c>
      <c r="AC439" s="220">
        <f>IFERROR(VLOOKUP($D439,'SAP Data'!$A$7:$SD$1500,AC$4,FALSE),"")</f>
        <v>-4313553</v>
      </c>
      <c r="AD439" s="133">
        <f t="shared" si="417"/>
        <v>-1243375</v>
      </c>
      <c r="AE439" s="47">
        <f t="shared" si="418"/>
        <v>-1732958.3333333333</v>
      </c>
      <c r="AF439" s="47">
        <f t="shared" si="443"/>
        <v>-2102291.6666666665</v>
      </c>
      <c r="AG439" s="47">
        <f t="shared" si="444"/>
        <v>-2351375</v>
      </c>
      <c r="AH439" s="47">
        <f t="shared" si="445"/>
        <v>-2600458.3333333335</v>
      </c>
      <c r="AI439" s="47">
        <f t="shared" si="446"/>
        <v>-2754041.6666666665</v>
      </c>
      <c r="AJ439" s="47">
        <f t="shared" si="423"/>
        <v>-2812125</v>
      </c>
      <c r="AK439" s="47">
        <f t="shared" si="424"/>
        <v>-2870208.3333333335</v>
      </c>
      <c r="AL439" s="47">
        <f t="shared" si="425"/>
        <v>-2949208.3333333335</v>
      </c>
      <c r="AM439" s="47">
        <f t="shared" si="426"/>
        <v>-3049125</v>
      </c>
      <c r="AN439" s="47">
        <f t="shared" si="427"/>
        <v>-3149041.6666666665</v>
      </c>
      <c r="AO439" s="132">
        <f t="shared" si="428"/>
        <v>-3129356.375</v>
      </c>
      <c r="AP439" s="19"/>
      <c r="AQ439" s="201"/>
      <c r="AR439" s="19"/>
      <c r="AS439" s="19">
        <f t="shared" si="478"/>
        <v>0</v>
      </c>
      <c r="AT439" s="19"/>
      <c r="AU439" s="201"/>
      <c r="AV439" s="19"/>
      <c r="AW439" s="19">
        <f t="shared" si="479"/>
        <v>0</v>
      </c>
      <c r="AY439" s="201"/>
      <c r="BA439" s="19">
        <f t="shared" si="480"/>
        <v>0</v>
      </c>
      <c r="BC439" s="201"/>
      <c r="BE439" s="19">
        <f t="shared" si="481"/>
        <v>0</v>
      </c>
      <c r="BG439" s="201"/>
      <c r="BI439" s="19">
        <f t="shared" si="482"/>
        <v>0</v>
      </c>
      <c r="BK439" s="201"/>
      <c r="BM439" s="19">
        <f t="shared" si="483"/>
        <v>0</v>
      </c>
      <c r="BO439" s="201"/>
      <c r="BQ439" s="47">
        <f t="shared" si="484"/>
        <v>0</v>
      </c>
      <c r="BR439" s="47"/>
      <c r="BS439" s="214"/>
      <c r="BT439" s="47"/>
      <c r="BU439" s="47">
        <f t="shared" si="485"/>
        <v>0</v>
      </c>
      <c r="BV439" s="47"/>
      <c r="BW439" s="214"/>
      <c r="BX439" s="47"/>
      <c r="BY439" s="47">
        <f t="shared" si="486"/>
        <v>0</v>
      </c>
      <c r="BZ439" s="47"/>
      <c r="CA439" s="214"/>
      <c r="CB439" s="47"/>
      <c r="CC439" s="47">
        <f t="shared" si="487"/>
        <v>0</v>
      </c>
      <c r="CD439" s="47"/>
      <c r="CE439" s="214"/>
      <c r="CF439" s="47"/>
      <c r="CG439" s="47">
        <f t="shared" si="488"/>
        <v>0</v>
      </c>
      <c r="CH439" s="47"/>
      <c r="CI439" s="214"/>
      <c r="CJ439" s="47"/>
      <c r="CK439" s="47">
        <f t="shared" si="489"/>
        <v>0</v>
      </c>
      <c r="CM439" s="19">
        <f t="shared" si="490"/>
        <v>0</v>
      </c>
      <c r="CO439" s="19">
        <f t="shared" si="429"/>
        <v>-3129356.375</v>
      </c>
      <c r="CQ439" s="19">
        <f t="shared" si="430"/>
        <v>0</v>
      </c>
      <c r="CS439" s="19">
        <f t="shared" si="431"/>
        <v>0</v>
      </c>
      <c r="CU439" s="19">
        <f t="shared" si="491"/>
        <v>-3129356.375</v>
      </c>
      <c r="CW439" s="76">
        <f t="shared" si="415"/>
        <v>0</v>
      </c>
      <c r="CY439" s="21"/>
      <c r="CZ439" s="19">
        <f t="shared" si="492"/>
        <v>0</v>
      </c>
      <c r="DA439" s="21"/>
    </row>
    <row r="440" spans="1:105" x14ac:dyDescent="0.2">
      <c r="B440" s="17" t="str">
        <f>VLOOKUP(D440,'line assign basis'!$L$15:$Q$1525,6,FALSE)</f>
        <v>FAS 133 ST REG GNS</v>
      </c>
      <c r="C440" s="20" t="s">
        <v>1287</v>
      </c>
      <c r="D440" s="20" t="str">
        <f t="shared" si="416"/>
        <v>254645</v>
      </c>
      <c r="E440" s="20">
        <f>IFERROR(VLOOKUP(D440,'line assign basis'!$L$5:$P$1288,5,FALSE),"")</f>
        <v>23</v>
      </c>
      <c r="F440" s="39">
        <v>-1450000</v>
      </c>
      <c r="G440" s="39">
        <v>-1450000</v>
      </c>
      <c r="H440" s="19">
        <v>-1109000</v>
      </c>
      <c r="I440" s="105">
        <f>IFERROR(VLOOKUP($D440,'SAP Data'!$A$7:$SD$1500,I$4,FALSE),"")</f>
        <v>-1109000</v>
      </c>
      <c r="J440" s="105">
        <f>IFERROR(VLOOKUP($D440,'SAP Data'!$A$7:$SD$1500,J$4,FALSE),"")</f>
        <v>-1109000</v>
      </c>
      <c r="K440" s="105">
        <f>IFERROR(VLOOKUP($D440,'SAP Data'!$A$7:$SD$1500,K$4,FALSE),"")</f>
        <v>-1223000</v>
      </c>
      <c r="L440" s="105">
        <f>IFERROR(VLOOKUP($D440,'SAP Data'!$A$7:$SD$1500,L$4,FALSE),"")</f>
        <v>-1223000</v>
      </c>
      <c r="M440" s="105">
        <f>IFERROR(VLOOKUP($D440,'SAP Data'!$A$7:$SD$1500,M$4,FALSE),"")</f>
        <v>-1223000</v>
      </c>
      <c r="N440" s="105">
        <f>IFERROR(VLOOKUP($D440,'SAP Data'!$A$7:$SD$1500,N$4,FALSE),"")</f>
        <v>-1293000</v>
      </c>
      <c r="O440" s="105">
        <f>IFERROR(VLOOKUP($D440,'SAP Data'!$A$7:$SD$1500,O$4,FALSE),"")</f>
        <v>-1293000</v>
      </c>
      <c r="P440" s="105">
        <f>IFERROR(VLOOKUP($D440,'SAP Data'!$A$7:$SD$1500,P$4,FALSE),"")</f>
        <v>-1293000</v>
      </c>
      <c r="Q440" s="105">
        <f>IFERROR(VLOOKUP($D440,'SAP Data'!$A$7:$SD$1500,Q$4,FALSE),"")</f>
        <v>-1014000</v>
      </c>
      <c r="R440" s="105">
        <f>IFERROR(VLOOKUP($D440,'SAP Data'!$A$7:$SD$1500,R$4,FALSE),"")</f>
        <v>-1014000</v>
      </c>
      <c r="S440" s="105">
        <f>IFERROR(VLOOKUP($D440,'SAP Data'!$A$7:$SD$1500,S$4,FALSE),"")</f>
        <v>-1014000</v>
      </c>
      <c r="T440" s="105">
        <f>IFERROR(VLOOKUP($D440,'SAP Data'!$A$7:$SD$1500,T$4,FALSE),"")</f>
        <v>-716000</v>
      </c>
      <c r="U440" s="105">
        <f>IFERROR(VLOOKUP($D440,'SAP Data'!$A$7:$SD$1500,U$4,FALSE),"")</f>
        <v>-716000</v>
      </c>
      <c r="V440" s="105">
        <f>IFERROR(VLOOKUP($D440,'SAP Data'!$A$7:$SD$1500,V$4,FALSE),"")</f>
        <v>-716000</v>
      </c>
      <c r="W440" s="105">
        <f>IFERROR(VLOOKUP($D440,'SAP Data'!$A$7:$SD$1500,W$4,FALSE),"")</f>
        <v>-822000</v>
      </c>
      <c r="X440" s="105">
        <f>IFERROR(VLOOKUP($D440,'SAP Data'!$A$7:$SD$1500,X$4,FALSE),"")</f>
        <v>-822000</v>
      </c>
      <c r="Y440" s="105">
        <f>IFERROR(VLOOKUP($D440,'SAP Data'!$A$7:$SD$1500,Y$4,FALSE),"")</f>
        <v>-822000</v>
      </c>
      <c r="Z440" s="105">
        <f>IFERROR(VLOOKUP($D440,'SAP Data'!$A$7:$SD$1500,Z$4,FALSE),"")</f>
        <v>-1380000</v>
      </c>
      <c r="AA440" s="105">
        <f>IFERROR(VLOOKUP($D440,'SAP Data'!$A$7:$SD$1500,AA$4,FALSE),"")</f>
        <v>-1380000</v>
      </c>
      <c r="AB440" s="105">
        <f>IFERROR(VLOOKUP($D440,'SAP Data'!$A$7:$SD$1500,AB$4,FALSE),"")</f>
        <v>-1380000</v>
      </c>
      <c r="AC440" s="220">
        <f>IFERROR(VLOOKUP($D440,'SAP Data'!$A$7:$SD$1500,AC$4,FALSE),"")</f>
        <v>-1159201</v>
      </c>
      <c r="AD440" s="133">
        <f t="shared" si="417"/>
        <v>-1214250</v>
      </c>
      <c r="AE440" s="47">
        <f t="shared" si="418"/>
        <v>-1177916.6666666667</v>
      </c>
      <c r="AF440" s="47">
        <f t="shared" si="443"/>
        <v>-1143375</v>
      </c>
      <c r="AG440" s="47">
        <f t="shared" si="444"/>
        <v>-1110625</v>
      </c>
      <c r="AH440" s="47">
        <f t="shared" si="445"/>
        <v>-1077875</v>
      </c>
      <c r="AI440" s="47">
        <f t="shared" si="446"/>
        <v>-1044791.6666666666</v>
      </c>
      <c r="AJ440" s="47">
        <f t="shared" si="423"/>
        <v>-1011375</v>
      </c>
      <c r="AK440" s="47">
        <f t="shared" si="424"/>
        <v>-977958.33333333337</v>
      </c>
      <c r="AL440" s="47">
        <f t="shared" si="425"/>
        <v>-964875</v>
      </c>
      <c r="AM440" s="47">
        <f t="shared" si="426"/>
        <v>-972125</v>
      </c>
      <c r="AN440" s="47">
        <f t="shared" si="427"/>
        <v>-979375</v>
      </c>
      <c r="AO440" s="132">
        <f t="shared" si="428"/>
        <v>-989050.04166666663</v>
      </c>
      <c r="AP440" s="19"/>
      <c r="AQ440" s="201"/>
      <c r="AR440" s="19"/>
      <c r="AS440" s="19">
        <f t="shared" si="478"/>
        <v>0</v>
      </c>
      <c r="AT440" s="19"/>
      <c r="AU440" s="201"/>
      <c r="AV440" s="19"/>
      <c r="AW440" s="19">
        <f t="shared" si="479"/>
        <v>0</v>
      </c>
      <c r="AY440" s="201"/>
      <c r="BA440" s="19">
        <f t="shared" si="480"/>
        <v>0</v>
      </c>
      <c r="BC440" s="201"/>
      <c r="BE440" s="19">
        <f t="shared" si="481"/>
        <v>0</v>
      </c>
      <c r="BG440" s="201"/>
      <c r="BI440" s="19">
        <f t="shared" si="482"/>
        <v>0</v>
      </c>
      <c r="BK440" s="201"/>
      <c r="BM440" s="19">
        <f t="shared" si="483"/>
        <v>0</v>
      </c>
      <c r="BO440" s="201"/>
      <c r="BQ440" s="47">
        <f t="shared" si="484"/>
        <v>0</v>
      </c>
      <c r="BR440" s="47"/>
      <c r="BS440" s="214"/>
      <c r="BT440" s="47"/>
      <c r="BU440" s="47">
        <f t="shared" si="485"/>
        <v>0</v>
      </c>
      <c r="BV440" s="47"/>
      <c r="BW440" s="214"/>
      <c r="BX440" s="47"/>
      <c r="BY440" s="47">
        <f t="shared" si="486"/>
        <v>0</v>
      </c>
      <c r="BZ440" s="47"/>
      <c r="CA440" s="214"/>
      <c r="CB440" s="47"/>
      <c r="CC440" s="47">
        <f t="shared" si="487"/>
        <v>0</v>
      </c>
      <c r="CD440" s="47"/>
      <c r="CE440" s="214"/>
      <c r="CF440" s="47"/>
      <c r="CG440" s="47">
        <f t="shared" si="488"/>
        <v>0</v>
      </c>
      <c r="CH440" s="47"/>
      <c r="CI440" s="214"/>
      <c r="CJ440" s="47"/>
      <c r="CK440" s="47">
        <f t="shared" si="489"/>
        <v>0</v>
      </c>
      <c r="CM440" s="19">
        <f t="shared" si="490"/>
        <v>0</v>
      </c>
      <c r="CO440" s="19">
        <f t="shared" si="429"/>
        <v>-989050.04166666663</v>
      </c>
      <c r="CQ440" s="19">
        <f t="shared" si="430"/>
        <v>0</v>
      </c>
      <c r="CS440" s="19">
        <f t="shared" si="431"/>
        <v>0</v>
      </c>
      <c r="CU440" s="19">
        <f t="shared" si="491"/>
        <v>-989050.04166666663</v>
      </c>
      <c r="CW440" s="76">
        <f t="shared" si="415"/>
        <v>0</v>
      </c>
      <c r="CY440" s="21"/>
      <c r="CZ440" s="19">
        <f t="shared" si="492"/>
        <v>0</v>
      </c>
      <c r="DA440" s="21"/>
    </row>
    <row r="441" spans="1:105" x14ac:dyDescent="0.2">
      <c r="B441" s="17" t="str">
        <f>VLOOKUP(D441,'line assign basis'!$L$15:$Q$1525,6,FALSE)</f>
        <v>PHY OPT ST GAINS REG</v>
      </c>
      <c r="C441" s="20" t="s">
        <v>1290</v>
      </c>
      <c r="D441" s="20" t="str">
        <f t="shared" si="416"/>
        <v>254647</v>
      </c>
      <c r="E441" s="20">
        <f>IFERROR(VLOOKUP(D441,'line assign basis'!$L$5:$P$1288,5,FALSE),"")</f>
        <v>23</v>
      </c>
      <c r="F441" s="39">
        <v>-18000</v>
      </c>
      <c r="G441" s="39">
        <v>-18000</v>
      </c>
      <c r="H441" s="19">
        <v>0</v>
      </c>
      <c r="I441" s="105">
        <f>IFERROR(VLOOKUP($D441,'SAP Data'!$A$7:$SD$1500,I$4,FALSE),"")</f>
        <v>0</v>
      </c>
      <c r="J441" s="105">
        <f>IFERROR(VLOOKUP($D441,'SAP Data'!$A$7:$SD$1500,J$4,FALSE),"")</f>
        <v>0</v>
      </c>
      <c r="K441" s="105">
        <f>IFERROR(VLOOKUP($D441,'SAP Data'!$A$7:$SD$1500,K$4,FALSE),"")</f>
        <v>-85000</v>
      </c>
      <c r="L441" s="105">
        <f>IFERROR(VLOOKUP($D441,'SAP Data'!$A$7:$SD$1500,L$4,FALSE),"")</f>
        <v>-85000</v>
      </c>
      <c r="M441" s="105">
        <f>IFERROR(VLOOKUP($D441,'SAP Data'!$A$7:$SD$1500,M$4,FALSE),"")</f>
        <v>-85000</v>
      </c>
      <c r="N441" s="105">
        <f>IFERROR(VLOOKUP($D441,'SAP Data'!$A$7:$SD$1500,N$4,FALSE),"")</f>
        <v>-63000</v>
      </c>
      <c r="O441" s="105">
        <f>IFERROR(VLOOKUP($D441,'SAP Data'!$A$7:$SD$1500,O$4,FALSE),"")</f>
        <v>-63000</v>
      </c>
      <c r="P441" s="105">
        <f>IFERROR(VLOOKUP($D441,'SAP Data'!$A$7:$SD$1500,P$4,FALSE),"")</f>
        <v>-63000</v>
      </c>
      <c r="Q441" s="105">
        <f>IFERROR(VLOOKUP($D441,'SAP Data'!$A$7:$SD$1500,Q$4,FALSE),"")</f>
        <v>-195000</v>
      </c>
      <c r="R441" s="105">
        <f>IFERROR(VLOOKUP($D441,'SAP Data'!$A$7:$SD$1500,R$4,FALSE),"")</f>
        <v>-195000</v>
      </c>
      <c r="S441" s="105">
        <f>IFERROR(VLOOKUP($D441,'SAP Data'!$A$7:$SD$1500,S$4,FALSE),"")</f>
        <v>-195000</v>
      </c>
      <c r="T441" s="105">
        <f>IFERROR(VLOOKUP($D441,'SAP Data'!$A$7:$SD$1500,T$4,FALSE),"")</f>
        <v>0</v>
      </c>
      <c r="U441" s="105">
        <f>IFERROR(VLOOKUP($D441,'SAP Data'!$A$7:$SD$1500,U$4,FALSE),"")</f>
        <v>0</v>
      </c>
      <c r="V441" s="105">
        <f>IFERROR(VLOOKUP($D441,'SAP Data'!$A$7:$SD$1500,V$4,FALSE),"")</f>
        <v>0</v>
      </c>
      <c r="W441" s="105">
        <f>IFERROR(VLOOKUP($D441,'SAP Data'!$A$7:$SD$1500,W$4,FALSE),"")</f>
        <v>0</v>
      </c>
      <c r="X441" s="105">
        <f>IFERROR(VLOOKUP($D441,'SAP Data'!$A$7:$SD$1500,X$4,FALSE),"")</f>
        <v>0</v>
      </c>
      <c r="Y441" s="105">
        <f>IFERROR(VLOOKUP($D441,'SAP Data'!$A$7:$SD$1500,Y$4,FALSE),"")</f>
        <v>0</v>
      </c>
      <c r="Z441" s="105">
        <f>IFERROR(VLOOKUP($D441,'SAP Data'!$A$7:$SD$1500,Z$4,FALSE),"")</f>
        <v>-75000</v>
      </c>
      <c r="AA441" s="105">
        <f>IFERROR(VLOOKUP($D441,'SAP Data'!$A$7:$SD$1500,AA$4,FALSE),"")</f>
        <v>-75000</v>
      </c>
      <c r="AB441" s="105">
        <f>IFERROR(VLOOKUP($D441,'SAP Data'!$A$7:$SD$1500,AB$4,FALSE),"")</f>
        <v>-75000</v>
      </c>
      <c r="AC441" s="220">
        <f>IFERROR(VLOOKUP($D441,'SAP Data'!$A$7:$SD$1500,AC$4,FALSE),"")</f>
        <v>-90252</v>
      </c>
      <c r="AD441" s="133">
        <f t="shared" si="417"/>
        <v>-63625</v>
      </c>
      <c r="AE441" s="47">
        <f t="shared" si="418"/>
        <v>-78375</v>
      </c>
      <c r="AF441" s="47">
        <f t="shared" si="443"/>
        <v>-85750</v>
      </c>
      <c r="AG441" s="47">
        <f t="shared" si="444"/>
        <v>-85750</v>
      </c>
      <c r="AH441" s="47">
        <f t="shared" si="445"/>
        <v>-85750</v>
      </c>
      <c r="AI441" s="47">
        <f t="shared" si="446"/>
        <v>-82208.333333333328</v>
      </c>
      <c r="AJ441" s="47">
        <f t="shared" si="423"/>
        <v>-75125</v>
      </c>
      <c r="AK441" s="47">
        <f t="shared" si="424"/>
        <v>-68041.666666666672</v>
      </c>
      <c r="AL441" s="47">
        <f t="shared" si="425"/>
        <v>-65000</v>
      </c>
      <c r="AM441" s="47">
        <f t="shared" si="426"/>
        <v>-66000</v>
      </c>
      <c r="AN441" s="47">
        <f t="shared" si="427"/>
        <v>-67000</v>
      </c>
      <c r="AO441" s="132">
        <f t="shared" si="428"/>
        <v>-63135.5</v>
      </c>
      <c r="AP441" s="19"/>
      <c r="AQ441" s="201"/>
      <c r="AR441" s="19"/>
      <c r="AS441" s="19">
        <f t="shared" si="478"/>
        <v>0</v>
      </c>
      <c r="AT441" s="19"/>
      <c r="AU441" s="201"/>
      <c r="AV441" s="19"/>
      <c r="AW441" s="19">
        <f t="shared" si="479"/>
        <v>0</v>
      </c>
      <c r="AY441" s="201"/>
      <c r="BA441" s="19">
        <f t="shared" si="480"/>
        <v>0</v>
      </c>
      <c r="BC441" s="201"/>
      <c r="BE441" s="19">
        <f t="shared" si="481"/>
        <v>0</v>
      </c>
      <c r="BG441" s="201"/>
      <c r="BI441" s="19">
        <f t="shared" si="482"/>
        <v>0</v>
      </c>
      <c r="BK441" s="201"/>
      <c r="BM441" s="19">
        <f t="shared" si="483"/>
        <v>0</v>
      </c>
      <c r="BO441" s="201"/>
      <c r="BQ441" s="47">
        <f t="shared" si="484"/>
        <v>0</v>
      </c>
      <c r="BR441" s="47"/>
      <c r="BS441" s="214"/>
      <c r="BT441" s="47"/>
      <c r="BU441" s="47">
        <f t="shared" si="485"/>
        <v>0</v>
      </c>
      <c r="BV441" s="47"/>
      <c r="BW441" s="214"/>
      <c r="BX441" s="47"/>
      <c r="BY441" s="47">
        <f t="shared" si="486"/>
        <v>0</v>
      </c>
      <c r="BZ441" s="47"/>
      <c r="CA441" s="214"/>
      <c r="CB441" s="47"/>
      <c r="CC441" s="47">
        <f t="shared" si="487"/>
        <v>0</v>
      </c>
      <c r="CD441" s="47"/>
      <c r="CE441" s="214"/>
      <c r="CF441" s="47"/>
      <c r="CG441" s="47">
        <f t="shared" si="488"/>
        <v>0</v>
      </c>
      <c r="CH441" s="47"/>
      <c r="CI441" s="214"/>
      <c r="CJ441" s="47"/>
      <c r="CK441" s="47">
        <f t="shared" si="489"/>
        <v>0</v>
      </c>
      <c r="CM441" s="19">
        <f t="shared" si="490"/>
        <v>0</v>
      </c>
      <c r="CO441" s="19">
        <f t="shared" si="429"/>
        <v>-63135.5</v>
      </c>
      <c r="CQ441" s="19">
        <f t="shared" si="430"/>
        <v>0</v>
      </c>
      <c r="CS441" s="19">
        <f t="shared" si="431"/>
        <v>0</v>
      </c>
      <c r="CU441" s="19">
        <f t="shared" si="491"/>
        <v>-63135.5</v>
      </c>
      <c r="CW441" s="76">
        <f t="shared" si="415"/>
        <v>0</v>
      </c>
      <c r="CY441" s="21"/>
      <c r="CZ441" s="19">
        <f t="shared" si="492"/>
        <v>0</v>
      </c>
      <c r="DA441" s="21"/>
    </row>
    <row r="442" spans="1:105" x14ac:dyDescent="0.2">
      <c r="B442" s="17" t="str">
        <f>VLOOKUP(D442,'line assign basis'!$L$15:$Q$1525,6,FALSE)</f>
        <v>FAS133 S.T.  LOSS SW</v>
      </c>
      <c r="C442" s="20" t="s">
        <v>1293</v>
      </c>
      <c r="D442" s="20" t="str">
        <f t="shared" si="416"/>
        <v>262640</v>
      </c>
      <c r="E442" s="20">
        <f>IFERROR(VLOOKUP(D442,'line assign basis'!$L$5:$P$1288,5,FALSE),"")</f>
        <v>23</v>
      </c>
      <c r="F442" s="39">
        <v>-17662000</v>
      </c>
      <c r="G442" s="39">
        <v>-17662000</v>
      </c>
      <c r="H442" s="19">
        <v>-17347000</v>
      </c>
      <c r="I442" s="105">
        <f>IFERROR(VLOOKUP($D442,'SAP Data'!$A$7:$SD$1500,I$4,FALSE),"")</f>
        <v>-17347000</v>
      </c>
      <c r="J442" s="105">
        <f>IFERROR(VLOOKUP($D442,'SAP Data'!$A$7:$SD$1500,J$4,FALSE),"")</f>
        <v>-17347000</v>
      </c>
      <c r="K442" s="105">
        <f>IFERROR(VLOOKUP($D442,'SAP Data'!$A$7:$SD$1500,K$4,FALSE),"")</f>
        <v>-11235000</v>
      </c>
      <c r="L442" s="105">
        <f>IFERROR(VLOOKUP($D442,'SAP Data'!$A$7:$SD$1500,L$4,FALSE),"")</f>
        <v>-11235000</v>
      </c>
      <c r="M442" s="105">
        <f>IFERROR(VLOOKUP($D442,'SAP Data'!$A$7:$SD$1500,M$4,FALSE),"")</f>
        <v>-11235000</v>
      </c>
      <c r="N442" s="105">
        <f>IFERROR(VLOOKUP($D442,'SAP Data'!$A$7:$SD$1500,N$4,FALSE),"")</f>
        <v>-8262000</v>
      </c>
      <c r="O442" s="105">
        <f>IFERROR(VLOOKUP($D442,'SAP Data'!$A$7:$SD$1500,O$4,FALSE),"")</f>
        <v>-8262000</v>
      </c>
      <c r="P442" s="105">
        <f>IFERROR(VLOOKUP($D442,'SAP Data'!$A$7:$SD$1500,P$4,FALSE),"")</f>
        <v>-8262000</v>
      </c>
      <c r="Q442" s="105">
        <f>IFERROR(VLOOKUP($D442,'SAP Data'!$A$7:$SD$1500,Q$4,FALSE),"")</f>
        <v>-11103000</v>
      </c>
      <c r="R442" s="105">
        <f>IFERROR(VLOOKUP($D442,'SAP Data'!$A$7:$SD$1500,R$4,FALSE),"")</f>
        <v>-11103000</v>
      </c>
      <c r="S442" s="105">
        <f>IFERROR(VLOOKUP($D442,'SAP Data'!$A$7:$SD$1500,S$4,FALSE),"")</f>
        <v>-11103000</v>
      </c>
      <c r="T442" s="105">
        <f>IFERROR(VLOOKUP($D442,'SAP Data'!$A$7:$SD$1500,T$4,FALSE),"")</f>
        <v>-2461000</v>
      </c>
      <c r="U442" s="105">
        <f>IFERROR(VLOOKUP($D442,'SAP Data'!$A$7:$SD$1500,U$4,FALSE),"")</f>
        <v>-2461000</v>
      </c>
      <c r="V442" s="105">
        <f>IFERROR(VLOOKUP($D442,'SAP Data'!$A$7:$SD$1500,V$4,FALSE),"")</f>
        <v>-2461000</v>
      </c>
      <c r="W442" s="105">
        <f>IFERROR(VLOOKUP($D442,'SAP Data'!$A$7:$SD$1500,W$4,FALSE),"")</f>
        <v>-3617000</v>
      </c>
      <c r="X442" s="105">
        <f>IFERROR(VLOOKUP($D442,'SAP Data'!$A$7:$SD$1500,X$4,FALSE),"")</f>
        <v>-3617000</v>
      </c>
      <c r="Y442" s="105">
        <f>IFERROR(VLOOKUP($D442,'SAP Data'!$A$7:$SD$1500,Y$4,FALSE),"")</f>
        <v>-3617000</v>
      </c>
      <c r="Z442" s="105">
        <f>IFERROR(VLOOKUP($D442,'SAP Data'!$A$7:$SD$1500,Z$4,FALSE),"")</f>
        <v>-3131000</v>
      </c>
      <c r="AA442" s="105">
        <f>IFERROR(VLOOKUP($D442,'SAP Data'!$A$7:$SD$1500,AA$4,FALSE),"")</f>
        <v>-3131000</v>
      </c>
      <c r="AB442" s="105">
        <f>IFERROR(VLOOKUP($D442,'SAP Data'!$A$7:$SD$1500,AB$4,FALSE),"")</f>
        <v>-3131000</v>
      </c>
      <c r="AC442" s="220">
        <f>IFERROR(VLOOKUP($D442,'SAP Data'!$A$7:$SD$1500,AC$4,FALSE),"")</f>
        <v>-1038649</v>
      </c>
      <c r="AD442" s="133">
        <f t="shared" si="417"/>
        <v>-12806625</v>
      </c>
      <c r="AE442" s="47">
        <f t="shared" si="418"/>
        <v>-12260041.666666666</v>
      </c>
      <c r="AF442" s="47">
        <f t="shared" si="443"/>
        <v>-11366500</v>
      </c>
      <c r="AG442" s="47">
        <f t="shared" si="444"/>
        <v>-10126000</v>
      </c>
      <c r="AH442" s="47">
        <f t="shared" si="445"/>
        <v>-8885500</v>
      </c>
      <c r="AI442" s="47">
        <f t="shared" si="446"/>
        <v>-7947833.333333333</v>
      </c>
      <c r="AJ442" s="47">
        <f t="shared" si="423"/>
        <v>-7313000</v>
      </c>
      <c r="AK442" s="47">
        <f t="shared" si="424"/>
        <v>-6678166.666666667</v>
      </c>
      <c r="AL442" s="47">
        <f t="shared" si="425"/>
        <v>-6146958.333333333</v>
      </c>
      <c r="AM442" s="47">
        <f t="shared" si="426"/>
        <v>-5719375</v>
      </c>
      <c r="AN442" s="47">
        <f t="shared" si="427"/>
        <v>-5291791.666666667</v>
      </c>
      <c r="AO442" s="132">
        <f t="shared" si="428"/>
        <v>-4658652.041666667</v>
      </c>
      <c r="AP442" s="19"/>
      <c r="AQ442" s="201"/>
      <c r="AR442" s="19"/>
      <c r="AS442" s="19">
        <f t="shared" si="478"/>
        <v>0</v>
      </c>
      <c r="AT442" s="19"/>
      <c r="AU442" s="201"/>
      <c r="AV442" s="19"/>
      <c r="AW442" s="19">
        <f t="shared" si="479"/>
        <v>0</v>
      </c>
      <c r="AY442" s="201"/>
      <c r="BA442" s="19">
        <f t="shared" si="480"/>
        <v>0</v>
      </c>
      <c r="BC442" s="201"/>
      <c r="BE442" s="19">
        <f t="shared" si="481"/>
        <v>0</v>
      </c>
      <c r="BG442" s="201"/>
      <c r="BI442" s="19">
        <f t="shared" si="482"/>
        <v>0</v>
      </c>
      <c r="BK442" s="201"/>
      <c r="BM442" s="19">
        <f t="shared" si="483"/>
        <v>0</v>
      </c>
      <c r="BO442" s="201"/>
      <c r="BQ442" s="47">
        <f t="shared" si="484"/>
        <v>0</v>
      </c>
      <c r="BR442" s="47"/>
      <c r="BS442" s="214"/>
      <c r="BT442" s="47"/>
      <c r="BU442" s="47">
        <f t="shared" si="485"/>
        <v>0</v>
      </c>
      <c r="BV442" s="47"/>
      <c r="BW442" s="214"/>
      <c r="BX442" s="47"/>
      <c r="BY442" s="47">
        <f t="shared" si="486"/>
        <v>0</v>
      </c>
      <c r="BZ442" s="47"/>
      <c r="CA442" s="214"/>
      <c r="CB442" s="47"/>
      <c r="CC442" s="47">
        <f t="shared" si="487"/>
        <v>0</v>
      </c>
      <c r="CD442" s="47"/>
      <c r="CE442" s="214"/>
      <c r="CF442" s="47"/>
      <c r="CG442" s="47">
        <f t="shared" si="488"/>
        <v>0</v>
      </c>
      <c r="CH442" s="47"/>
      <c r="CI442" s="214"/>
      <c r="CJ442" s="47"/>
      <c r="CK442" s="47">
        <f t="shared" si="489"/>
        <v>0</v>
      </c>
      <c r="CM442" s="19">
        <f t="shared" si="490"/>
        <v>0</v>
      </c>
      <c r="CO442" s="19">
        <f t="shared" si="429"/>
        <v>-4658652.041666667</v>
      </c>
      <c r="CQ442" s="19">
        <f t="shared" si="430"/>
        <v>0</v>
      </c>
      <c r="CS442" s="19">
        <f t="shared" si="431"/>
        <v>0</v>
      </c>
      <c r="CU442" s="19">
        <f t="shared" si="491"/>
        <v>-4658652.041666667</v>
      </c>
      <c r="CW442" s="76">
        <f t="shared" si="415"/>
        <v>0</v>
      </c>
      <c r="CY442" s="21"/>
      <c r="CZ442" s="19">
        <f t="shared" si="492"/>
        <v>0</v>
      </c>
      <c r="DA442" s="21"/>
    </row>
    <row r="443" spans="1:105" x14ac:dyDescent="0.2">
      <c r="B443" s="17" t="str">
        <f>VLOOKUP(D443,'line assign basis'!$L$15:$Q$1525,6,FALSE)</f>
        <v>FAS133 S.T. LOSS PHY</v>
      </c>
      <c r="C443" s="20" t="s">
        <v>1296</v>
      </c>
      <c r="D443" s="20" t="str">
        <f t="shared" si="416"/>
        <v>262645</v>
      </c>
      <c r="E443" s="20">
        <f>IFERROR(VLOOKUP(D443,'line assign basis'!$L$5:$P$1288,5,FALSE),"")</f>
        <v>23</v>
      </c>
      <c r="F443" s="39">
        <v>-946000</v>
      </c>
      <c r="G443" s="39">
        <v>-946000</v>
      </c>
      <c r="H443" s="19">
        <v>-72000</v>
      </c>
      <c r="I443" s="105">
        <f>IFERROR(VLOOKUP($D443,'SAP Data'!$A$7:$SD$1500,I$4,FALSE),"")</f>
        <v>-72000</v>
      </c>
      <c r="J443" s="105">
        <f>IFERROR(VLOOKUP($D443,'SAP Data'!$A$7:$SD$1500,J$4,FALSE),"")</f>
        <v>-72000</v>
      </c>
      <c r="K443" s="105">
        <f>IFERROR(VLOOKUP($D443,'SAP Data'!$A$7:$SD$1500,K$4,FALSE),"")</f>
        <v>-302000</v>
      </c>
      <c r="L443" s="105">
        <f>IFERROR(VLOOKUP($D443,'SAP Data'!$A$7:$SD$1500,L$4,FALSE),"")</f>
        <v>-302000</v>
      </c>
      <c r="M443" s="105">
        <f>IFERROR(VLOOKUP($D443,'SAP Data'!$A$7:$SD$1500,M$4,FALSE),"")</f>
        <v>-302000</v>
      </c>
      <c r="N443" s="105">
        <f>IFERROR(VLOOKUP($D443,'SAP Data'!$A$7:$SD$1500,N$4,FALSE),"")</f>
        <v>-367000</v>
      </c>
      <c r="O443" s="105">
        <f>IFERROR(VLOOKUP($D443,'SAP Data'!$A$7:$SD$1500,O$4,FALSE),"")</f>
        <v>-367000</v>
      </c>
      <c r="P443" s="105">
        <f>IFERROR(VLOOKUP($D443,'SAP Data'!$A$7:$SD$1500,P$4,FALSE),"")</f>
        <v>-367000</v>
      </c>
      <c r="Q443" s="105">
        <f>IFERROR(VLOOKUP($D443,'SAP Data'!$A$7:$SD$1500,Q$4,FALSE),"")</f>
        <v>-893000</v>
      </c>
      <c r="R443" s="105">
        <f>IFERROR(VLOOKUP($D443,'SAP Data'!$A$7:$SD$1500,R$4,FALSE),"")</f>
        <v>-893000</v>
      </c>
      <c r="S443" s="105">
        <f>IFERROR(VLOOKUP($D443,'SAP Data'!$A$7:$SD$1500,S$4,FALSE),"")</f>
        <v>-893000</v>
      </c>
      <c r="T443" s="105">
        <f>IFERROR(VLOOKUP($D443,'SAP Data'!$A$7:$SD$1500,T$4,FALSE),"")</f>
        <v>-107000</v>
      </c>
      <c r="U443" s="105">
        <f>IFERROR(VLOOKUP($D443,'SAP Data'!$A$7:$SD$1500,U$4,FALSE),"")</f>
        <v>-107000</v>
      </c>
      <c r="V443" s="105">
        <f>IFERROR(VLOOKUP($D443,'SAP Data'!$A$7:$SD$1500,V$4,FALSE),"")</f>
        <v>-107000</v>
      </c>
      <c r="W443" s="105">
        <f>IFERROR(VLOOKUP($D443,'SAP Data'!$A$7:$SD$1500,W$4,FALSE),"")</f>
        <v>-503000</v>
      </c>
      <c r="X443" s="105">
        <f>IFERROR(VLOOKUP($D443,'SAP Data'!$A$7:$SD$1500,X$4,FALSE),"")</f>
        <v>-503000</v>
      </c>
      <c r="Y443" s="105">
        <f>IFERROR(VLOOKUP($D443,'SAP Data'!$A$7:$SD$1500,Y$4,FALSE),"")</f>
        <v>-503000</v>
      </c>
      <c r="Z443" s="105">
        <f>IFERROR(VLOOKUP($D443,'SAP Data'!$A$7:$SD$1500,Z$4,FALSE),"")</f>
        <v>-841000</v>
      </c>
      <c r="AA443" s="105">
        <f>IFERROR(VLOOKUP($D443,'SAP Data'!$A$7:$SD$1500,AA$4,FALSE),"")</f>
        <v>-841000</v>
      </c>
      <c r="AB443" s="105">
        <f>IFERROR(VLOOKUP($D443,'SAP Data'!$A$7:$SD$1500,AB$4,FALSE),"")</f>
        <v>-841000</v>
      </c>
      <c r="AC443" s="220">
        <f>IFERROR(VLOOKUP($D443,'SAP Data'!$A$7:$SD$1500,AC$4,FALSE),"")</f>
        <v>-580266</v>
      </c>
      <c r="AD443" s="133">
        <f t="shared" si="417"/>
        <v>-415125</v>
      </c>
      <c r="AE443" s="47">
        <f t="shared" si="418"/>
        <v>-410708.33333333331</v>
      </c>
      <c r="AF443" s="47">
        <f t="shared" si="443"/>
        <v>-409958.33333333331</v>
      </c>
      <c r="AG443" s="47">
        <f t="shared" si="444"/>
        <v>-412875</v>
      </c>
      <c r="AH443" s="47">
        <f t="shared" si="445"/>
        <v>-415791.66666666669</v>
      </c>
      <c r="AI443" s="47">
        <f t="shared" si="446"/>
        <v>-425625</v>
      </c>
      <c r="AJ443" s="47">
        <f t="shared" si="423"/>
        <v>-442375</v>
      </c>
      <c r="AK443" s="47">
        <f t="shared" si="424"/>
        <v>-459125</v>
      </c>
      <c r="AL443" s="47">
        <f t="shared" si="425"/>
        <v>-487250</v>
      </c>
      <c r="AM443" s="47">
        <f t="shared" si="426"/>
        <v>-526750</v>
      </c>
      <c r="AN443" s="47">
        <f t="shared" si="427"/>
        <v>-566250</v>
      </c>
      <c r="AO443" s="132">
        <f t="shared" si="428"/>
        <v>-572969.41666666663</v>
      </c>
      <c r="AP443" s="19"/>
      <c r="AQ443" s="201"/>
      <c r="AR443" s="19"/>
      <c r="AS443" s="19">
        <f t="shared" si="478"/>
        <v>0</v>
      </c>
      <c r="AT443" s="19"/>
      <c r="AU443" s="201"/>
      <c r="AV443" s="19"/>
      <c r="AW443" s="19">
        <f t="shared" si="479"/>
        <v>0</v>
      </c>
      <c r="AY443" s="201"/>
      <c r="BA443" s="19">
        <f t="shared" si="480"/>
        <v>0</v>
      </c>
      <c r="BC443" s="201"/>
      <c r="BE443" s="19">
        <f t="shared" si="481"/>
        <v>0</v>
      </c>
      <c r="BG443" s="201"/>
      <c r="BI443" s="19">
        <f t="shared" si="482"/>
        <v>0</v>
      </c>
      <c r="BK443" s="201"/>
      <c r="BM443" s="19">
        <f t="shared" si="483"/>
        <v>0</v>
      </c>
      <c r="BO443" s="201"/>
      <c r="BQ443" s="47">
        <f t="shared" si="484"/>
        <v>0</v>
      </c>
      <c r="BR443" s="47"/>
      <c r="BS443" s="214"/>
      <c r="BT443" s="47"/>
      <c r="BU443" s="47">
        <f t="shared" si="485"/>
        <v>0</v>
      </c>
      <c r="BV443" s="47"/>
      <c r="BW443" s="214"/>
      <c r="BX443" s="47"/>
      <c r="BY443" s="47">
        <f t="shared" si="486"/>
        <v>0</v>
      </c>
      <c r="BZ443" s="47"/>
      <c r="CA443" s="214"/>
      <c r="CB443" s="47"/>
      <c r="CC443" s="47">
        <f t="shared" si="487"/>
        <v>0</v>
      </c>
      <c r="CD443" s="47"/>
      <c r="CE443" s="214"/>
      <c r="CF443" s="47"/>
      <c r="CG443" s="47">
        <f t="shared" si="488"/>
        <v>0</v>
      </c>
      <c r="CH443" s="47"/>
      <c r="CI443" s="214"/>
      <c r="CJ443" s="47"/>
      <c r="CK443" s="47">
        <f t="shared" si="489"/>
        <v>0</v>
      </c>
      <c r="CM443" s="19">
        <f t="shared" si="490"/>
        <v>0</v>
      </c>
      <c r="CO443" s="19">
        <f t="shared" si="429"/>
        <v>-572969.41666666663</v>
      </c>
      <c r="CQ443" s="19">
        <f t="shared" si="430"/>
        <v>0</v>
      </c>
      <c r="CS443" s="19">
        <f t="shared" si="431"/>
        <v>0</v>
      </c>
      <c r="CU443" s="19">
        <f t="shared" si="491"/>
        <v>-572969.41666666663</v>
      </c>
      <c r="CW443" s="76">
        <f t="shared" si="415"/>
        <v>0</v>
      </c>
      <c r="CY443" s="21"/>
      <c r="CZ443" s="19">
        <f t="shared" si="492"/>
        <v>0</v>
      </c>
      <c r="DA443" s="21"/>
    </row>
    <row r="444" spans="1:105" x14ac:dyDescent="0.2">
      <c r="B444" s="17" t="str">
        <f>VLOOKUP(D444,'line assign basis'!$L$15:$Q$1525,6,FALSE)</f>
        <v>PHY OPT ST LOSSES</v>
      </c>
      <c r="C444" s="20" t="s">
        <v>1299</v>
      </c>
      <c r="D444" s="20" t="str">
        <f t="shared" si="416"/>
        <v>262648</v>
      </c>
      <c r="E444" s="20">
        <f>IFERROR(VLOOKUP(D444,'line assign basis'!$L$5:$P$1288,5,FALSE),"")</f>
        <v>23</v>
      </c>
      <c r="F444" s="39">
        <v>-114000</v>
      </c>
      <c r="G444" s="39">
        <v>-114000</v>
      </c>
      <c r="H444" s="19">
        <v>-188000</v>
      </c>
      <c r="I444" s="105">
        <f>IFERROR(VLOOKUP($D444,'SAP Data'!$A$7:$SD$1500,I$4,FALSE),"")</f>
        <v>-188000</v>
      </c>
      <c r="J444" s="105">
        <f>IFERROR(VLOOKUP($D444,'SAP Data'!$A$7:$SD$1500,J$4,FALSE),"")</f>
        <v>-188000</v>
      </c>
      <c r="K444" s="105">
        <f>IFERROR(VLOOKUP($D444,'SAP Data'!$A$7:$SD$1500,K$4,FALSE),"")</f>
        <v>-207000</v>
      </c>
      <c r="L444" s="105">
        <f>IFERROR(VLOOKUP($D444,'SAP Data'!$A$7:$SD$1500,L$4,FALSE),"")</f>
        <v>-207000</v>
      </c>
      <c r="M444" s="105">
        <f>IFERROR(VLOOKUP($D444,'SAP Data'!$A$7:$SD$1500,M$4,FALSE),"")</f>
        <v>-207000</v>
      </c>
      <c r="N444" s="105">
        <f>IFERROR(VLOOKUP($D444,'SAP Data'!$A$7:$SD$1500,N$4,FALSE),"")</f>
        <v>-199000</v>
      </c>
      <c r="O444" s="105">
        <f>IFERROR(VLOOKUP($D444,'SAP Data'!$A$7:$SD$1500,O$4,FALSE),"")</f>
        <v>-199000</v>
      </c>
      <c r="P444" s="105">
        <f>IFERROR(VLOOKUP($D444,'SAP Data'!$A$7:$SD$1500,P$4,FALSE),"")</f>
        <v>-199000</v>
      </c>
      <c r="Q444" s="105">
        <f>IFERROR(VLOOKUP($D444,'SAP Data'!$A$7:$SD$1500,Q$4,FALSE),"")</f>
        <v>-385000</v>
      </c>
      <c r="R444" s="105">
        <f>IFERROR(VLOOKUP($D444,'SAP Data'!$A$7:$SD$1500,R$4,FALSE),"")</f>
        <v>-385000</v>
      </c>
      <c r="S444" s="105">
        <f>IFERROR(VLOOKUP($D444,'SAP Data'!$A$7:$SD$1500,S$4,FALSE),"")</f>
        <v>-385000</v>
      </c>
      <c r="T444" s="105">
        <f>IFERROR(VLOOKUP($D444,'SAP Data'!$A$7:$SD$1500,T$4,FALSE),"")</f>
        <v>-277000</v>
      </c>
      <c r="U444" s="105">
        <f>IFERROR(VLOOKUP($D444,'SAP Data'!$A$7:$SD$1500,U$4,FALSE),"")</f>
        <v>-277000</v>
      </c>
      <c r="V444" s="105">
        <f>IFERROR(VLOOKUP($D444,'SAP Data'!$A$7:$SD$1500,V$4,FALSE),"")</f>
        <v>-277000</v>
      </c>
      <c r="W444" s="105">
        <f>IFERROR(VLOOKUP($D444,'SAP Data'!$A$7:$SD$1500,W$4,FALSE),"")</f>
        <v>-530000</v>
      </c>
      <c r="X444" s="105">
        <f>IFERROR(VLOOKUP($D444,'SAP Data'!$A$7:$SD$1500,X$4,FALSE),"")</f>
        <v>-530000</v>
      </c>
      <c r="Y444" s="105">
        <f>IFERROR(VLOOKUP($D444,'SAP Data'!$A$7:$SD$1500,Y$4,FALSE),"")</f>
        <v>-530000</v>
      </c>
      <c r="Z444" s="105">
        <f>IFERROR(VLOOKUP($D444,'SAP Data'!$A$7:$SD$1500,Z$4,FALSE),"")</f>
        <v>-184000</v>
      </c>
      <c r="AA444" s="105">
        <f>IFERROR(VLOOKUP($D444,'SAP Data'!$A$7:$SD$1500,AA$4,FALSE),"")</f>
        <v>-184000</v>
      </c>
      <c r="AB444" s="105">
        <f>IFERROR(VLOOKUP($D444,'SAP Data'!$A$7:$SD$1500,AB$4,FALSE),"")</f>
        <v>-184000</v>
      </c>
      <c r="AC444" s="220">
        <f>IFERROR(VLOOKUP($D444,'SAP Data'!$A$7:$SD$1500,AC$4,FALSE),"")</f>
        <v>-380880</v>
      </c>
      <c r="AD444" s="133">
        <f t="shared" si="417"/>
        <v>-210875</v>
      </c>
      <c r="AE444" s="47">
        <f t="shared" si="418"/>
        <v>-233458.33333333334</v>
      </c>
      <c r="AF444" s="47">
        <f t="shared" si="443"/>
        <v>-248458.33333333334</v>
      </c>
      <c r="AG444" s="47">
        <f t="shared" si="444"/>
        <v>-255875</v>
      </c>
      <c r="AH444" s="47">
        <f t="shared" si="445"/>
        <v>-263291.66666666669</v>
      </c>
      <c r="AI444" s="47">
        <f t="shared" si="446"/>
        <v>-280458.33333333331</v>
      </c>
      <c r="AJ444" s="47">
        <f t="shared" si="423"/>
        <v>-307375</v>
      </c>
      <c r="AK444" s="47">
        <f t="shared" si="424"/>
        <v>-334291.66666666669</v>
      </c>
      <c r="AL444" s="47">
        <f t="shared" si="425"/>
        <v>-347125</v>
      </c>
      <c r="AM444" s="47">
        <f t="shared" si="426"/>
        <v>-345875</v>
      </c>
      <c r="AN444" s="47">
        <f t="shared" si="427"/>
        <v>-344625</v>
      </c>
      <c r="AO444" s="132">
        <f t="shared" si="428"/>
        <v>-343828.33333333331</v>
      </c>
      <c r="AP444" s="19"/>
      <c r="AQ444" s="201"/>
      <c r="AR444" s="19"/>
      <c r="AS444" s="19">
        <f t="shared" si="478"/>
        <v>0</v>
      </c>
      <c r="AT444" s="19"/>
      <c r="AU444" s="201"/>
      <c r="AV444" s="19"/>
      <c r="AW444" s="19">
        <f t="shared" si="479"/>
        <v>0</v>
      </c>
      <c r="AY444" s="201"/>
      <c r="BA444" s="19">
        <f t="shared" si="480"/>
        <v>0</v>
      </c>
      <c r="BC444" s="201"/>
      <c r="BE444" s="19">
        <f t="shared" si="481"/>
        <v>0</v>
      </c>
      <c r="BG444" s="201"/>
      <c r="BI444" s="19">
        <f t="shared" si="482"/>
        <v>0</v>
      </c>
      <c r="BK444" s="201"/>
      <c r="BM444" s="19">
        <f t="shared" si="483"/>
        <v>0</v>
      </c>
      <c r="BO444" s="201"/>
      <c r="BQ444" s="47">
        <f t="shared" si="484"/>
        <v>0</v>
      </c>
      <c r="BR444" s="47"/>
      <c r="BS444" s="214"/>
      <c r="BT444" s="47"/>
      <c r="BU444" s="47">
        <f t="shared" si="485"/>
        <v>0</v>
      </c>
      <c r="BV444" s="47"/>
      <c r="BW444" s="214"/>
      <c r="BX444" s="47"/>
      <c r="BY444" s="47">
        <f t="shared" si="486"/>
        <v>0</v>
      </c>
      <c r="BZ444" s="47"/>
      <c r="CA444" s="214"/>
      <c r="CB444" s="47"/>
      <c r="CC444" s="47">
        <f t="shared" si="487"/>
        <v>0</v>
      </c>
      <c r="CD444" s="47"/>
      <c r="CE444" s="214"/>
      <c r="CF444" s="47"/>
      <c r="CG444" s="47">
        <f t="shared" si="488"/>
        <v>0</v>
      </c>
      <c r="CH444" s="47"/>
      <c r="CI444" s="214"/>
      <c r="CJ444" s="47"/>
      <c r="CK444" s="47">
        <f t="shared" si="489"/>
        <v>0</v>
      </c>
      <c r="CM444" s="19">
        <f t="shared" si="490"/>
        <v>0</v>
      </c>
      <c r="CO444" s="19">
        <f t="shared" si="429"/>
        <v>-343828.33333333331</v>
      </c>
      <c r="CQ444" s="19">
        <f t="shared" si="430"/>
        <v>0</v>
      </c>
      <c r="CS444" s="19">
        <f t="shared" si="431"/>
        <v>0</v>
      </c>
      <c r="CU444" s="19">
        <f t="shared" si="491"/>
        <v>-343828.33333333331</v>
      </c>
      <c r="CW444" s="76">
        <f t="shared" si="415"/>
        <v>0</v>
      </c>
      <c r="CY444" s="21"/>
      <c r="CZ444" s="19">
        <f t="shared" si="492"/>
        <v>0</v>
      </c>
      <c r="DA444" s="21"/>
    </row>
    <row r="445" spans="1:105" x14ac:dyDescent="0.2">
      <c r="B445" s="17" t="str">
        <f>VLOOKUP(D445,'line assign basis'!$L$15:$Q$1525,6,FALSE)</f>
        <v>DIVIDENDS DECLARED</v>
      </c>
      <c r="C445" s="20" t="s">
        <v>1302</v>
      </c>
      <c r="D445" s="20" t="str">
        <f t="shared" si="416"/>
        <v>238000</v>
      </c>
      <c r="E445" s="20">
        <f>IFERROR(VLOOKUP(D445,'line assign basis'!$L$5:$P$1288,5,FALSE),"")</f>
        <v>1</v>
      </c>
      <c r="F445" s="39">
        <v>-13577923.310000001</v>
      </c>
      <c r="G445" s="39">
        <v>0</v>
      </c>
      <c r="H445" s="19">
        <v>0</v>
      </c>
      <c r="I445" s="105">
        <f>IFERROR(VLOOKUP($D445,'SAP Data'!$A$7:$SD$1500,I$4,FALSE),"")</f>
        <v>-13600297</v>
      </c>
      <c r="J445" s="105">
        <f>IFERROR(VLOOKUP($D445,'SAP Data'!$A$7:$SD$1500,J$4,FALSE),"")</f>
        <v>0</v>
      </c>
      <c r="K445" s="105">
        <f>IFERROR(VLOOKUP($D445,'SAP Data'!$A$7:$SD$1500,K$4,FALSE),"")</f>
        <v>0</v>
      </c>
      <c r="L445" s="105">
        <f>IFERROR(VLOOKUP($D445,'SAP Data'!$A$7:$SD$1500,L$4,FALSE),"")</f>
        <v>-13608228</v>
      </c>
      <c r="M445" s="105">
        <f>IFERROR(VLOOKUP($D445,'SAP Data'!$A$7:$SD$1500,M$4,FALSE),"")</f>
        <v>0</v>
      </c>
      <c r="N445" s="105">
        <f>IFERROR(VLOOKUP($D445,'SAP Data'!$A$7:$SD$1500,N$4,FALSE),"")</f>
        <v>0</v>
      </c>
      <c r="O445" s="105">
        <f>IFERROR(VLOOKUP($D445,'SAP Data'!$A$7:$SD$1500,O$4,FALSE),"")</f>
        <v>0</v>
      </c>
      <c r="P445" s="105">
        <f>IFERROR(VLOOKUP($D445,'SAP Data'!$A$7:$SD$1500,P$4,FALSE),"")</f>
        <v>0</v>
      </c>
      <c r="Q445" s="105">
        <f>IFERROR(VLOOKUP($D445,'SAP Data'!$A$7:$SD$1500,Q$4,FALSE),"")</f>
        <v>0</v>
      </c>
      <c r="R445" s="105">
        <f>IFERROR(VLOOKUP($D445,'SAP Data'!$A$7:$SD$1500,R$4,FALSE),"")</f>
        <v>0</v>
      </c>
      <c r="S445" s="105">
        <f>IFERROR(VLOOKUP($D445,'SAP Data'!$A$7:$SD$1500,S$4,FALSE),"")</f>
        <v>0</v>
      </c>
      <c r="T445" s="105">
        <f>IFERROR(VLOOKUP($D445,'SAP Data'!$A$7:$SD$1500,T$4,FALSE),"")</f>
        <v>0</v>
      </c>
      <c r="U445" s="105">
        <f>IFERROR(VLOOKUP($D445,'SAP Data'!$A$7:$SD$1500,U$4,FALSE),"")</f>
        <v>0</v>
      </c>
      <c r="V445" s="105">
        <f>IFERROR(VLOOKUP($D445,'SAP Data'!$A$7:$SD$1500,V$4,FALSE),"")</f>
        <v>0</v>
      </c>
      <c r="W445" s="105">
        <f>IFERROR(VLOOKUP($D445,'SAP Data'!$A$7:$SD$1500,W$4,FALSE),"")</f>
        <v>0</v>
      </c>
      <c r="X445" s="105">
        <f>IFERROR(VLOOKUP($D445,'SAP Data'!$A$7:$SD$1500,X$4,FALSE),"")</f>
        <v>0</v>
      </c>
      <c r="Y445" s="105">
        <f>IFERROR(VLOOKUP($D445,'SAP Data'!$A$7:$SD$1500,Y$4,FALSE),"")</f>
        <v>0</v>
      </c>
      <c r="Z445" s="105">
        <f>IFERROR(VLOOKUP($D445,'SAP Data'!$A$7:$SD$1500,Z$4,FALSE),"")</f>
        <v>0</v>
      </c>
      <c r="AA445" s="105">
        <f>IFERROR(VLOOKUP($D445,'SAP Data'!$A$7:$SD$1500,AA$4,FALSE),"")</f>
        <v>0</v>
      </c>
      <c r="AB445" s="105">
        <f>IFERROR(VLOOKUP($D445,'SAP Data'!$A$7:$SD$1500,AB$4,FALSE),"")</f>
        <v>0</v>
      </c>
      <c r="AC445" s="220">
        <f>IFERROR(VLOOKUP($D445,'SAP Data'!$A$7:$SD$1500,AC$4,FALSE),"")</f>
        <v>0</v>
      </c>
      <c r="AD445" s="133">
        <f t="shared" si="417"/>
        <v>-2833123.8879166669</v>
      </c>
      <c r="AE445" s="47">
        <f t="shared" si="418"/>
        <v>-2267377.0833333335</v>
      </c>
      <c r="AF445" s="47">
        <f t="shared" si="443"/>
        <v>-2267377.0833333335</v>
      </c>
      <c r="AG445" s="47">
        <f t="shared" si="444"/>
        <v>-1700698.0416666667</v>
      </c>
      <c r="AH445" s="47">
        <f t="shared" si="445"/>
        <v>-1134019</v>
      </c>
      <c r="AI445" s="47">
        <f t="shared" si="446"/>
        <v>-1134019</v>
      </c>
      <c r="AJ445" s="47">
        <f t="shared" si="423"/>
        <v>-567009.5</v>
      </c>
      <c r="AK445" s="47">
        <f t="shared" si="424"/>
        <v>0</v>
      </c>
      <c r="AL445" s="47">
        <f t="shared" si="425"/>
        <v>0</v>
      </c>
      <c r="AM445" s="47">
        <f t="shared" si="426"/>
        <v>0</v>
      </c>
      <c r="AN445" s="47">
        <f t="shared" si="427"/>
        <v>0</v>
      </c>
      <c r="AO445" s="132">
        <f t="shared" si="428"/>
        <v>0</v>
      </c>
      <c r="AP445" s="19"/>
      <c r="AQ445" s="201"/>
      <c r="AR445" s="19"/>
      <c r="AS445" s="19">
        <f t="shared" si="478"/>
        <v>0</v>
      </c>
      <c r="AT445" s="19"/>
      <c r="AU445" s="201"/>
      <c r="AV445" s="19"/>
      <c r="AW445" s="19">
        <f t="shared" si="479"/>
        <v>0</v>
      </c>
      <c r="AY445" s="201"/>
      <c r="BA445" s="19">
        <f t="shared" si="480"/>
        <v>0</v>
      </c>
      <c r="BC445" s="201"/>
      <c r="BE445" s="19">
        <f t="shared" si="481"/>
        <v>0</v>
      </c>
      <c r="BG445" s="201"/>
      <c r="BI445" s="19">
        <f t="shared" si="482"/>
        <v>0</v>
      </c>
      <c r="BK445" s="201"/>
      <c r="BM445" s="19">
        <f t="shared" si="483"/>
        <v>0</v>
      </c>
      <c r="BO445" s="201"/>
      <c r="BQ445" s="47">
        <f t="shared" si="484"/>
        <v>0</v>
      </c>
      <c r="BR445" s="47"/>
      <c r="BS445" s="214"/>
      <c r="BT445" s="47"/>
      <c r="BU445" s="47">
        <f t="shared" si="485"/>
        <v>0</v>
      </c>
      <c r="BV445" s="47"/>
      <c r="BW445" s="214"/>
      <c r="BX445" s="47"/>
      <c r="BY445" s="47">
        <f t="shared" si="486"/>
        <v>0</v>
      </c>
      <c r="BZ445" s="47"/>
      <c r="CA445" s="214"/>
      <c r="CB445" s="47"/>
      <c r="CC445" s="47">
        <f t="shared" si="487"/>
        <v>0</v>
      </c>
      <c r="CD445" s="47"/>
      <c r="CE445" s="214"/>
      <c r="CF445" s="47"/>
      <c r="CG445" s="47">
        <f t="shared" si="488"/>
        <v>0</v>
      </c>
      <c r="CH445" s="47"/>
      <c r="CI445" s="214"/>
      <c r="CJ445" s="47"/>
      <c r="CK445" s="47">
        <f t="shared" si="489"/>
        <v>0</v>
      </c>
      <c r="CM445" s="19">
        <f t="shared" si="490"/>
        <v>0</v>
      </c>
      <c r="CO445" s="19">
        <f t="shared" si="429"/>
        <v>0</v>
      </c>
      <c r="CQ445" s="19">
        <f t="shared" si="430"/>
        <v>0</v>
      </c>
      <c r="CS445" s="19">
        <f t="shared" si="431"/>
        <v>0</v>
      </c>
      <c r="CU445" s="19">
        <f t="shared" si="491"/>
        <v>0</v>
      </c>
      <c r="CW445" s="76">
        <f t="shared" si="415"/>
        <v>0</v>
      </c>
      <c r="CY445" s="21"/>
      <c r="CZ445" s="19">
        <f t="shared" si="492"/>
        <v>0</v>
      </c>
      <c r="DA445" s="21"/>
    </row>
    <row r="446" spans="1:105" x14ac:dyDescent="0.2">
      <c r="B446" s="17" t="str">
        <f>VLOOKUP(D446,'line assign basis'!$L$15:$Q$1525,6,FALSE)</f>
        <v>CUSTOMER DEPOSITS</v>
      </c>
      <c r="C446" s="20" t="s">
        <v>1305</v>
      </c>
      <c r="D446" s="20" t="str">
        <f t="shared" si="416"/>
        <v>235000</v>
      </c>
      <c r="E446" s="20">
        <f>IFERROR(VLOOKUP(D446,'line assign basis'!$L$5:$P$1288,5,FALSE),"")</f>
        <v>12</v>
      </c>
      <c r="F446" s="39">
        <v>-4954916.37</v>
      </c>
      <c r="G446" s="39">
        <v>-4983512.8099999996</v>
      </c>
      <c r="H446" s="19">
        <v>-5003920.07</v>
      </c>
      <c r="I446" s="105">
        <f>IFERROR(VLOOKUP($D446,'SAP Data'!$A$7:$SD$1500,I$4,FALSE),"")</f>
        <v>-4973561.62</v>
      </c>
      <c r="J446" s="105">
        <f>IFERROR(VLOOKUP($D446,'SAP Data'!$A$7:$SD$1500,J$4,FALSE),"")</f>
        <v>-4947784.95</v>
      </c>
      <c r="K446" s="105">
        <f>IFERROR(VLOOKUP($D446,'SAP Data'!$A$7:$SD$1500,K$4,FALSE),"")</f>
        <v>-4884692.32</v>
      </c>
      <c r="L446" s="105">
        <f>IFERROR(VLOOKUP($D446,'SAP Data'!$A$7:$SD$1500,L$4,FALSE),"")</f>
        <v>-4804205.79</v>
      </c>
      <c r="M446" s="105">
        <f>IFERROR(VLOOKUP($D446,'SAP Data'!$A$7:$SD$1500,M$4,FALSE),"")</f>
        <v>-4826895.63</v>
      </c>
      <c r="N446" s="105">
        <f>IFERROR(VLOOKUP($D446,'SAP Data'!$A$7:$SD$1500,N$4,FALSE),"")</f>
        <v>-4800437.88</v>
      </c>
      <c r="O446" s="105">
        <f>IFERROR(VLOOKUP($D446,'SAP Data'!$A$7:$SD$1500,O$4,FALSE),"")</f>
        <v>-4811486.88</v>
      </c>
      <c r="P446" s="105">
        <f>IFERROR(VLOOKUP($D446,'SAP Data'!$A$7:$SD$1500,P$4,FALSE),"")</f>
        <v>-4830980.18</v>
      </c>
      <c r="Q446" s="105">
        <f>IFERROR(VLOOKUP($D446,'SAP Data'!$A$7:$SD$1500,Q$4,FALSE),"")</f>
        <v>-4797146.57</v>
      </c>
      <c r="R446" s="105">
        <f>IFERROR(VLOOKUP($D446,'SAP Data'!$A$7:$SD$1500,R$4,FALSE),"")</f>
        <v>-4819385.6900000004</v>
      </c>
      <c r="S446" s="105">
        <f>IFERROR(VLOOKUP($D446,'SAP Data'!$A$7:$SD$1500,S$4,FALSE),"")</f>
        <v>-4775569.12</v>
      </c>
      <c r="T446" s="105">
        <f>IFERROR(VLOOKUP($D446,'SAP Data'!$A$7:$SD$1500,T$4,FALSE),"")</f>
        <v>-4744719.7300000004</v>
      </c>
      <c r="U446" s="105">
        <f>IFERROR(VLOOKUP($D446,'SAP Data'!$A$7:$SD$1500,U$4,FALSE),"")</f>
        <v>-4689740.68</v>
      </c>
      <c r="V446" s="105">
        <f>IFERROR(VLOOKUP($D446,'SAP Data'!$A$7:$SD$1500,V$4,FALSE),"")</f>
        <v>-4705711.32</v>
      </c>
      <c r="W446" s="105">
        <f>IFERROR(VLOOKUP($D446,'SAP Data'!$A$7:$SD$1500,W$4,FALSE),"")</f>
        <v>-4651665.8600000003</v>
      </c>
      <c r="X446" s="105">
        <f>IFERROR(VLOOKUP($D446,'SAP Data'!$A$7:$SD$1500,X$4,FALSE),"")</f>
        <v>-4632087.55</v>
      </c>
      <c r="Y446" s="105">
        <f>IFERROR(VLOOKUP($D446,'SAP Data'!$A$7:$SD$1500,Y$4,FALSE),"")</f>
        <v>-4599113.6399999997</v>
      </c>
      <c r="Z446" s="105">
        <f>IFERROR(VLOOKUP($D446,'SAP Data'!$A$7:$SD$1500,Z$4,FALSE),"")</f>
        <v>-4543503.74</v>
      </c>
      <c r="AA446" s="105">
        <f>IFERROR(VLOOKUP($D446,'SAP Data'!$A$7:$SD$1500,AA$4,FALSE),"")</f>
        <v>-4616529.51</v>
      </c>
      <c r="AB446" s="105">
        <f>IFERROR(VLOOKUP($D446,'SAP Data'!$A$7:$SD$1500,AB$4,FALSE),"")</f>
        <v>-4579748.2</v>
      </c>
      <c r="AC446" s="220">
        <f>IFERROR(VLOOKUP($D446,'SAP Data'!$A$7:$SD$1500,AC$4,FALSE),"")</f>
        <v>-4644957.1900000004</v>
      </c>
      <c r="AD446" s="133">
        <f t="shared" si="417"/>
        <v>-4879314.644166667</v>
      </c>
      <c r="AE446" s="47">
        <f t="shared" si="418"/>
        <v>-4865003.2120833332</v>
      </c>
      <c r="AF446" s="47">
        <f t="shared" si="443"/>
        <v>-4845538.8774999995</v>
      </c>
      <c r="AG446" s="47">
        <f t="shared" si="444"/>
        <v>-4822912.9908333337</v>
      </c>
      <c r="AH446" s="47">
        <f t="shared" si="445"/>
        <v>-4801000.7170833321</v>
      </c>
      <c r="AI446" s="47">
        <f t="shared" si="446"/>
        <v>-4781204.88</v>
      </c>
      <c r="AJ446" s="47">
        <f t="shared" si="423"/>
        <v>-4764323.850833334</v>
      </c>
      <c r="AK446" s="47">
        <f t="shared" si="424"/>
        <v>-4747661.3412499996</v>
      </c>
      <c r="AL446" s="47">
        <f t="shared" si="425"/>
        <v>-4727464.8358333325</v>
      </c>
      <c r="AM446" s="47">
        <f t="shared" si="426"/>
        <v>-4708636.0229166672</v>
      </c>
      <c r="AN446" s="47">
        <f t="shared" si="427"/>
        <v>-4690044.8</v>
      </c>
      <c r="AO446" s="132">
        <f t="shared" si="428"/>
        <v>-4673235.5766666671</v>
      </c>
      <c r="AP446" s="19"/>
      <c r="AQ446" s="201"/>
      <c r="AR446" s="19"/>
      <c r="AS446" s="19">
        <f t="shared" si="478"/>
        <v>0</v>
      </c>
      <c r="AT446" s="19"/>
      <c r="AU446" s="201"/>
      <c r="AV446" s="19"/>
      <c r="AW446" s="19">
        <f t="shared" si="479"/>
        <v>0</v>
      </c>
      <c r="AY446" s="201"/>
      <c r="BA446" s="19">
        <f t="shared" si="480"/>
        <v>0</v>
      </c>
      <c r="BC446" s="201"/>
      <c r="BE446" s="19">
        <f t="shared" si="481"/>
        <v>0</v>
      </c>
      <c r="BG446" s="201"/>
      <c r="BI446" s="19">
        <f t="shared" si="482"/>
        <v>0</v>
      </c>
      <c r="BK446" s="201"/>
      <c r="BM446" s="19">
        <f t="shared" si="483"/>
        <v>0</v>
      </c>
      <c r="BO446" s="201"/>
      <c r="BQ446" s="47">
        <f t="shared" si="484"/>
        <v>0</v>
      </c>
      <c r="BR446" s="47"/>
      <c r="BS446" s="214"/>
      <c r="BT446" s="47"/>
      <c r="BU446" s="47">
        <f t="shared" si="485"/>
        <v>0</v>
      </c>
      <c r="BV446" s="47"/>
      <c r="BW446" s="214"/>
      <c r="BX446" s="47"/>
      <c r="BY446" s="47">
        <f t="shared" si="486"/>
        <v>0</v>
      </c>
      <c r="BZ446" s="47"/>
      <c r="CA446" s="214"/>
      <c r="CB446" s="47"/>
      <c r="CC446" s="47">
        <f t="shared" si="487"/>
        <v>0</v>
      </c>
      <c r="CD446" s="47"/>
      <c r="CE446" s="214"/>
      <c r="CF446" s="47"/>
      <c r="CG446" s="47">
        <f t="shared" si="488"/>
        <v>0</v>
      </c>
      <c r="CH446" s="47"/>
      <c r="CI446" s="214"/>
      <c r="CJ446" s="47"/>
      <c r="CK446" s="47">
        <f t="shared" si="489"/>
        <v>0</v>
      </c>
      <c r="CM446" s="19">
        <f t="shared" si="490"/>
        <v>0</v>
      </c>
      <c r="CO446" s="19">
        <f t="shared" si="429"/>
        <v>-4673235.5766666671</v>
      </c>
      <c r="CQ446" s="19">
        <f t="shared" si="430"/>
        <v>0</v>
      </c>
      <c r="CS446" s="19">
        <f t="shared" si="431"/>
        <v>-4673235.5766666671</v>
      </c>
      <c r="CU446" s="19">
        <f t="shared" si="491"/>
        <v>0</v>
      </c>
      <c r="CW446" s="76">
        <f t="shared" si="415"/>
        <v>0</v>
      </c>
      <c r="CY446" s="21"/>
      <c r="CZ446" s="19">
        <f t="shared" si="492"/>
        <v>-4673235.5766666671</v>
      </c>
      <c r="DA446" s="21"/>
    </row>
    <row r="447" spans="1:105" x14ac:dyDescent="0.2">
      <c r="B447" s="17" t="str">
        <f>VLOOKUP(D447,'line assign basis'!$L$15:$Q$1525,6,FALSE)</f>
        <v>UNPAID DEPOSIT INT</v>
      </c>
      <c r="C447" s="20" t="s">
        <v>1308</v>
      </c>
      <c r="D447" s="20" t="str">
        <f t="shared" si="416"/>
        <v>235001</v>
      </c>
      <c r="E447" s="20">
        <f>IFERROR(VLOOKUP(D447,'line assign basis'!$L$5:$P$1288,5,FALSE),"")</f>
        <v>12</v>
      </c>
      <c r="F447" s="39">
        <v>-19425.669999999998</v>
      </c>
      <c r="G447" s="39">
        <v>-21702.43</v>
      </c>
      <c r="H447" s="19">
        <v>-23722.17</v>
      </c>
      <c r="I447" s="105">
        <f>IFERROR(VLOOKUP($D447,'SAP Data'!$A$7:$SD$1500,I$4,FALSE),"")</f>
        <v>-24721.119999999999</v>
      </c>
      <c r="J447" s="105">
        <f>IFERROR(VLOOKUP($D447,'SAP Data'!$A$7:$SD$1500,J$4,FALSE),"")</f>
        <v>-26507.68</v>
      </c>
      <c r="K447" s="105">
        <f>IFERROR(VLOOKUP($D447,'SAP Data'!$A$7:$SD$1500,K$4,FALSE),"")</f>
        <v>-27297.1</v>
      </c>
      <c r="L447" s="105">
        <f>IFERROR(VLOOKUP($D447,'SAP Data'!$A$7:$SD$1500,L$4,FALSE),"")</f>
        <v>-28881.16</v>
      </c>
      <c r="M447" s="105">
        <f>IFERROR(VLOOKUP($D447,'SAP Data'!$A$7:$SD$1500,M$4,FALSE),"")</f>
        <v>-29989.18</v>
      </c>
      <c r="N447" s="105">
        <f>IFERROR(VLOOKUP($D447,'SAP Data'!$A$7:$SD$1500,N$4,FALSE),"")</f>
        <v>-31520.48</v>
      </c>
      <c r="O447" s="105">
        <f>IFERROR(VLOOKUP($D447,'SAP Data'!$A$7:$SD$1500,O$4,FALSE),"")</f>
        <v>-32420.6</v>
      </c>
      <c r="P447" s="105">
        <f>IFERROR(VLOOKUP($D447,'SAP Data'!$A$7:$SD$1500,P$4,FALSE),"")</f>
        <v>-33123.050000000003</v>
      </c>
      <c r="Q447" s="105">
        <f>IFERROR(VLOOKUP($D447,'SAP Data'!$A$7:$SD$1500,Q$4,FALSE),"")</f>
        <v>-31561.46</v>
      </c>
      <c r="R447" s="105">
        <f>IFERROR(VLOOKUP($D447,'SAP Data'!$A$7:$SD$1500,R$4,FALSE),"")</f>
        <v>-34768.39</v>
      </c>
      <c r="S447" s="105">
        <f>IFERROR(VLOOKUP($D447,'SAP Data'!$A$7:$SD$1500,S$4,FALSE),"")</f>
        <v>-37706.35</v>
      </c>
      <c r="T447" s="105">
        <f>IFERROR(VLOOKUP($D447,'SAP Data'!$A$7:$SD$1500,T$4,FALSE),"")</f>
        <v>-39822.21</v>
      </c>
      <c r="U447" s="105">
        <f>IFERROR(VLOOKUP($D447,'SAP Data'!$A$7:$SD$1500,U$4,FALSE),"")</f>
        <v>-41549.449999999997</v>
      </c>
      <c r="V447" s="105">
        <f>IFERROR(VLOOKUP($D447,'SAP Data'!$A$7:$SD$1500,V$4,FALSE),"")</f>
        <v>-43599.75</v>
      </c>
      <c r="W447" s="105">
        <f>IFERROR(VLOOKUP($D447,'SAP Data'!$A$7:$SD$1500,W$4,FALSE),"")</f>
        <v>-45108.49</v>
      </c>
      <c r="X447" s="105">
        <f>IFERROR(VLOOKUP($D447,'SAP Data'!$A$7:$SD$1500,X$4,FALSE),"")</f>
        <v>-47135.360000000001</v>
      </c>
      <c r="Y447" s="105">
        <f>IFERROR(VLOOKUP($D447,'SAP Data'!$A$7:$SD$1500,Y$4,FALSE),"")</f>
        <v>-48017.83</v>
      </c>
      <c r="Z447" s="105">
        <f>IFERROR(VLOOKUP($D447,'SAP Data'!$A$7:$SD$1500,Z$4,FALSE),"")</f>
        <v>-49914.41</v>
      </c>
      <c r="AA447" s="105">
        <f>IFERROR(VLOOKUP($D447,'SAP Data'!$A$7:$SD$1500,AA$4,FALSE),"")</f>
        <v>-50801.05</v>
      </c>
      <c r="AB447" s="105">
        <f>IFERROR(VLOOKUP($D447,'SAP Data'!$A$7:$SD$1500,AB$4,FALSE),"")</f>
        <v>-51696.39</v>
      </c>
      <c r="AC447" s="220">
        <f>IFERROR(VLOOKUP($D447,'SAP Data'!$A$7:$SD$1500,AC$4,FALSE),"")</f>
        <v>-51904.99</v>
      </c>
      <c r="AD447" s="133">
        <f t="shared" si="417"/>
        <v>-28211.955000000005</v>
      </c>
      <c r="AE447" s="47">
        <f t="shared" si="418"/>
        <v>-29518.065000000006</v>
      </c>
      <c r="AF447" s="47">
        <f t="shared" si="443"/>
        <v>-30855.73</v>
      </c>
      <c r="AG447" s="47">
        <f t="shared" si="444"/>
        <v>-32227.745416666661</v>
      </c>
      <c r="AH447" s="47">
        <f t="shared" si="445"/>
        <v>-33641.095416666671</v>
      </c>
      <c r="AI447" s="47">
        <f t="shared" si="446"/>
        <v>-35095.406249999993</v>
      </c>
      <c r="AJ447" s="47">
        <f t="shared" si="423"/>
        <v>-36598.139166666668</v>
      </c>
      <c r="AK447" s="47">
        <f t="shared" si="424"/>
        <v>-38109.924583333333</v>
      </c>
      <c r="AL447" s="47">
        <f t="shared" si="425"/>
        <v>-39627.532083333332</v>
      </c>
      <c r="AM447" s="47">
        <f t="shared" si="426"/>
        <v>-41159.79791666667</v>
      </c>
      <c r="AN447" s="47">
        <f t="shared" si="427"/>
        <v>-42699.539166666662</v>
      </c>
      <c r="AO447" s="132">
        <f t="shared" si="428"/>
        <v>-44321.075416666667</v>
      </c>
      <c r="AP447" s="19"/>
      <c r="AQ447" s="201"/>
      <c r="AR447" s="19"/>
      <c r="AS447" s="19">
        <f t="shared" si="478"/>
        <v>0</v>
      </c>
      <c r="AT447" s="19"/>
      <c r="AU447" s="201"/>
      <c r="AV447" s="19"/>
      <c r="AW447" s="19">
        <f t="shared" si="479"/>
        <v>0</v>
      </c>
      <c r="AY447" s="201"/>
      <c r="BA447" s="19">
        <f t="shared" si="480"/>
        <v>0</v>
      </c>
      <c r="BC447" s="201"/>
      <c r="BE447" s="19">
        <f t="shared" si="481"/>
        <v>0</v>
      </c>
      <c r="BG447" s="201"/>
      <c r="BI447" s="19">
        <f t="shared" si="482"/>
        <v>0</v>
      </c>
      <c r="BK447" s="201"/>
      <c r="BM447" s="19">
        <f t="shared" si="483"/>
        <v>0</v>
      </c>
      <c r="BO447" s="201"/>
      <c r="BQ447" s="47">
        <f t="shared" si="484"/>
        <v>0</v>
      </c>
      <c r="BR447" s="47"/>
      <c r="BS447" s="214"/>
      <c r="BT447" s="47"/>
      <c r="BU447" s="47">
        <f t="shared" si="485"/>
        <v>0</v>
      </c>
      <c r="BV447" s="47"/>
      <c r="BW447" s="214"/>
      <c r="BX447" s="47"/>
      <c r="BY447" s="47">
        <f t="shared" si="486"/>
        <v>0</v>
      </c>
      <c r="BZ447" s="47"/>
      <c r="CA447" s="214"/>
      <c r="CB447" s="47"/>
      <c r="CC447" s="47">
        <f t="shared" si="487"/>
        <v>0</v>
      </c>
      <c r="CD447" s="47"/>
      <c r="CE447" s="214"/>
      <c r="CF447" s="47"/>
      <c r="CG447" s="47">
        <f t="shared" si="488"/>
        <v>0</v>
      </c>
      <c r="CH447" s="47"/>
      <c r="CI447" s="214"/>
      <c r="CJ447" s="47"/>
      <c r="CK447" s="47">
        <f t="shared" si="489"/>
        <v>0</v>
      </c>
      <c r="CM447" s="19">
        <f t="shared" si="490"/>
        <v>0</v>
      </c>
      <c r="CO447" s="19">
        <f t="shared" si="429"/>
        <v>-44321.075416666667</v>
      </c>
      <c r="CQ447" s="19">
        <f t="shared" si="430"/>
        <v>0</v>
      </c>
      <c r="CS447" s="19">
        <f t="shared" si="431"/>
        <v>-44321.075416666667</v>
      </c>
      <c r="CU447" s="19">
        <f t="shared" si="491"/>
        <v>0</v>
      </c>
      <c r="CW447" s="76">
        <f t="shared" si="415"/>
        <v>0</v>
      </c>
      <c r="CY447" s="21"/>
      <c r="CZ447" s="19">
        <f t="shared" si="492"/>
        <v>-44321.075416666667</v>
      </c>
      <c r="DA447" s="21"/>
    </row>
    <row r="448" spans="1:105" x14ac:dyDescent="0.2">
      <c r="B448" s="17" t="str">
        <f>VLOOKUP(D448,'line assign basis'!$L$15:$Q$1525,6,FALSE)</f>
        <v>APPLIED INITIAL DEPO</v>
      </c>
      <c r="C448" s="20" t="s">
        <v>1311</v>
      </c>
      <c r="D448" s="20" t="str">
        <f t="shared" si="416"/>
        <v>235005</v>
      </c>
      <c r="E448" s="20">
        <f>IFERROR(VLOOKUP(D448,'line assign basis'!$L$5:$P$1288,5,FALSE),"")</f>
        <v>12</v>
      </c>
      <c r="F448" s="39">
        <v>-159636</v>
      </c>
      <c r="G448" s="39">
        <v>-162286.01</v>
      </c>
      <c r="H448" s="19">
        <v>-156403.67000000001</v>
      </c>
      <c r="I448" s="105">
        <f>IFERROR(VLOOKUP($D448,'SAP Data'!$A$7:$SD$1500,I$4,FALSE),"")</f>
        <v>-157183.76</v>
      </c>
      <c r="J448" s="105">
        <f>IFERROR(VLOOKUP($D448,'SAP Data'!$A$7:$SD$1500,J$4,FALSE),"")</f>
        <v>-159807.25</v>
      </c>
      <c r="K448" s="105">
        <f>IFERROR(VLOOKUP($D448,'SAP Data'!$A$7:$SD$1500,K$4,FALSE),"")</f>
        <v>-156792.89000000001</v>
      </c>
      <c r="L448" s="105">
        <f>IFERROR(VLOOKUP($D448,'SAP Data'!$A$7:$SD$1500,L$4,FALSE),"")</f>
        <v>-155967.6</v>
      </c>
      <c r="M448" s="105">
        <f>IFERROR(VLOOKUP($D448,'SAP Data'!$A$7:$SD$1500,M$4,FALSE),"")</f>
        <v>-160064.43</v>
      </c>
      <c r="N448" s="105">
        <f>IFERROR(VLOOKUP($D448,'SAP Data'!$A$7:$SD$1500,N$4,FALSE),"")</f>
        <v>-157685.94</v>
      </c>
      <c r="O448" s="105">
        <f>IFERROR(VLOOKUP($D448,'SAP Data'!$A$7:$SD$1500,O$4,FALSE),"")</f>
        <v>-162110.78</v>
      </c>
      <c r="P448" s="105">
        <f>IFERROR(VLOOKUP($D448,'SAP Data'!$A$7:$SD$1500,P$4,FALSE),"")</f>
        <v>-163421.48000000001</v>
      </c>
      <c r="Q448" s="105">
        <f>IFERROR(VLOOKUP($D448,'SAP Data'!$A$7:$SD$1500,Q$4,FALSE),"")</f>
        <v>-165467.85</v>
      </c>
      <c r="R448" s="105">
        <f>IFERROR(VLOOKUP($D448,'SAP Data'!$A$7:$SD$1500,R$4,FALSE),"")</f>
        <v>-161823.42000000001</v>
      </c>
      <c r="S448" s="105">
        <f>IFERROR(VLOOKUP($D448,'SAP Data'!$A$7:$SD$1500,S$4,FALSE),"")</f>
        <v>-157944.14000000001</v>
      </c>
      <c r="T448" s="105">
        <f>IFERROR(VLOOKUP($D448,'SAP Data'!$A$7:$SD$1500,T$4,FALSE),"")</f>
        <v>-156460.46</v>
      </c>
      <c r="U448" s="105">
        <f>IFERROR(VLOOKUP($D448,'SAP Data'!$A$7:$SD$1500,U$4,FALSE),"")</f>
        <v>-156011.29</v>
      </c>
      <c r="V448" s="105">
        <f>IFERROR(VLOOKUP($D448,'SAP Data'!$A$7:$SD$1500,V$4,FALSE),"")</f>
        <v>-154304.98000000001</v>
      </c>
      <c r="W448" s="105">
        <f>IFERROR(VLOOKUP($D448,'SAP Data'!$A$7:$SD$1500,W$4,FALSE),"")</f>
        <v>-154811.76999999999</v>
      </c>
      <c r="X448" s="105">
        <f>IFERROR(VLOOKUP($D448,'SAP Data'!$A$7:$SD$1500,X$4,FALSE),"")</f>
        <v>-171769.82</v>
      </c>
      <c r="Y448" s="105">
        <f>IFERROR(VLOOKUP($D448,'SAP Data'!$A$7:$SD$1500,Y$4,FALSE),"")</f>
        <v>-160299.92000000001</v>
      </c>
      <c r="Z448" s="105">
        <f>IFERROR(VLOOKUP($D448,'SAP Data'!$A$7:$SD$1500,Z$4,FALSE),"")</f>
        <v>-153512.43</v>
      </c>
      <c r="AA448" s="105">
        <f>IFERROR(VLOOKUP($D448,'SAP Data'!$A$7:$SD$1500,AA$4,FALSE),"")</f>
        <v>-160706.70000000001</v>
      </c>
      <c r="AB448" s="105">
        <f>IFERROR(VLOOKUP($D448,'SAP Data'!$A$7:$SD$1500,AB$4,FALSE),"")</f>
        <v>-156768.31</v>
      </c>
      <c r="AC448" s="220">
        <f>IFERROR(VLOOKUP($D448,'SAP Data'!$A$7:$SD$1500,AC$4,FALSE),"")</f>
        <v>-158689.60999999999</v>
      </c>
      <c r="AD448" s="133">
        <f t="shared" si="417"/>
        <v>-159826.78083333335</v>
      </c>
      <c r="AE448" s="47">
        <f t="shared" si="418"/>
        <v>-159737.01208333336</v>
      </c>
      <c r="AF448" s="47">
        <f t="shared" si="443"/>
        <v>-159558.46708333332</v>
      </c>
      <c r="AG448" s="47">
        <f t="shared" si="444"/>
        <v>-159511.98041666663</v>
      </c>
      <c r="AH448" s="47">
        <f t="shared" si="445"/>
        <v>-159233.86624999999</v>
      </c>
      <c r="AI448" s="47">
        <f t="shared" si="446"/>
        <v>-158922.05833333335</v>
      </c>
      <c r="AJ448" s="47">
        <f t="shared" si="423"/>
        <v>-159497.9375</v>
      </c>
      <c r="AK448" s="47">
        <f t="shared" si="424"/>
        <v>-160166.17541666669</v>
      </c>
      <c r="AL448" s="47">
        <f t="shared" si="425"/>
        <v>-160002.09125</v>
      </c>
      <c r="AM448" s="47">
        <f t="shared" si="426"/>
        <v>-159769.69166666668</v>
      </c>
      <c r="AN448" s="47">
        <f t="shared" si="427"/>
        <v>-159433.97291666665</v>
      </c>
      <c r="AO448" s="132">
        <f t="shared" si="428"/>
        <v>-158874.33083333334</v>
      </c>
      <c r="AP448" s="19"/>
      <c r="AQ448" s="201"/>
      <c r="AR448" s="19"/>
      <c r="AS448" s="19">
        <f t="shared" si="478"/>
        <v>0</v>
      </c>
      <c r="AT448" s="19"/>
      <c r="AU448" s="201"/>
      <c r="AV448" s="19"/>
      <c r="AW448" s="19">
        <f t="shared" si="479"/>
        <v>0</v>
      </c>
      <c r="AY448" s="201"/>
      <c r="BA448" s="19">
        <f t="shared" si="480"/>
        <v>0</v>
      </c>
      <c r="BC448" s="201"/>
      <c r="BE448" s="19">
        <f t="shared" si="481"/>
        <v>0</v>
      </c>
      <c r="BG448" s="201"/>
      <c r="BI448" s="19">
        <f t="shared" si="482"/>
        <v>0</v>
      </c>
      <c r="BK448" s="201"/>
      <c r="BM448" s="19">
        <f t="shared" si="483"/>
        <v>0</v>
      </c>
      <c r="BO448" s="201"/>
      <c r="BQ448" s="47">
        <f t="shared" si="484"/>
        <v>0</v>
      </c>
      <c r="BR448" s="47"/>
      <c r="BS448" s="214"/>
      <c r="BT448" s="47"/>
      <c r="BU448" s="47">
        <f t="shared" si="485"/>
        <v>0</v>
      </c>
      <c r="BV448" s="47"/>
      <c r="BW448" s="214"/>
      <c r="BX448" s="47"/>
      <c r="BY448" s="47">
        <f t="shared" si="486"/>
        <v>0</v>
      </c>
      <c r="BZ448" s="47"/>
      <c r="CA448" s="214"/>
      <c r="CB448" s="47"/>
      <c r="CC448" s="47">
        <f t="shared" si="487"/>
        <v>0</v>
      </c>
      <c r="CD448" s="47"/>
      <c r="CE448" s="214"/>
      <c r="CF448" s="47"/>
      <c r="CG448" s="47">
        <f t="shared" si="488"/>
        <v>0</v>
      </c>
      <c r="CH448" s="47"/>
      <c r="CI448" s="214"/>
      <c r="CJ448" s="47"/>
      <c r="CK448" s="47">
        <f t="shared" si="489"/>
        <v>0</v>
      </c>
      <c r="CM448" s="19">
        <f t="shared" si="490"/>
        <v>0</v>
      </c>
      <c r="CO448" s="19">
        <f t="shared" si="429"/>
        <v>-158874.33083333334</v>
      </c>
      <c r="CQ448" s="19">
        <f t="shared" si="430"/>
        <v>0</v>
      </c>
      <c r="CS448" s="19">
        <f t="shared" si="431"/>
        <v>-158874.33083333334</v>
      </c>
      <c r="CU448" s="19">
        <f t="shared" si="491"/>
        <v>0</v>
      </c>
      <c r="CW448" s="76">
        <f t="shared" si="415"/>
        <v>0</v>
      </c>
      <c r="CY448" s="21"/>
      <c r="CZ448" s="19">
        <f t="shared" si="492"/>
        <v>-158874.33083333334</v>
      </c>
      <c r="DA448" s="21"/>
    </row>
    <row r="449" spans="2:105" x14ac:dyDescent="0.2">
      <c r="B449" s="17" t="str">
        <f>VLOOKUP(D449,'line assign basis'!$L$15:$Q$1525,6,FALSE)</f>
        <v>FRANCHISE TAXES - CU</v>
      </c>
      <c r="C449" s="44">
        <v>500179</v>
      </c>
      <c r="D449" s="20" t="str">
        <f t="shared" si="416"/>
        <v>500179</v>
      </c>
      <c r="E449" s="20">
        <f>IFERROR(VLOOKUP(D449,'line assign basis'!$L$5:$P$1288,5,FALSE),"")</f>
        <v>29</v>
      </c>
      <c r="F449" s="39">
        <v>-5636491.7300000004</v>
      </c>
      <c r="G449" s="39">
        <v>-3513195.55</v>
      </c>
      <c r="H449" s="19">
        <v>-4963320.7</v>
      </c>
      <c r="I449" s="105">
        <f>IFERROR(VLOOKUP($D449,'SAP Data'!$A$7:$SD$1500,I$4,FALSE),"")</f>
        <v>-4921325.8600000003</v>
      </c>
      <c r="J449" s="105">
        <f>IFERROR(VLOOKUP($D449,'SAP Data'!$A$7:$SD$1500,J$4,FALSE),"")</f>
        <v>-2863318.43</v>
      </c>
      <c r="K449" s="105">
        <f>IFERROR(VLOOKUP($D449,'SAP Data'!$A$7:$SD$1500,K$4,FALSE),"")</f>
        <v>-3205514.85</v>
      </c>
      <c r="L449" s="105">
        <f>IFERROR(VLOOKUP($D449,'SAP Data'!$A$7:$SD$1500,L$4,FALSE),"")</f>
        <v>-3043980.2</v>
      </c>
      <c r="M449" s="105">
        <f>IFERROR(VLOOKUP($D449,'SAP Data'!$A$7:$SD$1500,M$4,FALSE),"")</f>
        <v>-1885911.96</v>
      </c>
      <c r="N449" s="105">
        <f>IFERROR(VLOOKUP($D449,'SAP Data'!$A$7:$SD$1500,N$4,FALSE),"")</f>
        <v>-2319907.98</v>
      </c>
      <c r="O449" s="105">
        <f>IFERROR(VLOOKUP($D449,'SAP Data'!$A$7:$SD$1500,O$4,FALSE),"")</f>
        <v>-2572733.0299999998</v>
      </c>
      <c r="P449" s="105">
        <f>IFERROR(VLOOKUP($D449,'SAP Data'!$A$7:$SD$1500,P$4,FALSE),"")</f>
        <v>-2760338.48</v>
      </c>
      <c r="Q449" s="105">
        <f>IFERROR(VLOOKUP($D449,'SAP Data'!$A$7:$SD$1500,Q$4,FALSE),"")</f>
        <v>-4287359.43</v>
      </c>
      <c r="R449" s="105">
        <f>IFERROR(VLOOKUP($D449,'SAP Data'!$A$7:$SD$1500,R$4,FALSE),"")</f>
        <v>-5169151.34</v>
      </c>
      <c r="S449" s="105">
        <f>IFERROR(VLOOKUP($D449,'SAP Data'!$A$7:$SD$1500,S$4,FALSE),"")</f>
        <v>-3477171.64</v>
      </c>
      <c r="T449" s="105">
        <f>IFERROR(VLOOKUP($D449,'SAP Data'!$A$7:$SD$1500,T$4,FALSE),"")</f>
        <v>-5113777.6500000004</v>
      </c>
      <c r="U449" s="105">
        <f>IFERROR(VLOOKUP($D449,'SAP Data'!$A$7:$SD$1500,U$4,FALSE),"")</f>
        <v>-4884583.71</v>
      </c>
      <c r="V449" s="105">
        <f>IFERROR(VLOOKUP($D449,'SAP Data'!$A$7:$SD$1500,V$4,FALSE),"")</f>
        <v>-2666029.71</v>
      </c>
      <c r="W449" s="105">
        <f>IFERROR(VLOOKUP($D449,'SAP Data'!$A$7:$SD$1500,W$4,FALSE),"")</f>
        <v>-2950658.54</v>
      </c>
      <c r="X449" s="105">
        <f>IFERROR(VLOOKUP($D449,'SAP Data'!$A$7:$SD$1500,X$4,FALSE),"")</f>
        <v>-2865117.28</v>
      </c>
      <c r="Y449" s="105">
        <f>IFERROR(VLOOKUP($D449,'SAP Data'!$A$7:$SD$1500,Y$4,FALSE),"")</f>
        <v>-1755136.13</v>
      </c>
      <c r="Z449" s="105">
        <f>IFERROR(VLOOKUP($D449,'SAP Data'!$A$7:$SD$1500,Z$4,FALSE),"")</f>
        <v>-2184728.4</v>
      </c>
      <c r="AA449" s="105">
        <f>IFERROR(VLOOKUP($D449,'SAP Data'!$A$7:$SD$1500,AA$4,FALSE),"")</f>
        <v>-2567530.36</v>
      </c>
      <c r="AB449" s="105">
        <f>IFERROR(VLOOKUP($D449,'SAP Data'!$A$7:$SD$1500,AB$4,FALSE),"")</f>
        <v>-2979505.7</v>
      </c>
      <c r="AC449" s="220">
        <f>IFERROR(VLOOKUP($D449,'SAP Data'!$A$7:$SD$1500,AC$4,FALSE),"")</f>
        <v>-4636885.43</v>
      </c>
      <c r="AD449" s="133">
        <f t="shared" si="417"/>
        <v>-3478310.6670833337</v>
      </c>
      <c r="AE449" s="47">
        <f t="shared" si="418"/>
        <v>-3457337.1545833335</v>
      </c>
      <c r="AF449" s="47">
        <f t="shared" si="443"/>
        <v>-3462105.1979166674</v>
      </c>
      <c r="AG449" s="47">
        <f t="shared" si="444"/>
        <v>-3466843.3145833332</v>
      </c>
      <c r="AH449" s="47">
        <f t="shared" si="445"/>
        <v>-3457092.0283333338</v>
      </c>
      <c r="AI449" s="47">
        <f t="shared" si="446"/>
        <v>-3438252.6520833336</v>
      </c>
      <c r="AJ449" s="47">
        <f t="shared" si="423"/>
        <v>-3420181.0175000001</v>
      </c>
      <c r="AK449" s="47">
        <f t="shared" si="424"/>
        <v>-3407279.4029166661</v>
      </c>
      <c r="AL449" s="47">
        <f t="shared" si="425"/>
        <v>-3396197.9275000007</v>
      </c>
      <c r="AM449" s="47">
        <f t="shared" si="426"/>
        <v>-3390348.6670833337</v>
      </c>
      <c r="AN449" s="47">
        <f t="shared" si="427"/>
        <v>-3399263.8566666674</v>
      </c>
      <c r="AO449" s="132">
        <f t="shared" si="428"/>
        <v>-3422959.4075000002</v>
      </c>
      <c r="AP449" s="19"/>
      <c r="AQ449" s="201"/>
      <c r="AR449" s="19"/>
      <c r="AS449" s="19">
        <f t="shared" si="478"/>
        <v>-3478310.6670833337</v>
      </c>
      <c r="AT449" s="19"/>
      <c r="AU449" s="201"/>
      <c r="AV449" s="19"/>
      <c r="AW449" s="19">
        <f t="shared" si="479"/>
        <v>-3457337.1545833335</v>
      </c>
      <c r="AY449" s="201"/>
      <c r="BA449" s="19">
        <f t="shared" si="480"/>
        <v>-3462105.1979166674</v>
      </c>
      <c r="BC449" s="201"/>
      <c r="BE449" s="19">
        <f t="shared" si="481"/>
        <v>-3466843.3145833332</v>
      </c>
      <c r="BG449" s="201"/>
      <c r="BI449" s="19">
        <f t="shared" si="482"/>
        <v>-3457092.0283333338</v>
      </c>
      <c r="BK449" s="201"/>
      <c r="BM449" s="19">
        <f t="shared" si="483"/>
        <v>-3438252.6520833336</v>
      </c>
      <c r="BO449" s="201"/>
      <c r="BQ449" s="47">
        <f t="shared" si="484"/>
        <v>-3420181.0175000001</v>
      </c>
      <c r="BR449" s="47"/>
      <c r="BS449" s="214"/>
      <c r="BT449" s="47"/>
      <c r="BU449" s="47">
        <f t="shared" si="485"/>
        <v>-3407279.4029166661</v>
      </c>
      <c r="BV449" s="47"/>
      <c r="BW449" s="214"/>
      <c r="BX449" s="47"/>
      <c r="BY449" s="47">
        <f t="shared" si="486"/>
        <v>-3396197.9275000007</v>
      </c>
      <c r="BZ449" s="47"/>
      <c r="CA449" s="214"/>
      <c r="CB449" s="47"/>
      <c r="CC449" s="47">
        <f t="shared" si="487"/>
        <v>-3390348.6670833337</v>
      </c>
      <c r="CD449" s="47"/>
      <c r="CE449" s="214"/>
      <c r="CF449" s="47"/>
      <c r="CG449" s="47">
        <f t="shared" si="488"/>
        <v>-3399263.8566666674</v>
      </c>
      <c r="CH449" s="47"/>
      <c r="CI449" s="214"/>
      <c r="CJ449" s="47"/>
      <c r="CK449" s="47">
        <f t="shared" si="489"/>
        <v>-3422959.4075000002</v>
      </c>
      <c r="CM449" s="19">
        <f t="shared" si="490"/>
        <v>0</v>
      </c>
      <c r="CO449" s="19">
        <f t="shared" si="429"/>
        <v>0</v>
      </c>
      <c r="CQ449" s="19">
        <f t="shared" si="430"/>
        <v>0</v>
      </c>
      <c r="CS449" s="19">
        <f t="shared" si="431"/>
        <v>0</v>
      </c>
      <c r="CU449" s="19">
        <f t="shared" si="491"/>
        <v>0</v>
      </c>
      <c r="CW449" s="76">
        <f t="shared" si="415"/>
        <v>0</v>
      </c>
      <c r="CY449" s="21"/>
      <c r="CZ449" s="19">
        <f t="shared" si="492"/>
        <v>0</v>
      </c>
      <c r="DA449" s="21"/>
    </row>
    <row r="450" spans="2:105" x14ac:dyDescent="0.2">
      <c r="B450" s="17" t="str">
        <f>VLOOKUP(D450,'line assign basis'!$L$15:$Q$1525,6,FALSE)</f>
        <v>CAP LEASE CUR DELL</v>
      </c>
      <c r="C450" s="20" t="s">
        <v>1316</v>
      </c>
      <c r="D450" s="20" t="str">
        <f t="shared" si="416"/>
        <v>243048</v>
      </c>
      <c r="E450" s="20">
        <f>IFERROR(VLOOKUP(D450,'line assign basis'!$L$5:$P$1288,5,FALSE),"")</f>
        <v>5</v>
      </c>
      <c r="F450" s="39">
        <v>0</v>
      </c>
      <c r="G450" s="39">
        <v>0</v>
      </c>
      <c r="H450" s="19">
        <v>0</v>
      </c>
      <c r="I450" s="105">
        <f>IFERROR(VLOOKUP($D450,'SAP Data'!$A$7:$SD$1500,I$4,FALSE),"")</f>
        <v>0</v>
      </c>
      <c r="J450" s="105">
        <f>IFERROR(VLOOKUP($D450,'SAP Data'!$A$7:$SD$1500,J$4,FALSE),"")</f>
        <v>0</v>
      </c>
      <c r="K450" s="105">
        <f>IFERROR(VLOOKUP($D450,'SAP Data'!$A$7:$SD$1500,K$4,FALSE),"")</f>
        <v>0</v>
      </c>
      <c r="L450" s="105">
        <f>IFERROR(VLOOKUP($D450,'SAP Data'!$A$7:$SD$1500,L$4,FALSE),"")</f>
        <v>0</v>
      </c>
      <c r="M450" s="105">
        <f>IFERROR(VLOOKUP($D450,'SAP Data'!$A$7:$SD$1500,M$4,FALSE),"")</f>
        <v>0</v>
      </c>
      <c r="N450" s="105">
        <f>IFERROR(VLOOKUP($D450,'SAP Data'!$A$7:$SD$1500,N$4,FALSE),"")</f>
        <v>0</v>
      </c>
      <c r="O450" s="105">
        <f>IFERROR(VLOOKUP($D450,'SAP Data'!$A$7:$SD$1500,O$4,FALSE),"")</f>
        <v>0</v>
      </c>
      <c r="P450" s="105">
        <f>IFERROR(VLOOKUP($D450,'SAP Data'!$A$7:$SD$1500,P$4,FALSE),"")</f>
        <v>0</v>
      </c>
      <c r="Q450" s="105">
        <f>IFERROR(VLOOKUP($D450,'SAP Data'!$A$7:$SD$1500,Q$4,FALSE),"")</f>
        <v>0</v>
      </c>
      <c r="R450" s="105">
        <f>IFERROR(VLOOKUP($D450,'SAP Data'!$A$7:$SD$1500,R$4,FALSE),"")</f>
        <v>0</v>
      </c>
      <c r="S450" s="105">
        <f>IFERROR(VLOOKUP($D450,'SAP Data'!$A$7:$SD$1500,S$4,FALSE),"")</f>
        <v>0</v>
      </c>
      <c r="T450" s="105">
        <f>IFERROR(VLOOKUP($D450,'SAP Data'!$A$7:$SD$1500,T$4,FALSE),"")</f>
        <v>0</v>
      </c>
      <c r="U450" s="105">
        <f>IFERROR(VLOOKUP($D450,'SAP Data'!$A$7:$SD$1500,U$4,FALSE),"")</f>
        <v>0</v>
      </c>
      <c r="V450" s="105">
        <f>IFERROR(VLOOKUP($D450,'SAP Data'!$A$7:$SD$1500,V$4,FALSE),"")</f>
        <v>0</v>
      </c>
      <c r="W450" s="105">
        <f>IFERROR(VLOOKUP($D450,'SAP Data'!$A$7:$SD$1500,W$4,FALSE),"")</f>
        <v>0</v>
      </c>
      <c r="X450" s="105">
        <f>IFERROR(VLOOKUP($D450,'SAP Data'!$A$7:$SD$1500,X$4,FALSE),"")</f>
        <v>0</v>
      </c>
      <c r="Y450" s="105">
        <f>IFERROR(VLOOKUP($D450,'SAP Data'!$A$7:$SD$1500,Y$4,FALSE),"")</f>
        <v>0</v>
      </c>
      <c r="Z450" s="105">
        <f>IFERROR(VLOOKUP($D450,'SAP Data'!$A$7:$SD$1500,Z$4,FALSE),"")</f>
        <v>0</v>
      </c>
      <c r="AA450" s="105">
        <f>IFERROR(VLOOKUP($D450,'SAP Data'!$A$7:$SD$1500,AA$4,FALSE),"")</f>
        <v>0</v>
      </c>
      <c r="AB450" s="105">
        <f>IFERROR(VLOOKUP($D450,'SAP Data'!$A$7:$SD$1500,AB$4,FALSE),"")</f>
        <v>0</v>
      </c>
      <c r="AC450" s="220">
        <f>IFERROR(VLOOKUP($D450,'SAP Data'!$A$7:$SD$1500,AC$4,FALSE),"")</f>
        <v>0</v>
      </c>
      <c r="AD450" s="133">
        <f t="shared" si="417"/>
        <v>0</v>
      </c>
      <c r="AE450" s="47">
        <f t="shared" si="418"/>
        <v>0</v>
      </c>
      <c r="AF450" s="47">
        <f t="shared" si="443"/>
        <v>0</v>
      </c>
      <c r="AG450" s="47">
        <f t="shared" si="444"/>
        <v>0</v>
      </c>
      <c r="AH450" s="47">
        <f t="shared" si="445"/>
        <v>0</v>
      </c>
      <c r="AI450" s="47">
        <f t="shared" si="446"/>
        <v>0</v>
      </c>
      <c r="AJ450" s="47">
        <f t="shared" si="423"/>
        <v>0</v>
      </c>
      <c r="AK450" s="47">
        <f t="shared" si="424"/>
        <v>0</v>
      </c>
      <c r="AL450" s="47">
        <f t="shared" si="425"/>
        <v>0</v>
      </c>
      <c r="AM450" s="47">
        <f t="shared" si="426"/>
        <v>0</v>
      </c>
      <c r="AN450" s="47">
        <f t="shared" si="427"/>
        <v>0</v>
      </c>
      <c r="AO450" s="132">
        <f t="shared" si="428"/>
        <v>0</v>
      </c>
      <c r="AP450" s="19"/>
      <c r="AQ450" s="201"/>
      <c r="AR450" s="19"/>
      <c r="AS450" s="19">
        <f t="shared" si="478"/>
        <v>0</v>
      </c>
      <c r="AT450" s="19"/>
      <c r="AU450" s="201"/>
      <c r="AV450" s="19"/>
      <c r="AW450" s="19">
        <f t="shared" si="479"/>
        <v>0</v>
      </c>
      <c r="AY450" s="201"/>
      <c r="BA450" s="19">
        <f t="shared" si="480"/>
        <v>0</v>
      </c>
      <c r="BC450" s="201"/>
      <c r="BE450" s="19">
        <f t="shared" si="481"/>
        <v>0</v>
      </c>
      <c r="BG450" s="201"/>
      <c r="BI450" s="19">
        <f t="shared" si="482"/>
        <v>0</v>
      </c>
      <c r="BK450" s="201"/>
      <c r="BM450" s="19">
        <f t="shared" si="483"/>
        <v>0</v>
      </c>
      <c r="BO450" s="201"/>
      <c r="BQ450" s="47">
        <f t="shared" si="484"/>
        <v>0</v>
      </c>
      <c r="BR450" s="47"/>
      <c r="BS450" s="214"/>
      <c r="BT450" s="47"/>
      <c r="BU450" s="47">
        <f t="shared" si="485"/>
        <v>0</v>
      </c>
      <c r="BV450" s="47"/>
      <c r="BW450" s="214"/>
      <c r="BX450" s="47"/>
      <c r="BY450" s="47">
        <f t="shared" si="486"/>
        <v>0</v>
      </c>
      <c r="BZ450" s="47"/>
      <c r="CA450" s="214"/>
      <c r="CB450" s="47"/>
      <c r="CC450" s="47">
        <f t="shared" si="487"/>
        <v>0</v>
      </c>
      <c r="CD450" s="47"/>
      <c r="CE450" s="214"/>
      <c r="CF450" s="47"/>
      <c r="CG450" s="47">
        <f t="shared" si="488"/>
        <v>0</v>
      </c>
      <c r="CH450" s="47"/>
      <c r="CI450" s="214"/>
      <c r="CJ450" s="47"/>
      <c r="CK450" s="47">
        <f t="shared" si="489"/>
        <v>0</v>
      </c>
      <c r="CM450" s="19">
        <f t="shared" si="490"/>
        <v>0</v>
      </c>
      <c r="CO450" s="19">
        <f t="shared" si="429"/>
        <v>0</v>
      </c>
      <c r="CQ450" s="19">
        <f t="shared" si="430"/>
        <v>0</v>
      </c>
      <c r="CS450" s="19">
        <f t="shared" si="431"/>
        <v>0</v>
      </c>
      <c r="CU450" s="19">
        <f t="shared" si="491"/>
        <v>0</v>
      </c>
      <c r="CW450" s="76">
        <f t="shared" si="415"/>
        <v>0</v>
      </c>
      <c r="CY450" s="21"/>
      <c r="CZ450" s="19">
        <f t="shared" si="492"/>
        <v>0</v>
      </c>
      <c r="DA450" s="21"/>
    </row>
    <row r="451" spans="2:105" x14ac:dyDescent="0.2">
      <c r="B451" s="17" t="str">
        <f>VLOOKUP(D451,'line assign basis'!$L$15:$Q$1525,6,FALSE)</f>
        <v>OTHER CURRENT LIABIL</v>
      </c>
      <c r="C451" s="44">
        <v>500181</v>
      </c>
      <c r="D451" s="20" t="str">
        <f t="shared" si="416"/>
        <v>500181</v>
      </c>
      <c r="E451" s="20">
        <f>IFERROR(VLOOKUP(D451,'line assign basis'!$L$5:$P$1288,5,FALSE),"")</f>
        <v>29</v>
      </c>
      <c r="F451" s="39">
        <v>-33695392.490000002</v>
      </c>
      <c r="G451" s="39">
        <v>-33193864.5</v>
      </c>
      <c r="H451" s="19">
        <v>-29032356.260000002</v>
      </c>
      <c r="I451" s="105">
        <f>IFERROR(VLOOKUP($D451,'SAP Data'!$A$7:$SD$1500,I$4,FALSE),"")</f>
        <v>-30423510.850000001</v>
      </c>
      <c r="J451" s="105">
        <f>IFERROR(VLOOKUP($D451,'SAP Data'!$A$7:$SD$1500,J$4,FALSE),"")</f>
        <v>-29246619.530000001</v>
      </c>
      <c r="K451" s="105">
        <f>IFERROR(VLOOKUP($D451,'SAP Data'!$A$7:$SD$1500,K$4,FALSE),"")</f>
        <v>-23660325.399999999</v>
      </c>
      <c r="L451" s="105">
        <f>IFERROR(VLOOKUP($D451,'SAP Data'!$A$7:$SD$1500,L$4,FALSE),"")</f>
        <v>-25356947.079999998</v>
      </c>
      <c r="M451" s="105">
        <f>IFERROR(VLOOKUP($D451,'SAP Data'!$A$7:$SD$1500,M$4,FALSE),"")</f>
        <v>-25070547.789999999</v>
      </c>
      <c r="N451" s="105">
        <f>IFERROR(VLOOKUP($D451,'SAP Data'!$A$7:$SD$1500,N$4,FALSE),"")</f>
        <v>-27092932.920000002</v>
      </c>
      <c r="O451" s="105">
        <f>IFERROR(VLOOKUP($D451,'SAP Data'!$A$7:$SD$1500,O$4,FALSE),"")</f>
        <v>-29262391.379999999</v>
      </c>
      <c r="P451" s="105">
        <f>IFERROR(VLOOKUP($D451,'SAP Data'!$A$7:$SD$1500,P$4,FALSE),"")</f>
        <v>-29738607.629999999</v>
      </c>
      <c r="Q451" s="105">
        <f>IFERROR(VLOOKUP($D451,'SAP Data'!$A$7:$SD$1500,Q$4,FALSE),"")</f>
        <v>-43745284.909999996</v>
      </c>
      <c r="R451" s="105">
        <f>IFERROR(VLOOKUP($D451,'SAP Data'!$A$7:$SD$1500,R$4,FALSE),"")</f>
        <v>-47505951.770000003</v>
      </c>
      <c r="S451" s="105">
        <f>IFERROR(VLOOKUP($D451,'SAP Data'!$A$7:$SD$1500,S$4,FALSE),"")</f>
        <v>-47724041.869999997</v>
      </c>
      <c r="T451" s="105">
        <f>IFERROR(VLOOKUP($D451,'SAP Data'!$A$7:$SD$1500,T$4,FALSE),"")</f>
        <v>-43100119.859999999</v>
      </c>
      <c r="U451" s="105">
        <f>IFERROR(VLOOKUP($D451,'SAP Data'!$A$7:$SD$1500,U$4,FALSE),"")</f>
        <v>-44237822.109999999</v>
      </c>
      <c r="V451" s="105">
        <f>IFERROR(VLOOKUP($D451,'SAP Data'!$A$7:$SD$1500,V$4,FALSE),"")</f>
        <v>-43128270.939999998</v>
      </c>
      <c r="W451" s="105">
        <f>IFERROR(VLOOKUP($D451,'SAP Data'!$A$7:$SD$1500,W$4,FALSE),"")</f>
        <v>-27310489.449999999</v>
      </c>
      <c r="X451" s="105">
        <f>IFERROR(VLOOKUP($D451,'SAP Data'!$A$7:$SD$1500,X$4,FALSE),"")</f>
        <v>-29290328.850000001</v>
      </c>
      <c r="Y451" s="105">
        <f>IFERROR(VLOOKUP($D451,'SAP Data'!$A$7:$SD$1500,Y$4,FALSE),"")</f>
        <v>-28926177.34</v>
      </c>
      <c r="Z451" s="105">
        <f>IFERROR(VLOOKUP($D451,'SAP Data'!$A$7:$SD$1500,Z$4,FALSE),"")</f>
        <v>-31396374.460000001</v>
      </c>
      <c r="AA451" s="105">
        <f>IFERROR(VLOOKUP($D451,'SAP Data'!$A$7:$SD$1500,AA$4,FALSE),"")</f>
        <v>-31970252.329999998</v>
      </c>
      <c r="AB451" s="105">
        <f>IFERROR(VLOOKUP($D451,'SAP Data'!$A$7:$SD$1500,AB$4,FALSE),"")</f>
        <v>-32883218.690000001</v>
      </c>
      <c r="AC451" s="220">
        <f>IFERROR(VLOOKUP($D451,'SAP Data'!$A$7:$SD$1500,AC$4,FALSE),"")</f>
        <v>-47543490.359999999</v>
      </c>
      <c r="AD451" s="133">
        <f t="shared" si="417"/>
        <v>-30535338.364999998</v>
      </c>
      <c r="AE451" s="47">
        <f t="shared" si="418"/>
        <v>-31716202.392083332</v>
      </c>
      <c r="AF451" s="47">
        <f t="shared" si="443"/>
        <v>-32907783.265833333</v>
      </c>
      <c r="AG451" s="47">
        <f t="shared" si="444"/>
        <v>-34069536.384999998</v>
      </c>
      <c r="AH451" s="47">
        <f t="shared" si="445"/>
        <v>-35223534.829583339</v>
      </c>
      <c r="AI451" s="47">
        <f t="shared" si="446"/>
        <v>-35954027.140416667</v>
      </c>
      <c r="AJ451" s="47">
        <f t="shared" si="423"/>
        <v>-36270008.216250002</v>
      </c>
      <c r="AK451" s="47">
        <f t="shared" si="424"/>
        <v>-36594550.35458333</v>
      </c>
      <c r="AL451" s="47">
        <f t="shared" si="425"/>
        <v>-36934511.649999999</v>
      </c>
      <c r="AM451" s="47">
        <f t="shared" si="426"/>
        <v>-37226649.253750004</v>
      </c>
      <c r="AN451" s="47">
        <f t="shared" si="427"/>
        <v>-37470502.25416667</v>
      </c>
      <c r="AO451" s="132">
        <f t="shared" si="428"/>
        <v>-37759786.275416665</v>
      </c>
      <c r="AP451" s="19"/>
      <c r="AQ451" s="201"/>
      <c r="AR451" s="19"/>
      <c r="AS451" s="19">
        <f t="shared" si="478"/>
        <v>-30535338.364999998</v>
      </c>
      <c r="AT451" s="19"/>
      <c r="AU451" s="201"/>
      <c r="AV451" s="19"/>
      <c r="AW451" s="19">
        <f t="shared" si="479"/>
        <v>-31716202.392083332</v>
      </c>
      <c r="AY451" s="201"/>
      <c r="BA451" s="19">
        <f t="shared" si="480"/>
        <v>-32907783.265833333</v>
      </c>
      <c r="BC451" s="201"/>
      <c r="BE451" s="19">
        <f t="shared" si="481"/>
        <v>-34069536.384999998</v>
      </c>
      <c r="BG451" s="201"/>
      <c r="BI451" s="19">
        <f t="shared" si="482"/>
        <v>-35223534.829583339</v>
      </c>
      <c r="BK451" s="201"/>
      <c r="BM451" s="19">
        <f t="shared" si="483"/>
        <v>-35954027.140416667</v>
      </c>
      <c r="BO451" s="201"/>
      <c r="BQ451" s="47">
        <f t="shared" si="484"/>
        <v>-36270008.216250002</v>
      </c>
      <c r="BR451" s="47"/>
      <c r="BS451" s="214"/>
      <c r="BT451" s="47"/>
      <c r="BU451" s="47">
        <f t="shared" si="485"/>
        <v>-36594550.35458333</v>
      </c>
      <c r="BV451" s="47"/>
      <c r="BW451" s="214"/>
      <c r="BX451" s="47"/>
      <c r="BY451" s="47">
        <f t="shared" si="486"/>
        <v>-36934511.649999999</v>
      </c>
      <c r="BZ451" s="47"/>
      <c r="CA451" s="214"/>
      <c r="CB451" s="47"/>
      <c r="CC451" s="47">
        <f t="shared" si="487"/>
        <v>-37226649.253750004</v>
      </c>
      <c r="CD451" s="47"/>
      <c r="CE451" s="214"/>
      <c r="CF451" s="47"/>
      <c r="CG451" s="47">
        <f t="shared" si="488"/>
        <v>-37470502.25416667</v>
      </c>
      <c r="CH451" s="47"/>
      <c r="CI451" s="214"/>
      <c r="CJ451" s="47"/>
      <c r="CK451" s="47">
        <f t="shared" si="489"/>
        <v>-37759786.275416665</v>
      </c>
      <c r="CM451" s="19">
        <f t="shared" si="490"/>
        <v>0</v>
      </c>
      <c r="CO451" s="19">
        <f t="shared" si="429"/>
        <v>0</v>
      </c>
      <c r="CQ451" s="19">
        <f t="shared" si="430"/>
        <v>0</v>
      </c>
      <c r="CS451" s="19">
        <f t="shared" si="431"/>
        <v>0</v>
      </c>
      <c r="CU451" s="19">
        <f t="shared" si="491"/>
        <v>0</v>
      </c>
      <c r="CW451" s="76">
        <f t="shared" si="415"/>
        <v>0</v>
      </c>
      <c r="CY451" s="21"/>
      <c r="CZ451" s="19">
        <f t="shared" si="492"/>
        <v>0</v>
      </c>
      <c r="DA451" s="21"/>
    </row>
    <row r="452" spans="2:105" x14ac:dyDescent="0.2">
      <c r="B452" s="17" t="str">
        <f>VLOOKUP(D452,'line assign basis'!$L$15:$Q$1525,6,FALSE)</f>
        <v>DEFD INV TAX CREDIT</v>
      </c>
      <c r="C452" s="20" t="s">
        <v>1321</v>
      </c>
      <c r="D452" s="20" t="str">
        <f t="shared" si="416"/>
        <v>255084</v>
      </c>
      <c r="E452" s="20">
        <f>IFERROR(VLOOKUP(D452,'line assign basis'!$L$5:$P$1288,5,FALSE),"")</f>
        <v>4</v>
      </c>
      <c r="F452" s="39">
        <v>-2.23</v>
      </c>
      <c r="G452" s="39">
        <v>-2.23</v>
      </c>
      <c r="H452" s="19">
        <v>-2.23</v>
      </c>
      <c r="I452" s="105">
        <f>IFERROR(VLOOKUP($D452,'SAP Data'!$A$7:$SD$1500,I$4,FALSE),"")</f>
        <v>-2.23</v>
      </c>
      <c r="J452" s="105">
        <f>IFERROR(VLOOKUP($D452,'SAP Data'!$A$7:$SD$1500,J$4,FALSE),"")</f>
        <v>-2.23</v>
      </c>
      <c r="K452" s="105">
        <f>IFERROR(VLOOKUP($D452,'SAP Data'!$A$7:$SD$1500,K$4,FALSE),"")</f>
        <v>-2.23</v>
      </c>
      <c r="L452" s="105">
        <f>IFERROR(VLOOKUP($D452,'SAP Data'!$A$7:$SD$1500,L$4,FALSE),"")</f>
        <v>-2.23</v>
      </c>
      <c r="M452" s="105">
        <f>IFERROR(VLOOKUP($D452,'SAP Data'!$A$7:$SD$1500,M$4,FALSE),"")</f>
        <v>-2.23</v>
      </c>
      <c r="N452" s="105">
        <f>IFERROR(VLOOKUP($D452,'SAP Data'!$A$7:$SD$1500,N$4,FALSE),"")</f>
        <v>-2.23</v>
      </c>
      <c r="O452" s="105">
        <f>IFERROR(VLOOKUP($D452,'SAP Data'!$A$7:$SD$1500,O$4,FALSE),"")</f>
        <v>-2.23</v>
      </c>
      <c r="P452" s="105">
        <f>IFERROR(VLOOKUP($D452,'SAP Data'!$A$7:$SD$1500,P$4,FALSE),"")</f>
        <v>-2.23</v>
      </c>
      <c r="Q452" s="105">
        <f>IFERROR(VLOOKUP($D452,'SAP Data'!$A$7:$SD$1500,Q$4,FALSE),"")</f>
        <v>-2.23</v>
      </c>
      <c r="R452" s="105">
        <f>IFERROR(VLOOKUP($D452,'SAP Data'!$A$7:$SD$1500,R$4,FALSE),"")</f>
        <v>-2.23</v>
      </c>
      <c r="S452" s="105">
        <f>IFERROR(VLOOKUP($D452,'SAP Data'!$A$7:$SD$1500,S$4,FALSE),"")</f>
        <v>-2.23</v>
      </c>
      <c r="T452" s="105">
        <f>IFERROR(VLOOKUP($D452,'SAP Data'!$A$7:$SD$1500,T$4,FALSE),"")</f>
        <v>-2.23</v>
      </c>
      <c r="U452" s="105">
        <f>IFERROR(VLOOKUP($D452,'SAP Data'!$A$7:$SD$1500,U$4,FALSE),"")</f>
        <v>-2.23</v>
      </c>
      <c r="V452" s="105">
        <f>IFERROR(VLOOKUP($D452,'SAP Data'!$A$7:$SD$1500,V$4,FALSE),"")</f>
        <v>-2.23</v>
      </c>
      <c r="W452" s="105">
        <f>IFERROR(VLOOKUP($D452,'SAP Data'!$A$7:$SD$1500,W$4,FALSE),"")</f>
        <v>-2.23</v>
      </c>
      <c r="X452" s="105">
        <f>IFERROR(VLOOKUP($D452,'SAP Data'!$A$7:$SD$1500,X$4,FALSE),"")</f>
        <v>-2.23</v>
      </c>
      <c r="Y452" s="105">
        <f>IFERROR(VLOOKUP($D452,'SAP Data'!$A$7:$SD$1500,Y$4,FALSE),"")</f>
        <v>-2.23</v>
      </c>
      <c r="Z452" s="105">
        <f>IFERROR(VLOOKUP($D452,'SAP Data'!$A$7:$SD$1500,Z$4,FALSE),"")</f>
        <v>-2.23</v>
      </c>
      <c r="AA452" s="105">
        <f>IFERROR(VLOOKUP($D452,'SAP Data'!$A$7:$SD$1500,AA$4,FALSE),"")</f>
        <v>-2.23</v>
      </c>
      <c r="AB452" s="105">
        <f>IFERROR(VLOOKUP($D452,'SAP Data'!$A$7:$SD$1500,AB$4,FALSE),"")</f>
        <v>-2.23</v>
      </c>
      <c r="AC452" s="220">
        <f>IFERROR(VLOOKUP($D452,'SAP Data'!$A$7:$SD$1500,AC$4,FALSE),"")</f>
        <v>0</v>
      </c>
      <c r="AD452" s="133">
        <f t="shared" si="417"/>
        <v>-2.23</v>
      </c>
      <c r="AE452" s="47">
        <f t="shared" si="418"/>
        <v>-2.23</v>
      </c>
      <c r="AF452" s="47">
        <f t="shared" si="443"/>
        <v>-2.23</v>
      </c>
      <c r="AG452" s="47">
        <f t="shared" si="444"/>
        <v>-2.23</v>
      </c>
      <c r="AH452" s="47">
        <f t="shared" si="445"/>
        <v>-2.23</v>
      </c>
      <c r="AI452" s="47">
        <f t="shared" si="446"/>
        <v>-2.23</v>
      </c>
      <c r="AJ452" s="47">
        <f t="shared" si="423"/>
        <v>-2.23</v>
      </c>
      <c r="AK452" s="47">
        <f t="shared" si="424"/>
        <v>-2.23</v>
      </c>
      <c r="AL452" s="47">
        <f t="shared" si="425"/>
        <v>-2.23</v>
      </c>
      <c r="AM452" s="47">
        <f t="shared" si="426"/>
        <v>-2.23</v>
      </c>
      <c r="AN452" s="47">
        <f t="shared" si="427"/>
        <v>-2.23</v>
      </c>
      <c r="AO452" s="132">
        <f t="shared" si="428"/>
        <v>-2.1370833333333334</v>
      </c>
      <c r="AP452" s="19"/>
      <c r="AQ452" s="201"/>
      <c r="AR452" s="19"/>
      <c r="AS452" s="19">
        <f t="shared" si="478"/>
        <v>0</v>
      </c>
      <c r="AT452" s="19"/>
      <c r="AU452" s="201"/>
      <c r="AV452" s="19"/>
      <c r="AW452" s="19">
        <f t="shared" si="479"/>
        <v>0</v>
      </c>
      <c r="AY452" s="201"/>
      <c r="BA452" s="19">
        <f t="shared" si="480"/>
        <v>0</v>
      </c>
      <c r="BC452" s="201"/>
      <c r="BE452" s="19">
        <f t="shared" si="481"/>
        <v>0</v>
      </c>
      <c r="BG452" s="201"/>
      <c r="BI452" s="19">
        <f t="shared" si="482"/>
        <v>0</v>
      </c>
      <c r="BK452" s="201"/>
      <c r="BM452" s="19">
        <f t="shared" si="483"/>
        <v>0</v>
      </c>
      <c r="BO452" s="201"/>
      <c r="BQ452" s="47">
        <f t="shared" si="484"/>
        <v>0</v>
      </c>
      <c r="BR452" s="47"/>
      <c r="BS452" s="214"/>
      <c r="BT452" s="47"/>
      <c r="BU452" s="47">
        <f t="shared" si="485"/>
        <v>0</v>
      </c>
      <c r="BV452" s="47"/>
      <c r="BW452" s="214"/>
      <c r="BX452" s="47"/>
      <c r="BY452" s="47">
        <f t="shared" si="486"/>
        <v>0</v>
      </c>
      <c r="BZ452" s="47"/>
      <c r="CA452" s="214"/>
      <c r="CB452" s="47"/>
      <c r="CC452" s="47">
        <f t="shared" si="487"/>
        <v>0</v>
      </c>
      <c r="CD452" s="47"/>
      <c r="CE452" s="214"/>
      <c r="CF452" s="47"/>
      <c r="CG452" s="47">
        <f t="shared" si="488"/>
        <v>0</v>
      </c>
      <c r="CH452" s="47"/>
      <c r="CI452" s="214"/>
      <c r="CJ452" s="47"/>
      <c r="CK452" s="47">
        <f t="shared" si="489"/>
        <v>0</v>
      </c>
      <c r="CM452" s="19">
        <f t="shared" si="490"/>
        <v>-2.1370833333333334</v>
      </c>
      <c r="CO452" s="19">
        <f t="shared" si="429"/>
        <v>0</v>
      </c>
      <c r="CQ452" s="19">
        <f t="shared" ref="CQ452:CQ483" si="507">IFERROR(VLOOKUP(E452,$E$608:$CK$637,85,FALSE)*CZ452,"")</f>
        <v>0</v>
      </c>
      <c r="CS452" s="19">
        <f t="shared" si="431"/>
        <v>0</v>
      </c>
      <c r="CU452" s="19">
        <f t="shared" si="491"/>
        <v>0</v>
      </c>
      <c r="CW452" s="76">
        <f t="shared" si="415"/>
        <v>0</v>
      </c>
      <c r="CY452" s="21"/>
      <c r="CZ452" s="19">
        <f t="shared" si="492"/>
        <v>0</v>
      </c>
      <c r="DA452" s="21"/>
    </row>
    <row r="453" spans="2:105" x14ac:dyDescent="0.2">
      <c r="B453" s="17" t="e">
        <f>VLOOKUP(D453,'line assign basis'!$L$15:$Q$1525,6,FALSE)</f>
        <v>#N/A</v>
      </c>
      <c r="C453" s="20" t="s">
        <v>1658</v>
      </c>
      <c r="D453" s="20" t="str">
        <f t="shared" si="416"/>
        <v>283011</v>
      </c>
      <c r="E453" s="20" t="str">
        <f>IFERROR(VLOOKUP(D453,'line assign basis'!$L$5:$P$1288,5,FALSE),"")</f>
        <v/>
      </c>
      <c r="F453" s="39" t="s">
        <v>3477</v>
      </c>
      <c r="G453" s="39" t="s">
        <v>3477</v>
      </c>
      <c r="H453" s="19" t="s">
        <v>3477</v>
      </c>
      <c r="I453" s="105" t="str">
        <f>IFERROR(VLOOKUP($D453,'SAP Data'!$A$7:$SD$1500,I$4,FALSE),"")</f>
        <v/>
      </c>
      <c r="J453" s="105" t="str">
        <f>IFERROR(VLOOKUP($D453,'SAP Data'!$A$7:$SD$1500,J$4,FALSE),"")</f>
        <v/>
      </c>
      <c r="K453" s="105" t="str">
        <f>IFERROR(VLOOKUP($D453,'SAP Data'!$A$7:$SD$1500,K$4,FALSE),"")</f>
        <v/>
      </c>
      <c r="L453" s="105" t="str">
        <f>IFERROR(VLOOKUP($D453,'SAP Data'!$A$7:$SD$1500,L$4,FALSE),"")</f>
        <v/>
      </c>
      <c r="M453" s="105" t="str">
        <f>IFERROR(VLOOKUP($D453,'SAP Data'!$A$7:$SD$1500,M$4,FALSE),"")</f>
        <v/>
      </c>
      <c r="N453" s="105" t="str">
        <f>IFERROR(VLOOKUP($D453,'SAP Data'!$A$7:$SD$1500,N$4,FALSE),"")</f>
        <v/>
      </c>
      <c r="O453" s="105" t="str">
        <f>IFERROR(VLOOKUP($D453,'SAP Data'!$A$7:$SD$1500,O$4,FALSE),"")</f>
        <v/>
      </c>
      <c r="P453" s="105" t="str">
        <f>IFERROR(VLOOKUP($D453,'SAP Data'!$A$7:$SD$1500,P$4,FALSE),"")</f>
        <v/>
      </c>
      <c r="Q453" s="105" t="str">
        <f>IFERROR(VLOOKUP($D453,'SAP Data'!$A$7:$SD$1500,Q$4,FALSE),"")</f>
        <v/>
      </c>
      <c r="R453" s="105" t="str">
        <f>IFERROR(VLOOKUP($D453,'SAP Data'!$A$7:$SD$1500,R$4,FALSE),"")</f>
        <v/>
      </c>
      <c r="S453" s="105" t="str">
        <f>IFERROR(VLOOKUP($D453,'SAP Data'!$A$7:$SD$1500,S$4,FALSE),"")</f>
        <v/>
      </c>
      <c r="T453" s="105" t="str">
        <f>IFERROR(VLOOKUP($D453,'SAP Data'!$A$7:$SD$1500,T$4,FALSE),"")</f>
        <v/>
      </c>
      <c r="U453" s="105" t="str">
        <f>IFERROR(VLOOKUP($D453,'SAP Data'!$A$7:$SD$1500,U$4,FALSE),"")</f>
        <v/>
      </c>
      <c r="V453" s="105" t="str">
        <f>IFERROR(VLOOKUP($D453,'SAP Data'!$A$7:$SD$1500,V$4,FALSE),"")</f>
        <v/>
      </c>
      <c r="W453" s="105" t="str">
        <f>IFERROR(VLOOKUP($D453,'SAP Data'!$A$7:$SD$1500,W$4,FALSE),"")</f>
        <v/>
      </c>
      <c r="X453" s="105" t="str">
        <f>IFERROR(VLOOKUP($D453,'SAP Data'!$A$7:$SD$1500,X$4,FALSE),"")</f>
        <v/>
      </c>
      <c r="Y453" s="105" t="str">
        <f>IFERROR(VLOOKUP($D453,'SAP Data'!$A$7:$SD$1500,Y$4,FALSE),"")</f>
        <v/>
      </c>
      <c r="Z453" s="105" t="str">
        <f>IFERROR(VLOOKUP($D453,'SAP Data'!$A$7:$SD$1500,Z$4,FALSE),"")</f>
        <v/>
      </c>
      <c r="AA453" s="105" t="str">
        <f>IFERROR(VLOOKUP($D453,'SAP Data'!$A$7:$SD$1500,AA$4,FALSE),"")</f>
        <v/>
      </c>
      <c r="AB453" s="105" t="str">
        <f>IFERROR(VLOOKUP($D453,'SAP Data'!$A$7:$SD$1500,AB$4,FALSE),"")</f>
        <v/>
      </c>
      <c r="AC453" s="220" t="str">
        <f>IFERROR(VLOOKUP($D453,'SAP Data'!$A$7:$SD$1500,AC$4,FALSE),"")</f>
        <v/>
      </c>
      <c r="AD453" s="133" t="str">
        <f t="shared" si="417"/>
        <v/>
      </c>
      <c r="AE453" s="47" t="str">
        <f t="shared" si="418"/>
        <v/>
      </c>
      <c r="AF453" s="47" t="str">
        <f t="shared" si="443"/>
        <v/>
      </c>
      <c r="AG453" s="47" t="str">
        <f t="shared" si="444"/>
        <v/>
      </c>
      <c r="AH453" s="47" t="str">
        <f t="shared" si="445"/>
        <v/>
      </c>
      <c r="AI453" s="47" t="str">
        <f t="shared" si="446"/>
        <v/>
      </c>
      <c r="AJ453" s="47" t="str">
        <f t="shared" si="423"/>
        <v/>
      </c>
      <c r="AK453" s="47" t="str">
        <f t="shared" si="424"/>
        <v/>
      </c>
      <c r="AL453" s="47" t="str">
        <f t="shared" si="425"/>
        <v/>
      </c>
      <c r="AM453" s="47" t="str">
        <f t="shared" si="426"/>
        <v/>
      </c>
      <c r="AN453" s="47" t="str">
        <f t="shared" si="427"/>
        <v/>
      </c>
      <c r="AO453" s="132" t="str">
        <f t="shared" si="428"/>
        <v/>
      </c>
      <c r="AP453" s="19"/>
      <c r="AQ453" s="201"/>
      <c r="AR453" s="19"/>
      <c r="AS453" s="19">
        <f t="shared" si="478"/>
        <v>0</v>
      </c>
      <c r="AT453" s="19"/>
      <c r="AU453" s="201"/>
      <c r="AV453" s="19"/>
      <c r="AW453" s="19">
        <f t="shared" si="479"/>
        <v>0</v>
      </c>
      <c r="AY453" s="201"/>
      <c r="BA453" s="19">
        <f t="shared" si="480"/>
        <v>0</v>
      </c>
      <c r="BC453" s="201"/>
      <c r="BE453" s="19">
        <f t="shared" si="481"/>
        <v>0</v>
      </c>
      <c r="BG453" s="201"/>
      <c r="BI453" s="19">
        <f t="shared" si="482"/>
        <v>0</v>
      </c>
      <c r="BK453" s="201"/>
      <c r="BM453" s="19">
        <f t="shared" si="483"/>
        <v>0</v>
      </c>
      <c r="BO453" s="201"/>
      <c r="BQ453" s="47">
        <f t="shared" si="484"/>
        <v>0</v>
      </c>
      <c r="BR453" s="47"/>
      <c r="BS453" s="214"/>
      <c r="BT453" s="47"/>
      <c r="BU453" s="47">
        <f t="shared" si="485"/>
        <v>0</v>
      </c>
      <c r="BV453" s="47"/>
      <c r="BW453" s="214"/>
      <c r="BX453" s="47"/>
      <c r="BY453" s="47">
        <f t="shared" si="486"/>
        <v>0</v>
      </c>
      <c r="BZ453" s="47"/>
      <c r="CA453" s="214"/>
      <c r="CB453" s="47"/>
      <c r="CC453" s="47">
        <f t="shared" si="487"/>
        <v>0</v>
      </c>
      <c r="CD453" s="47"/>
      <c r="CE453" s="214"/>
      <c r="CF453" s="47"/>
      <c r="CG453" s="47">
        <f t="shared" si="488"/>
        <v>0</v>
      </c>
      <c r="CH453" s="47"/>
      <c r="CI453" s="214"/>
      <c r="CJ453" s="47"/>
      <c r="CK453" s="47">
        <f t="shared" si="489"/>
        <v>0</v>
      </c>
      <c r="CM453" s="19">
        <f t="shared" si="490"/>
        <v>0</v>
      </c>
      <c r="CO453" s="19">
        <f t="shared" si="429"/>
        <v>0</v>
      </c>
      <c r="CQ453" s="19" t="str">
        <f t="shared" si="507"/>
        <v/>
      </c>
      <c r="CS453" s="19" t="str">
        <f t="shared" si="431"/>
        <v/>
      </c>
      <c r="CU453" s="19">
        <f t="shared" si="491"/>
        <v>0</v>
      </c>
      <c r="CW453" s="76" t="str">
        <f t="shared" si="415"/>
        <v/>
      </c>
      <c r="CY453" s="21"/>
      <c r="CZ453" s="19">
        <f t="shared" si="492"/>
        <v>0</v>
      </c>
      <c r="DA453" s="21"/>
    </row>
    <row r="454" spans="2:105" x14ac:dyDescent="0.2">
      <c r="B454" s="17" t="str">
        <f>VLOOKUP(D454,'line assign basis'!$L$15:$Q$1525,6,FALSE)</f>
        <v>DefIncTax-EDIT Remea</v>
      </c>
      <c r="C454" s="20" t="s">
        <v>1324</v>
      </c>
      <c r="D454" s="20" t="str">
        <f t="shared" si="416"/>
        <v>283012</v>
      </c>
      <c r="E454" s="20">
        <f>IFERROR(VLOOKUP(D454,'line assign basis'!$L$5:$P$1288,5,FALSE),"")</f>
        <v>9</v>
      </c>
      <c r="F454" s="39">
        <v>56470134</v>
      </c>
      <c r="G454" s="39">
        <v>56470134</v>
      </c>
      <c r="H454" s="19">
        <v>56470134</v>
      </c>
      <c r="I454" s="105">
        <f>IFERROR(VLOOKUP($D454,'SAP Data'!$A$7:$SD$1500,I$4,FALSE),"")</f>
        <v>56470134</v>
      </c>
      <c r="J454" s="105">
        <f>IFERROR(VLOOKUP($D454,'SAP Data'!$A$7:$SD$1500,J$4,FALSE),"")</f>
        <v>56470134</v>
      </c>
      <c r="K454" s="105">
        <f>IFERROR(VLOOKUP($D454,'SAP Data'!$A$7:$SD$1500,K$4,FALSE),"")</f>
        <v>56470134</v>
      </c>
      <c r="L454" s="105">
        <f>IFERROR(VLOOKUP($D454,'SAP Data'!$A$7:$SD$1500,L$4,FALSE),"")</f>
        <v>56470134</v>
      </c>
      <c r="M454" s="105">
        <f>IFERROR(VLOOKUP($D454,'SAP Data'!$A$7:$SD$1500,M$4,FALSE),"")</f>
        <v>56470134</v>
      </c>
      <c r="N454" s="105">
        <f>IFERROR(VLOOKUP($D454,'SAP Data'!$A$7:$SD$1500,N$4,FALSE),"")</f>
        <v>57343678</v>
      </c>
      <c r="O454" s="105">
        <f>IFERROR(VLOOKUP($D454,'SAP Data'!$A$7:$SD$1500,O$4,FALSE),"")</f>
        <v>57343678</v>
      </c>
      <c r="P454" s="105">
        <f>IFERROR(VLOOKUP($D454,'SAP Data'!$A$7:$SD$1500,P$4,FALSE),"")</f>
        <v>57343678</v>
      </c>
      <c r="Q454" s="105">
        <f>IFERROR(VLOOKUP($D454,'SAP Data'!$A$7:$SD$1500,Q$4,FALSE),"")</f>
        <v>57468818</v>
      </c>
      <c r="R454" s="105">
        <f>IFERROR(VLOOKUP($D454,'SAP Data'!$A$7:$SD$1500,R$4,FALSE),"")</f>
        <v>57468818</v>
      </c>
      <c r="S454" s="105">
        <f>IFERROR(VLOOKUP($D454,'SAP Data'!$A$7:$SD$1500,S$4,FALSE),"")</f>
        <v>57468818</v>
      </c>
      <c r="T454" s="105">
        <f>IFERROR(VLOOKUP($D454,'SAP Data'!$A$7:$SD$1500,T$4,FALSE),"")</f>
        <v>55281677</v>
      </c>
      <c r="U454" s="105">
        <f>IFERROR(VLOOKUP($D454,'SAP Data'!$A$7:$SD$1500,U$4,FALSE),"")</f>
        <v>55052036</v>
      </c>
      <c r="V454" s="105">
        <f>IFERROR(VLOOKUP($D454,'SAP Data'!$A$7:$SD$1500,V$4,FALSE),"")</f>
        <v>54869401</v>
      </c>
      <c r="W454" s="105">
        <f>IFERROR(VLOOKUP($D454,'SAP Data'!$A$7:$SD$1500,W$4,FALSE),"")</f>
        <v>55153716</v>
      </c>
      <c r="X454" s="105">
        <f>IFERROR(VLOOKUP($D454,'SAP Data'!$A$7:$SD$1500,X$4,FALSE),"")</f>
        <v>55550408</v>
      </c>
      <c r="Y454" s="105">
        <f>IFERROR(VLOOKUP($D454,'SAP Data'!$A$7:$SD$1500,Y$4,FALSE),"")</f>
        <v>55910824</v>
      </c>
      <c r="Z454" s="105">
        <f>IFERROR(VLOOKUP($D454,'SAP Data'!$A$7:$SD$1500,Z$4,FALSE),"")</f>
        <v>56218362</v>
      </c>
      <c r="AA454" s="105">
        <f>IFERROR(VLOOKUP($D454,'SAP Data'!$A$7:$SD$1500,AA$4,FALSE),"")</f>
        <v>55928424</v>
      </c>
      <c r="AB454" s="105">
        <f>IFERROR(VLOOKUP($D454,'SAP Data'!$A$7:$SD$1500,AB$4,FALSE),"")</f>
        <v>55301913</v>
      </c>
      <c r="AC454" s="220">
        <f>IFERROR(VLOOKUP($D454,'SAP Data'!$A$7:$SD$1500,AC$4,FALSE),"")</f>
        <v>54258986</v>
      </c>
      <c r="AD454" s="133">
        <f t="shared" si="417"/>
        <v>56813355.5</v>
      </c>
      <c r="AE454" s="47">
        <f t="shared" si="418"/>
        <v>56896579.166666664</v>
      </c>
      <c r="AF454" s="47">
        <f t="shared" si="443"/>
        <v>56888671.958333336</v>
      </c>
      <c r="AG454" s="47">
        <f t="shared" si="444"/>
        <v>56780065.5</v>
      </c>
      <c r="AH454" s="47">
        <f t="shared" si="445"/>
        <v>56654280.875</v>
      </c>
      <c r="AI454" s="47">
        <f t="shared" si="446"/>
        <v>56532732.916666664</v>
      </c>
      <c r="AJ454" s="47">
        <f t="shared" si="423"/>
        <v>56439560.25</v>
      </c>
      <c r="AK454" s="47">
        <f t="shared" si="424"/>
        <v>56377933.75</v>
      </c>
      <c r="AL454" s="47">
        <f t="shared" si="425"/>
        <v>56307741</v>
      </c>
      <c r="AM454" s="47">
        <f t="shared" si="426"/>
        <v>56201883.916666664</v>
      </c>
      <c r="AN454" s="47">
        <f t="shared" si="427"/>
        <v>56057841.458333336</v>
      </c>
      <c r="AO454" s="132">
        <f t="shared" si="428"/>
        <v>55839024.916666664</v>
      </c>
      <c r="AP454" s="19"/>
      <c r="AQ454" s="201"/>
      <c r="AR454" s="19"/>
      <c r="AS454" s="19">
        <f t="shared" si="478"/>
        <v>0</v>
      </c>
      <c r="AT454" s="19"/>
      <c r="AU454" s="201"/>
      <c r="AV454" s="19"/>
      <c r="AW454" s="19">
        <f t="shared" si="479"/>
        <v>0</v>
      </c>
      <c r="AY454" s="201"/>
      <c r="BA454" s="19">
        <f t="shared" si="480"/>
        <v>0</v>
      </c>
      <c r="BC454" s="201"/>
      <c r="BE454" s="19">
        <f t="shared" si="481"/>
        <v>0</v>
      </c>
      <c r="BG454" s="201"/>
      <c r="BI454" s="19">
        <f t="shared" si="482"/>
        <v>0</v>
      </c>
      <c r="BK454" s="201"/>
      <c r="BM454" s="19">
        <f t="shared" si="483"/>
        <v>0</v>
      </c>
      <c r="BO454" s="201"/>
      <c r="BQ454" s="47">
        <f t="shared" si="484"/>
        <v>0</v>
      </c>
      <c r="BR454" s="47"/>
      <c r="BS454" s="214"/>
      <c r="BT454" s="47"/>
      <c r="BU454" s="47">
        <f t="shared" si="485"/>
        <v>0</v>
      </c>
      <c r="BV454" s="47"/>
      <c r="BW454" s="214"/>
      <c r="BX454" s="47"/>
      <c r="BY454" s="47">
        <f t="shared" si="486"/>
        <v>0</v>
      </c>
      <c r="BZ454" s="47"/>
      <c r="CA454" s="214"/>
      <c r="CB454" s="47"/>
      <c r="CC454" s="47">
        <f t="shared" si="487"/>
        <v>0</v>
      </c>
      <c r="CD454" s="47"/>
      <c r="CE454" s="214"/>
      <c r="CF454" s="47"/>
      <c r="CG454" s="47">
        <f t="shared" si="488"/>
        <v>0</v>
      </c>
      <c r="CH454" s="47"/>
      <c r="CI454" s="214"/>
      <c r="CJ454" s="47"/>
      <c r="CK454" s="47">
        <f t="shared" si="489"/>
        <v>0</v>
      </c>
      <c r="CM454" s="19">
        <f t="shared" si="490"/>
        <v>0</v>
      </c>
      <c r="CO454" s="19">
        <f t="shared" si="429"/>
        <v>55839024.916666664</v>
      </c>
      <c r="CQ454" s="19">
        <f t="shared" si="507"/>
        <v>0</v>
      </c>
      <c r="CS454" s="19">
        <f t="shared" si="431"/>
        <v>55839024.916666664</v>
      </c>
      <c r="CU454" s="19">
        <f t="shared" si="491"/>
        <v>0</v>
      </c>
      <c r="CW454" s="76">
        <f t="shared" si="415"/>
        <v>0</v>
      </c>
      <c r="CY454" s="21"/>
      <c r="CZ454" s="19">
        <f t="shared" si="492"/>
        <v>55839024.916666664</v>
      </c>
      <c r="DA454" s="21"/>
    </row>
    <row r="455" spans="2:105" x14ac:dyDescent="0.2">
      <c r="B455" s="17" t="str">
        <f>VLOOKUP(D455,'line assign basis'!$L$15:$Q$1525,6,FALSE)</f>
        <v>DEF INC TAX-PROP 109</v>
      </c>
      <c r="C455" s="20" t="s">
        <v>1327</v>
      </c>
      <c r="D455" s="20" t="str">
        <f t="shared" si="416"/>
        <v>283013</v>
      </c>
      <c r="E455" s="20">
        <f>IFERROR(VLOOKUP(D455,'line assign basis'!$L$5:$P$1288,5,FALSE),"")</f>
        <v>19</v>
      </c>
      <c r="F455" s="39">
        <v>-9229.16</v>
      </c>
      <c r="G455" s="39">
        <v>-9229.16</v>
      </c>
      <c r="H455" s="19">
        <v>-3229.16</v>
      </c>
      <c r="I455" s="105">
        <f>IFERROR(VLOOKUP($D455,'SAP Data'!$A$7:$SD$1500,I$4,FALSE),"")</f>
        <v>-3229.16</v>
      </c>
      <c r="J455" s="105">
        <f>IFERROR(VLOOKUP($D455,'SAP Data'!$A$7:$SD$1500,J$4,FALSE),"")</f>
        <v>-3229.16</v>
      </c>
      <c r="K455" s="105">
        <f>IFERROR(VLOOKUP($D455,'SAP Data'!$A$7:$SD$1500,K$4,FALSE),"")</f>
        <v>-3229.16</v>
      </c>
      <c r="L455" s="105">
        <f>IFERROR(VLOOKUP($D455,'SAP Data'!$A$7:$SD$1500,L$4,FALSE),"")</f>
        <v>-3229.16</v>
      </c>
      <c r="M455" s="105">
        <f>IFERROR(VLOOKUP($D455,'SAP Data'!$A$7:$SD$1500,M$4,FALSE),"")</f>
        <v>-3229.16</v>
      </c>
      <c r="N455" s="105">
        <f>IFERROR(VLOOKUP($D455,'SAP Data'!$A$7:$SD$1500,N$4,FALSE),"")</f>
        <v>-3229.16</v>
      </c>
      <c r="O455" s="105">
        <f>IFERROR(VLOOKUP($D455,'SAP Data'!$A$7:$SD$1500,O$4,FALSE),"")</f>
        <v>-3229.16</v>
      </c>
      <c r="P455" s="105">
        <f>IFERROR(VLOOKUP($D455,'SAP Data'!$A$7:$SD$1500,P$4,FALSE),"")</f>
        <v>-3229.16</v>
      </c>
      <c r="Q455" s="105">
        <f>IFERROR(VLOOKUP($D455,'SAP Data'!$A$7:$SD$1500,Q$4,FALSE),"")</f>
        <v>-0.16</v>
      </c>
      <c r="R455" s="105">
        <f>IFERROR(VLOOKUP($D455,'SAP Data'!$A$7:$SD$1500,R$4,FALSE),"")</f>
        <v>-0.16</v>
      </c>
      <c r="S455" s="105">
        <f>IFERROR(VLOOKUP($D455,'SAP Data'!$A$7:$SD$1500,S$4,FALSE),"")</f>
        <v>-0.16</v>
      </c>
      <c r="T455" s="105">
        <f>IFERROR(VLOOKUP($D455,'SAP Data'!$A$7:$SD$1500,T$4,FALSE),"")</f>
        <v>0</v>
      </c>
      <c r="U455" s="105">
        <f>IFERROR(VLOOKUP($D455,'SAP Data'!$A$7:$SD$1500,U$4,FALSE),"")</f>
        <v>0</v>
      </c>
      <c r="V455" s="105">
        <f>IFERROR(VLOOKUP($D455,'SAP Data'!$A$7:$SD$1500,V$4,FALSE),"")</f>
        <v>0</v>
      </c>
      <c r="W455" s="105">
        <f>IFERROR(VLOOKUP($D455,'SAP Data'!$A$7:$SD$1500,W$4,FALSE),"")</f>
        <v>0</v>
      </c>
      <c r="X455" s="105">
        <f>IFERROR(VLOOKUP($D455,'SAP Data'!$A$7:$SD$1500,X$4,FALSE),"")</f>
        <v>0</v>
      </c>
      <c r="Y455" s="105">
        <f>IFERROR(VLOOKUP($D455,'SAP Data'!$A$7:$SD$1500,Y$4,FALSE),"")</f>
        <v>0</v>
      </c>
      <c r="Z455" s="105">
        <f>IFERROR(VLOOKUP($D455,'SAP Data'!$A$7:$SD$1500,Z$4,FALSE),"")</f>
        <v>0</v>
      </c>
      <c r="AA455" s="105">
        <f>IFERROR(VLOOKUP($D455,'SAP Data'!$A$7:$SD$1500,AA$4,FALSE),"")</f>
        <v>0</v>
      </c>
      <c r="AB455" s="105">
        <f>IFERROR(VLOOKUP($D455,'SAP Data'!$A$7:$SD$1500,AB$4,FALSE),"")</f>
        <v>0</v>
      </c>
      <c r="AC455" s="220">
        <f>IFERROR(VLOOKUP($D455,'SAP Data'!$A$7:$SD$1500,AC$4,FALSE),"")</f>
        <v>0</v>
      </c>
      <c r="AD455" s="133">
        <f t="shared" si="417"/>
        <v>-3575.5350000000012</v>
      </c>
      <c r="AE455" s="47">
        <f t="shared" si="418"/>
        <v>-2806.4516666666664</v>
      </c>
      <c r="AF455" s="47">
        <f t="shared" si="443"/>
        <v>-2287.3616666666662</v>
      </c>
      <c r="AG455" s="47">
        <f t="shared" si="444"/>
        <v>-2018.2650000000001</v>
      </c>
      <c r="AH455" s="47">
        <f t="shared" si="445"/>
        <v>-1749.1683333333331</v>
      </c>
      <c r="AI455" s="47">
        <f t="shared" si="446"/>
        <v>-1480.0716666666667</v>
      </c>
      <c r="AJ455" s="47">
        <f t="shared" si="423"/>
        <v>-1210.9749999999999</v>
      </c>
      <c r="AK455" s="47">
        <f t="shared" si="424"/>
        <v>-941.87833333333322</v>
      </c>
      <c r="AL455" s="47">
        <f t="shared" si="425"/>
        <v>-672.78166666666664</v>
      </c>
      <c r="AM455" s="47">
        <f t="shared" si="426"/>
        <v>-403.68499999999995</v>
      </c>
      <c r="AN455" s="47">
        <f t="shared" si="427"/>
        <v>-134.58833333333334</v>
      </c>
      <c r="AO455" s="132">
        <f t="shared" si="428"/>
        <v>-3.3333333333333333E-2</v>
      </c>
      <c r="AP455" s="19"/>
      <c r="AQ455" s="201"/>
      <c r="AR455" s="19"/>
      <c r="AS455" s="19">
        <f t="shared" si="478"/>
        <v>0</v>
      </c>
      <c r="AT455" s="19"/>
      <c r="AU455" s="201"/>
      <c r="AV455" s="19"/>
      <c r="AW455" s="19">
        <f t="shared" si="479"/>
        <v>0</v>
      </c>
      <c r="AY455" s="201"/>
      <c r="BA455" s="19">
        <f t="shared" si="480"/>
        <v>0</v>
      </c>
      <c r="BC455" s="201"/>
      <c r="BE455" s="19">
        <f t="shared" si="481"/>
        <v>0</v>
      </c>
      <c r="BG455" s="201"/>
      <c r="BI455" s="19">
        <f t="shared" si="482"/>
        <v>0</v>
      </c>
      <c r="BK455" s="201"/>
      <c r="BM455" s="19">
        <f t="shared" si="483"/>
        <v>0</v>
      </c>
      <c r="BO455" s="201"/>
      <c r="BQ455" s="47">
        <f t="shared" si="484"/>
        <v>0</v>
      </c>
      <c r="BR455" s="47"/>
      <c r="BS455" s="214"/>
      <c r="BT455" s="47"/>
      <c r="BU455" s="47">
        <f t="shared" si="485"/>
        <v>0</v>
      </c>
      <c r="BV455" s="47"/>
      <c r="BW455" s="214"/>
      <c r="BX455" s="47"/>
      <c r="BY455" s="47">
        <f t="shared" si="486"/>
        <v>0</v>
      </c>
      <c r="BZ455" s="47"/>
      <c r="CA455" s="214"/>
      <c r="CB455" s="47"/>
      <c r="CC455" s="47">
        <f t="shared" si="487"/>
        <v>0</v>
      </c>
      <c r="CD455" s="47"/>
      <c r="CE455" s="214"/>
      <c r="CF455" s="47"/>
      <c r="CG455" s="47">
        <f t="shared" si="488"/>
        <v>0</v>
      </c>
      <c r="CH455" s="47"/>
      <c r="CI455" s="214"/>
      <c r="CJ455" s="47"/>
      <c r="CK455" s="47">
        <f t="shared" si="489"/>
        <v>0</v>
      </c>
      <c r="CM455" s="19">
        <f t="shared" si="490"/>
        <v>0</v>
      </c>
      <c r="CO455" s="19">
        <f t="shared" si="429"/>
        <v>-3.3333333333333333E-2</v>
      </c>
      <c r="CQ455" s="19">
        <f t="shared" si="507"/>
        <v>0</v>
      </c>
      <c r="CS455" s="19">
        <f t="shared" si="431"/>
        <v>0</v>
      </c>
      <c r="CU455" s="19">
        <f t="shared" si="491"/>
        <v>-3.3333333333333333E-2</v>
      </c>
      <c r="CW455" s="76">
        <f t="shared" ref="CW455:CW522" si="508">IFERROR(SUM(CI455:CO455)-AO455,"")</f>
        <v>0</v>
      </c>
      <c r="CY455" s="21"/>
      <c r="CZ455" s="19">
        <f t="shared" si="492"/>
        <v>0</v>
      </c>
      <c r="DA455" s="21"/>
    </row>
    <row r="456" spans="2:105" x14ac:dyDescent="0.2">
      <c r="B456" s="17" t="str">
        <f>VLOOKUP(D456,'line assign basis'!$L$15:$Q$1525,6,FALSE)</f>
        <v>DEF INC TAX-OR RATE</v>
      </c>
      <c r="C456" s="20" t="s">
        <v>1330</v>
      </c>
      <c r="D456" s="20" t="str">
        <f t="shared" si="416"/>
        <v>283014</v>
      </c>
      <c r="E456" s="20">
        <f>IFERROR(VLOOKUP(D456,'line assign basis'!$L$5:$P$1288,5,FALSE),"")</f>
        <v>19</v>
      </c>
      <c r="F456" s="39">
        <v>0</v>
      </c>
      <c r="G456" s="39">
        <v>0</v>
      </c>
      <c r="H456" s="19">
        <v>0</v>
      </c>
      <c r="I456" s="105">
        <f>IFERROR(VLOOKUP($D456,'SAP Data'!$A$7:$SD$1500,I$4,FALSE),"")</f>
        <v>0</v>
      </c>
      <c r="J456" s="105">
        <f>IFERROR(VLOOKUP($D456,'SAP Data'!$A$7:$SD$1500,J$4,FALSE),"")</f>
        <v>0</v>
      </c>
      <c r="K456" s="105">
        <f>IFERROR(VLOOKUP($D456,'SAP Data'!$A$7:$SD$1500,K$4,FALSE),"")</f>
        <v>0</v>
      </c>
      <c r="L456" s="105">
        <f>IFERROR(VLOOKUP($D456,'SAP Data'!$A$7:$SD$1500,L$4,FALSE),"")</f>
        <v>0</v>
      </c>
      <c r="M456" s="105">
        <f>IFERROR(VLOOKUP($D456,'SAP Data'!$A$7:$SD$1500,M$4,FALSE),"")</f>
        <v>0</v>
      </c>
      <c r="N456" s="105">
        <f>IFERROR(VLOOKUP($D456,'SAP Data'!$A$7:$SD$1500,N$4,FALSE),"")</f>
        <v>0</v>
      </c>
      <c r="O456" s="105">
        <f>IFERROR(VLOOKUP($D456,'SAP Data'!$A$7:$SD$1500,O$4,FALSE),"")</f>
        <v>0</v>
      </c>
      <c r="P456" s="105">
        <f>IFERROR(VLOOKUP($D456,'SAP Data'!$A$7:$SD$1500,P$4,FALSE),"")</f>
        <v>0</v>
      </c>
      <c r="Q456" s="105">
        <f>IFERROR(VLOOKUP($D456,'SAP Data'!$A$7:$SD$1500,Q$4,FALSE),"")</f>
        <v>0</v>
      </c>
      <c r="R456" s="105">
        <f>IFERROR(VLOOKUP($D456,'SAP Data'!$A$7:$SD$1500,R$4,FALSE),"")</f>
        <v>0</v>
      </c>
      <c r="S456" s="105">
        <f>IFERROR(VLOOKUP($D456,'SAP Data'!$A$7:$SD$1500,S$4,FALSE),"")</f>
        <v>0</v>
      </c>
      <c r="T456" s="105">
        <f>IFERROR(VLOOKUP($D456,'SAP Data'!$A$7:$SD$1500,T$4,FALSE),"")</f>
        <v>0</v>
      </c>
      <c r="U456" s="105">
        <f>IFERROR(VLOOKUP($D456,'SAP Data'!$A$7:$SD$1500,U$4,FALSE),"")</f>
        <v>0</v>
      </c>
      <c r="V456" s="105">
        <f>IFERROR(VLOOKUP($D456,'SAP Data'!$A$7:$SD$1500,V$4,FALSE),"")</f>
        <v>0</v>
      </c>
      <c r="W456" s="105">
        <f>IFERROR(VLOOKUP($D456,'SAP Data'!$A$7:$SD$1500,W$4,FALSE),"")</f>
        <v>0</v>
      </c>
      <c r="X456" s="105">
        <f>IFERROR(VLOOKUP($D456,'SAP Data'!$A$7:$SD$1500,X$4,FALSE),"")</f>
        <v>0</v>
      </c>
      <c r="Y456" s="105">
        <f>IFERROR(VLOOKUP($D456,'SAP Data'!$A$7:$SD$1500,Y$4,FALSE),"")</f>
        <v>0</v>
      </c>
      <c r="Z456" s="105">
        <f>IFERROR(VLOOKUP($D456,'SAP Data'!$A$7:$SD$1500,Z$4,FALSE),"")</f>
        <v>0</v>
      </c>
      <c r="AA456" s="105">
        <f>IFERROR(VLOOKUP($D456,'SAP Data'!$A$7:$SD$1500,AA$4,FALSE),"")</f>
        <v>0</v>
      </c>
      <c r="AB456" s="105">
        <f>IFERROR(VLOOKUP($D456,'SAP Data'!$A$7:$SD$1500,AB$4,FALSE),"")</f>
        <v>0</v>
      </c>
      <c r="AC456" s="220">
        <f>IFERROR(VLOOKUP($D456,'SAP Data'!$A$7:$SD$1500,AC$4,FALSE),"")</f>
        <v>0</v>
      </c>
      <c r="AD456" s="133">
        <f t="shared" si="417"/>
        <v>0</v>
      </c>
      <c r="AE456" s="47">
        <f t="shared" si="418"/>
        <v>0</v>
      </c>
      <c r="AF456" s="47">
        <f t="shared" ref="AF456:AF490" si="509">IFERROR((H456/2+SUM(I456:S456)+T456/2)/12,"")</f>
        <v>0</v>
      </c>
      <c r="AG456" s="47">
        <f t="shared" ref="AG456:AG490" si="510">IFERROR((I456/2+SUM(J456:T456)+U456/2)/12,"")</f>
        <v>0</v>
      </c>
      <c r="AH456" s="47">
        <f t="shared" ref="AH456:AH490" si="511">IFERROR((J456/2+SUM(K456:U456)+V456/2)/12,"")</f>
        <v>0</v>
      </c>
      <c r="AI456" s="47">
        <f t="shared" ref="AI456:AI490" si="512">IFERROR((K456/2+SUM(L456:V456)+W456/2)/12,"")</f>
        <v>0</v>
      </c>
      <c r="AJ456" s="47">
        <f t="shared" ref="AJ456:AJ523" si="513">IFERROR((L456/2+SUM(M456:W456)+X456/2)/12,"")</f>
        <v>0</v>
      </c>
      <c r="AK456" s="47">
        <f t="shared" ref="AK456:AK523" si="514">IFERROR((M456/2+SUM(N456:X456)+Y456/2)/12,"")</f>
        <v>0</v>
      </c>
      <c r="AL456" s="47">
        <f t="shared" ref="AL456:AL523" si="515">IFERROR((N456/2+SUM(O456:Y456)+Z456/2)/12,"")</f>
        <v>0</v>
      </c>
      <c r="AM456" s="47">
        <f t="shared" ref="AM456:AM523" si="516">IFERROR((O456/2+SUM(P456:Z456)+AA456/2)/12,"")</f>
        <v>0</v>
      </c>
      <c r="AN456" s="47">
        <f t="shared" ref="AN456:AN523" si="517">IFERROR((P456/2+SUM(Q456:AA456)+AB456/2)/12,"")</f>
        <v>0</v>
      </c>
      <c r="AO456" s="132">
        <f t="shared" ref="AO456:AO523" si="518">IFERROR((Q456/2+SUM(R456:AB456)+AC456/2)/12,"")</f>
        <v>0</v>
      </c>
      <c r="AP456" s="19"/>
      <c r="AQ456" s="201"/>
      <c r="AR456" s="19"/>
      <c r="AS456" s="19">
        <f t="shared" si="478"/>
        <v>0</v>
      </c>
      <c r="AT456" s="19"/>
      <c r="AU456" s="201"/>
      <c r="AV456" s="19"/>
      <c r="AW456" s="19">
        <f t="shared" si="479"/>
        <v>0</v>
      </c>
      <c r="AY456" s="201"/>
      <c r="BA456" s="19">
        <f t="shared" si="480"/>
        <v>0</v>
      </c>
      <c r="BC456" s="201"/>
      <c r="BE456" s="19">
        <f t="shared" si="481"/>
        <v>0</v>
      </c>
      <c r="BG456" s="201"/>
      <c r="BI456" s="19">
        <f t="shared" si="482"/>
        <v>0</v>
      </c>
      <c r="BK456" s="201"/>
      <c r="BM456" s="19">
        <f t="shared" si="483"/>
        <v>0</v>
      </c>
      <c r="BO456" s="201"/>
      <c r="BQ456" s="47">
        <f t="shared" si="484"/>
        <v>0</v>
      </c>
      <c r="BR456" s="47"/>
      <c r="BS456" s="214"/>
      <c r="BT456" s="47"/>
      <c r="BU456" s="47">
        <f t="shared" si="485"/>
        <v>0</v>
      </c>
      <c r="BV456" s="47"/>
      <c r="BW456" s="214"/>
      <c r="BX456" s="47"/>
      <c r="BY456" s="47">
        <f t="shared" si="486"/>
        <v>0</v>
      </c>
      <c r="BZ456" s="47"/>
      <c r="CA456" s="214"/>
      <c r="CB456" s="47"/>
      <c r="CC456" s="47">
        <f t="shared" si="487"/>
        <v>0</v>
      </c>
      <c r="CD456" s="47"/>
      <c r="CE456" s="214"/>
      <c r="CF456" s="47"/>
      <c r="CG456" s="47">
        <f t="shared" si="488"/>
        <v>0</v>
      </c>
      <c r="CH456" s="47"/>
      <c r="CI456" s="214"/>
      <c r="CJ456" s="47"/>
      <c r="CK456" s="47">
        <f t="shared" si="489"/>
        <v>0</v>
      </c>
      <c r="CM456" s="19">
        <f t="shared" si="490"/>
        <v>0</v>
      </c>
      <c r="CO456" s="19">
        <f t="shared" si="429"/>
        <v>0</v>
      </c>
      <c r="CQ456" s="19">
        <f t="shared" si="507"/>
        <v>0</v>
      </c>
      <c r="CS456" s="19">
        <f t="shared" si="431"/>
        <v>0</v>
      </c>
      <c r="CU456" s="19">
        <f t="shared" si="491"/>
        <v>0</v>
      </c>
      <c r="CW456" s="76">
        <f t="shared" si="508"/>
        <v>0</v>
      </c>
      <c r="CY456" s="21"/>
      <c r="CZ456" s="19">
        <f t="shared" si="492"/>
        <v>0</v>
      </c>
      <c r="DA456" s="21"/>
    </row>
    <row r="457" spans="2:105" x14ac:dyDescent="0.2">
      <c r="B457" s="17" t="str">
        <f>VLOOKUP(D457,'line assign basis'!$L$15:$Q$1525,6,FALSE)</f>
        <v>DEF INC TAX-PRE 1981</v>
      </c>
      <c r="C457" s="20" t="s">
        <v>1333</v>
      </c>
      <c r="D457" s="20" t="str">
        <f t="shared" si="416"/>
        <v>283015</v>
      </c>
      <c r="E457" s="20">
        <f>IFERROR(VLOOKUP(D457,'line assign basis'!$L$5:$P$1288,5,FALSE),"")</f>
        <v>19</v>
      </c>
      <c r="F457" s="39">
        <v>-2126538.14</v>
      </c>
      <c r="G457" s="39">
        <v>-2126538.14</v>
      </c>
      <c r="H457" s="19">
        <v>-1983038.14</v>
      </c>
      <c r="I457" s="105">
        <f>IFERROR(VLOOKUP($D457,'SAP Data'!$A$7:$SD$1500,I$4,FALSE),"")</f>
        <v>-1983038.14</v>
      </c>
      <c r="J457" s="105">
        <f>IFERROR(VLOOKUP($D457,'SAP Data'!$A$7:$SD$1500,J$4,FALSE),"")</f>
        <v>-1983038.14</v>
      </c>
      <c r="K457" s="105">
        <f>IFERROR(VLOOKUP($D457,'SAP Data'!$A$7:$SD$1500,K$4,FALSE),"")</f>
        <v>-1983038.14</v>
      </c>
      <c r="L457" s="105">
        <f>IFERROR(VLOOKUP($D457,'SAP Data'!$A$7:$SD$1500,L$4,FALSE),"")</f>
        <v>-1983038.14</v>
      </c>
      <c r="M457" s="105">
        <f>IFERROR(VLOOKUP($D457,'SAP Data'!$A$7:$SD$1500,M$4,FALSE),"")</f>
        <v>-1983038.14</v>
      </c>
      <c r="N457" s="105">
        <f>IFERROR(VLOOKUP($D457,'SAP Data'!$A$7:$SD$1500,N$4,FALSE),"")</f>
        <v>-1983038.14</v>
      </c>
      <c r="O457" s="105">
        <f>IFERROR(VLOOKUP($D457,'SAP Data'!$A$7:$SD$1500,O$4,FALSE),"")</f>
        <v>-1983038.14</v>
      </c>
      <c r="P457" s="105">
        <f>IFERROR(VLOOKUP($D457,'SAP Data'!$A$7:$SD$1500,P$4,FALSE),"")</f>
        <v>-1983038.14</v>
      </c>
      <c r="Q457" s="105">
        <f>IFERROR(VLOOKUP($D457,'SAP Data'!$A$7:$SD$1500,Q$4,FALSE),"")</f>
        <v>-1905695.14</v>
      </c>
      <c r="R457" s="105">
        <f>IFERROR(VLOOKUP($D457,'SAP Data'!$A$7:$SD$1500,R$4,FALSE),"")</f>
        <v>-1905695.14</v>
      </c>
      <c r="S457" s="105">
        <f>IFERROR(VLOOKUP($D457,'SAP Data'!$A$7:$SD$1500,S$4,FALSE),"")</f>
        <v>-1905695.14</v>
      </c>
      <c r="T457" s="105">
        <f>IFERROR(VLOOKUP($D457,'SAP Data'!$A$7:$SD$1500,T$4,FALSE),"")</f>
        <v>-1762195.14</v>
      </c>
      <c r="U457" s="105">
        <f>IFERROR(VLOOKUP($D457,'SAP Data'!$A$7:$SD$1500,U$4,FALSE),"")</f>
        <v>-1762195.14</v>
      </c>
      <c r="V457" s="105">
        <f>IFERROR(VLOOKUP($D457,'SAP Data'!$A$7:$SD$1500,V$4,FALSE),"")</f>
        <v>-1762195.14</v>
      </c>
      <c r="W457" s="105">
        <f>IFERROR(VLOOKUP($D457,'SAP Data'!$A$7:$SD$1500,W$4,FALSE),"")</f>
        <v>-1762195.14</v>
      </c>
      <c r="X457" s="105">
        <f>IFERROR(VLOOKUP($D457,'SAP Data'!$A$7:$SD$1500,X$4,FALSE),"")</f>
        <v>-1762195.14</v>
      </c>
      <c r="Y457" s="105">
        <f>IFERROR(VLOOKUP($D457,'SAP Data'!$A$7:$SD$1500,Y$4,FALSE),"")</f>
        <v>-1762195.14</v>
      </c>
      <c r="Z457" s="105">
        <f>IFERROR(VLOOKUP($D457,'SAP Data'!$A$7:$SD$1500,Z$4,FALSE),"")</f>
        <v>-1762195.14</v>
      </c>
      <c r="AA457" s="105">
        <f>IFERROR(VLOOKUP($D457,'SAP Data'!$A$7:$SD$1500,AA$4,FALSE),"")</f>
        <v>-1762195.14</v>
      </c>
      <c r="AB457" s="105">
        <f>IFERROR(VLOOKUP($D457,'SAP Data'!$A$7:$SD$1500,AB$4,FALSE),"")</f>
        <v>-1762195.14</v>
      </c>
      <c r="AC457" s="220">
        <f>IFERROR(VLOOKUP($D457,'SAP Data'!$A$7:$SD$1500,AC$4,FALSE),"")</f>
        <v>-1684852.14</v>
      </c>
      <c r="AD457" s="133">
        <f t="shared" si="417"/>
        <v>-1991307.7650000004</v>
      </c>
      <c r="AE457" s="47">
        <f t="shared" si="418"/>
        <v>-1972904.1816666669</v>
      </c>
      <c r="AF457" s="47">
        <f t="shared" si="509"/>
        <v>-1954500.5983333336</v>
      </c>
      <c r="AG457" s="47">
        <f t="shared" si="510"/>
        <v>-1936097.0150000004</v>
      </c>
      <c r="AH457" s="47">
        <f t="shared" si="511"/>
        <v>-1917693.4316666669</v>
      </c>
      <c r="AI457" s="47">
        <f t="shared" si="512"/>
        <v>-1899289.8483333336</v>
      </c>
      <c r="AJ457" s="47">
        <f t="shared" si="513"/>
        <v>-1880886.2650000004</v>
      </c>
      <c r="AK457" s="47">
        <f t="shared" si="514"/>
        <v>-1862482.6816666669</v>
      </c>
      <c r="AL457" s="47">
        <f t="shared" si="515"/>
        <v>-1844079.0983333336</v>
      </c>
      <c r="AM457" s="47">
        <f t="shared" si="516"/>
        <v>-1825675.5150000004</v>
      </c>
      <c r="AN457" s="47">
        <f t="shared" si="517"/>
        <v>-1807271.9316666669</v>
      </c>
      <c r="AO457" s="132">
        <f t="shared" si="518"/>
        <v>-1788868.3483333336</v>
      </c>
      <c r="AP457" s="19"/>
      <c r="AQ457" s="201"/>
      <c r="AR457" s="19"/>
      <c r="AS457" s="19">
        <f t="shared" si="478"/>
        <v>0</v>
      </c>
      <c r="AT457" s="19"/>
      <c r="AU457" s="201"/>
      <c r="AV457" s="19"/>
      <c r="AW457" s="19">
        <f t="shared" si="479"/>
        <v>0</v>
      </c>
      <c r="AY457" s="201"/>
      <c r="BA457" s="19">
        <f t="shared" si="480"/>
        <v>0</v>
      </c>
      <c r="BC457" s="201"/>
      <c r="BE457" s="19">
        <f t="shared" si="481"/>
        <v>0</v>
      </c>
      <c r="BG457" s="201"/>
      <c r="BI457" s="19">
        <f t="shared" si="482"/>
        <v>0</v>
      </c>
      <c r="BK457" s="201"/>
      <c r="BM457" s="19">
        <f t="shared" si="483"/>
        <v>0</v>
      </c>
      <c r="BO457" s="201"/>
      <c r="BQ457" s="47">
        <f t="shared" si="484"/>
        <v>0</v>
      </c>
      <c r="BR457" s="47"/>
      <c r="BS457" s="214"/>
      <c r="BT457" s="47"/>
      <c r="BU457" s="47">
        <f t="shared" si="485"/>
        <v>0</v>
      </c>
      <c r="BV457" s="47"/>
      <c r="BW457" s="214"/>
      <c r="BX457" s="47"/>
      <c r="BY457" s="47">
        <f t="shared" si="486"/>
        <v>0</v>
      </c>
      <c r="BZ457" s="47"/>
      <c r="CA457" s="214"/>
      <c r="CB457" s="47"/>
      <c r="CC457" s="47">
        <f t="shared" si="487"/>
        <v>0</v>
      </c>
      <c r="CD457" s="47"/>
      <c r="CE457" s="214"/>
      <c r="CF457" s="47"/>
      <c r="CG457" s="47">
        <f t="shared" si="488"/>
        <v>0</v>
      </c>
      <c r="CH457" s="47"/>
      <c r="CI457" s="214"/>
      <c r="CJ457" s="47"/>
      <c r="CK457" s="47">
        <f t="shared" si="489"/>
        <v>0</v>
      </c>
      <c r="CM457" s="19">
        <f t="shared" si="490"/>
        <v>0</v>
      </c>
      <c r="CO457" s="19">
        <f t="shared" si="429"/>
        <v>-1788868.3483333336</v>
      </c>
      <c r="CQ457" s="19">
        <f t="shared" si="507"/>
        <v>0</v>
      </c>
      <c r="CS457" s="19">
        <f t="shared" si="431"/>
        <v>0</v>
      </c>
      <c r="CU457" s="19">
        <f t="shared" si="491"/>
        <v>-1788868.3483333336</v>
      </c>
      <c r="CW457" s="76">
        <f t="shared" si="508"/>
        <v>0</v>
      </c>
      <c r="CY457" s="21"/>
      <c r="CZ457" s="19">
        <f t="shared" si="492"/>
        <v>0</v>
      </c>
      <c r="DA457" s="21"/>
    </row>
    <row r="458" spans="2:105" x14ac:dyDescent="0.2">
      <c r="B458" s="17" t="str">
        <f>VLOOKUP(D458,'line assign basis'!$L$15:$Q$1525,6,FALSE)</f>
        <v>DEF INC TAX-PRE 1981</v>
      </c>
      <c r="C458" s="20" t="s">
        <v>1335</v>
      </c>
      <c r="D458" s="20" t="str">
        <f t="shared" si="416"/>
        <v>283016</v>
      </c>
      <c r="E458" s="20">
        <f>IFERROR(VLOOKUP(D458,'line assign basis'!$L$5:$P$1288,5,FALSE),"")</f>
        <v>19</v>
      </c>
      <c r="F458" s="39">
        <v>-19138846.239999998</v>
      </c>
      <c r="G458" s="39">
        <v>-19138846.239999998</v>
      </c>
      <c r="H458" s="19">
        <v>-17846946.239999998</v>
      </c>
      <c r="I458" s="105">
        <f>IFERROR(VLOOKUP($D458,'SAP Data'!$A$7:$SD$1500,I$4,FALSE),"")</f>
        <v>-17846946.239999998</v>
      </c>
      <c r="J458" s="105">
        <f>IFERROR(VLOOKUP($D458,'SAP Data'!$A$7:$SD$1500,J$4,FALSE),"")</f>
        <v>-17846946.239999998</v>
      </c>
      <c r="K458" s="105">
        <f>IFERROR(VLOOKUP($D458,'SAP Data'!$A$7:$SD$1500,K$4,FALSE),"")</f>
        <v>-17846946.239999998</v>
      </c>
      <c r="L458" s="105">
        <f>IFERROR(VLOOKUP($D458,'SAP Data'!$A$7:$SD$1500,L$4,FALSE),"")</f>
        <v>-17846946.239999998</v>
      </c>
      <c r="M458" s="105">
        <f>IFERROR(VLOOKUP($D458,'SAP Data'!$A$7:$SD$1500,M$4,FALSE),"")</f>
        <v>-17846946.239999998</v>
      </c>
      <c r="N458" s="105">
        <f>IFERROR(VLOOKUP($D458,'SAP Data'!$A$7:$SD$1500,N$4,FALSE),"")</f>
        <v>-17846946.239999998</v>
      </c>
      <c r="O458" s="105">
        <f>IFERROR(VLOOKUP($D458,'SAP Data'!$A$7:$SD$1500,O$4,FALSE),"")</f>
        <v>-17846946.239999998</v>
      </c>
      <c r="P458" s="105">
        <f>IFERROR(VLOOKUP($D458,'SAP Data'!$A$7:$SD$1500,P$4,FALSE),"")</f>
        <v>-17846946.239999998</v>
      </c>
      <c r="Q458" s="105">
        <f>IFERROR(VLOOKUP($D458,'SAP Data'!$A$7:$SD$1500,Q$4,FALSE),"")</f>
        <v>-17151263.239999998</v>
      </c>
      <c r="R458" s="105">
        <f>IFERROR(VLOOKUP($D458,'SAP Data'!$A$7:$SD$1500,R$4,FALSE),"")</f>
        <v>-17151263.239999998</v>
      </c>
      <c r="S458" s="105">
        <f>IFERROR(VLOOKUP($D458,'SAP Data'!$A$7:$SD$1500,S$4,FALSE),"")</f>
        <v>-17151263.239999998</v>
      </c>
      <c r="T458" s="105">
        <f>IFERROR(VLOOKUP($D458,'SAP Data'!$A$7:$SD$1500,T$4,FALSE),"")</f>
        <v>-15859363.24</v>
      </c>
      <c r="U458" s="105">
        <f>IFERROR(VLOOKUP($D458,'SAP Data'!$A$7:$SD$1500,U$4,FALSE),"")</f>
        <v>-15859363.24</v>
      </c>
      <c r="V458" s="105">
        <f>IFERROR(VLOOKUP($D458,'SAP Data'!$A$7:$SD$1500,V$4,FALSE),"")</f>
        <v>-15859363.24</v>
      </c>
      <c r="W458" s="105">
        <f>IFERROR(VLOOKUP($D458,'SAP Data'!$A$7:$SD$1500,W$4,FALSE),"")</f>
        <v>-15859363.24</v>
      </c>
      <c r="X458" s="105">
        <f>IFERROR(VLOOKUP($D458,'SAP Data'!$A$7:$SD$1500,X$4,FALSE),"")</f>
        <v>-15859363.24</v>
      </c>
      <c r="Y458" s="105">
        <f>IFERROR(VLOOKUP($D458,'SAP Data'!$A$7:$SD$1500,Y$4,FALSE),"")</f>
        <v>-15859363.24</v>
      </c>
      <c r="Z458" s="105">
        <f>IFERROR(VLOOKUP($D458,'SAP Data'!$A$7:$SD$1500,Z$4,FALSE),"")</f>
        <v>-15859363.24</v>
      </c>
      <c r="AA458" s="105">
        <f>IFERROR(VLOOKUP($D458,'SAP Data'!$A$7:$SD$1500,AA$4,FALSE),"")</f>
        <v>-15859363.24</v>
      </c>
      <c r="AB458" s="105">
        <f>IFERROR(VLOOKUP($D458,'SAP Data'!$A$7:$SD$1500,AB$4,FALSE),"")</f>
        <v>-15859363.24</v>
      </c>
      <c r="AC458" s="220">
        <f>IFERROR(VLOOKUP($D458,'SAP Data'!$A$7:$SD$1500,AC$4,FALSE),"")</f>
        <v>-15163680.24</v>
      </c>
      <c r="AD458" s="133">
        <f t="shared" si="417"/>
        <v>-17921473.365000002</v>
      </c>
      <c r="AE458" s="47">
        <f t="shared" si="418"/>
        <v>-17755841.448333334</v>
      </c>
      <c r="AF458" s="47">
        <f t="shared" si="509"/>
        <v>-17590209.53166667</v>
      </c>
      <c r="AG458" s="47">
        <f t="shared" si="510"/>
        <v>-17424577.615000002</v>
      </c>
      <c r="AH458" s="47">
        <f t="shared" si="511"/>
        <v>-17258945.698333334</v>
      </c>
      <c r="AI458" s="47">
        <f t="shared" si="512"/>
        <v>-17093313.78166667</v>
      </c>
      <c r="AJ458" s="47">
        <f t="shared" si="513"/>
        <v>-16927681.865000002</v>
      </c>
      <c r="AK458" s="47">
        <f t="shared" si="514"/>
        <v>-16762049.948333336</v>
      </c>
      <c r="AL458" s="47">
        <f t="shared" si="515"/>
        <v>-16596418.031666668</v>
      </c>
      <c r="AM458" s="47">
        <f t="shared" si="516"/>
        <v>-16430786.115</v>
      </c>
      <c r="AN458" s="47">
        <f t="shared" si="517"/>
        <v>-16265154.198333332</v>
      </c>
      <c r="AO458" s="132">
        <f t="shared" si="518"/>
        <v>-16099522.281666668</v>
      </c>
      <c r="AP458" s="19"/>
      <c r="AQ458" s="201"/>
      <c r="AR458" s="19"/>
      <c r="AS458" s="19">
        <f t="shared" si="478"/>
        <v>0</v>
      </c>
      <c r="AT458" s="19"/>
      <c r="AU458" s="201"/>
      <c r="AV458" s="19"/>
      <c r="AW458" s="19">
        <f t="shared" si="479"/>
        <v>0</v>
      </c>
      <c r="AY458" s="201"/>
      <c r="BA458" s="19">
        <f t="shared" si="480"/>
        <v>0</v>
      </c>
      <c r="BC458" s="201"/>
      <c r="BE458" s="19">
        <f t="shared" si="481"/>
        <v>0</v>
      </c>
      <c r="BG458" s="201"/>
      <c r="BI458" s="19">
        <f t="shared" si="482"/>
        <v>0</v>
      </c>
      <c r="BK458" s="201"/>
      <c r="BM458" s="19">
        <f t="shared" si="483"/>
        <v>0</v>
      </c>
      <c r="BO458" s="201"/>
      <c r="BQ458" s="47">
        <f t="shared" si="484"/>
        <v>0</v>
      </c>
      <c r="BR458" s="47"/>
      <c r="BS458" s="214"/>
      <c r="BT458" s="47"/>
      <c r="BU458" s="47">
        <f t="shared" si="485"/>
        <v>0</v>
      </c>
      <c r="BV458" s="47"/>
      <c r="BW458" s="214"/>
      <c r="BX458" s="47"/>
      <c r="BY458" s="47">
        <f t="shared" si="486"/>
        <v>0</v>
      </c>
      <c r="BZ458" s="47"/>
      <c r="CA458" s="214"/>
      <c r="CB458" s="47"/>
      <c r="CC458" s="47">
        <f t="shared" si="487"/>
        <v>0</v>
      </c>
      <c r="CD458" s="47"/>
      <c r="CE458" s="214"/>
      <c r="CF458" s="47"/>
      <c r="CG458" s="47">
        <f t="shared" si="488"/>
        <v>0</v>
      </c>
      <c r="CH458" s="47"/>
      <c r="CI458" s="214"/>
      <c r="CJ458" s="47"/>
      <c r="CK458" s="47">
        <f t="shared" si="489"/>
        <v>0</v>
      </c>
      <c r="CM458" s="19">
        <f t="shared" si="490"/>
        <v>0</v>
      </c>
      <c r="CO458" s="19">
        <f t="shared" si="429"/>
        <v>-16099522.281666668</v>
      </c>
      <c r="CQ458" s="19">
        <f t="shared" si="507"/>
        <v>0</v>
      </c>
      <c r="CS458" s="19">
        <f t="shared" si="431"/>
        <v>0</v>
      </c>
      <c r="CU458" s="19">
        <f t="shared" si="491"/>
        <v>-16099522.281666668</v>
      </c>
      <c r="CW458" s="76">
        <f t="shared" si="508"/>
        <v>0</v>
      </c>
      <c r="CY458" s="21"/>
      <c r="CZ458" s="19">
        <f t="shared" si="492"/>
        <v>0</v>
      </c>
      <c r="DA458" s="21"/>
    </row>
    <row r="459" spans="2:105" x14ac:dyDescent="0.2">
      <c r="B459" s="17" t="str">
        <f>VLOOKUP(D459,'line assign basis'!$L$15:$Q$1525,6,FALSE)</f>
        <v>R&amp;E TAX CREDIT</v>
      </c>
      <c r="C459" s="20" t="s">
        <v>1660</v>
      </c>
      <c r="D459" s="20" t="str">
        <f t="shared" si="416"/>
        <v>283017</v>
      </c>
      <c r="E459" s="20">
        <f>IFERROR(VLOOKUP(D459,'line assign basis'!$L$5:$P$1288,5,FALSE),"")</f>
        <v>19</v>
      </c>
      <c r="F459" s="39" t="s">
        <v>3477</v>
      </c>
      <c r="G459" s="39" t="s">
        <v>3477</v>
      </c>
      <c r="H459" s="19" t="s">
        <v>3477</v>
      </c>
      <c r="I459" s="105">
        <f>IFERROR(VLOOKUP($D459,'SAP Data'!$A$7:$SD$1500,I$4,FALSE),"")</f>
        <v>0</v>
      </c>
      <c r="J459" s="105">
        <f>IFERROR(VLOOKUP($D459,'SAP Data'!$A$7:$SD$1500,J$4,FALSE),"")</f>
        <v>0</v>
      </c>
      <c r="K459" s="105">
        <f>IFERROR(VLOOKUP($D459,'SAP Data'!$A$7:$SD$1500,K$4,FALSE),"")</f>
        <v>0</v>
      </c>
      <c r="L459" s="105">
        <f>IFERROR(VLOOKUP($D459,'SAP Data'!$A$7:$SD$1500,L$4,FALSE),"")</f>
        <v>0</v>
      </c>
      <c r="M459" s="105">
        <f>IFERROR(VLOOKUP($D459,'SAP Data'!$A$7:$SD$1500,M$4,FALSE),"")</f>
        <v>0</v>
      </c>
      <c r="N459" s="105">
        <f>IFERROR(VLOOKUP($D459,'SAP Data'!$A$7:$SD$1500,N$4,FALSE),"")</f>
        <v>0</v>
      </c>
      <c r="O459" s="105">
        <f>IFERROR(VLOOKUP($D459,'SAP Data'!$A$7:$SD$1500,O$4,FALSE),"")</f>
        <v>0</v>
      </c>
      <c r="P459" s="105">
        <f>IFERROR(VLOOKUP($D459,'SAP Data'!$A$7:$SD$1500,P$4,FALSE),"")</f>
        <v>0</v>
      </c>
      <c r="Q459" s="105">
        <f>IFERROR(VLOOKUP($D459,'SAP Data'!$A$7:$SD$1500,Q$4,FALSE),"")</f>
        <v>0</v>
      </c>
      <c r="R459" s="105">
        <f>IFERROR(VLOOKUP($D459,'SAP Data'!$A$7:$SD$1500,R$4,FALSE),"")</f>
        <v>37183</v>
      </c>
      <c r="S459" s="105">
        <f>IFERROR(VLOOKUP($D459,'SAP Data'!$A$7:$SD$1500,S$4,FALSE),"")</f>
        <v>66735</v>
      </c>
      <c r="T459" s="105">
        <f>IFERROR(VLOOKUP($D459,'SAP Data'!$A$7:$SD$1500,T$4,FALSE),"")</f>
        <v>65175</v>
      </c>
      <c r="U459" s="105">
        <f>IFERROR(VLOOKUP($D459,'SAP Data'!$A$7:$SD$1500,U$4,FALSE),"")</f>
        <v>73580</v>
      </c>
      <c r="V459" s="105">
        <f>IFERROR(VLOOKUP($D459,'SAP Data'!$A$7:$SD$1500,V$4,FALSE),"")</f>
        <v>80264</v>
      </c>
      <c r="W459" s="105">
        <f>IFERROR(VLOOKUP($D459,'SAP Data'!$A$7:$SD$1500,W$4,FALSE),"")</f>
        <v>69858</v>
      </c>
      <c r="X459" s="105">
        <f>IFERROR(VLOOKUP($D459,'SAP Data'!$A$7:$SD$1500,X$4,FALSE),"")</f>
        <v>55339</v>
      </c>
      <c r="Y459" s="105">
        <f>IFERROR(VLOOKUP($D459,'SAP Data'!$A$7:$SD$1500,Y$4,FALSE),"")</f>
        <v>42148</v>
      </c>
      <c r="Z459" s="105">
        <f>IFERROR(VLOOKUP($D459,'SAP Data'!$A$7:$SD$1500,Z$4,FALSE),"")</f>
        <v>31424</v>
      </c>
      <c r="AA459" s="105">
        <f>IFERROR(VLOOKUP($D459,'SAP Data'!$A$7:$SD$1500,AA$4,FALSE),"")</f>
        <v>32089</v>
      </c>
      <c r="AB459" s="105">
        <f>IFERROR(VLOOKUP($D459,'SAP Data'!$A$7:$SD$1500,AB$4,FALSE),"")</f>
        <v>55045</v>
      </c>
      <c r="AC459" s="220">
        <f>IFERROR(VLOOKUP($D459,'SAP Data'!$A$7:$SD$1500,AC$4,FALSE),"")</f>
        <v>-1</v>
      </c>
      <c r="AD459" s="133" t="str">
        <f t="shared" si="417"/>
        <v/>
      </c>
      <c r="AE459" s="47" t="str">
        <f t="shared" si="418"/>
        <v/>
      </c>
      <c r="AF459" s="47" t="str">
        <f t="shared" si="509"/>
        <v/>
      </c>
      <c r="AG459" s="47">
        <f t="shared" si="510"/>
        <v>17156.916666666668</v>
      </c>
      <c r="AH459" s="47">
        <f t="shared" si="511"/>
        <v>23567.083333333332</v>
      </c>
      <c r="AI459" s="47">
        <f t="shared" si="512"/>
        <v>29822.166666666668</v>
      </c>
      <c r="AJ459" s="47">
        <f t="shared" si="513"/>
        <v>35038.708333333336</v>
      </c>
      <c r="AK459" s="47">
        <f t="shared" si="514"/>
        <v>39100.666666666664</v>
      </c>
      <c r="AL459" s="47">
        <f t="shared" si="515"/>
        <v>42166.166666666664</v>
      </c>
      <c r="AM459" s="47">
        <f t="shared" si="516"/>
        <v>44812.541666666664</v>
      </c>
      <c r="AN459" s="47">
        <f t="shared" si="517"/>
        <v>48443.125</v>
      </c>
      <c r="AO459" s="132">
        <f t="shared" si="518"/>
        <v>50736.625</v>
      </c>
      <c r="AP459" s="19"/>
      <c r="AQ459" s="201"/>
      <c r="AR459" s="19"/>
      <c r="AS459" s="19">
        <f t="shared" si="478"/>
        <v>0</v>
      </c>
      <c r="AT459" s="19"/>
      <c r="AU459" s="201"/>
      <c r="AV459" s="19"/>
      <c r="AW459" s="19">
        <f t="shared" si="479"/>
        <v>0</v>
      </c>
      <c r="AY459" s="201"/>
      <c r="BA459" s="19">
        <f t="shared" si="480"/>
        <v>0</v>
      </c>
      <c r="BC459" s="201"/>
      <c r="BE459" s="19">
        <f t="shared" si="481"/>
        <v>0</v>
      </c>
      <c r="BG459" s="201"/>
      <c r="BI459" s="19">
        <f t="shared" si="482"/>
        <v>0</v>
      </c>
      <c r="BK459" s="201"/>
      <c r="BM459" s="19">
        <f t="shared" si="483"/>
        <v>0</v>
      </c>
      <c r="BO459" s="201"/>
      <c r="BQ459" s="47">
        <f t="shared" si="484"/>
        <v>0</v>
      </c>
      <c r="BR459" s="47"/>
      <c r="BS459" s="214"/>
      <c r="BT459" s="47"/>
      <c r="BU459" s="47">
        <f t="shared" si="485"/>
        <v>0</v>
      </c>
      <c r="BV459" s="47"/>
      <c r="BW459" s="214"/>
      <c r="BX459" s="47"/>
      <c r="BY459" s="47">
        <f t="shared" si="486"/>
        <v>0</v>
      </c>
      <c r="BZ459" s="47"/>
      <c r="CA459" s="214"/>
      <c r="CB459" s="47"/>
      <c r="CC459" s="47">
        <f t="shared" si="487"/>
        <v>0</v>
      </c>
      <c r="CD459" s="47"/>
      <c r="CE459" s="214"/>
      <c r="CF459" s="47"/>
      <c r="CG459" s="47">
        <f t="shared" si="488"/>
        <v>0</v>
      </c>
      <c r="CH459" s="47"/>
      <c r="CI459" s="214"/>
      <c r="CJ459" s="47"/>
      <c r="CK459" s="47">
        <f t="shared" si="489"/>
        <v>0</v>
      </c>
      <c r="CM459" s="19">
        <f t="shared" si="490"/>
        <v>0</v>
      </c>
      <c r="CO459" s="19">
        <f t="shared" si="429"/>
        <v>50736.625</v>
      </c>
      <c r="CQ459" s="19">
        <f t="shared" si="507"/>
        <v>0</v>
      </c>
      <c r="CS459" s="19">
        <f t="shared" si="431"/>
        <v>0</v>
      </c>
      <c r="CU459" s="19">
        <f t="shared" si="491"/>
        <v>50736.625</v>
      </c>
      <c r="CW459" s="76">
        <f t="shared" si="508"/>
        <v>0</v>
      </c>
      <c r="CY459" s="21"/>
      <c r="CZ459" s="19">
        <f t="shared" si="492"/>
        <v>0</v>
      </c>
      <c r="DA459" s="21"/>
    </row>
    <row r="460" spans="2:105" x14ac:dyDescent="0.2">
      <c r="B460" s="17" t="str">
        <f>VLOOKUP(D460,'line assign basis'!$L$15:$Q$1525,6,FALSE)</f>
        <v>DEFINCTAX-AFUDC-FED</v>
      </c>
      <c r="C460" s="20" t="s">
        <v>1338</v>
      </c>
      <c r="D460" s="20" t="str">
        <f t="shared" si="416"/>
        <v>283018</v>
      </c>
      <c r="E460" s="20">
        <f>IFERROR(VLOOKUP(D460,'line assign basis'!$L$5:$P$1288,5,FALSE),"")</f>
        <v>19</v>
      </c>
      <c r="F460" s="39">
        <v>-689483</v>
      </c>
      <c r="G460" s="39">
        <v>-689483</v>
      </c>
      <c r="H460" s="19">
        <v>-1219491</v>
      </c>
      <c r="I460" s="105">
        <f>IFERROR(VLOOKUP($D460,'SAP Data'!$A$7:$SD$1500,I$4,FALSE),"")</f>
        <v>-1219491</v>
      </c>
      <c r="J460" s="105">
        <f>IFERROR(VLOOKUP($D460,'SAP Data'!$A$7:$SD$1500,J$4,FALSE),"")</f>
        <v>-1219491</v>
      </c>
      <c r="K460" s="105">
        <f>IFERROR(VLOOKUP($D460,'SAP Data'!$A$7:$SD$1500,K$4,FALSE),"")</f>
        <v>-1219491</v>
      </c>
      <c r="L460" s="105">
        <f>IFERROR(VLOOKUP($D460,'SAP Data'!$A$7:$SD$1500,L$4,FALSE),"")</f>
        <v>-1219491</v>
      </c>
      <c r="M460" s="105">
        <f>IFERROR(VLOOKUP($D460,'SAP Data'!$A$7:$SD$1500,M$4,FALSE),"")</f>
        <v>-1219491</v>
      </c>
      <c r="N460" s="105">
        <f>IFERROR(VLOOKUP($D460,'SAP Data'!$A$7:$SD$1500,N$4,FALSE),"")</f>
        <v>-1219491</v>
      </c>
      <c r="O460" s="105">
        <f>IFERROR(VLOOKUP($D460,'SAP Data'!$A$7:$SD$1500,O$4,FALSE),"")</f>
        <v>-1219491</v>
      </c>
      <c r="P460" s="105">
        <f>IFERROR(VLOOKUP($D460,'SAP Data'!$A$7:$SD$1500,P$4,FALSE),"")</f>
        <v>-1219491</v>
      </c>
      <c r="Q460" s="105">
        <f>IFERROR(VLOOKUP($D460,'SAP Data'!$A$7:$SD$1500,Q$4,FALSE),"")</f>
        <v>-1731416.37</v>
      </c>
      <c r="R460" s="105">
        <f>IFERROR(VLOOKUP($D460,'SAP Data'!$A$7:$SD$1500,R$4,FALSE),"")</f>
        <v>-1731416.37</v>
      </c>
      <c r="S460" s="105">
        <f>IFERROR(VLOOKUP($D460,'SAP Data'!$A$7:$SD$1500,S$4,FALSE),"")</f>
        <v>-1731416.37</v>
      </c>
      <c r="T460" s="105">
        <f>IFERROR(VLOOKUP($D460,'SAP Data'!$A$7:$SD$1500,T$4,FALSE),"")</f>
        <v>-1731416.37</v>
      </c>
      <c r="U460" s="105">
        <f>IFERROR(VLOOKUP($D460,'SAP Data'!$A$7:$SD$1500,U$4,FALSE),"")</f>
        <v>-1731416.37</v>
      </c>
      <c r="V460" s="105">
        <f>IFERROR(VLOOKUP($D460,'SAP Data'!$A$7:$SD$1500,V$4,FALSE),"")</f>
        <v>-1731416.37</v>
      </c>
      <c r="W460" s="105">
        <f>IFERROR(VLOOKUP($D460,'SAP Data'!$A$7:$SD$1500,W$4,FALSE),"")</f>
        <v>-682588.37</v>
      </c>
      <c r="X460" s="105">
        <f>IFERROR(VLOOKUP($D460,'SAP Data'!$A$7:$SD$1500,X$4,FALSE),"")</f>
        <v>-682588.37</v>
      </c>
      <c r="Y460" s="105">
        <f>IFERROR(VLOOKUP($D460,'SAP Data'!$A$7:$SD$1500,Y$4,FALSE),"")</f>
        <v>-682588.37</v>
      </c>
      <c r="Z460" s="105">
        <f>IFERROR(VLOOKUP($D460,'SAP Data'!$A$7:$SD$1500,Z$4,FALSE),"")</f>
        <v>-682588.37</v>
      </c>
      <c r="AA460" s="105">
        <f>IFERROR(VLOOKUP($D460,'SAP Data'!$A$7:$SD$1500,AA$4,FALSE),"")</f>
        <v>-682588.37</v>
      </c>
      <c r="AB460" s="105">
        <f>IFERROR(VLOOKUP($D460,'SAP Data'!$A$7:$SD$1500,AB$4,FALSE),"")</f>
        <v>-682588.37</v>
      </c>
      <c r="AC460" s="220">
        <f>IFERROR(VLOOKUP($D460,'SAP Data'!$A$7:$SD$1500,AC$4,FALSE),"")</f>
        <v>-833408.37</v>
      </c>
      <c r="AD460" s="133">
        <f t="shared" ref="AD460:AD532" si="519">IFERROR((F460/2+SUM(G460:Q460)+R460/2)/12,"")</f>
        <v>-1217230.6712500001</v>
      </c>
      <c r="AE460" s="47">
        <f t="shared" ref="AE460:AE532" si="520">IFERROR((G460/2+SUM(H460:R460)+S460/2)/12,"")</f>
        <v>-1304058.4520833336</v>
      </c>
      <c r="AF460" s="47">
        <f t="shared" si="509"/>
        <v>-1368802.5662500004</v>
      </c>
      <c r="AG460" s="47">
        <f t="shared" si="510"/>
        <v>-1411463.0137500002</v>
      </c>
      <c r="AH460" s="47">
        <f t="shared" si="511"/>
        <v>-1454123.4612500004</v>
      </c>
      <c r="AI460" s="47">
        <f t="shared" si="512"/>
        <v>-1453082.7420833334</v>
      </c>
      <c r="AJ460" s="47">
        <f t="shared" si="513"/>
        <v>-1408340.8562500002</v>
      </c>
      <c r="AK460" s="47">
        <f t="shared" si="514"/>
        <v>-1363598.9704166667</v>
      </c>
      <c r="AL460" s="47">
        <f t="shared" si="515"/>
        <v>-1318857.0845833335</v>
      </c>
      <c r="AM460" s="47">
        <f t="shared" si="516"/>
        <v>-1274115.19875</v>
      </c>
      <c r="AN460" s="47">
        <f t="shared" si="517"/>
        <v>-1229373.3129166665</v>
      </c>
      <c r="AO460" s="132">
        <f t="shared" si="518"/>
        <v>-1169585.3699999999</v>
      </c>
      <c r="AP460" s="19"/>
      <c r="AQ460" s="201"/>
      <c r="AR460" s="19"/>
      <c r="AS460" s="19">
        <f t="shared" ref="AS460:AS486" si="521">IF($E460&gt;28,IF($E460&lt;30,$AD460,0),0)</f>
        <v>0</v>
      </c>
      <c r="AT460" s="19"/>
      <c r="AU460" s="201"/>
      <c r="AV460" s="19"/>
      <c r="AW460" s="19">
        <f t="shared" ref="AW460:AW486" si="522">IF($E460&gt;28,IF($E460&lt;30,$AE460,0),0)</f>
        <v>0</v>
      </c>
      <c r="AY460" s="201"/>
      <c r="BA460" s="19">
        <f t="shared" ref="BA460:BA486" si="523">IF($E460&gt;28,IF($E460&lt;30,$AF460,0),0)</f>
        <v>0</v>
      </c>
      <c r="BC460" s="201"/>
      <c r="BE460" s="19">
        <f t="shared" ref="BE460:BE486" si="524">IF($E460&gt;28,IF($E460&lt;30,$AG460,0),0)</f>
        <v>0</v>
      </c>
      <c r="BG460" s="201"/>
      <c r="BI460" s="19">
        <f t="shared" ref="BI460:BI486" si="525">IF($E460&gt;28,IF($E460&lt;30,$AH460,0),0)</f>
        <v>0</v>
      </c>
      <c r="BK460" s="201"/>
      <c r="BM460" s="19">
        <f t="shared" ref="BM460:BM486" si="526">IF($E460&gt;28,IF($E460&lt;30,$AI460,0),0)</f>
        <v>0</v>
      </c>
      <c r="BO460" s="201"/>
      <c r="BQ460" s="47">
        <f t="shared" ref="BQ460:BQ486" si="527">IF($E460&gt;28,IF($E460&lt;30,$AJ460,0),0)</f>
        <v>0</v>
      </c>
      <c r="BR460" s="47"/>
      <c r="BS460" s="214"/>
      <c r="BT460" s="47"/>
      <c r="BU460" s="47">
        <f t="shared" ref="BU460:BU486" si="528">IF($E460&gt;28,IF($E460&lt;30,$AK460,0),0)</f>
        <v>0</v>
      </c>
      <c r="BV460" s="47"/>
      <c r="BW460" s="214"/>
      <c r="BX460" s="47"/>
      <c r="BY460" s="47">
        <f t="shared" ref="BY460:BY486" si="529">IF($E460&gt;28,IF($E460&lt;30,$AL460,0),0)</f>
        <v>0</v>
      </c>
      <c r="BZ460" s="47"/>
      <c r="CA460" s="214"/>
      <c r="CB460" s="47"/>
      <c r="CC460" s="47">
        <f t="shared" ref="CC460:CC486" si="530">IF($E460&gt;28,IF($E460&lt;30,$AM460,0),0)</f>
        <v>0</v>
      </c>
      <c r="CD460" s="47"/>
      <c r="CE460" s="214"/>
      <c r="CF460" s="47"/>
      <c r="CG460" s="47">
        <f t="shared" ref="CG460:CG486" si="531">IF($E460&gt;28,IF($E460&lt;30,$AN460,0),0)</f>
        <v>0</v>
      </c>
      <c r="CH460" s="47"/>
      <c r="CI460" s="214"/>
      <c r="CJ460" s="47"/>
      <c r="CK460" s="47">
        <f t="shared" ref="CK460:CK486" si="532">IF($E460&gt;28,IF($E460&lt;30,$AO460,0),0)</f>
        <v>0</v>
      </c>
      <c r="CM460" s="19">
        <f t="shared" ref="CM460:CM486" si="533">IF(E460&gt;0,IF(E460&lt;6,AO460,0),0)</f>
        <v>0</v>
      </c>
      <c r="CO460" s="19">
        <f t="shared" ref="CO460:CO532" si="534">IFERROR(CZ460+CU460,"")</f>
        <v>-1169585.3699999999</v>
      </c>
      <c r="CQ460" s="19">
        <f t="shared" si="507"/>
        <v>0</v>
      </c>
      <c r="CS460" s="19">
        <f t="shared" ref="CS460:CS532" si="535">IFERROR(CZ460-CQ460,"")</f>
        <v>0</v>
      </c>
      <c r="CU460" s="19">
        <f t="shared" ref="CU460:CU486" si="536">IF($E460&gt;15,IF($E460&lt;24,$AO460,0),0)</f>
        <v>-1169585.3699999999</v>
      </c>
      <c r="CW460" s="76">
        <f t="shared" si="508"/>
        <v>0</v>
      </c>
      <c r="CY460" s="21"/>
      <c r="CZ460" s="19">
        <f t="shared" ref="CZ460:CZ486" si="537">IF($E460&gt;6,IF($E460&lt;15,$AO460,0),0)</f>
        <v>0</v>
      </c>
      <c r="DA460" s="21"/>
    </row>
    <row r="461" spans="2:105" x14ac:dyDescent="0.2">
      <c r="B461" s="17" t="str">
        <f>VLOOKUP(D461,'line assign basis'!$L$15:$Q$1525,6,FALSE)</f>
        <v>DEFINCTAX-AFUDC - ST</v>
      </c>
      <c r="C461" s="20" t="s">
        <v>1341</v>
      </c>
      <c r="D461" s="20" t="str">
        <f t="shared" ref="D461:D534" si="538">RIGHT(C461,6)</f>
        <v>283019</v>
      </c>
      <c r="E461" s="20">
        <f>IFERROR(VLOOKUP(D461,'line assign basis'!$L$5:$P$1288,5,FALSE),"")</f>
        <v>19</v>
      </c>
      <c r="F461" s="39">
        <v>-244426</v>
      </c>
      <c r="G461" s="39">
        <v>-244426</v>
      </c>
      <c r="H461" s="19">
        <v>-432328</v>
      </c>
      <c r="I461" s="105">
        <f>IFERROR(VLOOKUP($D461,'SAP Data'!$A$7:$SD$1500,I$4,FALSE),"")</f>
        <v>-432328</v>
      </c>
      <c r="J461" s="105">
        <f>IFERROR(VLOOKUP($D461,'SAP Data'!$A$7:$SD$1500,J$4,FALSE),"")</f>
        <v>-432328</v>
      </c>
      <c r="K461" s="105">
        <f>IFERROR(VLOOKUP($D461,'SAP Data'!$A$7:$SD$1500,K$4,FALSE),"")</f>
        <v>-432328</v>
      </c>
      <c r="L461" s="105">
        <f>IFERROR(VLOOKUP($D461,'SAP Data'!$A$7:$SD$1500,L$4,FALSE),"")</f>
        <v>-432328</v>
      </c>
      <c r="M461" s="105">
        <f>IFERROR(VLOOKUP($D461,'SAP Data'!$A$7:$SD$1500,M$4,FALSE),"")</f>
        <v>-432328</v>
      </c>
      <c r="N461" s="105">
        <f>IFERROR(VLOOKUP($D461,'SAP Data'!$A$7:$SD$1500,N$4,FALSE),"")</f>
        <v>-432328</v>
      </c>
      <c r="O461" s="105">
        <f>IFERROR(VLOOKUP($D461,'SAP Data'!$A$7:$SD$1500,O$4,FALSE),"")</f>
        <v>-432328</v>
      </c>
      <c r="P461" s="105">
        <f>IFERROR(VLOOKUP($D461,'SAP Data'!$A$7:$SD$1500,P$4,FALSE),"")</f>
        <v>-432328</v>
      </c>
      <c r="Q461" s="105">
        <f>IFERROR(VLOOKUP($D461,'SAP Data'!$A$7:$SD$1500,Q$4,FALSE),"")</f>
        <v>-613796.27</v>
      </c>
      <c r="R461" s="105">
        <f>IFERROR(VLOOKUP($D461,'SAP Data'!$A$7:$SD$1500,R$4,FALSE),"")</f>
        <v>-613796.27</v>
      </c>
      <c r="S461" s="105">
        <f>IFERROR(VLOOKUP($D461,'SAP Data'!$A$7:$SD$1500,S$4,FALSE),"")</f>
        <v>-613796.27</v>
      </c>
      <c r="T461" s="105">
        <f>IFERROR(VLOOKUP($D461,'SAP Data'!$A$7:$SD$1500,T$4,FALSE),"")</f>
        <v>-613796.27</v>
      </c>
      <c r="U461" s="105">
        <f>IFERROR(VLOOKUP($D461,'SAP Data'!$A$7:$SD$1500,U$4,FALSE),"")</f>
        <v>-613796.27</v>
      </c>
      <c r="V461" s="105">
        <f>IFERROR(VLOOKUP($D461,'SAP Data'!$A$7:$SD$1500,V$4,FALSE),"")</f>
        <v>-613796.27</v>
      </c>
      <c r="W461" s="105">
        <f>IFERROR(VLOOKUP($D461,'SAP Data'!$A$7:$SD$1500,W$4,FALSE),"")</f>
        <v>-241981.27</v>
      </c>
      <c r="X461" s="105">
        <f>IFERROR(VLOOKUP($D461,'SAP Data'!$A$7:$SD$1500,X$4,FALSE),"")</f>
        <v>-241981.27</v>
      </c>
      <c r="Y461" s="105">
        <f>IFERROR(VLOOKUP($D461,'SAP Data'!$A$7:$SD$1500,Y$4,FALSE),"")</f>
        <v>-241981.27</v>
      </c>
      <c r="Z461" s="105">
        <f>IFERROR(VLOOKUP($D461,'SAP Data'!$A$7:$SD$1500,Z$4,FALSE),"")</f>
        <v>-241981.27</v>
      </c>
      <c r="AA461" s="105">
        <f>IFERROR(VLOOKUP($D461,'SAP Data'!$A$7:$SD$1500,AA$4,FALSE),"")</f>
        <v>-241981.27</v>
      </c>
      <c r="AB461" s="105">
        <f>IFERROR(VLOOKUP($D461,'SAP Data'!$A$7:$SD$1500,AB$4,FALSE),"")</f>
        <v>-241981.27</v>
      </c>
      <c r="AC461" s="220">
        <f>IFERROR(VLOOKUP($D461,'SAP Data'!$A$7:$SD$1500,AC$4,FALSE),"")</f>
        <v>-295447.27</v>
      </c>
      <c r="AD461" s="133">
        <f t="shared" si="519"/>
        <v>-431523.78374999994</v>
      </c>
      <c r="AE461" s="47">
        <f t="shared" si="520"/>
        <v>-462304.63958333322</v>
      </c>
      <c r="AF461" s="47">
        <f t="shared" si="509"/>
        <v>-485256.24541666667</v>
      </c>
      <c r="AG461" s="47">
        <f t="shared" si="510"/>
        <v>-500378.60125000001</v>
      </c>
      <c r="AH461" s="47">
        <f t="shared" si="511"/>
        <v>-515500.95708333328</v>
      </c>
      <c r="AI461" s="47">
        <f t="shared" si="512"/>
        <v>-515131.02124999993</v>
      </c>
      <c r="AJ461" s="47">
        <f t="shared" si="513"/>
        <v>-499268.7937499999</v>
      </c>
      <c r="AK461" s="47">
        <f t="shared" si="514"/>
        <v>-483406.56624999986</v>
      </c>
      <c r="AL461" s="47">
        <f t="shared" si="515"/>
        <v>-467544.33874999988</v>
      </c>
      <c r="AM461" s="47">
        <f t="shared" si="516"/>
        <v>-451682.11124999984</v>
      </c>
      <c r="AN461" s="47">
        <f t="shared" si="517"/>
        <v>-435819.88374999986</v>
      </c>
      <c r="AO461" s="132">
        <f t="shared" si="518"/>
        <v>-414624.22833333327</v>
      </c>
      <c r="AP461" s="19"/>
      <c r="AQ461" s="201"/>
      <c r="AR461" s="19"/>
      <c r="AS461" s="19">
        <f t="shared" si="521"/>
        <v>0</v>
      </c>
      <c r="AT461" s="19"/>
      <c r="AU461" s="201"/>
      <c r="AV461" s="19"/>
      <c r="AW461" s="19">
        <f t="shared" si="522"/>
        <v>0</v>
      </c>
      <c r="AY461" s="201"/>
      <c r="BA461" s="19">
        <f t="shared" si="523"/>
        <v>0</v>
      </c>
      <c r="BC461" s="201"/>
      <c r="BE461" s="19">
        <f t="shared" si="524"/>
        <v>0</v>
      </c>
      <c r="BG461" s="201"/>
      <c r="BI461" s="19">
        <f t="shared" si="525"/>
        <v>0</v>
      </c>
      <c r="BK461" s="201"/>
      <c r="BM461" s="19">
        <f t="shared" si="526"/>
        <v>0</v>
      </c>
      <c r="BO461" s="201"/>
      <c r="BQ461" s="47">
        <f t="shared" si="527"/>
        <v>0</v>
      </c>
      <c r="BR461" s="47"/>
      <c r="BS461" s="214"/>
      <c r="BT461" s="47"/>
      <c r="BU461" s="47">
        <f t="shared" si="528"/>
        <v>0</v>
      </c>
      <c r="BV461" s="47"/>
      <c r="BW461" s="214"/>
      <c r="BX461" s="47"/>
      <c r="BY461" s="47">
        <f t="shared" si="529"/>
        <v>0</v>
      </c>
      <c r="BZ461" s="47"/>
      <c r="CA461" s="214"/>
      <c r="CB461" s="47"/>
      <c r="CC461" s="47">
        <f t="shared" si="530"/>
        <v>0</v>
      </c>
      <c r="CD461" s="47"/>
      <c r="CE461" s="214"/>
      <c r="CF461" s="47"/>
      <c r="CG461" s="47">
        <f t="shared" si="531"/>
        <v>0</v>
      </c>
      <c r="CH461" s="47"/>
      <c r="CI461" s="214"/>
      <c r="CJ461" s="47"/>
      <c r="CK461" s="47">
        <f t="shared" si="532"/>
        <v>0</v>
      </c>
      <c r="CM461" s="19">
        <f t="shared" si="533"/>
        <v>0</v>
      </c>
      <c r="CO461" s="19">
        <f t="shared" si="534"/>
        <v>-414624.22833333327</v>
      </c>
      <c r="CQ461" s="19">
        <f t="shared" si="507"/>
        <v>0</v>
      </c>
      <c r="CS461" s="19">
        <f t="shared" si="535"/>
        <v>0</v>
      </c>
      <c r="CU461" s="19">
        <f t="shared" si="536"/>
        <v>-414624.22833333327</v>
      </c>
      <c r="CW461" s="76">
        <f t="shared" si="508"/>
        <v>0</v>
      </c>
      <c r="CY461" s="21"/>
      <c r="CZ461" s="19">
        <f t="shared" si="537"/>
        <v>0</v>
      </c>
      <c r="DA461" s="21"/>
    </row>
    <row r="462" spans="2:105" x14ac:dyDescent="0.2">
      <c r="B462" s="17" t="str">
        <f>VLOOKUP(D462,'line assign basis'!$L$15:$Q$1525,6,FALSE)</f>
        <v>DEF INC TAX-UTIL-REV</v>
      </c>
      <c r="C462" s="20" t="s">
        <v>1344</v>
      </c>
      <c r="D462" s="20" t="str">
        <f t="shared" si="538"/>
        <v>283021</v>
      </c>
      <c r="E462" s="20">
        <f>IFERROR(VLOOKUP(D462,'line assign basis'!$L$5:$P$1288,5,FALSE),"")</f>
        <v>19</v>
      </c>
      <c r="F462" s="39">
        <v>930753.27</v>
      </c>
      <c r="G462" s="39">
        <v>326584.27</v>
      </c>
      <c r="H462" s="19">
        <v>2001821.27</v>
      </c>
      <c r="I462" s="105">
        <f>IFERROR(VLOOKUP($D462,'SAP Data'!$A$7:$SD$1500,I$4,FALSE),"")</f>
        <v>3871071.27</v>
      </c>
      <c r="J462" s="105">
        <f>IFERROR(VLOOKUP($D462,'SAP Data'!$A$7:$SD$1500,J$4,FALSE),"")</f>
        <v>3803075.27</v>
      </c>
      <c r="K462" s="105">
        <f>IFERROR(VLOOKUP($D462,'SAP Data'!$A$7:$SD$1500,K$4,FALSE),"")</f>
        <v>3280715.27</v>
      </c>
      <c r="L462" s="105">
        <f>IFERROR(VLOOKUP($D462,'SAP Data'!$A$7:$SD$1500,L$4,FALSE),"")</f>
        <v>3024644.27</v>
      </c>
      <c r="M462" s="105">
        <f>IFERROR(VLOOKUP($D462,'SAP Data'!$A$7:$SD$1500,M$4,FALSE),"")</f>
        <v>2775816.27</v>
      </c>
      <c r="N462" s="105">
        <f>IFERROR(VLOOKUP($D462,'SAP Data'!$A$7:$SD$1500,N$4,FALSE),"")</f>
        <v>1746455.27</v>
      </c>
      <c r="O462" s="105">
        <f>IFERROR(VLOOKUP($D462,'SAP Data'!$A$7:$SD$1500,O$4,FALSE),"")</f>
        <v>1749753.27</v>
      </c>
      <c r="P462" s="105">
        <f>IFERROR(VLOOKUP($D462,'SAP Data'!$A$7:$SD$1500,P$4,FALSE),"")</f>
        <v>1779227.27</v>
      </c>
      <c r="Q462" s="105">
        <f>IFERROR(VLOOKUP($D462,'SAP Data'!$A$7:$SD$1500,Q$4,FALSE),"")</f>
        <v>1641563.27</v>
      </c>
      <c r="R462" s="105">
        <f>IFERROR(VLOOKUP($D462,'SAP Data'!$A$7:$SD$1500,R$4,FALSE),"")</f>
        <v>1620589.27</v>
      </c>
      <c r="S462" s="105">
        <f>IFERROR(VLOOKUP($D462,'SAP Data'!$A$7:$SD$1500,S$4,FALSE),"")</f>
        <v>1603919.27</v>
      </c>
      <c r="T462" s="105">
        <f>IFERROR(VLOOKUP($D462,'SAP Data'!$A$7:$SD$1500,T$4,FALSE),"")</f>
        <v>807889.27</v>
      </c>
      <c r="U462" s="105">
        <f>IFERROR(VLOOKUP($D462,'SAP Data'!$A$7:$SD$1500,U$4,FALSE),"")</f>
        <v>700380.27</v>
      </c>
      <c r="V462" s="105">
        <f>IFERROR(VLOOKUP($D462,'SAP Data'!$A$7:$SD$1500,V$4,FALSE),"")</f>
        <v>614878.27</v>
      </c>
      <c r="W462" s="105">
        <f>IFERROR(VLOOKUP($D462,'SAP Data'!$A$7:$SD$1500,W$4,FALSE),"")</f>
        <v>673517.27</v>
      </c>
      <c r="X462" s="105">
        <f>IFERROR(VLOOKUP($D462,'SAP Data'!$A$7:$SD$1500,X$4,FALSE),"")</f>
        <v>874708.27</v>
      </c>
      <c r="Y462" s="105">
        <f>IFERROR(VLOOKUP($D462,'SAP Data'!$A$7:$SD$1500,Y$4,FALSE),"")</f>
        <v>1057501.27</v>
      </c>
      <c r="Z462" s="105">
        <f>IFERROR(VLOOKUP($D462,'SAP Data'!$A$7:$SD$1500,Z$4,FALSE),"")</f>
        <v>1180546.27</v>
      </c>
      <c r="AA462" s="105">
        <f>IFERROR(VLOOKUP($D462,'SAP Data'!$A$7:$SD$1500,AA$4,FALSE),"")</f>
        <v>1170790.27</v>
      </c>
      <c r="AB462" s="105">
        <f>IFERROR(VLOOKUP($D462,'SAP Data'!$A$7:$SD$1500,AB$4,FALSE),"")</f>
        <v>2062639.27</v>
      </c>
      <c r="AC462" s="220">
        <f>IFERROR(VLOOKUP($D462,'SAP Data'!$A$7:$SD$1500,AC$4,FALSE),"")</f>
        <v>121129.27</v>
      </c>
      <c r="AD462" s="133">
        <f t="shared" si="519"/>
        <v>2273033.186666667</v>
      </c>
      <c r="AE462" s="47">
        <f t="shared" si="520"/>
        <v>2354998.645</v>
      </c>
      <c r="AF462" s="47">
        <f t="shared" si="509"/>
        <v>2358473.77</v>
      </c>
      <c r="AG462" s="47">
        <f t="shared" si="510"/>
        <v>2176614.4783333335</v>
      </c>
      <c r="AH462" s="47">
        <f t="shared" si="511"/>
        <v>1911660.8116666668</v>
      </c>
      <c r="AI462" s="47">
        <f t="shared" si="512"/>
        <v>1670186.0200000003</v>
      </c>
      <c r="AJ462" s="47">
        <f t="shared" si="513"/>
        <v>1471972.1033333333</v>
      </c>
      <c r="AK462" s="47">
        <f t="shared" si="514"/>
        <v>1310794.978333333</v>
      </c>
      <c r="AL462" s="47">
        <f t="shared" si="515"/>
        <v>1215618.978333333</v>
      </c>
      <c r="AM462" s="47">
        <f t="shared" si="516"/>
        <v>1167915.978333333</v>
      </c>
      <c r="AN462" s="47">
        <f t="shared" si="517"/>
        <v>1155601.353333333</v>
      </c>
      <c r="AO462" s="132">
        <f t="shared" si="518"/>
        <v>1104058.7699999998</v>
      </c>
      <c r="AP462" s="19"/>
      <c r="AQ462" s="201"/>
      <c r="AR462" s="19"/>
      <c r="AS462" s="19">
        <f t="shared" si="521"/>
        <v>0</v>
      </c>
      <c r="AT462" s="19"/>
      <c r="AU462" s="201"/>
      <c r="AV462" s="19"/>
      <c r="AW462" s="19">
        <f t="shared" si="522"/>
        <v>0</v>
      </c>
      <c r="AY462" s="201"/>
      <c r="BA462" s="19">
        <f t="shared" si="523"/>
        <v>0</v>
      </c>
      <c r="BC462" s="201"/>
      <c r="BE462" s="19">
        <f t="shared" si="524"/>
        <v>0</v>
      </c>
      <c r="BG462" s="201"/>
      <c r="BI462" s="19">
        <f t="shared" si="525"/>
        <v>0</v>
      </c>
      <c r="BK462" s="201"/>
      <c r="BM462" s="19">
        <f t="shared" si="526"/>
        <v>0</v>
      </c>
      <c r="BO462" s="201"/>
      <c r="BQ462" s="47">
        <f t="shared" si="527"/>
        <v>0</v>
      </c>
      <c r="BR462" s="47"/>
      <c r="BS462" s="214"/>
      <c r="BT462" s="47"/>
      <c r="BU462" s="47">
        <f t="shared" si="528"/>
        <v>0</v>
      </c>
      <c r="BV462" s="47"/>
      <c r="BW462" s="214"/>
      <c r="BX462" s="47"/>
      <c r="BY462" s="47">
        <f t="shared" si="529"/>
        <v>0</v>
      </c>
      <c r="BZ462" s="47"/>
      <c r="CA462" s="214"/>
      <c r="CB462" s="47"/>
      <c r="CC462" s="47">
        <f t="shared" si="530"/>
        <v>0</v>
      </c>
      <c r="CD462" s="47"/>
      <c r="CE462" s="214"/>
      <c r="CF462" s="47"/>
      <c r="CG462" s="47">
        <f t="shared" si="531"/>
        <v>0</v>
      </c>
      <c r="CH462" s="47"/>
      <c r="CI462" s="214"/>
      <c r="CJ462" s="47"/>
      <c r="CK462" s="47">
        <f t="shared" si="532"/>
        <v>0</v>
      </c>
      <c r="CM462" s="19">
        <f t="shared" si="533"/>
        <v>0</v>
      </c>
      <c r="CO462" s="19">
        <f t="shared" si="534"/>
        <v>1104058.7699999998</v>
      </c>
      <c r="CQ462" s="19">
        <f t="shared" si="507"/>
        <v>0</v>
      </c>
      <c r="CS462" s="19">
        <f t="shared" si="535"/>
        <v>0</v>
      </c>
      <c r="CU462" s="19">
        <f t="shared" si="536"/>
        <v>1104058.7699999998</v>
      </c>
      <c r="CW462" s="76">
        <f t="shared" si="508"/>
        <v>0</v>
      </c>
      <c r="CY462" s="21"/>
      <c r="CZ462" s="19">
        <f t="shared" si="537"/>
        <v>0</v>
      </c>
      <c r="DA462" s="21"/>
    </row>
    <row r="463" spans="2:105" x14ac:dyDescent="0.2">
      <c r="B463" s="17" t="str">
        <f>VLOOKUP(D463,'line assign basis'!$L$15:$Q$1525,6,FALSE)</f>
        <v>DEF INC TAX-UTIL-REV</v>
      </c>
      <c r="C463" s="20" t="s">
        <v>1346</v>
      </c>
      <c r="D463" s="20" t="str">
        <f t="shared" si="538"/>
        <v>283022</v>
      </c>
      <c r="E463" s="20">
        <f>IFERROR(VLOOKUP(D463,'line assign basis'!$L$5:$P$1288,5,FALSE),"")</f>
        <v>19</v>
      </c>
      <c r="F463" s="39">
        <v>329959.09000000003</v>
      </c>
      <c r="G463" s="39">
        <v>115778.09</v>
      </c>
      <c r="H463" s="19">
        <v>709659.09</v>
      </c>
      <c r="I463" s="105">
        <f>IFERROR(VLOOKUP($D463,'SAP Data'!$A$7:$SD$1500,I$4,FALSE),"")</f>
        <v>1372319.09</v>
      </c>
      <c r="J463" s="105">
        <f>IFERROR(VLOOKUP($D463,'SAP Data'!$A$7:$SD$1500,J$4,FALSE),"")</f>
        <v>1348214.09</v>
      </c>
      <c r="K463" s="105">
        <f>IFERROR(VLOOKUP($D463,'SAP Data'!$A$7:$SD$1500,K$4,FALSE),"")</f>
        <v>1163035.0900000001</v>
      </c>
      <c r="L463" s="105">
        <f>IFERROR(VLOOKUP($D463,'SAP Data'!$A$7:$SD$1500,L$4,FALSE),"")</f>
        <v>1072256.0900000001</v>
      </c>
      <c r="M463" s="105">
        <f>IFERROR(VLOOKUP($D463,'SAP Data'!$A$7:$SD$1500,M$4,FALSE),"")</f>
        <v>984045.09</v>
      </c>
      <c r="N463" s="105">
        <f>IFERROR(VLOOKUP($D463,'SAP Data'!$A$7:$SD$1500,N$4,FALSE),"")</f>
        <v>619131.09</v>
      </c>
      <c r="O463" s="105">
        <f>IFERROR(VLOOKUP($D463,'SAP Data'!$A$7:$SD$1500,O$4,FALSE),"")</f>
        <v>620300.09</v>
      </c>
      <c r="P463" s="105">
        <f>IFERROR(VLOOKUP($D463,'SAP Data'!$A$7:$SD$1500,P$4,FALSE),"")</f>
        <v>630749.09</v>
      </c>
      <c r="Q463" s="105">
        <f>IFERROR(VLOOKUP($D463,'SAP Data'!$A$7:$SD$1500,Q$4,FALSE),"")</f>
        <v>581946.09</v>
      </c>
      <c r="R463" s="105">
        <f>IFERROR(VLOOKUP($D463,'SAP Data'!$A$7:$SD$1500,R$4,FALSE),"")</f>
        <v>574511.09</v>
      </c>
      <c r="S463" s="105">
        <f>IFERROR(VLOOKUP($D463,'SAP Data'!$A$7:$SD$1500,S$4,FALSE),"")</f>
        <v>568602.09</v>
      </c>
      <c r="T463" s="105">
        <f>IFERROR(VLOOKUP($D463,'SAP Data'!$A$7:$SD$1500,T$4,FALSE),"")</f>
        <v>286405.09000000003</v>
      </c>
      <c r="U463" s="105">
        <f>IFERROR(VLOOKUP($D463,'SAP Data'!$A$7:$SD$1500,U$4,FALSE),"")</f>
        <v>248293.09</v>
      </c>
      <c r="V463" s="105">
        <f>IFERROR(VLOOKUP($D463,'SAP Data'!$A$7:$SD$1500,V$4,FALSE),"")</f>
        <v>217982.09</v>
      </c>
      <c r="W463" s="105">
        <f>IFERROR(VLOOKUP($D463,'SAP Data'!$A$7:$SD$1500,W$4,FALSE),"")</f>
        <v>238770.09</v>
      </c>
      <c r="X463" s="105">
        <f>IFERROR(VLOOKUP($D463,'SAP Data'!$A$7:$SD$1500,X$4,FALSE),"")</f>
        <v>310093.09000000003</v>
      </c>
      <c r="Y463" s="105">
        <f>IFERROR(VLOOKUP($D463,'SAP Data'!$A$7:$SD$1500,Y$4,FALSE),"")</f>
        <v>374894.09</v>
      </c>
      <c r="Z463" s="105">
        <f>IFERROR(VLOOKUP($D463,'SAP Data'!$A$7:$SD$1500,Z$4,FALSE),"")</f>
        <v>418514.09</v>
      </c>
      <c r="AA463" s="105">
        <f>IFERROR(VLOOKUP($D463,'SAP Data'!$A$7:$SD$1500,AA$4,FALSE),"")</f>
        <v>415055.09</v>
      </c>
      <c r="AB463" s="105">
        <f>IFERROR(VLOOKUP($D463,'SAP Data'!$A$7:$SD$1500,AB$4,FALSE),"")</f>
        <v>731220.09</v>
      </c>
      <c r="AC463" s="220">
        <f>IFERROR(VLOOKUP($D463,'SAP Data'!$A$7:$SD$1500,AC$4,FALSE),"")</f>
        <v>42944.09</v>
      </c>
      <c r="AD463" s="133">
        <f t="shared" si="519"/>
        <v>805805.67333333334</v>
      </c>
      <c r="AE463" s="47">
        <f t="shared" si="520"/>
        <v>834863.00666666671</v>
      </c>
      <c r="AF463" s="47">
        <f t="shared" si="509"/>
        <v>836095.09</v>
      </c>
      <c r="AG463" s="47">
        <f t="shared" si="510"/>
        <v>771625.09</v>
      </c>
      <c r="AH463" s="47">
        <f t="shared" si="511"/>
        <v>677697.67333333322</v>
      </c>
      <c r="AI463" s="47">
        <f t="shared" si="512"/>
        <v>592093.6316666666</v>
      </c>
      <c r="AJ463" s="47">
        <f t="shared" si="513"/>
        <v>521825.79833333328</v>
      </c>
      <c r="AK463" s="47">
        <f t="shared" si="514"/>
        <v>464687.71499999991</v>
      </c>
      <c r="AL463" s="47">
        <f t="shared" si="515"/>
        <v>430947.3816666666</v>
      </c>
      <c r="AM463" s="47">
        <f t="shared" si="516"/>
        <v>414036.46499999991</v>
      </c>
      <c r="AN463" s="47">
        <f t="shared" si="517"/>
        <v>409670.8816666666</v>
      </c>
      <c r="AO463" s="132">
        <f t="shared" si="518"/>
        <v>391398.7566666666</v>
      </c>
      <c r="AP463" s="19"/>
      <c r="AQ463" s="201"/>
      <c r="AR463" s="19"/>
      <c r="AS463" s="19">
        <f t="shared" si="521"/>
        <v>0</v>
      </c>
      <c r="AT463" s="19"/>
      <c r="AU463" s="201"/>
      <c r="AV463" s="19"/>
      <c r="AW463" s="19">
        <f t="shared" si="522"/>
        <v>0</v>
      </c>
      <c r="AY463" s="201"/>
      <c r="BA463" s="19">
        <f t="shared" si="523"/>
        <v>0</v>
      </c>
      <c r="BC463" s="201"/>
      <c r="BE463" s="19">
        <f t="shared" si="524"/>
        <v>0</v>
      </c>
      <c r="BG463" s="201"/>
      <c r="BI463" s="19">
        <f t="shared" si="525"/>
        <v>0</v>
      </c>
      <c r="BK463" s="201"/>
      <c r="BM463" s="19">
        <f t="shared" si="526"/>
        <v>0</v>
      </c>
      <c r="BO463" s="201"/>
      <c r="BQ463" s="47">
        <f t="shared" si="527"/>
        <v>0</v>
      </c>
      <c r="BR463" s="47"/>
      <c r="BS463" s="214"/>
      <c r="BT463" s="47"/>
      <c r="BU463" s="47">
        <f t="shared" si="528"/>
        <v>0</v>
      </c>
      <c r="BV463" s="47"/>
      <c r="BW463" s="214"/>
      <c r="BX463" s="47"/>
      <c r="BY463" s="47">
        <f t="shared" si="529"/>
        <v>0</v>
      </c>
      <c r="BZ463" s="47"/>
      <c r="CA463" s="214"/>
      <c r="CB463" s="47"/>
      <c r="CC463" s="47">
        <f t="shared" si="530"/>
        <v>0</v>
      </c>
      <c r="CD463" s="47"/>
      <c r="CE463" s="214"/>
      <c r="CF463" s="47"/>
      <c r="CG463" s="47">
        <f t="shared" si="531"/>
        <v>0</v>
      </c>
      <c r="CH463" s="47"/>
      <c r="CI463" s="214"/>
      <c r="CJ463" s="47"/>
      <c r="CK463" s="47">
        <f t="shared" si="532"/>
        <v>0</v>
      </c>
      <c r="CM463" s="19">
        <f t="shared" si="533"/>
        <v>0</v>
      </c>
      <c r="CO463" s="19">
        <f t="shared" si="534"/>
        <v>391398.7566666666</v>
      </c>
      <c r="CQ463" s="19">
        <f t="shared" si="507"/>
        <v>0</v>
      </c>
      <c r="CS463" s="19">
        <f t="shared" si="535"/>
        <v>0</v>
      </c>
      <c r="CU463" s="19">
        <f t="shared" si="536"/>
        <v>391398.7566666666</v>
      </c>
      <c r="CW463" s="76">
        <f t="shared" si="508"/>
        <v>0</v>
      </c>
      <c r="CY463" s="21"/>
      <c r="CZ463" s="19">
        <f t="shared" si="537"/>
        <v>0</v>
      </c>
      <c r="DA463" s="21"/>
    </row>
    <row r="464" spans="2:105" x14ac:dyDescent="0.2">
      <c r="B464" s="17" t="str">
        <f>VLOOKUP(D464,'line assign basis'!$L$15:$Q$1525,6,FALSE)</f>
        <v>DEF INC TAX-NON UTIL</v>
      </c>
      <c r="C464" s="20" t="s">
        <v>1349</v>
      </c>
      <c r="D464" s="20" t="str">
        <f t="shared" si="538"/>
        <v>283031</v>
      </c>
      <c r="E464" s="20">
        <f>IFERROR(VLOOKUP(D464,'line assign basis'!$L$5:$P$1288,5,FALSE),"")</f>
        <v>19</v>
      </c>
      <c r="F464" s="39">
        <v>-260175.66</v>
      </c>
      <c r="G464" s="39">
        <v>-260731.66</v>
      </c>
      <c r="H464" s="19">
        <v>-261114.66</v>
      </c>
      <c r="I464" s="105">
        <f>IFERROR(VLOOKUP($D464,'SAP Data'!$A$7:$SD$1500,I$4,FALSE),"")</f>
        <v>-260974.66</v>
      </c>
      <c r="J464" s="105">
        <f>IFERROR(VLOOKUP($D464,'SAP Data'!$A$7:$SD$1500,J$4,FALSE),"")</f>
        <v>-261090.66</v>
      </c>
      <c r="K464" s="105">
        <f>IFERROR(VLOOKUP($D464,'SAP Data'!$A$7:$SD$1500,K$4,FALSE),"")</f>
        <v>-261273.66</v>
      </c>
      <c r="L464" s="105">
        <f>IFERROR(VLOOKUP($D464,'SAP Data'!$A$7:$SD$1500,L$4,FALSE),"")</f>
        <v>-259673.66</v>
      </c>
      <c r="M464" s="105">
        <f>IFERROR(VLOOKUP($D464,'SAP Data'!$A$7:$SD$1500,M$4,FALSE),"")</f>
        <v>-262756.65999999997</v>
      </c>
      <c r="N464" s="105">
        <f>IFERROR(VLOOKUP($D464,'SAP Data'!$A$7:$SD$1500,N$4,FALSE),"")</f>
        <v>-261750.66</v>
      </c>
      <c r="O464" s="105">
        <f>IFERROR(VLOOKUP($D464,'SAP Data'!$A$7:$SD$1500,O$4,FALSE),"")</f>
        <v>-261329.66</v>
      </c>
      <c r="P464" s="105">
        <f>IFERROR(VLOOKUP($D464,'SAP Data'!$A$7:$SD$1500,P$4,FALSE),"")</f>
        <v>-257071.66</v>
      </c>
      <c r="Q464" s="105">
        <f>IFERROR(VLOOKUP($D464,'SAP Data'!$A$7:$SD$1500,Q$4,FALSE),"")</f>
        <v>-249200.66</v>
      </c>
      <c r="R464" s="105">
        <f>IFERROR(VLOOKUP($D464,'SAP Data'!$A$7:$SD$1500,R$4,FALSE),"")</f>
        <v>-248946.66</v>
      </c>
      <c r="S464" s="105">
        <f>IFERROR(VLOOKUP($D464,'SAP Data'!$A$7:$SD$1500,S$4,FALSE),"")</f>
        <v>-248466.66</v>
      </c>
      <c r="T464" s="105">
        <f>IFERROR(VLOOKUP($D464,'SAP Data'!$A$7:$SD$1500,T$4,FALSE),"")</f>
        <v>-247934.66</v>
      </c>
      <c r="U464" s="105">
        <f>IFERROR(VLOOKUP($D464,'SAP Data'!$A$7:$SD$1500,U$4,FALSE),"")</f>
        <v>-247883.66</v>
      </c>
      <c r="V464" s="105">
        <f>IFERROR(VLOOKUP($D464,'SAP Data'!$A$7:$SD$1500,V$4,FALSE),"")</f>
        <v>-247680.66</v>
      </c>
      <c r="W464" s="105">
        <f>IFERROR(VLOOKUP($D464,'SAP Data'!$A$7:$SD$1500,W$4,FALSE),"")</f>
        <v>-247549.66</v>
      </c>
      <c r="X464" s="105">
        <f>IFERROR(VLOOKUP($D464,'SAP Data'!$A$7:$SD$1500,X$4,FALSE),"")</f>
        <v>-247485.66</v>
      </c>
      <c r="Y464" s="105">
        <f>IFERROR(VLOOKUP($D464,'SAP Data'!$A$7:$SD$1500,Y$4,FALSE),"")</f>
        <v>-247310.66</v>
      </c>
      <c r="Z464" s="105">
        <f>IFERROR(VLOOKUP($D464,'SAP Data'!$A$7:$SD$1500,Z$4,FALSE),"")</f>
        <v>-247246.66</v>
      </c>
      <c r="AA464" s="105">
        <f>IFERROR(VLOOKUP($D464,'SAP Data'!$A$7:$SD$1500,AA$4,FALSE),"")</f>
        <v>-247287.66</v>
      </c>
      <c r="AB464" s="105">
        <f>IFERROR(VLOOKUP($D464,'SAP Data'!$A$7:$SD$1500,AB$4,FALSE),"")</f>
        <v>-247182.66</v>
      </c>
      <c r="AC464" s="220">
        <f>IFERROR(VLOOKUP($D464,'SAP Data'!$A$7:$SD$1500,AC$4,FALSE),"")</f>
        <v>-288531.65999999997</v>
      </c>
      <c r="AD464" s="133">
        <f t="shared" si="519"/>
        <v>-259294.11833333338</v>
      </c>
      <c r="AE464" s="47">
        <f t="shared" si="520"/>
        <v>-258315.20166666669</v>
      </c>
      <c r="AF464" s="47">
        <f t="shared" si="509"/>
        <v>-257254.99333333338</v>
      </c>
      <c r="AG464" s="47">
        <f t="shared" si="510"/>
        <v>-256160.36833333332</v>
      </c>
      <c r="AH464" s="47">
        <f t="shared" si="511"/>
        <v>-255056.16000000003</v>
      </c>
      <c r="AI464" s="47">
        <f t="shared" si="512"/>
        <v>-253925.57666666669</v>
      </c>
      <c r="AJ464" s="47">
        <f t="shared" si="513"/>
        <v>-252845.91000000003</v>
      </c>
      <c r="AK464" s="47">
        <f t="shared" si="514"/>
        <v>-251694.49333333338</v>
      </c>
      <c r="AL464" s="47">
        <f t="shared" si="515"/>
        <v>-250446.57666666669</v>
      </c>
      <c r="AM464" s="47">
        <f t="shared" si="516"/>
        <v>-249257.16000000003</v>
      </c>
      <c r="AN464" s="47">
        <f t="shared" si="517"/>
        <v>-248260.03500000003</v>
      </c>
      <c r="AO464" s="132">
        <f t="shared" si="518"/>
        <v>-249486.78500000003</v>
      </c>
      <c r="AP464" s="19"/>
      <c r="AQ464" s="201"/>
      <c r="AR464" s="19"/>
      <c r="AS464" s="19">
        <f t="shared" si="521"/>
        <v>0</v>
      </c>
      <c r="AT464" s="19"/>
      <c r="AU464" s="201"/>
      <c r="AV464" s="19"/>
      <c r="AW464" s="19">
        <f t="shared" si="522"/>
        <v>0</v>
      </c>
      <c r="AY464" s="201"/>
      <c r="BA464" s="19">
        <f t="shared" si="523"/>
        <v>0</v>
      </c>
      <c r="BC464" s="201"/>
      <c r="BE464" s="19">
        <f t="shared" si="524"/>
        <v>0</v>
      </c>
      <c r="BG464" s="201"/>
      <c r="BI464" s="19">
        <f t="shared" si="525"/>
        <v>0</v>
      </c>
      <c r="BK464" s="201"/>
      <c r="BM464" s="19">
        <f t="shared" si="526"/>
        <v>0</v>
      </c>
      <c r="BO464" s="201"/>
      <c r="BQ464" s="47">
        <f t="shared" si="527"/>
        <v>0</v>
      </c>
      <c r="BR464" s="47"/>
      <c r="BS464" s="214"/>
      <c r="BT464" s="47"/>
      <c r="BU464" s="47">
        <f t="shared" si="528"/>
        <v>0</v>
      </c>
      <c r="BV464" s="47"/>
      <c r="BW464" s="214"/>
      <c r="BX464" s="47"/>
      <c r="BY464" s="47">
        <f t="shared" si="529"/>
        <v>0</v>
      </c>
      <c r="BZ464" s="47"/>
      <c r="CA464" s="214"/>
      <c r="CB464" s="47"/>
      <c r="CC464" s="47">
        <f t="shared" si="530"/>
        <v>0</v>
      </c>
      <c r="CD464" s="47"/>
      <c r="CE464" s="214"/>
      <c r="CF464" s="47"/>
      <c r="CG464" s="47">
        <f t="shared" si="531"/>
        <v>0</v>
      </c>
      <c r="CH464" s="47"/>
      <c r="CI464" s="214"/>
      <c r="CJ464" s="47"/>
      <c r="CK464" s="47">
        <f t="shared" si="532"/>
        <v>0</v>
      </c>
      <c r="CM464" s="19">
        <f t="shared" si="533"/>
        <v>0</v>
      </c>
      <c r="CO464" s="19">
        <f t="shared" si="534"/>
        <v>-249486.78500000003</v>
      </c>
      <c r="CQ464" s="19">
        <f t="shared" si="507"/>
        <v>0</v>
      </c>
      <c r="CS464" s="19">
        <f t="shared" si="535"/>
        <v>0</v>
      </c>
      <c r="CU464" s="19">
        <f t="shared" si="536"/>
        <v>-249486.78500000003</v>
      </c>
      <c r="CW464" s="76">
        <f t="shared" si="508"/>
        <v>0</v>
      </c>
      <c r="CY464" s="21"/>
      <c r="CZ464" s="19">
        <f t="shared" si="537"/>
        <v>0</v>
      </c>
      <c r="DA464" s="21"/>
    </row>
    <row r="465" spans="1:105" x14ac:dyDescent="0.2">
      <c r="B465" s="17" t="str">
        <f>VLOOKUP(D465,'line assign basis'!$L$15:$Q$1525,6,FALSE)</f>
        <v>DEF INC TAX-NON UTIL</v>
      </c>
      <c r="C465" s="20" t="s">
        <v>1351</v>
      </c>
      <c r="D465" s="20" t="str">
        <f t="shared" si="538"/>
        <v>283032</v>
      </c>
      <c r="E465" s="20">
        <f>IFERROR(VLOOKUP(D465,'line assign basis'!$L$5:$P$1288,5,FALSE),"")</f>
        <v>19</v>
      </c>
      <c r="F465" s="39">
        <v>-83990.55</v>
      </c>
      <c r="G465" s="39">
        <v>-83753.55</v>
      </c>
      <c r="H465" s="19">
        <v>-83590.55</v>
      </c>
      <c r="I465" s="105">
        <f>IFERROR(VLOOKUP($D465,'SAP Data'!$A$7:$SD$1500,I$4,FALSE),"")</f>
        <v>-83650.55</v>
      </c>
      <c r="J465" s="105">
        <f>IFERROR(VLOOKUP($D465,'SAP Data'!$A$7:$SD$1500,J$4,FALSE),"")</f>
        <v>-83600.55</v>
      </c>
      <c r="K465" s="105">
        <f>IFERROR(VLOOKUP($D465,'SAP Data'!$A$7:$SD$1500,K$4,FALSE),"")</f>
        <v>-83522.55</v>
      </c>
      <c r="L465" s="105">
        <f>IFERROR(VLOOKUP($D465,'SAP Data'!$A$7:$SD$1500,L$4,FALSE),"")</f>
        <v>-84205.55</v>
      </c>
      <c r="M465" s="105">
        <f>IFERROR(VLOOKUP($D465,'SAP Data'!$A$7:$SD$1500,M$4,FALSE),"")</f>
        <v>-82889.55</v>
      </c>
      <c r="N465" s="105">
        <f>IFERROR(VLOOKUP($D465,'SAP Data'!$A$7:$SD$1500,N$4,FALSE),"")</f>
        <v>-83318.55</v>
      </c>
      <c r="O465" s="105">
        <f>IFERROR(VLOOKUP($D465,'SAP Data'!$A$7:$SD$1500,O$4,FALSE),"")</f>
        <v>-83498.55</v>
      </c>
      <c r="P465" s="105">
        <f>IFERROR(VLOOKUP($D465,'SAP Data'!$A$7:$SD$1500,P$4,FALSE),"")</f>
        <v>-85316.55</v>
      </c>
      <c r="Q465" s="105">
        <f>IFERROR(VLOOKUP($D465,'SAP Data'!$A$7:$SD$1500,Q$4,FALSE),"")</f>
        <v>-81241.55</v>
      </c>
      <c r="R465" s="105">
        <f>IFERROR(VLOOKUP($D465,'SAP Data'!$A$7:$SD$1500,R$4,FALSE),"")</f>
        <v>-81214.55</v>
      </c>
      <c r="S465" s="105">
        <f>IFERROR(VLOOKUP($D465,'SAP Data'!$A$7:$SD$1500,S$4,FALSE),"")</f>
        <v>-81163.55</v>
      </c>
      <c r="T465" s="105">
        <f>IFERROR(VLOOKUP($D465,'SAP Data'!$A$7:$SD$1500,T$4,FALSE),"")</f>
        <v>-81101.55</v>
      </c>
      <c r="U465" s="105">
        <f>IFERROR(VLOOKUP($D465,'SAP Data'!$A$7:$SD$1500,U$4,FALSE),"")</f>
        <v>-81095.55</v>
      </c>
      <c r="V465" s="105">
        <f>IFERROR(VLOOKUP($D465,'SAP Data'!$A$7:$SD$1500,V$4,FALSE),"")</f>
        <v>-81073.55</v>
      </c>
      <c r="W465" s="105">
        <f>IFERROR(VLOOKUP($D465,'SAP Data'!$A$7:$SD$1500,W$4,FALSE),"")</f>
        <v>-81059.55</v>
      </c>
      <c r="X465" s="105">
        <f>IFERROR(VLOOKUP($D465,'SAP Data'!$A$7:$SD$1500,X$4,FALSE),"")</f>
        <v>-81052.55</v>
      </c>
      <c r="Y465" s="105">
        <f>IFERROR(VLOOKUP($D465,'SAP Data'!$A$7:$SD$1500,Y$4,FALSE),"")</f>
        <v>-81033.55</v>
      </c>
      <c r="Z465" s="105">
        <f>IFERROR(VLOOKUP($D465,'SAP Data'!$A$7:$SD$1500,Z$4,FALSE),"")</f>
        <v>-81026.55</v>
      </c>
      <c r="AA465" s="105">
        <f>IFERROR(VLOOKUP($D465,'SAP Data'!$A$7:$SD$1500,AA$4,FALSE),"")</f>
        <v>-81030.55</v>
      </c>
      <c r="AB465" s="105">
        <f>IFERROR(VLOOKUP($D465,'SAP Data'!$A$7:$SD$1500,AB$4,FALSE),"")</f>
        <v>-81018.55</v>
      </c>
      <c r="AC465" s="220">
        <f>IFERROR(VLOOKUP($D465,'SAP Data'!$A$7:$SD$1500,AC$4,FALSE),"")</f>
        <v>-95885.55</v>
      </c>
      <c r="AD465" s="133">
        <f t="shared" si="519"/>
        <v>-83432.550000000017</v>
      </c>
      <c r="AE465" s="47">
        <f t="shared" si="520"/>
        <v>-83208.966666666689</v>
      </c>
      <c r="AF465" s="47">
        <f t="shared" si="509"/>
        <v>-82997.341666666689</v>
      </c>
      <c r="AG465" s="47">
        <f t="shared" si="510"/>
        <v>-82787.175000000017</v>
      </c>
      <c r="AH465" s="47">
        <f t="shared" si="511"/>
        <v>-82575.425000000017</v>
      </c>
      <c r="AI465" s="47">
        <f t="shared" si="512"/>
        <v>-82367.508333333346</v>
      </c>
      <c r="AJ465" s="47">
        <f t="shared" si="513"/>
        <v>-82133.508333333346</v>
      </c>
      <c r="AK465" s="47">
        <f t="shared" si="514"/>
        <v>-81924.800000000017</v>
      </c>
      <c r="AL465" s="47">
        <f t="shared" si="515"/>
        <v>-81751.966666666689</v>
      </c>
      <c r="AM465" s="47">
        <f t="shared" si="516"/>
        <v>-81553.633333333346</v>
      </c>
      <c r="AN465" s="47">
        <f t="shared" si="517"/>
        <v>-81271.716666666689</v>
      </c>
      <c r="AO465" s="132">
        <f t="shared" si="518"/>
        <v>-81702.800000000017</v>
      </c>
      <c r="AP465" s="19"/>
      <c r="AQ465" s="201"/>
      <c r="AR465" s="19"/>
      <c r="AS465" s="19">
        <f t="shared" si="521"/>
        <v>0</v>
      </c>
      <c r="AT465" s="19"/>
      <c r="AU465" s="201"/>
      <c r="AV465" s="19"/>
      <c r="AW465" s="19">
        <f t="shared" si="522"/>
        <v>0</v>
      </c>
      <c r="AY465" s="201"/>
      <c r="BA465" s="19">
        <f t="shared" si="523"/>
        <v>0</v>
      </c>
      <c r="BC465" s="201"/>
      <c r="BE465" s="19">
        <f t="shared" si="524"/>
        <v>0</v>
      </c>
      <c r="BG465" s="201"/>
      <c r="BI465" s="19">
        <f t="shared" si="525"/>
        <v>0</v>
      </c>
      <c r="BK465" s="201"/>
      <c r="BM465" s="19">
        <f t="shared" si="526"/>
        <v>0</v>
      </c>
      <c r="BO465" s="201"/>
      <c r="BQ465" s="47">
        <f t="shared" si="527"/>
        <v>0</v>
      </c>
      <c r="BR465" s="47"/>
      <c r="BS465" s="214"/>
      <c r="BT465" s="47"/>
      <c r="BU465" s="47">
        <f t="shared" si="528"/>
        <v>0</v>
      </c>
      <c r="BV465" s="47"/>
      <c r="BW465" s="214"/>
      <c r="BX465" s="47"/>
      <c r="BY465" s="47">
        <f t="shared" si="529"/>
        <v>0</v>
      </c>
      <c r="BZ465" s="47"/>
      <c r="CA465" s="214"/>
      <c r="CB465" s="47"/>
      <c r="CC465" s="47">
        <f t="shared" si="530"/>
        <v>0</v>
      </c>
      <c r="CD465" s="47"/>
      <c r="CE465" s="214"/>
      <c r="CF465" s="47"/>
      <c r="CG465" s="47">
        <f t="shared" si="531"/>
        <v>0</v>
      </c>
      <c r="CH465" s="47"/>
      <c r="CI465" s="214"/>
      <c r="CJ465" s="47"/>
      <c r="CK465" s="47">
        <f t="shared" si="532"/>
        <v>0</v>
      </c>
      <c r="CM465" s="19">
        <f t="shared" si="533"/>
        <v>0</v>
      </c>
      <c r="CO465" s="19">
        <f t="shared" si="534"/>
        <v>-81702.800000000017</v>
      </c>
      <c r="CQ465" s="19">
        <f t="shared" si="507"/>
        <v>0</v>
      </c>
      <c r="CS465" s="19">
        <f t="shared" si="535"/>
        <v>0</v>
      </c>
      <c r="CU465" s="19">
        <f t="shared" si="536"/>
        <v>-81702.800000000017</v>
      </c>
      <c r="CW465" s="76">
        <f t="shared" si="508"/>
        <v>0</v>
      </c>
      <c r="CY465" s="21"/>
      <c r="CZ465" s="19">
        <f t="shared" si="537"/>
        <v>0</v>
      </c>
      <c r="DA465" s="21"/>
    </row>
    <row r="466" spans="1:105" x14ac:dyDescent="0.2">
      <c r="A466" s="153" t="s">
        <v>3856</v>
      </c>
      <c r="B466" s="17" t="str">
        <f>VLOOKUP(D466,'line assign basis'!$L$15:$Q$1525,6,FALSE)</f>
        <v>DEF INC TAX-NMIS FED</v>
      </c>
      <c r="C466" s="20" t="s">
        <v>3640</v>
      </c>
      <c r="D466" s="20" t="str">
        <f>RIGHT(C466,6)</f>
        <v>283041</v>
      </c>
      <c r="E466" s="20">
        <f>IFERROR(VLOOKUP(D466,'line assign basis'!$L$5:$P$1288,5,FALSE),"")</f>
        <v>9</v>
      </c>
      <c r="F466" s="39"/>
      <c r="G466" s="39"/>
      <c r="I466" s="105">
        <f>IFERROR(VLOOKUP($D466,'SAP Data'!$A$7:$SD$1500,I$4,FALSE),"")</f>
        <v>0</v>
      </c>
      <c r="J466" s="105">
        <f>IFERROR(VLOOKUP($D466,'SAP Data'!$A$7:$SD$1500,J$4,FALSE),"")</f>
        <v>0</v>
      </c>
      <c r="K466" s="105">
        <f>IFERROR(VLOOKUP($D466,'SAP Data'!$A$7:$SD$1500,K$4,FALSE),"")</f>
        <v>0</v>
      </c>
      <c r="L466" s="105">
        <f>IFERROR(VLOOKUP($D466,'SAP Data'!$A$7:$SD$1500,L$4,FALSE),"")</f>
        <v>0</v>
      </c>
      <c r="M466" s="105">
        <f>IFERROR(VLOOKUP($D466,'SAP Data'!$A$7:$SD$1500,M$4,FALSE),"")</f>
        <v>0</v>
      </c>
      <c r="N466" s="105">
        <f>IFERROR(VLOOKUP($D466,'SAP Data'!$A$7:$SD$1500,N$4,FALSE),"")</f>
        <v>0</v>
      </c>
      <c r="O466" s="105">
        <f>IFERROR(VLOOKUP($D466,'SAP Data'!$A$7:$SD$1500,O$4,FALSE),"")</f>
        <v>0</v>
      </c>
      <c r="P466" s="105">
        <f>IFERROR(VLOOKUP($D466,'SAP Data'!$A$7:$SD$1500,P$4,FALSE),"")</f>
        <v>0</v>
      </c>
      <c r="Q466" s="105">
        <f>IFERROR(VLOOKUP($D466,'SAP Data'!$A$7:$SD$1500,Q$4,FALSE),"")</f>
        <v>0</v>
      </c>
      <c r="R466" s="105">
        <f>IFERROR(VLOOKUP($D466,'SAP Data'!$A$7:$SD$1500,R$4,FALSE),"")</f>
        <v>0</v>
      </c>
      <c r="S466" s="105">
        <f>IFERROR(VLOOKUP($D466,'SAP Data'!$A$7:$SD$1500,S$4,FALSE),"")</f>
        <v>0</v>
      </c>
      <c r="T466" s="105">
        <f>IFERROR(VLOOKUP($D466,'SAP Data'!$A$7:$SD$1500,T$4,FALSE),"")</f>
        <v>0</v>
      </c>
      <c r="U466" s="105">
        <f>IFERROR(VLOOKUP($D466,'SAP Data'!$A$7:$SD$1500,U$4,FALSE),"")</f>
        <v>0</v>
      </c>
      <c r="V466" s="105">
        <f>IFERROR(VLOOKUP($D466,'SAP Data'!$A$7:$SD$1500,V$4,FALSE),"")</f>
        <v>-242777</v>
      </c>
      <c r="W466" s="105">
        <f>IFERROR(VLOOKUP($D466,'SAP Data'!$A$7:$SD$1500,W$4,FALSE),"")</f>
        <v>-1406340</v>
      </c>
      <c r="X466" s="105">
        <f>IFERROR(VLOOKUP($D466,'SAP Data'!$A$7:$SD$1500,X$4,FALSE),"")</f>
        <v>-2880723</v>
      </c>
      <c r="Y466" s="105">
        <f>IFERROR(VLOOKUP($D466,'SAP Data'!$A$7:$SD$1500,Y$4,FALSE),"")</f>
        <v>-4439923</v>
      </c>
      <c r="Z466" s="105">
        <f>IFERROR(VLOOKUP($D466,'SAP Data'!$A$7:$SD$1500,Z$4,FALSE),"")</f>
        <v>-4844183</v>
      </c>
      <c r="AA466" s="105">
        <f>IFERROR(VLOOKUP($D466,'SAP Data'!$A$7:$SD$1500,AA$4,FALSE),"")</f>
        <v>-6388957</v>
      </c>
      <c r="AB466" s="105">
        <f>IFERROR(VLOOKUP($D466,'SAP Data'!$A$7:$SD$1500,AB$4,FALSE),"")</f>
        <v>-8009620</v>
      </c>
      <c r="AC466" s="220">
        <f>IFERROR(VLOOKUP($D466,'SAP Data'!$A$7:$SD$1500,AC$4,FALSE),"")</f>
        <v>-9596020</v>
      </c>
      <c r="AD466" s="133">
        <f t="shared" ref="AD466:AE469" si="539">IFERROR((F466/2+SUM(G466:Q466)+R466/2)/12,"")</f>
        <v>0</v>
      </c>
      <c r="AE466" s="47">
        <f t="shared" si="539"/>
        <v>0</v>
      </c>
      <c r="AF466" s="47">
        <f t="shared" si="509"/>
        <v>0</v>
      </c>
      <c r="AG466" s="47">
        <f t="shared" si="510"/>
        <v>0</v>
      </c>
      <c r="AH466" s="47">
        <f t="shared" si="511"/>
        <v>-10115.708333333334</v>
      </c>
      <c r="AI466" s="47">
        <f t="shared" si="512"/>
        <v>-78828.916666666672</v>
      </c>
      <c r="AJ466" s="47">
        <f t="shared" si="513"/>
        <v>-257456.54166666666</v>
      </c>
      <c r="AK466" s="47">
        <f t="shared" si="514"/>
        <v>-562483.45833333337</v>
      </c>
      <c r="AL466" s="47">
        <f t="shared" si="515"/>
        <v>-949321.20833333337</v>
      </c>
      <c r="AM466" s="47">
        <f t="shared" si="516"/>
        <v>-1417368.7083333333</v>
      </c>
      <c r="AN466" s="47">
        <f t="shared" si="517"/>
        <v>-2017309.4166666667</v>
      </c>
      <c r="AO466" s="132">
        <f t="shared" si="518"/>
        <v>-2750877.75</v>
      </c>
      <c r="AP466" s="19"/>
      <c r="AQ466" s="201"/>
      <c r="AR466" s="19"/>
      <c r="AS466" s="19">
        <f t="shared" si="521"/>
        <v>0</v>
      </c>
      <c r="AT466" s="19"/>
      <c r="AU466" s="201"/>
      <c r="AV466" s="19"/>
      <c r="AW466" s="19">
        <f t="shared" si="522"/>
        <v>0</v>
      </c>
      <c r="AY466" s="201"/>
      <c r="BA466" s="19">
        <f t="shared" si="523"/>
        <v>0</v>
      </c>
      <c r="BC466" s="201"/>
      <c r="BE466" s="19">
        <f t="shared" si="524"/>
        <v>0</v>
      </c>
      <c r="BG466" s="201"/>
      <c r="BI466" s="19">
        <f t="shared" si="525"/>
        <v>0</v>
      </c>
      <c r="BK466" s="201"/>
      <c r="BM466" s="19">
        <f t="shared" si="526"/>
        <v>0</v>
      </c>
      <c r="BO466" s="201"/>
      <c r="BQ466" s="47">
        <f t="shared" si="527"/>
        <v>0</v>
      </c>
      <c r="BR466" s="47"/>
      <c r="BS466" s="214"/>
      <c r="BT466" s="47"/>
      <c r="BU466" s="47">
        <f t="shared" si="528"/>
        <v>0</v>
      </c>
      <c r="BV466" s="47"/>
      <c r="BW466" s="214"/>
      <c r="BX466" s="47"/>
      <c r="BY466" s="47">
        <f t="shared" si="529"/>
        <v>0</v>
      </c>
      <c r="BZ466" s="47"/>
      <c r="CA466" s="214"/>
      <c r="CB466" s="47"/>
      <c r="CC466" s="47">
        <f t="shared" si="530"/>
        <v>0</v>
      </c>
      <c r="CD466" s="47"/>
      <c r="CE466" s="214"/>
      <c r="CF466" s="47"/>
      <c r="CG466" s="47">
        <f t="shared" si="531"/>
        <v>0</v>
      </c>
      <c r="CH466" s="47"/>
      <c r="CI466" s="214"/>
      <c r="CJ466" s="47"/>
      <c r="CK466" s="47">
        <f t="shared" si="532"/>
        <v>0</v>
      </c>
      <c r="CM466" s="19">
        <f t="shared" si="533"/>
        <v>0</v>
      </c>
      <c r="CO466" s="19">
        <f>IFERROR(CZ466+CU466,"")</f>
        <v>-2750877.75</v>
      </c>
      <c r="CQ466" s="19">
        <f t="shared" ref="CQ466:CQ469" si="540">IFERROR(VLOOKUP(E466,$E$608:$CK$637,85,FALSE)*0,"")</f>
        <v>0</v>
      </c>
      <c r="CS466" s="19">
        <f t="shared" si="535"/>
        <v>-2750877.75</v>
      </c>
      <c r="CU466" s="19">
        <f t="shared" si="536"/>
        <v>0</v>
      </c>
      <c r="CW466" s="76">
        <f t="shared" si="508"/>
        <v>0</v>
      </c>
      <c r="CY466" s="21"/>
      <c r="CZ466" s="19">
        <f t="shared" si="537"/>
        <v>-2750877.75</v>
      </c>
      <c r="DA466" s="21"/>
    </row>
    <row r="467" spans="1:105" x14ac:dyDescent="0.2">
      <c r="A467" s="153" t="s">
        <v>3856</v>
      </c>
      <c r="B467" s="17" t="str">
        <f>VLOOKUP(D467,'line assign basis'!$L$15:$Q$1525,6,FALSE)</f>
        <v>DEF INC TAX-NMIS STA</v>
      </c>
      <c r="C467" s="20" t="s">
        <v>3642</v>
      </c>
      <c r="D467" s="20" t="str">
        <f>RIGHT(C467,6)</f>
        <v>283042</v>
      </c>
      <c r="E467" s="20">
        <f>IFERROR(VLOOKUP(D467,'line assign basis'!$L$5:$P$1288,5,FALSE),"")</f>
        <v>9</v>
      </c>
      <c r="F467" s="39"/>
      <c r="G467" s="39"/>
      <c r="I467" s="105">
        <f>IFERROR(VLOOKUP($D467,'SAP Data'!$A$7:$SD$1500,I$4,FALSE),"")</f>
        <v>0</v>
      </c>
      <c r="J467" s="105">
        <f>IFERROR(VLOOKUP($D467,'SAP Data'!$A$7:$SD$1500,J$4,FALSE),"")</f>
        <v>0</v>
      </c>
      <c r="K467" s="105">
        <f>IFERROR(VLOOKUP($D467,'SAP Data'!$A$7:$SD$1500,K$4,FALSE),"")</f>
        <v>0</v>
      </c>
      <c r="L467" s="105">
        <f>IFERROR(VLOOKUP($D467,'SAP Data'!$A$7:$SD$1500,L$4,FALSE),"")</f>
        <v>0</v>
      </c>
      <c r="M467" s="105">
        <f>IFERROR(VLOOKUP($D467,'SAP Data'!$A$7:$SD$1500,M$4,FALSE),"")</f>
        <v>0</v>
      </c>
      <c r="N467" s="105">
        <f>IFERROR(VLOOKUP($D467,'SAP Data'!$A$7:$SD$1500,N$4,FALSE),"")</f>
        <v>0</v>
      </c>
      <c r="O467" s="105">
        <f>IFERROR(VLOOKUP($D467,'SAP Data'!$A$7:$SD$1500,O$4,FALSE),"")</f>
        <v>0</v>
      </c>
      <c r="P467" s="105">
        <f>IFERROR(VLOOKUP($D467,'SAP Data'!$A$7:$SD$1500,P$4,FALSE),"")</f>
        <v>0</v>
      </c>
      <c r="Q467" s="105">
        <f>IFERROR(VLOOKUP($D467,'SAP Data'!$A$7:$SD$1500,Q$4,FALSE),"")</f>
        <v>0</v>
      </c>
      <c r="R467" s="105">
        <f>IFERROR(VLOOKUP($D467,'SAP Data'!$A$7:$SD$1500,R$4,FALSE),"")</f>
        <v>0</v>
      </c>
      <c r="S467" s="105">
        <f>IFERROR(VLOOKUP($D467,'SAP Data'!$A$7:$SD$1500,S$4,FALSE),"")</f>
        <v>0</v>
      </c>
      <c r="T467" s="105">
        <f>IFERROR(VLOOKUP($D467,'SAP Data'!$A$7:$SD$1500,T$4,FALSE),"")</f>
        <v>0</v>
      </c>
      <c r="U467" s="105">
        <f>IFERROR(VLOOKUP($D467,'SAP Data'!$A$7:$SD$1500,U$4,FALSE),"")</f>
        <v>0</v>
      </c>
      <c r="V467" s="105">
        <f>IFERROR(VLOOKUP($D467,'SAP Data'!$A$7:$SD$1500,V$4,FALSE),"")</f>
        <v>-86066</v>
      </c>
      <c r="W467" s="105">
        <f>IFERROR(VLOOKUP($D467,'SAP Data'!$A$7:$SD$1500,W$4,FALSE),"")</f>
        <v>-498555</v>
      </c>
      <c r="X467" s="105">
        <f>IFERROR(VLOOKUP($D467,'SAP Data'!$A$7:$SD$1500,X$4,FALSE),"")</f>
        <v>-1021232</v>
      </c>
      <c r="Y467" s="105">
        <f>IFERROR(VLOOKUP($D467,'SAP Data'!$A$7:$SD$1500,Y$4,FALSE),"")</f>
        <v>-1573977</v>
      </c>
      <c r="Z467" s="105">
        <f>IFERROR(VLOOKUP($D467,'SAP Data'!$A$7:$SD$1500,Z$4,FALSE),"")</f>
        <v>-1717290</v>
      </c>
      <c r="AA467" s="105">
        <f>IFERROR(VLOOKUP($D467,'SAP Data'!$A$7:$SD$1500,AA$4,FALSE),"")</f>
        <v>-2264921</v>
      </c>
      <c r="AB467" s="105">
        <f>IFERROR(VLOOKUP($D467,'SAP Data'!$A$7:$SD$1500,AB$4,FALSE),"")</f>
        <v>-2839455</v>
      </c>
      <c r="AC467" s="220">
        <f>IFERROR(VLOOKUP($D467,'SAP Data'!$A$7:$SD$1500,AC$4,FALSE),"")</f>
        <v>-3401842</v>
      </c>
      <c r="AD467" s="133">
        <f t="shared" si="539"/>
        <v>0</v>
      </c>
      <c r="AE467" s="47">
        <f t="shared" si="539"/>
        <v>0</v>
      </c>
      <c r="AF467" s="47">
        <f t="shared" si="509"/>
        <v>0</v>
      </c>
      <c r="AG467" s="47">
        <f t="shared" si="510"/>
        <v>0</v>
      </c>
      <c r="AH467" s="47">
        <f t="shared" si="511"/>
        <v>-3586.0833333333335</v>
      </c>
      <c r="AI467" s="47">
        <f t="shared" si="512"/>
        <v>-27945.291666666668</v>
      </c>
      <c r="AJ467" s="47">
        <f t="shared" si="513"/>
        <v>-91269.75</v>
      </c>
      <c r="AK467" s="47">
        <f t="shared" si="514"/>
        <v>-199403.45833333334</v>
      </c>
      <c r="AL467" s="47">
        <f t="shared" si="515"/>
        <v>-336539.58333333331</v>
      </c>
      <c r="AM467" s="47">
        <f t="shared" si="516"/>
        <v>-502465.04166666669</v>
      </c>
      <c r="AN467" s="47">
        <f t="shared" si="517"/>
        <v>-715147.375</v>
      </c>
      <c r="AO467" s="132">
        <f t="shared" si="518"/>
        <v>-975201.41666666663</v>
      </c>
      <c r="AP467" s="19"/>
      <c r="AQ467" s="201"/>
      <c r="AR467" s="19"/>
      <c r="AS467" s="19">
        <f t="shared" si="521"/>
        <v>0</v>
      </c>
      <c r="AT467" s="19"/>
      <c r="AU467" s="201"/>
      <c r="AV467" s="19"/>
      <c r="AW467" s="19">
        <f t="shared" si="522"/>
        <v>0</v>
      </c>
      <c r="AY467" s="201"/>
      <c r="BA467" s="19">
        <f t="shared" si="523"/>
        <v>0</v>
      </c>
      <c r="BC467" s="201"/>
      <c r="BE467" s="19">
        <f t="shared" si="524"/>
        <v>0</v>
      </c>
      <c r="BG467" s="201"/>
      <c r="BI467" s="19">
        <f t="shared" si="525"/>
        <v>0</v>
      </c>
      <c r="BK467" s="201"/>
      <c r="BM467" s="19">
        <f t="shared" si="526"/>
        <v>0</v>
      </c>
      <c r="BO467" s="201"/>
      <c r="BQ467" s="47">
        <f t="shared" si="527"/>
        <v>0</v>
      </c>
      <c r="BR467" s="47"/>
      <c r="BS467" s="214"/>
      <c r="BT467" s="47"/>
      <c r="BU467" s="47">
        <f t="shared" si="528"/>
        <v>0</v>
      </c>
      <c r="BV467" s="47"/>
      <c r="BW467" s="214"/>
      <c r="BX467" s="47"/>
      <c r="BY467" s="47">
        <f t="shared" si="529"/>
        <v>0</v>
      </c>
      <c r="BZ467" s="47"/>
      <c r="CA467" s="214"/>
      <c r="CB467" s="47"/>
      <c r="CC467" s="47">
        <f t="shared" si="530"/>
        <v>0</v>
      </c>
      <c r="CD467" s="47"/>
      <c r="CE467" s="214"/>
      <c r="CF467" s="47"/>
      <c r="CG467" s="47">
        <f t="shared" si="531"/>
        <v>0</v>
      </c>
      <c r="CH467" s="47"/>
      <c r="CI467" s="214"/>
      <c r="CJ467" s="47"/>
      <c r="CK467" s="47">
        <f t="shared" si="532"/>
        <v>0</v>
      </c>
      <c r="CM467" s="19">
        <f t="shared" si="533"/>
        <v>0</v>
      </c>
      <c r="CO467" s="19">
        <f t="shared" si="534"/>
        <v>-975201.41666666663</v>
      </c>
      <c r="CQ467" s="19">
        <f t="shared" si="540"/>
        <v>0</v>
      </c>
      <c r="CS467" s="19">
        <f t="shared" si="535"/>
        <v>-975201.41666666663</v>
      </c>
      <c r="CU467" s="19">
        <f t="shared" si="536"/>
        <v>0</v>
      </c>
      <c r="CW467" s="76">
        <f t="shared" si="508"/>
        <v>0</v>
      </c>
      <c r="CY467" s="21"/>
      <c r="CZ467" s="19">
        <f t="shared" si="537"/>
        <v>-975201.41666666663</v>
      </c>
      <c r="DA467" s="21"/>
    </row>
    <row r="468" spans="1:105" x14ac:dyDescent="0.2">
      <c r="A468" s="153" t="s">
        <v>3856</v>
      </c>
      <c r="B468" s="17" t="str">
        <f>VLOOKUP(D468,'line assign basis'!$L$15:$Q$1525,6,FALSE)</f>
        <v>DEF INC TAX-NM A FED</v>
      </c>
      <c r="C468" s="20" t="s">
        <v>3644</v>
      </c>
      <c r="D468" s="20" t="str">
        <f>RIGHT(C468,6)</f>
        <v>283043</v>
      </c>
      <c r="E468" s="20">
        <f>IFERROR(VLOOKUP(D468,'line assign basis'!$L$5:$P$1288,5,FALSE),"")</f>
        <v>9</v>
      </c>
      <c r="F468" s="39"/>
      <c r="G468" s="39"/>
      <c r="I468" s="105">
        <f>IFERROR(VLOOKUP($D468,'SAP Data'!$A$7:$SD$1500,I$4,FALSE),"")</f>
        <v>0</v>
      </c>
      <c r="J468" s="105">
        <f>IFERROR(VLOOKUP($D468,'SAP Data'!$A$7:$SD$1500,J$4,FALSE),"")</f>
        <v>0</v>
      </c>
      <c r="K468" s="105">
        <f>IFERROR(VLOOKUP($D468,'SAP Data'!$A$7:$SD$1500,K$4,FALSE),"")</f>
        <v>0</v>
      </c>
      <c r="L468" s="105">
        <f>IFERROR(VLOOKUP($D468,'SAP Data'!$A$7:$SD$1500,L$4,FALSE),"")</f>
        <v>0</v>
      </c>
      <c r="M468" s="105">
        <f>IFERROR(VLOOKUP($D468,'SAP Data'!$A$7:$SD$1500,M$4,FALSE),"")</f>
        <v>0</v>
      </c>
      <c r="N468" s="105">
        <f>IFERROR(VLOOKUP($D468,'SAP Data'!$A$7:$SD$1500,N$4,FALSE),"")</f>
        <v>0</v>
      </c>
      <c r="O468" s="105">
        <f>IFERROR(VLOOKUP($D468,'SAP Data'!$A$7:$SD$1500,O$4,FALSE),"")</f>
        <v>0</v>
      </c>
      <c r="P468" s="105">
        <f>IFERROR(VLOOKUP($D468,'SAP Data'!$A$7:$SD$1500,P$4,FALSE),"")</f>
        <v>0</v>
      </c>
      <c r="Q468" s="105">
        <f>IFERROR(VLOOKUP($D468,'SAP Data'!$A$7:$SD$1500,Q$4,FALSE),"")</f>
        <v>0</v>
      </c>
      <c r="R468" s="105">
        <f>IFERROR(VLOOKUP($D468,'SAP Data'!$A$7:$SD$1500,R$4,FALSE),"")</f>
        <v>0</v>
      </c>
      <c r="S468" s="105">
        <f>IFERROR(VLOOKUP($D468,'SAP Data'!$A$7:$SD$1500,S$4,FALSE),"")</f>
        <v>0</v>
      </c>
      <c r="T468" s="105">
        <f>IFERROR(VLOOKUP($D468,'SAP Data'!$A$7:$SD$1500,T$4,FALSE),"")</f>
        <v>0</v>
      </c>
      <c r="U468" s="105">
        <f>IFERROR(VLOOKUP($D468,'SAP Data'!$A$7:$SD$1500,U$4,FALSE),"")</f>
        <v>0</v>
      </c>
      <c r="V468" s="105">
        <f>IFERROR(VLOOKUP($D468,'SAP Data'!$A$7:$SD$1500,V$4,FALSE),"")</f>
        <v>0</v>
      </c>
      <c r="W468" s="105">
        <f>IFERROR(VLOOKUP($D468,'SAP Data'!$A$7:$SD$1500,W$4,FALSE),"")</f>
        <v>-1048828</v>
      </c>
      <c r="X468" s="105">
        <f>IFERROR(VLOOKUP($D468,'SAP Data'!$A$7:$SD$1500,X$4,FALSE),"")</f>
        <v>-1048828</v>
      </c>
      <c r="Y468" s="105">
        <f>IFERROR(VLOOKUP($D468,'SAP Data'!$A$7:$SD$1500,Y$4,FALSE),"")</f>
        <v>-1048828</v>
      </c>
      <c r="Z468" s="105">
        <f>IFERROR(VLOOKUP($D468,'SAP Data'!$A$7:$SD$1500,Z$4,FALSE),"")</f>
        <v>-1048828</v>
      </c>
      <c r="AA468" s="105">
        <f>IFERROR(VLOOKUP($D468,'SAP Data'!$A$7:$SD$1500,AA$4,FALSE),"")</f>
        <v>-1048828</v>
      </c>
      <c r="AB468" s="105">
        <f>IFERROR(VLOOKUP($D468,'SAP Data'!$A$7:$SD$1500,AB$4,FALSE),"")</f>
        <v>-1048828</v>
      </c>
      <c r="AC468" s="220">
        <f>IFERROR(VLOOKUP($D468,'SAP Data'!$A$7:$SD$1500,AC$4,FALSE),"")</f>
        <v>-1036759</v>
      </c>
      <c r="AD468" s="133">
        <f t="shared" si="539"/>
        <v>0</v>
      </c>
      <c r="AE468" s="47">
        <f t="shared" si="539"/>
        <v>0</v>
      </c>
      <c r="AF468" s="47">
        <f t="shared" si="509"/>
        <v>0</v>
      </c>
      <c r="AG468" s="47">
        <f t="shared" si="510"/>
        <v>0</v>
      </c>
      <c r="AH468" s="47">
        <f t="shared" si="511"/>
        <v>0</v>
      </c>
      <c r="AI468" s="47">
        <f t="shared" si="512"/>
        <v>-43701.166666666664</v>
      </c>
      <c r="AJ468" s="47">
        <f t="shared" si="513"/>
        <v>-131103.5</v>
      </c>
      <c r="AK468" s="47">
        <f t="shared" si="514"/>
        <v>-218505.83333333334</v>
      </c>
      <c r="AL468" s="47">
        <f t="shared" si="515"/>
        <v>-305908.16666666669</v>
      </c>
      <c r="AM468" s="47">
        <f t="shared" si="516"/>
        <v>-393310.5</v>
      </c>
      <c r="AN468" s="47">
        <f t="shared" si="517"/>
        <v>-480712.83333333331</v>
      </c>
      <c r="AO468" s="132">
        <f t="shared" si="518"/>
        <v>-567612.29166666663</v>
      </c>
      <c r="AP468" s="19"/>
      <c r="AQ468" s="201"/>
      <c r="AR468" s="19"/>
      <c r="AS468" s="19">
        <f t="shared" si="521"/>
        <v>0</v>
      </c>
      <c r="AT468" s="19"/>
      <c r="AU468" s="201"/>
      <c r="AV468" s="19"/>
      <c r="AW468" s="19">
        <f t="shared" si="522"/>
        <v>0</v>
      </c>
      <c r="AY468" s="201"/>
      <c r="BA468" s="19">
        <f t="shared" si="523"/>
        <v>0</v>
      </c>
      <c r="BC468" s="201"/>
      <c r="BE468" s="19">
        <f t="shared" si="524"/>
        <v>0</v>
      </c>
      <c r="BG468" s="201"/>
      <c r="BI468" s="19">
        <f t="shared" si="525"/>
        <v>0</v>
      </c>
      <c r="BK468" s="201"/>
      <c r="BM468" s="19">
        <f t="shared" si="526"/>
        <v>0</v>
      </c>
      <c r="BO468" s="201"/>
      <c r="BQ468" s="47">
        <f t="shared" si="527"/>
        <v>0</v>
      </c>
      <c r="BR468" s="47"/>
      <c r="BS468" s="214"/>
      <c r="BT468" s="47"/>
      <c r="BU468" s="47">
        <f t="shared" si="528"/>
        <v>0</v>
      </c>
      <c r="BV468" s="47"/>
      <c r="BW468" s="214"/>
      <c r="BX468" s="47"/>
      <c r="BY468" s="47">
        <f t="shared" si="529"/>
        <v>0</v>
      </c>
      <c r="BZ468" s="47"/>
      <c r="CA468" s="214"/>
      <c r="CB468" s="47"/>
      <c r="CC468" s="47">
        <f t="shared" si="530"/>
        <v>0</v>
      </c>
      <c r="CD468" s="47"/>
      <c r="CE468" s="214"/>
      <c r="CF468" s="47"/>
      <c r="CG468" s="47">
        <f t="shared" si="531"/>
        <v>0</v>
      </c>
      <c r="CH468" s="47"/>
      <c r="CI468" s="214"/>
      <c r="CJ468" s="47"/>
      <c r="CK468" s="47">
        <f t="shared" si="532"/>
        <v>0</v>
      </c>
      <c r="CM468" s="19">
        <f t="shared" si="533"/>
        <v>0</v>
      </c>
      <c r="CO468" s="19">
        <f t="shared" si="534"/>
        <v>-567612.29166666663</v>
      </c>
      <c r="CQ468" s="19">
        <f t="shared" si="540"/>
        <v>0</v>
      </c>
      <c r="CS468" s="19">
        <f t="shared" si="535"/>
        <v>-567612.29166666663</v>
      </c>
      <c r="CU468" s="19">
        <f t="shared" si="536"/>
        <v>0</v>
      </c>
      <c r="CW468" s="76">
        <f t="shared" si="508"/>
        <v>0</v>
      </c>
      <c r="CY468" s="21"/>
      <c r="CZ468" s="19">
        <f t="shared" si="537"/>
        <v>-567612.29166666663</v>
      </c>
      <c r="DA468" s="21"/>
    </row>
    <row r="469" spans="1:105" x14ac:dyDescent="0.2">
      <c r="A469" s="153" t="s">
        <v>3856</v>
      </c>
      <c r="B469" s="17" t="str">
        <f>VLOOKUP(D469,'line assign basis'!$L$15:$Q$1525,6,FALSE)</f>
        <v>DEF INC TAX-NMIS STA</v>
      </c>
      <c r="C469" s="20" t="s">
        <v>3645</v>
      </c>
      <c r="D469" s="20" t="str">
        <f>RIGHT(C469,6)</f>
        <v>283044</v>
      </c>
      <c r="E469" s="20">
        <f>IFERROR(VLOOKUP(D469,'line assign basis'!$L$5:$P$1288,5,FALSE),"")</f>
        <v>9</v>
      </c>
      <c r="F469" s="39"/>
      <c r="G469" s="39"/>
      <c r="I469" s="105">
        <f>IFERROR(VLOOKUP($D469,'SAP Data'!$A$7:$SD$1500,I$4,FALSE),"")</f>
        <v>0</v>
      </c>
      <c r="J469" s="105">
        <f>IFERROR(VLOOKUP($D469,'SAP Data'!$A$7:$SD$1500,J$4,FALSE),"")</f>
        <v>0</v>
      </c>
      <c r="K469" s="105">
        <f>IFERROR(VLOOKUP($D469,'SAP Data'!$A$7:$SD$1500,K$4,FALSE),"")</f>
        <v>0</v>
      </c>
      <c r="L469" s="105">
        <f>IFERROR(VLOOKUP($D469,'SAP Data'!$A$7:$SD$1500,L$4,FALSE),"")</f>
        <v>0</v>
      </c>
      <c r="M469" s="105">
        <f>IFERROR(VLOOKUP($D469,'SAP Data'!$A$7:$SD$1500,M$4,FALSE),"")</f>
        <v>0</v>
      </c>
      <c r="N469" s="105">
        <f>IFERROR(VLOOKUP($D469,'SAP Data'!$A$7:$SD$1500,N$4,FALSE),"")</f>
        <v>0</v>
      </c>
      <c r="O469" s="105">
        <f>IFERROR(VLOOKUP($D469,'SAP Data'!$A$7:$SD$1500,O$4,FALSE),"")</f>
        <v>0</v>
      </c>
      <c r="P469" s="105">
        <f>IFERROR(VLOOKUP($D469,'SAP Data'!$A$7:$SD$1500,P$4,FALSE),"")</f>
        <v>0</v>
      </c>
      <c r="Q469" s="105">
        <f>IFERROR(VLOOKUP($D469,'SAP Data'!$A$7:$SD$1500,Q$4,FALSE),"")</f>
        <v>0</v>
      </c>
      <c r="R469" s="105">
        <f>IFERROR(VLOOKUP($D469,'SAP Data'!$A$7:$SD$1500,R$4,FALSE),"")</f>
        <v>0</v>
      </c>
      <c r="S469" s="105">
        <f>IFERROR(VLOOKUP($D469,'SAP Data'!$A$7:$SD$1500,S$4,FALSE),"")</f>
        <v>0</v>
      </c>
      <c r="T469" s="105">
        <f>IFERROR(VLOOKUP($D469,'SAP Data'!$A$7:$SD$1500,T$4,FALSE),"")</f>
        <v>0</v>
      </c>
      <c r="U469" s="105">
        <f>IFERROR(VLOOKUP($D469,'SAP Data'!$A$7:$SD$1500,U$4,FALSE),"")</f>
        <v>0</v>
      </c>
      <c r="V469" s="105">
        <f>IFERROR(VLOOKUP($D469,'SAP Data'!$A$7:$SD$1500,V$4,FALSE),"")</f>
        <v>0</v>
      </c>
      <c r="W469" s="105">
        <f>IFERROR(VLOOKUP($D469,'SAP Data'!$A$7:$SD$1500,W$4,FALSE),"")</f>
        <v>-371815</v>
      </c>
      <c r="X469" s="105">
        <f>IFERROR(VLOOKUP($D469,'SAP Data'!$A$7:$SD$1500,X$4,FALSE),"")</f>
        <v>-371815</v>
      </c>
      <c r="Y469" s="105">
        <f>IFERROR(VLOOKUP($D469,'SAP Data'!$A$7:$SD$1500,Y$4,FALSE),"")</f>
        <v>-371815</v>
      </c>
      <c r="Z469" s="105">
        <f>IFERROR(VLOOKUP($D469,'SAP Data'!$A$7:$SD$1500,Z$4,FALSE),"")</f>
        <v>-371815</v>
      </c>
      <c r="AA469" s="105">
        <f>IFERROR(VLOOKUP($D469,'SAP Data'!$A$7:$SD$1500,AA$4,FALSE),"")</f>
        <v>-371815</v>
      </c>
      <c r="AB469" s="105">
        <f>IFERROR(VLOOKUP($D469,'SAP Data'!$A$7:$SD$1500,AB$4,FALSE),"")</f>
        <v>-371815</v>
      </c>
      <c r="AC469" s="220">
        <f>IFERROR(VLOOKUP($D469,'SAP Data'!$A$7:$SD$1500,AC$4,FALSE),"")</f>
        <v>-367536</v>
      </c>
      <c r="AD469" s="133">
        <f t="shared" si="539"/>
        <v>0</v>
      </c>
      <c r="AE469" s="47">
        <f t="shared" si="539"/>
        <v>0</v>
      </c>
      <c r="AF469" s="47">
        <f t="shared" si="509"/>
        <v>0</v>
      </c>
      <c r="AG469" s="47">
        <f t="shared" si="510"/>
        <v>0</v>
      </c>
      <c r="AH469" s="47">
        <f t="shared" si="511"/>
        <v>0</v>
      </c>
      <c r="AI469" s="47">
        <f t="shared" si="512"/>
        <v>-15492.291666666666</v>
      </c>
      <c r="AJ469" s="47">
        <f t="shared" si="513"/>
        <v>-46476.875</v>
      </c>
      <c r="AK469" s="47">
        <f t="shared" si="514"/>
        <v>-77461.458333333328</v>
      </c>
      <c r="AL469" s="47">
        <f t="shared" si="515"/>
        <v>-108446.04166666667</v>
      </c>
      <c r="AM469" s="47">
        <f t="shared" si="516"/>
        <v>-139430.625</v>
      </c>
      <c r="AN469" s="47">
        <f t="shared" si="517"/>
        <v>-170415.20833333334</v>
      </c>
      <c r="AO469" s="132">
        <f t="shared" si="518"/>
        <v>-201221.5</v>
      </c>
      <c r="AP469" s="19"/>
      <c r="AQ469" s="201"/>
      <c r="AR469" s="19"/>
      <c r="AS469" s="19">
        <f t="shared" si="521"/>
        <v>0</v>
      </c>
      <c r="AT469" s="19"/>
      <c r="AU469" s="201"/>
      <c r="AV469" s="19"/>
      <c r="AW469" s="19">
        <f t="shared" si="522"/>
        <v>0</v>
      </c>
      <c r="AY469" s="201"/>
      <c r="BA469" s="19">
        <f t="shared" si="523"/>
        <v>0</v>
      </c>
      <c r="BC469" s="201"/>
      <c r="BE469" s="19">
        <f t="shared" si="524"/>
        <v>0</v>
      </c>
      <c r="BG469" s="201"/>
      <c r="BI469" s="19">
        <f t="shared" si="525"/>
        <v>0</v>
      </c>
      <c r="BK469" s="201"/>
      <c r="BM469" s="19">
        <f t="shared" si="526"/>
        <v>0</v>
      </c>
      <c r="BO469" s="201"/>
      <c r="BQ469" s="47">
        <f t="shared" si="527"/>
        <v>0</v>
      </c>
      <c r="BR469" s="47"/>
      <c r="BS469" s="214"/>
      <c r="BT469" s="47"/>
      <c r="BU469" s="47">
        <f t="shared" si="528"/>
        <v>0</v>
      </c>
      <c r="BV469" s="47"/>
      <c r="BW469" s="214"/>
      <c r="BX469" s="47"/>
      <c r="BY469" s="47">
        <f t="shared" si="529"/>
        <v>0</v>
      </c>
      <c r="BZ469" s="47"/>
      <c r="CA469" s="214"/>
      <c r="CB469" s="47"/>
      <c r="CC469" s="47">
        <f t="shared" si="530"/>
        <v>0</v>
      </c>
      <c r="CD469" s="47"/>
      <c r="CE469" s="214"/>
      <c r="CF469" s="47"/>
      <c r="CG469" s="47">
        <f t="shared" si="531"/>
        <v>0</v>
      </c>
      <c r="CH469" s="47"/>
      <c r="CI469" s="214"/>
      <c r="CJ469" s="47"/>
      <c r="CK469" s="47">
        <f t="shared" si="532"/>
        <v>0</v>
      </c>
      <c r="CM469" s="19">
        <f t="shared" si="533"/>
        <v>0</v>
      </c>
      <c r="CO469" s="19">
        <f t="shared" si="534"/>
        <v>-201221.5</v>
      </c>
      <c r="CQ469" s="19">
        <f t="shared" si="540"/>
        <v>0</v>
      </c>
      <c r="CS469" s="19">
        <f t="shared" si="535"/>
        <v>-201221.5</v>
      </c>
      <c r="CU469" s="19">
        <f t="shared" si="536"/>
        <v>0</v>
      </c>
      <c r="CW469" s="76">
        <f t="shared" si="508"/>
        <v>0</v>
      </c>
      <c r="CY469" s="21"/>
      <c r="CZ469" s="19">
        <f t="shared" si="537"/>
        <v>-201221.5</v>
      </c>
      <c r="DA469" s="21"/>
    </row>
    <row r="470" spans="1:105" x14ac:dyDescent="0.2">
      <c r="B470" s="17" t="str">
        <f>VLOOKUP(D470,'line assign basis'!$L$15:$Q$1525,6,FALSE)</f>
        <v>DEF INC TAX-UTIL-DEP</v>
      </c>
      <c r="C470" s="20" t="s">
        <v>1354</v>
      </c>
      <c r="D470" s="20" t="str">
        <f t="shared" si="538"/>
        <v>283061</v>
      </c>
      <c r="E470" s="20">
        <f>IFERROR(VLOOKUP(D470,'line assign basis'!$L$5:$P$1288,5,FALSE),"")</f>
        <v>9</v>
      </c>
      <c r="F470" s="39">
        <v>-218038320.12</v>
      </c>
      <c r="G470" s="39">
        <v>-221093490.12</v>
      </c>
      <c r="H470" s="19">
        <v>-223224075.12</v>
      </c>
      <c r="I470" s="105">
        <f>IFERROR(VLOOKUP($D470,'SAP Data'!$A$7:$SD$1500,I$4,FALSE),"")</f>
        <v>-224069839.12</v>
      </c>
      <c r="J470" s="105">
        <f>IFERROR(VLOOKUP($D470,'SAP Data'!$A$7:$SD$1500,J$4,FALSE),"")</f>
        <v>-223761128.12</v>
      </c>
      <c r="K470" s="105">
        <f>IFERROR(VLOOKUP($D470,'SAP Data'!$A$7:$SD$1500,K$4,FALSE),"")</f>
        <v>-222572594.12</v>
      </c>
      <c r="L470" s="105">
        <f>IFERROR(VLOOKUP($D470,'SAP Data'!$A$7:$SD$1500,L$4,FALSE),"")</f>
        <v>-221219161.12</v>
      </c>
      <c r="M470" s="105">
        <f>IFERROR(VLOOKUP($D470,'SAP Data'!$A$7:$SD$1500,M$4,FALSE),"")</f>
        <v>-219904008.12</v>
      </c>
      <c r="N470" s="105">
        <f>IFERROR(VLOOKUP($D470,'SAP Data'!$A$7:$SD$1500,N$4,FALSE),"")</f>
        <v>-217460814.12</v>
      </c>
      <c r="O470" s="105">
        <f>IFERROR(VLOOKUP($D470,'SAP Data'!$A$7:$SD$1500,O$4,FALSE),"")</f>
        <v>-217438438.12</v>
      </c>
      <c r="P470" s="105">
        <f>IFERROR(VLOOKUP($D470,'SAP Data'!$A$7:$SD$1500,P$4,FALSE),"")</f>
        <v>-217238490.12</v>
      </c>
      <c r="Q470" s="105">
        <f>IFERROR(VLOOKUP($D470,'SAP Data'!$A$7:$SD$1500,Q$4,FALSE),"")</f>
        <v>-218986010.12</v>
      </c>
      <c r="R470" s="105">
        <f>IFERROR(VLOOKUP($D470,'SAP Data'!$A$7:$SD$1500,R$4,FALSE),"")</f>
        <v>-223574148.12</v>
      </c>
      <c r="S470" s="105">
        <f>IFERROR(VLOOKUP($D470,'SAP Data'!$A$7:$SD$1500,S$4,FALSE),"")</f>
        <v>-227220669.12</v>
      </c>
      <c r="T470" s="105">
        <f>IFERROR(VLOOKUP($D470,'SAP Data'!$A$7:$SD$1500,T$4,FALSE),"")</f>
        <v>-229749491.12</v>
      </c>
      <c r="U470" s="105">
        <f>IFERROR(VLOOKUP($D470,'SAP Data'!$A$7:$SD$1500,U$4,FALSE),"")</f>
        <v>-231137526.12</v>
      </c>
      <c r="V470" s="105">
        <f>IFERROR(VLOOKUP($D470,'SAP Data'!$A$7:$SD$1500,V$4,FALSE),"")</f>
        <v>-221746768.12</v>
      </c>
      <c r="W470" s="105">
        <f>IFERROR(VLOOKUP($D470,'SAP Data'!$A$7:$SD$1500,W$4,FALSE),"")</f>
        <v>-221577246.12</v>
      </c>
      <c r="X470" s="105">
        <f>IFERROR(VLOOKUP($D470,'SAP Data'!$A$7:$SD$1500,X$4,FALSE),"")</f>
        <v>-221038704.12</v>
      </c>
      <c r="Y470" s="105">
        <f>IFERROR(VLOOKUP($D470,'SAP Data'!$A$7:$SD$1500,Y$4,FALSE),"")</f>
        <v>-220549410.12</v>
      </c>
      <c r="Z470" s="105">
        <f>IFERROR(VLOOKUP($D470,'SAP Data'!$A$7:$SD$1500,Z$4,FALSE),"")</f>
        <v>-220220039.12</v>
      </c>
      <c r="AA470" s="105">
        <f>IFERROR(VLOOKUP($D470,'SAP Data'!$A$7:$SD$1500,AA$4,FALSE),"")</f>
        <v>-220246153.12</v>
      </c>
      <c r="AB470" s="105">
        <f>IFERROR(VLOOKUP($D470,'SAP Data'!$A$7:$SD$1500,AB$4,FALSE),"")</f>
        <v>-221147601.12</v>
      </c>
      <c r="AC470" s="220">
        <f>IFERROR(VLOOKUP($D470,'SAP Data'!$A$7:$SD$1500,AC$4,FALSE),"")</f>
        <v>-221280704.12</v>
      </c>
      <c r="AD470" s="133">
        <f t="shared" si="519"/>
        <v>-220647856.86999992</v>
      </c>
      <c r="AE470" s="47">
        <f t="shared" si="520"/>
        <v>-221133815.49499992</v>
      </c>
      <c r="AF470" s="47">
        <f t="shared" si="509"/>
        <v>-221661006.95333326</v>
      </c>
      <c r="AG470" s="47">
        <f t="shared" si="510"/>
        <v>-222227386.24499992</v>
      </c>
      <c r="AH470" s="47">
        <f t="shared" si="511"/>
        <v>-222437941.5366666</v>
      </c>
      <c r="AI470" s="47">
        <f t="shared" si="512"/>
        <v>-222312537.0366666</v>
      </c>
      <c r="AJ470" s="47">
        <f t="shared" si="513"/>
        <v>-222263545.1616666</v>
      </c>
      <c r="AK470" s="47">
        <f t="shared" si="514"/>
        <v>-222282917.86999992</v>
      </c>
      <c r="AL470" s="47">
        <f t="shared" si="515"/>
        <v>-222424777.32833326</v>
      </c>
      <c r="AM470" s="47">
        <f t="shared" si="516"/>
        <v>-222656733.1616666</v>
      </c>
      <c r="AN470" s="47">
        <f t="shared" si="517"/>
        <v>-222936600.9116666</v>
      </c>
      <c r="AO470" s="132">
        <f t="shared" si="518"/>
        <v>-223195092.7866666</v>
      </c>
      <c r="AP470" s="19"/>
      <c r="AQ470" s="201"/>
      <c r="AR470" s="19"/>
      <c r="AS470" s="19">
        <f t="shared" si="521"/>
        <v>0</v>
      </c>
      <c r="AT470" s="19"/>
      <c r="AU470" s="201"/>
      <c r="AV470" s="19"/>
      <c r="AW470" s="19">
        <f t="shared" si="522"/>
        <v>0</v>
      </c>
      <c r="AY470" s="201"/>
      <c r="BA470" s="19">
        <f t="shared" si="523"/>
        <v>0</v>
      </c>
      <c r="BC470" s="201"/>
      <c r="BE470" s="19">
        <f t="shared" si="524"/>
        <v>0</v>
      </c>
      <c r="BG470" s="201"/>
      <c r="BI470" s="19">
        <f t="shared" si="525"/>
        <v>0</v>
      </c>
      <c r="BK470" s="201"/>
      <c r="BM470" s="19">
        <f t="shared" si="526"/>
        <v>0</v>
      </c>
      <c r="BO470" s="201"/>
      <c r="BQ470" s="47">
        <f t="shared" si="527"/>
        <v>0</v>
      </c>
      <c r="BR470" s="47"/>
      <c r="BS470" s="214"/>
      <c r="BT470" s="47"/>
      <c r="BU470" s="47">
        <f t="shared" si="528"/>
        <v>0</v>
      </c>
      <c r="BV470" s="47"/>
      <c r="BW470" s="214"/>
      <c r="BX470" s="47"/>
      <c r="BY470" s="47">
        <f t="shared" si="529"/>
        <v>0</v>
      </c>
      <c r="BZ470" s="47"/>
      <c r="CA470" s="214"/>
      <c r="CB470" s="47"/>
      <c r="CC470" s="47">
        <f t="shared" si="530"/>
        <v>0</v>
      </c>
      <c r="CD470" s="47"/>
      <c r="CE470" s="214"/>
      <c r="CF470" s="47"/>
      <c r="CG470" s="47">
        <f t="shared" si="531"/>
        <v>0</v>
      </c>
      <c r="CH470" s="47"/>
      <c r="CI470" s="214"/>
      <c r="CJ470" s="47"/>
      <c r="CK470" s="47">
        <f t="shared" si="532"/>
        <v>0</v>
      </c>
      <c r="CM470" s="19">
        <f t="shared" si="533"/>
        <v>0</v>
      </c>
      <c r="CO470" s="19">
        <f t="shared" si="534"/>
        <v>-223195092.7866666</v>
      </c>
      <c r="CQ470" s="19">
        <f>DC30</f>
        <v>-25498807.537751995</v>
      </c>
      <c r="CS470" s="19">
        <f t="shared" si="535"/>
        <v>-197696285.2489146</v>
      </c>
      <c r="CU470" s="19">
        <f t="shared" si="536"/>
        <v>0</v>
      </c>
      <c r="CW470" s="76">
        <f t="shared" si="508"/>
        <v>0</v>
      </c>
      <c r="CY470" s="21"/>
      <c r="CZ470" s="19">
        <f t="shared" si="537"/>
        <v>-223195092.7866666</v>
      </c>
      <c r="DA470" s="21"/>
    </row>
    <row r="471" spans="1:105" x14ac:dyDescent="0.2">
      <c r="B471" s="17" t="str">
        <f>VLOOKUP(D471,'line assign basis'!$L$15:$Q$1525,6,FALSE)</f>
        <v>DEF INC TAX-UTIL-DEP</v>
      </c>
      <c r="C471" s="20" t="s">
        <v>1356</v>
      </c>
      <c r="D471" s="20" t="str">
        <f t="shared" si="538"/>
        <v>283062</v>
      </c>
      <c r="E471" s="20">
        <f>IFERROR(VLOOKUP(D471,'line assign basis'!$L$5:$P$1288,5,FALSE),"")</f>
        <v>9</v>
      </c>
      <c r="F471" s="39">
        <v>-75281319.579999998</v>
      </c>
      <c r="G471" s="39">
        <v>-76421569.579999998</v>
      </c>
      <c r="H471" s="19">
        <v>-77207863.579999998</v>
      </c>
      <c r="I471" s="105">
        <f>IFERROR(VLOOKUP($D471,'SAP Data'!$A$7:$SD$1500,I$4,FALSE),"")</f>
        <v>-77522688.579999998</v>
      </c>
      <c r="J471" s="105">
        <f>IFERROR(VLOOKUP($D471,'SAP Data'!$A$7:$SD$1500,J$4,FALSE),"")</f>
        <v>-77407774.579999998</v>
      </c>
      <c r="K471" s="105">
        <f>IFERROR(VLOOKUP($D471,'SAP Data'!$A$7:$SD$1500,K$4,FALSE),"")</f>
        <v>-76966559.579999998</v>
      </c>
      <c r="L471" s="105">
        <f>IFERROR(VLOOKUP($D471,'SAP Data'!$A$7:$SD$1500,L$4,FALSE),"")</f>
        <v>-76462567.579999998</v>
      </c>
      <c r="M471" s="105">
        <f>IFERROR(VLOOKUP($D471,'SAP Data'!$A$7:$SD$1500,M$4,FALSE),"")</f>
        <v>-75972829.579999998</v>
      </c>
      <c r="N471" s="105">
        <f>IFERROR(VLOOKUP($D471,'SAP Data'!$A$7:$SD$1500,N$4,FALSE),"")</f>
        <v>-75091272.579999998</v>
      </c>
      <c r="O471" s="105">
        <f>IFERROR(VLOOKUP($D471,'SAP Data'!$A$7:$SD$1500,O$4,FALSE),"")</f>
        <v>-75088726.579999998</v>
      </c>
      <c r="P471" s="105">
        <f>IFERROR(VLOOKUP($D471,'SAP Data'!$A$7:$SD$1500,P$4,FALSE),"")</f>
        <v>-75065978.579999998</v>
      </c>
      <c r="Q471" s="105">
        <f>IFERROR(VLOOKUP($D471,'SAP Data'!$A$7:$SD$1500,Q$4,FALSE),"")</f>
        <v>-75768552.579999998</v>
      </c>
      <c r="R471" s="105">
        <f>IFERROR(VLOOKUP($D471,'SAP Data'!$A$7:$SD$1500,R$4,FALSE),"")</f>
        <v>-77485692.579999998</v>
      </c>
      <c r="S471" s="105">
        <f>IFERROR(VLOOKUP($D471,'SAP Data'!$A$7:$SD$1500,S$4,FALSE),"")</f>
        <v>-78850426.579999998</v>
      </c>
      <c r="T471" s="105">
        <f>IFERROR(VLOOKUP($D471,'SAP Data'!$A$7:$SD$1500,T$4,FALSE),"")</f>
        <v>-79743106.579999998</v>
      </c>
      <c r="U471" s="105">
        <f>IFERROR(VLOOKUP($D471,'SAP Data'!$A$7:$SD$1500,U$4,FALSE),"")</f>
        <v>-80255656.579999998</v>
      </c>
      <c r="V471" s="105">
        <f>IFERROR(VLOOKUP($D471,'SAP Data'!$A$7:$SD$1500,V$4,FALSE),"")</f>
        <v>-76942871.579999998</v>
      </c>
      <c r="W471" s="105">
        <f>IFERROR(VLOOKUP($D471,'SAP Data'!$A$7:$SD$1500,W$4,FALSE),"")</f>
        <v>-76857414.579999998</v>
      </c>
      <c r="X471" s="105">
        <f>IFERROR(VLOOKUP($D471,'SAP Data'!$A$7:$SD$1500,X$4,FALSE),"")</f>
        <v>-76631114.579999998</v>
      </c>
      <c r="Y471" s="105">
        <f>IFERROR(VLOOKUP($D471,'SAP Data'!$A$7:$SD$1500,Y$4,FALSE),"")</f>
        <v>-76425508.579999998</v>
      </c>
      <c r="Z471" s="105">
        <f>IFERROR(VLOOKUP($D471,'SAP Data'!$A$7:$SD$1500,Z$4,FALSE),"")</f>
        <v>-76281312.579999998</v>
      </c>
      <c r="AA471" s="105">
        <f>IFERROR(VLOOKUP($D471,'SAP Data'!$A$7:$SD$1500,AA$4,FALSE),"")</f>
        <v>-76292163.579999998</v>
      </c>
      <c r="AB471" s="105">
        <f>IFERROR(VLOOKUP($D471,'SAP Data'!$A$7:$SD$1500,AB$4,FALSE),"")</f>
        <v>-76666729.579999998</v>
      </c>
      <c r="AC471" s="220">
        <f>IFERROR(VLOOKUP($D471,'SAP Data'!$A$7:$SD$1500,AC$4,FALSE),"")</f>
        <v>-76805468.579999998</v>
      </c>
      <c r="AD471" s="133">
        <f t="shared" si="519"/>
        <v>-76279990.788333341</v>
      </c>
      <c r="AE471" s="47">
        <f t="shared" si="520"/>
        <v>-76473042.038333341</v>
      </c>
      <c r="AF471" s="47">
        <f t="shared" si="509"/>
        <v>-76679879.538333341</v>
      </c>
      <c r="AG471" s="47">
        <f t="shared" si="510"/>
        <v>-76899388.329999998</v>
      </c>
      <c r="AH471" s="47">
        <f t="shared" si="511"/>
        <v>-76993891.038333341</v>
      </c>
      <c r="AI471" s="47">
        <f t="shared" si="512"/>
        <v>-76969972.37166667</v>
      </c>
      <c r="AJ471" s="47">
        <f t="shared" si="513"/>
        <v>-76972447.454999998</v>
      </c>
      <c r="AK471" s="47">
        <f t="shared" si="514"/>
        <v>-76998331.87166667</v>
      </c>
      <c r="AL471" s="47">
        <f t="shared" si="515"/>
        <v>-77066778.49666667</v>
      </c>
      <c r="AM471" s="47">
        <f t="shared" si="516"/>
        <v>-77166506.704999998</v>
      </c>
      <c r="AN471" s="47">
        <f t="shared" si="517"/>
        <v>-77283347.87166667</v>
      </c>
      <c r="AO471" s="132">
        <f t="shared" si="518"/>
        <v>-77393250.663333341</v>
      </c>
      <c r="AP471" s="19"/>
      <c r="AQ471" s="201"/>
      <c r="AR471" s="19"/>
      <c r="AS471" s="19">
        <f t="shared" si="521"/>
        <v>0</v>
      </c>
      <c r="AT471" s="19"/>
      <c r="AU471" s="201"/>
      <c r="AV471" s="19"/>
      <c r="AW471" s="19">
        <f t="shared" si="522"/>
        <v>0</v>
      </c>
      <c r="AY471" s="201"/>
      <c r="BA471" s="19">
        <f t="shared" si="523"/>
        <v>0</v>
      </c>
      <c r="BC471" s="201"/>
      <c r="BE471" s="19">
        <f t="shared" si="524"/>
        <v>0</v>
      </c>
      <c r="BG471" s="201"/>
      <c r="BI471" s="19">
        <f t="shared" si="525"/>
        <v>0</v>
      </c>
      <c r="BK471" s="201"/>
      <c r="BM471" s="19">
        <f t="shared" si="526"/>
        <v>0</v>
      </c>
      <c r="BO471" s="201"/>
      <c r="BQ471" s="47">
        <f t="shared" si="527"/>
        <v>0</v>
      </c>
      <c r="BR471" s="47"/>
      <c r="BS471" s="214"/>
      <c r="BT471" s="47"/>
      <c r="BU471" s="47">
        <f t="shared" si="528"/>
        <v>0</v>
      </c>
      <c r="BV471" s="47"/>
      <c r="BW471" s="214"/>
      <c r="BX471" s="47"/>
      <c r="BY471" s="47">
        <f t="shared" si="529"/>
        <v>0</v>
      </c>
      <c r="BZ471" s="47"/>
      <c r="CA471" s="214"/>
      <c r="CB471" s="47"/>
      <c r="CC471" s="47">
        <f t="shared" si="530"/>
        <v>0</v>
      </c>
      <c r="CD471" s="47"/>
      <c r="CE471" s="214"/>
      <c r="CF471" s="47"/>
      <c r="CG471" s="47">
        <f t="shared" si="531"/>
        <v>0</v>
      </c>
      <c r="CH471" s="47"/>
      <c r="CI471" s="214"/>
      <c r="CJ471" s="47"/>
      <c r="CK471" s="47">
        <f t="shared" si="532"/>
        <v>0</v>
      </c>
      <c r="CM471" s="19">
        <f t="shared" si="533"/>
        <v>0</v>
      </c>
      <c r="CO471" s="19">
        <f t="shared" si="534"/>
        <v>-77393250.663333341</v>
      </c>
      <c r="CQ471" s="19">
        <f t="shared" si="507"/>
        <v>0</v>
      </c>
      <c r="CS471" s="19">
        <f t="shared" si="535"/>
        <v>-77393250.663333341</v>
      </c>
      <c r="CU471" s="19">
        <f t="shared" si="536"/>
        <v>0</v>
      </c>
      <c r="CW471" s="76">
        <f t="shared" si="508"/>
        <v>0</v>
      </c>
      <c r="CY471" s="21"/>
      <c r="CZ471" s="19">
        <f t="shared" si="537"/>
        <v>-77393250.663333341</v>
      </c>
      <c r="DA471" s="21"/>
    </row>
    <row r="472" spans="1:105" x14ac:dyDescent="0.2">
      <c r="B472" s="17" t="str">
        <f>VLOOKUP(D472,'line assign basis'!$L$15:$Q$1525,6,FALSE)</f>
        <v>DEF INC TAX-UTIL-OTH</v>
      </c>
      <c r="C472" s="20" t="s">
        <v>1359</v>
      </c>
      <c r="D472" s="20" t="str">
        <f t="shared" si="538"/>
        <v>283071</v>
      </c>
      <c r="E472" s="20">
        <f>IFERROR(VLOOKUP(D472,'line assign basis'!$L$5:$P$1288,5,FALSE),"")</f>
        <v>9</v>
      </c>
      <c r="F472" s="39">
        <v>-22825998.84</v>
      </c>
      <c r="G472" s="39">
        <v>-23092321.84</v>
      </c>
      <c r="H472" s="19">
        <v>-23451885.84</v>
      </c>
      <c r="I472" s="105">
        <f>IFERROR(VLOOKUP($D472,'SAP Data'!$A$7:$SD$1500,I$4,FALSE),"")</f>
        <v>-24126499.84</v>
      </c>
      <c r="J472" s="105">
        <f>IFERROR(VLOOKUP($D472,'SAP Data'!$A$7:$SD$1500,J$4,FALSE),"")</f>
        <v>-24339851.84</v>
      </c>
      <c r="K472" s="105">
        <f>IFERROR(VLOOKUP($D472,'SAP Data'!$A$7:$SD$1500,K$4,FALSE),"")</f>
        <v>-23999702.84</v>
      </c>
      <c r="L472" s="105">
        <f>IFERROR(VLOOKUP($D472,'SAP Data'!$A$7:$SD$1500,L$4,FALSE),"")</f>
        <v>-24184972.84</v>
      </c>
      <c r="M472" s="105">
        <f>IFERROR(VLOOKUP($D472,'SAP Data'!$A$7:$SD$1500,M$4,FALSE),"")</f>
        <v>-24386357.84</v>
      </c>
      <c r="N472" s="105">
        <f>IFERROR(VLOOKUP($D472,'SAP Data'!$A$7:$SD$1500,N$4,FALSE),"")</f>
        <v>-23715062.84</v>
      </c>
      <c r="O472" s="105">
        <f>IFERROR(VLOOKUP($D472,'SAP Data'!$A$7:$SD$1500,O$4,FALSE),"")</f>
        <v>-23881738.84</v>
      </c>
      <c r="P472" s="105">
        <f>IFERROR(VLOOKUP($D472,'SAP Data'!$A$7:$SD$1500,P$4,FALSE),"")</f>
        <v>-23652708.84</v>
      </c>
      <c r="Q472" s="105">
        <f>IFERROR(VLOOKUP($D472,'SAP Data'!$A$7:$SD$1500,Q$4,FALSE),"")</f>
        <v>-25637236.84</v>
      </c>
      <c r="R472" s="105">
        <f>IFERROR(VLOOKUP($D472,'SAP Data'!$A$7:$SD$1500,R$4,FALSE),"")</f>
        <v>-24783675.84</v>
      </c>
      <c r="S472" s="105">
        <f>IFERROR(VLOOKUP($D472,'SAP Data'!$A$7:$SD$1500,S$4,FALSE),"")</f>
        <v>-24175803.84</v>
      </c>
      <c r="T472" s="105">
        <f>IFERROR(VLOOKUP($D472,'SAP Data'!$A$7:$SD$1500,T$4,FALSE),"")</f>
        <v>-23219349.84</v>
      </c>
      <c r="U472" s="105">
        <f>IFERROR(VLOOKUP($D472,'SAP Data'!$A$7:$SD$1500,U$4,FALSE),"")</f>
        <v>-23103957.84</v>
      </c>
      <c r="V472" s="105">
        <f>IFERROR(VLOOKUP($D472,'SAP Data'!$A$7:$SD$1500,V$4,FALSE),"")</f>
        <v>-23106103.84</v>
      </c>
      <c r="W472" s="105">
        <f>IFERROR(VLOOKUP($D472,'SAP Data'!$A$7:$SD$1500,W$4,FALSE),"")</f>
        <v>-24025443.84</v>
      </c>
      <c r="X472" s="105">
        <f>IFERROR(VLOOKUP($D472,'SAP Data'!$A$7:$SD$1500,X$4,FALSE),"")</f>
        <v>-25059470.84</v>
      </c>
      <c r="Y472" s="105">
        <f>IFERROR(VLOOKUP($D472,'SAP Data'!$A$7:$SD$1500,Y$4,FALSE),"")</f>
        <v>-26012485.84</v>
      </c>
      <c r="Z472" s="105">
        <f>IFERROR(VLOOKUP($D472,'SAP Data'!$A$7:$SD$1500,Z$4,FALSE),"")</f>
        <v>-26749029.84</v>
      </c>
      <c r="AA472" s="105">
        <f>IFERROR(VLOOKUP($D472,'SAP Data'!$A$7:$SD$1500,AA$4,FALSE),"")</f>
        <v>-26896251.84</v>
      </c>
      <c r="AB472" s="105">
        <f>IFERROR(VLOOKUP($D472,'SAP Data'!$A$7:$SD$1500,AB$4,FALSE),"")</f>
        <v>-26673442.84</v>
      </c>
      <c r="AC472" s="220">
        <f>IFERROR(VLOOKUP($D472,'SAP Data'!$A$7:$SD$1500,AC$4,FALSE),"")</f>
        <v>-25766198.84</v>
      </c>
      <c r="AD472" s="133">
        <f t="shared" si="519"/>
        <v>-24022764.798333336</v>
      </c>
      <c r="AE472" s="47">
        <f t="shared" si="520"/>
        <v>-24149479.756666671</v>
      </c>
      <c r="AF472" s="47">
        <f t="shared" si="509"/>
        <v>-24184935.840000004</v>
      </c>
      <c r="AG472" s="47">
        <f t="shared" si="510"/>
        <v>-24132640.923333336</v>
      </c>
      <c r="AH472" s="47">
        <f t="shared" si="511"/>
        <v>-24038628.840000004</v>
      </c>
      <c r="AI472" s="47">
        <f t="shared" si="512"/>
        <v>-23988295.215000004</v>
      </c>
      <c r="AJ472" s="47">
        <f t="shared" si="513"/>
        <v>-24025805.173333336</v>
      </c>
      <c r="AK472" s="47">
        <f t="shared" si="514"/>
        <v>-24129997.923333336</v>
      </c>
      <c r="AL472" s="47">
        <f t="shared" si="515"/>
        <v>-24324168.548333336</v>
      </c>
      <c r="AM472" s="47">
        <f t="shared" si="516"/>
        <v>-24576188.548333336</v>
      </c>
      <c r="AN472" s="47">
        <f t="shared" si="517"/>
        <v>-24827657.173333336</v>
      </c>
      <c r="AO472" s="132">
        <f t="shared" si="518"/>
        <v>-24958894.506666671</v>
      </c>
      <c r="AP472" s="19"/>
      <c r="AQ472" s="201"/>
      <c r="AR472" s="19"/>
      <c r="AS472" s="19">
        <f t="shared" si="521"/>
        <v>0</v>
      </c>
      <c r="AT472" s="19"/>
      <c r="AU472" s="201"/>
      <c r="AV472" s="19"/>
      <c r="AW472" s="19">
        <f t="shared" si="522"/>
        <v>0</v>
      </c>
      <c r="AY472" s="201"/>
      <c r="BA472" s="19">
        <f t="shared" si="523"/>
        <v>0</v>
      </c>
      <c r="BC472" s="201"/>
      <c r="BE472" s="19">
        <f t="shared" si="524"/>
        <v>0</v>
      </c>
      <c r="BG472" s="201"/>
      <c r="BI472" s="19">
        <f t="shared" si="525"/>
        <v>0</v>
      </c>
      <c r="BK472" s="201"/>
      <c r="BM472" s="19">
        <f t="shared" si="526"/>
        <v>0</v>
      </c>
      <c r="BO472" s="201"/>
      <c r="BQ472" s="47">
        <f t="shared" si="527"/>
        <v>0</v>
      </c>
      <c r="BR472" s="47"/>
      <c r="BS472" s="214"/>
      <c r="BT472" s="47"/>
      <c r="BU472" s="47">
        <f t="shared" si="528"/>
        <v>0</v>
      </c>
      <c r="BV472" s="47"/>
      <c r="BW472" s="214"/>
      <c r="BX472" s="47"/>
      <c r="BY472" s="47">
        <f t="shared" si="529"/>
        <v>0</v>
      </c>
      <c r="BZ472" s="47"/>
      <c r="CA472" s="214"/>
      <c r="CB472" s="47"/>
      <c r="CC472" s="47">
        <f t="shared" si="530"/>
        <v>0</v>
      </c>
      <c r="CD472" s="47"/>
      <c r="CE472" s="214"/>
      <c r="CF472" s="47"/>
      <c r="CG472" s="47">
        <f t="shared" si="531"/>
        <v>0</v>
      </c>
      <c r="CH472" s="47"/>
      <c r="CI472" s="214"/>
      <c r="CJ472" s="47"/>
      <c r="CK472" s="47">
        <f t="shared" si="532"/>
        <v>0</v>
      </c>
      <c r="CM472" s="19">
        <f t="shared" si="533"/>
        <v>0</v>
      </c>
      <c r="CO472" s="19">
        <f t="shared" si="534"/>
        <v>-24958894.506666671</v>
      </c>
      <c r="CQ472" s="19">
        <f t="shared" si="507"/>
        <v>0</v>
      </c>
      <c r="CS472" s="19">
        <f t="shared" si="535"/>
        <v>-24958894.506666671</v>
      </c>
      <c r="CU472" s="19">
        <f t="shared" si="536"/>
        <v>0</v>
      </c>
      <c r="CW472" s="76">
        <f t="shared" si="508"/>
        <v>0</v>
      </c>
      <c r="CY472" s="21"/>
      <c r="CZ472" s="19">
        <f t="shared" si="537"/>
        <v>-24958894.506666671</v>
      </c>
      <c r="DA472" s="21"/>
    </row>
    <row r="473" spans="1:105" x14ac:dyDescent="0.2">
      <c r="B473" s="17" t="str">
        <f>VLOOKUP(D473,'line assign basis'!$L$15:$Q$1525,6,FALSE)</f>
        <v>DEF INC TAX-UTIL-OTH</v>
      </c>
      <c r="C473" s="20" t="s">
        <v>1361</v>
      </c>
      <c r="D473" s="20" t="str">
        <f t="shared" si="538"/>
        <v>283072</v>
      </c>
      <c r="E473" s="20">
        <f>IFERROR(VLOOKUP(D473,'line assign basis'!$L$5:$P$1288,5,FALSE),"")</f>
        <v>19</v>
      </c>
      <c r="F473" s="39">
        <v>-8085704.96</v>
      </c>
      <c r="G473" s="39">
        <v>-8180093.96</v>
      </c>
      <c r="H473" s="19">
        <v>-8307615.96</v>
      </c>
      <c r="I473" s="105">
        <f>IFERROR(VLOOKUP($D473,'SAP Data'!$A$7:$SD$1500,I$4,FALSE),"")</f>
        <v>-8546770.9600000009</v>
      </c>
      <c r="J473" s="105">
        <f>IFERROR(VLOOKUP($D473,'SAP Data'!$A$7:$SD$1500,J$4,FALSE),"")</f>
        <v>-8622405.9600000009</v>
      </c>
      <c r="K473" s="105">
        <f>IFERROR(VLOOKUP($D473,'SAP Data'!$A$7:$SD$1500,K$4,FALSE),"")</f>
        <v>-8501820.9600000009</v>
      </c>
      <c r="L473" s="105">
        <f>IFERROR(VLOOKUP($D473,'SAP Data'!$A$7:$SD$1500,L$4,FALSE),"")</f>
        <v>-8567499.9600000009</v>
      </c>
      <c r="M473" s="105">
        <f>IFERROR(VLOOKUP($D473,'SAP Data'!$A$7:$SD$1500,M$4,FALSE),"")</f>
        <v>-8638891.9600000009</v>
      </c>
      <c r="N473" s="105">
        <f>IFERROR(VLOOKUP($D473,'SAP Data'!$A$7:$SD$1500,N$4,FALSE),"")</f>
        <v>-8400913.9600000009</v>
      </c>
      <c r="O473" s="105">
        <f>IFERROR(VLOOKUP($D473,'SAP Data'!$A$7:$SD$1500,O$4,FALSE),"")</f>
        <v>-8460000.9600000009</v>
      </c>
      <c r="P473" s="105">
        <f>IFERROR(VLOOKUP($D473,'SAP Data'!$A$7:$SD$1500,P$4,FALSE),"")</f>
        <v>-8378807.96</v>
      </c>
      <c r="Q473" s="105">
        <f>IFERROR(VLOOKUP($D473,'SAP Data'!$A$7:$SD$1500,Q$4,FALSE),"")</f>
        <v>-9083595.9600000009</v>
      </c>
      <c r="R473" s="105">
        <f>IFERROR(VLOOKUP($D473,'SAP Data'!$A$7:$SD$1500,R$4,FALSE),"")</f>
        <v>-8779624.9600000009</v>
      </c>
      <c r="S473" s="105">
        <f>IFERROR(VLOOKUP($D473,'SAP Data'!$A$7:$SD$1500,S$4,FALSE),"")</f>
        <v>-8563035.9600000009</v>
      </c>
      <c r="T473" s="105">
        <f>IFERROR(VLOOKUP($D473,'SAP Data'!$A$7:$SD$1500,T$4,FALSE),"")</f>
        <v>-8224025.96</v>
      </c>
      <c r="U473" s="105">
        <f>IFERROR(VLOOKUP($D473,'SAP Data'!$A$7:$SD$1500,U$4,FALSE),"")</f>
        <v>-8182806.96</v>
      </c>
      <c r="V473" s="105">
        <f>IFERROR(VLOOKUP($D473,'SAP Data'!$A$7:$SD$1500,V$4,FALSE),"")</f>
        <v>-8183319.96</v>
      </c>
      <c r="W473" s="105">
        <f>IFERROR(VLOOKUP($D473,'SAP Data'!$A$7:$SD$1500,W$4,FALSE),"")</f>
        <v>-8509616.9600000009</v>
      </c>
      <c r="X473" s="105">
        <f>IFERROR(VLOOKUP($D473,'SAP Data'!$A$7:$SD$1500,X$4,FALSE),"")</f>
        <v>-8876723.9600000009</v>
      </c>
      <c r="Y473" s="105">
        <f>IFERROR(VLOOKUP($D473,'SAP Data'!$A$7:$SD$1500,Y$4,FALSE),"")</f>
        <v>-9215061.9600000009</v>
      </c>
      <c r="Z473" s="105">
        <f>IFERROR(VLOOKUP($D473,'SAP Data'!$A$7:$SD$1500,Z$4,FALSE),"")</f>
        <v>-9476588.9600000009</v>
      </c>
      <c r="AA473" s="105">
        <f>IFERROR(VLOOKUP($D473,'SAP Data'!$A$7:$SD$1500,AA$4,FALSE),"")</f>
        <v>-9528755.9600000009</v>
      </c>
      <c r="AB473" s="105">
        <f>IFERROR(VLOOKUP($D473,'SAP Data'!$A$7:$SD$1500,AB$4,FALSE),"")</f>
        <v>-9448932.9600000009</v>
      </c>
      <c r="AC473" s="220">
        <f>IFERROR(VLOOKUP($D473,'SAP Data'!$A$7:$SD$1500,AC$4,FALSE),"")</f>
        <v>-9129724.9600000009</v>
      </c>
      <c r="AD473" s="133">
        <f t="shared" si="519"/>
        <v>-8510090.2933333348</v>
      </c>
      <c r="AE473" s="47">
        <f t="shared" si="520"/>
        <v>-8554959.5433333348</v>
      </c>
      <c r="AF473" s="47">
        <f t="shared" si="509"/>
        <v>-8567432.5433333367</v>
      </c>
      <c r="AG473" s="47">
        <f t="shared" si="510"/>
        <v>-8548784.4600000028</v>
      </c>
      <c r="AH473" s="47">
        <f t="shared" si="511"/>
        <v>-8515324.0433333348</v>
      </c>
      <c r="AI473" s="47">
        <f t="shared" si="512"/>
        <v>-8497353.6266666669</v>
      </c>
      <c r="AJ473" s="47">
        <f t="shared" si="513"/>
        <v>-8510562.7933333348</v>
      </c>
      <c r="AK473" s="47">
        <f t="shared" si="514"/>
        <v>-8547454.2100000009</v>
      </c>
      <c r="AL473" s="47">
        <f t="shared" si="515"/>
        <v>-8616281.0850000028</v>
      </c>
      <c r="AM473" s="47">
        <f t="shared" si="516"/>
        <v>-8705632.3350000028</v>
      </c>
      <c r="AN473" s="47">
        <f t="shared" si="517"/>
        <v>-8794752.3350000028</v>
      </c>
      <c r="AO473" s="132">
        <f t="shared" si="518"/>
        <v>-8841262.9183333367</v>
      </c>
      <c r="AP473" s="19"/>
      <c r="AQ473" s="201"/>
      <c r="AR473" s="19"/>
      <c r="AS473" s="19">
        <f t="shared" si="521"/>
        <v>0</v>
      </c>
      <c r="AT473" s="19"/>
      <c r="AU473" s="201"/>
      <c r="AV473" s="19"/>
      <c r="AW473" s="19">
        <f t="shared" si="522"/>
        <v>0</v>
      </c>
      <c r="AY473" s="201"/>
      <c r="BA473" s="19">
        <f t="shared" si="523"/>
        <v>0</v>
      </c>
      <c r="BC473" s="201"/>
      <c r="BE473" s="19">
        <f t="shared" si="524"/>
        <v>0</v>
      </c>
      <c r="BG473" s="201"/>
      <c r="BI473" s="19">
        <f t="shared" si="525"/>
        <v>0</v>
      </c>
      <c r="BK473" s="201"/>
      <c r="BM473" s="19">
        <f t="shared" si="526"/>
        <v>0</v>
      </c>
      <c r="BO473" s="201"/>
      <c r="BQ473" s="47">
        <f t="shared" si="527"/>
        <v>0</v>
      </c>
      <c r="BR473" s="47"/>
      <c r="BS473" s="214"/>
      <c r="BT473" s="47"/>
      <c r="BU473" s="47">
        <f t="shared" si="528"/>
        <v>0</v>
      </c>
      <c r="BV473" s="47"/>
      <c r="BW473" s="214"/>
      <c r="BX473" s="47"/>
      <c r="BY473" s="47">
        <f t="shared" si="529"/>
        <v>0</v>
      </c>
      <c r="BZ473" s="47"/>
      <c r="CA473" s="214"/>
      <c r="CB473" s="47"/>
      <c r="CC473" s="47">
        <f t="shared" si="530"/>
        <v>0</v>
      </c>
      <c r="CD473" s="47"/>
      <c r="CE473" s="214"/>
      <c r="CF473" s="47"/>
      <c r="CG473" s="47">
        <f t="shared" si="531"/>
        <v>0</v>
      </c>
      <c r="CH473" s="47"/>
      <c r="CI473" s="214"/>
      <c r="CJ473" s="47"/>
      <c r="CK473" s="47">
        <f t="shared" si="532"/>
        <v>0</v>
      </c>
      <c r="CM473" s="19">
        <f t="shared" si="533"/>
        <v>0</v>
      </c>
      <c r="CO473" s="19">
        <f t="shared" si="534"/>
        <v>-8841262.9183333367</v>
      </c>
      <c r="CQ473" s="19">
        <f t="shared" si="507"/>
        <v>0</v>
      </c>
      <c r="CS473" s="19">
        <f t="shared" si="535"/>
        <v>0</v>
      </c>
      <c r="CU473" s="19">
        <f t="shared" si="536"/>
        <v>-8841262.9183333367</v>
      </c>
      <c r="CW473" s="76">
        <f t="shared" si="508"/>
        <v>0</v>
      </c>
      <c r="CY473" s="21"/>
      <c r="CZ473" s="19">
        <f t="shared" si="537"/>
        <v>0</v>
      </c>
      <c r="DA473" s="21"/>
    </row>
    <row r="474" spans="1:105" x14ac:dyDescent="0.2">
      <c r="B474" s="17" t="str">
        <f>VLOOKUP(D474,'line assign basis'!$L$15:$Q$1525,6,FALSE)</f>
        <v>DEF INC TAX-STOR DEP</v>
      </c>
      <c r="C474" s="20" t="s">
        <v>1364</v>
      </c>
      <c r="D474" s="20" t="str">
        <f t="shared" si="538"/>
        <v>283081</v>
      </c>
      <c r="E474" s="20">
        <f>IFERROR(VLOOKUP(D474,'line assign basis'!$L$5:$P$1288,5,FALSE),"")</f>
        <v>19</v>
      </c>
      <c r="F474" s="39">
        <v>-5749276.8200000003</v>
      </c>
      <c r="G474" s="39">
        <v>-5768763.8200000003</v>
      </c>
      <c r="H474" s="19">
        <v>-5786544.8200000003</v>
      </c>
      <c r="I474" s="105">
        <f>IFERROR(VLOOKUP($D474,'SAP Data'!$A$7:$SD$1500,I$4,FALSE),"")</f>
        <v>-5805216.8200000003</v>
      </c>
      <c r="J474" s="105">
        <f>IFERROR(VLOOKUP($D474,'SAP Data'!$A$7:$SD$1500,J$4,FALSE),"")</f>
        <v>-5827340.8200000003</v>
      </c>
      <c r="K474" s="105">
        <f>IFERROR(VLOOKUP($D474,'SAP Data'!$A$7:$SD$1500,K$4,FALSE),"")</f>
        <v>-5849491.8200000003</v>
      </c>
      <c r="L474" s="105">
        <f>IFERROR(VLOOKUP($D474,'SAP Data'!$A$7:$SD$1500,L$4,FALSE),"")</f>
        <v>-5870373.8200000003</v>
      </c>
      <c r="M474" s="105">
        <f>IFERROR(VLOOKUP($D474,'SAP Data'!$A$7:$SD$1500,M$4,FALSE),"")</f>
        <v>-5889760.8200000003</v>
      </c>
      <c r="N474" s="105">
        <f>IFERROR(VLOOKUP($D474,'SAP Data'!$A$7:$SD$1500,N$4,FALSE),"")</f>
        <v>-5907249.8200000003</v>
      </c>
      <c r="O474" s="105">
        <f>IFERROR(VLOOKUP($D474,'SAP Data'!$A$7:$SD$1500,O$4,FALSE),"")</f>
        <v>-5925682.8200000003</v>
      </c>
      <c r="P474" s="105">
        <f>IFERROR(VLOOKUP($D474,'SAP Data'!$A$7:$SD$1500,P$4,FALSE),"")</f>
        <v>-5937669.8200000003</v>
      </c>
      <c r="Q474" s="105">
        <f>IFERROR(VLOOKUP($D474,'SAP Data'!$A$7:$SD$1500,Q$4,FALSE),"")</f>
        <v>-5964180.8200000003</v>
      </c>
      <c r="R474" s="105">
        <f>IFERROR(VLOOKUP($D474,'SAP Data'!$A$7:$SD$1500,R$4,FALSE),"")</f>
        <v>-5983319.8200000003</v>
      </c>
      <c r="S474" s="105">
        <f>IFERROR(VLOOKUP($D474,'SAP Data'!$A$7:$SD$1500,S$4,FALSE),"")</f>
        <v>-6014126.8200000003</v>
      </c>
      <c r="T474" s="105">
        <f>IFERROR(VLOOKUP($D474,'SAP Data'!$A$7:$SD$1500,T$4,FALSE),"")</f>
        <v>-6047982.8200000003</v>
      </c>
      <c r="U474" s="105">
        <f>IFERROR(VLOOKUP($D474,'SAP Data'!$A$7:$SD$1500,U$4,FALSE),"")</f>
        <v>-6067916.8200000003</v>
      </c>
      <c r="V474" s="105">
        <f>IFERROR(VLOOKUP($D474,'SAP Data'!$A$7:$SD$1500,V$4,FALSE),"")</f>
        <v>-6088235.8200000003</v>
      </c>
      <c r="W474" s="105">
        <f>IFERROR(VLOOKUP($D474,'SAP Data'!$A$7:$SD$1500,W$4,FALSE),"")</f>
        <v>-5891707.8200000003</v>
      </c>
      <c r="X474" s="105">
        <f>IFERROR(VLOOKUP($D474,'SAP Data'!$A$7:$SD$1500,X$4,FALSE),"")</f>
        <v>-5907116.8200000003</v>
      </c>
      <c r="Y474" s="105">
        <f>IFERROR(VLOOKUP($D474,'SAP Data'!$A$7:$SD$1500,Y$4,FALSE),"")</f>
        <v>-5922740.8200000003</v>
      </c>
      <c r="Z474" s="105">
        <f>IFERROR(VLOOKUP($D474,'SAP Data'!$A$7:$SD$1500,Z$4,FALSE),"")</f>
        <v>-5929202.8200000003</v>
      </c>
      <c r="AA474" s="105">
        <f>IFERROR(VLOOKUP($D474,'SAP Data'!$A$7:$SD$1500,AA$4,FALSE),"")</f>
        <v>-5942944.8200000003</v>
      </c>
      <c r="AB474" s="105">
        <f>IFERROR(VLOOKUP($D474,'SAP Data'!$A$7:$SD$1500,AB$4,FALSE),"")</f>
        <v>-5956189.8200000003</v>
      </c>
      <c r="AC474" s="220">
        <f>IFERROR(VLOOKUP($D474,'SAP Data'!$A$7:$SD$1500,AC$4,FALSE),"")</f>
        <v>-6025179.8200000003</v>
      </c>
      <c r="AD474" s="133">
        <f t="shared" si="519"/>
        <v>-5866547.8616666673</v>
      </c>
      <c r="AE474" s="47">
        <f t="shared" si="520"/>
        <v>-5886523.1116666673</v>
      </c>
      <c r="AF474" s="47">
        <f t="shared" si="509"/>
        <v>-5907639.8200000003</v>
      </c>
      <c r="AG474" s="47">
        <f t="shared" si="510"/>
        <v>-5929478.9033333333</v>
      </c>
      <c r="AH474" s="47">
        <f t="shared" si="511"/>
        <v>-5951295.3616666673</v>
      </c>
      <c r="AI474" s="47">
        <f t="shared" si="512"/>
        <v>-5963924.9866666673</v>
      </c>
      <c r="AJ474" s="47">
        <f t="shared" si="513"/>
        <v>-5967214.9450000003</v>
      </c>
      <c r="AK474" s="47">
        <f t="shared" si="514"/>
        <v>-5970120.0700000003</v>
      </c>
      <c r="AL474" s="47">
        <f t="shared" si="515"/>
        <v>-5972408.9450000003</v>
      </c>
      <c r="AM474" s="47">
        <f t="shared" si="516"/>
        <v>-5974042.9033333333</v>
      </c>
      <c r="AN474" s="47">
        <f t="shared" si="517"/>
        <v>-5975533.8200000003</v>
      </c>
      <c r="AO474" s="132">
        <f t="shared" si="518"/>
        <v>-5978847.1116666673</v>
      </c>
      <c r="AP474" s="19"/>
      <c r="AQ474" s="201"/>
      <c r="AR474" s="19"/>
      <c r="AS474" s="19">
        <f t="shared" si="521"/>
        <v>0</v>
      </c>
      <c r="AT474" s="19"/>
      <c r="AU474" s="201"/>
      <c r="AV474" s="19"/>
      <c r="AW474" s="19">
        <f t="shared" si="522"/>
        <v>0</v>
      </c>
      <c r="AY474" s="201"/>
      <c r="BA474" s="19">
        <f t="shared" si="523"/>
        <v>0</v>
      </c>
      <c r="BC474" s="201"/>
      <c r="BE474" s="19">
        <f t="shared" si="524"/>
        <v>0</v>
      </c>
      <c r="BG474" s="201"/>
      <c r="BI474" s="19">
        <f t="shared" si="525"/>
        <v>0</v>
      </c>
      <c r="BK474" s="201"/>
      <c r="BM474" s="19">
        <f t="shared" si="526"/>
        <v>0</v>
      </c>
      <c r="BO474" s="201"/>
      <c r="BQ474" s="47">
        <f t="shared" si="527"/>
        <v>0</v>
      </c>
      <c r="BR474" s="47"/>
      <c r="BS474" s="214"/>
      <c r="BT474" s="47"/>
      <c r="BU474" s="47">
        <f t="shared" si="528"/>
        <v>0</v>
      </c>
      <c r="BV474" s="47"/>
      <c r="BW474" s="214"/>
      <c r="BX474" s="47"/>
      <c r="BY474" s="47">
        <f t="shared" si="529"/>
        <v>0</v>
      </c>
      <c r="BZ474" s="47"/>
      <c r="CA474" s="214"/>
      <c r="CB474" s="47"/>
      <c r="CC474" s="47">
        <f t="shared" si="530"/>
        <v>0</v>
      </c>
      <c r="CD474" s="47"/>
      <c r="CE474" s="214"/>
      <c r="CF474" s="47"/>
      <c r="CG474" s="47">
        <f t="shared" si="531"/>
        <v>0</v>
      </c>
      <c r="CH474" s="47"/>
      <c r="CI474" s="214"/>
      <c r="CJ474" s="47"/>
      <c r="CK474" s="47">
        <f t="shared" si="532"/>
        <v>0</v>
      </c>
      <c r="CM474" s="19">
        <f t="shared" si="533"/>
        <v>0</v>
      </c>
      <c r="CO474" s="19">
        <f t="shared" si="534"/>
        <v>-5978847.1116666673</v>
      </c>
      <c r="CQ474" s="19">
        <f t="shared" si="507"/>
        <v>0</v>
      </c>
      <c r="CS474" s="19">
        <f t="shared" si="535"/>
        <v>0</v>
      </c>
      <c r="CU474" s="19">
        <f t="shared" si="536"/>
        <v>-5978847.1116666673</v>
      </c>
      <c r="CW474" s="76">
        <f t="shared" si="508"/>
        <v>0</v>
      </c>
      <c r="CY474" s="21"/>
      <c r="CZ474" s="19">
        <f t="shared" si="537"/>
        <v>0</v>
      </c>
      <c r="DA474" s="21"/>
    </row>
    <row r="475" spans="1:105" x14ac:dyDescent="0.2">
      <c r="B475" s="17" t="str">
        <f>VLOOKUP(D475,'line assign basis'!$L$15:$Q$1525,6,FALSE)</f>
        <v>DEF INC TAX-STOR DEP</v>
      </c>
      <c r="C475" s="20" t="s">
        <v>1366</v>
      </c>
      <c r="D475" s="20" t="str">
        <f t="shared" si="538"/>
        <v>283082</v>
      </c>
      <c r="E475" s="20">
        <f>IFERROR(VLOOKUP(D475,'line assign basis'!$L$5:$P$1288,5,FALSE),"")</f>
        <v>19</v>
      </c>
      <c r="F475" s="39">
        <v>-2023305.58</v>
      </c>
      <c r="G475" s="39">
        <v>-2030412.58</v>
      </c>
      <c r="H475" s="19">
        <v>-2036905.58</v>
      </c>
      <c r="I475" s="105">
        <f>IFERROR(VLOOKUP($D475,'SAP Data'!$A$7:$SD$1500,I$4,FALSE),"")</f>
        <v>-2043717.58</v>
      </c>
      <c r="J475" s="105">
        <f>IFERROR(VLOOKUP($D475,'SAP Data'!$A$7:$SD$1500,J$4,FALSE),"")</f>
        <v>-2051789.58</v>
      </c>
      <c r="K475" s="105">
        <f>IFERROR(VLOOKUP($D475,'SAP Data'!$A$7:$SD$1500,K$4,FALSE),"")</f>
        <v>-2059870.58</v>
      </c>
      <c r="L475" s="105">
        <f>IFERROR(VLOOKUP($D475,'SAP Data'!$A$7:$SD$1500,L$4,FALSE),"")</f>
        <v>-2067488.58</v>
      </c>
      <c r="M475" s="105">
        <f>IFERROR(VLOOKUP($D475,'SAP Data'!$A$7:$SD$1500,M$4,FALSE),"")</f>
        <v>-2074561.58</v>
      </c>
      <c r="N475" s="105">
        <f>IFERROR(VLOOKUP($D475,'SAP Data'!$A$7:$SD$1500,N$4,FALSE),"")</f>
        <v>-2080942.58</v>
      </c>
      <c r="O475" s="105">
        <f>IFERROR(VLOOKUP($D475,'SAP Data'!$A$7:$SD$1500,O$4,FALSE),"")</f>
        <v>-2087667.58</v>
      </c>
      <c r="P475" s="105">
        <f>IFERROR(VLOOKUP($D475,'SAP Data'!$A$7:$SD$1500,P$4,FALSE),"")</f>
        <v>-2092040.58</v>
      </c>
      <c r="Q475" s="105">
        <f>IFERROR(VLOOKUP($D475,'SAP Data'!$A$7:$SD$1500,Q$4,FALSE),"")</f>
        <v>-2101554.58</v>
      </c>
      <c r="R475" s="105">
        <f>IFERROR(VLOOKUP($D475,'SAP Data'!$A$7:$SD$1500,R$4,FALSE),"")</f>
        <v>-2108541.58</v>
      </c>
      <c r="S475" s="105">
        <f>IFERROR(VLOOKUP($D475,'SAP Data'!$A$7:$SD$1500,S$4,FALSE),"")</f>
        <v>-2119788.58</v>
      </c>
      <c r="T475" s="105">
        <f>IFERROR(VLOOKUP($D475,'SAP Data'!$A$7:$SD$1500,T$4,FALSE),"")</f>
        <v>-2132112.58</v>
      </c>
      <c r="U475" s="105">
        <f>IFERROR(VLOOKUP($D475,'SAP Data'!$A$7:$SD$1500,U$4,FALSE),"")</f>
        <v>-2139381.58</v>
      </c>
      <c r="V475" s="105">
        <f>IFERROR(VLOOKUP($D475,'SAP Data'!$A$7:$SD$1500,V$4,FALSE),"")</f>
        <v>-2146790.58</v>
      </c>
      <c r="W475" s="105">
        <f>IFERROR(VLOOKUP($D475,'SAP Data'!$A$7:$SD$1500,W$4,FALSE),"")</f>
        <v>-2077227.58</v>
      </c>
      <c r="X475" s="105">
        <f>IFERROR(VLOOKUP($D475,'SAP Data'!$A$7:$SD$1500,X$4,FALSE),"")</f>
        <v>-2082846.58</v>
      </c>
      <c r="Y475" s="105">
        <f>IFERROR(VLOOKUP($D475,'SAP Data'!$A$7:$SD$1500,Y$4,FALSE),"")</f>
        <v>-2088543.58</v>
      </c>
      <c r="Z475" s="105">
        <f>IFERROR(VLOOKUP($D475,'SAP Data'!$A$7:$SD$1500,Z$4,FALSE),"")</f>
        <v>-2091004.58</v>
      </c>
      <c r="AA475" s="105">
        <f>IFERROR(VLOOKUP($D475,'SAP Data'!$A$7:$SD$1500,AA$4,FALSE),"")</f>
        <v>-2096023.58</v>
      </c>
      <c r="AB475" s="105">
        <f>IFERROR(VLOOKUP($D475,'SAP Data'!$A$7:$SD$1500,AB$4,FALSE),"")</f>
        <v>-2100861.58</v>
      </c>
      <c r="AC475" s="220">
        <f>IFERROR(VLOOKUP($D475,'SAP Data'!$A$7:$SD$1500,AC$4,FALSE),"")</f>
        <v>-2125453.58</v>
      </c>
      <c r="AD475" s="133">
        <f t="shared" si="519"/>
        <v>-2066072.9133333329</v>
      </c>
      <c r="AE475" s="47">
        <f t="shared" si="520"/>
        <v>-2073348.4133333329</v>
      </c>
      <c r="AF475" s="47">
        <f t="shared" si="509"/>
        <v>-2081039.3716666661</v>
      </c>
      <c r="AG475" s="47">
        <f t="shared" si="510"/>
        <v>-2088992.3299999994</v>
      </c>
      <c r="AH475" s="47">
        <f t="shared" si="511"/>
        <v>-2096936.7049999994</v>
      </c>
      <c r="AI475" s="47">
        <f t="shared" si="512"/>
        <v>-2101618.2883333326</v>
      </c>
      <c r="AJ475" s="47">
        <f t="shared" si="513"/>
        <v>-2102981.4133333326</v>
      </c>
      <c r="AK475" s="47">
        <f t="shared" si="514"/>
        <v>-2104203.9133333326</v>
      </c>
      <c r="AL475" s="47">
        <f t="shared" si="515"/>
        <v>-2105205.7466666661</v>
      </c>
      <c r="AM475" s="47">
        <f t="shared" si="516"/>
        <v>-2105973.1633333326</v>
      </c>
      <c r="AN475" s="47">
        <f t="shared" si="517"/>
        <v>-2106688.8716666661</v>
      </c>
      <c r="AO475" s="132">
        <f t="shared" si="518"/>
        <v>-2108052.2049999996</v>
      </c>
      <c r="AP475" s="19"/>
      <c r="AQ475" s="201"/>
      <c r="AR475" s="19"/>
      <c r="AS475" s="19">
        <f t="shared" si="521"/>
        <v>0</v>
      </c>
      <c r="AT475" s="19"/>
      <c r="AU475" s="201"/>
      <c r="AV475" s="19"/>
      <c r="AW475" s="19">
        <f t="shared" si="522"/>
        <v>0</v>
      </c>
      <c r="AY475" s="201"/>
      <c r="BA475" s="19">
        <f t="shared" si="523"/>
        <v>0</v>
      </c>
      <c r="BC475" s="201"/>
      <c r="BE475" s="19">
        <f t="shared" si="524"/>
        <v>0</v>
      </c>
      <c r="BG475" s="201"/>
      <c r="BI475" s="19">
        <f t="shared" si="525"/>
        <v>0</v>
      </c>
      <c r="BK475" s="201"/>
      <c r="BM475" s="19">
        <f t="shared" si="526"/>
        <v>0</v>
      </c>
      <c r="BO475" s="201"/>
      <c r="BQ475" s="47">
        <f t="shared" si="527"/>
        <v>0</v>
      </c>
      <c r="BR475" s="47"/>
      <c r="BS475" s="214"/>
      <c r="BT475" s="47"/>
      <c r="BU475" s="47">
        <f t="shared" si="528"/>
        <v>0</v>
      </c>
      <c r="BV475" s="47"/>
      <c r="BW475" s="214"/>
      <c r="BX475" s="47"/>
      <c r="BY475" s="47">
        <f t="shared" si="529"/>
        <v>0</v>
      </c>
      <c r="BZ475" s="47"/>
      <c r="CA475" s="214"/>
      <c r="CB475" s="47"/>
      <c r="CC475" s="47">
        <f t="shared" si="530"/>
        <v>0</v>
      </c>
      <c r="CD475" s="47"/>
      <c r="CE475" s="214"/>
      <c r="CF475" s="47"/>
      <c r="CG475" s="47">
        <f t="shared" si="531"/>
        <v>0</v>
      </c>
      <c r="CH475" s="47"/>
      <c r="CI475" s="214"/>
      <c r="CJ475" s="47"/>
      <c r="CK475" s="47">
        <f t="shared" si="532"/>
        <v>0</v>
      </c>
      <c r="CM475" s="19">
        <f t="shared" si="533"/>
        <v>0</v>
      </c>
      <c r="CO475" s="19">
        <f t="shared" si="534"/>
        <v>-2108052.2049999996</v>
      </c>
      <c r="CQ475" s="19">
        <f t="shared" si="507"/>
        <v>0</v>
      </c>
      <c r="CS475" s="19">
        <f t="shared" si="535"/>
        <v>0</v>
      </c>
      <c r="CU475" s="19">
        <f t="shared" si="536"/>
        <v>-2108052.2049999996</v>
      </c>
      <c r="CW475" s="76">
        <f t="shared" si="508"/>
        <v>0</v>
      </c>
      <c r="CY475" s="21"/>
      <c r="CZ475" s="19">
        <f t="shared" si="537"/>
        <v>0</v>
      </c>
      <c r="DA475" s="21"/>
    </row>
    <row r="476" spans="1:105" x14ac:dyDescent="0.2">
      <c r="B476" s="17" t="str">
        <f>VLOOKUP(D476,'line assign basis'!$L$15:$Q$1525,6,FALSE)</f>
        <v>DEF INC TAX- OCI FED</v>
      </c>
      <c r="C476" s="20" t="s">
        <v>1369</v>
      </c>
      <c r="D476" s="20" t="str">
        <f t="shared" si="538"/>
        <v>283096</v>
      </c>
      <c r="E476" s="20">
        <f>IFERROR(VLOOKUP(D476,'line assign basis'!$L$5:$P$1288,5,FALSE),"")</f>
        <v>19</v>
      </c>
      <c r="F476" s="39">
        <v>37447737.049999997</v>
      </c>
      <c r="G476" s="39">
        <v>37152756.049999997</v>
      </c>
      <c r="H476" s="19">
        <v>36857775.049999997</v>
      </c>
      <c r="I476" s="105">
        <f>IFERROR(VLOOKUP($D476,'SAP Data'!$A$7:$SD$1500,I$4,FALSE),"")</f>
        <v>36562794.049999997</v>
      </c>
      <c r="J476" s="105">
        <f>IFERROR(VLOOKUP($D476,'SAP Data'!$A$7:$SD$1500,J$4,FALSE),"")</f>
        <v>36267813.049999997</v>
      </c>
      <c r="K476" s="105">
        <f>IFERROR(VLOOKUP($D476,'SAP Data'!$A$7:$SD$1500,K$4,FALSE),"")</f>
        <v>35972832.049999997</v>
      </c>
      <c r="L476" s="105">
        <f>IFERROR(VLOOKUP($D476,'SAP Data'!$A$7:$SD$1500,L$4,FALSE),"")</f>
        <v>35677851.049999997</v>
      </c>
      <c r="M476" s="105">
        <f>IFERROR(VLOOKUP($D476,'SAP Data'!$A$7:$SD$1500,M$4,FALSE),"")</f>
        <v>35382870.049999997</v>
      </c>
      <c r="N476" s="105">
        <f>IFERROR(VLOOKUP($D476,'SAP Data'!$A$7:$SD$1500,N$4,FALSE),"")</f>
        <v>34867654.049999997</v>
      </c>
      <c r="O476" s="105">
        <f>IFERROR(VLOOKUP($D476,'SAP Data'!$A$7:$SD$1500,O$4,FALSE),"")</f>
        <v>34548202.049999997</v>
      </c>
      <c r="P476" s="105">
        <f>IFERROR(VLOOKUP($D476,'SAP Data'!$A$7:$SD$1500,P$4,FALSE),"")</f>
        <v>34228750.049999997</v>
      </c>
      <c r="Q476" s="105">
        <f>IFERROR(VLOOKUP($D476,'SAP Data'!$A$7:$SD$1500,Q$4,FALSE),"")</f>
        <v>36467414.109999999</v>
      </c>
      <c r="R476" s="105">
        <f>IFERROR(VLOOKUP($D476,'SAP Data'!$A$7:$SD$1500,R$4,FALSE),"")</f>
        <v>36233885.109999999</v>
      </c>
      <c r="S476" s="105">
        <f>IFERROR(VLOOKUP($D476,'SAP Data'!$A$7:$SD$1500,S$4,FALSE),"")</f>
        <v>36000356.109999999</v>
      </c>
      <c r="T476" s="105">
        <f>IFERROR(VLOOKUP($D476,'SAP Data'!$A$7:$SD$1500,T$4,FALSE),"")</f>
        <v>35766827.109999999</v>
      </c>
      <c r="U476" s="105">
        <f>IFERROR(VLOOKUP($D476,'SAP Data'!$A$7:$SD$1500,U$4,FALSE),"")</f>
        <v>35533298.109999999</v>
      </c>
      <c r="V476" s="105">
        <f>IFERROR(VLOOKUP($D476,'SAP Data'!$A$7:$SD$1500,V$4,FALSE),"")</f>
        <v>35299769.109999999</v>
      </c>
      <c r="W476" s="105">
        <f>IFERROR(VLOOKUP($D476,'SAP Data'!$A$7:$SD$1500,W$4,FALSE),"")</f>
        <v>35066240.109999999</v>
      </c>
      <c r="X476" s="105">
        <f>IFERROR(VLOOKUP($D476,'SAP Data'!$A$7:$SD$1500,X$4,FALSE),"")</f>
        <v>34832711.109999999</v>
      </c>
      <c r="Y476" s="105">
        <f>IFERROR(VLOOKUP($D476,'SAP Data'!$A$7:$SD$1500,Y$4,FALSE),"")</f>
        <v>34599182.109999999</v>
      </c>
      <c r="Z476" s="105">
        <f>IFERROR(VLOOKUP($D476,'SAP Data'!$A$7:$SD$1500,Z$4,FALSE),"")</f>
        <v>34365653.109999999</v>
      </c>
      <c r="AA476" s="105">
        <f>IFERROR(VLOOKUP($D476,'SAP Data'!$A$7:$SD$1500,AA$4,FALSE),"")</f>
        <v>34132124.109999999</v>
      </c>
      <c r="AB476" s="105">
        <f>IFERROR(VLOOKUP($D476,'SAP Data'!$A$7:$SD$1500,AB$4,FALSE),"")</f>
        <v>33845148.729999997</v>
      </c>
      <c r="AC476" s="220">
        <f>IFERROR(VLOOKUP($D476,'SAP Data'!$A$7:$SD$1500,AC$4,FALSE),"")</f>
        <v>36708313.799999997</v>
      </c>
      <c r="AD476" s="133">
        <f t="shared" si="519"/>
        <v>35902293.557500005</v>
      </c>
      <c r="AE476" s="47">
        <f t="shared" si="520"/>
        <v>35803699.729166672</v>
      </c>
      <c r="AF476" s="47">
        <f t="shared" si="509"/>
        <v>35710226.900833338</v>
      </c>
      <c r="AG476" s="47">
        <f t="shared" si="510"/>
        <v>35621875.072500005</v>
      </c>
      <c r="AH476" s="47">
        <f t="shared" si="511"/>
        <v>35538644.244166672</v>
      </c>
      <c r="AI476" s="47">
        <f t="shared" si="512"/>
        <v>35460534.415833339</v>
      </c>
      <c r="AJ476" s="47">
        <f t="shared" si="513"/>
        <v>35387545.587500006</v>
      </c>
      <c r="AK476" s="47">
        <f t="shared" si="514"/>
        <v>35319677.759166673</v>
      </c>
      <c r="AL476" s="47">
        <f t="shared" si="515"/>
        <v>35266107.389166676</v>
      </c>
      <c r="AM476" s="47">
        <f t="shared" si="516"/>
        <v>35227854.102500007</v>
      </c>
      <c r="AN476" s="47">
        <f t="shared" si="517"/>
        <v>35194534.13333334</v>
      </c>
      <c r="AO476" s="132">
        <f t="shared" si="518"/>
        <v>35188588.232083343</v>
      </c>
      <c r="AP476" s="19"/>
      <c r="AQ476" s="201"/>
      <c r="AR476" s="19"/>
      <c r="AS476" s="19">
        <f t="shared" si="521"/>
        <v>0</v>
      </c>
      <c r="AT476" s="19"/>
      <c r="AU476" s="201"/>
      <c r="AV476" s="19"/>
      <c r="AW476" s="19">
        <f t="shared" si="522"/>
        <v>0</v>
      </c>
      <c r="AY476" s="201"/>
      <c r="BA476" s="19">
        <f t="shared" si="523"/>
        <v>0</v>
      </c>
      <c r="BC476" s="201"/>
      <c r="BE476" s="19">
        <f t="shared" si="524"/>
        <v>0</v>
      </c>
      <c r="BG476" s="201"/>
      <c r="BI476" s="19">
        <f t="shared" si="525"/>
        <v>0</v>
      </c>
      <c r="BK476" s="201"/>
      <c r="BM476" s="19">
        <f t="shared" si="526"/>
        <v>0</v>
      </c>
      <c r="BO476" s="201"/>
      <c r="BQ476" s="47">
        <f t="shared" si="527"/>
        <v>0</v>
      </c>
      <c r="BR476" s="47"/>
      <c r="BS476" s="214"/>
      <c r="BT476" s="47"/>
      <c r="BU476" s="47">
        <f t="shared" si="528"/>
        <v>0</v>
      </c>
      <c r="BV476" s="47"/>
      <c r="BW476" s="214"/>
      <c r="BX476" s="47"/>
      <c r="BY476" s="47">
        <f t="shared" si="529"/>
        <v>0</v>
      </c>
      <c r="BZ476" s="47"/>
      <c r="CA476" s="214"/>
      <c r="CB476" s="47"/>
      <c r="CC476" s="47">
        <f t="shared" si="530"/>
        <v>0</v>
      </c>
      <c r="CD476" s="47"/>
      <c r="CE476" s="214"/>
      <c r="CF476" s="47"/>
      <c r="CG476" s="47">
        <f t="shared" si="531"/>
        <v>0</v>
      </c>
      <c r="CH476" s="47"/>
      <c r="CI476" s="214"/>
      <c r="CJ476" s="47"/>
      <c r="CK476" s="47">
        <f t="shared" si="532"/>
        <v>0</v>
      </c>
      <c r="CM476" s="19">
        <f t="shared" si="533"/>
        <v>0</v>
      </c>
      <c r="CO476" s="19">
        <f t="shared" si="534"/>
        <v>35188588.232083343</v>
      </c>
      <c r="CQ476" s="19">
        <f t="shared" si="507"/>
        <v>0</v>
      </c>
      <c r="CS476" s="19">
        <f t="shared" si="535"/>
        <v>0</v>
      </c>
      <c r="CU476" s="19">
        <f t="shared" si="536"/>
        <v>35188588.232083343</v>
      </c>
      <c r="CW476" s="76">
        <f t="shared" si="508"/>
        <v>0</v>
      </c>
      <c r="CY476" s="21"/>
      <c r="CZ476" s="19">
        <f t="shared" si="537"/>
        <v>0</v>
      </c>
      <c r="DA476" s="21"/>
    </row>
    <row r="477" spans="1:105" x14ac:dyDescent="0.2">
      <c r="B477" s="17" t="str">
        <f>VLOOKUP(D477,'line assign basis'!$L$15:$Q$1525,6,FALSE)</f>
        <v>DEF INC TAX- OCI ST</v>
      </c>
      <c r="C477" s="20" t="s">
        <v>1372</v>
      </c>
      <c r="D477" s="20" t="str">
        <f t="shared" si="538"/>
        <v>283097</v>
      </c>
      <c r="E477" s="20">
        <f>IFERROR(VLOOKUP(D477,'line assign basis'!$L$5:$P$1288,5,FALSE),"")</f>
        <v>19</v>
      </c>
      <c r="F477" s="39">
        <v>13275429.16</v>
      </c>
      <c r="G477" s="39">
        <v>13170857.16</v>
      </c>
      <c r="H477" s="19">
        <v>13066285.16</v>
      </c>
      <c r="I477" s="105">
        <f>IFERROR(VLOOKUP($D477,'SAP Data'!$A$7:$SD$1500,I$4,FALSE),"")</f>
        <v>12961713.16</v>
      </c>
      <c r="J477" s="105">
        <f>IFERROR(VLOOKUP($D477,'SAP Data'!$A$7:$SD$1500,J$4,FALSE),"")</f>
        <v>12857141.16</v>
      </c>
      <c r="K477" s="105">
        <f>IFERROR(VLOOKUP($D477,'SAP Data'!$A$7:$SD$1500,K$4,FALSE),"")</f>
        <v>12752569.16</v>
      </c>
      <c r="L477" s="105">
        <f>IFERROR(VLOOKUP($D477,'SAP Data'!$A$7:$SD$1500,L$4,FALSE),"")</f>
        <v>12647997.16</v>
      </c>
      <c r="M477" s="105">
        <f>IFERROR(VLOOKUP($D477,'SAP Data'!$A$7:$SD$1500,M$4,FALSE),"")</f>
        <v>12543425.16</v>
      </c>
      <c r="N477" s="105">
        <f>IFERROR(VLOOKUP($D477,'SAP Data'!$A$7:$SD$1500,N$4,FALSE),"")</f>
        <v>12360778.16</v>
      </c>
      <c r="O477" s="105">
        <f>IFERROR(VLOOKUP($D477,'SAP Data'!$A$7:$SD$1500,O$4,FALSE),"")</f>
        <v>12247531.16</v>
      </c>
      <c r="P477" s="105">
        <f>IFERROR(VLOOKUP($D477,'SAP Data'!$A$7:$SD$1500,P$4,FALSE),"")</f>
        <v>12134284.16</v>
      </c>
      <c r="Q477" s="105">
        <f>IFERROR(VLOOKUP($D477,'SAP Data'!$A$7:$SD$1500,Q$4,FALSE),"")</f>
        <v>12927898.67</v>
      </c>
      <c r="R477" s="105">
        <f>IFERROR(VLOOKUP($D477,'SAP Data'!$A$7:$SD$1500,R$4,FALSE),"")</f>
        <v>12845110.67</v>
      </c>
      <c r="S477" s="105">
        <f>IFERROR(VLOOKUP($D477,'SAP Data'!$A$7:$SD$1500,S$4,FALSE),"")</f>
        <v>12762322.67</v>
      </c>
      <c r="T477" s="105">
        <f>IFERROR(VLOOKUP($D477,'SAP Data'!$A$7:$SD$1500,T$4,FALSE),"")</f>
        <v>12679534.67</v>
      </c>
      <c r="U477" s="105">
        <f>IFERROR(VLOOKUP($D477,'SAP Data'!$A$7:$SD$1500,U$4,FALSE),"")</f>
        <v>12596746.67</v>
      </c>
      <c r="V477" s="105">
        <f>IFERROR(VLOOKUP($D477,'SAP Data'!$A$7:$SD$1500,V$4,FALSE),"")</f>
        <v>12513958.67</v>
      </c>
      <c r="W477" s="105">
        <f>IFERROR(VLOOKUP($D477,'SAP Data'!$A$7:$SD$1500,W$4,FALSE),"")</f>
        <v>12431170.67</v>
      </c>
      <c r="X477" s="105">
        <f>IFERROR(VLOOKUP($D477,'SAP Data'!$A$7:$SD$1500,X$4,FALSE),"")</f>
        <v>12348382.67</v>
      </c>
      <c r="Y477" s="105">
        <f>IFERROR(VLOOKUP($D477,'SAP Data'!$A$7:$SD$1500,Y$4,FALSE),"")</f>
        <v>12265594.67</v>
      </c>
      <c r="Z477" s="105">
        <f>IFERROR(VLOOKUP($D477,'SAP Data'!$A$7:$SD$1500,Z$4,FALSE),"")</f>
        <v>12182806.67</v>
      </c>
      <c r="AA477" s="105">
        <f>IFERROR(VLOOKUP($D477,'SAP Data'!$A$7:$SD$1500,AA$4,FALSE),"")</f>
        <v>12100018.67</v>
      </c>
      <c r="AB477" s="105">
        <f>IFERROR(VLOOKUP($D477,'SAP Data'!$A$7:$SD$1500,AB$4,FALSE),"")</f>
        <v>11998283.699999999</v>
      </c>
      <c r="AC477" s="220">
        <f>IFERROR(VLOOKUP($D477,'SAP Data'!$A$7:$SD$1500,AC$4,FALSE),"")</f>
        <v>13013293.51</v>
      </c>
      <c r="AD477" s="133">
        <f t="shared" si="519"/>
        <v>12727562.515416667</v>
      </c>
      <c r="AE477" s="47">
        <f t="shared" si="520"/>
        <v>12692610.307916665</v>
      </c>
      <c r="AF477" s="47">
        <f t="shared" si="509"/>
        <v>12659473.433750002</v>
      </c>
      <c r="AG477" s="47">
        <f t="shared" si="510"/>
        <v>12628151.892916666</v>
      </c>
      <c r="AH477" s="47">
        <f t="shared" si="511"/>
        <v>12598645.685416669</v>
      </c>
      <c r="AI477" s="47">
        <f t="shared" si="512"/>
        <v>12570954.811250001</v>
      </c>
      <c r="AJ477" s="47">
        <f t="shared" si="513"/>
        <v>12545079.27041667</v>
      </c>
      <c r="AK477" s="47">
        <f t="shared" si="514"/>
        <v>12521019.062916668</v>
      </c>
      <c r="AL477" s="47">
        <f t="shared" si="515"/>
        <v>12502027.313750001</v>
      </c>
      <c r="AM477" s="47">
        <f t="shared" si="516"/>
        <v>12488465.481250003</v>
      </c>
      <c r="AN477" s="47">
        <f t="shared" si="517"/>
        <v>12476652.441666668</v>
      </c>
      <c r="AO477" s="132">
        <f t="shared" si="518"/>
        <v>12474543.874166667</v>
      </c>
      <c r="AP477" s="19"/>
      <c r="AQ477" s="201"/>
      <c r="AR477" s="19"/>
      <c r="AS477" s="19">
        <f t="shared" si="521"/>
        <v>0</v>
      </c>
      <c r="AT477" s="19"/>
      <c r="AU477" s="201"/>
      <c r="AV477" s="19"/>
      <c r="AW477" s="19">
        <f t="shared" si="522"/>
        <v>0</v>
      </c>
      <c r="AY477" s="201"/>
      <c r="BA477" s="19">
        <f t="shared" si="523"/>
        <v>0</v>
      </c>
      <c r="BC477" s="201"/>
      <c r="BE477" s="19">
        <f t="shared" si="524"/>
        <v>0</v>
      </c>
      <c r="BG477" s="201"/>
      <c r="BI477" s="19">
        <f t="shared" si="525"/>
        <v>0</v>
      </c>
      <c r="BK477" s="201"/>
      <c r="BM477" s="19">
        <f t="shared" si="526"/>
        <v>0</v>
      </c>
      <c r="BO477" s="201"/>
      <c r="BQ477" s="47">
        <f t="shared" si="527"/>
        <v>0</v>
      </c>
      <c r="BR477" s="47"/>
      <c r="BS477" s="214"/>
      <c r="BT477" s="47"/>
      <c r="BU477" s="47">
        <f t="shared" si="528"/>
        <v>0</v>
      </c>
      <c r="BV477" s="47"/>
      <c r="BW477" s="214"/>
      <c r="BX477" s="47"/>
      <c r="BY477" s="47">
        <f t="shared" si="529"/>
        <v>0</v>
      </c>
      <c r="BZ477" s="47"/>
      <c r="CA477" s="214"/>
      <c r="CB477" s="47"/>
      <c r="CC477" s="47">
        <f t="shared" si="530"/>
        <v>0</v>
      </c>
      <c r="CD477" s="47"/>
      <c r="CE477" s="214"/>
      <c r="CF477" s="47"/>
      <c r="CG477" s="47">
        <f t="shared" si="531"/>
        <v>0</v>
      </c>
      <c r="CH477" s="47"/>
      <c r="CI477" s="214"/>
      <c r="CJ477" s="47"/>
      <c r="CK477" s="47">
        <f t="shared" si="532"/>
        <v>0</v>
      </c>
      <c r="CM477" s="19">
        <f t="shared" si="533"/>
        <v>0</v>
      </c>
      <c r="CO477" s="19">
        <f t="shared" si="534"/>
        <v>12474543.874166667</v>
      </c>
      <c r="CQ477" s="19">
        <f t="shared" si="507"/>
        <v>0</v>
      </c>
      <c r="CS477" s="19">
        <f t="shared" si="535"/>
        <v>0</v>
      </c>
      <c r="CU477" s="19">
        <f t="shared" si="536"/>
        <v>12474543.874166667</v>
      </c>
      <c r="CW477" s="76">
        <f t="shared" si="508"/>
        <v>0</v>
      </c>
      <c r="CY477" s="21"/>
      <c r="CZ477" s="19">
        <f t="shared" si="537"/>
        <v>0</v>
      </c>
      <c r="DA477" s="21"/>
    </row>
    <row r="478" spans="1:105" x14ac:dyDescent="0.2">
      <c r="B478" s="17" t="str">
        <f>VLOOKUP(D478,'line assign basis'!$L$15:$Q$1525,6,FALSE)</f>
        <v>DEF ORE TAX-KB</v>
      </c>
      <c r="C478" s="20" t="s">
        <v>1375</v>
      </c>
      <c r="D478" s="20" t="str">
        <f t="shared" si="538"/>
        <v>283300</v>
      </c>
      <c r="E478" s="20">
        <f>IFERROR(VLOOKUP(D478,'line assign basis'!$L$5:$P$1288,5,FALSE),"")</f>
        <v>19</v>
      </c>
      <c r="F478" s="39">
        <v>83764</v>
      </c>
      <c r="G478" s="39">
        <v>84084</v>
      </c>
      <c r="H478" s="19">
        <v>83360</v>
      </c>
      <c r="I478" s="105">
        <f>IFERROR(VLOOKUP($D478,'SAP Data'!$A$7:$SD$1500,I$4,FALSE),"")</f>
        <v>83360</v>
      </c>
      <c r="J478" s="105">
        <f>IFERROR(VLOOKUP($D478,'SAP Data'!$A$7:$SD$1500,J$4,FALSE),"")</f>
        <v>83360</v>
      </c>
      <c r="K478" s="105">
        <f>IFERROR(VLOOKUP($D478,'SAP Data'!$A$7:$SD$1500,K$4,FALSE),"")</f>
        <v>83360</v>
      </c>
      <c r="L478" s="105">
        <f>IFERROR(VLOOKUP($D478,'SAP Data'!$A$7:$SD$1500,L$4,FALSE),"")</f>
        <v>83360</v>
      </c>
      <c r="M478" s="105">
        <f>IFERROR(VLOOKUP($D478,'SAP Data'!$A$7:$SD$1500,M$4,FALSE),"")</f>
        <v>83360</v>
      </c>
      <c r="N478" s="105">
        <f>IFERROR(VLOOKUP($D478,'SAP Data'!$A$7:$SD$1500,N$4,FALSE),"")</f>
        <v>83360</v>
      </c>
      <c r="O478" s="105">
        <f>IFERROR(VLOOKUP($D478,'SAP Data'!$A$7:$SD$1500,O$4,FALSE),"")</f>
        <v>83360</v>
      </c>
      <c r="P478" s="105">
        <f>IFERROR(VLOOKUP($D478,'SAP Data'!$A$7:$SD$1500,P$4,FALSE),"")</f>
        <v>83360</v>
      </c>
      <c r="Q478" s="105">
        <f>IFERROR(VLOOKUP($D478,'SAP Data'!$A$7:$SD$1500,Q$4,FALSE),"")</f>
        <v>66392</v>
      </c>
      <c r="R478" s="105">
        <f>IFERROR(VLOOKUP($D478,'SAP Data'!$A$7:$SD$1500,R$4,FALSE),"")</f>
        <v>84909</v>
      </c>
      <c r="S478" s="105">
        <f>IFERROR(VLOOKUP($D478,'SAP Data'!$A$7:$SD$1500,S$4,FALSE),"")</f>
        <v>99626</v>
      </c>
      <c r="T478" s="105">
        <f>IFERROR(VLOOKUP($D478,'SAP Data'!$A$7:$SD$1500,T$4,FALSE),"")</f>
        <v>98849</v>
      </c>
      <c r="U478" s="105">
        <f>IFERROR(VLOOKUP($D478,'SAP Data'!$A$7:$SD$1500,U$4,FALSE),"")</f>
        <v>103035</v>
      </c>
      <c r="V478" s="105">
        <f>IFERROR(VLOOKUP($D478,'SAP Data'!$A$7:$SD$1500,V$4,FALSE),"")</f>
        <v>106364</v>
      </c>
      <c r="W478" s="105">
        <f>IFERROR(VLOOKUP($D478,'SAP Data'!$A$7:$SD$1500,W$4,FALSE),"")</f>
        <v>101182</v>
      </c>
      <c r="X478" s="105">
        <f>IFERROR(VLOOKUP($D478,'SAP Data'!$A$7:$SD$1500,X$4,FALSE),"")</f>
        <v>93952</v>
      </c>
      <c r="Y478" s="105">
        <f>IFERROR(VLOOKUP($D478,'SAP Data'!$A$7:$SD$1500,Y$4,FALSE),"")</f>
        <v>87383</v>
      </c>
      <c r="Z478" s="105">
        <f>IFERROR(VLOOKUP($D478,'SAP Data'!$A$7:$SD$1500,Z$4,FALSE),"")</f>
        <v>81778</v>
      </c>
      <c r="AA478" s="105">
        <f>IFERROR(VLOOKUP($D478,'SAP Data'!$A$7:$SD$1500,AA$4,FALSE),"")</f>
        <v>82104</v>
      </c>
      <c r="AB478" s="105">
        <f>IFERROR(VLOOKUP($D478,'SAP Data'!$A$7:$SD$1500,AB$4,FALSE),"")</f>
        <v>93342</v>
      </c>
      <c r="AC478" s="220">
        <f>IFERROR(VLOOKUP($D478,'SAP Data'!$A$7:$SD$1500,AC$4,FALSE),"")</f>
        <v>60955</v>
      </c>
      <c r="AD478" s="133">
        <f t="shared" si="519"/>
        <v>82087.708333333328</v>
      </c>
      <c r="AE478" s="47">
        <f t="shared" si="520"/>
        <v>82783</v>
      </c>
      <c r="AF478" s="47">
        <f t="shared" si="509"/>
        <v>84075.958333333328</v>
      </c>
      <c r="AG478" s="47">
        <f t="shared" si="510"/>
        <v>85541.125</v>
      </c>
      <c r="AH478" s="47">
        <f t="shared" si="511"/>
        <v>87319.416666666672</v>
      </c>
      <c r="AI478" s="47">
        <f t="shared" si="512"/>
        <v>89020.5</v>
      </c>
      <c r="AJ478" s="47">
        <f t="shared" si="513"/>
        <v>90204.416666666672</v>
      </c>
      <c r="AK478" s="47">
        <f t="shared" si="514"/>
        <v>90813.375</v>
      </c>
      <c r="AL478" s="47">
        <f t="shared" si="515"/>
        <v>90915.083333333328</v>
      </c>
      <c r="AM478" s="47">
        <f t="shared" si="516"/>
        <v>90796.833333333328</v>
      </c>
      <c r="AN478" s="47">
        <f t="shared" si="517"/>
        <v>91160.416666666672</v>
      </c>
      <c r="AO478" s="132">
        <f t="shared" si="518"/>
        <v>91349.791666666672</v>
      </c>
      <c r="AP478" s="19"/>
      <c r="AQ478" s="201"/>
      <c r="AR478" s="19"/>
      <c r="AS478" s="19">
        <f t="shared" si="521"/>
        <v>0</v>
      </c>
      <c r="AT478" s="19"/>
      <c r="AU478" s="201"/>
      <c r="AV478" s="19"/>
      <c r="AW478" s="19">
        <f t="shared" si="522"/>
        <v>0</v>
      </c>
      <c r="AY478" s="201"/>
      <c r="BA478" s="19">
        <f t="shared" si="523"/>
        <v>0</v>
      </c>
      <c r="BC478" s="201"/>
      <c r="BE478" s="19">
        <f t="shared" si="524"/>
        <v>0</v>
      </c>
      <c r="BG478" s="201"/>
      <c r="BI478" s="19">
        <f t="shared" si="525"/>
        <v>0</v>
      </c>
      <c r="BK478" s="201"/>
      <c r="BM478" s="19">
        <f t="shared" si="526"/>
        <v>0</v>
      </c>
      <c r="BO478" s="201"/>
      <c r="BQ478" s="47">
        <f t="shared" si="527"/>
        <v>0</v>
      </c>
      <c r="BR478" s="47"/>
      <c r="BS478" s="214"/>
      <c r="BT478" s="47"/>
      <c r="BU478" s="47">
        <f t="shared" si="528"/>
        <v>0</v>
      </c>
      <c r="BV478" s="47"/>
      <c r="BW478" s="214"/>
      <c r="BX478" s="47"/>
      <c r="BY478" s="47">
        <f t="shared" si="529"/>
        <v>0</v>
      </c>
      <c r="BZ478" s="47"/>
      <c r="CA478" s="214"/>
      <c r="CB478" s="47"/>
      <c r="CC478" s="47">
        <f t="shared" si="530"/>
        <v>0</v>
      </c>
      <c r="CD478" s="47"/>
      <c r="CE478" s="214"/>
      <c r="CF478" s="47"/>
      <c r="CG478" s="47">
        <f t="shared" si="531"/>
        <v>0</v>
      </c>
      <c r="CH478" s="47"/>
      <c r="CI478" s="214"/>
      <c r="CJ478" s="47"/>
      <c r="CK478" s="47">
        <f t="shared" si="532"/>
        <v>0</v>
      </c>
      <c r="CM478" s="19">
        <f t="shared" si="533"/>
        <v>0</v>
      </c>
      <c r="CO478" s="19">
        <f t="shared" si="534"/>
        <v>91349.791666666672</v>
      </c>
      <c r="CQ478" s="19">
        <f t="shared" si="507"/>
        <v>0</v>
      </c>
      <c r="CS478" s="19">
        <f t="shared" si="535"/>
        <v>0</v>
      </c>
      <c r="CU478" s="19">
        <f t="shared" si="536"/>
        <v>91349.791666666672</v>
      </c>
      <c r="CW478" s="76">
        <f t="shared" si="508"/>
        <v>0</v>
      </c>
      <c r="CY478" s="21"/>
      <c r="CZ478" s="19">
        <f t="shared" si="537"/>
        <v>0</v>
      </c>
      <c r="DA478" s="21"/>
    </row>
    <row r="479" spans="1:105" x14ac:dyDescent="0.2">
      <c r="B479" s="17" t="str">
        <f>VLOOKUP(D479,'line assign basis'!$L$15:$Q$1525,6,FALSE)</f>
        <v>DEF INC TAX FED - DB</v>
      </c>
      <c r="C479" s="20" t="s">
        <v>1378</v>
      </c>
      <c r="D479" s="20" t="str">
        <f t="shared" si="538"/>
        <v>283304</v>
      </c>
      <c r="E479" s="20">
        <f>IFERROR(VLOOKUP(D479,'line assign basis'!$L$5:$P$1288,5,FALSE),"")</f>
        <v>19</v>
      </c>
      <c r="F479" s="39">
        <v>-33938420.270000003</v>
      </c>
      <c r="G479" s="39">
        <v>-33656630.270000003</v>
      </c>
      <c r="H479" s="19">
        <v>-33374840.27</v>
      </c>
      <c r="I479" s="105">
        <f>IFERROR(VLOOKUP($D479,'SAP Data'!$A$7:$SD$1500,I$4,FALSE),"")</f>
        <v>-33093050.27</v>
      </c>
      <c r="J479" s="105">
        <f>IFERROR(VLOOKUP($D479,'SAP Data'!$A$7:$SD$1500,J$4,FALSE),"")</f>
        <v>-32811260.27</v>
      </c>
      <c r="K479" s="105">
        <f>IFERROR(VLOOKUP($D479,'SAP Data'!$A$7:$SD$1500,K$4,FALSE),"")</f>
        <v>-32529470.27</v>
      </c>
      <c r="L479" s="105">
        <f>IFERROR(VLOOKUP($D479,'SAP Data'!$A$7:$SD$1500,L$4,FALSE),"")</f>
        <v>-32247680.27</v>
      </c>
      <c r="M479" s="105">
        <f>IFERROR(VLOOKUP($D479,'SAP Data'!$A$7:$SD$1500,M$4,FALSE),"")</f>
        <v>-31965890.27</v>
      </c>
      <c r="N479" s="105">
        <f>IFERROR(VLOOKUP($D479,'SAP Data'!$A$7:$SD$1500,N$4,FALSE),"")</f>
        <v>-31463865.27</v>
      </c>
      <c r="O479" s="105">
        <f>IFERROR(VLOOKUP($D479,'SAP Data'!$A$7:$SD$1500,O$4,FALSE),"")</f>
        <v>-31157604.27</v>
      </c>
      <c r="P479" s="105">
        <f>IFERROR(VLOOKUP($D479,'SAP Data'!$A$7:$SD$1500,P$4,FALSE),"")</f>
        <v>-30851343.27</v>
      </c>
      <c r="Q479" s="105">
        <f>IFERROR(VLOOKUP($D479,'SAP Data'!$A$7:$SD$1500,Q$4,FALSE),"")</f>
        <v>-33332443.300000001</v>
      </c>
      <c r="R479" s="105">
        <f>IFERROR(VLOOKUP($D479,'SAP Data'!$A$7:$SD$1500,R$4,FALSE),"")</f>
        <v>-33107757.300000001</v>
      </c>
      <c r="S479" s="105">
        <f>IFERROR(VLOOKUP($D479,'SAP Data'!$A$7:$SD$1500,S$4,FALSE),"")</f>
        <v>-32883071.300000001</v>
      </c>
      <c r="T479" s="105">
        <f>IFERROR(VLOOKUP($D479,'SAP Data'!$A$7:$SD$1500,T$4,FALSE),"")</f>
        <v>-32658385.300000001</v>
      </c>
      <c r="U479" s="105">
        <f>IFERROR(VLOOKUP($D479,'SAP Data'!$A$7:$SD$1500,U$4,FALSE),"")</f>
        <v>-32433699.300000001</v>
      </c>
      <c r="V479" s="105">
        <f>IFERROR(VLOOKUP($D479,'SAP Data'!$A$7:$SD$1500,V$4,FALSE),"")</f>
        <v>-32209013.300000001</v>
      </c>
      <c r="W479" s="105">
        <f>IFERROR(VLOOKUP($D479,'SAP Data'!$A$7:$SD$1500,W$4,FALSE),"")</f>
        <v>-31984327.300000001</v>
      </c>
      <c r="X479" s="105">
        <f>IFERROR(VLOOKUP($D479,'SAP Data'!$A$7:$SD$1500,X$4,FALSE),"")</f>
        <v>-31759641.300000001</v>
      </c>
      <c r="Y479" s="105">
        <f>IFERROR(VLOOKUP($D479,'SAP Data'!$A$7:$SD$1500,Y$4,FALSE),"")</f>
        <v>-31534955.300000001</v>
      </c>
      <c r="Z479" s="105">
        <f>IFERROR(VLOOKUP($D479,'SAP Data'!$A$7:$SD$1500,Z$4,FALSE),"")</f>
        <v>-31310269.300000001</v>
      </c>
      <c r="AA479" s="105">
        <f>IFERROR(VLOOKUP($D479,'SAP Data'!$A$7:$SD$1500,AA$4,FALSE),"")</f>
        <v>-31085583.300000001</v>
      </c>
      <c r="AB479" s="105">
        <f>IFERROR(VLOOKUP($D479,'SAP Data'!$A$7:$SD$1500,AB$4,FALSE),"")</f>
        <v>-30808377.300000001</v>
      </c>
      <c r="AC479" s="220">
        <f>IFERROR(VLOOKUP($D479,'SAP Data'!$A$7:$SD$1500,AC$4,FALSE),"")</f>
        <v>-32621060.359999999</v>
      </c>
      <c r="AD479" s="133">
        <f t="shared" si="519"/>
        <v>-32500597.232083332</v>
      </c>
      <c r="AE479" s="47">
        <f t="shared" si="520"/>
        <v>-32433754.651250001</v>
      </c>
      <c r="AF479" s="47">
        <f t="shared" si="509"/>
        <v>-32371670.737083334</v>
      </c>
      <c r="AG479" s="47">
        <f t="shared" si="510"/>
        <v>-32314345.489583332</v>
      </c>
      <c r="AH479" s="47">
        <f t="shared" si="511"/>
        <v>-32261778.908750001</v>
      </c>
      <c r="AI479" s="47">
        <f t="shared" si="512"/>
        <v>-32213970.994583335</v>
      </c>
      <c r="AJ479" s="47">
        <f t="shared" si="513"/>
        <v>-32170921.747083336</v>
      </c>
      <c r="AK479" s="47">
        <f t="shared" si="514"/>
        <v>-32132631.166250002</v>
      </c>
      <c r="AL479" s="47">
        <f t="shared" si="515"/>
        <v>-32108275.710416671</v>
      </c>
      <c r="AM479" s="47">
        <f t="shared" si="516"/>
        <v>-32098875.004583333</v>
      </c>
      <c r="AN479" s="47">
        <f t="shared" si="517"/>
        <v>-32094083.882083338</v>
      </c>
      <c r="AO479" s="132">
        <f t="shared" si="518"/>
        <v>-32062652.677500006</v>
      </c>
      <c r="AP479" s="19"/>
      <c r="AQ479" s="201"/>
      <c r="AR479" s="19"/>
      <c r="AS479" s="19">
        <f t="shared" si="521"/>
        <v>0</v>
      </c>
      <c r="AT479" s="19"/>
      <c r="AU479" s="201"/>
      <c r="AV479" s="19"/>
      <c r="AW479" s="19">
        <f t="shared" si="522"/>
        <v>0</v>
      </c>
      <c r="AY479" s="201"/>
      <c r="BA479" s="19">
        <f t="shared" si="523"/>
        <v>0</v>
      </c>
      <c r="BC479" s="201"/>
      <c r="BE479" s="19">
        <f t="shared" si="524"/>
        <v>0</v>
      </c>
      <c r="BG479" s="201"/>
      <c r="BI479" s="19">
        <f t="shared" si="525"/>
        <v>0</v>
      </c>
      <c r="BK479" s="201"/>
      <c r="BM479" s="19">
        <f t="shared" si="526"/>
        <v>0</v>
      </c>
      <c r="BO479" s="201"/>
      <c r="BQ479" s="47">
        <f t="shared" si="527"/>
        <v>0</v>
      </c>
      <c r="BR479" s="47"/>
      <c r="BS479" s="214"/>
      <c r="BT479" s="47"/>
      <c r="BU479" s="47">
        <f t="shared" si="528"/>
        <v>0</v>
      </c>
      <c r="BV479" s="47"/>
      <c r="BW479" s="214"/>
      <c r="BX479" s="47"/>
      <c r="BY479" s="47">
        <f t="shared" si="529"/>
        <v>0</v>
      </c>
      <c r="BZ479" s="47"/>
      <c r="CA479" s="214"/>
      <c r="CB479" s="47"/>
      <c r="CC479" s="47">
        <f t="shared" si="530"/>
        <v>0</v>
      </c>
      <c r="CD479" s="47"/>
      <c r="CE479" s="214"/>
      <c r="CF479" s="47"/>
      <c r="CG479" s="47">
        <f t="shared" si="531"/>
        <v>0</v>
      </c>
      <c r="CH479" s="47"/>
      <c r="CI479" s="214"/>
      <c r="CJ479" s="47"/>
      <c r="CK479" s="47">
        <f t="shared" si="532"/>
        <v>0</v>
      </c>
      <c r="CM479" s="19">
        <f t="shared" si="533"/>
        <v>0</v>
      </c>
      <c r="CO479" s="19">
        <f t="shared" si="534"/>
        <v>-32062652.677500006</v>
      </c>
      <c r="CQ479" s="19">
        <f t="shared" si="507"/>
        <v>0</v>
      </c>
      <c r="CS479" s="19">
        <f t="shared" si="535"/>
        <v>0</v>
      </c>
      <c r="CU479" s="19">
        <f t="shared" si="536"/>
        <v>-32062652.677500006</v>
      </c>
      <c r="CW479" s="76">
        <f t="shared" si="508"/>
        <v>0</v>
      </c>
      <c r="CY479" s="21"/>
      <c r="CZ479" s="19">
        <f t="shared" si="537"/>
        <v>0</v>
      </c>
      <c r="DA479" s="21"/>
    </row>
    <row r="480" spans="1:105" x14ac:dyDescent="0.2">
      <c r="B480" s="17" t="str">
        <f>VLOOKUP(D480,'line assign basis'!$L$15:$Q$1525,6,FALSE)</f>
        <v>DEF ORE TAX-INV GEN</v>
      </c>
      <c r="C480" s="20" t="s">
        <v>1381</v>
      </c>
      <c r="D480" s="20" t="str">
        <f t="shared" si="538"/>
        <v>283305</v>
      </c>
      <c r="E480" s="20">
        <f>IFERROR(VLOOKUP(D480,'line assign basis'!$L$5:$P$1288,5,FALSE),"")</f>
        <v>19</v>
      </c>
      <c r="F480" s="39">
        <v>-12031356.77</v>
      </c>
      <c r="G480" s="39">
        <v>-11931460.77</v>
      </c>
      <c r="H480" s="19">
        <v>-11831564.77</v>
      </c>
      <c r="I480" s="105">
        <f>IFERROR(VLOOKUP($D480,'SAP Data'!$A$7:$SD$1500,I$4,FALSE),"")</f>
        <v>-11731668.77</v>
      </c>
      <c r="J480" s="105">
        <f>IFERROR(VLOOKUP($D480,'SAP Data'!$A$7:$SD$1500,J$4,FALSE),"")</f>
        <v>-11631772.77</v>
      </c>
      <c r="K480" s="105">
        <f>IFERROR(VLOOKUP($D480,'SAP Data'!$A$7:$SD$1500,K$4,FALSE),"")</f>
        <v>-11531876.77</v>
      </c>
      <c r="L480" s="105">
        <f>IFERROR(VLOOKUP($D480,'SAP Data'!$A$7:$SD$1500,L$4,FALSE),"")</f>
        <v>-11431980.77</v>
      </c>
      <c r="M480" s="105">
        <f>IFERROR(VLOOKUP($D480,'SAP Data'!$A$7:$SD$1500,M$4,FALSE),"")</f>
        <v>-11332084.77</v>
      </c>
      <c r="N480" s="105">
        <f>IFERROR(VLOOKUP($D480,'SAP Data'!$A$7:$SD$1500,N$4,FALSE),"")</f>
        <v>-11154113.77</v>
      </c>
      <c r="O480" s="105">
        <f>IFERROR(VLOOKUP($D480,'SAP Data'!$A$7:$SD$1500,O$4,FALSE),"")</f>
        <v>-11045542.77</v>
      </c>
      <c r="P480" s="105">
        <f>IFERROR(VLOOKUP($D480,'SAP Data'!$A$7:$SD$1500,P$4,FALSE),"")</f>
        <v>-10936971.77</v>
      </c>
      <c r="Q480" s="105">
        <f>IFERROR(VLOOKUP($D480,'SAP Data'!$A$7:$SD$1500,Q$4,FALSE),"")</f>
        <v>-11816534.5</v>
      </c>
      <c r="R480" s="105">
        <f>IFERROR(VLOOKUP($D480,'SAP Data'!$A$7:$SD$1500,R$4,FALSE),"")</f>
        <v>-11736882.5</v>
      </c>
      <c r="S480" s="105">
        <f>IFERROR(VLOOKUP($D480,'SAP Data'!$A$7:$SD$1500,S$4,FALSE),"")</f>
        <v>-11657230.5</v>
      </c>
      <c r="T480" s="105">
        <f>IFERROR(VLOOKUP($D480,'SAP Data'!$A$7:$SD$1500,T$4,FALSE),"")</f>
        <v>-11577578.5</v>
      </c>
      <c r="U480" s="105">
        <f>IFERROR(VLOOKUP($D480,'SAP Data'!$A$7:$SD$1500,U$4,FALSE),"")</f>
        <v>-11497926.5</v>
      </c>
      <c r="V480" s="105">
        <f>IFERROR(VLOOKUP($D480,'SAP Data'!$A$7:$SD$1500,V$4,FALSE),"")</f>
        <v>-11418274.5</v>
      </c>
      <c r="W480" s="105">
        <f>IFERROR(VLOOKUP($D480,'SAP Data'!$A$7:$SD$1500,W$4,FALSE),"")</f>
        <v>-11338622.5</v>
      </c>
      <c r="X480" s="105">
        <f>IFERROR(VLOOKUP($D480,'SAP Data'!$A$7:$SD$1500,X$4,FALSE),"")</f>
        <v>-11258970.5</v>
      </c>
      <c r="Y480" s="105">
        <f>IFERROR(VLOOKUP($D480,'SAP Data'!$A$7:$SD$1500,Y$4,FALSE),"")</f>
        <v>-11179318.5</v>
      </c>
      <c r="Z480" s="105">
        <f>IFERROR(VLOOKUP($D480,'SAP Data'!$A$7:$SD$1500,Z$4,FALSE),"")</f>
        <v>-11099666.5</v>
      </c>
      <c r="AA480" s="105">
        <f>IFERROR(VLOOKUP($D480,'SAP Data'!$A$7:$SD$1500,AA$4,FALSE),"")</f>
        <v>-11020014.5</v>
      </c>
      <c r="AB480" s="105">
        <f>IFERROR(VLOOKUP($D480,'SAP Data'!$A$7:$SD$1500,AB$4,FALSE),"")</f>
        <v>-10921743.5</v>
      </c>
      <c r="AC480" s="220">
        <f>IFERROR(VLOOKUP($D480,'SAP Data'!$A$7:$SD$1500,AC$4,FALSE),"")</f>
        <v>-11564345.34</v>
      </c>
      <c r="AD480" s="133">
        <f t="shared" si="519"/>
        <v>-11521640.986249998</v>
      </c>
      <c r="AE480" s="47">
        <f t="shared" si="520"/>
        <v>-11497944.963749999</v>
      </c>
      <c r="AF480" s="47">
        <f t="shared" si="509"/>
        <v>-11475935.941249998</v>
      </c>
      <c r="AG480" s="47">
        <f t="shared" si="510"/>
        <v>-11455613.918749997</v>
      </c>
      <c r="AH480" s="47">
        <f t="shared" si="511"/>
        <v>-11436978.89625</v>
      </c>
      <c r="AI480" s="47">
        <f t="shared" si="512"/>
        <v>-11420030.873750001</v>
      </c>
      <c r="AJ480" s="47">
        <f t="shared" si="513"/>
        <v>-11404769.85125</v>
      </c>
      <c r="AK480" s="47">
        <f t="shared" si="514"/>
        <v>-11391195.828749999</v>
      </c>
      <c r="AL480" s="47">
        <f t="shared" si="515"/>
        <v>-11382561.93125</v>
      </c>
      <c r="AM480" s="47">
        <f t="shared" si="516"/>
        <v>-11379229.617083333</v>
      </c>
      <c r="AN480" s="47">
        <f t="shared" si="517"/>
        <v>-11377531.427916666</v>
      </c>
      <c r="AO480" s="132">
        <f t="shared" si="518"/>
        <v>-11366389.034999998</v>
      </c>
      <c r="AP480" s="19"/>
      <c r="AQ480" s="201"/>
      <c r="AR480" s="19"/>
      <c r="AS480" s="19">
        <f t="shared" si="521"/>
        <v>0</v>
      </c>
      <c r="AT480" s="19"/>
      <c r="AU480" s="201"/>
      <c r="AV480" s="19"/>
      <c r="AW480" s="19">
        <f t="shared" si="522"/>
        <v>0</v>
      </c>
      <c r="AY480" s="201"/>
      <c r="BA480" s="19">
        <f t="shared" si="523"/>
        <v>0</v>
      </c>
      <c r="BC480" s="201"/>
      <c r="BE480" s="19">
        <f t="shared" si="524"/>
        <v>0</v>
      </c>
      <c r="BG480" s="201"/>
      <c r="BI480" s="19">
        <f t="shared" si="525"/>
        <v>0</v>
      </c>
      <c r="BK480" s="201"/>
      <c r="BM480" s="19">
        <f t="shared" si="526"/>
        <v>0</v>
      </c>
      <c r="BO480" s="201"/>
      <c r="BQ480" s="47">
        <f t="shared" si="527"/>
        <v>0</v>
      </c>
      <c r="BR480" s="47"/>
      <c r="BS480" s="214"/>
      <c r="BT480" s="47"/>
      <c r="BU480" s="47">
        <f t="shared" si="528"/>
        <v>0</v>
      </c>
      <c r="BV480" s="47"/>
      <c r="BW480" s="214"/>
      <c r="BX480" s="47"/>
      <c r="BY480" s="47">
        <f t="shared" si="529"/>
        <v>0</v>
      </c>
      <c r="BZ480" s="47"/>
      <c r="CA480" s="214"/>
      <c r="CB480" s="47"/>
      <c r="CC480" s="47">
        <f t="shared" si="530"/>
        <v>0</v>
      </c>
      <c r="CD480" s="47"/>
      <c r="CE480" s="214"/>
      <c r="CF480" s="47"/>
      <c r="CG480" s="47">
        <f t="shared" si="531"/>
        <v>0</v>
      </c>
      <c r="CH480" s="47"/>
      <c r="CI480" s="214"/>
      <c r="CJ480" s="47"/>
      <c r="CK480" s="47">
        <f t="shared" si="532"/>
        <v>0</v>
      </c>
      <c r="CM480" s="19">
        <f t="shared" si="533"/>
        <v>0</v>
      </c>
      <c r="CO480" s="19">
        <f t="shared" si="534"/>
        <v>-11366389.034999998</v>
      </c>
      <c r="CQ480" s="19">
        <f t="shared" si="507"/>
        <v>0</v>
      </c>
      <c r="CS480" s="19">
        <f t="shared" si="535"/>
        <v>0</v>
      </c>
      <c r="CU480" s="19">
        <f t="shared" si="536"/>
        <v>-11366389.034999998</v>
      </c>
      <c r="CW480" s="76">
        <f t="shared" si="508"/>
        <v>0</v>
      </c>
      <c r="CY480" s="21"/>
      <c r="CZ480" s="19">
        <f t="shared" si="537"/>
        <v>0</v>
      </c>
      <c r="DA480" s="21"/>
    </row>
    <row r="481" spans="1:105" x14ac:dyDescent="0.2">
      <c r="B481" s="17" t="str">
        <f>VLOOKUP(D481,'line assign basis'!$L$15:$Q$1525,6,FALSE)</f>
        <v>DEF INC TAX FED - FA</v>
      </c>
      <c r="C481" s="20" t="s">
        <v>1384</v>
      </c>
      <c r="D481" s="20" t="str">
        <f t="shared" si="538"/>
        <v>283306</v>
      </c>
      <c r="E481" s="20">
        <f>IFERROR(VLOOKUP(D481,'line assign basis'!$L$5:$P$1288,5,FALSE),"")</f>
        <v>19</v>
      </c>
      <c r="F481" s="39">
        <v>-930202.35</v>
      </c>
      <c r="G481" s="39">
        <v>-930613.35</v>
      </c>
      <c r="H481" s="19">
        <v>-931024.35</v>
      </c>
      <c r="I481" s="105">
        <f>IFERROR(VLOOKUP($D481,'SAP Data'!$A$7:$SD$1500,I$4,FALSE),"")</f>
        <v>-931435.35</v>
      </c>
      <c r="J481" s="105">
        <f>IFERROR(VLOOKUP($D481,'SAP Data'!$A$7:$SD$1500,J$4,FALSE),"")</f>
        <v>-931846.35</v>
      </c>
      <c r="K481" s="105">
        <f>IFERROR(VLOOKUP($D481,'SAP Data'!$A$7:$SD$1500,K$4,FALSE),"")</f>
        <v>-932257.35</v>
      </c>
      <c r="L481" s="105">
        <f>IFERROR(VLOOKUP($D481,'SAP Data'!$A$7:$SD$1500,L$4,FALSE),"")</f>
        <v>-932668.35</v>
      </c>
      <c r="M481" s="105">
        <f>IFERROR(VLOOKUP($D481,'SAP Data'!$A$7:$SD$1500,M$4,FALSE),"")</f>
        <v>-933079.35</v>
      </c>
      <c r="N481" s="105">
        <f>IFERROR(VLOOKUP($D481,'SAP Data'!$A$7:$SD$1500,N$4,FALSE),"")</f>
        <v>-933490.35</v>
      </c>
      <c r="O481" s="105">
        <f>IFERROR(VLOOKUP($D481,'SAP Data'!$A$7:$SD$1500,O$4,FALSE),"")</f>
        <v>-933901.35</v>
      </c>
      <c r="P481" s="105">
        <f>IFERROR(VLOOKUP($D481,'SAP Data'!$A$7:$SD$1500,P$4,FALSE),"")</f>
        <v>-934312.35</v>
      </c>
      <c r="Q481" s="105">
        <f>IFERROR(VLOOKUP($D481,'SAP Data'!$A$7:$SD$1500,Q$4,FALSE),"")</f>
        <v>-869922.03</v>
      </c>
      <c r="R481" s="105">
        <f>IFERROR(VLOOKUP($D481,'SAP Data'!$A$7:$SD$1500,R$4,FALSE),"")</f>
        <v>-871258.03</v>
      </c>
      <c r="S481" s="105">
        <f>IFERROR(VLOOKUP($D481,'SAP Data'!$A$7:$SD$1500,S$4,FALSE),"")</f>
        <v>-872594.03</v>
      </c>
      <c r="T481" s="105">
        <f>IFERROR(VLOOKUP($D481,'SAP Data'!$A$7:$SD$1500,T$4,FALSE),"")</f>
        <v>-873930.03</v>
      </c>
      <c r="U481" s="105">
        <f>IFERROR(VLOOKUP($D481,'SAP Data'!$A$7:$SD$1500,U$4,FALSE),"")</f>
        <v>-875266.03</v>
      </c>
      <c r="V481" s="105">
        <f>IFERROR(VLOOKUP($D481,'SAP Data'!$A$7:$SD$1500,V$4,FALSE),"")</f>
        <v>-876602.03</v>
      </c>
      <c r="W481" s="105">
        <f>IFERROR(VLOOKUP($D481,'SAP Data'!$A$7:$SD$1500,W$4,FALSE),"")</f>
        <v>-877938.03</v>
      </c>
      <c r="X481" s="105">
        <f>IFERROR(VLOOKUP($D481,'SAP Data'!$A$7:$SD$1500,X$4,FALSE),"")</f>
        <v>-879274.03</v>
      </c>
      <c r="Y481" s="105">
        <f>IFERROR(VLOOKUP($D481,'SAP Data'!$A$7:$SD$1500,Y$4,FALSE),"")</f>
        <v>-880610.03</v>
      </c>
      <c r="Z481" s="105">
        <f>IFERROR(VLOOKUP($D481,'SAP Data'!$A$7:$SD$1500,Z$4,FALSE),"")</f>
        <v>-881946.03</v>
      </c>
      <c r="AA481" s="105">
        <f>IFERROR(VLOOKUP($D481,'SAP Data'!$A$7:$SD$1500,AA$4,FALSE),"")</f>
        <v>-883282.03</v>
      </c>
      <c r="AB481" s="105">
        <f>IFERROR(VLOOKUP($D481,'SAP Data'!$A$7:$SD$1500,AB$4,FALSE),"")</f>
        <v>-888104.65</v>
      </c>
      <c r="AC481" s="220">
        <f>IFERROR(VLOOKUP($D481,'SAP Data'!$A$7:$SD$1500,AC$4,FALSE),"")</f>
        <v>-1242914.99</v>
      </c>
      <c r="AD481" s="133">
        <f t="shared" si="519"/>
        <v>-924606.72666666657</v>
      </c>
      <c r="AE481" s="47">
        <f t="shared" si="520"/>
        <v>-919733.24166666658</v>
      </c>
      <c r="AF481" s="47">
        <f t="shared" si="509"/>
        <v>-914936.84</v>
      </c>
      <c r="AG481" s="47">
        <f t="shared" si="510"/>
        <v>-910217.52166666661</v>
      </c>
      <c r="AH481" s="47">
        <f t="shared" si="511"/>
        <v>-905575.28666666674</v>
      </c>
      <c r="AI481" s="47">
        <f t="shared" si="512"/>
        <v>-901010.13500000013</v>
      </c>
      <c r="AJ481" s="47">
        <f t="shared" si="513"/>
        <v>-896522.06666666677</v>
      </c>
      <c r="AK481" s="47">
        <f t="shared" si="514"/>
        <v>-892111.0816666669</v>
      </c>
      <c r="AL481" s="47">
        <f t="shared" si="515"/>
        <v>-887777.18000000017</v>
      </c>
      <c r="AM481" s="47">
        <f t="shared" si="516"/>
        <v>-883520.36166666681</v>
      </c>
      <c r="AN481" s="47">
        <f t="shared" si="517"/>
        <v>-879485.90249999997</v>
      </c>
      <c r="AO481" s="132">
        <f t="shared" si="518"/>
        <v>-893101.95500000007</v>
      </c>
      <c r="AP481" s="19"/>
      <c r="AQ481" s="201"/>
      <c r="AR481" s="19"/>
      <c r="AS481" s="19">
        <f t="shared" si="521"/>
        <v>0</v>
      </c>
      <c r="AT481" s="19"/>
      <c r="AU481" s="201"/>
      <c r="AV481" s="19"/>
      <c r="AW481" s="19">
        <f t="shared" si="522"/>
        <v>0</v>
      </c>
      <c r="AY481" s="201"/>
      <c r="BA481" s="19">
        <f t="shared" si="523"/>
        <v>0</v>
      </c>
      <c r="BC481" s="201"/>
      <c r="BE481" s="19">
        <f t="shared" si="524"/>
        <v>0</v>
      </c>
      <c r="BG481" s="201"/>
      <c r="BI481" s="19">
        <f t="shared" si="525"/>
        <v>0</v>
      </c>
      <c r="BK481" s="201"/>
      <c r="BM481" s="19">
        <f t="shared" si="526"/>
        <v>0</v>
      </c>
      <c r="BO481" s="201"/>
      <c r="BQ481" s="47">
        <f t="shared" si="527"/>
        <v>0</v>
      </c>
      <c r="BR481" s="47"/>
      <c r="BS481" s="214"/>
      <c r="BT481" s="47"/>
      <c r="BU481" s="47">
        <f t="shared" si="528"/>
        <v>0</v>
      </c>
      <c r="BV481" s="47"/>
      <c r="BW481" s="214"/>
      <c r="BX481" s="47"/>
      <c r="BY481" s="47">
        <f t="shared" si="529"/>
        <v>0</v>
      </c>
      <c r="BZ481" s="47"/>
      <c r="CA481" s="214"/>
      <c r="CB481" s="47"/>
      <c r="CC481" s="47">
        <f t="shared" si="530"/>
        <v>0</v>
      </c>
      <c r="CD481" s="47"/>
      <c r="CE481" s="214"/>
      <c r="CF481" s="47"/>
      <c r="CG481" s="47">
        <f t="shared" si="531"/>
        <v>0</v>
      </c>
      <c r="CH481" s="47"/>
      <c r="CI481" s="214"/>
      <c r="CJ481" s="47"/>
      <c r="CK481" s="47">
        <f t="shared" si="532"/>
        <v>0</v>
      </c>
      <c r="CM481" s="19">
        <f t="shared" si="533"/>
        <v>0</v>
      </c>
      <c r="CO481" s="19">
        <f t="shared" si="534"/>
        <v>-893101.95500000007</v>
      </c>
      <c r="CQ481" s="19">
        <f t="shared" si="507"/>
        <v>0</v>
      </c>
      <c r="CS481" s="19">
        <f t="shared" si="535"/>
        <v>0</v>
      </c>
      <c r="CU481" s="19">
        <f t="shared" si="536"/>
        <v>-893101.95500000007</v>
      </c>
      <c r="CW481" s="76">
        <f t="shared" si="508"/>
        <v>0</v>
      </c>
      <c r="CY481" s="21"/>
      <c r="CZ481" s="19">
        <f t="shared" si="537"/>
        <v>0</v>
      </c>
      <c r="DA481" s="21"/>
    </row>
    <row r="482" spans="1:105" x14ac:dyDescent="0.2">
      <c r="B482" s="17" t="str">
        <f>VLOOKUP(D482,'line assign basis'!$L$15:$Q$1525,6,FALSE)</f>
        <v>DEF INC TAX STATE -</v>
      </c>
      <c r="C482" s="20" t="s">
        <v>1387</v>
      </c>
      <c r="D482" s="20" t="str">
        <f t="shared" si="538"/>
        <v>283307</v>
      </c>
      <c r="E482" s="20">
        <f>IFERROR(VLOOKUP(D482,'line assign basis'!$L$5:$P$1288,5,FALSE),"")</f>
        <v>19</v>
      </c>
      <c r="F482" s="39">
        <v>-329762.15000000002</v>
      </c>
      <c r="G482" s="39">
        <v>-329908.15000000002</v>
      </c>
      <c r="H482" s="19">
        <v>-330054.15000000002</v>
      </c>
      <c r="I482" s="105">
        <f>IFERROR(VLOOKUP($D482,'SAP Data'!$A$7:$SD$1500,I$4,FALSE),"")</f>
        <v>-330200.15000000002</v>
      </c>
      <c r="J482" s="105">
        <f>IFERROR(VLOOKUP($D482,'SAP Data'!$A$7:$SD$1500,J$4,FALSE),"")</f>
        <v>-330346.15000000002</v>
      </c>
      <c r="K482" s="105">
        <f>IFERROR(VLOOKUP($D482,'SAP Data'!$A$7:$SD$1500,K$4,FALSE),"")</f>
        <v>-330492.15000000002</v>
      </c>
      <c r="L482" s="105">
        <f>IFERROR(VLOOKUP($D482,'SAP Data'!$A$7:$SD$1500,L$4,FALSE),"")</f>
        <v>-330638.15000000002</v>
      </c>
      <c r="M482" s="105">
        <f>IFERROR(VLOOKUP($D482,'SAP Data'!$A$7:$SD$1500,M$4,FALSE),"")</f>
        <v>-330784.15000000002</v>
      </c>
      <c r="N482" s="105">
        <f>IFERROR(VLOOKUP($D482,'SAP Data'!$A$7:$SD$1500,N$4,FALSE),"")</f>
        <v>-330930.15000000002</v>
      </c>
      <c r="O482" s="105">
        <f>IFERROR(VLOOKUP($D482,'SAP Data'!$A$7:$SD$1500,O$4,FALSE),"")</f>
        <v>-331076.15000000002</v>
      </c>
      <c r="P482" s="105">
        <f>IFERROR(VLOOKUP($D482,'SAP Data'!$A$7:$SD$1500,P$4,FALSE),"")</f>
        <v>-331222.15000000002</v>
      </c>
      <c r="Q482" s="105">
        <f>IFERROR(VLOOKUP($D482,'SAP Data'!$A$7:$SD$1500,Q$4,FALSE),"")</f>
        <v>-308392.14</v>
      </c>
      <c r="R482" s="105">
        <f>IFERROR(VLOOKUP($D482,'SAP Data'!$A$7:$SD$1500,R$4,FALSE),"")</f>
        <v>-308865.14</v>
      </c>
      <c r="S482" s="105">
        <f>IFERROR(VLOOKUP($D482,'SAP Data'!$A$7:$SD$1500,S$4,FALSE),"")</f>
        <v>-309338.14</v>
      </c>
      <c r="T482" s="105">
        <f>IFERROR(VLOOKUP($D482,'SAP Data'!$A$7:$SD$1500,T$4,FALSE),"")</f>
        <v>-309811.14</v>
      </c>
      <c r="U482" s="105">
        <f>IFERROR(VLOOKUP($D482,'SAP Data'!$A$7:$SD$1500,U$4,FALSE),"")</f>
        <v>-310284.14</v>
      </c>
      <c r="V482" s="105">
        <f>IFERROR(VLOOKUP($D482,'SAP Data'!$A$7:$SD$1500,V$4,FALSE),"")</f>
        <v>-310757.14</v>
      </c>
      <c r="W482" s="105">
        <f>IFERROR(VLOOKUP($D482,'SAP Data'!$A$7:$SD$1500,W$4,FALSE),"")</f>
        <v>-311230.14</v>
      </c>
      <c r="X482" s="105">
        <f>IFERROR(VLOOKUP($D482,'SAP Data'!$A$7:$SD$1500,X$4,FALSE),"")</f>
        <v>-311703.14</v>
      </c>
      <c r="Y482" s="105">
        <f>IFERROR(VLOOKUP($D482,'SAP Data'!$A$7:$SD$1500,Y$4,FALSE),"")</f>
        <v>-312176.14</v>
      </c>
      <c r="Z482" s="105">
        <f>IFERROR(VLOOKUP($D482,'SAP Data'!$A$7:$SD$1500,Z$4,FALSE),"")</f>
        <v>-312649.14</v>
      </c>
      <c r="AA482" s="105">
        <f>IFERROR(VLOOKUP($D482,'SAP Data'!$A$7:$SD$1500,AA$4,FALSE),"")</f>
        <v>-313122.14</v>
      </c>
      <c r="AB482" s="105">
        <f>IFERROR(VLOOKUP($D482,'SAP Data'!$A$7:$SD$1500,AB$4,FALSE),"")</f>
        <v>-314831.17</v>
      </c>
      <c r="AC482" s="220">
        <f>IFERROR(VLOOKUP($D482,'SAP Data'!$A$7:$SD$1500,AC$4,FALSE),"")</f>
        <v>-440620.2</v>
      </c>
      <c r="AD482" s="133">
        <f t="shared" si="519"/>
        <v>-327779.77374999999</v>
      </c>
      <c r="AE482" s="47">
        <f t="shared" si="520"/>
        <v>-326051.98125000001</v>
      </c>
      <c r="AF482" s="47">
        <f t="shared" si="509"/>
        <v>-324351.43875000003</v>
      </c>
      <c r="AG482" s="47">
        <f t="shared" si="510"/>
        <v>-322678.14625000005</v>
      </c>
      <c r="AH482" s="47">
        <f t="shared" si="511"/>
        <v>-321032.10375000007</v>
      </c>
      <c r="AI482" s="47">
        <f t="shared" si="512"/>
        <v>-319413.31125000009</v>
      </c>
      <c r="AJ482" s="47">
        <f t="shared" si="513"/>
        <v>-317821.7687500001</v>
      </c>
      <c r="AK482" s="47">
        <f t="shared" si="514"/>
        <v>-316257.47625000007</v>
      </c>
      <c r="AL482" s="47">
        <f t="shared" si="515"/>
        <v>-314720.43375000008</v>
      </c>
      <c r="AM482" s="47">
        <f t="shared" si="516"/>
        <v>-313210.64125000004</v>
      </c>
      <c r="AN482" s="47">
        <f t="shared" si="517"/>
        <v>-311779.60000000009</v>
      </c>
      <c r="AO482" s="132">
        <f t="shared" si="518"/>
        <v>-316606.14500000008</v>
      </c>
      <c r="AP482" s="19"/>
      <c r="AQ482" s="201"/>
      <c r="AR482" s="19"/>
      <c r="AS482" s="19">
        <f t="shared" si="521"/>
        <v>0</v>
      </c>
      <c r="AT482" s="19"/>
      <c r="AU482" s="201"/>
      <c r="AV482" s="19"/>
      <c r="AW482" s="19">
        <f t="shared" si="522"/>
        <v>0</v>
      </c>
      <c r="AY482" s="201"/>
      <c r="BA482" s="19">
        <f t="shared" si="523"/>
        <v>0</v>
      </c>
      <c r="BC482" s="201"/>
      <c r="BE482" s="19">
        <f t="shared" si="524"/>
        <v>0</v>
      </c>
      <c r="BG482" s="201"/>
      <c r="BI482" s="19">
        <f t="shared" si="525"/>
        <v>0</v>
      </c>
      <c r="BK482" s="201"/>
      <c r="BM482" s="19">
        <f t="shared" si="526"/>
        <v>0</v>
      </c>
      <c r="BO482" s="201"/>
      <c r="BQ482" s="47">
        <f t="shared" si="527"/>
        <v>0</v>
      </c>
      <c r="BR482" s="47"/>
      <c r="BS482" s="214"/>
      <c r="BT482" s="47"/>
      <c r="BU482" s="47">
        <f t="shared" si="528"/>
        <v>0</v>
      </c>
      <c r="BV482" s="47"/>
      <c r="BW482" s="214"/>
      <c r="BX482" s="47"/>
      <c r="BY482" s="47">
        <f t="shared" si="529"/>
        <v>0</v>
      </c>
      <c r="BZ482" s="47"/>
      <c r="CA482" s="214"/>
      <c r="CB482" s="47"/>
      <c r="CC482" s="47">
        <f t="shared" si="530"/>
        <v>0</v>
      </c>
      <c r="CD482" s="47"/>
      <c r="CE482" s="214"/>
      <c r="CF482" s="47"/>
      <c r="CG482" s="47">
        <f t="shared" si="531"/>
        <v>0</v>
      </c>
      <c r="CH482" s="47"/>
      <c r="CI482" s="214"/>
      <c r="CJ482" s="47"/>
      <c r="CK482" s="47">
        <f t="shared" si="532"/>
        <v>0</v>
      </c>
      <c r="CM482" s="19">
        <f t="shared" si="533"/>
        <v>0</v>
      </c>
      <c r="CO482" s="19">
        <f t="shared" si="534"/>
        <v>-316606.14500000008</v>
      </c>
      <c r="CQ482" s="19">
        <f t="shared" si="507"/>
        <v>0</v>
      </c>
      <c r="CS482" s="19">
        <f t="shared" si="535"/>
        <v>0</v>
      </c>
      <c r="CU482" s="19">
        <f t="shared" si="536"/>
        <v>-316606.14500000008</v>
      </c>
      <c r="CW482" s="76">
        <f t="shared" si="508"/>
        <v>0</v>
      </c>
      <c r="CY482" s="21"/>
      <c r="CZ482" s="19">
        <f t="shared" si="537"/>
        <v>0</v>
      </c>
      <c r="DA482" s="21"/>
    </row>
    <row r="483" spans="1:105" x14ac:dyDescent="0.2">
      <c r="B483" s="17" t="str">
        <f>VLOOKUP(D483,'line assign basis'!$L$15:$Q$1525,6,FALSE)</f>
        <v>LIABILITY CONS RECL</v>
      </c>
      <c r="C483" s="20" t="s">
        <v>1389</v>
      </c>
      <c r="D483" s="20" t="str">
        <f t="shared" si="538"/>
        <v>254001</v>
      </c>
      <c r="E483" s="20">
        <f>IFERROR(VLOOKUP(D483,'line assign basis'!$L$5:$P$1288,5,FALSE),"")</f>
        <v>29</v>
      </c>
      <c r="F483" s="39">
        <v>0</v>
      </c>
      <c r="G483" s="39">
        <v>0</v>
      </c>
      <c r="H483" s="19">
        <v>-6898303.5800000001</v>
      </c>
      <c r="I483" s="105">
        <f>IFERROR(VLOOKUP($D483,'SAP Data'!$A$7:$SD$1500,I$4,FALSE),"")</f>
        <v>0</v>
      </c>
      <c r="J483" s="105">
        <f>IFERROR(VLOOKUP($D483,'SAP Data'!$A$7:$SD$1500,J$4,FALSE),"")</f>
        <v>0</v>
      </c>
      <c r="K483" s="105">
        <f>IFERROR(VLOOKUP($D483,'SAP Data'!$A$7:$SD$1500,K$4,FALSE),"")</f>
        <v>-2816993.51</v>
      </c>
      <c r="L483" s="105">
        <f>IFERROR(VLOOKUP($D483,'SAP Data'!$A$7:$SD$1500,L$4,FALSE),"")</f>
        <v>0</v>
      </c>
      <c r="M483" s="105">
        <f>IFERROR(VLOOKUP($D483,'SAP Data'!$A$7:$SD$1500,M$4,FALSE),"")</f>
        <v>0</v>
      </c>
      <c r="N483" s="105">
        <f>IFERROR(VLOOKUP($D483,'SAP Data'!$A$7:$SD$1500,N$4,FALSE),"")</f>
        <v>-465859.94</v>
      </c>
      <c r="O483" s="105">
        <f>IFERROR(VLOOKUP($D483,'SAP Data'!$A$7:$SD$1500,O$4,FALSE),"")</f>
        <v>0</v>
      </c>
      <c r="P483" s="105">
        <f>IFERROR(VLOOKUP($D483,'SAP Data'!$A$7:$SD$1500,P$4,FALSE),"")</f>
        <v>0</v>
      </c>
      <c r="Q483" s="105">
        <f>IFERROR(VLOOKUP($D483,'SAP Data'!$A$7:$SD$1500,Q$4,FALSE),"")</f>
        <v>578253.14</v>
      </c>
      <c r="R483" s="105">
        <f>IFERROR(VLOOKUP($D483,'SAP Data'!$A$7:$SD$1500,R$4,FALSE),"")</f>
        <v>0</v>
      </c>
      <c r="S483" s="105">
        <f>IFERROR(VLOOKUP($D483,'SAP Data'!$A$7:$SD$1500,S$4,FALSE),"")</f>
        <v>0</v>
      </c>
      <c r="T483" s="105">
        <f>IFERROR(VLOOKUP($D483,'SAP Data'!$A$7:$SD$1500,T$4,FALSE),"")</f>
        <v>-1775841.95</v>
      </c>
      <c r="U483" s="105">
        <f>IFERROR(VLOOKUP($D483,'SAP Data'!$A$7:$SD$1500,U$4,FALSE),"")</f>
        <v>0</v>
      </c>
      <c r="V483" s="105">
        <f>IFERROR(VLOOKUP($D483,'SAP Data'!$A$7:$SD$1500,V$4,FALSE),"")</f>
        <v>0</v>
      </c>
      <c r="W483" s="105">
        <f>IFERROR(VLOOKUP($D483,'SAP Data'!$A$7:$SD$1500,W$4,FALSE),"")</f>
        <v>703617.17</v>
      </c>
      <c r="X483" s="105">
        <f>IFERROR(VLOOKUP($D483,'SAP Data'!$A$7:$SD$1500,X$4,FALSE),"")</f>
        <v>0</v>
      </c>
      <c r="Y483" s="105">
        <f>IFERROR(VLOOKUP($D483,'SAP Data'!$A$7:$SD$1500,Y$4,FALSE),"")</f>
        <v>0</v>
      </c>
      <c r="Z483" s="105">
        <f>IFERROR(VLOOKUP($D483,'SAP Data'!$A$7:$SD$1500,Z$4,FALSE),"")</f>
        <v>1076972.01</v>
      </c>
      <c r="AA483" s="105">
        <f>IFERROR(VLOOKUP($D483,'SAP Data'!$A$7:$SD$1500,AA$4,FALSE),"")</f>
        <v>0</v>
      </c>
      <c r="AB483" s="105">
        <f>IFERROR(VLOOKUP($D483,'SAP Data'!$A$7:$SD$1500,AB$4,FALSE),"")</f>
        <v>0</v>
      </c>
      <c r="AC483" s="220">
        <f>IFERROR(VLOOKUP($D483,'SAP Data'!$A$7:$SD$1500,AC$4,FALSE),"")</f>
        <v>-6608668.5800000001</v>
      </c>
      <c r="AD483" s="133">
        <f t="shared" si="519"/>
        <v>-800241.99083333323</v>
      </c>
      <c r="AE483" s="47">
        <f t="shared" si="520"/>
        <v>-800241.99083333323</v>
      </c>
      <c r="AF483" s="47">
        <f t="shared" si="509"/>
        <v>-586806.08958333323</v>
      </c>
      <c r="AG483" s="47">
        <f t="shared" si="510"/>
        <v>-373370.1883333333</v>
      </c>
      <c r="AH483" s="47">
        <f t="shared" si="511"/>
        <v>-373370.1883333333</v>
      </c>
      <c r="AI483" s="47">
        <f t="shared" si="512"/>
        <v>-226678.07666666666</v>
      </c>
      <c r="AJ483" s="47">
        <f t="shared" si="513"/>
        <v>-79985.964999999997</v>
      </c>
      <c r="AK483" s="47">
        <f t="shared" si="514"/>
        <v>-79985.964999999997</v>
      </c>
      <c r="AL483" s="47">
        <f t="shared" si="515"/>
        <v>-15701.300416666665</v>
      </c>
      <c r="AM483" s="47">
        <f t="shared" si="516"/>
        <v>48583.364166666666</v>
      </c>
      <c r="AN483" s="47">
        <f t="shared" si="517"/>
        <v>48583.364166666666</v>
      </c>
      <c r="AO483" s="132">
        <f t="shared" si="518"/>
        <v>-250871.70749999999</v>
      </c>
      <c r="AP483" s="19"/>
      <c r="AQ483" s="201"/>
      <c r="AR483" s="19"/>
      <c r="AS483" s="19">
        <f t="shared" si="521"/>
        <v>-800241.99083333323</v>
      </c>
      <c r="AT483" s="19"/>
      <c r="AU483" s="201"/>
      <c r="AV483" s="19"/>
      <c r="AW483" s="19">
        <f t="shared" si="522"/>
        <v>-800241.99083333323</v>
      </c>
      <c r="AY483" s="201"/>
      <c r="BA483" s="19">
        <f t="shared" si="523"/>
        <v>-586806.08958333323</v>
      </c>
      <c r="BC483" s="201"/>
      <c r="BE483" s="19">
        <f t="shared" si="524"/>
        <v>-373370.1883333333</v>
      </c>
      <c r="BG483" s="201"/>
      <c r="BI483" s="19">
        <f t="shared" si="525"/>
        <v>-373370.1883333333</v>
      </c>
      <c r="BK483" s="201"/>
      <c r="BM483" s="19">
        <f t="shared" si="526"/>
        <v>-226678.07666666666</v>
      </c>
      <c r="BO483" s="201"/>
      <c r="BQ483" s="47">
        <f t="shared" si="527"/>
        <v>-79985.964999999997</v>
      </c>
      <c r="BR483" s="47"/>
      <c r="BS483" s="214"/>
      <c r="BT483" s="47"/>
      <c r="BU483" s="47">
        <f t="shared" si="528"/>
        <v>-79985.964999999997</v>
      </c>
      <c r="BV483" s="47"/>
      <c r="BW483" s="214"/>
      <c r="BX483" s="47"/>
      <c r="BY483" s="47">
        <f t="shared" si="529"/>
        <v>-15701.300416666665</v>
      </c>
      <c r="BZ483" s="47"/>
      <c r="CA483" s="214"/>
      <c r="CB483" s="47"/>
      <c r="CC483" s="47">
        <f t="shared" si="530"/>
        <v>48583.364166666666</v>
      </c>
      <c r="CD483" s="47"/>
      <c r="CE483" s="214"/>
      <c r="CF483" s="47"/>
      <c r="CG483" s="47">
        <f t="shared" si="531"/>
        <v>48583.364166666666</v>
      </c>
      <c r="CH483" s="47"/>
      <c r="CI483" s="214"/>
      <c r="CJ483" s="47"/>
      <c r="CK483" s="47">
        <f t="shared" si="532"/>
        <v>-250871.70749999999</v>
      </c>
      <c r="CM483" s="19">
        <f t="shared" si="533"/>
        <v>0</v>
      </c>
      <c r="CO483" s="19">
        <f t="shared" si="534"/>
        <v>0</v>
      </c>
      <c r="CQ483" s="19">
        <f t="shared" si="507"/>
        <v>0</v>
      </c>
      <c r="CS483" s="19">
        <f t="shared" si="535"/>
        <v>0</v>
      </c>
      <c r="CU483" s="19">
        <f t="shared" si="536"/>
        <v>0</v>
      </c>
      <c r="CW483" s="76">
        <f t="shared" si="508"/>
        <v>0</v>
      </c>
      <c r="CY483" s="21"/>
      <c r="CZ483" s="19">
        <f t="shared" si="537"/>
        <v>0</v>
      </c>
      <c r="DA483" s="21"/>
    </row>
    <row r="484" spans="1:105" x14ac:dyDescent="0.2">
      <c r="A484" s="153" t="s">
        <v>3856</v>
      </c>
      <c r="B484" s="17" t="str">
        <f>VLOOKUP(D484,'line assign basis'!$L$15:$Q$1525,6,FALSE)</f>
        <v>N.Mist COH Reg. Liab</v>
      </c>
      <c r="C484" s="20" t="s">
        <v>1392</v>
      </c>
      <c r="D484" s="20" t="str">
        <f t="shared" si="538"/>
        <v>254002</v>
      </c>
      <c r="E484" s="20">
        <f>IFERROR(VLOOKUP(D484,'line assign basis'!$L$5:$P$1288,5,FALSE),"")</f>
        <v>7</v>
      </c>
      <c r="F484" s="39">
        <v>-990158.12</v>
      </c>
      <c r="G484" s="39">
        <v>-1009974.86</v>
      </c>
      <c r="H484" s="19">
        <v>-1040444.51</v>
      </c>
      <c r="I484" s="105">
        <f>IFERROR(VLOOKUP($D484,'SAP Data'!$A$7:$SD$1500,I$4,FALSE),"")</f>
        <v>-1045621.04</v>
      </c>
      <c r="J484" s="105">
        <f>IFERROR(VLOOKUP($D484,'SAP Data'!$A$7:$SD$1500,J$4,FALSE),"")</f>
        <v>-1053499.17</v>
      </c>
      <c r="K484" s="105">
        <f>IFERROR(VLOOKUP($D484,'SAP Data'!$A$7:$SD$1500,K$4,FALSE),"")</f>
        <v>-1054598.44</v>
      </c>
      <c r="L484" s="105">
        <f>IFERROR(VLOOKUP($D484,'SAP Data'!$A$7:$SD$1500,L$4,FALSE),"")</f>
        <v>-1058412.01</v>
      </c>
      <c r="M484" s="105">
        <f>IFERROR(VLOOKUP($D484,'SAP Data'!$A$7:$SD$1500,M$4,FALSE),"")</f>
        <v>-1066242.26</v>
      </c>
      <c r="N484" s="105">
        <f>IFERROR(VLOOKUP($D484,'SAP Data'!$A$7:$SD$1500,N$4,FALSE),"")</f>
        <v>-1063016.46</v>
      </c>
      <c r="O484" s="105">
        <f>IFERROR(VLOOKUP($D484,'SAP Data'!$A$7:$SD$1500,O$4,FALSE),"")</f>
        <v>-963975.69</v>
      </c>
      <c r="P484" s="105">
        <f>IFERROR(VLOOKUP($D484,'SAP Data'!$A$7:$SD$1500,P$4,FALSE),"")</f>
        <v>-931860.18</v>
      </c>
      <c r="Q484" s="105">
        <f>IFERROR(VLOOKUP($D484,'SAP Data'!$A$7:$SD$1500,Q$4,FALSE),"")</f>
        <v>-1130743.79</v>
      </c>
      <c r="R484" s="105">
        <f>IFERROR(VLOOKUP($D484,'SAP Data'!$A$7:$SD$1500,R$4,FALSE),"")</f>
        <v>-1130539.06</v>
      </c>
      <c r="S484" s="105">
        <f>IFERROR(VLOOKUP($D484,'SAP Data'!$A$7:$SD$1500,S$4,FALSE),"")</f>
        <v>-1244344.52</v>
      </c>
      <c r="T484" s="105">
        <f>IFERROR(VLOOKUP($D484,'SAP Data'!$A$7:$SD$1500,T$4,FALSE),"")</f>
        <v>-1247665.19</v>
      </c>
      <c r="U484" s="105">
        <f>IFERROR(VLOOKUP($D484,'SAP Data'!$A$7:$SD$1500,U$4,FALSE),"")</f>
        <v>-1266052.18</v>
      </c>
      <c r="V484" s="105">
        <f>IFERROR(VLOOKUP($D484,'SAP Data'!$A$7:$SD$1500,V$4,FALSE),"")</f>
        <v>-1290330.1499999999</v>
      </c>
      <c r="W484" s="105">
        <f>IFERROR(VLOOKUP($D484,'SAP Data'!$A$7:$SD$1500,W$4,FALSE),"")</f>
        <v>-1269691.7</v>
      </c>
      <c r="X484" s="105">
        <f>IFERROR(VLOOKUP($D484,'SAP Data'!$A$7:$SD$1500,X$4,FALSE),"")</f>
        <v>-1269691.7</v>
      </c>
      <c r="Y484" s="105">
        <f>IFERROR(VLOOKUP($D484,'SAP Data'!$A$7:$SD$1500,Y$4,FALSE),"")</f>
        <v>-1269691.7</v>
      </c>
      <c r="Z484" s="105">
        <f>IFERROR(VLOOKUP($D484,'SAP Data'!$A$7:$SD$1500,Z$4,FALSE),"")</f>
        <v>-1290845.45</v>
      </c>
      <c r="AA484" s="105">
        <f>IFERROR(VLOOKUP($D484,'SAP Data'!$A$7:$SD$1500,AA$4,FALSE),"")</f>
        <v>-1290845.45</v>
      </c>
      <c r="AB484" s="105">
        <f>IFERROR(VLOOKUP($D484,'SAP Data'!$A$7:$SD$1500,AB$4,FALSE),"")</f>
        <v>0</v>
      </c>
      <c r="AC484" s="220">
        <f>IFERROR(VLOOKUP($D484,'SAP Data'!$A$7:$SD$1500,AC$4,FALSE),"")</f>
        <v>0</v>
      </c>
      <c r="AD484" s="133">
        <f t="shared" si="519"/>
        <v>-1039894.75</v>
      </c>
      <c r="AE484" s="47">
        <f t="shared" si="520"/>
        <v>-1055509.3583333334</v>
      </c>
      <c r="AF484" s="47">
        <f t="shared" si="509"/>
        <v>-1073908.9558333333</v>
      </c>
      <c r="AG484" s="47">
        <f t="shared" si="510"/>
        <v>-1091727.7816666665</v>
      </c>
      <c r="AH484" s="47">
        <f t="shared" si="511"/>
        <v>-1110780.3699999999</v>
      </c>
      <c r="AI484" s="47">
        <f t="shared" si="512"/>
        <v>-1129610.5466666666</v>
      </c>
      <c r="AJ484" s="47">
        <f t="shared" si="513"/>
        <v>-1147376.0862499999</v>
      </c>
      <c r="AK484" s="47">
        <f t="shared" si="514"/>
        <v>-1164656.4666666666</v>
      </c>
      <c r="AL484" s="47">
        <f t="shared" si="515"/>
        <v>-1182626.4012499999</v>
      </c>
      <c r="AM484" s="47">
        <f t="shared" si="516"/>
        <v>-1205738.8491666664</v>
      </c>
      <c r="AN484" s="47">
        <f t="shared" si="517"/>
        <v>-1180530.9149999998</v>
      </c>
      <c r="AO484" s="132">
        <f t="shared" si="518"/>
        <v>-1094589.0829166665</v>
      </c>
      <c r="AP484" s="19"/>
      <c r="AQ484" s="201"/>
      <c r="AR484" s="19"/>
      <c r="AS484" s="19">
        <f t="shared" si="521"/>
        <v>0</v>
      </c>
      <c r="AT484" s="19"/>
      <c r="AU484" s="201"/>
      <c r="AV484" s="19"/>
      <c r="AW484" s="19">
        <f t="shared" si="522"/>
        <v>0</v>
      </c>
      <c r="AY484" s="201"/>
      <c r="BA484" s="19">
        <f t="shared" si="523"/>
        <v>0</v>
      </c>
      <c r="BC484" s="201"/>
      <c r="BE484" s="19">
        <f t="shared" si="524"/>
        <v>0</v>
      </c>
      <c r="BG484" s="201"/>
      <c r="BI484" s="19">
        <f t="shared" si="525"/>
        <v>0</v>
      </c>
      <c r="BK484" s="201"/>
      <c r="BM484" s="19">
        <f t="shared" si="526"/>
        <v>0</v>
      </c>
      <c r="BO484" s="201"/>
      <c r="BQ484" s="47">
        <f t="shared" si="527"/>
        <v>0</v>
      </c>
      <c r="BR484" s="47"/>
      <c r="BS484" s="214"/>
      <c r="BT484" s="47"/>
      <c r="BU484" s="47">
        <f t="shared" si="528"/>
        <v>0</v>
      </c>
      <c r="BV484" s="47"/>
      <c r="BW484" s="214"/>
      <c r="BX484" s="47"/>
      <c r="BY484" s="47">
        <f t="shared" si="529"/>
        <v>0</v>
      </c>
      <c r="BZ484" s="47"/>
      <c r="CA484" s="214"/>
      <c r="CB484" s="47"/>
      <c r="CC484" s="47">
        <f t="shared" si="530"/>
        <v>0</v>
      </c>
      <c r="CD484" s="47"/>
      <c r="CE484" s="214"/>
      <c r="CF484" s="47"/>
      <c r="CG484" s="47">
        <f t="shared" si="531"/>
        <v>0</v>
      </c>
      <c r="CH484" s="47"/>
      <c r="CI484" s="214"/>
      <c r="CJ484" s="47"/>
      <c r="CK484" s="47">
        <f t="shared" si="532"/>
        <v>0</v>
      </c>
      <c r="CM484" s="19">
        <f t="shared" si="533"/>
        <v>0</v>
      </c>
      <c r="CO484" s="19">
        <f t="shared" si="534"/>
        <v>-1094589.0829166665</v>
      </c>
      <c r="CQ484" s="19">
        <f t="shared" ref="CQ484:CQ485" si="541">IFERROR(VLOOKUP(E484,$E$608:$CK$637,85,FALSE)*0,"")</f>
        <v>0</v>
      </c>
      <c r="CS484" s="19">
        <f t="shared" si="535"/>
        <v>-1094589.0829166665</v>
      </c>
      <c r="CU484" s="19">
        <f t="shared" si="536"/>
        <v>0</v>
      </c>
      <c r="CW484" s="76">
        <f t="shared" si="508"/>
        <v>0</v>
      </c>
      <c r="CY484" s="21"/>
      <c r="CZ484" s="19">
        <f t="shared" si="537"/>
        <v>-1094589.0829166665</v>
      </c>
      <c r="DA484" s="21"/>
    </row>
    <row r="485" spans="1:105" x14ac:dyDescent="0.2">
      <c r="A485" s="153" t="s">
        <v>3856</v>
      </c>
      <c r="B485" s="17" t="str">
        <f>VLOOKUP(D485,'line assign basis'!$L$15:$Q$1525,6,FALSE)</f>
        <v>DEFER NMIST EXPA CR</v>
      </c>
      <c r="C485" s="20" t="s">
        <v>3819</v>
      </c>
      <c r="D485" s="20" t="str">
        <f t="shared" ref="D485" si="542">RIGHT(C485,6)</f>
        <v>254003</v>
      </c>
      <c r="E485" s="20">
        <f>IFERROR(VLOOKUP(D485,'line assign basis'!$L$5:$P$1288,5,FALSE),"")</f>
        <v>7</v>
      </c>
      <c r="F485" s="39"/>
      <c r="G485" s="39"/>
      <c r="I485" s="105">
        <f>IFERROR(VLOOKUP($D485,'SAP Data'!$A$7:$SD$1500,I$4,FALSE),"")</f>
        <v>0</v>
      </c>
      <c r="J485" s="105">
        <f>IFERROR(VLOOKUP($D485,'SAP Data'!$A$7:$SD$1500,J$4,FALSE),"")</f>
        <v>0</v>
      </c>
      <c r="K485" s="105">
        <f>IFERROR(VLOOKUP($D485,'SAP Data'!$A$7:$SD$1500,K$4,FALSE),"")</f>
        <v>0</v>
      </c>
      <c r="L485" s="105">
        <f>IFERROR(VLOOKUP($D485,'SAP Data'!$A$7:$SD$1500,L$4,FALSE),"")</f>
        <v>0</v>
      </c>
      <c r="M485" s="105">
        <f>IFERROR(VLOOKUP($D485,'SAP Data'!$A$7:$SD$1500,M$4,FALSE),"")</f>
        <v>0</v>
      </c>
      <c r="N485" s="105">
        <f>IFERROR(VLOOKUP($D485,'SAP Data'!$A$7:$SD$1500,N$4,FALSE),"")</f>
        <v>0</v>
      </c>
      <c r="O485" s="105">
        <f>IFERROR(VLOOKUP($D485,'SAP Data'!$A$7:$SD$1500,O$4,FALSE),"")</f>
        <v>0</v>
      </c>
      <c r="P485" s="105">
        <f>IFERROR(VLOOKUP($D485,'SAP Data'!$A$7:$SD$1500,P$4,FALSE),"")</f>
        <v>0</v>
      </c>
      <c r="Q485" s="105">
        <f>IFERROR(VLOOKUP($D485,'SAP Data'!$A$7:$SD$1500,Q$4,FALSE),"")</f>
        <v>0</v>
      </c>
      <c r="R485" s="105">
        <f>IFERROR(VLOOKUP($D485,'SAP Data'!$A$7:$SD$1500,R$4,FALSE),"")</f>
        <v>0</v>
      </c>
      <c r="S485" s="105">
        <f>IFERROR(VLOOKUP($D485,'SAP Data'!$A$7:$SD$1500,S$4,FALSE),"")</f>
        <v>0</v>
      </c>
      <c r="T485" s="105">
        <f>IFERROR(VLOOKUP($D485,'SAP Data'!$A$7:$SD$1500,T$4,FALSE),"")</f>
        <v>0</v>
      </c>
      <c r="U485" s="105">
        <f>IFERROR(VLOOKUP($D485,'SAP Data'!$A$7:$SD$1500,U$4,FALSE),"")</f>
        <v>0</v>
      </c>
      <c r="V485" s="105">
        <f>IFERROR(VLOOKUP($D485,'SAP Data'!$A$7:$SD$1500,V$4,FALSE),"")</f>
        <v>0</v>
      </c>
      <c r="W485" s="105">
        <f>IFERROR(VLOOKUP($D485,'SAP Data'!$A$7:$SD$1500,W$4,FALSE),"")</f>
        <v>0</v>
      </c>
      <c r="X485" s="105">
        <f>IFERROR(VLOOKUP($D485,'SAP Data'!$A$7:$SD$1500,X$4,FALSE),"")</f>
        <v>0</v>
      </c>
      <c r="Y485" s="105">
        <f>IFERROR(VLOOKUP($D485,'SAP Data'!$A$7:$SD$1500,Y$4,FALSE),"")</f>
        <v>0</v>
      </c>
      <c r="Z485" s="105">
        <f>IFERROR(VLOOKUP($D485,'SAP Data'!$A$7:$SD$1500,Z$4,FALSE),"")</f>
        <v>0</v>
      </c>
      <c r="AA485" s="105">
        <f>IFERROR(VLOOKUP($D485,'SAP Data'!$A$7:$SD$1500,AA$4,FALSE),"")</f>
        <v>0</v>
      </c>
      <c r="AB485" s="105">
        <f>IFERROR(VLOOKUP($D485,'SAP Data'!$A$7:$SD$1500,AB$4,FALSE),"")</f>
        <v>-1240921.24</v>
      </c>
      <c r="AC485" s="220">
        <f>IFERROR(VLOOKUP($D485,'SAP Data'!$A$7:$SD$1500,AC$4,FALSE),"")</f>
        <v>-1056576.2</v>
      </c>
      <c r="AD485" s="133">
        <f t="shared" ref="AD485" si="543">IFERROR((F485/2+SUM(G485:Q485)+R485/2)/12,"")</f>
        <v>0</v>
      </c>
      <c r="AE485" s="47">
        <f t="shared" ref="AE485" si="544">IFERROR((G485/2+SUM(H485:R485)+S485/2)/12,"")</f>
        <v>0</v>
      </c>
      <c r="AF485" s="47">
        <f t="shared" ref="AF485" si="545">IFERROR((H485/2+SUM(I485:S485)+T485/2)/12,"")</f>
        <v>0</v>
      </c>
      <c r="AG485" s="47">
        <f t="shared" ref="AG485" si="546">IFERROR((I485/2+SUM(J485:T485)+U485/2)/12,"")</f>
        <v>0</v>
      </c>
      <c r="AH485" s="47">
        <f t="shared" ref="AH485" si="547">IFERROR((J485/2+SUM(K485:U485)+V485/2)/12,"")</f>
        <v>0</v>
      </c>
      <c r="AI485" s="47">
        <f t="shared" ref="AI485" si="548">IFERROR((K485/2+SUM(L485:V485)+W485/2)/12,"")</f>
        <v>0</v>
      </c>
      <c r="AJ485" s="47">
        <f t="shared" ref="AJ485" si="549">IFERROR((L485/2+SUM(M485:W485)+X485/2)/12,"")</f>
        <v>0</v>
      </c>
      <c r="AK485" s="47">
        <f t="shared" ref="AK485" si="550">IFERROR((M485/2+SUM(N485:X485)+Y485/2)/12,"")</f>
        <v>0</v>
      </c>
      <c r="AL485" s="47">
        <f t="shared" ref="AL485" si="551">IFERROR((N485/2+SUM(O485:Y485)+Z485/2)/12,"")</f>
        <v>0</v>
      </c>
      <c r="AM485" s="47">
        <f t="shared" ref="AM485" si="552">IFERROR((O485/2+SUM(P485:Z485)+AA485/2)/12,"")</f>
        <v>0</v>
      </c>
      <c r="AN485" s="47">
        <f>IFERROR((P485/2+SUM(Q485:AA485)+AB485/2)/12,"")</f>
        <v>-51705.051666666666</v>
      </c>
      <c r="AO485" s="132">
        <f t="shared" ref="AO485" si="553">IFERROR((Q485/2+SUM(R485:AB485)+AC485/2)/12,"")</f>
        <v>-147434.11166666666</v>
      </c>
      <c r="AP485" s="19"/>
      <c r="AQ485" s="201"/>
      <c r="AR485" s="19"/>
      <c r="AS485" s="19">
        <f t="shared" si="521"/>
        <v>0</v>
      </c>
      <c r="AT485" s="19"/>
      <c r="AU485" s="201"/>
      <c r="AV485" s="19"/>
      <c r="AW485" s="19">
        <f t="shared" si="522"/>
        <v>0</v>
      </c>
      <c r="AY485" s="201"/>
      <c r="BA485" s="19">
        <f t="shared" si="523"/>
        <v>0</v>
      </c>
      <c r="BC485" s="201"/>
      <c r="BE485" s="19">
        <f t="shared" si="524"/>
        <v>0</v>
      </c>
      <c r="BG485" s="201"/>
      <c r="BI485" s="19">
        <f t="shared" si="525"/>
        <v>0</v>
      </c>
      <c r="BK485" s="201"/>
      <c r="BM485" s="19">
        <f t="shared" si="526"/>
        <v>0</v>
      </c>
      <c r="BO485" s="201"/>
      <c r="BQ485" s="47">
        <f t="shared" si="527"/>
        <v>0</v>
      </c>
      <c r="BR485" s="47"/>
      <c r="BS485" s="214"/>
      <c r="BT485" s="47"/>
      <c r="BU485" s="47">
        <f t="shared" si="528"/>
        <v>0</v>
      </c>
      <c r="BV485" s="47"/>
      <c r="BW485" s="214"/>
      <c r="BX485" s="47"/>
      <c r="BY485" s="47">
        <f t="shared" si="529"/>
        <v>0</v>
      </c>
      <c r="BZ485" s="47"/>
      <c r="CA485" s="214"/>
      <c r="CB485" s="47"/>
      <c r="CC485" s="47">
        <f t="shared" si="530"/>
        <v>0</v>
      </c>
      <c r="CD485" s="47"/>
      <c r="CE485" s="214"/>
      <c r="CF485" s="47"/>
      <c r="CG485" s="47">
        <f t="shared" si="531"/>
        <v>0</v>
      </c>
      <c r="CH485" s="47"/>
      <c r="CI485" s="214"/>
      <c r="CJ485" s="47"/>
      <c r="CK485" s="47">
        <f t="shared" si="532"/>
        <v>0</v>
      </c>
      <c r="CM485" s="19">
        <f t="shared" si="533"/>
        <v>0</v>
      </c>
      <c r="CO485" s="19">
        <f t="shared" ref="CO485" si="554">IFERROR(CZ485+CU485,"")</f>
        <v>-147434.11166666666</v>
      </c>
      <c r="CQ485" s="19">
        <f t="shared" si="541"/>
        <v>0</v>
      </c>
      <c r="CS485" s="19">
        <f t="shared" ref="CS485" si="555">IFERROR(CZ485-CQ485,"")</f>
        <v>-147434.11166666666</v>
      </c>
      <c r="CU485" s="19">
        <f t="shared" si="536"/>
        <v>0</v>
      </c>
      <c r="CW485" s="76">
        <f t="shared" ref="CW485" si="556">IFERROR(SUM(CI485:CO485)-AO485,"")</f>
        <v>0</v>
      </c>
      <c r="CY485" s="21"/>
      <c r="CZ485" s="19">
        <f t="shared" si="537"/>
        <v>-147434.11166666666</v>
      </c>
      <c r="DA485" s="21"/>
    </row>
    <row r="486" spans="1:105" x14ac:dyDescent="0.2">
      <c r="B486" s="17" t="str">
        <f>VLOOKUP(D486,'line assign basis'!$L$15:$Q$1525,6,FALSE)</f>
        <v>Tax - EDIT -Plant LT</v>
      </c>
      <c r="C486" s="20" t="s">
        <v>1395</v>
      </c>
      <c r="D486" s="20" t="str">
        <f t="shared" si="538"/>
        <v>254100</v>
      </c>
      <c r="E486" s="20">
        <f>IFERROR(VLOOKUP(D486,'line assign basis'!$L$5:$P$1288,5,FALSE),"")</f>
        <v>9</v>
      </c>
      <c r="F486" s="39">
        <v>-191300509</v>
      </c>
      <c r="G486" s="39">
        <v>-191300509</v>
      </c>
      <c r="H486" s="19">
        <v>-191300509</v>
      </c>
      <c r="I486" s="105">
        <f>IFERROR(VLOOKUP($D486,'SAP Data'!$A$7:$SD$1500,I$4,FALSE),"")</f>
        <v>-191300509</v>
      </c>
      <c r="J486" s="105">
        <f>IFERROR(VLOOKUP($D486,'SAP Data'!$A$7:$SD$1500,J$4,FALSE),"")</f>
        <v>-191300509</v>
      </c>
      <c r="K486" s="105">
        <f>IFERROR(VLOOKUP($D486,'SAP Data'!$A$7:$SD$1500,K$4,FALSE),"")</f>
        <v>-191300509</v>
      </c>
      <c r="L486" s="105">
        <f>IFERROR(VLOOKUP($D486,'SAP Data'!$A$7:$SD$1500,L$4,FALSE),"")</f>
        <v>-191300509</v>
      </c>
      <c r="M486" s="105">
        <f>IFERROR(VLOOKUP($D486,'SAP Data'!$A$7:$SD$1500,M$4,FALSE),"")</f>
        <v>-191300509</v>
      </c>
      <c r="N486" s="105">
        <f>IFERROR(VLOOKUP($D486,'SAP Data'!$A$7:$SD$1500,N$4,FALSE),"")</f>
        <v>-194600170</v>
      </c>
      <c r="O486" s="105">
        <f>IFERROR(VLOOKUP($D486,'SAP Data'!$A$7:$SD$1500,O$4,FALSE),"")</f>
        <v>-194600170</v>
      </c>
      <c r="P486" s="105">
        <f>IFERROR(VLOOKUP($D486,'SAP Data'!$A$7:$SD$1500,P$4,FALSE),"")</f>
        <v>-194600170</v>
      </c>
      <c r="Q486" s="105">
        <f>IFERROR(VLOOKUP($D486,'SAP Data'!$A$7:$SD$1500,Q$4,FALSE),"")</f>
        <v>-194845817</v>
      </c>
      <c r="R486" s="105">
        <f>IFERROR(VLOOKUP($D486,'SAP Data'!$A$7:$SD$1500,R$4,FALSE),"")</f>
        <v>-194845817</v>
      </c>
      <c r="S486" s="105">
        <f>IFERROR(VLOOKUP($D486,'SAP Data'!$A$7:$SD$1500,S$4,FALSE),"")</f>
        <v>-194845817</v>
      </c>
      <c r="T486" s="105">
        <f>IFERROR(VLOOKUP($D486,'SAP Data'!$A$7:$SD$1500,T$4,FALSE),"")</f>
        <v>-190075616</v>
      </c>
      <c r="U486" s="105">
        <f>IFERROR(VLOOKUP($D486,'SAP Data'!$A$7:$SD$1500,U$4,FALSE),"")</f>
        <v>-189382695</v>
      </c>
      <c r="V486" s="105">
        <f>IFERROR(VLOOKUP($D486,'SAP Data'!$A$7:$SD$1500,V$4,FALSE),"")</f>
        <v>-188831613</v>
      </c>
      <c r="W486" s="105">
        <f>IFERROR(VLOOKUP($D486,'SAP Data'!$A$7:$SD$1500,W$4,FALSE),"")</f>
        <v>-189689504</v>
      </c>
      <c r="X486" s="105">
        <f>IFERROR(VLOOKUP($D486,'SAP Data'!$A$7:$SD$1500,X$4,FALSE),"")</f>
        <v>-190886481</v>
      </c>
      <c r="Y486" s="105">
        <f>IFERROR(VLOOKUP($D486,'SAP Data'!$A$7:$SD$1500,Y$4,FALSE),"")</f>
        <v>-191973999</v>
      </c>
      <c r="Z486" s="105">
        <f>IFERROR(VLOOKUP($D486,'SAP Data'!$A$7:$SD$1500,Z$4,FALSE),"")</f>
        <v>-192901965</v>
      </c>
      <c r="AA486" s="105">
        <f>IFERROR(VLOOKUP($D486,'SAP Data'!$A$7:$SD$1500,AA$4,FALSE),"")</f>
        <v>-125471409</v>
      </c>
      <c r="AB486" s="105">
        <f>IFERROR(VLOOKUP($D486,'SAP Data'!$A$7:$SD$1500,AB$4,FALSE),"")</f>
        <v>-124103468</v>
      </c>
      <c r="AC486" s="220">
        <f>IFERROR(VLOOKUP($D486,'SAP Data'!$A$7:$SD$1500,AC$4,FALSE),"")</f>
        <v>-124448682</v>
      </c>
      <c r="AD486" s="133">
        <f t="shared" si="519"/>
        <v>-192568587.75</v>
      </c>
      <c r="AE486" s="47">
        <f t="shared" si="520"/>
        <v>-192864030.08333334</v>
      </c>
      <c r="AF486" s="47">
        <f t="shared" si="509"/>
        <v>-192960714.04166666</v>
      </c>
      <c r="AG486" s="47">
        <f t="shared" si="510"/>
        <v>-192829767.91666666</v>
      </c>
      <c r="AH486" s="47">
        <f t="shared" si="511"/>
        <v>-192646988.33333334</v>
      </c>
      <c r="AI486" s="47">
        <f t="shared" si="512"/>
        <v>-192476992.45833334</v>
      </c>
      <c r="AJ486" s="47">
        <f t="shared" si="513"/>
        <v>-192392616.08333334</v>
      </c>
      <c r="AK486" s="47">
        <f t="shared" si="514"/>
        <v>-192403427</v>
      </c>
      <c r="AL486" s="47">
        <f t="shared" si="515"/>
        <v>-192360730.54166666</v>
      </c>
      <c r="AM486" s="47">
        <f t="shared" si="516"/>
        <v>-189409606.95833334</v>
      </c>
      <c r="AN486" s="47">
        <f t="shared" si="517"/>
        <v>-183591879.33333334</v>
      </c>
      <c r="AO486" s="132">
        <f t="shared" si="518"/>
        <v>-177721302.79166666</v>
      </c>
      <c r="AP486" s="19"/>
      <c r="AQ486" s="201"/>
      <c r="AR486" s="19"/>
      <c r="AS486" s="19">
        <f t="shared" si="521"/>
        <v>0</v>
      </c>
      <c r="AT486" s="19"/>
      <c r="AU486" s="201"/>
      <c r="AV486" s="19"/>
      <c r="AW486" s="19">
        <f t="shared" si="522"/>
        <v>0</v>
      </c>
      <c r="AY486" s="201"/>
      <c r="BA486" s="19">
        <f t="shared" si="523"/>
        <v>0</v>
      </c>
      <c r="BC486" s="201"/>
      <c r="BE486" s="19">
        <f t="shared" si="524"/>
        <v>0</v>
      </c>
      <c r="BG486" s="201"/>
      <c r="BI486" s="19">
        <f t="shared" si="525"/>
        <v>0</v>
      </c>
      <c r="BK486" s="201"/>
      <c r="BM486" s="19">
        <f t="shared" si="526"/>
        <v>0</v>
      </c>
      <c r="BO486" s="201"/>
      <c r="BQ486" s="47">
        <f t="shared" si="527"/>
        <v>0</v>
      </c>
      <c r="BR486" s="47"/>
      <c r="BS486" s="214"/>
      <c r="BT486" s="47"/>
      <c r="BU486" s="47">
        <f t="shared" si="528"/>
        <v>0</v>
      </c>
      <c r="BV486" s="47"/>
      <c r="BW486" s="214"/>
      <c r="BX486" s="47"/>
      <c r="BY486" s="47">
        <f t="shared" si="529"/>
        <v>0</v>
      </c>
      <c r="BZ486" s="47"/>
      <c r="CA486" s="214"/>
      <c r="CB486" s="47"/>
      <c r="CC486" s="47">
        <f t="shared" si="530"/>
        <v>0</v>
      </c>
      <c r="CD486" s="47"/>
      <c r="CE486" s="214"/>
      <c r="CF486" s="47"/>
      <c r="CG486" s="47">
        <f t="shared" si="531"/>
        <v>0</v>
      </c>
      <c r="CH486" s="47"/>
      <c r="CI486" s="214"/>
      <c r="CJ486" s="47"/>
      <c r="CK486" s="47">
        <f t="shared" si="532"/>
        <v>0</v>
      </c>
      <c r="CM486" s="19">
        <f t="shared" si="533"/>
        <v>0</v>
      </c>
      <c r="CO486" s="19">
        <f t="shared" si="534"/>
        <v>-177721302.79166666</v>
      </c>
      <c r="CQ486" s="19">
        <f>DC31</f>
        <v>-15648967</v>
      </c>
      <c r="CS486" s="19">
        <f t="shared" si="535"/>
        <v>-162072335.79166666</v>
      </c>
      <c r="CU486" s="19">
        <f t="shared" si="536"/>
        <v>0</v>
      </c>
      <c r="CW486" s="76">
        <f t="shared" si="508"/>
        <v>0</v>
      </c>
      <c r="CY486" s="21"/>
      <c r="CZ486" s="19">
        <f t="shared" si="537"/>
        <v>-177721302.79166666</v>
      </c>
      <c r="DA486" s="21"/>
    </row>
    <row r="487" spans="1:105" x14ac:dyDescent="0.2">
      <c r="B487" s="17" t="str">
        <f>VLOOKUP(D487,'line assign basis'!$L$15:$Q$1525,6,FALSE)</f>
        <v>REG LIAB-TAX-EDIT-PL</v>
      </c>
      <c r="C487" s="20" t="s">
        <v>3820</v>
      </c>
      <c r="D487" s="20" t="str">
        <f t="shared" ref="D487:D488" si="557">RIGHT(C487,6)</f>
        <v>254101</v>
      </c>
      <c r="E487" s="20">
        <f>IFERROR(VLOOKUP(D487,'line assign basis'!$L$5:$P$1288,5,FALSE),"")</f>
        <v>23</v>
      </c>
      <c r="F487" s="39"/>
      <c r="G487" s="39"/>
      <c r="I487" s="105">
        <f>IFERROR(VLOOKUP($D487,'SAP Data'!$A$7:$SD$1500,I$4,FALSE),"")</f>
        <v>0</v>
      </c>
      <c r="J487" s="105">
        <f>IFERROR(VLOOKUP($D487,'SAP Data'!$A$7:$SD$1500,J$4,FALSE),"")</f>
        <v>0</v>
      </c>
      <c r="K487" s="105">
        <f>IFERROR(VLOOKUP($D487,'SAP Data'!$A$7:$SD$1500,K$4,FALSE),"")</f>
        <v>0</v>
      </c>
      <c r="L487" s="105">
        <f>IFERROR(VLOOKUP($D487,'SAP Data'!$A$7:$SD$1500,L$4,FALSE),"")</f>
        <v>0</v>
      </c>
      <c r="M487" s="105">
        <f>IFERROR(VLOOKUP($D487,'SAP Data'!$A$7:$SD$1500,M$4,FALSE),"")</f>
        <v>0</v>
      </c>
      <c r="N487" s="105">
        <f>IFERROR(VLOOKUP($D487,'SAP Data'!$A$7:$SD$1500,N$4,FALSE),"")</f>
        <v>0</v>
      </c>
      <c r="O487" s="105">
        <f>IFERROR(VLOOKUP($D487,'SAP Data'!$A$7:$SD$1500,O$4,FALSE),"")</f>
        <v>0</v>
      </c>
      <c r="P487" s="105">
        <f>IFERROR(VLOOKUP($D487,'SAP Data'!$A$7:$SD$1500,P$4,FALSE),"")</f>
        <v>0</v>
      </c>
      <c r="Q487" s="105">
        <f>IFERROR(VLOOKUP($D487,'SAP Data'!$A$7:$SD$1500,Q$4,FALSE),"")</f>
        <v>0</v>
      </c>
      <c r="R487" s="105">
        <f>IFERROR(VLOOKUP($D487,'SAP Data'!$A$7:$SD$1500,R$4,FALSE),"")</f>
        <v>0</v>
      </c>
      <c r="S487" s="105">
        <f>IFERROR(VLOOKUP($D487,'SAP Data'!$A$7:$SD$1500,S$4,FALSE),"")</f>
        <v>0</v>
      </c>
      <c r="T487" s="105">
        <f>IFERROR(VLOOKUP($D487,'SAP Data'!$A$7:$SD$1500,T$4,FALSE),"")</f>
        <v>0</v>
      </c>
      <c r="U487" s="105">
        <f>IFERROR(VLOOKUP($D487,'SAP Data'!$A$7:$SD$1500,U$4,FALSE),"")</f>
        <v>0</v>
      </c>
      <c r="V487" s="105">
        <f>IFERROR(VLOOKUP($D487,'SAP Data'!$A$7:$SD$1500,V$4,FALSE),"")</f>
        <v>0</v>
      </c>
      <c r="W487" s="105">
        <f>IFERROR(VLOOKUP($D487,'SAP Data'!$A$7:$SD$1500,W$4,FALSE),"")</f>
        <v>0</v>
      </c>
      <c r="X487" s="105">
        <f>IFERROR(VLOOKUP($D487,'SAP Data'!$A$7:$SD$1500,X$4,FALSE),"")</f>
        <v>0</v>
      </c>
      <c r="Y487" s="105">
        <f>IFERROR(VLOOKUP($D487,'SAP Data'!$A$7:$SD$1500,Y$4,FALSE),"")</f>
        <v>0</v>
      </c>
      <c r="Z487" s="105">
        <f>IFERROR(VLOOKUP($D487,'SAP Data'!$A$7:$SD$1500,Z$4,FALSE),"")</f>
        <v>0</v>
      </c>
      <c r="AA487" s="105">
        <f>IFERROR(VLOOKUP($D487,'SAP Data'!$A$7:$SD$1500,AA$4,FALSE),"")</f>
        <v>-14153633</v>
      </c>
      <c r="AB487" s="105">
        <f>IFERROR(VLOOKUP($D487,'SAP Data'!$A$7:$SD$1500,AB$4,FALSE),"")</f>
        <v>-14126064</v>
      </c>
      <c r="AC487" s="220">
        <f>IFERROR(VLOOKUP($D487,'SAP Data'!$A$7:$SD$1500,AC$4,FALSE),"")</f>
        <v>-14080171</v>
      </c>
      <c r="AD487" s="133">
        <f t="shared" ref="AD487:AD488" si="558">IFERROR((F487/2+SUM(G487:Q487)+R487/2)/12,"")</f>
        <v>0</v>
      </c>
      <c r="AE487" s="47">
        <f t="shared" ref="AE487:AE488" si="559">IFERROR((G487/2+SUM(H487:R487)+S487/2)/12,"")</f>
        <v>0</v>
      </c>
      <c r="AF487" s="47">
        <f t="shared" ref="AF487:AF488" si="560">IFERROR((H487/2+SUM(I487:S487)+T487/2)/12,"")</f>
        <v>0</v>
      </c>
      <c r="AG487" s="47">
        <f t="shared" ref="AG487:AG488" si="561">IFERROR((I487/2+SUM(J487:T487)+U487/2)/12,"")</f>
        <v>0</v>
      </c>
      <c r="AH487" s="47">
        <f t="shared" ref="AH487:AH488" si="562">IFERROR((J487/2+SUM(K487:U487)+V487/2)/12,"")</f>
        <v>0</v>
      </c>
      <c r="AI487" s="47">
        <f t="shared" ref="AI487:AI488" si="563">IFERROR((K487/2+SUM(L487:V487)+W487/2)/12,"")</f>
        <v>0</v>
      </c>
      <c r="AJ487" s="47">
        <f t="shared" ref="AJ487:AJ488" si="564">IFERROR((L487/2+SUM(M487:W487)+X487/2)/12,"")</f>
        <v>0</v>
      </c>
      <c r="AK487" s="47">
        <f t="shared" ref="AK487:AK488" si="565">IFERROR((M487/2+SUM(N487:X487)+Y487/2)/12,"")</f>
        <v>0</v>
      </c>
      <c r="AL487" s="47">
        <f t="shared" ref="AL487:AL488" si="566">IFERROR((N487/2+SUM(O487:Y487)+Z487/2)/12,"")</f>
        <v>0</v>
      </c>
      <c r="AM487" s="47">
        <f t="shared" ref="AM487:AM488" si="567">IFERROR((O487/2+SUM(P487:Z487)+AA487/2)/12,"")</f>
        <v>-589734.70833333337</v>
      </c>
      <c r="AN487" s="47">
        <f t="shared" ref="AN487:AN488" si="568">IFERROR((P487/2+SUM(Q487:AA487)+AB487/2)/12,"")</f>
        <v>-1768055.4166666667</v>
      </c>
      <c r="AO487" s="132">
        <f t="shared" ref="AO487:AO488" si="569">IFERROR((Q487/2+SUM(R487:AB487)+AC487/2)/12,"")</f>
        <v>-2943315.2083333335</v>
      </c>
      <c r="AP487" s="19"/>
      <c r="AQ487" s="201"/>
      <c r="AR487" s="19"/>
      <c r="AS487" s="19">
        <f t="shared" ref="AS487:AS488" si="570">IF($E487&gt;28,IF($E487&lt;30,$AD487,0),0)</f>
        <v>0</v>
      </c>
      <c r="AT487" s="19"/>
      <c r="AU487" s="201"/>
      <c r="AV487" s="19"/>
      <c r="AW487" s="19">
        <f t="shared" ref="AW487:AW488" si="571">IF($E487&gt;28,IF($E487&lt;30,$AE487,0),0)</f>
        <v>0</v>
      </c>
      <c r="AY487" s="201"/>
      <c r="BA487" s="19">
        <f t="shared" ref="BA487:BA488" si="572">IF($E487&gt;28,IF($E487&lt;30,$AF487,0),0)</f>
        <v>0</v>
      </c>
      <c r="BC487" s="201"/>
      <c r="BE487" s="19">
        <f t="shared" ref="BE487:BE488" si="573">IF($E487&gt;28,IF($E487&lt;30,$AG487,0),0)</f>
        <v>0</v>
      </c>
      <c r="BG487" s="201"/>
      <c r="BI487" s="19">
        <f t="shared" ref="BI487:BI488" si="574">IF($E487&gt;28,IF($E487&lt;30,$AH487,0),0)</f>
        <v>0</v>
      </c>
      <c r="BK487" s="201"/>
      <c r="BM487" s="19">
        <f t="shared" ref="BM487:BM488" si="575">IF($E487&gt;28,IF($E487&lt;30,$AI487,0),0)</f>
        <v>0</v>
      </c>
      <c r="BO487" s="201"/>
      <c r="BQ487" s="47">
        <f t="shared" ref="BQ487:BQ488" si="576">IF($E487&gt;28,IF($E487&lt;30,$AJ487,0),0)</f>
        <v>0</v>
      </c>
      <c r="BR487" s="47"/>
      <c r="BS487" s="214"/>
      <c r="BT487" s="47"/>
      <c r="BU487" s="47">
        <f t="shared" ref="BU487:BU488" si="577">IF($E487&gt;28,IF($E487&lt;30,$AK487,0),0)</f>
        <v>0</v>
      </c>
      <c r="BV487" s="47"/>
      <c r="BW487" s="214"/>
      <c r="BX487" s="47"/>
      <c r="BY487" s="47">
        <f t="shared" ref="BY487:BY488" si="578">IF($E487&gt;28,IF($E487&lt;30,$AL487,0),0)</f>
        <v>0</v>
      </c>
      <c r="BZ487" s="47"/>
      <c r="CA487" s="214"/>
      <c r="CB487" s="47"/>
      <c r="CC487" s="47">
        <f t="shared" ref="CC487:CC488" si="579">IF($E487&gt;28,IF($E487&lt;30,$AM487,0),0)</f>
        <v>0</v>
      </c>
      <c r="CD487" s="47"/>
      <c r="CE487" s="214"/>
      <c r="CF487" s="47"/>
      <c r="CG487" s="47">
        <f t="shared" ref="CG487:CG488" si="580">IF($E487&gt;28,IF($E487&lt;30,$AN487,0),0)</f>
        <v>0</v>
      </c>
      <c r="CH487" s="47"/>
      <c r="CI487" s="214"/>
      <c r="CJ487" s="47"/>
      <c r="CK487" s="47">
        <f t="shared" ref="CK487:CK488" si="581">IF($E487&gt;28,IF($E487&lt;30,$AO487,0),0)</f>
        <v>0</v>
      </c>
      <c r="CM487" s="19">
        <f t="shared" ref="CM487:CM488" si="582">IF(E487&gt;0,IF(E487&lt;6,AO487,0),0)</f>
        <v>0</v>
      </c>
      <c r="CO487" s="19">
        <f t="shared" ref="CO487:CO488" si="583">IFERROR(CZ487+CU487,"")</f>
        <v>-2943315.2083333335</v>
      </c>
      <c r="CQ487" s="19">
        <f t="shared" ref="CQ487:CQ488" si="584">DC32</f>
        <v>0</v>
      </c>
      <c r="CS487" s="19">
        <f t="shared" ref="CS487:CS488" si="585">IFERROR(CZ487-CQ487,"")</f>
        <v>0</v>
      </c>
      <c r="CU487" s="19">
        <f t="shared" ref="CU487:CU488" si="586">IF($E487&gt;15,IF($E487&lt;24,$AO487,0),0)</f>
        <v>-2943315.2083333335</v>
      </c>
      <c r="CW487" s="76">
        <f t="shared" ref="CW487:CW488" si="587">IFERROR(SUM(CI487:CO487)-AO487,"")</f>
        <v>0</v>
      </c>
      <c r="CY487" s="21"/>
      <c r="CZ487" s="19">
        <f t="shared" ref="CZ487:CZ488" si="588">IF($E487&gt;6,IF($E487&lt;15,$AO487,0),0)</f>
        <v>0</v>
      </c>
      <c r="DA487" s="21"/>
    </row>
    <row r="488" spans="1:105" x14ac:dyDescent="0.2">
      <c r="B488" s="17" t="str">
        <f>VLOOKUP(D488,'line assign basis'!$L$15:$Q$1525,6,FALSE)</f>
        <v>REG LIAB-TAX-EDIT-GR</v>
      </c>
      <c r="C488" s="20" t="s">
        <v>3821</v>
      </c>
      <c r="D488" s="20" t="str">
        <f t="shared" si="557"/>
        <v>254102</v>
      </c>
      <c r="E488" s="20">
        <f>IFERROR(VLOOKUP(D488,'line assign basis'!$L$5:$P$1288,5,FALSE),"")</f>
        <v>23</v>
      </c>
      <c r="F488" s="39"/>
      <c r="G488" s="39"/>
      <c r="I488" s="105">
        <f>IFERROR(VLOOKUP($D488,'SAP Data'!$A$7:$SD$1500,I$4,FALSE),"")</f>
        <v>0</v>
      </c>
      <c r="J488" s="105">
        <f>IFERROR(VLOOKUP($D488,'SAP Data'!$A$7:$SD$1500,J$4,FALSE),"")</f>
        <v>0</v>
      </c>
      <c r="K488" s="105">
        <f>IFERROR(VLOOKUP($D488,'SAP Data'!$A$7:$SD$1500,K$4,FALSE),"")</f>
        <v>0</v>
      </c>
      <c r="L488" s="105">
        <f>IFERROR(VLOOKUP($D488,'SAP Data'!$A$7:$SD$1500,L$4,FALSE),"")</f>
        <v>0</v>
      </c>
      <c r="M488" s="105">
        <f>IFERROR(VLOOKUP($D488,'SAP Data'!$A$7:$SD$1500,M$4,FALSE),"")</f>
        <v>0</v>
      </c>
      <c r="N488" s="105">
        <f>IFERROR(VLOOKUP($D488,'SAP Data'!$A$7:$SD$1500,N$4,FALSE),"")</f>
        <v>0</v>
      </c>
      <c r="O488" s="105">
        <f>IFERROR(VLOOKUP($D488,'SAP Data'!$A$7:$SD$1500,O$4,FALSE),"")</f>
        <v>0</v>
      </c>
      <c r="P488" s="105">
        <f>IFERROR(VLOOKUP($D488,'SAP Data'!$A$7:$SD$1500,P$4,FALSE),"")</f>
        <v>0</v>
      </c>
      <c r="Q488" s="105">
        <f>IFERROR(VLOOKUP($D488,'SAP Data'!$A$7:$SD$1500,Q$4,FALSE),"")</f>
        <v>0</v>
      </c>
      <c r="R488" s="105">
        <f>IFERROR(VLOOKUP($D488,'SAP Data'!$A$7:$SD$1500,R$4,FALSE),"")</f>
        <v>0</v>
      </c>
      <c r="S488" s="105">
        <f>IFERROR(VLOOKUP($D488,'SAP Data'!$A$7:$SD$1500,S$4,FALSE),"")</f>
        <v>0</v>
      </c>
      <c r="T488" s="105">
        <f>IFERROR(VLOOKUP($D488,'SAP Data'!$A$7:$SD$1500,T$4,FALSE),"")</f>
        <v>0</v>
      </c>
      <c r="U488" s="105">
        <f>IFERROR(VLOOKUP($D488,'SAP Data'!$A$7:$SD$1500,U$4,FALSE),"")</f>
        <v>0</v>
      </c>
      <c r="V488" s="105">
        <f>IFERROR(VLOOKUP($D488,'SAP Data'!$A$7:$SD$1500,V$4,FALSE),"")</f>
        <v>0</v>
      </c>
      <c r="W488" s="105">
        <f>IFERROR(VLOOKUP($D488,'SAP Data'!$A$7:$SD$1500,W$4,FALSE),"")</f>
        <v>0</v>
      </c>
      <c r="X488" s="105">
        <f>IFERROR(VLOOKUP($D488,'SAP Data'!$A$7:$SD$1500,X$4,FALSE),"")</f>
        <v>0</v>
      </c>
      <c r="Y488" s="105">
        <f>IFERROR(VLOOKUP($D488,'SAP Data'!$A$7:$SD$1500,Y$4,FALSE),"")</f>
        <v>0</v>
      </c>
      <c r="Z488" s="105">
        <f>IFERROR(VLOOKUP($D488,'SAP Data'!$A$7:$SD$1500,Z$4,FALSE),"")</f>
        <v>0</v>
      </c>
      <c r="AA488" s="105">
        <f>IFERROR(VLOOKUP($D488,'SAP Data'!$A$7:$SD$1500,AA$4,FALSE),"")</f>
        <v>-53190899</v>
      </c>
      <c r="AB488" s="105">
        <f>IFERROR(VLOOKUP($D488,'SAP Data'!$A$7:$SD$1500,AB$4,FALSE),"")</f>
        <v>-52564388</v>
      </c>
      <c r="AC488" s="220">
        <f>IFERROR(VLOOKUP($D488,'SAP Data'!$A$7:$SD$1500,AC$4,FALSE),"")</f>
        <v>-52475931</v>
      </c>
      <c r="AD488" s="133">
        <f t="shared" si="558"/>
        <v>0</v>
      </c>
      <c r="AE488" s="47">
        <f t="shared" si="559"/>
        <v>0</v>
      </c>
      <c r="AF488" s="47">
        <f t="shared" si="560"/>
        <v>0</v>
      </c>
      <c r="AG488" s="47">
        <f t="shared" si="561"/>
        <v>0</v>
      </c>
      <c r="AH488" s="47">
        <f t="shared" si="562"/>
        <v>0</v>
      </c>
      <c r="AI488" s="47">
        <f t="shared" si="563"/>
        <v>0</v>
      </c>
      <c r="AJ488" s="47">
        <f t="shared" si="564"/>
        <v>0</v>
      </c>
      <c r="AK488" s="47">
        <f t="shared" si="565"/>
        <v>0</v>
      </c>
      <c r="AL488" s="47">
        <f t="shared" si="566"/>
        <v>0</v>
      </c>
      <c r="AM488" s="47">
        <f t="shared" si="567"/>
        <v>-2216287.4583333335</v>
      </c>
      <c r="AN488" s="47">
        <f t="shared" si="568"/>
        <v>-6622757.75</v>
      </c>
      <c r="AO488" s="132">
        <f t="shared" si="569"/>
        <v>-10999437.708333334</v>
      </c>
      <c r="AP488" s="19"/>
      <c r="AQ488" s="201"/>
      <c r="AR488" s="19"/>
      <c r="AS488" s="19">
        <f t="shared" si="570"/>
        <v>0</v>
      </c>
      <c r="AT488" s="19"/>
      <c r="AU488" s="201"/>
      <c r="AV488" s="19"/>
      <c r="AW488" s="19">
        <f t="shared" si="571"/>
        <v>0</v>
      </c>
      <c r="AY488" s="201"/>
      <c r="BA488" s="19">
        <f t="shared" si="572"/>
        <v>0</v>
      </c>
      <c r="BC488" s="201"/>
      <c r="BE488" s="19">
        <f t="shared" si="573"/>
        <v>0</v>
      </c>
      <c r="BG488" s="201"/>
      <c r="BI488" s="19">
        <f t="shared" si="574"/>
        <v>0</v>
      </c>
      <c r="BK488" s="201"/>
      <c r="BM488" s="19">
        <f t="shared" si="575"/>
        <v>0</v>
      </c>
      <c r="BO488" s="201"/>
      <c r="BQ488" s="47">
        <f t="shared" si="576"/>
        <v>0</v>
      </c>
      <c r="BR488" s="47"/>
      <c r="BS488" s="214"/>
      <c r="BT488" s="47"/>
      <c r="BU488" s="47">
        <f t="shared" si="577"/>
        <v>0</v>
      </c>
      <c r="BV488" s="47"/>
      <c r="BW488" s="214"/>
      <c r="BX488" s="47"/>
      <c r="BY488" s="47">
        <f t="shared" si="578"/>
        <v>0</v>
      </c>
      <c r="BZ488" s="47"/>
      <c r="CA488" s="214"/>
      <c r="CB488" s="47"/>
      <c r="CC488" s="47">
        <f t="shared" si="579"/>
        <v>0</v>
      </c>
      <c r="CD488" s="47"/>
      <c r="CE488" s="214"/>
      <c r="CF488" s="47"/>
      <c r="CG488" s="47">
        <f t="shared" si="580"/>
        <v>0</v>
      </c>
      <c r="CH488" s="47"/>
      <c r="CI488" s="214"/>
      <c r="CJ488" s="47"/>
      <c r="CK488" s="47">
        <f t="shared" si="581"/>
        <v>0</v>
      </c>
      <c r="CM488" s="19">
        <f t="shared" si="582"/>
        <v>0</v>
      </c>
      <c r="CO488" s="19">
        <f t="shared" si="583"/>
        <v>-10999437.708333334</v>
      </c>
      <c r="CQ488" s="19">
        <f t="shared" si="584"/>
        <v>0</v>
      </c>
      <c r="CS488" s="19">
        <f t="shared" si="585"/>
        <v>0</v>
      </c>
      <c r="CU488" s="19">
        <f t="shared" si="586"/>
        <v>-10999437.708333334</v>
      </c>
      <c r="CW488" s="76">
        <f t="shared" si="587"/>
        <v>0</v>
      </c>
      <c r="CY488" s="21"/>
      <c r="CZ488" s="19">
        <f t="shared" si="588"/>
        <v>0</v>
      </c>
      <c r="DA488" s="21"/>
    </row>
    <row r="489" spans="1:105" x14ac:dyDescent="0.2">
      <c r="B489" s="17" t="str">
        <f>VLOOKUP(D489,'line assign basis'!$L$15:$Q$1525,6,FALSE)</f>
        <v>Tax - EDIT -Other LT</v>
      </c>
      <c r="C489" s="20" t="s">
        <v>1398</v>
      </c>
      <c r="D489" s="20" t="str">
        <f t="shared" si="538"/>
        <v>254105</v>
      </c>
      <c r="E489" s="20">
        <f>IFERROR(VLOOKUP(D489,'line assign basis'!$L$5:$P$1288,5,FALSE),"")</f>
        <v>19</v>
      </c>
      <c r="F489" s="39">
        <v>-7362115</v>
      </c>
      <c r="G489" s="39">
        <v>-7362115</v>
      </c>
      <c r="H489" s="19">
        <v>-7362115</v>
      </c>
      <c r="I489" s="105">
        <f>IFERROR(VLOOKUP($D489,'SAP Data'!$A$7:$SD$1500,I$4,FALSE),"")</f>
        <v>-7362115</v>
      </c>
      <c r="J489" s="105">
        <f>IFERROR(VLOOKUP($D489,'SAP Data'!$A$7:$SD$1500,J$4,FALSE),"")</f>
        <v>-7362115</v>
      </c>
      <c r="K489" s="105">
        <f>IFERROR(VLOOKUP($D489,'SAP Data'!$A$7:$SD$1500,K$4,FALSE),"")</f>
        <v>-7362115</v>
      </c>
      <c r="L489" s="105">
        <f>IFERROR(VLOOKUP($D489,'SAP Data'!$A$7:$SD$1500,L$4,FALSE),"")</f>
        <v>-7362115</v>
      </c>
      <c r="M489" s="105">
        <f>IFERROR(VLOOKUP($D489,'SAP Data'!$A$7:$SD$1500,M$4,FALSE),"")</f>
        <v>-7362115</v>
      </c>
      <c r="N489" s="105">
        <f>IFERROR(VLOOKUP($D489,'SAP Data'!$A$7:$SD$1500,N$4,FALSE),"")</f>
        <v>-7362115</v>
      </c>
      <c r="O489" s="105">
        <f>IFERROR(VLOOKUP($D489,'SAP Data'!$A$7:$SD$1500,O$4,FALSE),"")</f>
        <v>-7362115</v>
      </c>
      <c r="P489" s="105">
        <f>IFERROR(VLOOKUP($D489,'SAP Data'!$A$7:$SD$1500,P$4,FALSE),"")</f>
        <v>-7362115</v>
      </c>
      <c r="Q489" s="105">
        <f>IFERROR(VLOOKUP($D489,'SAP Data'!$A$7:$SD$1500,Q$4,FALSE),"")</f>
        <v>-7589163</v>
      </c>
      <c r="R489" s="105">
        <f>IFERROR(VLOOKUP($D489,'SAP Data'!$A$7:$SD$1500,R$4,FALSE),"")</f>
        <v>-7589163</v>
      </c>
      <c r="S489" s="105">
        <f>IFERROR(VLOOKUP($D489,'SAP Data'!$A$7:$SD$1500,S$4,FALSE),"")</f>
        <v>-7589163</v>
      </c>
      <c r="T489" s="105">
        <f>IFERROR(VLOOKUP($D489,'SAP Data'!$A$7:$SD$1500,T$4,FALSE),"")</f>
        <v>434174</v>
      </c>
      <c r="U489" s="105">
        <f>IFERROR(VLOOKUP($D489,'SAP Data'!$A$7:$SD$1500,U$4,FALSE),"")</f>
        <v>434174</v>
      </c>
      <c r="V489" s="105">
        <f>IFERROR(VLOOKUP($D489,'SAP Data'!$A$7:$SD$1500,V$4,FALSE),"")</f>
        <v>434174</v>
      </c>
      <c r="W489" s="105">
        <f>IFERROR(VLOOKUP($D489,'SAP Data'!$A$7:$SD$1500,W$4,FALSE),"")</f>
        <v>434174</v>
      </c>
      <c r="X489" s="105">
        <f>IFERROR(VLOOKUP($D489,'SAP Data'!$A$7:$SD$1500,X$4,FALSE),"")</f>
        <v>434174</v>
      </c>
      <c r="Y489" s="105">
        <f>IFERROR(VLOOKUP($D489,'SAP Data'!$A$7:$SD$1500,Y$4,FALSE),"")</f>
        <v>434174</v>
      </c>
      <c r="Z489" s="105">
        <f>IFERROR(VLOOKUP($D489,'SAP Data'!$A$7:$SD$1500,Z$4,FALSE),"")</f>
        <v>434174</v>
      </c>
      <c r="AA489" s="105">
        <f>IFERROR(VLOOKUP($D489,'SAP Data'!$A$7:$SD$1500,AA$4,FALSE),"")</f>
        <v>0</v>
      </c>
      <c r="AB489" s="105">
        <f>IFERROR(VLOOKUP($D489,'SAP Data'!$A$7:$SD$1500,AB$4,FALSE),"")</f>
        <v>0</v>
      </c>
      <c r="AC489" s="220">
        <f>IFERROR(VLOOKUP($D489,'SAP Data'!$A$7:$SD$1500,AC$4,FALSE),"")</f>
        <v>0</v>
      </c>
      <c r="AD489" s="133">
        <f t="shared" si="519"/>
        <v>-7390496</v>
      </c>
      <c r="AE489" s="47">
        <f t="shared" si="520"/>
        <v>-7409416.666666667</v>
      </c>
      <c r="AF489" s="47">
        <f t="shared" si="509"/>
        <v>-7094031.625</v>
      </c>
      <c r="AG489" s="47">
        <f t="shared" si="510"/>
        <v>-6444340.875</v>
      </c>
      <c r="AH489" s="47">
        <f t="shared" si="511"/>
        <v>-5794650.125</v>
      </c>
      <c r="AI489" s="47">
        <f t="shared" si="512"/>
        <v>-5144959.375</v>
      </c>
      <c r="AJ489" s="47">
        <f t="shared" si="513"/>
        <v>-4495268.625</v>
      </c>
      <c r="AK489" s="47">
        <f t="shared" si="514"/>
        <v>-3845577.875</v>
      </c>
      <c r="AL489" s="47">
        <f t="shared" si="515"/>
        <v>-3195887.125</v>
      </c>
      <c r="AM489" s="47">
        <f t="shared" si="516"/>
        <v>-2564286.9583333335</v>
      </c>
      <c r="AN489" s="47">
        <f t="shared" si="517"/>
        <v>-1950777.375</v>
      </c>
      <c r="AO489" s="132">
        <f t="shared" si="518"/>
        <v>-1327807.4583333333</v>
      </c>
      <c r="AP489" s="19"/>
      <c r="AQ489" s="201"/>
      <c r="AR489" s="19"/>
      <c r="AS489" s="19">
        <f t="shared" ref="AS489:AS520" si="589">IF($E489&gt;28,IF($E489&lt;30,$AD489,0),0)</f>
        <v>0</v>
      </c>
      <c r="AT489" s="19"/>
      <c r="AU489" s="201"/>
      <c r="AV489" s="19"/>
      <c r="AW489" s="19">
        <f t="shared" ref="AW489:AW520" si="590">IF($E489&gt;28,IF($E489&lt;30,$AE489,0),0)</f>
        <v>0</v>
      </c>
      <c r="AY489" s="201"/>
      <c r="BA489" s="19">
        <f t="shared" ref="BA489:BA520" si="591">IF($E489&gt;28,IF($E489&lt;30,$AF489,0),0)</f>
        <v>0</v>
      </c>
      <c r="BC489" s="201"/>
      <c r="BE489" s="19">
        <f t="shared" ref="BE489:BE520" si="592">IF($E489&gt;28,IF($E489&lt;30,$AG489,0),0)</f>
        <v>0</v>
      </c>
      <c r="BG489" s="201"/>
      <c r="BI489" s="19">
        <f t="shared" ref="BI489:BI520" si="593">IF($E489&gt;28,IF($E489&lt;30,$AH489,0),0)</f>
        <v>0</v>
      </c>
      <c r="BK489" s="201"/>
      <c r="BM489" s="19">
        <f t="shared" ref="BM489:BM520" si="594">IF($E489&gt;28,IF($E489&lt;30,$AI489,0),0)</f>
        <v>0</v>
      </c>
      <c r="BO489" s="201"/>
      <c r="BQ489" s="47">
        <f t="shared" ref="BQ489:BQ520" si="595">IF($E489&gt;28,IF($E489&lt;30,$AJ489,0),0)</f>
        <v>0</v>
      </c>
      <c r="BR489" s="47"/>
      <c r="BS489" s="214"/>
      <c r="BT489" s="47"/>
      <c r="BU489" s="47">
        <f t="shared" ref="BU489:BU520" si="596">IF($E489&gt;28,IF($E489&lt;30,$AK489,0),0)</f>
        <v>0</v>
      </c>
      <c r="BV489" s="47"/>
      <c r="BW489" s="214"/>
      <c r="BX489" s="47"/>
      <c r="BY489" s="47">
        <f t="shared" ref="BY489:BY520" si="597">IF($E489&gt;28,IF($E489&lt;30,$AL489,0),0)</f>
        <v>0</v>
      </c>
      <c r="BZ489" s="47"/>
      <c r="CA489" s="214"/>
      <c r="CB489" s="47"/>
      <c r="CC489" s="47">
        <f t="shared" ref="CC489:CC520" si="598">IF($E489&gt;28,IF($E489&lt;30,$AM489,0),0)</f>
        <v>0</v>
      </c>
      <c r="CD489" s="47"/>
      <c r="CE489" s="214"/>
      <c r="CF489" s="47"/>
      <c r="CG489" s="47">
        <f t="shared" ref="CG489:CG520" si="599">IF($E489&gt;28,IF($E489&lt;30,$AN489,0),0)</f>
        <v>0</v>
      </c>
      <c r="CH489" s="47"/>
      <c r="CI489" s="214"/>
      <c r="CJ489" s="47"/>
      <c r="CK489" s="47">
        <f t="shared" ref="CK489:CK520" si="600">IF($E489&gt;28,IF($E489&lt;30,$AO489,0),0)</f>
        <v>0</v>
      </c>
      <c r="CM489" s="19">
        <f t="shared" ref="CM489:CM520" si="601">IF(E489&gt;0,IF(E489&lt;6,AO489,0),0)</f>
        <v>0</v>
      </c>
      <c r="CO489" s="19">
        <f t="shared" si="534"/>
        <v>-1327807.4583333333</v>
      </c>
      <c r="CQ489" s="19">
        <f t="shared" ref="CQ489:CQ505" si="602">IFERROR(VLOOKUP(E489,$E$608:$CK$637,85,FALSE)*CZ489,"")</f>
        <v>0</v>
      </c>
      <c r="CS489" s="19">
        <f t="shared" si="535"/>
        <v>0</v>
      </c>
      <c r="CU489" s="19">
        <f t="shared" ref="CU489:CU520" si="603">IF($E489&gt;15,IF($E489&lt;24,$AO489,0),0)</f>
        <v>-1327807.4583333333</v>
      </c>
      <c r="CW489" s="76">
        <f t="shared" si="508"/>
        <v>0</v>
      </c>
      <c r="CY489" s="21"/>
      <c r="CZ489" s="19">
        <f t="shared" ref="CZ489:CZ520" si="604">IF($E489&gt;6,IF($E489&lt;15,$AO489,0),0)</f>
        <v>0</v>
      </c>
      <c r="DA489" s="21"/>
    </row>
    <row r="490" spans="1:105" x14ac:dyDescent="0.2">
      <c r="B490" s="17" t="str">
        <f>VLOOKUP(D490,'line assign basis'!$L$15:$Q$1525,6,FALSE)</f>
        <v>Tax -EDIT-Gas Res LT</v>
      </c>
      <c r="C490" s="20" t="s">
        <v>1401</v>
      </c>
      <c r="D490" s="20" t="str">
        <f t="shared" si="538"/>
        <v>254110</v>
      </c>
      <c r="E490" s="20">
        <f>IFERROR(VLOOKUP(D490,'line assign basis'!$L$5:$P$1288,5,FALSE),"")</f>
        <v>9</v>
      </c>
      <c r="F490" s="39">
        <v>-14643540</v>
      </c>
      <c r="G490" s="39">
        <v>-14643540</v>
      </c>
      <c r="H490" s="19">
        <v>-14643540</v>
      </c>
      <c r="I490" s="105">
        <f>IFERROR(VLOOKUP($D490,'SAP Data'!$A$7:$SD$1500,I$4,FALSE),"")</f>
        <v>-14643540</v>
      </c>
      <c r="J490" s="105">
        <f>IFERROR(VLOOKUP($D490,'SAP Data'!$A$7:$SD$1500,J$4,FALSE),"")</f>
        <v>-14643540</v>
      </c>
      <c r="K490" s="105">
        <f>IFERROR(VLOOKUP($D490,'SAP Data'!$A$7:$SD$1500,K$4,FALSE),"")</f>
        <v>-14643540</v>
      </c>
      <c r="L490" s="105">
        <f>IFERROR(VLOOKUP($D490,'SAP Data'!$A$7:$SD$1500,L$4,FALSE),"")</f>
        <v>-14643540</v>
      </c>
      <c r="M490" s="105">
        <f>IFERROR(VLOOKUP($D490,'SAP Data'!$A$7:$SD$1500,M$4,FALSE),"")</f>
        <v>-14643540</v>
      </c>
      <c r="N490" s="105">
        <f>IFERROR(VLOOKUP($D490,'SAP Data'!$A$7:$SD$1500,N$4,FALSE),"")</f>
        <v>-14643540</v>
      </c>
      <c r="O490" s="105">
        <f>IFERROR(VLOOKUP($D490,'SAP Data'!$A$7:$SD$1500,O$4,FALSE),"")</f>
        <v>-14643540</v>
      </c>
      <c r="P490" s="105">
        <f>IFERROR(VLOOKUP($D490,'SAP Data'!$A$7:$SD$1500,P$4,FALSE),"")</f>
        <v>-14643540</v>
      </c>
      <c r="Q490" s="105">
        <f>IFERROR(VLOOKUP($D490,'SAP Data'!$A$7:$SD$1500,Q$4,FALSE),"")</f>
        <v>-14643540</v>
      </c>
      <c r="R490" s="105">
        <f>IFERROR(VLOOKUP($D490,'SAP Data'!$A$7:$SD$1500,R$4,FALSE),"")</f>
        <v>-14643540</v>
      </c>
      <c r="S490" s="105">
        <f>IFERROR(VLOOKUP($D490,'SAP Data'!$A$7:$SD$1500,S$4,FALSE),"")</f>
        <v>-14643540</v>
      </c>
      <c r="T490" s="105">
        <f>IFERROR(VLOOKUP($D490,'SAP Data'!$A$7:$SD$1500,T$4,FALSE),"")</f>
        <v>-10361731</v>
      </c>
      <c r="U490" s="105">
        <f>IFERROR(VLOOKUP($D490,'SAP Data'!$A$7:$SD$1500,U$4,FALSE),"")</f>
        <v>-10187220</v>
      </c>
      <c r="V490" s="105">
        <f>IFERROR(VLOOKUP($D490,'SAP Data'!$A$7:$SD$1500,V$4,FALSE),"")</f>
        <v>-10048430</v>
      </c>
      <c r="W490" s="105">
        <f>IFERROR(VLOOKUP($D490,'SAP Data'!$A$7:$SD$1500,W$4,FALSE),"")</f>
        <v>-10264490</v>
      </c>
      <c r="X490" s="105">
        <f>IFERROR(VLOOKUP($D490,'SAP Data'!$A$7:$SD$1500,X$4,FALSE),"")</f>
        <v>-10565948</v>
      </c>
      <c r="Y490" s="105">
        <f>IFERROR(VLOOKUP($D490,'SAP Data'!$A$7:$SD$1500,Y$4,FALSE),"")</f>
        <v>-10839839</v>
      </c>
      <c r="Z490" s="105">
        <f>IFERROR(VLOOKUP($D490,'SAP Data'!$A$7:$SD$1500,Z$4,FALSE),"")</f>
        <v>-11073547</v>
      </c>
      <c r="AA490" s="105">
        <f>IFERROR(VLOOKUP($D490,'SAP Data'!$A$7:$SD$1500,AA$4,FALSE),"")</f>
        <v>-8131984</v>
      </c>
      <c r="AB490" s="105">
        <f>IFERROR(VLOOKUP($D490,'SAP Data'!$A$7:$SD$1500,AB$4,FALSE),"")</f>
        <v>-7787468</v>
      </c>
      <c r="AC490" s="220">
        <f>IFERROR(VLOOKUP($D490,'SAP Data'!$A$7:$SD$1500,AC$4,FALSE),"")</f>
        <v>-7213967</v>
      </c>
      <c r="AD490" s="133">
        <f t="shared" si="519"/>
        <v>-14643540</v>
      </c>
      <c r="AE490" s="47">
        <f t="shared" si="520"/>
        <v>-14643540</v>
      </c>
      <c r="AF490" s="47">
        <f t="shared" si="509"/>
        <v>-14465131.291666666</v>
      </c>
      <c r="AG490" s="47">
        <f t="shared" si="510"/>
        <v>-14101042.583333334</v>
      </c>
      <c r="AH490" s="47">
        <f t="shared" si="511"/>
        <v>-13723899.666666666</v>
      </c>
      <c r="AI490" s="47">
        <f t="shared" si="512"/>
        <v>-13349976.333333334</v>
      </c>
      <c r="AJ490" s="47">
        <f t="shared" si="513"/>
        <v>-12997616.25</v>
      </c>
      <c r="AK490" s="47">
        <f t="shared" si="514"/>
        <v>-12669229.041666666</v>
      </c>
      <c r="AL490" s="47">
        <f t="shared" si="515"/>
        <v>-12361991.791666666</v>
      </c>
      <c r="AM490" s="47">
        <f t="shared" si="516"/>
        <v>-11941927.25</v>
      </c>
      <c r="AN490" s="47">
        <f t="shared" si="517"/>
        <v>-11384942.75</v>
      </c>
      <c r="AO490" s="132">
        <f t="shared" si="518"/>
        <v>-10789707.541666666</v>
      </c>
      <c r="AP490" s="19"/>
      <c r="AQ490" s="201"/>
      <c r="AR490" s="19"/>
      <c r="AS490" s="19">
        <f t="shared" si="589"/>
        <v>0</v>
      </c>
      <c r="AT490" s="19"/>
      <c r="AU490" s="201"/>
      <c r="AV490" s="19"/>
      <c r="AW490" s="19">
        <f t="shared" si="590"/>
        <v>0</v>
      </c>
      <c r="AY490" s="201"/>
      <c r="BA490" s="19">
        <f t="shared" si="591"/>
        <v>0</v>
      </c>
      <c r="BC490" s="201"/>
      <c r="BE490" s="19">
        <f t="shared" si="592"/>
        <v>0</v>
      </c>
      <c r="BG490" s="201"/>
      <c r="BI490" s="19">
        <f t="shared" si="593"/>
        <v>0</v>
      </c>
      <c r="BK490" s="201"/>
      <c r="BM490" s="19">
        <f t="shared" si="594"/>
        <v>0</v>
      </c>
      <c r="BO490" s="201"/>
      <c r="BQ490" s="47">
        <f t="shared" si="595"/>
        <v>0</v>
      </c>
      <c r="BR490" s="47"/>
      <c r="BS490" s="214"/>
      <c r="BT490" s="47"/>
      <c r="BU490" s="47">
        <f t="shared" si="596"/>
        <v>0</v>
      </c>
      <c r="BV490" s="47"/>
      <c r="BW490" s="214"/>
      <c r="BX490" s="47"/>
      <c r="BY490" s="47">
        <f t="shared" si="597"/>
        <v>0</v>
      </c>
      <c r="BZ490" s="47"/>
      <c r="CA490" s="214"/>
      <c r="CB490" s="47"/>
      <c r="CC490" s="47">
        <f t="shared" si="598"/>
        <v>0</v>
      </c>
      <c r="CD490" s="47"/>
      <c r="CE490" s="214"/>
      <c r="CF490" s="47"/>
      <c r="CG490" s="47">
        <f t="shared" si="599"/>
        <v>0</v>
      </c>
      <c r="CH490" s="47"/>
      <c r="CI490" s="214"/>
      <c r="CJ490" s="47"/>
      <c r="CK490" s="47">
        <f t="shared" si="600"/>
        <v>0</v>
      </c>
      <c r="CM490" s="19">
        <f t="shared" si="601"/>
        <v>0</v>
      </c>
      <c r="CO490" s="19">
        <f t="shared" si="534"/>
        <v>-10789707.541666666</v>
      </c>
      <c r="CQ490" s="19">
        <f t="shared" si="602"/>
        <v>0</v>
      </c>
      <c r="CS490" s="19">
        <f t="shared" si="535"/>
        <v>-10789707.541666666</v>
      </c>
      <c r="CU490" s="19">
        <f t="shared" si="603"/>
        <v>0</v>
      </c>
      <c r="CW490" s="76">
        <f t="shared" si="508"/>
        <v>0</v>
      </c>
      <c r="CY490" s="21"/>
      <c r="CZ490" s="19">
        <f t="shared" si="604"/>
        <v>-10789707.541666666</v>
      </c>
      <c r="DA490" s="21"/>
    </row>
    <row r="491" spans="1:105" x14ac:dyDescent="0.2">
      <c r="B491" s="17" t="str">
        <f>VLOOKUP(D491,'line assign basis'!$L$15:$Q$1525,6,FALSE)</f>
        <v>Tx Rfrm Df-OR ROO-LT</v>
      </c>
      <c r="C491" s="20" t="s">
        <v>1404</v>
      </c>
      <c r="D491" s="20" t="str">
        <f t="shared" si="538"/>
        <v>254115</v>
      </c>
      <c r="E491" s="20">
        <f>IFERROR(VLOOKUP(D491,'line assign basis'!$L$5:$P$1288,5,FALSE),"")</f>
        <v>19</v>
      </c>
      <c r="F491" s="39">
        <v>-2544791</v>
      </c>
      <c r="G491" s="39">
        <v>-4648169.3099999996</v>
      </c>
      <c r="H491" s="19">
        <v>-3348184.54</v>
      </c>
      <c r="I491" s="105">
        <f>IFERROR(VLOOKUP($D491,'SAP Data'!$A$7:$SD$1500,I$4,FALSE),"")</f>
        <v>-4063810.99</v>
      </c>
      <c r="J491" s="105">
        <f>IFERROR(VLOOKUP($D491,'SAP Data'!$A$7:$SD$1500,J$4,FALSE),"")</f>
        <v>-4543215.83</v>
      </c>
      <c r="K491" s="105">
        <f>IFERROR(VLOOKUP($D491,'SAP Data'!$A$7:$SD$1500,K$4,FALSE),"")</f>
        <v>-4874051.04</v>
      </c>
      <c r="L491" s="105">
        <f>IFERROR(VLOOKUP($D491,'SAP Data'!$A$7:$SD$1500,L$4,FALSE),"")</f>
        <v>-5182133.18</v>
      </c>
      <c r="M491" s="105">
        <f>IFERROR(VLOOKUP($D491,'SAP Data'!$A$7:$SD$1500,M$4,FALSE),"")</f>
        <v>-5491209.9699999997</v>
      </c>
      <c r="N491" s="105">
        <f>IFERROR(VLOOKUP($D491,'SAP Data'!$A$7:$SD$1500,N$4,FALSE),"")</f>
        <v>-5817121</v>
      </c>
      <c r="O491" s="105">
        <f>IFERROR(VLOOKUP($D491,'SAP Data'!$A$7:$SD$1500,O$4,FALSE),"")</f>
        <v>-6438471.0300000003</v>
      </c>
      <c r="P491" s="105">
        <f>IFERROR(VLOOKUP($D491,'SAP Data'!$A$7:$SD$1500,P$4,FALSE),"")</f>
        <v>-7116839.2599999998</v>
      </c>
      <c r="Q491" s="105">
        <f>IFERROR(VLOOKUP($D491,'SAP Data'!$A$7:$SD$1500,Q$4,FALSE),"")</f>
        <v>-7160234.1900000004</v>
      </c>
      <c r="R491" s="105">
        <f>IFERROR(VLOOKUP($D491,'SAP Data'!$A$7:$SD$1500,R$4,FALSE),"")</f>
        <v>-7203893.7199999997</v>
      </c>
      <c r="S491" s="105">
        <f>IFERROR(VLOOKUP($D491,'SAP Data'!$A$7:$SD$1500,S$4,FALSE),"")</f>
        <v>-7247819.4699999997</v>
      </c>
      <c r="T491" s="105">
        <f>IFERROR(VLOOKUP($D491,'SAP Data'!$A$7:$SD$1500,T$4,FALSE),"")</f>
        <v>0</v>
      </c>
      <c r="U491" s="105">
        <f>IFERROR(VLOOKUP($D491,'SAP Data'!$A$7:$SD$1500,U$4,FALSE),"")</f>
        <v>0</v>
      </c>
      <c r="V491" s="105">
        <f>IFERROR(VLOOKUP($D491,'SAP Data'!$A$7:$SD$1500,V$4,FALSE),"")</f>
        <v>0</v>
      </c>
      <c r="W491" s="105">
        <f>IFERROR(VLOOKUP($D491,'SAP Data'!$A$7:$SD$1500,W$4,FALSE),"")</f>
        <v>0</v>
      </c>
      <c r="X491" s="105">
        <f>IFERROR(VLOOKUP($D491,'SAP Data'!$A$7:$SD$1500,X$4,FALSE),"")</f>
        <v>0</v>
      </c>
      <c r="Y491" s="105">
        <f>IFERROR(VLOOKUP($D491,'SAP Data'!$A$7:$SD$1500,Y$4,FALSE),"")</f>
        <v>0</v>
      </c>
      <c r="Z491" s="105">
        <f>IFERROR(VLOOKUP($D491,'SAP Data'!$A$7:$SD$1500,Z$4,FALSE),"")</f>
        <v>0</v>
      </c>
      <c r="AA491" s="105">
        <f>IFERROR(VLOOKUP($D491,'SAP Data'!$A$7:$SD$1500,AA$4,FALSE),"")</f>
        <v>0</v>
      </c>
      <c r="AB491" s="105">
        <f>IFERROR(VLOOKUP($D491,'SAP Data'!$A$7:$SD$1500,AB$4,FALSE),"")</f>
        <v>0</v>
      </c>
      <c r="AC491" s="220">
        <f>IFERROR(VLOOKUP($D491,'SAP Data'!$A$7:$SD$1500,AC$4,FALSE),"")</f>
        <v>0</v>
      </c>
      <c r="AD491" s="133">
        <f t="shared" si="519"/>
        <v>-5296481.8916666666</v>
      </c>
      <c r="AE491" s="47">
        <f t="shared" si="520"/>
        <v>-5598929.9283333337</v>
      </c>
      <c r="AF491" s="47">
        <f t="shared" ref="AF491:AF523" si="605">IFERROR((H491/2+SUM(I491:S491)+T491/2)/12,"")</f>
        <v>-5567740.9958333327</v>
      </c>
      <c r="AG491" s="47">
        <f t="shared" ref="AG491:AG523" si="606">IFERROR((I491/2+SUM(J491:T491)+U491/2)/12,"")</f>
        <v>-5258907.8487499999</v>
      </c>
      <c r="AH491" s="47">
        <f t="shared" ref="AH491:AH523" si="607">IFERROR((J491/2+SUM(K491:U491)+V491/2)/12,"")</f>
        <v>-4900281.7312499993</v>
      </c>
      <c r="AI491" s="47">
        <f t="shared" ref="AI491:AI523" si="608">IFERROR((K491/2+SUM(L491:V491)+W491/2)/12,"")</f>
        <v>-4507895.6116666663</v>
      </c>
      <c r="AJ491" s="47">
        <f t="shared" si="513"/>
        <v>-4088887.9358333335</v>
      </c>
      <c r="AK491" s="47">
        <f t="shared" si="514"/>
        <v>-3644165.3045833334</v>
      </c>
      <c r="AL491" s="47">
        <f t="shared" si="515"/>
        <v>-3172984.8475000001</v>
      </c>
      <c r="AM491" s="47">
        <f t="shared" si="516"/>
        <v>-2662335.179583333</v>
      </c>
      <c r="AN491" s="47">
        <f t="shared" si="517"/>
        <v>-2097530.5841666665</v>
      </c>
      <c r="AO491" s="132">
        <f t="shared" si="518"/>
        <v>-1502652.5237499999</v>
      </c>
      <c r="AP491" s="19"/>
      <c r="AQ491" s="201"/>
      <c r="AR491" s="19"/>
      <c r="AS491" s="19">
        <f t="shared" si="589"/>
        <v>0</v>
      </c>
      <c r="AT491" s="19"/>
      <c r="AU491" s="201"/>
      <c r="AV491" s="19"/>
      <c r="AW491" s="19">
        <f t="shared" si="590"/>
        <v>0</v>
      </c>
      <c r="AY491" s="201"/>
      <c r="BA491" s="19">
        <f t="shared" si="591"/>
        <v>0</v>
      </c>
      <c r="BC491" s="201"/>
      <c r="BE491" s="19">
        <f t="shared" si="592"/>
        <v>0</v>
      </c>
      <c r="BG491" s="201"/>
      <c r="BI491" s="19">
        <f t="shared" si="593"/>
        <v>0</v>
      </c>
      <c r="BK491" s="201"/>
      <c r="BM491" s="19">
        <f t="shared" si="594"/>
        <v>0</v>
      </c>
      <c r="BO491" s="201"/>
      <c r="BQ491" s="47">
        <f t="shared" si="595"/>
        <v>0</v>
      </c>
      <c r="BR491" s="47"/>
      <c r="BS491" s="214"/>
      <c r="BT491" s="47"/>
      <c r="BU491" s="47">
        <f t="shared" si="596"/>
        <v>0</v>
      </c>
      <c r="BV491" s="47"/>
      <c r="BW491" s="214"/>
      <c r="BX491" s="47"/>
      <c r="BY491" s="47">
        <f t="shared" si="597"/>
        <v>0</v>
      </c>
      <c r="BZ491" s="47"/>
      <c r="CA491" s="214"/>
      <c r="CB491" s="47"/>
      <c r="CC491" s="47">
        <f t="shared" si="598"/>
        <v>0</v>
      </c>
      <c r="CD491" s="47"/>
      <c r="CE491" s="214"/>
      <c r="CF491" s="47"/>
      <c r="CG491" s="47">
        <f t="shared" si="599"/>
        <v>0</v>
      </c>
      <c r="CH491" s="47"/>
      <c r="CI491" s="214"/>
      <c r="CJ491" s="47"/>
      <c r="CK491" s="47">
        <f t="shared" si="600"/>
        <v>0</v>
      </c>
      <c r="CM491" s="19">
        <f t="shared" si="601"/>
        <v>0</v>
      </c>
      <c r="CO491" s="19">
        <f t="shared" si="534"/>
        <v>-1502652.5237499999</v>
      </c>
      <c r="CQ491" s="19">
        <f t="shared" si="602"/>
        <v>0</v>
      </c>
      <c r="CS491" s="19">
        <f t="shared" si="535"/>
        <v>0</v>
      </c>
      <c r="CU491" s="19">
        <f t="shared" si="603"/>
        <v>-1502652.5237499999</v>
      </c>
      <c r="CW491" s="76">
        <f t="shared" si="508"/>
        <v>0</v>
      </c>
      <c r="CY491" s="21"/>
      <c r="CZ491" s="19">
        <f t="shared" si="604"/>
        <v>0</v>
      </c>
      <c r="DA491" s="21"/>
    </row>
    <row r="492" spans="1:105" x14ac:dyDescent="0.2">
      <c r="B492" s="17" t="str">
        <f>VLOOKUP(D492,'line assign basis'!$L$15:$Q$1525,6,FALSE)</f>
        <v>Tx Rfrm Df-WA ROO-LT</v>
      </c>
      <c r="C492" s="20" t="s">
        <v>1407</v>
      </c>
      <c r="D492" s="20" t="str">
        <f t="shared" si="538"/>
        <v>254120</v>
      </c>
      <c r="E492" s="20">
        <f>IFERROR(VLOOKUP(D492,'line assign basis'!$L$5:$P$1288,5,FALSE),"")</f>
        <v>19</v>
      </c>
      <c r="F492" s="39">
        <v>0</v>
      </c>
      <c r="G492" s="39">
        <v>0</v>
      </c>
      <c r="H492" s="19">
        <v>-627847.71</v>
      </c>
      <c r="I492" s="105">
        <f>IFERROR(VLOOKUP($D492,'SAP Data'!$A$7:$SD$1500,I$4,FALSE),"")</f>
        <v>-759340.85</v>
      </c>
      <c r="J492" s="105">
        <f>IFERROR(VLOOKUP($D492,'SAP Data'!$A$7:$SD$1500,J$4,FALSE),"")</f>
        <v>-842893.63</v>
      </c>
      <c r="K492" s="105">
        <f>IFERROR(VLOOKUP($D492,'SAP Data'!$A$7:$SD$1500,K$4,FALSE),"")</f>
        <v>-899029.93</v>
      </c>
      <c r="L492" s="105">
        <f>IFERROR(VLOOKUP($D492,'SAP Data'!$A$7:$SD$1500,L$4,FALSE),"")</f>
        <v>-948388.05</v>
      </c>
      <c r="M492" s="105">
        <f>IFERROR(VLOOKUP($D492,'SAP Data'!$A$7:$SD$1500,M$4,FALSE),"")</f>
        <v>-997157.56</v>
      </c>
      <c r="N492" s="105">
        <f>IFERROR(VLOOKUP($D492,'SAP Data'!$A$7:$SD$1500,N$4,FALSE),"")</f>
        <v>-1052713.54</v>
      </c>
      <c r="O492" s="105">
        <f>IFERROR(VLOOKUP($D492,'SAP Data'!$A$7:$SD$1500,O$4,FALSE),"")</f>
        <v>-1167508.54</v>
      </c>
      <c r="P492" s="105">
        <f>IFERROR(VLOOKUP($D492,'SAP Data'!$A$7:$SD$1500,P$4,FALSE),"")</f>
        <v>-1355558.12</v>
      </c>
      <c r="Q492" s="105">
        <f>IFERROR(VLOOKUP($D492,'SAP Data'!$A$7:$SD$1500,Q$4,FALSE),"")</f>
        <v>-1001831.93</v>
      </c>
      <c r="R492" s="105">
        <f>IFERROR(VLOOKUP($D492,'SAP Data'!$A$7:$SD$1500,R$4,FALSE),"")</f>
        <v>-1160599.53</v>
      </c>
      <c r="S492" s="105">
        <f>IFERROR(VLOOKUP($D492,'SAP Data'!$A$7:$SD$1500,S$4,FALSE),"")</f>
        <v>-1290113.8600000001</v>
      </c>
      <c r="T492" s="105">
        <f>IFERROR(VLOOKUP($D492,'SAP Data'!$A$7:$SD$1500,T$4,FALSE),"")</f>
        <v>-1403143.38</v>
      </c>
      <c r="U492" s="105">
        <f>IFERROR(VLOOKUP($D492,'SAP Data'!$A$7:$SD$1500,U$4,FALSE),"")</f>
        <v>-1489399.81</v>
      </c>
      <c r="V492" s="105">
        <f>IFERROR(VLOOKUP($D492,'SAP Data'!$A$7:$SD$1500,V$4,FALSE),"")</f>
        <v>-1545965.43</v>
      </c>
      <c r="W492" s="105">
        <f>IFERROR(VLOOKUP($D492,'SAP Data'!$A$7:$SD$1500,W$4,FALSE),"")</f>
        <v>-1585733.86</v>
      </c>
      <c r="X492" s="105">
        <f>IFERROR(VLOOKUP($D492,'SAP Data'!$A$7:$SD$1500,X$4,FALSE),"")</f>
        <v>-1621327.21</v>
      </c>
      <c r="Y492" s="105">
        <f>IFERROR(VLOOKUP($D492,'SAP Data'!$A$7:$SD$1500,Y$4,FALSE),"")</f>
        <v>-1656601.33</v>
      </c>
      <c r="Z492" s="105">
        <f>IFERROR(VLOOKUP($D492,'SAP Data'!$A$7:$SD$1500,Z$4,FALSE),"")</f>
        <v>-1696112.47</v>
      </c>
      <c r="AA492" s="105">
        <f>IFERROR(VLOOKUP($D492,'SAP Data'!$A$7:$SD$1500,AA$4,FALSE),"")</f>
        <v>-2100000.0099999998</v>
      </c>
      <c r="AB492" s="105">
        <f>IFERROR(VLOOKUP($D492,'SAP Data'!$A$7:$SD$1500,AB$4,FALSE),"")</f>
        <v>0</v>
      </c>
      <c r="AC492" s="220">
        <f>IFERROR(VLOOKUP($D492,'SAP Data'!$A$7:$SD$1500,AC$4,FALSE),"")</f>
        <v>0</v>
      </c>
      <c r="AD492" s="133">
        <f t="shared" si="519"/>
        <v>-852714.13541666663</v>
      </c>
      <c r="AE492" s="47">
        <f t="shared" si="520"/>
        <v>-954827.19333333324</v>
      </c>
      <c r="AF492" s="47">
        <f t="shared" si="605"/>
        <v>-1040885.92375</v>
      </c>
      <c r="AG492" s="47">
        <f t="shared" si="606"/>
        <v>-1103609.0333333334</v>
      </c>
      <c r="AH492" s="47">
        <f t="shared" si="607"/>
        <v>-1163322.8149999997</v>
      </c>
      <c r="AI492" s="47">
        <f t="shared" si="608"/>
        <v>-1221230.1370833335</v>
      </c>
      <c r="AJ492" s="47">
        <f t="shared" si="513"/>
        <v>-1277881.9325000001</v>
      </c>
      <c r="AK492" s="47">
        <f t="shared" si="514"/>
        <v>-1333397.8879166667</v>
      </c>
      <c r="AL492" s="47">
        <f t="shared" si="515"/>
        <v>-1387683.0004166665</v>
      </c>
      <c r="AM492" s="47">
        <f t="shared" si="516"/>
        <v>-1453345.1004166666</v>
      </c>
      <c r="AN492" s="47">
        <f t="shared" si="517"/>
        <v>-1435717.3233333332</v>
      </c>
      <c r="AO492" s="132">
        <f t="shared" si="518"/>
        <v>-1337492.7379166665</v>
      </c>
      <c r="AP492" s="19"/>
      <c r="AQ492" s="201"/>
      <c r="AR492" s="19"/>
      <c r="AS492" s="19">
        <f t="shared" si="589"/>
        <v>0</v>
      </c>
      <c r="AT492" s="19"/>
      <c r="AU492" s="201"/>
      <c r="AV492" s="19"/>
      <c r="AW492" s="19">
        <f t="shared" si="590"/>
        <v>0</v>
      </c>
      <c r="AY492" s="201"/>
      <c r="BA492" s="19">
        <f t="shared" si="591"/>
        <v>0</v>
      </c>
      <c r="BC492" s="201"/>
      <c r="BE492" s="19">
        <f t="shared" si="592"/>
        <v>0</v>
      </c>
      <c r="BG492" s="201"/>
      <c r="BI492" s="19">
        <f t="shared" si="593"/>
        <v>0</v>
      </c>
      <c r="BK492" s="201"/>
      <c r="BM492" s="19">
        <f t="shared" si="594"/>
        <v>0</v>
      </c>
      <c r="BO492" s="201"/>
      <c r="BQ492" s="47">
        <f t="shared" si="595"/>
        <v>0</v>
      </c>
      <c r="BR492" s="47"/>
      <c r="BS492" s="214"/>
      <c r="BT492" s="47"/>
      <c r="BU492" s="47">
        <f t="shared" si="596"/>
        <v>0</v>
      </c>
      <c r="BV492" s="47"/>
      <c r="BW492" s="214"/>
      <c r="BX492" s="47"/>
      <c r="BY492" s="47">
        <f t="shared" si="597"/>
        <v>0</v>
      </c>
      <c r="BZ492" s="47"/>
      <c r="CA492" s="214"/>
      <c r="CB492" s="47"/>
      <c r="CC492" s="47">
        <f t="shared" si="598"/>
        <v>0</v>
      </c>
      <c r="CD492" s="47"/>
      <c r="CE492" s="214"/>
      <c r="CF492" s="47"/>
      <c r="CG492" s="47">
        <f t="shared" si="599"/>
        <v>0</v>
      </c>
      <c r="CH492" s="47"/>
      <c r="CI492" s="214"/>
      <c r="CJ492" s="47"/>
      <c r="CK492" s="47">
        <f t="shared" si="600"/>
        <v>0</v>
      </c>
      <c r="CM492" s="19">
        <f t="shared" si="601"/>
        <v>0</v>
      </c>
      <c r="CO492" s="19">
        <f t="shared" si="534"/>
        <v>-1337492.7379166665</v>
      </c>
      <c r="CQ492" s="19">
        <f t="shared" si="602"/>
        <v>0</v>
      </c>
      <c r="CS492" s="19">
        <f t="shared" si="535"/>
        <v>0</v>
      </c>
      <c r="CU492" s="19">
        <f t="shared" si="603"/>
        <v>-1337492.7379166665</v>
      </c>
      <c r="CW492" s="76">
        <f t="shared" si="508"/>
        <v>0</v>
      </c>
      <c r="CY492" s="21"/>
      <c r="CZ492" s="19">
        <f t="shared" si="604"/>
        <v>0</v>
      </c>
      <c r="DA492" s="21"/>
    </row>
    <row r="493" spans="1:105" x14ac:dyDescent="0.2">
      <c r="B493" s="17" t="str">
        <f>VLOOKUP(D493,'line assign basis'!$L$15:$Q$1525,6,FALSE)</f>
        <v>WA INTERIM PER TAX A</v>
      </c>
      <c r="C493" s="20" t="s">
        <v>3823</v>
      </c>
      <c r="D493" s="20" t="str">
        <f t="shared" ref="D493" si="609">RIGHT(C493,6)</f>
        <v>254121</v>
      </c>
      <c r="E493" s="20">
        <f>IFERROR(VLOOKUP(D493,'line assign basis'!$L$5:$P$1288,5,FALSE),"")</f>
        <v>19</v>
      </c>
      <c r="F493" s="39"/>
      <c r="G493" s="39"/>
      <c r="I493" s="105">
        <f>IFERROR(VLOOKUP($D493,'SAP Data'!$A$7:$SD$1500,I$4,FALSE),"")</f>
        <v>0</v>
      </c>
      <c r="J493" s="105">
        <f>IFERROR(VLOOKUP($D493,'SAP Data'!$A$7:$SD$1500,J$4,FALSE),"")</f>
        <v>0</v>
      </c>
      <c r="K493" s="105">
        <f>IFERROR(VLOOKUP($D493,'SAP Data'!$A$7:$SD$1500,K$4,FALSE),"")</f>
        <v>0</v>
      </c>
      <c r="L493" s="105">
        <f>IFERROR(VLOOKUP($D493,'SAP Data'!$A$7:$SD$1500,L$4,FALSE),"")</f>
        <v>0</v>
      </c>
      <c r="M493" s="105">
        <f>IFERROR(VLOOKUP($D493,'SAP Data'!$A$7:$SD$1500,M$4,FALSE),"")</f>
        <v>0</v>
      </c>
      <c r="N493" s="105">
        <f>IFERROR(VLOOKUP($D493,'SAP Data'!$A$7:$SD$1500,N$4,FALSE),"")</f>
        <v>0</v>
      </c>
      <c r="O493" s="105">
        <f>IFERROR(VLOOKUP($D493,'SAP Data'!$A$7:$SD$1500,O$4,FALSE),"")</f>
        <v>0</v>
      </c>
      <c r="P493" s="105">
        <f>IFERROR(VLOOKUP($D493,'SAP Data'!$A$7:$SD$1500,P$4,FALSE),"")</f>
        <v>0</v>
      </c>
      <c r="Q493" s="105">
        <f>IFERROR(VLOOKUP($D493,'SAP Data'!$A$7:$SD$1500,Q$4,FALSE),"")</f>
        <v>0</v>
      </c>
      <c r="R493" s="105">
        <f>IFERROR(VLOOKUP($D493,'SAP Data'!$A$7:$SD$1500,R$4,FALSE),"")</f>
        <v>0</v>
      </c>
      <c r="S493" s="105">
        <f>IFERROR(VLOOKUP($D493,'SAP Data'!$A$7:$SD$1500,S$4,FALSE),"")</f>
        <v>0</v>
      </c>
      <c r="T493" s="105">
        <f>IFERROR(VLOOKUP($D493,'SAP Data'!$A$7:$SD$1500,T$4,FALSE),"")</f>
        <v>0</v>
      </c>
      <c r="U493" s="105">
        <f>IFERROR(VLOOKUP($D493,'SAP Data'!$A$7:$SD$1500,U$4,FALSE),"")</f>
        <v>0</v>
      </c>
      <c r="V493" s="105">
        <f>IFERROR(VLOOKUP($D493,'SAP Data'!$A$7:$SD$1500,V$4,FALSE),"")</f>
        <v>0</v>
      </c>
      <c r="W493" s="105">
        <f>IFERROR(VLOOKUP($D493,'SAP Data'!$A$7:$SD$1500,W$4,FALSE),"")</f>
        <v>0</v>
      </c>
      <c r="X493" s="105">
        <f>IFERROR(VLOOKUP($D493,'SAP Data'!$A$7:$SD$1500,X$4,FALSE),"")</f>
        <v>0</v>
      </c>
      <c r="Y493" s="105">
        <f>IFERROR(VLOOKUP($D493,'SAP Data'!$A$7:$SD$1500,Y$4,FALSE),"")</f>
        <v>0</v>
      </c>
      <c r="Z493" s="105">
        <f>IFERROR(VLOOKUP($D493,'SAP Data'!$A$7:$SD$1500,Z$4,FALSE),"")</f>
        <v>0</v>
      </c>
      <c r="AA493" s="105">
        <f>IFERROR(VLOOKUP($D493,'SAP Data'!$A$7:$SD$1500,AA$4,FALSE),"")</f>
        <v>0</v>
      </c>
      <c r="AB493" s="105">
        <f>IFERROR(VLOOKUP($D493,'SAP Data'!$A$7:$SD$1500,AB$4,FALSE),"")</f>
        <v>-2010393.89</v>
      </c>
      <c r="AC493" s="220">
        <f>IFERROR(VLOOKUP($D493,'SAP Data'!$A$7:$SD$1500,AC$4,FALSE),"")</f>
        <v>-1699899.7</v>
      </c>
      <c r="AD493" s="133">
        <f t="shared" ref="AD493" si="610">IFERROR((F493/2+SUM(G493:Q493)+R493/2)/12,"")</f>
        <v>0</v>
      </c>
      <c r="AE493" s="47">
        <f t="shared" ref="AE493" si="611">IFERROR((G493/2+SUM(H493:R493)+S493/2)/12,"")</f>
        <v>0</v>
      </c>
      <c r="AF493" s="47">
        <f t="shared" ref="AF493" si="612">IFERROR((H493/2+SUM(I493:S493)+T493/2)/12,"")</f>
        <v>0</v>
      </c>
      <c r="AG493" s="47">
        <f t="shared" ref="AG493" si="613">IFERROR((I493/2+SUM(J493:T493)+U493/2)/12,"")</f>
        <v>0</v>
      </c>
      <c r="AH493" s="47">
        <f t="shared" ref="AH493" si="614">IFERROR((J493/2+SUM(K493:U493)+V493/2)/12,"")</f>
        <v>0</v>
      </c>
      <c r="AI493" s="47">
        <f t="shared" ref="AI493" si="615">IFERROR((K493/2+SUM(L493:V493)+W493/2)/12,"")</f>
        <v>0</v>
      </c>
      <c r="AJ493" s="47">
        <f t="shared" ref="AJ493" si="616">IFERROR((L493/2+SUM(M493:W493)+X493/2)/12,"")</f>
        <v>0</v>
      </c>
      <c r="AK493" s="47">
        <f t="shared" ref="AK493" si="617">IFERROR((M493/2+SUM(N493:X493)+Y493/2)/12,"")</f>
        <v>0</v>
      </c>
      <c r="AL493" s="47">
        <f t="shared" ref="AL493" si="618">IFERROR((N493/2+SUM(O493:Y493)+Z493/2)/12,"")</f>
        <v>0</v>
      </c>
      <c r="AM493" s="47">
        <f t="shared" ref="AM493" si="619">IFERROR((O493/2+SUM(P493:Z493)+AA493/2)/12,"")</f>
        <v>0</v>
      </c>
      <c r="AN493" s="47">
        <f t="shared" ref="AN493" si="620">IFERROR((P493/2+SUM(Q493:AA493)+AB493/2)/12,"")</f>
        <v>-83766.412083333329</v>
      </c>
      <c r="AO493" s="132">
        <f t="shared" ref="AO493" si="621">IFERROR((Q493/2+SUM(R493:AB493)+AC493/2)/12,"")</f>
        <v>-238361.9783333333</v>
      </c>
      <c r="AP493" s="19"/>
      <c r="AQ493" s="201"/>
      <c r="AR493" s="19"/>
      <c r="AS493" s="19">
        <f t="shared" si="589"/>
        <v>0</v>
      </c>
      <c r="AT493" s="19"/>
      <c r="AU493" s="201"/>
      <c r="AV493" s="19"/>
      <c r="AW493" s="19">
        <f t="shared" si="590"/>
        <v>0</v>
      </c>
      <c r="AY493" s="201"/>
      <c r="BA493" s="19">
        <f t="shared" si="591"/>
        <v>0</v>
      </c>
      <c r="BC493" s="201"/>
      <c r="BE493" s="19">
        <f t="shared" si="592"/>
        <v>0</v>
      </c>
      <c r="BG493" s="201"/>
      <c r="BI493" s="19">
        <f t="shared" si="593"/>
        <v>0</v>
      </c>
      <c r="BK493" s="201"/>
      <c r="BM493" s="19">
        <f t="shared" si="594"/>
        <v>0</v>
      </c>
      <c r="BO493" s="201"/>
      <c r="BQ493" s="47">
        <f t="shared" si="595"/>
        <v>0</v>
      </c>
      <c r="BR493" s="47"/>
      <c r="BS493" s="214"/>
      <c r="BT493" s="47"/>
      <c r="BU493" s="47">
        <f t="shared" si="596"/>
        <v>0</v>
      </c>
      <c r="BV493" s="47"/>
      <c r="BW493" s="214"/>
      <c r="BX493" s="47"/>
      <c r="BY493" s="47">
        <f t="shared" si="597"/>
        <v>0</v>
      </c>
      <c r="BZ493" s="47"/>
      <c r="CA493" s="214"/>
      <c r="CB493" s="47"/>
      <c r="CC493" s="47">
        <f t="shared" si="598"/>
        <v>0</v>
      </c>
      <c r="CD493" s="47"/>
      <c r="CE493" s="214"/>
      <c r="CF493" s="47"/>
      <c r="CG493" s="47">
        <f t="shared" si="599"/>
        <v>0</v>
      </c>
      <c r="CH493" s="47"/>
      <c r="CI493" s="214"/>
      <c r="CJ493" s="47"/>
      <c r="CK493" s="47">
        <f t="shared" si="600"/>
        <v>0</v>
      </c>
      <c r="CM493" s="19">
        <f t="shared" si="601"/>
        <v>0</v>
      </c>
      <c r="CO493" s="19">
        <f t="shared" ref="CO493" si="622">IFERROR(CZ493+CU493,"")</f>
        <v>-238361.9783333333</v>
      </c>
      <c r="CQ493" s="19">
        <f t="shared" si="602"/>
        <v>0</v>
      </c>
      <c r="CS493" s="19">
        <f t="shared" ref="CS493" si="623">IFERROR(CZ493-CQ493,"")</f>
        <v>0</v>
      </c>
      <c r="CU493" s="19">
        <f t="shared" si="603"/>
        <v>-238361.9783333333</v>
      </c>
      <c r="CW493" s="76">
        <f t="shared" ref="CW493" si="624">IFERROR(SUM(CI493:CO493)-AO493,"")</f>
        <v>0</v>
      </c>
      <c r="CY493" s="21"/>
      <c r="CZ493" s="19">
        <f t="shared" si="604"/>
        <v>0</v>
      </c>
      <c r="DA493" s="21"/>
    </row>
    <row r="494" spans="1:105" x14ac:dyDescent="0.2">
      <c r="B494" s="17" t="str">
        <f>VLOOKUP(D494,'line assign basis'!$L$15:$Q$1525,6,FALSE)</f>
        <v>Tx Rfrm Df-OR Rsv-LT</v>
      </c>
      <c r="C494" s="20" t="s">
        <v>1410</v>
      </c>
      <c r="D494" s="20" t="str">
        <f t="shared" si="538"/>
        <v>254125</v>
      </c>
      <c r="E494" s="20">
        <f>IFERROR(VLOOKUP(D494,'line assign basis'!$L$5:$P$1288,5,FALSE),"")</f>
        <v>19</v>
      </c>
      <c r="F494" s="39">
        <v>0</v>
      </c>
      <c r="G494" s="39">
        <v>0</v>
      </c>
      <c r="H494" s="19">
        <v>-2405987.0299999998</v>
      </c>
      <c r="I494" s="105">
        <f>IFERROR(VLOOKUP($D494,'SAP Data'!$A$7:$SD$1500,I$4,FALSE),"")</f>
        <v>-2920231.66</v>
      </c>
      <c r="J494" s="105">
        <f>IFERROR(VLOOKUP($D494,'SAP Data'!$A$7:$SD$1500,J$4,FALSE),"")</f>
        <v>-3264729.34</v>
      </c>
      <c r="K494" s="105">
        <f>IFERROR(VLOOKUP($D494,'SAP Data'!$A$7:$SD$1500,K$4,FALSE),"")</f>
        <v>-3502465.85</v>
      </c>
      <c r="L494" s="105">
        <f>IFERROR(VLOOKUP($D494,'SAP Data'!$A$7:$SD$1500,L$4,FALSE),"")</f>
        <v>-3723852.49</v>
      </c>
      <c r="M494" s="105">
        <f>IFERROR(VLOOKUP($D494,'SAP Data'!$A$7:$SD$1500,M$4,FALSE),"")</f>
        <v>-3945953.76</v>
      </c>
      <c r="N494" s="105">
        <f>IFERROR(VLOOKUP($D494,'SAP Data'!$A$7:$SD$1500,N$4,FALSE),"")</f>
        <v>0</v>
      </c>
      <c r="O494" s="105">
        <f>IFERROR(VLOOKUP($D494,'SAP Data'!$A$7:$SD$1500,O$4,FALSE),"")</f>
        <v>0</v>
      </c>
      <c r="P494" s="105">
        <f>IFERROR(VLOOKUP($D494,'SAP Data'!$A$7:$SD$1500,P$4,FALSE),"")</f>
        <v>0</v>
      </c>
      <c r="Q494" s="105">
        <f>IFERROR(VLOOKUP($D494,'SAP Data'!$A$7:$SD$1500,Q$4,FALSE),"")</f>
        <v>0</v>
      </c>
      <c r="R494" s="105">
        <f>IFERROR(VLOOKUP($D494,'SAP Data'!$A$7:$SD$1500,R$4,FALSE),"")</f>
        <v>0</v>
      </c>
      <c r="S494" s="105">
        <f>IFERROR(VLOOKUP($D494,'SAP Data'!$A$7:$SD$1500,S$4,FALSE),"")</f>
        <v>0</v>
      </c>
      <c r="T494" s="105">
        <f>IFERROR(VLOOKUP($D494,'SAP Data'!$A$7:$SD$1500,T$4,FALSE),"")</f>
        <v>-1050637</v>
      </c>
      <c r="U494" s="105">
        <f>IFERROR(VLOOKUP($D494,'SAP Data'!$A$7:$SD$1500,U$4,FALSE),"")</f>
        <v>-1050637</v>
      </c>
      <c r="V494" s="105">
        <f>IFERROR(VLOOKUP($D494,'SAP Data'!$A$7:$SD$1500,V$4,FALSE),"")</f>
        <v>-1050637</v>
      </c>
      <c r="W494" s="105">
        <f>IFERROR(VLOOKUP($D494,'SAP Data'!$A$7:$SD$1500,W$4,FALSE),"")</f>
        <v>-1050637</v>
      </c>
      <c r="X494" s="105">
        <f>IFERROR(VLOOKUP($D494,'SAP Data'!$A$7:$SD$1500,X$4,FALSE),"")</f>
        <v>-1050637</v>
      </c>
      <c r="Y494" s="105">
        <f>IFERROR(VLOOKUP($D494,'SAP Data'!$A$7:$SD$1500,Y$4,FALSE),"")</f>
        <v>-1050637</v>
      </c>
      <c r="Z494" s="105">
        <f>IFERROR(VLOOKUP($D494,'SAP Data'!$A$7:$SD$1500,Z$4,FALSE),"")</f>
        <v>-1050637</v>
      </c>
      <c r="AA494" s="105">
        <f>IFERROR(VLOOKUP($D494,'SAP Data'!$A$7:$SD$1500,AA$4,FALSE),"")</f>
        <v>0</v>
      </c>
      <c r="AB494" s="105">
        <f>IFERROR(VLOOKUP($D494,'SAP Data'!$A$7:$SD$1500,AB$4,FALSE),"")</f>
        <v>0</v>
      </c>
      <c r="AC494" s="220">
        <f>IFERROR(VLOOKUP($D494,'SAP Data'!$A$7:$SD$1500,AC$4,FALSE),"")</f>
        <v>0</v>
      </c>
      <c r="AD494" s="133">
        <f t="shared" si="519"/>
        <v>-1646935.0108333332</v>
      </c>
      <c r="AE494" s="47">
        <f t="shared" si="520"/>
        <v>-1646935.0108333332</v>
      </c>
      <c r="AF494" s="47">
        <f t="shared" si="605"/>
        <v>-1590462.0929166668</v>
      </c>
      <c r="AG494" s="47">
        <f t="shared" si="606"/>
        <v>-1456089.3975</v>
      </c>
      <c r="AH494" s="47">
        <f t="shared" si="607"/>
        <v>-1285935.7725</v>
      </c>
      <c r="AI494" s="47">
        <f t="shared" si="608"/>
        <v>-1091522.3895833334</v>
      </c>
      <c r="AJ494" s="47">
        <f t="shared" si="513"/>
        <v>-877978.87541666662</v>
      </c>
      <c r="AK494" s="47">
        <f t="shared" si="514"/>
        <v>-645956.69833333336</v>
      </c>
      <c r="AL494" s="47">
        <f t="shared" si="515"/>
        <v>-569095.04166666663</v>
      </c>
      <c r="AM494" s="47">
        <f t="shared" si="516"/>
        <v>-612871.58333333337</v>
      </c>
      <c r="AN494" s="47">
        <f t="shared" si="517"/>
        <v>-612871.58333333337</v>
      </c>
      <c r="AO494" s="132">
        <f t="shared" si="518"/>
        <v>-612871.58333333337</v>
      </c>
      <c r="AP494" s="19"/>
      <c r="AQ494" s="201"/>
      <c r="AR494" s="19"/>
      <c r="AS494" s="19">
        <f t="shared" si="589"/>
        <v>0</v>
      </c>
      <c r="AT494" s="19"/>
      <c r="AU494" s="201"/>
      <c r="AV494" s="19"/>
      <c r="AW494" s="19">
        <f t="shared" si="590"/>
        <v>0</v>
      </c>
      <c r="AY494" s="201"/>
      <c r="BA494" s="19">
        <f t="shared" si="591"/>
        <v>0</v>
      </c>
      <c r="BC494" s="201"/>
      <c r="BE494" s="19">
        <f t="shared" si="592"/>
        <v>0</v>
      </c>
      <c r="BG494" s="201"/>
      <c r="BI494" s="19">
        <f t="shared" si="593"/>
        <v>0</v>
      </c>
      <c r="BK494" s="201"/>
      <c r="BM494" s="19">
        <f t="shared" si="594"/>
        <v>0</v>
      </c>
      <c r="BO494" s="201"/>
      <c r="BQ494" s="47">
        <f t="shared" si="595"/>
        <v>0</v>
      </c>
      <c r="BR494" s="47"/>
      <c r="BS494" s="214"/>
      <c r="BT494" s="47"/>
      <c r="BU494" s="47">
        <f t="shared" si="596"/>
        <v>0</v>
      </c>
      <c r="BV494" s="47"/>
      <c r="BW494" s="214"/>
      <c r="BX494" s="47"/>
      <c r="BY494" s="47">
        <f t="shared" si="597"/>
        <v>0</v>
      </c>
      <c r="BZ494" s="47"/>
      <c r="CA494" s="214"/>
      <c r="CB494" s="47"/>
      <c r="CC494" s="47">
        <f t="shared" si="598"/>
        <v>0</v>
      </c>
      <c r="CD494" s="47"/>
      <c r="CE494" s="214"/>
      <c r="CF494" s="47"/>
      <c r="CG494" s="47">
        <f t="shared" si="599"/>
        <v>0</v>
      </c>
      <c r="CH494" s="47"/>
      <c r="CI494" s="214"/>
      <c r="CJ494" s="47"/>
      <c r="CK494" s="47">
        <f t="shared" si="600"/>
        <v>0</v>
      </c>
      <c r="CM494" s="19">
        <f t="shared" si="601"/>
        <v>0</v>
      </c>
      <c r="CO494" s="19">
        <f t="shared" si="534"/>
        <v>-612871.58333333337</v>
      </c>
      <c r="CQ494" s="19">
        <f t="shared" si="602"/>
        <v>0</v>
      </c>
      <c r="CS494" s="19">
        <f t="shared" si="535"/>
        <v>0</v>
      </c>
      <c r="CU494" s="19">
        <f t="shared" si="603"/>
        <v>-612871.58333333337</v>
      </c>
      <c r="CW494" s="76">
        <f t="shared" si="508"/>
        <v>0</v>
      </c>
      <c r="CY494" s="21"/>
      <c r="CZ494" s="19">
        <f t="shared" si="604"/>
        <v>0</v>
      </c>
      <c r="DA494" s="21"/>
    </row>
    <row r="495" spans="1:105" x14ac:dyDescent="0.2">
      <c r="B495" s="17" t="str">
        <f>VLOOKUP(D495,'line assign basis'!$L$15:$Q$1525,6,FALSE)</f>
        <v>Tx Rfrm Df-WA Rsv-LT</v>
      </c>
      <c r="C495" s="20" t="s">
        <v>1413</v>
      </c>
      <c r="D495" s="20" t="str">
        <f t="shared" si="538"/>
        <v>254130</v>
      </c>
      <c r="E495" s="20">
        <f>IFERROR(VLOOKUP(D495,'line assign basis'!$L$5:$P$1288,5,FALSE),"")</f>
        <v>19</v>
      </c>
      <c r="F495" s="39">
        <v>0</v>
      </c>
      <c r="G495" s="39">
        <v>0</v>
      </c>
      <c r="H495" s="19">
        <v>-106347.55</v>
      </c>
      <c r="I495" s="105">
        <f>IFERROR(VLOOKUP($D495,'SAP Data'!$A$7:$SD$1500,I$4,FALSE),"")</f>
        <v>-128619.9</v>
      </c>
      <c r="J495" s="105">
        <f>IFERROR(VLOOKUP($D495,'SAP Data'!$A$7:$SD$1500,J$4,FALSE),"")</f>
        <v>-142771.97</v>
      </c>
      <c r="K495" s="105">
        <f>IFERROR(VLOOKUP($D495,'SAP Data'!$A$7:$SD$1500,K$4,FALSE),"")</f>
        <v>-152280.48000000001</v>
      </c>
      <c r="L495" s="105">
        <f>IFERROR(VLOOKUP($D495,'SAP Data'!$A$7:$SD$1500,L$4,FALSE),"")</f>
        <v>-160640.79</v>
      </c>
      <c r="M495" s="105">
        <f>IFERROR(VLOOKUP($D495,'SAP Data'!$A$7:$SD$1500,M$4,FALSE),"")</f>
        <v>-168901.51</v>
      </c>
      <c r="N495" s="105">
        <f>IFERROR(VLOOKUP($D495,'SAP Data'!$A$7:$SD$1500,N$4,FALSE),"")</f>
        <v>-365447.09</v>
      </c>
      <c r="O495" s="105">
        <f>IFERROR(VLOOKUP($D495,'SAP Data'!$A$7:$SD$1500,O$4,FALSE),"")</f>
        <v>-405298.08</v>
      </c>
      <c r="P495" s="105">
        <f>IFERROR(VLOOKUP($D495,'SAP Data'!$A$7:$SD$1500,P$4,FALSE),"")</f>
        <v>0</v>
      </c>
      <c r="Q495" s="105">
        <f>IFERROR(VLOOKUP($D495,'SAP Data'!$A$7:$SD$1500,Q$4,FALSE),"")</f>
        <v>-167729.19</v>
      </c>
      <c r="R495" s="105">
        <f>IFERROR(VLOOKUP($D495,'SAP Data'!$A$7:$SD$1500,R$4,FALSE),"")</f>
        <v>-194310.46</v>
      </c>
      <c r="S495" s="105">
        <f>IFERROR(VLOOKUP($D495,'SAP Data'!$A$7:$SD$1500,S$4,FALSE),"")</f>
        <v>-215994.07</v>
      </c>
      <c r="T495" s="105">
        <f>IFERROR(VLOOKUP($D495,'SAP Data'!$A$7:$SD$1500,T$4,FALSE),"")</f>
        <v>-234917.75</v>
      </c>
      <c r="U495" s="105">
        <f>IFERROR(VLOOKUP($D495,'SAP Data'!$A$7:$SD$1500,U$4,FALSE),"")</f>
        <v>-249359.02</v>
      </c>
      <c r="V495" s="105">
        <f>IFERROR(VLOOKUP($D495,'SAP Data'!$A$7:$SD$1500,V$4,FALSE),"")</f>
        <v>-258829.38</v>
      </c>
      <c r="W495" s="105">
        <f>IFERROR(VLOOKUP($D495,'SAP Data'!$A$7:$SD$1500,W$4,FALSE),"")</f>
        <v>-265487.51</v>
      </c>
      <c r="X495" s="105">
        <f>IFERROR(VLOOKUP($D495,'SAP Data'!$A$7:$SD$1500,X$4,FALSE),"")</f>
        <v>-271446.64</v>
      </c>
      <c r="Y495" s="105">
        <f>IFERROR(VLOOKUP($D495,'SAP Data'!$A$7:$SD$1500,Y$4,FALSE),"")</f>
        <v>-277352.32000000001</v>
      </c>
      <c r="Z495" s="105">
        <f>IFERROR(VLOOKUP($D495,'SAP Data'!$A$7:$SD$1500,Z$4,FALSE),"")</f>
        <v>-283967.38</v>
      </c>
      <c r="AA495" s="105">
        <f>IFERROR(VLOOKUP($D495,'SAP Data'!$A$7:$SD$1500,AA$4,FALSE),"")</f>
        <v>0</v>
      </c>
      <c r="AB495" s="105">
        <f>IFERROR(VLOOKUP($D495,'SAP Data'!$A$7:$SD$1500,AB$4,FALSE),"")</f>
        <v>0</v>
      </c>
      <c r="AC495" s="220">
        <f>IFERROR(VLOOKUP($D495,'SAP Data'!$A$7:$SD$1500,AC$4,FALSE),"")</f>
        <v>0</v>
      </c>
      <c r="AD495" s="133">
        <f t="shared" si="519"/>
        <v>-157932.64916666667</v>
      </c>
      <c r="AE495" s="47">
        <f t="shared" si="520"/>
        <v>-175028.67125000001</v>
      </c>
      <c r="AF495" s="47">
        <f t="shared" si="605"/>
        <v>-189385.51583333334</v>
      </c>
      <c r="AG495" s="47">
        <f t="shared" si="606"/>
        <v>-199773.40416666667</v>
      </c>
      <c r="AH495" s="47">
        <f t="shared" si="607"/>
        <v>-209639.92624999999</v>
      </c>
      <c r="AI495" s="47">
        <f t="shared" si="608"/>
        <v>-219192.61124999999</v>
      </c>
      <c r="AJ495" s="47">
        <f t="shared" si="513"/>
        <v>-228526.48125000004</v>
      </c>
      <c r="AK495" s="47">
        <f t="shared" si="514"/>
        <v>-237662.17541666667</v>
      </c>
      <c r="AL495" s="47">
        <f t="shared" si="515"/>
        <v>-238785.97124999997</v>
      </c>
      <c r="AM495" s="47">
        <f t="shared" si="516"/>
        <v>-218503.56333333332</v>
      </c>
      <c r="AN495" s="47">
        <f t="shared" si="517"/>
        <v>-201616.14333333331</v>
      </c>
      <c r="AO495" s="132">
        <f t="shared" si="518"/>
        <v>-194627.42708333337</v>
      </c>
      <c r="AP495" s="19"/>
      <c r="AQ495" s="201"/>
      <c r="AR495" s="19"/>
      <c r="AS495" s="19">
        <f t="shared" si="589"/>
        <v>0</v>
      </c>
      <c r="AT495" s="19"/>
      <c r="AU495" s="201"/>
      <c r="AV495" s="19"/>
      <c r="AW495" s="19">
        <f t="shared" si="590"/>
        <v>0</v>
      </c>
      <c r="AY495" s="201"/>
      <c r="BA495" s="19">
        <f t="shared" si="591"/>
        <v>0</v>
      </c>
      <c r="BC495" s="201"/>
      <c r="BE495" s="19">
        <f t="shared" si="592"/>
        <v>0</v>
      </c>
      <c r="BG495" s="201"/>
      <c r="BI495" s="19">
        <f t="shared" si="593"/>
        <v>0</v>
      </c>
      <c r="BK495" s="201"/>
      <c r="BM495" s="19">
        <f t="shared" si="594"/>
        <v>0</v>
      </c>
      <c r="BO495" s="201"/>
      <c r="BQ495" s="47">
        <f t="shared" si="595"/>
        <v>0</v>
      </c>
      <c r="BR495" s="47"/>
      <c r="BS495" s="214"/>
      <c r="BT495" s="47"/>
      <c r="BU495" s="47">
        <f t="shared" si="596"/>
        <v>0</v>
      </c>
      <c r="BV495" s="47"/>
      <c r="BW495" s="214"/>
      <c r="BX495" s="47"/>
      <c r="BY495" s="47">
        <f t="shared" si="597"/>
        <v>0</v>
      </c>
      <c r="BZ495" s="47"/>
      <c r="CA495" s="214"/>
      <c r="CB495" s="47"/>
      <c r="CC495" s="47">
        <f t="shared" si="598"/>
        <v>0</v>
      </c>
      <c r="CD495" s="47"/>
      <c r="CE495" s="214"/>
      <c r="CF495" s="47"/>
      <c r="CG495" s="47">
        <f t="shared" si="599"/>
        <v>0</v>
      </c>
      <c r="CH495" s="47"/>
      <c r="CI495" s="214"/>
      <c r="CJ495" s="47"/>
      <c r="CK495" s="47">
        <f t="shared" si="600"/>
        <v>0</v>
      </c>
      <c r="CM495" s="19">
        <f t="shared" si="601"/>
        <v>0</v>
      </c>
      <c r="CO495" s="19">
        <f t="shared" si="534"/>
        <v>-194627.42708333337</v>
      </c>
      <c r="CQ495" s="19">
        <f t="shared" si="602"/>
        <v>0</v>
      </c>
      <c r="CS495" s="19">
        <f t="shared" si="535"/>
        <v>0</v>
      </c>
      <c r="CU495" s="19">
        <f t="shared" si="603"/>
        <v>-194627.42708333337</v>
      </c>
      <c r="CW495" s="76">
        <f t="shared" si="508"/>
        <v>0</v>
      </c>
      <c r="CY495" s="21"/>
      <c r="CZ495" s="19">
        <f t="shared" si="604"/>
        <v>0</v>
      </c>
      <c r="DA495" s="21"/>
    </row>
    <row r="496" spans="1:105" x14ac:dyDescent="0.2">
      <c r="B496" s="17" t="str">
        <f>VLOOKUP(D496,'line assign basis'!$L$15:$Q$1525,6,FALSE)</f>
        <v>LT STOR MRGN SH - OR</v>
      </c>
      <c r="C496" s="20" t="s">
        <v>1416</v>
      </c>
      <c r="D496" s="20" t="str">
        <f t="shared" si="538"/>
        <v>254311</v>
      </c>
      <c r="E496" s="20">
        <f>IFERROR(VLOOKUP(D496,'line assign basis'!$L$5:$P$1288,5,FALSE),"")</f>
        <v>23</v>
      </c>
      <c r="F496" s="39">
        <v>0</v>
      </c>
      <c r="G496" s="39">
        <v>0</v>
      </c>
      <c r="H496" s="19">
        <v>-2110690.56</v>
      </c>
      <c r="I496" s="105">
        <f>IFERROR(VLOOKUP($D496,'SAP Data'!$A$7:$SD$1500,I$4,FALSE),"")</f>
        <v>-2915925</v>
      </c>
      <c r="J496" s="105">
        <f>IFERROR(VLOOKUP($D496,'SAP Data'!$A$7:$SD$1500,J$4,FALSE),"")</f>
        <v>-4085483.23</v>
      </c>
      <c r="K496" s="105">
        <f>IFERROR(VLOOKUP($D496,'SAP Data'!$A$7:$SD$1500,K$4,FALSE),"")</f>
        <v>0</v>
      </c>
      <c r="L496" s="105">
        <f>IFERROR(VLOOKUP($D496,'SAP Data'!$A$7:$SD$1500,L$4,FALSE),"")</f>
        <v>0</v>
      </c>
      <c r="M496" s="105">
        <f>IFERROR(VLOOKUP($D496,'SAP Data'!$A$7:$SD$1500,M$4,FALSE),"")</f>
        <v>0</v>
      </c>
      <c r="N496" s="105">
        <f>IFERROR(VLOOKUP($D496,'SAP Data'!$A$7:$SD$1500,N$4,FALSE),"")</f>
        <v>0</v>
      </c>
      <c r="O496" s="105">
        <f>IFERROR(VLOOKUP($D496,'SAP Data'!$A$7:$SD$1500,O$4,FALSE),"")</f>
        <v>0</v>
      </c>
      <c r="P496" s="105">
        <f>IFERROR(VLOOKUP($D496,'SAP Data'!$A$7:$SD$1500,P$4,FALSE),"")</f>
        <v>-3086901.63</v>
      </c>
      <c r="Q496" s="105">
        <f>IFERROR(VLOOKUP($D496,'SAP Data'!$A$7:$SD$1500,Q$4,FALSE),"")</f>
        <v>0</v>
      </c>
      <c r="R496" s="105">
        <f>IFERROR(VLOOKUP($D496,'SAP Data'!$A$7:$SD$1500,R$4,FALSE),"")</f>
        <v>-338279.28</v>
      </c>
      <c r="S496" s="105">
        <f>IFERROR(VLOOKUP($D496,'SAP Data'!$A$7:$SD$1500,S$4,FALSE),"")</f>
        <v>-2470084.67</v>
      </c>
      <c r="T496" s="105">
        <f>IFERROR(VLOOKUP($D496,'SAP Data'!$A$7:$SD$1500,T$4,FALSE),"")</f>
        <v>-5040491.2300000004</v>
      </c>
      <c r="U496" s="105">
        <f>IFERROR(VLOOKUP($D496,'SAP Data'!$A$7:$SD$1500,U$4,FALSE),"")</f>
        <v>-6668841.1900000004</v>
      </c>
      <c r="V496" s="105">
        <f>IFERROR(VLOOKUP($D496,'SAP Data'!$A$7:$SD$1500,V$4,FALSE),"")</f>
        <v>-8435064.2699999996</v>
      </c>
      <c r="W496" s="105">
        <f>IFERROR(VLOOKUP($D496,'SAP Data'!$A$7:$SD$1500,W$4,FALSE),"")</f>
        <v>0</v>
      </c>
      <c r="X496" s="105">
        <f>IFERROR(VLOOKUP($D496,'SAP Data'!$A$7:$SD$1500,X$4,FALSE),"")</f>
        <v>0</v>
      </c>
      <c r="Y496" s="105">
        <f>IFERROR(VLOOKUP($D496,'SAP Data'!$A$7:$SD$1500,Y$4,FALSE),"")</f>
        <v>0</v>
      </c>
      <c r="Z496" s="105">
        <f>IFERROR(VLOOKUP($D496,'SAP Data'!$A$7:$SD$1500,Z$4,FALSE),"")</f>
        <v>0</v>
      </c>
      <c r="AA496" s="105">
        <f>IFERROR(VLOOKUP($D496,'SAP Data'!$A$7:$SD$1500,AA$4,FALSE),"")</f>
        <v>0</v>
      </c>
      <c r="AB496" s="105">
        <f>IFERROR(VLOOKUP($D496,'SAP Data'!$A$7:$SD$1500,AB$4,FALSE),"")</f>
        <v>0</v>
      </c>
      <c r="AC496" s="220">
        <f>IFERROR(VLOOKUP($D496,'SAP Data'!$A$7:$SD$1500,AC$4,FALSE),"")</f>
        <v>0</v>
      </c>
      <c r="AD496" s="133">
        <f t="shared" si="519"/>
        <v>-1030678.3383333335</v>
      </c>
      <c r="AE496" s="47">
        <f t="shared" si="520"/>
        <v>-1147693.5029166667</v>
      </c>
      <c r="AF496" s="47">
        <f t="shared" si="605"/>
        <v>-1372688.7254166666</v>
      </c>
      <c r="AG496" s="47">
        <f t="shared" si="606"/>
        <v>-1651135.2612499997</v>
      </c>
      <c r="AH496" s="47">
        <f t="shared" si="607"/>
        <v>-1988739.3125</v>
      </c>
      <c r="AI496" s="47">
        <f t="shared" si="608"/>
        <v>-2169971.8558333335</v>
      </c>
      <c r="AJ496" s="47">
        <f t="shared" si="513"/>
        <v>-2169971.8558333335</v>
      </c>
      <c r="AK496" s="47">
        <f t="shared" si="514"/>
        <v>-2169971.8558333335</v>
      </c>
      <c r="AL496" s="47">
        <f t="shared" si="515"/>
        <v>-2169971.8558333335</v>
      </c>
      <c r="AM496" s="47">
        <f t="shared" si="516"/>
        <v>-2169971.8558333335</v>
      </c>
      <c r="AN496" s="47">
        <f t="shared" si="517"/>
        <v>-2041350.9545833336</v>
      </c>
      <c r="AO496" s="132">
        <f t="shared" si="518"/>
        <v>-1912730.0533333335</v>
      </c>
      <c r="AP496" s="19"/>
      <c r="AQ496" s="201"/>
      <c r="AR496" s="19"/>
      <c r="AS496" s="19">
        <f t="shared" si="589"/>
        <v>0</v>
      </c>
      <c r="AT496" s="19"/>
      <c r="AU496" s="201"/>
      <c r="AV496" s="19"/>
      <c r="AW496" s="19">
        <f t="shared" si="590"/>
        <v>0</v>
      </c>
      <c r="AY496" s="201"/>
      <c r="BA496" s="19">
        <f t="shared" si="591"/>
        <v>0</v>
      </c>
      <c r="BC496" s="201"/>
      <c r="BE496" s="19">
        <f t="shared" si="592"/>
        <v>0</v>
      </c>
      <c r="BG496" s="201"/>
      <c r="BI496" s="19">
        <f t="shared" si="593"/>
        <v>0</v>
      </c>
      <c r="BK496" s="201"/>
      <c r="BM496" s="19">
        <f t="shared" si="594"/>
        <v>0</v>
      </c>
      <c r="BO496" s="201"/>
      <c r="BQ496" s="47">
        <f t="shared" si="595"/>
        <v>0</v>
      </c>
      <c r="BR496" s="47"/>
      <c r="BS496" s="214"/>
      <c r="BT496" s="47"/>
      <c r="BU496" s="47">
        <f t="shared" si="596"/>
        <v>0</v>
      </c>
      <c r="BV496" s="47"/>
      <c r="BW496" s="214"/>
      <c r="BX496" s="47"/>
      <c r="BY496" s="47">
        <f t="shared" si="597"/>
        <v>0</v>
      </c>
      <c r="BZ496" s="47"/>
      <c r="CA496" s="214"/>
      <c r="CB496" s="47"/>
      <c r="CC496" s="47">
        <f t="shared" si="598"/>
        <v>0</v>
      </c>
      <c r="CD496" s="47"/>
      <c r="CE496" s="214"/>
      <c r="CF496" s="47"/>
      <c r="CG496" s="47">
        <f t="shared" si="599"/>
        <v>0</v>
      </c>
      <c r="CH496" s="47"/>
      <c r="CI496" s="214"/>
      <c r="CJ496" s="47"/>
      <c r="CK496" s="47">
        <f t="shared" si="600"/>
        <v>0</v>
      </c>
      <c r="CM496" s="19">
        <f t="shared" si="601"/>
        <v>0</v>
      </c>
      <c r="CO496" s="19">
        <f t="shared" si="534"/>
        <v>-1912730.0533333335</v>
      </c>
      <c r="CQ496" s="19">
        <f t="shared" si="602"/>
        <v>0</v>
      </c>
      <c r="CS496" s="19">
        <f t="shared" si="535"/>
        <v>0</v>
      </c>
      <c r="CU496" s="19">
        <f t="shared" si="603"/>
        <v>-1912730.0533333335</v>
      </c>
      <c r="CW496" s="76">
        <f t="shared" si="508"/>
        <v>0</v>
      </c>
      <c r="CY496" s="21"/>
      <c r="CZ496" s="19">
        <f t="shared" si="604"/>
        <v>0</v>
      </c>
      <c r="DA496" s="21"/>
    </row>
    <row r="497" spans="1:105" x14ac:dyDescent="0.2">
      <c r="B497" s="17" t="str">
        <f>VLOOKUP(D497,'line assign basis'!$L$15:$Q$1525,6,FALSE)</f>
        <v>ASSET RETIRE OBLIGTN</v>
      </c>
      <c r="C497" s="20" t="s">
        <v>1420</v>
      </c>
      <c r="D497" s="20" t="str">
        <f t="shared" si="538"/>
        <v>108100</v>
      </c>
      <c r="E497" s="20">
        <f>IFERROR(VLOOKUP(D497,'line assign basis'!$L$5:$P$1288,5,FALSE),"")</f>
        <v>8</v>
      </c>
      <c r="F497" s="39">
        <v>0</v>
      </c>
      <c r="G497" s="39">
        <v>0</v>
      </c>
      <c r="H497" s="19">
        <v>0</v>
      </c>
      <c r="I497" s="105">
        <f>IFERROR(VLOOKUP($D497,'SAP Data'!$A$7:$SD$1500,I$4,FALSE),"")</f>
        <v>0</v>
      </c>
      <c r="J497" s="105">
        <f>IFERROR(VLOOKUP($D497,'SAP Data'!$A$7:$SD$1500,J$4,FALSE),"")</f>
        <v>0</v>
      </c>
      <c r="K497" s="105">
        <f>IFERROR(VLOOKUP($D497,'SAP Data'!$A$7:$SD$1500,K$4,FALSE),"")</f>
        <v>0</v>
      </c>
      <c r="L497" s="105">
        <f>IFERROR(VLOOKUP($D497,'SAP Data'!$A$7:$SD$1500,L$4,FALSE),"")</f>
        <v>0</v>
      </c>
      <c r="M497" s="105">
        <f>IFERROR(VLOOKUP($D497,'SAP Data'!$A$7:$SD$1500,M$4,FALSE),"")</f>
        <v>0</v>
      </c>
      <c r="N497" s="105">
        <f>IFERROR(VLOOKUP($D497,'SAP Data'!$A$7:$SD$1500,N$4,FALSE),"")</f>
        <v>0</v>
      </c>
      <c r="O497" s="105">
        <f>IFERROR(VLOOKUP($D497,'SAP Data'!$A$7:$SD$1500,O$4,FALSE),"")</f>
        <v>0</v>
      </c>
      <c r="P497" s="105">
        <f>IFERROR(VLOOKUP($D497,'SAP Data'!$A$7:$SD$1500,P$4,FALSE),"")</f>
        <v>0</v>
      </c>
      <c r="Q497" s="105">
        <f>IFERROR(VLOOKUP($D497,'SAP Data'!$A$7:$SD$1500,Q$4,FALSE),"")</f>
        <v>0</v>
      </c>
      <c r="R497" s="105">
        <f>IFERROR(VLOOKUP($D497,'SAP Data'!$A$7:$SD$1500,R$4,FALSE),"")</f>
        <v>0</v>
      </c>
      <c r="S497" s="105">
        <f>IFERROR(VLOOKUP($D497,'SAP Data'!$A$7:$SD$1500,S$4,FALSE),"")</f>
        <v>0</v>
      </c>
      <c r="T497" s="105">
        <f>IFERROR(VLOOKUP($D497,'SAP Data'!$A$7:$SD$1500,T$4,FALSE),"")</f>
        <v>0</v>
      </c>
      <c r="U497" s="105">
        <f>IFERROR(VLOOKUP($D497,'SAP Data'!$A$7:$SD$1500,U$4,FALSE),"")</f>
        <v>0</v>
      </c>
      <c r="V497" s="105">
        <f>IFERROR(VLOOKUP($D497,'SAP Data'!$A$7:$SD$1500,V$4,FALSE),"")</f>
        <v>0</v>
      </c>
      <c r="W497" s="105">
        <f>IFERROR(VLOOKUP($D497,'SAP Data'!$A$7:$SD$1500,W$4,FALSE),"")</f>
        <v>0</v>
      </c>
      <c r="X497" s="105">
        <f>IFERROR(VLOOKUP($D497,'SAP Data'!$A$7:$SD$1500,X$4,FALSE),"")</f>
        <v>0</v>
      </c>
      <c r="Y497" s="105">
        <f>IFERROR(VLOOKUP($D497,'SAP Data'!$A$7:$SD$1500,Y$4,FALSE),"")</f>
        <v>0</v>
      </c>
      <c r="Z497" s="105">
        <f>IFERROR(VLOOKUP($D497,'SAP Data'!$A$7:$SD$1500,Z$4,FALSE),"")</f>
        <v>0</v>
      </c>
      <c r="AA497" s="105">
        <f>IFERROR(VLOOKUP($D497,'SAP Data'!$A$7:$SD$1500,AA$4,FALSE),"")</f>
        <v>0</v>
      </c>
      <c r="AB497" s="105">
        <f>IFERROR(VLOOKUP($D497,'SAP Data'!$A$7:$SD$1500,AB$4,FALSE),"")</f>
        <v>0</v>
      </c>
      <c r="AC497" s="220">
        <f>IFERROR(VLOOKUP($D497,'SAP Data'!$A$7:$SD$1500,AC$4,FALSE),"")</f>
        <v>0</v>
      </c>
      <c r="AD497" s="133">
        <f t="shared" si="519"/>
        <v>0</v>
      </c>
      <c r="AE497" s="47">
        <f t="shared" si="520"/>
        <v>0</v>
      </c>
      <c r="AF497" s="47">
        <f t="shared" si="605"/>
        <v>0</v>
      </c>
      <c r="AG497" s="47">
        <f t="shared" si="606"/>
        <v>0</v>
      </c>
      <c r="AH497" s="47">
        <f t="shared" si="607"/>
        <v>0</v>
      </c>
      <c r="AI497" s="47">
        <f t="shared" si="608"/>
        <v>0</v>
      </c>
      <c r="AJ497" s="47">
        <f t="shared" si="513"/>
        <v>0</v>
      </c>
      <c r="AK497" s="47">
        <f t="shared" si="514"/>
        <v>0</v>
      </c>
      <c r="AL497" s="47">
        <f t="shared" si="515"/>
        <v>0</v>
      </c>
      <c r="AM497" s="47">
        <f t="shared" si="516"/>
        <v>0</v>
      </c>
      <c r="AN497" s="47">
        <f t="shared" si="517"/>
        <v>0</v>
      </c>
      <c r="AO497" s="132">
        <f t="shared" si="518"/>
        <v>0</v>
      </c>
      <c r="AP497" s="19"/>
      <c r="AQ497" s="201"/>
      <c r="AR497" s="19"/>
      <c r="AS497" s="19">
        <f t="shared" si="589"/>
        <v>0</v>
      </c>
      <c r="AT497" s="19"/>
      <c r="AU497" s="201"/>
      <c r="AV497" s="19"/>
      <c r="AW497" s="19">
        <f t="shared" si="590"/>
        <v>0</v>
      </c>
      <c r="AY497" s="201"/>
      <c r="BA497" s="19">
        <f t="shared" si="591"/>
        <v>0</v>
      </c>
      <c r="BC497" s="201"/>
      <c r="BE497" s="19">
        <f t="shared" si="592"/>
        <v>0</v>
      </c>
      <c r="BG497" s="201"/>
      <c r="BI497" s="19">
        <f t="shared" si="593"/>
        <v>0</v>
      </c>
      <c r="BK497" s="201"/>
      <c r="BM497" s="19">
        <f t="shared" si="594"/>
        <v>0</v>
      </c>
      <c r="BO497" s="201"/>
      <c r="BQ497" s="47">
        <f t="shared" si="595"/>
        <v>0</v>
      </c>
      <c r="BR497" s="47"/>
      <c r="BS497" s="214"/>
      <c r="BT497" s="47"/>
      <c r="BU497" s="47">
        <f t="shared" si="596"/>
        <v>0</v>
      </c>
      <c r="BV497" s="47"/>
      <c r="BW497" s="214"/>
      <c r="BX497" s="47"/>
      <c r="BY497" s="47">
        <f t="shared" si="597"/>
        <v>0</v>
      </c>
      <c r="BZ497" s="47"/>
      <c r="CA497" s="214"/>
      <c r="CB497" s="47"/>
      <c r="CC497" s="47">
        <f t="shared" si="598"/>
        <v>0</v>
      </c>
      <c r="CD497" s="47"/>
      <c r="CE497" s="214"/>
      <c r="CF497" s="47"/>
      <c r="CG497" s="47">
        <f t="shared" si="599"/>
        <v>0</v>
      </c>
      <c r="CH497" s="47"/>
      <c r="CI497" s="214"/>
      <c r="CJ497" s="47"/>
      <c r="CK497" s="47">
        <f t="shared" si="600"/>
        <v>0</v>
      </c>
      <c r="CM497" s="19">
        <f t="shared" si="601"/>
        <v>0</v>
      </c>
      <c r="CO497" s="19">
        <f t="shared" si="534"/>
        <v>0</v>
      </c>
      <c r="CQ497" s="19">
        <f t="shared" si="602"/>
        <v>0</v>
      </c>
      <c r="CS497" s="19">
        <f t="shared" si="535"/>
        <v>0</v>
      </c>
      <c r="CU497" s="19">
        <f t="shared" si="603"/>
        <v>0</v>
      </c>
      <c r="CW497" s="76">
        <f t="shared" si="508"/>
        <v>0</v>
      </c>
      <c r="CY497" s="21"/>
      <c r="CZ497" s="19">
        <f t="shared" si="604"/>
        <v>0</v>
      </c>
      <c r="DA497" s="21"/>
    </row>
    <row r="498" spans="1:105" x14ac:dyDescent="0.2">
      <c r="B498" s="17" t="str">
        <f>VLOOKUP(D498,'line assign basis'!$L$15:$Q$1525,6,FALSE)</f>
        <v>ASSET RETIREMENT OBL</v>
      </c>
      <c r="C498" s="20" t="s">
        <v>1422</v>
      </c>
      <c r="D498" s="20" t="str">
        <f t="shared" si="538"/>
        <v>108102</v>
      </c>
      <c r="E498" s="20">
        <f>IFERROR(VLOOKUP(D498,'line assign basis'!$L$5:$P$1288,5,FALSE),"")</f>
        <v>8</v>
      </c>
      <c r="F498" s="39">
        <v>-360967485.81999999</v>
      </c>
      <c r="G498" s="39">
        <v>-362505334.16000003</v>
      </c>
      <c r="H498" s="19">
        <v>-364023864.07999998</v>
      </c>
      <c r="I498" s="105">
        <f>IFERROR(VLOOKUP($D498,'SAP Data'!$A$7:$SD$1500,I$4,FALSE),"")</f>
        <v>-365562226.5</v>
      </c>
      <c r="J498" s="105">
        <f>IFERROR(VLOOKUP($D498,'SAP Data'!$A$7:$SD$1500,J$4,FALSE),"")</f>
        <v>-367403938.95999998</v>
      </c>
      <c r="K498" s="105">
        <f>IFERROR(VLOOKUP($D498,'SAP Data'!$A$7:$SD$1500,K$4,FALSE),"")</f>
        <v>-368879953.64999998</v>
      </c>
      <c r="L498" s="105">
        <f>IFERROR(VLOOKUP($D498,'SAP Data'!$A$7:$SD$1500,L$4,FALSE),"")</f>
        <v>-370314697.70999998</v>
      </c>
      <c r="M498" s="105">
        <f>IFERROR(VLOOKUP($D498,'SAP Data'!$A$7:$SD$1500,M$4,FALSE),"")</f>
        <v>-372171637.50999999</v>
      </c>
      <c r="N498" s="105">
        <f>IFERROR(VLOOKUP($D498,'SAP Data'!$A$7:$SD$1500,N$4,FALSE),"")</f>
        <v>-373866737.73000002</v>
      </c>
      <c r="O498" s="105">
        <f>IFERROR(VLOOKUP($D498,'SAP Data'!$A$7:$SD$1500,O$4,FALSE),"")</f>
        <v>-375752325.69999999</v>
      </c>
      <c r="P498" s="105">
        <f>IFERROR(VLOOKUP($D498,'SAP Data'!$A$7:$SD$1500,P$4,FALSE),"")</f>
        <v>-377351785.74000001</v>
      </c>
      <c r="Q498" s="105">
        <f>IFERROR(VLOOKUP($D498,'SAP Data'!$A$7:$SD$1500,Q$4,FALSE),"")</f>
        <v>-379053389.19</v>
      </c>
      <c r="R498" s="105">
        <f>IFERROR(VLOOKUP($D498,'SAP Data'!$A$7:$SD$1500,R$4,FALSE),"")</f>
        <v>-380285505.86000001</v>
      </c>
      <c r="S498" s="105">
        <f>IFERROR(VLOOKUP($D498,'SAP Data'!$A$7:$SD$1500,S$4,FALSE),"")</f>
        <v>-381695381.93000001</v>
      </c>
      <c r="T498" s="105">
        <f>IFERROR(VLOOKUP($D498,'SAP Data'!$A$7:$SD$1500,T$4,FALSE),"")</f>
        <v>-383273520.48000002</v>
      </c>
      <c r="U498" s="105">
        <f>IFERROR(VLOOKUP($D498,'SAP Data'!$A$7:$SD$1500,U$4,FALSE),"")</f>
        <v>-384820312.99000001</v>
      </c>
      <c r="V498" s="105">
        <f>IFERROR(VLOOKUP($D498,'SAP Data'!$A$7:$SD$1500,V$4,FALSE),"")</f>
        <v>-386818549.64999998</v>
      </c>
      <c r="W498" s="105">
        <f>IFERROR(VLOOKUP($D498,'SAP Data'!$A$7:$SD$1500,W$4,FALSE),"")</f>
        <v>-388811701.39999998</v>
      </c>
      <c r="X498" s="105">
        <f>IFERROR(VLOOKUP($D498,'SAP Data'!$A$7:$SD$1500,X$4,FALSE),"")</f>
        <v>-390790786.63</v>
      </c>
      <c r="Y498" s="105">
        <f>IFERROR(VLOOKUP($D498,'SAP Data'!$A$7:$SD$1500,Y$4,FALSE),"")</f>
        <v>-392713261.93000001</v>
      </c>
      <c r="Z498" s="105">
        <f>IFERROR(VLOOKUP($D498,'SAP Data'!$A$7:$SD$1500,Z$4,FALSE),"")</f>
        <v>-394691463.10000002</v>
      </c>
      <c r="AA498" s="105">
        <f>IFERROR(VLOOKUP($D498,'SAP Data'!$A$7:$SD$1500,AA$4,FALSE),"")</f>
        <v>-396232087.63999999</v>
      </c>
      <c r="AB498" s="105">
        <f>IFERROR(VLOOKUP($D498,'SAP Data'!$A$7:$SD$1500,AB$4,FALSE),"")</f>
        <v>-397984297.61000001</v>
      </c>
      <c r="AC498" s="220">
        <f>IFERROR(VLOOKUP($D498,'SAP Data'!$A$7:$SD$1500,AC$4,FALSE),"")</f>
        <v>-399974537.18000001</v>
      </c>
      <c r="AD498" s="133">
        <f t="shared" si="519"/>
        <v>-370626032.23083329</v>
      </c>
      <c r="AE498" s="47">
        <f t="shared" si="520"/>
        <v>-372230535.05625004</v>
      </c>
      <c r="AF498" s="47">
        <f t="shared" si="605"/>
        <v>-373832189.39666671</v>
      </c>
      <c r="AG498" s="47">
        <f t="shared" si="606"/>
        <v>-375436678.68374997</v>
      </c>
      <c r="AH498" s="47">
        <f t="shared" si="607"/>
        <v>-377048041.06624991</v>
      </c>
      <c r="AI498" s="47">
        <f t="shared" si="608"/>
        <v>-378687472.66791672</v>
      </c>
      <c r="AJ498" s="47">
        <f t="shared" si="513"/>
        <v>-380371132.52916664</v>
      </c>
      <c r="AK498" s="47">
        <f t="shared" si="514"/>
        <v>-382080203.91833335</v>
      </c>
      <c r="AL498" s="47">
        <f t="shared" si="515"/>
        <v>-383803801.82625008</v>
      </c>
      <c r="AM498" s="47">
        <f t="shared" si="516"/>
        <v>-385524822.13083333</v>
      </c>
      <c r="AN498" s="47">
        <f t="shared" si="517"/>
        <v>-387237833.53958338</v>
      </c>
      <c r="AO498" s="132">
        <f t="shared" si="518"/>
        <v>-388969236.03375</v>
      </c>
      <c r="AP498" s="19"/>
      <c r="AQ498" s="201"/>
      <c r="AR498" s="19"/>
      <c r="AS498" s="19">
        <f t="shared" si="589"/>
        <v>0</v>
      </c>
      <c r="AT498" s="19"/>
      <c r="AU498" s="201"/>
      <c r="AV498" s="19"/>
      <c r="AW498" s="19">
        <f t="shared" si="590"/>
        <v>0</v>
      </c>
      <c r="AY498" s="201"/>
      <c r="BA498" s="19">
        <f t="shared" si="591"/>
        <v>0</v>
      </c>
      <c r="BC498" s="201"/>
      <c r="BE498" s="19">
        <f t="shared" si="592"/>
        <v>0</v>
      </c>
      <c r="BG498" s="201"/>
      <c r="BI498" s="19">
        <f t="shared" si="593"/>
        <v>0</v>
      </c>
      <c r="BK498" s="201"/>
      <c r="BM498" s="19">
        <f t="shared" si="594"/>
        <v>0</v>
      </c>
      <c r="BO498" s="201"/>
      <c r="BQ498" s="47">
        <f t="shared" si="595"/>
        <v>0</v>
      </c>
      <c r="BR498" s="47"/>
      <c r="BS498" s="214"/>
      <c r="BT498" s="47"/>
      <c r="BU498" s="47">
        <f t="shared" si="596"/>
        <v>0</v>
      </c>
      <c r="BV498" s="47"/>
      <c r="BW498" s="214"/>
      <c r="BX498" s="47"/>
      <c r="BY498" s="47">
        <f t="shared" si="597"/>
        <v>0</v>
      </c>
      <c r="BZ498" s="47"/>
      <c r="CA498" s="214"/>
      <c r="CB498" s="47"/>
      <c r="CC498" s="47">
        <f t="shared" si="598"/>
        <v>0</v>
      </c>
      <c r="CD498" s="47"/>
      <c r="CE498" s="214"/>
      <c r="CF498" s="47"/>
      <c r="CG498" s="47">
        <f t="shared" si="599"/>
        <v>0</v>
      </c>
      <c r="CH498" s="47"/>
      <c r="CI498" s="214"/>
      <c r="CJ498" s="47"/>
      <c r="CK498" s="47">
        <f t="shared" si="600"/>
        <v>0</v>
      </c>
      <c r="CM498" s="19">
        <f t="shared" si="601"/>
        <v>0</v>
      </c>
      <c r="CO498" s="19">
        <f t="shared" si="534"/>
        <v>-388969236.03375</v>
      </c>
      <c r="CQ498" s="19">
        <f t="shared" si="602"/>
        <v>-40297212.8530965</v>
      </c>
      <c r="CS498" s="19">
        <f t="shared" si="535"/>
        <v>-348672023.18065351</v>
      </c>
      <c r="CU498" s="19">
        <f t="shared" si="603"/>
        <v>0</v>
      </c>
      <c r="CW498" s="76">
        <f t="shared" si="508"/>
        <v>0</v>
      </c>
      <c r="CY498" s="21"/>
      <c r="CZ498" s="19">
        <f t="shared" si="604"/>
        <v>-388969236.03375</v>
      </c>
      <c r="DA498" s="21"/>
    </row>
    <row r="499" spans="1:105" x14ac:dyDescent="0.2">
      <c r="A499" s="153" t="s">
        <v>3856</v>
      </c>
      <c r="B499" s="17" t="str">
        <f>VLOOKUP(D499,'line assign basis'!$L$15:$Q$1525,6,FALSE)</f>
        <v>N. MIST ARO</v>
      </c>
      <c r="C499" s="20" t="s">
        <v>3647</v>
      </c>
      <c r="D499" s="20" t="str">
        <f>RIGHT(C499,6)</f>
        <v>108103</v>
      </c>
      <c r="E499" s="20">
        <f>IFERROR(VLOOKUP(D499,'line assign basis'!$L$5:$P$1288,5,FALSE),"")</f>
        <v>7</v>
      </c>
      <c r="F499" s="39"/>
      <c r="G499" s="39"/>
      <c r="I499" s="105">
        <f>IFERROR(VLOOKUP($D499,'SAP Data'!$A$7:$SD$1500,I$4,FALSE),"")</f>
        <v>0</v>
      </c>
      <c r="J499" s="105">
        <f>IFERROR(VLOOKUP($D499,'SAP Data'!$A$7:$SD$1500,J$4,FALSE),"")</f>
        <v>0</v>
      </c>
      <c r="K499" s="105">
        <f>IFERROR(VLOOKUP($D499,'SAP Data'!$A$7:$SD$1500,K$4,FALSE),"")</f>
        <v>0</v>
      </c>
      <c r="L499" s="105">
        <f>IFERROR(VLOOKUP($D499,'SAP Data'!$A$7:$SD$1500,L$4,FALSE),"")</f>
        <v>0</v>
      </c>
      <c r="M499" s="105">
        <f>IFERROR(VLOOKUP($D499,'SAP Data'!$A$7:$SD$1500,M$4,FALSE),"")</f>
        <v>0</v>
      </c>
      <c r="N499" s="105">
        <f>IFERROR(VLOOKUP($D499,'SAP Data'!$A$7:$SD$1500,N$4,FALSE),"")</f>
        <v>0</v>
      </c>
      <c r="O499" s="105">
        <f>IFERROR(VLOOKUP($D499,'SAP Data'!$A$7:$SD$1500,O$4,FALSE),"")</f>
        <v>0</v>
      </c>
      <c r="P499" s="105">
        <f>IFERROR(VLOOKUP($D499,'SAP Data'!$A$7:$SD$1500,P$4,FALSE),"")</f>
        <v>0</v>
      </c>
      <c r="Q499" s="105">
        <f>IFERROR(VLOOKUP($D499,'SAP Data'!$A$7:$SD$1500,Q$4,FALSE),"")</f>
        <v>0</v>
      </c>
      <c r="R499" s="105">
        <f>IFERROR(VLOOKUP($D499,'SAP Data'!$A$7:$SD$1500,R$4,FALSE),"")</f>
        <v>0</v>
      </c>
      <c r="S499" s="105">
        <f>IFERROR(VLOOKUP($D499,'SAP Data'!$A$7:$SD$1500,S$4,FALSE),"")</f>
        <v>0</v>
      </c>
      <c r="T499" s="105">
        <f>IFERROR(VLOOKUP($D499,'SAP Data'!$A$7:$SD$1500,T$4,FALSE),"")</f>
        <v>0</v>
      </c>
      <c r="U499" s="105">
        <f>IFERROR(VLOOKUP($D499,'SAP Data'!$A$7:$SD$1500,U$4,FALSE),"")</f>
        <v>0</v>
      </c>
      <c r="V499" s="105">
        <f>IFERROR(VLOOKUP($D499,'SAP Data'!$A$7:$SD$1500,V$4,FALSE),"")</f>
        <v>-15963.93</v>
      </c>
      <c r="W499" s="105">
        <f>IFERROR(VLOOKUP($D499,'SAP Data'!$A$7:$SD$1500,W$4,FALSE),"")</f>
        <v>-88691.98</v>
      </c>
      <c r="X499" s="105">
        <f>IFERROR(VLOOKUP($D499,'SAP Data'!$A$7:$SD$1500,X$4,FALSE),"")</f>
        <v>-147914.39000000001</v>
      </c>
      <c r="Y499" s="105">
        <f>IFERROR(VLOOKUP($D499,'SAP Data'!$A$7:$SD$1500,Y$4,FALSE),"")</f>
        <v>-207177.59</v>
      </c>
      <c r="Z499" s="105">
        <f>IFERROR(VLOOKUP($D499,'SAP Data'!$A$7:$SD$1500,Z$4,FALSE),"")</f>
        <v>-266467.73</v>
      </c>
      <c r="AA499" s="105">
        <f>IFERROR(VLOOKUP($D499,'SAP Data'!$A$7:$SD$1500,AA$4,FALSE),"")</f>
        <v>-325796.33</v>
      </c>
      <c r="AB499" s="105">
        <f>IFERROR(VLOOKUP($D499,'SAP Data'!$A$7:$SD$1500,AB$4,FALSE),"")</f>
        <v>-385144.13</v>
      </c>
      <c r="AC499" s="220">
        <f>IFERROR(VLOOKUP($D499,'SAP Data'!$A$7:$SD$1500,AC$4,FALSE),"")</f>
        <v>-444573.76</v>
      </c>
      <c r="AD499" s="133">
        <f>IFERROR((F499/2+SUM(G499:Q499)+R499/2)/12,"")</f>
        <v>0</v>
      </c>
      <c r="AE499" s="47">
        <f>IFERROR((G499/2+SUM(H499:R499)+S499/2)/12,"")</f>
        <v>0</v>
      </c>
      <c r="AF499" s="47">
        <f t="shared" si="605"/>
        <v>0</v>
      </c>
      <c r="AG499" s="47">
        <f t="shared" si="606"/>
        <v>0</v>
      </c>
      <c r="AH499" s="47">
        <f t="shared" si="607"/>
        <v>-665.16375000000005</v>
      </c>
      <c r="AI499" s="47">
        <f t="shared" si="608"/>
        <v>-5025.8266666666668</v>
      </c>
      <c r="AJ499" s="47">
        <f t="shared" si="513"/>
        <v>-14884.425416666667</v>
      </c>
      <c r="AK499" s="47">
        <f t="shared" si="514"/>
        <v>-29679.924583333337</v>
      </c>
      <c r="AL499" s="47">
        <f t="shared" si="515"/>
        <v>-49415.146249999998</v>
      </c>
      <c r="AM499" s="47">
        <f t="shared" si="516"/>
        <v>-74092.815416666665</v>
      </c>
      <c r="AN499" s="47">
        <f t="shared" si="517"/>
        <v>-103715.33458333333</v>
      </c>
      <c r="AO499" s="132">
        <f t="shared" si="518"/>
        <v>-138286.91333333333</v>
      </c>
      <c r="AP499" s="19"/>
      <c r="AQ499" s="201"/>
      <c r="AR499" s="19"/>
      <c r="AS499" s="19">
        <f t="shared" si="589"/>
        <v>0</v>
      </c>
      <c r="AT499" s="19"/>
      <c r="AU499" s="201"/>
      <c r="AV499" s="19"/>
      <c r="AW499" s="19">
        <f t="shared" si="590"/>
        <v>0</v>
      </c>
      <c r="AY499" s="201"/>
      <c r="BA499" s="19">
        <f t="shared" si="591"/>
        <v>0</v>
      </c>
      <c r="BC499" s="201"/>
      <c r="BE499" s="19">
        <f t="shared" si="592"/>
        <v>0</v>
      </c>
      <c r="BG499" s="201"/>
      <c r="BI499" s="19">
        <f t="shared" si="593"/>
        <v>0</v>
      </c>
      <c r="BK499" s="201"/>
      <c r="BM499" s="19">
        <f t="shared" si="594"/>
        <v>0</v>
      </c>
      <c r="BO499" s="201"/>
      <c r="BQ499" s="47">
        <f t="shared" si="595"/>
        <v>0</v>
      </c>
      <c r="BR499" s="47"/>
      <c r="BS499" s="214"/>
      <c r="BT499" s="47"/>
      <c r="BU499" s="47">
        <f t="shared" si="596"/>
        <v>0</v>
      </c>
      <c r="BV499" s="47"/>
      <c r="BW499" s="214"/>
      <c r="BX499" s="47"/>
      <c r="BY499" s="47">
        <f t="shared" si="597"/>
        <v>0</v>
      </c>
      <c r="BZ499" s="47"/>
      <c r="CA499" s="214"/>
      <c r="CB499" s="47"/>
      <c r="CC499" s="47">
        <f t="shared" si="598"/>
        <v>0</v>
      </c>
      <c r="CD499" s="47"/>
      <c r="CE499" s="214"/>
      <c r="CF499" s="47"/>
      <c r="CG499" s="47">
        <f t="shared" si="599"/>
        <v>0</v>
      </c>
      <c r="CH499" s="47"/>
      <c r="CI499" s="214"/>
      <c r="CJ499" s="47"/>
      <c r="CK499" s="47">
        <f t="shared" si="600"/>
        <v>0</v>
      </c>
      <c r="CM499" s="19">
        <f t="shared" si="601"/>
        <v>0</v>
      </c>
      <c r="CO499" s="19">
        <f t="shared" si="534"/>
        <v>-138286.91333333333</v>
      </c>
      <c r="CQ499" s="19">
        <f>IFERROR(VLOOKUP(E499,$E$608:$CK$637,85,FALSE)*0,"")</f>
        <v>0</v>
      </c>
      <c r="CS499" s="19">
        <f t="shared" si="535"/>
        <v>-138286.91333333333</v>
      </c>
      <c r="CU499" s="19">
        <f t="shared" si="603"/>
        <v>0</v>
      </c>
      <c r="CW499" s="76">
        <f t="shared" si="508"/>
        <v>0</v>
      </c>
      <c r="CY499" s="21"/>
      <c r="CZ499" s="19">
        <f t="shared" si="604"/>
        <v>-138286.91333333333</v>
      </c>
      <c r="DA499" s="21"/>
    </row>
    <row r="500" spans="1:105" x14ac:dyDescent="0.2">
      <c r="B500" s="17" t="str">
        <f>VLOOKUP(D500,'line assign basis'!$L$15:$Q$1525,6,FALSE)</f>
        <v>ACCUM COR NONUTILITY</v>
      </c>
      <c r="C500" s="20" t="s">
        <v>1425</v>
      </c>
      <c r="D500" s="20" t="str">
        <f t="shared" si="538"/>
        <v>122100</v>
      </c>
      <c r="E500" s="20">
        <f>IFERROR(VLOOKUP(D500,'line assign basis'!$L$5:$P$1288,5,FALSE),"")</f>
        <v>18</v>
      </c>
      <c r="F500" s="39">
        <v>0</v>
      </c>
      <c r="G500" s="39">
        <v>0</v>
      </c>
      <c r="H500" s="19">
        <v>0</v>
      </c>
      <c r="I500" s="105">
        <f>IFERROR(VLOOKUP($D500,'SAP Data'!$A$7:$SD$1500,I$4,FALSE),"")</f>
        <v>0</v>
      </c>
      <c r="J500" s="105">
        <f>IFERROR(VLOOKUP($D500,'SAP Data'!$A$7:$SD$1500,J$4,FALSE),"")</f>
        <v>0</v>
      </c>
      <c r="K500" s="105">
        <f>IFERROR(VLOOKUP($D500,'SAP Data'!$A$7:$SD$1500,K$4,FALSE),"")</f>
        <v>0</v>
      </c>
      <c r="L500" s="105">
        <f>IFERROR(VLOOKUP($D500,'SAP Data'!$A$7:$SD$1500,L$4,FALSE),"")</f>
        <v>0</v>
      </c>
      <c r="M500" s="105">
        <f>IFERROR(VLOOKUP($D500,'SAP Data'!$A$7:$SD$1500,M$4,FALSE),"")</f>
        <v>0</v>
      </c>
      <c r="N500" s="105">
        <f>IFERROR(VLOOKUP($D500,'SAP Data'!$A$7:$SD$1500,N$4,FALSE),"")</f>
        <v>0</v>
      </c>
      <c r="O500" s="105">
        <f>IFERROR(VLOOKUP($D500,'SAP Data'!$A$7:$SD$1500,O$4,FALSE),"")</f>
        <v>0</v>
      </c>
      <c r="P500" s="105">
        <f>IFERROR(VLOOKUP($D500,'SAP Data'!$A$7:$SD$1500,P$4,FALSE),"")</f>
        <v>0</v>
      </c>
      <c r="Q500" s="105">
        <f>IFERROR(VLOOKUP($D500,'SAP Data'!$A$7:$SD$1500,Q$4,FALSE),"")</f>
        <v>0</v>
      </c>
      <c r="R500" s="105">
        <f>IFERROR(VLOOKUP($D500,'SAP Data'!$A$7:$SD$1500,R$4,FALSE),"")</f>
        <v>0</v>
      </c>
      <c r="S500" s="105">
        <f>IFERROR(VLOOKUP($D500,'SAP Data'!$A$7:$SD$1500,S$4,FALSE),"")</f>
        <v>0</v>
      </c>
      <c r="T500" s="105">
        <f>IFERROR(VLOOKUP($D500,'SAP Data'!$A$7:$SD$1500,T$4,FALSE),"")</f>
        <v>0</v>
      </c>
      <c r="U500" s="105">
        <f>IFERROR(VLOOKUP($D500,'SAP Data'!$A$7:$SD$1500,U$4,FALSE),"")</f>
        <v>0</v>
      </c>
      <c r="V500" s="105">
        <f>IFERROR(VLOOKUP($D500,'SAP Data'!$A$7:$SD$1500,V$4,FALSE),"")</f>
        <v>0</v>
      </c>
      <c r="W500" s="105">
        <f>IFERROR(VLOOKUP($D500,'SAP Data'!$A$7:$SD$1500,W$4,FALSE),"")</f>
        <v>0</v>
      </c>
      <c r="X500" s="105">
        <f>IFERROR(VLOOKUP($D500,'SAP Data'!$A$7:$SD$1500,X$4,FALSE),"")</f>
        <v>0</v>
      </c>
      <c r="Y500" s="105">
        <f>IFERROR(VLOOKUP($D500,'SAP Data'!$A$7:$SD$1500,Y$4,FALSE),"")</f>
        <v>0</v>
      </c>
      <c r="Z500" s="105">
        <f>IFERROR(VLOOKUP($D500,'SAP Data'!$A$7:$SD$1500,Z$4,FALSE),"")</f>
        <v>0</v>
      </c>
      <c r="AA500" s="105">
        <f>IFERROR(VLOOKUP($D500,'SAP Data'!$A$7:$SD$1500,AA$4,FALSE),"")</f>
        <v>0</v>
      </c>
      <c r="AB500" s="105">
        <f>IFERROR(VLOOKUP($D500,'SAP Data'!$A$7:$SD$1500,AB$4,FALSE),"")</f>
        <v>0</v>
      </c>
      <c r="AC500" s="220">
        <f>IFERROR(VLOOKUP($D500,'SAP Data'!$A$7:$SD$1500,AC$4,FALSE),"")</f>
        <v>0</v>
      </c>
      <c r="AD500" s="133">
        <f t="shared" si="519"/>
        <v>0</v>
      </c>
      <c r="AE500" s="47">
        <f t="shared" si="520"/>
        <v>0</v>
      </c>
      <c r="AF500" s="47">
        <f t="shared" si="605"/>
        <v>0</v>
      </c>
      <c r="AG500" s="47">
        <f t="shared" si="606"/>
        <v>0</v>
      </c>
      <c r="AH500" s="47">
        <f t="shared" si="607"/>
        <v>0</v>
      </c>
      <c r="AI500" s="47">
        <f t="shared" si="608"/>
        <v>0</v>
      </c>
      <c r="AJ500" s="47">
        <f t="shared" si="513"/>
        <v>0</v>
      </c>
      <c r="AK500" s="47">
        <f t="shared" si="514"/>
        <v>0</v>
      </c>
      <c r="AL500" s="47">
        <f t="shared" si="515"/>
        <v>0</v>
      </c>
      <c r="AM500" s="47">
        <f t="shared" si="516"/>
        <v>0</v>
      </c>
      <c r="AN500" s="47">
        <f t="shared" si="517"/>
        <v>0</v>
      </c>
      <c r="AO500" s="132">
        <f t="shared" si="518"/>
        <v>0</v>
      </c>
      <c r="AP500" s="19"/>
      <c r="AQ500" s="201"/>
      <c r="AR500" s="19"/>
      <c r="AS500" s="19">
        <f t="shared" si="589"/>
        <v>0</v>
      </c>
      <c r="AT500" s="19"/>
      <c r="AU500" s="201"/>
      <c r="AV500" s="19"/>
      <c r="AW500" s="19">
        <f t="shared" si="590"/>
        <v>0</v>
      </c>
      <c r="AY500" s="201"/>
      <c r="BA500" s="19">
        <f t="shared" si="591"/>
        <v>0</v>
      </c>
      <c r="BC500" s="201"/>
      <c r="BE500" s="19">
        <f t="shared" si="592"/>
        <v>0</v>
      </c>
      <c r="BG500" s="201"/>
      <c r="BI500" s="19">
        <f t="shared" si="593"/>
        <v>0</v>
      </c>
      <c r="BK500" s="201"/>
      <c r="BM500" s="19">
        <f t="shared" si="594"/>
        <v>0</v>
      </c>
      <c r="BO500" s="201"/>
      <c r="BQ500" s="47">
        <f t="shared" si="595"/>
        <v>0</v>
      </c>
      <c r="BR500" s="47"/>
      <c r="BS500" s="214"/>
      <c r="BT500" s="47"/>
      <c r="BU500" s="47">
        <f t="shared" si="596"/>
        <v>0</v>
      </c>
      <c r="BV500" s="47"/>
      <c r="BW500" s="214"/>
      <c r="BX500" s="47"/>
      <c r="BY500" s="47">
        <f t="shared" si="597"/>
        <v>0</v>
      </c>
      <c r="BZ500" s="47"/>
      <c r="CA500" s="214"/>
      <c r="CB500" s="47"/>
      <c r="CC500" s="47">
        <f t="shared" si="598"/>
        <v>0</v>
      </c>
      <c r="CD500" s="47"/>
      <c r="CE500" s="214"/>
      <c r="CF500" s="47"/>
      <c r="CG500" s="47">
        <f t="shared" si="599"/>
        <v>0</v>
      </c>
      <c r="CH500" s="47"/>
      <c r="CI500" s="214"/>
      <c r="CJ500" s="47"/>
      <c r="CK500" s="47">
        <f t="shared" si="600"/>
        <v>0</v>
      </c>
      <c r="CM500" s="19">
        <f t="shared" si="601"/>
        <v>0</v>
      </c>
      <c r="CO500" s="19">
        <f t="shared" si="534"/>
        <v>0</v>
      </c>
      <c r="CQ500" s="19">
        <f t="shared" si="602"/>
        <v>0</v>
      </c>
      <c r="CS500" s="19">
        <f t="shared" si="535"/>
        <v>0</v>
      </c>
      <c r="CU500" s="19">
        <f t="shared" si="603"/>
        <v>0</v>
      </c>
      <c r="CW500" s="76">
        <f t="shared" si="508"/>
        <v>0</v>
      </c>
      <c r="CY500" s="21"/>
      <c r="CZ500" s="19">
        <f t="shared" si="604"/>
        <v>0</v>
      </c>
      <c r="DA500" s="21"/>
    </row>
    <row r="501" spans="1:105" x14ac:dyDescent="0.2">
      <c r="B501" s="17" t="str">
        <f>VLOOKUP(D501,'line assign basis'!$L$15:$Q$1525,6,FALSE)</f>
        <v>ACCUM COR NONUTILITY</v>
      </c>
      <c r="C501" s="20" t="s">
        <v>1427</v>
      </c>
      <c r="D501" s="20" t="str">
        <f t="shared" si="538"/>
        <v>122102</v>
      </c>
      <c r="E501" s="20">
        <f>IFERROR(VLOOKUP(D501,'line assign basis'!$L$5:$P$1288,5,FALSE),"")</f>
        <v>18</v>
      </c>
      <c r="F501" s="39">
        <v>-1322213.1100000001</v>
      </c>
      <c r="G501" s="39">
        <v>-1330693.48</v>
      </c>
      <c r="H501" s="19">
        <v>-1339173.71</v>
      </c>
      <c r="I501" s="105">
        <f>IFERROR(VLOOKUP($D501,'SAP Data'!$A$7:$SD$1500,I$4,FALSE),"")</f>
        <v>-1347653.95</v>
      </c>
      <c r="J501" s="105">
        <f>IFERROR(VLOOKUP($D501,'SAP Data'!$A$7:$SD$1500,J$4,FALSE),"")</f>
        <v>-1356139.63</v>
      </c>
      <c r="K501" s="105">
        <f>IFERROR(VLOOKUP($D501,'SAP Data'!$A$7:$SD$1500,K$4,FALSE),"")</f>
        <v>-1364623.5</v>
      </c>
      <c r="L501" s="105">
        <f>IFERROR(VLOOKUP($D501,'SAP Data'!$A$7:$SD$1500,L$4,FALSE),"")</f>
        <v>-1373107.36</v>
      </c>
      <c r="M501" s="105">
        <f>IFERROR(VLOOKUP($D501,'SAP Data'!$A$7:$SD$1500,M$4,FALSE),"")</f>
        <v>-1381591.18</v>
      </c>
      <c r="N501" s="105">
        <f>IFERROR(VLOOKUP($D501,'SAP Data'!$A$7:$SD$1500,N$4,FALSE),"")</f>
        <v>-1390168.44</v>
      </c>
      <c r="O501" s="105">
        <f>IFERROR(VLOOKUP($D501,'SAP Data'!$A$7:$SD$1500,O$4,FALSE),"")</f>
        <v>-1398847.84</v>
      </c>
      <c r="P501" s="105">
        <f>IFERROR(VLOOKUP($D501,'SAP Data'!$A$7:$SD$1500,P$4,FALSE),"")</f>
        <v>-1404689.72</v>
      </c>
      <c r="Q501" s="105">
        <f>IFERROR(VLOOKUP($D501,'SAP Data'!$A$7:$SD$1500,Q$4,FALSE),"")</f>
        <v>-1410531.5</v>
      </c>
      <c r="R501" s="105">
        <f>IFERROR(VLOOKUP($D501,'SAP Data'!$A$7:$SD$1500,R$4,FALSE),"")</f>
        <v>-1416372.21</v>
      </c>
      <c r="S501" s="105">
        <f>IFERROR(VLOOKUP($D501,'SAP Data'!$A$7:$SD$1500,S$4,FALSE),"")</f>
        <v>-1422212.88</v>
      </c>
      <c r="T501" s="105">
        <f>IFERROR(VLOOKUP($D501,'SAP Data'!$A$7:$SD$1500,T$4,FALSE),"")</f>
        <v>-1428053.7</v>
      </c>
      <c r="U501" s="105">
        <f>IFERROR(VLOOKUP($D501,'SAP Data'!$A$7:$SD$1500,U$4,FALSE),"")</f>
        <v>-1433893.88</v>
      </c>
      <c r="V501" s="105">
        <f>IFERROR(VLOOKUP($D501,'SAP Data'!$A$7:$SD$1500,V$4,FALSE),"")</f>
        <v>-1439436.79</v>
      </c>
      <c r="W501" s="105">
        <f>IFERROR(VLOOKUP($D501,'SAP Data'!$A$7:$SD$1500,W$4,FALSE),"")</f>
        <v>-1444568.47</v>
      </c>
      <c r="X501" s="105">
        <f>IFERROR(VLOOKUP($D501,'SAP Data'!$A$7:$SD$1500,X$4,FALSE),"")</f>
        <v>-1449585.77</v>
      </c>
      <c r="Y501" s="105">
        <f>IFERROR(VLOOKUP($D501,'SAP Data'!$A$7:$SD$1500,Y$4,FALSE),"")</f>
        <v>-1454603.08</v>
      </c>
      <c r="Z501" s="105">
        <f>IFERROR(VLOOKUP($D501,'SAP Data'!$A$7:$SD$1500,Z$4,FALSE),"")</f>
        <v>-1459616.61</v>
      </c>
      <c r="AA501" s="105">
        <f>IFERROR(VLOOKUP($D501,'SAP Data'!$A$7:$SD$1500,AA$4,FALSE),"")</f>
        <v>-1464561.73</v>
      </c>
      <c r="AB501" s="105">
        <f>IFERROR(VLOOKUP($D501,'SAP Data'!$A$7:$SD$1500,AB$4,FALSE),"")</f>
        <v>-1469443.1</v>
      </c>
      <c r="AC501" s="220">
        <f>IFERROR(VLOOKUP($D501,'SAP Data'!$A$7:$SD$1500,AC$4,FALSE),"")</f>
        <v>-1474325.57</v>
      </c>
      <c r="AD501" s="133">
        <f t="shared" si="519"/>
        <v>-1372209.4141666668</v>
      </c>
      <c r="AE501" s="47">
        <f t="shared" si="520"/>
        <v>-1379946.0183333333</v>
      </c>
      <c r="AF501" s="47">
        <f t="shared" si="605"/>
        <v>-1387462.6595833334</v>
      </c>
      <c r="AG501" s="47">
        <f t="shared" si="606"/>
        <v>-1394759.3229166663</v>
      </c>
      <c r="AH501" s="47">
        <f t="shared" si="607"/>
        <v>-1401823.3683333332</v>
      </c>
      <c r="AI501" s="47">
        <f t="shared" si="608"/>
        <v>-1408625.1237499996</v>
      </c>
      <c r="AJ501" s="47">
        <f t="shared" si="513"/>
        <v>-1415142.7645833332</v>
      </c>
      <c r="AK501" s="47">
        <f t="shared" si="514"/>
        <v>-1421371.5274999999</v>
      </c>
      <c r="AL501" s="47">
        <f t="shared" si="515"/>
        <v>-1427307.3637500003</v>
      </c>
      <c r="AM501" s="47">
        <f t="shared" si="516"/>
        <v>-1432939.11625</v>
      </c>
      <c r="AN501" s="47">
        <f t="shared" si="517"/>
        <v>-1438375.2525000002</v>
      </c>
      <c r="AO501" s="132">
        <f t="shared" si="518"/>
        <v>-1443731.39625</v>
      </c>
      <c r="AP501" s="19"/>
      <c r="AQ501" s="201"/>
      <c r="AR501" s="19"/>
      <c r="AS501" s="19">
        <f t="shared" si="589"/>
        <v>0</v>
      </c>
      <c r="AT501" s="19"/>
      <c r="AU501" s="201"/>
      <c r="AV501" s="19"/>
      <c r="AW501" s="19">
        <f t="shared" si="590"/>
        <v>0</v>
      </c>
      <c r="AY501" s="201"/>
      <c r="BA501" s="19">
        <f t="shared" si="591"/>
        <v>0</v>
      </c>
      <c r="BC501" s="201"/>
      <c r="BE501" s="19">
        <f t="shared" si="592"/>
        <v>0</v>
      </c>
      <c r="BG501" s="201"/>
      <c r="BI501" s="19">
        <f t="shared" si="593"/>
        <v>0</v>
      </c>
      <c r="BK501" s="201"/>
      <c r="BM501" s="19">
        <f t="shared" si="594"/>
        <v>0</v>
      </c>
      <c r="BO501" s="201"/>
      <c r="BQ501" s="47">
        <f t="shared" si="595"/>
        <v>0</v>
      </c>
      <c r="BR501" s="47"/>
      <c r="BS501" s="214"/>
      <c r="BT501" s="47"/>
      <c r="BU501" s="47">
        <f t="shared" si="596"/>
        <v>0</v>
      </c>
      <c r="BV501" s="47"/>
      <c r="BW501" s="214"/>
      <c r="BX501" s="47"/>
      <c r="BY501" s="47">
        <f t="shared" si="597"/>
        <v>0</v>
      </c>
      <c r="BZ501" s="47"/>
      <c r="CA501" s="214"/>
      <c r="CB501" s="47"/>
      <c r="CC501" s="47">
        <f t="shared" si="598"/>
        <v>0</v>
      </c>
      <c r="CD501" s="47"/>
      <c r="CE501" s="214"/>
      <c r="CF501" s="47"/>
      <c r="CG501" s="47">
        <f t="shared" si="599"/>
        <v>0</v>
      </c>
      <c r="CH501" s="47"/>
      <c r="CI501" s="214"/>
      <c r="CJ501" s="47"/>
      <c r="CK501" s="47">
        <f t="shared" si="600"/>
        <v>0</v>
      </c>
      <c r="CM501" s="19">
        <f t="shared" si="601"/>
        <v>0</v>
      </c>
      <c r="CO501" s="19">
        <f t="shared" si="534"/>
        <v>-1443731.39625</v>
      </c>
      <c r="CQ501" s="19">
        <f t="shared" si="602"/>
        <v>0</v>
      </c>
      <c r="CS501" s="19">
        <f t="shared" si="535"/>
        <v>0</v>
      </c>
      <c r="CU501" s="19">
        <f t="shared" si="603"/>
        <v>-1443731.39625</v>
      </c>
      <c r="CW501" s="76">
        <f t="shared" si="508"/>
        <v>0</v>
      </c>
      <c r="CY501" s="21"/>
      <c r="CZ501" s="19">
        <f t="shared" si="604"/>
        <v>0</v>
      </c>
      <c r="DA501" s="21"/>
    </row>
    <row r="502" spans="1:105" x14ac:dyDescent="0.2">
      <c r="B502" s="17" t="str">
        <f>VLOOKUP(D502,'line assign basis'!$L$15:$Q$1525,6,FALSE)</f>
        <v>FAS 133 LT REG GNS</v>
      </c>
      <c r="C502" s="20" t="s">
        <v>1430</v>
      </c>
      <c r="D502" s="20" t="str">
        <f t="shared" si="538"/>
        <v>254630</v>
      </c>
      <c r="E502" s="20">
        <f>IFERROR(VLOOKUP(D502,'line assign basis'!$L$5:$P$1288,5,FALSE),"")</f>
        <v>23</v>
      </c>
      <c r="F502" s="39">
        <v>-1000</v>
      </c>
      <c r="G502" s="39">
        <v>-1000</v>
      </c>
      <c r="H502" s="19">
        <v>-33000</v>
      </c>
      <c r="I502" s="105">
        <f>IFERROR(VLOOKUP($D502,'SAP Data'!$A$7:$SD$1500,I$4,FALSE),"")</f>
        <v>-33000</v>
      </c>
      <c r="J502" s="105">
        <f>IFERROR(VLOOKUP($D502,'SAP Data'!$A$7:$SD$1500,J$4,FALSE),"")</f>
        <v>-33000</v>
      </c>
      <c r="K502" s="105">
        <f>IFERROR(VLOOKUP($D502,'SAP Data'!$A$7:$SD$1500,K$4,FALSE),"")</f>
        <v>-105000</v>
      </c>
      <c r="L502" s="105">
        <f>IFERROR(VLOOKUP($D502,'SAP Data'!$A$7:$SD$1500,L$4,FALSE),"")</f>
        <v>-105000</v>
      </c>
      <c r="M502" s="105">
        <f>IFERROR(VLOOKUP($D502,'SAP Data'!$A$7:$SD$1500,M$4,FALSE),"")</f>
        <v>-105000</v>
      </c>
      <c r="N502" s="105">
        <f>IFERROR(VLOOKUP($D502,'SAP Data'!$A$7:$SD$1500,N$4,FALSE),"")</f>
        <v>-106000</v>
      </c>
      <c r="O502" s="105">
        <f>IFERROR(VLOOKUP($D502,'SAP Data'!$A$7:$SD$1500,O$4,FALSE),"")</f>
        <v>-106000</v>
      </c>
      <c r="P502" s="105">
        <f>IFERROR(VLOOKUP($D502,'SAP Data'!$A$7:$SD$1500,P$4,FALSE),"")</f>
        <v>-106000</v>
      </c>
      <c r="Q502" s="105">
        <f>IFERROR(VLOOKUP($D502,'SAP Data'!$A$7:$SD$1500,Q$4,FALSE),"")</f>
        <v>-105000</v>
      </c>
      <c r="R502" s="105">
        <f>IFERROR(VLOOKUP($D502,'SAP Data'!$A$7:$SD$1500,R$4,FALSE),"")</f>
        <v>-105000</v>
      </c>
      <c r="S502" s="105">
        <f>IFERROR(VLOOKUP($D502,'SAP Data'!$A$7:$SD$1500,S$4,FALSE),"")</f>
        <v>-105000</v>
      </c>
      <c r="T502" s="105">
        <f>IFERROR(VLOOKUP($D502,'SAP Data'!$A$7:$SD$1500,T$4,FALSE),"")</f>
        <v>0</v>
      </c>
      <c r="U502" s="105">
        <f>IFERROR(VLOOKUP($D502,'SAP Data'!$A$7:$SD$1500,U$4,FALSE),"")</f>
        <v>0</v>
      </c>
      <c r="V502" s="105">
        <f>IFERROR(VLOOKUP($D502,'SAP Data'!$A$7:$SD$1500,V$4,FALSE),"")</f>
        <v>0</v>
      </c>
      <c r="W502" s="105">
        <f>IFERROR(VLOOKUP($D502,'SAP Data'!$A$7:$SD$1500,W$4,FALSE),"")</f>
        <v>-80000</v>
      </c>
      <c r="X502" s="105">
        <f>IFERROR(VLOOKUP($D502,'SAP Data'!$A$7:$SD$1500,X$4,FALSE),"")</f>
        <v>-80000</v>
      </c>
      <c r="Y502" s="105">
        <f>IFERROR(VLOOKUP($D502,'SAP Data'!$A$7:$SD$1500,Y$4,FALSE),"")</f>
        <v>-80000</v>
      </c>
      <c r="Z502" s="105">
        <f>IFERROR(VLOOKUP($D502,'SAP Data'!$A$7:$SD$1500,Z$4,FALSE),"")</f>
        <v>-1170000</v>
      </c>
      <c r="AA502" s="105">
        <f>IFERROR(VLOOKUP($D502,'SAP Data'!$A$7:$SD$1500,AA$4,FALSE),"")</f>
        <v>-1170000</v>
      </c>
      <c r="AB502" s="105">
        <f>IFERROR(VLOOKUP($D502,'SAP Data'!$A$7:$SD$1500,AB$4,FALSE),"")</f>
        <v>-1170000</v>
      </c>
      <c r="AC502" s="220">
        <f>IFERROR(VLOOKUP($D502,'SAP Data'!$A$7:$SD$1500,AC$4,FALSE),"")</f>
        <v>-3047254</v>
      </c>
      <c r="AD502" s="133">
        <f t="shared" si="519"/>
        <v>-74250</v>
      </c>
      <c r="AE502" s="47">
        <f t="shared" si="520"/>
        <v>-82916.666666666672</v>
      </c>
      <c r="AF502" s="47">
        <f t="shared" si="605"/>
        <v>-85875</v>
      </c>
      <c r="AG502" s="47">
        <f t="shared" si="606"/>
        <v>-83125</v>
      </c>
      <c r="AH502" s="47">
        <f t="shared" si="607"/>
        <v>-80375</v>
      </c>
      <c r="AI502" s="47">
        <f t="shared" si="608"/>
        <v>-77958.333333333328</v>
      </c>
      <c r="AJ502" s="47">
        <f t="shared" si="513"/>
        <v>-75875</v>
      </c>
      <c r="AK502" s="47">
        <f t="shared" si="514"/>
        <v>-73791.666666666672</v>
      </c>
      <c r="AL502" s="47">
        <f t="shared" si="515"/>
        <v>-117083.33333333333</v>
      </c>
      <c r="AM502" s="47">
        <f t="shared" si="516"/>
        <v>-205750</v>
      </c>
      <c r="AN502" s="47">
        <f t="shared" si="517"/>
        <v>-294416.66666666669</v>
      </c>
      <c r="AO502" s="132">
        <f t="shared" si="518"/>
        <v>-461343.91666666669</v>
      </c>
      <c r="AP502" s="19"/>
      <c r="AQ502" s="201"/>
      <c r="AR502" s="19"/>
      <c r="AS502" s="19">
        <f t="shared" si="589"/>
        <v>0</v>
      </c>
      <c r="AT502" s="19"/>
      <c r="AU502" s="201"/>
      <c r="AV502" s="19"/>
      <c r="AW502" s="19">
        <f t="shared" si="590"/>
        <v>0</v>
      </c>
      <c r="AY502" s="201"/>
      <c r="BA502" s="19">
        <f t="shared" si="591"/>
        <v>0</v>
      </c>
      <c r="BC502" s="201"/>
      <c r="BE502" s="19">
        <f t="shared" si="592"/>
        <v>0</v>
      </c>
      <c r="BG502" s="201"/>
      <c r="BI502" s="19">
        <f t="shared" si="593"/>
        <v>0</v>
      </c>
      <c r="BK502" s="201"/>
      <c r="BM502" s="19">
        <f t="shared" si="594"/>
        <v>0</v>
      </c>
      <c r="BO502" s="201"/>
      <c r="BQ502" s="47">
        <f t="shared" si="595"/>
        <v>0</v>
      </c>
      <c r="BR502" s="47"/>
      <c r="BS502" s="214"/>
      <c r="BT502" s="47"/>
      <c r="BU502" s="47">
        <f t="shared" si="596"/>
        <v>0</v>
      </c>
      <c r="BV502" s="47"/>
      <c r="BW502" s="214"/>
      <c r="BX502" s="47"/>
      <c r="BY502" s="47">
        <f t="shared" si="597"/>
        <v>0</v>
      </c>
      <c r="BZ502" s="47"/>
      <c r="CA502" s="214"/>
      <c r="CB502" s="47"/>
      <c r="CC502" s="47">
        <f t="shared" si="598"/>
        <v>0</v>
      </c>
      <c r="CD502" s="47"/>
      <c r="CE502" s="214"/>
      <c r="CF502" s="47"/>
      <c r="CG502" s="47">
        <f t="shared" si="599"/>
        <v>0</v>
      </c>
      <c r="CH502" s="47"/>
      <c r="CI502" s="214"/>
      <c r="CJ502" s="47"/>
      <c r="CK502" s="47">
        <f t="shared" si="600"/>
        <v>0</v>
      </c>
      <c r="CM502" s="19">
        <f t="shared" si="601"/>
        <v>0</v>
      </c>
      <c r="CO502" s="19">
        <f t="shared" si="534"/>
        <v>-461343.91666666669</v>
      </c>
      <c r="CQ502" s="19">
        <f t="shared" si="602"/>
        <v>0</v>
      </c>
      <c r="CS502" s="19">
        <f t="shared" si="535"/>
        <v>0</v>
      </c>
      <c r="CU502" s="19">
        <f t="shared" si="603"/>
        <v>-461343.91666666669</v>
      </c>
      <c r="CW502" s="76">
        <f t="shared" si="508"/>
        <v>0</v>
      </c>
      <c r="CY502" s="21"/>
      <c r="CZ502" s="19">
        <f t="shared" si="604"/>
        <v>0</v>
      </c>
      <c r="DA502" s="21"/>
    </row>
    <row r="503" spans="1:105" x14ac:dyDescent="0.2">
      <c r="B503" s="17" t="str">
        <f>VLOOKUP(D503,'line assign basis'!$L$15:$Q$1525,6,FALSE)</f>
        <v>FAS 133 LT REG GNS</v>
      </c>
      <c r="C503" s="20" t="s">
        <v>1432</v>
      </c>
      <c r="D503" s="20" t="str">
        <f t="shared" si="538"/>
        <v>254635</v>
      </c>
      <c r="E503" s="20">
        <f>IFERROR(VLOOKUP(D503,'line assign basis'!$L$5:$P$1288,5,FALSE),"")</f>
        <v>23</v>
      </c>
      <c r="F503" s="39">
        <v>-1293000</v>
      </c>
      <c r="G503" s="39">
        <v>-1293000</v>
      </c>
      <c r="H503" s="19">
        <v>-1106000</v>
      </c>
      <c r="I503" s="105">
        <f>IFERROR(VLOOKUP($D503,'SAP Data'!$A$7:$SD$1500,I$4,FALSE),"")</f>
        <v>-1106000</v>
      </c>
      <c r="J503" s="105">
        <f>IFERROR(VLOOKUP($D503,'SAP Data'!$A$7:$SD$1500,J$4,FALSE),"")</f>
        <v>-1106000</v>
      </c>
      <c r="K503" s="105">
        <f>IFERROR(VLOOKUP($D503,'SAP Data'!$A$7:$SD$1500,K$4,FALSE),"")</f>
        <v>-972000</v>
      </c>
      <c r="L503" s="105">
        <f>IFERROR(VLOOKUP($D503,'SAP Data'!$A$7:$SD$1500,L$4,FALSE),"")</f>
        <v>-972000</v>
      </c>
      <c r="M503" s="105">
        <f>IFERROR(VLOOKUP($D503,'SAP Data'!$A$7:$SD$1500,M$4,FALSE),"")</f>
        <v>-972000</v>
      </c>
      <c r="N503" s="105">
        <f>IFERROR(VLOOKUP($D503,'SAP Data'!$A$7:$SD$1500,N$4,FALSE),"")</f>
        <v>-755000</v>
      </c>
      <c r="O503" s="105">
        <f>IFERROR(VLOOKUP($D503,'SAP Data'!$A$7:$SD$1500,O$4,FALSE),"")</f>
        <v>-755000</v>
      </c>
      <c r="P503" s="105">
        <f>IFERROR(VLOOKUP($D503,'SAP Data'!$A$7:$SD$1500,P$4,FALSE),"")</f>
        <v>-755000</v>
      </c>
      <c r="Q503" s="105">
        <f>IFERROR(VLOOKUP($D503,'SAP Data'!$A$7:$SD$1500,Q$4,FALSE),"")</f>
        <v>-620000</v>
      </c>
      <c r="R503" s="105">
        <f>IFERROR(VLOOKUP($D503,'SAP Data'!$A$7:$SD$1500,R$4,FALSE),"")</f>
        <v>-620000</v>
      </c>
      <c r="S503" s="105">
        <f>IFERROR(VLOOKUP($D503,'SAP Data'!$A$7:$SD$1500,S$4,FALSE),"")</f>
        <v>-620000</v>
      </c>
      <c r="T503" s="105">
        <f>IFERROR(VLOOKUP($D503,'SAP Data'!$A$7:$SD$1500,T$4,FALSE),"")</f>
        <v>-541000</v>
      </c>
      <c r="U503" s="105">
        <f>IFERROR(VLOOKUP($D503,'SAP Data'!$A$7:$SD$1500,U$4,FALSE),"")</f>
        <v>-541000</v>
      </c>
      <c r="V503" s="105">
        <f>IFERROR(VLOOKUP($D503,'SAP Data'!$A$7:$SD$1500,V$4,FALSE),"")</f>
        <v>-541000</v>
      </c>
      <c r="W503" s="105">
        <f>IFERROR(VLOOKUP($D503,'SAP Data'!$A$7:$SD$1500,W$4,FALSE),"")</f>
        <v>-590000</v>
      </c>
      <c r="X503" s="105">
        <f>IFERROR(VLOOKUP($D503,'SAP Data'!$A$7:$SD$1500,X$4,FALSE),"")</f>
        <v>-590000</v>
      </c>
      <c r="Y503" s="105">
        <f>IFERROR(VLOOKUP($D503,'SAP Data'!$A$7:$SD$1500,Y$4,FALSE),"")</f>
        <v>-590000</v>
      </c>
      <c r="Z503" s="105">
        <f>IFERROR(VLOOKUP($D503,'SAP Data'!$A$7:$SD$1500,Z$4,FALSE),"")</f>
        <v>-440000</v>
      </c>
      <c r="AA503" s="105">
        <f>IFERROR(VLOOKUP($D503,'SAP Data'!$A$7:$SD$1500,AA$4,FALSE),"")</f>
        <v>-440000</v>
      </c>
      <c r="AB503" s="105">
        <f>IFERROR(VLOOKUP($D503,'SAP Data'!$A$7:$SD$1500,AB$4,FALSE),"")</f>
        <v>-440000</v>
      </c>
      <c r="AC503" s="220">
        <f>IFERROR(VLOOKUP($D503,'SAP Data'!$A$7:$SD$1500,AC$4,FALSE),"")</f>
        <v>-289629</v>
      </c>
      <c r="AD503" s="133">
        <f t="shared" si="519"/>
        <v>-947375</v>
      </c>
      <c r="AE503" s="47">
        <f t="shared" si="520"/>
        <v>-891291.66666666663</v>
      </c>
      <c r="AF503" s="47">
        <f t="shared" si="605"/>
        <v>-839708.33333333337</v>
      </c>
      <c r="AG503" s="47">
        <f t="shared" si="606"/>
        <v>-792625</v>
      </c>
      <c r="AH503" s="47">
        <f t="shared" si="607"/>
        <v>-745541.66666666663</v>
      </c>
      <c r="AI503" s="47">
        <f t="shared" si="608"/>
        <v>-706083.33333333337</v>
      </c>
      <c r="AJ503" s="47">
        <f t="shared" si="513"/>
        <v>-674250</v>
      </c>
      <c r="AK503" s="47">
        <f t="shared" si="514"/>
        <v>-642416.66666666663</v>
      </c>
      <c r="AL503" s="47">
        <f t="shared" si="515"/>
        <v>-613375</v>
      </c>
      <c r="AM503" s="47">
        <f t="shared" si="516"/>
        <v>-587125</v>
      </c>
      <c r="AN503" s="47">
        <f t="shared" si="517"/>
        <v>-560875</v>
      </c>
      <c r="AO503" s="132">
        <f t="shared" si="518"/>
        <v>-533984.54166666663</v>
      </c>
      <c r="AP503" s="19"/>
      <c r="AQ503" s="201"/>
      <c r="AR503" s="19"/>
      <c r="AS503" s="19">
        <f t="shared" si="589"/>
        <v>0</v>
      </c>
      <c r="AT503" s="19"/>
      <c r="AU503" s="201"/>
      <c r="AV503" s="19"/>
      <c r="AW503" s="19">
        <f t="shared" si="590"/>
        <v>0</v>
      </c>
      <c r="AY503" s="201"/>
      <c r="BA503" s="19">
        <f t="shared" si="591"/>
        <v>0</v>
      </c>
      <c r="BC503" s="201"/>
      <c r="BE503" s="19">
        <f t="shared" si="592"/>
        <v>0</v>
      </c>
      <c r="BG503" s="201"/>
      <c r="BI503" s="19">
        <f t="shared" si="593"/>
        <v>0</v>
      </c>
      <c r="BK503" s="201"/>
      <c r="BM503" s="19">
        <f t="shared" si="594"/>
        <v>0</v>
      </c>
      <c r="BO503" s="201"/>
      <c r="BQ503" s="47">
        <f t="shared" si="595"/>
        <v>0</v>
      </c>
      <c r="BR503" s="47"/>
      <c r="BS503" s="214"/>
      <c r="BT503" s="47"/>
      <c r="BU503" s="47">
        <f t="shared" si="596"/>
        <v>0</v>
      </c>
      <c r="BV503" s="47"/>
      <c r="BW503" s="214"/>
      <c r="BX503" s="47"/>
      <c r="BY503" s="47">
        <f t="shared" si="597"/>
        <v>0</v>
      </c>
      <c r="BZ503" s="47"/>
      <c r="CA503" s="214"/>
      <c r="CB503" s="47"/>
      <c r="CC503" s="47">
        <f t="shared" si="598"/>
        <v>0</v>
      </c>
      <c r="CD503" s="47"/>
      <c r="CE503" s="214"/>
      <c r="CF503" s="47"/>
      <c r="CG503" s="47">
        <f t="shared" si="599"/>
        <v>0</v>
      </c>
      <c r="CH503" s="47"/>
      <c r="CI503" s="214"/>
      <c r="CJ503" s="47"/>
      <c r="CK503" s="47">
        <f t="shared" si="600"/>
        <v>0</v>
      </c>
      <c r="CM503" s="19">
        <f t="shared" si="601"/>
        <v>0</v>
      </c>
      <c r="CO503" s="19">
        <f t="shared" si="534"/>
        <v>-533984.54166666663</v>
      </c>
      <c r="CQ503" s="19">
        <f t="shared" si="602"/>
        <v>0</v>
      </c>
      <c r="CS503" s="19">
        <f t="shared" si="535"/>
        <v>0</v>
      </c>
      <c r="CU503" s="19">
        <f t="shared" si="603"/>
        <v>-533984.54166666663</v>
      </c>
      <c r="CW503" s="76">
        <f t="shared" si="508"/>
        <v>0</v>
      </c>
      <c r="CY503" s="21"/>
      <c r="CZ503" s="19">
        <f t="shared" si="604"/>
        <v>0</v>
      </c>
      <c r="DA503" s="21"/>
    </row>
    <row r="504" spans="1:105" x14ac:dyDescent="0.2">
      <c r="B504" s="17" t="str">
        <f>VLOOKUP(D504,'line assign basis'!$L$15:$Q$1525,6,FALSE)</f>
        <v>PHY OPT LT GAINS REG</v>
      </c>
      <c r="C504" s="20" t="s">
        <v>1435</v>
      </c>
      <c r="D504" s="20" t="str">
        <f t="shared" si="538"/>
        <v>254637</v>
      </c>
      <c r="E504" s="20">
        <f>IFERROR(VLOOKUP(D504,'line assign basis'!$L$5:$P$1288,5,FALSE),"")</f>
        <v>23</v>
      </c>
      <c r="F504" s="39">
        <v>-12000</v>
      </c>
      <c r="G504" s="39">
        <v>-12000</v>
      </c>
      <c r="H504" s="19">
        <v>-9000</v>
      </c>
      <c r="I504" s="105">
        <f>IFERROR(VLOOKUP($D504,'SAP Data'!$A$7:$SD$1500,I$4,FALSE),"")</f>
        <v>-9000</v>
      </c>
      <c r="J504" s="105">
        <f>IFERROR(VLOOKUP($D504,'SAP Data'!$A$7:$SD$1500,J$4,FALSE),"")</f>
        <v>-9000</v>
      </c>
      <c r="K504" s="105">
        <f>IFERROR(VLOOKUP($D504,'SAP Data'!$A$7:$SD$1500,K$4,FALSE),"")</f>
        <v>0</v>
      </c>
      <c r="L504" s="105">
        <f>IFERROR(VLOOKUP($D504,'SAP Data'!$A$7:$SD$1500,L$4,FALSE),"")</f>
        <v>0</v>
      </c>
      <c r="M504" s="105">
        <f>IFERROR(VLOOKUP($D504,'SAP Data'!$A$7:$SD$1500,M$4,FALSE),"")</f>
        <v>0</v>
      </c>
      <c r="N504" s="105">
        <f>IFERROR(VLOOKUP($D504,'SAP Data'!$A$7:$SD$1500,N$4,FALSE),"")</f>
        <v>0</v>
      </c>
      <c r="O504" s="105">
        <f>IFERROR(VLOOKUP($D504,'SAP Data'!$A$7:$SD$1500,O$4,FALSE),"")</f>
        <v>0</v>
      </c>
      <c r="P504" s="105">
        <f>IFERROR(VLOOKUP($D504,'SAP Data'!$A$7:$SD$1500,P$4,FALSE),"")</f>
        <v>0</v>
      </c>
      <c r="Q504" s="105">
        <f>IFERROR(VLOOKUP($D504,'SAP Data'!$A$7:$SD$1500,Q$4,FALSE),"")</f>
        <v>0</v>
      </c>
      <c r="R504" s="105">
        <f>IFERROR(VLOOKUP($D504,'SAP Data'!$A$7:$SD$1500,R$4,FALSE),"")</f>
        <v>0</v>
      </c>
      <c r="S504" s="105">
        <f>IFERROR(VLOOKUP($D504,'SAP Data'!$A$7:$SD$1500,S$4,FALSE),"")</f>
        <v>0</v>
      </c>
      <c r="T504" s="105">
        <f>IFERROR(VLOOKUP($D504,'SAP Data'!$A$7:$SD$1500,T$4,FALSE),"")</f>
        <v>0</v>
      </c>
      <c r="U504" s="105">
        <f>IFERROR(VLOOKUP($D504,'SAP Data'!$A$7:$SD$1500,U$4,FALSE),"")</f>
        <v>0</v>
      </c>
      <c r="V504" s="105">
        <f>IFERROR(VLOOKUP($D504,'SAP Data'!$A$7:$SD$1500,V$4,FALSE),"")</f>
        <v>0</v>
      </c>
      <c r="W504" s="105">
        <f>IFERROR(VLOOKUP($D504,'SAP Data'!$A$7:$SD$1500,W$4,FALSE),"")</f>
        <v>0</v>
      </c>
      <c r="X504" s="105">
        <f>IFERROR(VLOOKUP($D504,'SAP Data'!$A$7:$SD$1500,X$4,FALSE),"")</f>
        <v>0</v>
      </c>
      <c r="Y504" s="105">
        <f>IFERROR(VLOOKUP($D504,'SAP Data'!$A$7:$SD$1500,Y$4,FALSE),"")</f>
        <v>0</v>
      </c>
      <c r="Z504" s="105">
        <f>IFERROR(VLOOKUP($D504,'SAP Data'!$A$7:$SD$1500,Z$4,FALSE),"")</f>
        <v>0</v>
      </c>
      <c r="AA504" s="105">
        <f>IFERROR(VLOOKUP($D504,'SAP Data'!$A$7:$SD$1500,AA$4,FALSE),"")</f>
        <v>0</v>
      </c>
      <c r="AB504" s="105">
        <f>IFERROR(VLOOKUP($D504,'SAP Data'!$A$7:$SD$1500,AB$4,FALSE),"")</f>
        <v>0</v>
      </c>
      <c r="AC504" s="220">
        <f>IFERROR(VLOOKUP($D504,'SAP Data'!$A$7:$SD$1500,AC$4,FALSE),"")</f>
        <v>0</v>
      </c>
      <c r="AD504" s="133">
        <f t="shared" si="519"/>
        <v>-3750</v>
      </c>
      <c r="AE504" s="47">
        <f t="shared" si="520"/>
        <v>-2750</v>
      </c>
      <c r="AF504" s="47">
        <f t="shared" si="605"/>
        <v>-1875</v>
      </c>
      <c r="AG504" s="47">
        <f t="shared" si="606"/>
        <v>-1125</v>
      </c>
      <c r="AH504" s="47">
        <f t="shared" si="607"/>
        <v>-375</v>
      </c>
      <c r="AI504" s="47">
        <f t="shared" si="608"/>
        <v>0</v>
      </c>
      <c r="AJ504" s="47">
        <f t="shared" si="513"/>
        <v>0</v>
      </c>
      <c r="AK504" s="47">
        <f t="shared" si="514"/>
        <v>0</v>
      </c>
      <c r="AL504" s="47">
        <f t="shared" si="515"/>
        <v>0</v>
      </c>
      <c r="AM504" s="47">
        <f t="shared" si="516"/>
        <v>0</v>
      </c>
      <c r="AN504" s="47">
        <f t="shared" si="517"/>
        <v>0</v>
      </c>
      <c r="AO504" s="132">
        <f t="shared" si="518"/>
        <v>0</v>
      </c>
      <c r="AP504" s="19"/>
      <c r="AQ504" s="201"/>
      <c r="AR504" s="19"/>
      <c r="AS504" s="19">
        <f t="shared" si="589"/>
        <v>0</v>
      </c>
      <c r="AT504" s="19"/>
      <c r="AU504" s="201"/>
      <c r="AV504" s="19"/>
      <c r="AW504" s="19">
        <f t="shared" si="590"/>
        <v>0</v>
      </c>
      <c r="AY504" s="201"/>
      <c r="BA504" s="19">
        <f t="shared" si="591"/>
        <v>0</v>
      </c>
      <c r="BC504" s="201"/>
      <c r="BE504" s="19">
        <f t="shared" si="592"/>
        <v>0</v>
      </c>
      <c r="BG504" s="201"/>
      <c r="BI504" s="19">
        <f t="shared" si="593"/>
        <v>0</v>
      </c>
      <c r="BK504" s="201"/>
      <c r="BM504" s="19">
        <f t="shared" si="594"/>
        <v>0</v>
      </c>
      <c r="BO504" s="201"/>
      <c r="BQ504" s="47">
        <f t="shared" si="595"/>
        <v>0</v>
      </c>
      <c r="BR504" s="47"/>
      <c r="BS504" s="214"/>
      <c r="BT504" s="47"/>
      <c r="BU504" s="47">
        <f t="shared" si="596"/>
        <v>0</v>
      </c>
      <c r="BV504" s="47"/>
      <c r="BW504" s="214"/>
      <c r="BX504" s="47"/>
      <c r="BY504" s="47">
        <f t="shared" si="597"/>
        <v>0</v>
      </c>
      <c r="BZ504" s="47"/>
      <c r="CA504" s="214"/>
      <c r="CB504" s="47"/>
      <c r="CC504" s="47">
        <f t="shared" si="598"/>
        <v>0</v>
      </c>
      <c r="CD504" s="47"/>
      <c r="CE504" s="214"/>
      <c r="CF504" s="47"/>
      <c r="CG504" s="47">
        <f t="shared" si="599"/>
        <v>0</v>
      </c>
      <c r="CH504" s="47"/>
      <c r="CI504" s="214"/>
      <c r="CJ504" s="47"/>
      <c r="CK504" s="47">
        <f t="shared" si="600"/>
        <v>0</v>
      </c>
      <c r="CM504" s="19">
        <f t="shared" si="601"/>
        <v>0</v>
      </c>
      <c r="CO504" s="19">
        <f t="shared" si="534"/>
        <v>0</v>
      </c>
      <c r="CQ504" s="19">
        <f t="shared" si="602"/>
        <v>0</v>
      </c>
      <c r="CS504" s="19">
        <f t="shared" si="535"/>
        <v>0</v>
      </c>
      <c r="CU504" s="19">
        <f t="shared" si="603"/>
        <v>0</v>
      </c>
      <c r="CW504" s="76">
        <f t="shared" si="508"/>
        <v>0</v>
      </c>
      <c r="CY504" s="21"/>
      <c r="CZ504" s="19">
        <f t="shared" si="604"/>
        <v>0</v>
      </c>
      <c r="DA504" s="21"/>
    </row>
    <row r="505" spans="1:105" x14ac:dyDescent="0.2">
      <c r="B505" s="17" t="str">
        <f>VLOOKUP(D505,'line assign basis'!$L$15:$Q$1525,6,FALSE)</f>
        <v>CUST CONTR - RES NEW</v>
      </c>
      <c r="C505" s="20" t="s">
        <v>1438</v>
      </c>
      <c r="D505" s="20" t="str">
        <f t="shared" si="538"/>
        <v>252011</v>
      </c>
      <c r="E505" s="20">
        <f>IFERROR(VLOOKUP(D505,'line assign basis'!$L$5:$P$1288,5,FALSE),"")</f>
        <v>13</v>
      </c>
      <c r="F505" s="39">
        <v>-762905.58</v>
      </c>
      <c r="G505" s="39">
        <v>-764183.58</v>
      </c>
      <c r="H505" s="19">
        <v>-744137.58</v>
      </c>
      <c r="I505" s="105">
        <f>IFERROR(VLOOKUP($D505,'SAP Data'!$A$7:$SD$1500,I$4,FALSE),"")</f>
        <v>-757105.58</v>
      </c>
      <c r="J505" s="105">
        <f>IFERROR(VLOOKUP($D505,'SAP Data'!$A$7:$SD$1500,J$4,FALSE),"")</f>
        <v>-765174.58</v>
      </c>
      <c r="K505" s="105">
        <f>IFERROR(VLOOKUP($D505,'SAP Data'!$A$7:$SD$1500,K$4,FALSE),"")</f>
        <v>-782562.58</v>
      </c>
      <c r="L505" s="105">
        <f>IFERROR(VLOOKUP($D505,'SAP Data'!$A$7:$SD$1500,L$4,FALSE),"")</f>
        <v>-826715.58</v>
      </c>
      <c r="M505" s="105">
        <f>IFERROR(VLOOKUP($D505,'SAP Data'!$A$7:$SD$1500,M$4,FALSE),"")</f>
        <v>-834382.58</v>
      </c>
      <c r="N505" s="105">
        <f>IFERROR(VLOOKUP($D505,'SAP Data'!$A$7:$SD$1500,N$4,FALSE),"")</f>
        <v>-844548.58</v>
      </c>
      <c r="O505" s="105">
        <f>IFERROR(VLOOKUP($D505,'SAP Data'!$A$7:$SD$1500,O$4,FALSE),"")</f>
        <v>-753836.58</v>
      </c>
      <c r="P505" s="105">
        <f>IFERROR(VLOOKUP($D505,'SAP Data'!$A$7:$SD$1500,P$4,FALSE),"")</f>
        <v>-778550.08</v>
      </c>
      <c r="Q505" s="105">
        <f>IFERROR(VLOOKUP($D505,'SAP Data'!$A$7:$SD$1500,Q$4,FALSE),"")</f>
        <v>-815652.08</v>
      </c>
      <c r="R505" s="105">
        <f>IFERROR(VLOOKUP($D505,'SAP Data'!$A$7:$SD$1500,R$4,FALSE),"")</f>
        <v>-839287.08</v>
      </c>
      <c r="S505" s="105">
        <f>IFERROR(VLOOKUP($D505,'SAP Data'!$A$7:$SD$1500,S$4,FALSE),"")</f>
        <v>-846755.08</v>
      </c>
      <c r="T505" s="105">
        <f>IFERROR(VLOOKUP($D505,'SAP Data'!$A$7:$SD$1500,T$4,FALSE),"")</f>
        <v>-873735.08</v>
      </c>
      <c r="U505" s="105">
        <f>IFERROR(VLOOKUP($D505,'SAP Data'!$A$7:$SD$1500,U$4,FALSE),"")</f>
        <v>-879234.08</v>
      </c>
      <c r="V505" s="105">
        <f>IFERROR(VLOOKUP($D505,'SAP Data'!$A$7:$SD$1500,V$4,FALSE),"")</f>
        <v>-894767.08</v>
      </c>
      <c r="W505" s="105">
        <f>IFERROR(VLOOKUP($D505,'SAP Data'!$A$7:$SD$1500,W$4,FALSE),"")</f>
        <v>-902095.08</v>
      </c>
      <c r="X505" s="105">
        <f>IFERROR(VLOOKUP($D505,'SAP Data'!$A$7:$SD$1500,X$4,FALSE),"")</f>
        <v>-876243.26</v>
      </c>
      <c r="Y505" s="105">
        <f>IFERROR(VLOOKUP($D505,'SAP Data'!$A$7:$SD$1500,Y$4,FALSE),"")</f>
        <v>-883983.26</v>
      </c>
      <c r="Z505" s="105">
        <f>IFERROR(VLOOKUP($D505,'SAP Data'!$A$7:$SD$1500,Z$4,FALSE),"")</f>
        <v>-934850.93</v>
      </c>
      <c r="AA505" s="105">
        <f>IFERROR(VLOOKUP($D505,'SAP Data'!$A$7:$SD$1500,AA$4,FALSE),"")</f>
        <v>-951447.93</v>
      </c>
      <c r="AB505" s="105">
        <f>IFERROR(VLOOKUP($D505,'SAP Data'!$A$7:$SD$1500,AB$4,FALSE),"")</f>
        <v>-975208.93</v>
      </c>
      <c r="AC505" s="220">
        <f>IFERROR(VLOOKUP($D505,'SAP Data'!$A$7:$SD$1500,AC$4,FALSE),"")</f>
        <v>-967724.93</v>
      </c>
      <c r="AD505" s="133">
        <f t="shared" si="519"/>
        <v>-788995.4758333331</v>
      </c>
      <c r="AE505" s="47">
        <f t="shared" si="520"/>
        <v>-795618.51749999973</v>
      </c>
      <c r="AF505" s="47">
        <f t="shared" si="605"/>
        <v>-804458.89249999973</v>
      </c>
      <c r="AG505" s="47">
        <f t="shared" si="606"/>
        <v>-814947.4758333331</v>
      </c>
      <c r="AH505" s="47">
        <f t="shared" si="607"/>
        <v>-825435.8508333331</v>
      </c>
      <c r="AI505" s="47">
        <f t="shared" si="608"/>
        <v>-835816.05916666647</v>
      </c>
      <c r="AJ505" s="47">
        <f t="shared" si="513"/>
        <v>-842860.23333333328</v>
      </c>
      <c r="AK505" s="47">
        <f t="shared" si="514"/>
        <v>-846990.58166666655</v>
      </c>
      <c r="AL505" s="47">
        <f t="shared" si="515"/>
        <v>-852819.87458333327</v>
      </c>
      <c r="AM505" s="47">
        <f t="shared" si="516"/>
        <v>-864816.27874999994</v>
      </c>
      <c r="AN505" s="47">
        <f t="shared" si="517"/>
        <v>-881244.20374999987</v>
      </c>
      <c r="AO505" s="132">
        <f t="shared" si="518"/>
        <v>-895774.6912499998</v>
      </c>
      <c r="AP505" s="19"/>
      <c r="AQ505" s="201"/>
      <c r="AR505" s="19"/>
      <c r="AS505" s="19">
        <f t="shared" si="589"/>
        <v>0</v>
      </c>
      <c r="AT505" s="19"/>
      <c r="AU505" s="201"/>
      <c r="AV505" s="19"/>
      <c r="AW505" s="19">
        <f t="shared" si="590"/>
        <v>0</v>
      </c>
      <c r="AY505" s="201"/>
      <c r="BA505" s="19">
        <f t="shared" si="591"/>
        <v>0</v>
      </c>
      <c r="BC505" s="201"/>
      <c r="BE505" s="19">
        <f t="shared" si="592"/>
        <v>0</v>
      </c>
      <c r="BG505" s="201"/>
      <c r="BI505" s="19">
        <f t="shared" si="593"/>
        <v>0</v>
      </c>
      <c r="BK505" s="201"/>
      <c r="BM505" s="19">
        <f t="shared" si="594"/>
        <v>0</v>
      </c>
      <c r="BO505" s="201"/>
      <c r="BQ505" s="47">
        <f t="shared" si="595"/>
        <v>0</v>
      </c>
      <c r="BR505" s="47"/>
      <c r="BS505" s="214"/>
      <c r="BT505" s="47"/>
      <c r="BU505" s="47">
        <f t="shared" si="596"/>
        <v>0</v>
      </c>
      <c r="BV505" s="47"/>
      <c r="BW505" s="214"/>
      <c r="BX505" s="47"/>
      <c r="BY505" s="47">
        <f t="shared" si="597"/>
        <v>0</v>
      </c>
      <c r="BZ505" s="47"/>
      <c r="CA505" s="214"/>
      <c r="CB505" s="47"/>
      <c r="CC505" s="47">
        <f t="shared" si="598"/>
        <v>0</v>
      </c>
      <c r="CD505" s="47"/>
      <c r="CE505" s="214"/>
      <c r="CF505" s="47"/>
      <c r="CG505" s="47">
        <f t="shared" si="599"/>
        <v>0</v>
      </c>
      <c r="CH505" s="47"/>
      <c r="CI505" s="214"/>
      <c r="CJ505" s="47"/>
      <c r="CK505" s="47">
        <f t="shared" si="600"/>
        <v>0</v>
      </c>
      <c r="CM505" s="19">
        <f t="shared" si="601"/>
        <v>0</v>
      </c>
      <c r="CO505" s="19">
        <f t="shared" si="534"/>
        <v>-895774.6912499998</v>
      </c>
      <c r="CQ505" s="19">
        <f t="shared" si="602"/>
        <v>0</v>
      </c>
      <c r="CS505" s="19">
        <f t="shared" si="535"/>
        <v>-895774.6912499998</v>
      </c>
      <c r="CU505" s="19">
        <f t="shared" si="603"/>
        <v>0</v>
      </c>
      <c r="CW505" s="76">
        <f t="shared" si="508"/>
        <v>0</v>
      </c>
      <c r="CY505" s="21"/>
      <c r="CZ505" s="19">
        <f t="shared" si="604"/>
        <v>-895774.6912499998</v>
      </c>
      <c r="DA505" s="21"/>
    </row>
    <row r="506" spans="1:105" x14ac:dyDescent="0.2">
      <c r="B506" s="17" t="str">
        <f>VLOOKUP(D506,'line assign basis'!$L$15:$Q$1525,6,FALSE)</f>
        <v>CUST CONTR - RES NEW</v>
      </c>
      <c r="C506" s="20" t="s">
        <v>1440</v>
      </c>
      <c r="D506" s="20" t="str">
        <f t="shared" si="538"/>
        <v>252012</v>
      </c>
      <c r="E506" s="20">
        <f>IFERROR(VLOOKUP(D506,'line assign basis'!$L$5:$P$1288,5,FALSE),"")</f>
        <v>13</v>
      </c>
      <c r="F506" s="39">
        <v>-168537</v>
      </c>
      <c r="G506" s="39">
        <v>-170627</v>
      </c>
      <c r="H506" s="19">
        <v>-173304</v>
      </c>
      <c r="I506" s="105">
        <f>IFERROR(VLOOKUP($D506,'SAP Data'!$A$7:$SD$1500,I$4,FALSE),"")</f>
        <v>-173304</v>
      </c>
      <c r="J506" s="105">
        <f>IFERROR(VLOOKUP($D506,'SAP Data'!$A$7:$SD$1500,J$4,FALSE),"")</f>
        <v>-176724</v>
      </c>
      <c r="K506" s="105">
        <f>IFERROR(VLOOKUP($D506,'SAP Data'!$A$7:$SD$1500,K$4,FALSE),"")</f>
        <v>-193447</v>
      </c>
      <c r="L506" s="105">
        <f>IFERROR(VLOOKUP($D506,'SAP Data'!$A$7:$SD$1500,L$4,FALSE),"")</f>
        <v>-209219</v>
      </c>
      <c r="M506" s="105">
        <f>IFERROR(VLOOKUP($D506,'SAP Data'!$A$7:$SD$1500,M$4,FALSE),"")</f>
        <v>-215302</v>
      </c>
      <c r="N506" s="105">
        <f>IFERROR(VLOOKUP($D506,'SAP Data'!$A$7:$SD$1500,N$4,FALSE),"")</f>
        <v>-226745</v>
      </c>
      <c r="O506" s="105">
        <f>IFERROR(VLOOKUP($D506,'SAP Data'!$A$7:$SD$1500,O$4,FALSE),"")</f>
        <v>-214659</v>
      </c>
      <c r="P506" s="105">
        <f>IFERROR(VLOOKUP($D506,'SAP Data'!$A$7:$SD$1500,P$4,FALSE),"")</f>
        <v>-217258</v>
      </c>
      <c r="Q506" s="105">
        <f>IFERROR(VLOOKUP($D506,'SAP Data'!$A$7:$SD$1500,Q$4,FALSE),"")</f>
        <v>-216510</v>
      </c>
      <c r="R506" s="105">
        <f>IFERROR(VLOOKUP($D506,'SAP Data'!$A$7:$SD$1500,R$4,FALSE),"")</f>
        <v>-218844</v>
      </c>
      <c r="S506" s="105">
        <f>IFERROR(VLOOKUP($D506,'SAP Data'!$A$7:$SD$1500,S$4,FALSE),"")</f>
        <v>-226850</v>
      </c>
      <c r="T506" s="105">
        <f>IFERROR(VLOOKUP($D506,'SAP Data'!$A$7:$SD$1500,T$4,FALSE),"")</f>
        <v>-230439</v>
      </c>
      <c r="U506" s="105">
        <f>IFERROR(VLOOKUP($D506,'SAP Data'!$A$7:$SD$1500,U$4,FALSE),"")</f>
        <v>-230831</v>
      </c>
      <c r="V506" s="105">
        <f>IFERROR(VLOOKUP($D506,'SAP Data'!$A$7:$SD$1500,V$4,FALSE),"")</f>
        <v>-247482</v>
      </c>
      <c r="W506" s="105">
        <f>IFERROR(VLOOKUP($D506,'SAP Data'!$A$7:$SD$1500,W$4,FALSE),"")</f>
        <v>-248781</v>
      </c>
      <c r="X506" s="105">
        <f>IFERROR(VLOOKUP($D506,'SAP Data'!$A$7:$SD$1500,X$4,FALSE),"")</f>
        <v>-238688</v>
      </c>
      <c r="Y506" s="105">
        <f>IFERROR(VLOOKUP($D506,'SAP Data'!$A$7:$SD$1500,Y$4,FALSE),"")</f>
        <v>-240038</v>
      </c>
      <c r="Z506" s="105">
        <f>IFERROR(VLOOKUP($D506,'SAP Data'!$A$7:$SD$1500,Z$4,FALSE),"")</f>
        <v>-244176</v>
      </c>
      <c r="AA506" s="105">
        <f>IFERROR(VLOOKUP($D506,'SAP Data'!$A$7:$SD$1500,AA$4,FALSE),"")</f>
        <v>-246205</v>
      </c>
      <c r="AB506" s="105">
        <f>IFERROR(VLOOKUP($D506,'SAP Data'!$A$7:$SD$1500,AB$4,FALSE),"")</f>
        <v>-246290</v>
      </c>
      <c r="AC506" s="220">
        <f>IFERROR(VLOOKUP($D506,'SAP Data'!$A$7:$SD$1500,AC$4,FALSE),"")</f>
        <v>-249000</v>
      </c>
      <c r="AD506" s="133">
        <f t="shared" si="519"/>
        <v>-198399.125</v>
      </c>
      <c r="AE506" s="47">
        <f t="shared" si="520"/>
        <v>-202837.875</v>
      </c>
      <c r="AF506" s="47">
        <f t="shared" si="605"/>
        <v>-207561.125</v>
      </c>
      <c r="AG506" s="47">
        <f t="shared" si="606"/>
        <v>-212338.70833333334</v>
      </c>
      <c r="AH506" s="47">
        <f t="shared" si="607"/>
        <v>-217683.91666666666</v>
      </c>
      <c r="AI506" s="47">
        <f t="shared" si="608"/>
        <v>-222937.75</v>
      </c>
      <c r="AJ506" s="47">
        <f t="shared" si="513"/>
        <v>-226471.20833333334</v>
      </c>
      <c r="AK506" s="47">
        <f t="shared" si="514"/>
        <v>-228729.75</v>
      </c>
      <c r="AL506" s="47">
        <f t="shared" si="515"/>
        <v>-230486.70833333334</v>
      </c>
      <c r="AM506" s="47">
        <f t="shared" si="516"/>
        <v>-232527.41666666666</v>
      </c>
      <c r="AN506" s="47">
        <f t="shared" si="517"/>
        <v>-235051.5</v>
      </c>
      <c r="AO506" s="132">
        <f t="shared" si="518"/>
        <v>-237614.91666666666</v>
      </c>
      <c r="AP506" s="19"/>
      <c r="AQ506" s="201"/>
      <c r="AR506" s="19"/>
      <c r="AS506" s="19">
        <f t="shared" si="589"/>
        <v>0</v>
      </c>
      <c r="AT506" s="19"/>
      <c r="AU506" s="201"/>
      <c r="AV506" s="19"/>
      <c r="AW506" s="19">
        <f t="shared" si="590"/>
        <v>0</v>
      </c>
      <c r="AY506" s="201"/>
      <c r="BA506" s="19">
        <f t="shared" si="591"/>
        <v>0</v>
      </c>
      <c r="BC506" s="201"/>
      <c r="BE506" s="19">
        <f t="shared" si="592"/>
        <v>0</v>
      </c>
      <c r="BG506" s="201"/>
      <c r="BI506" s="19">
        <f t="shared" si="593"/>
        <v>0</v>
      </c>
      <c r="BK506" s="201"/>
      <c r="BM506" s="19">
        <f t="shared" si="594"/>
        <v>0</v>
      </c>
      <c r="BO506" s="201"/>
      <c r="BQ506" s="47">
        <f t="shared" si="595"/>
        <v>0</v>
      </c>
      <c r="BR506" s="47"/>
      <c r="BS506" s="214"/>
      <c r="BT506" s="47"/>
      <c r="BU506" s="47">
        <f t="shared" si="596"/>
        <v>0</v>
      </c>
      <c r="BV506" s="47"/>
      <c r="BW506" s="214"/>
      <c r="BX506" s="47"/>
      <c r="BY506" s="47">
        <f t="shared" si="597"/>
        <v>0</v>
      </c>
      <c r="BZ506" s="47"/>
      <c r="CA506" s="214"/>
      <c r="CB506" s="47"/>
      <c r="CC506" s="47">
        <f t="shared" si="598"/>
        <v>0</v>
      </c>
      <c r="CD506" s="47"/>
      <c r="CE506" s="214"/>
      <c r="CF506" s="47"/>
      <c r="CG506" s="47">
        <f t="shared" si="599"/>
        <v>0</v>
      </c>
      <c r="CH506" s="47"/>
      <c r="CI506" s="214"/>
      <c r="CJ506" s="47"/>
      <c r="CK506" s="47">
        <f t="shared" si="600"/>
        <v>0</v>
      </c>
      <c r="CM506" s="19">
        <f t="shared" si="601"/>
        <v>0</v>
      </c>
      <c r="CO506" s="19">
        <f t="shared" si="534"/>
        <v>-237614.91666666666</v>
      </c>
      <c r="CQ506" s="19">
        <f>CZ506</f>
        <v>-237614.91666666666</v>
      </c>
      <c r="CS506" s="19">
        <f t="shared" si="535"/>
        <v>0</v>
      </c>
      <c r="CU506" s="19">
        <f t="shared" si="603"/>
        <v>0</v>
      </c>
      <c r="CW506" s="76">
        <f t="shared" si="508"/>
        <v>0</v>
      </c>
      <c r="CY506" s="21"/>
      <c r="CZ506" s="19">
        <f t="shared" si="604"/>
        <v>-237614.91666666666</v>
      </c>
      <c r="DA506" s="21"/>
    </row>
    <row r="507" spans="1:105" x14ac:dyDescent="0.2">
      <c r="B507" s="17" t="str">
        <f>VLOOKUP(D507,'line assign basis'!$L$15:$Q$1525,6,FALSE)</f>
        <v>CUST CONTR - RES CON</v>
      </c>
      <c r="C507" s="20" t="s">
        <v>1443</v>
      </c>
      <c r="D507" s="20" t="str">
        <f t="shared" si="538"/>
        <v>252013</v>
      </c>
      <c r="E507" s="20">
        <f>IFERROR(VLOOKUP(D507,'line assign basis'!$L$5:$P$1288,5,FALSE),"")</f>
        <v>13</v>
      </c>
      <c r="F507" s="39">
        <v>-1732503.14</v>
      </c>
      <c r="G507" s="39">
        <v>-1772085.91</v>
      </c>
      <c r="H507" s="19">
        <v>-1759670.87</v>
      </c>
      <c r="I507" s="105">
        <f>IFERROR(VLOOKUP($D507,'SAP Data'!$A$7:$SD$1500,I$4,FALSE),"")</f>
        <v>-1783724.64</v>
      </c>
      <c r="J507" s="105">
        <f>IFERROR(VLOOKUP($D507,'SAP Data'!$A$7:$SD$1500,J$4,FALSE),"")</f>
        <v>-1830400.91</v>
      </c>
      <c r="K507" s="105">
        <f>IFERROR(VLOOKUP($D507,'SAP Data'!$A$7:$SD$1500,K$4,FALSE),"")</f>
        <v>-1867258.37</v>
      </c>
      <c r="L507" s="105">
        <f>IFERROR(VLOOKUP($D507,'SAP Data'!$A$7:$SD$1500,L$4,FALSE),"")</f>
        <v>-1895829.37</v>
      </c>
      <c r="M507" s="105">
        <f>IFERROR(VLOOKUP($D507,'SAP Data'!$A$7:$SD$1500,M$4,FALSE),"")</f>
        <v>-1954142.37</v>
      </c>
      <c r="N507" s="105">
        <f>IFERROR(VLOOKUP($D507,'SAP Data'!$A$7:$SD$1500,N$4,FALSE),"")</f>
        <v>-1986574.89</v>
      </c>
      <c r="O507" s="105">
        <f>IFERROR(VLOOKUP($D507,'SAP Data'!$A$7:$SD$1500,O$4,FALSE),"")</f>
        <v>-1859201.89</v>
      </c>
      <c r="P507" s="105">
        <f>IFERROR(VLOOKUP($D507,'SAP Data'!$A$7:$SD$1500,P$4,FALSE),"")</f>
        <v>-1910934.89</v>
      </c>
      <c r="Q507" s="105">
        <f>IFERROR(VLOOKUP($D507,'SAP Data'!$A$7:$SD$1500,Q$4,FALSE),"")</f>
        <v>-1946817.07</v>
      </c>
      <c r="R507" s="105">
        <f>IFERROR(VLOOKUP($D507,'SAP Data'!$A$7:$SD$1500,R$4,FALSE),"")</f>
        <v>-1985824.11</v>
      </c>
      <c r="S507" s="105">
        <f>IFERROR(VLOOKUP($D507,'SAP Data'!$A$7:$SD$1500,S$4,FALSE),"")</f>
        <v>-2013003.34</v>
      </c>
      <c r="T507" s="105">
        <f>IFERROR(VLOOKUP($D507,'SAP Data'!$A$7:$SD$1500,T$4,FALSE),"")</f>
        <v>-2051531.34</v>
      </c>
      <c r="U507" s="105">
        <f>IFERROR(VLOOKUP($D507,'SAP Data'!$A$7:$SD$1500,U$4,FALSE),"")</f>
        <v>-2091174.34</v>
      </c>
      <c r="V507" s="105">
        <f>IFERROR(VLOOKUP($D507,'SAP Data'!$A$7:$SD$1500,V$4,FALSE),"")</f>
        <v>-2142132.7000000002</v>
      </c>
      <c r="W507" s="105">
        <f>IFERROR(VLOOKUP($D507,'SAP Data'!$A$7:$SD$1500,W$4,FALSE),"")</f>
        <v>-2129623.7000000002</v>
      </c>
      <c r="X507" s="105">
        <f>IFERROR(VLOOKUP($D507,'SAP Data'!$A$7:$SD$1500,X$4,FALSE),"")</f>
        <v>-2122135.7000000002</v>
      </c>
      <c r="Y507" s="105">
        <f>IFERROR(VLOOKUP($D507,'SAP Data'!$A$7:$SD$1500,Y$4,FALSE),"")</f>
        <v>-2048422.47</v>
      </c>
      <c r="Z507" s="105">
        <f>IFERROR(VLOOKUP($D507,'SAP Data'!$A$7:$SD$1500,Z$4,FALSE),"")</f>
        <v>-2054206.37</v>
      </c>
      <c r="AA507" s="105">
        <f>IFERROR(VLOOKUP($D507,'SAP Data'!$A$7:$SD$1500,AA$4,FALSE),"")</f>
        <v>-2082628.37</v>
      </c>
      <c r="AB507" s="105">
        <f>IFERROR(VLOOKUP($D507,'SAP Data'!$A$7:$SD$1500,AB$4,FALSE),"")</f>
        <v>-2133995.37</v>
      </c>
      <c r="AC507" s="220">
        <f>IFERROR(VLOOKUP($D507,'SAP Data'!$A$7:$SD$1500,AC$4,FALSE),"")</f>
        <v>-1950936.83</v>
      </c>
      <c r="AD507" s="133">
        <f t="shared" si="519"/>
        <v>-1868817.0670833336</v>
      </c>
      <c r="AE507" s="47">
        <f t="shared" si="520"/>
        <v>-1889410.3337500002</v>
      </c>
      <c r="AF507" s="47">
        <f t="shared" si="605"/>
        <v>-1911609.4129166668</v>
      </c>
      <c r="AG507" s="47">
        <f t="shared" si="606"/>
        <v>-1936580.6700000002</v>
      </c>
      <c r="AH507" s="47">
        <f t="shared" si="607"/>
        <v>-1962379.8987499999</v>
      </c>
      <c r="AI507" s="47">
        <f t="shared" si="608"/>
        <v>-1986300.6120833333</v>
      </c>
      <c r="AJ507" s="47">
        <f t="shared" si="513"/>
        <v>-2006661.9312499997</v>
      </c>
      <c r="AK507" s="47">
        <f t="shared" si="514"/>
        <v>-2020019.6991666665</v>
      </c>
      <c r="AL507" s="47">
        <f t="shared" si="515"/>
        <v>-2026766.0149999997</v>
      </c>
      <c r="AM507" s="47">
        <f t="shared" si="516"/>
        <v>-2038893.4299999997</v>
      </c>
      <c r="AN507" s="47">
        <f t="shared" si="517"/>
        <v>-2057497.0533333335</v>
      </c>
      <c r="AO507" s="132">
        <f t="shared" si="518"/>
        <v>-2066962.8966666667</v>
      </c>
      <c r="AP507" s="19"/>
      <c r="AQ507" s="201"/>
      <c r="AR507" s="19"/>
      <c r="AS507" s="19">
        <f t="shared" si="589"/>
        <v>0</v>
      </c>
      <c r="AT507" s="19"/>
      <c r="AU507" s="201"/>
      <c r="AV507" s="19"/>
      <c r="AW507" s="19">
        <f t="shared" si="590"/>
        <v>0</v>
      </c>
      <c r="AY507" s="201"/>
      <c r="BA507" s="19">
        <f t="shared" si="591"/>
        <v>0</v>
      </c>
      <c r="BC507" s="201"/>
      <c r="BE507" s="19">
        <f t="shared" si="592"/>
        <v>0</v>
      </c>
      <c r="BG507" s="201"/>
      <c r="BI507" s="19">
        <f t="shared" si="593"/>
        <v>0</v>
      </c>
      <c r="BK507" s="201"/>
      <c r="BM507" s="19">
        <f t="shared" si="594"/>
        <v>0</v>
      </c>
      <c r="BO507" s="201"/>
      <c r="BQ507" s="47">
        <f t="shared" si="595"/>
        <v>0</v>
      </c>
      <c r="BR507" s="47"/>
      <c r="BS507" s="214"/>
      <c r="BT507" s="47"/>
      <c r="BU507" s="47">
        <f t="shared" si="596"/>
        <v>0</v>
      </c>
      <c r="BV507" s="47"/>
      <c r="BW507" s="214"/>
      <c r="BX507" s="47"/>
      <c r="BY507" s="47">
        <f t="shared" si="597"/>
        <v>0</v>
      </c>
      <c r="BZ507" s="47"/>
      <c r="CA507" s="214"/>
      <c r="CB507" s="47"/>
      <c r="CC507" s="47">
        <f t="shared" si="598"/>
        <v>0</v>
      </c>
      <c r="CD507" s="47"/>
      <c r="CE507" s="214"/>
      <c r="CF507" s="47"/>
      <c r="CG507" s="47">
        <f t="shared" si="599"/>
        <v>0</v>
      </c>
      <c r="CH507" s="47"/>
      <c r="CI507" s="214"/>
      <c r="CJ507" s="47"/>
      <c r="CK507" s="47">
        <f t="shared" si="600"/>
        <v>0</v>
      </c>
      <c r="CM507" s="19">
        <f t="shared" si="601"/>
        <v>0</v>
      </c>
      <c r="CO507" s="19">
        <f t="shared" si="534"/>
        <v>-2066962.8966666667</v>
      </c>
      <c r="CQ507" s="19">
        <f t="shared" ref="CQ507" si="625">IFERROR(VLOOKUP(E507,$E$608:$CK$637,85,FALSE)*CZ507,"")</f>
        <v>0</v>
      </c>
      <c r="CS507" s="19">
        <f t="shared" si="535"/>
        <v>-2066962.8966666667</v>
      </c>
      <c r="CU507" s="19">
        <f t="shared" si="603"/>
        <v>0</v>
      </c>
      <c r="CW507" s="76">
        <f t="shared" si="508"/>
        <v>0</v>
      </c>
      <c r="CY507" s="21"/>
      <c r="CZ507" s="19">
        <f t="shared" si="604"/>
        <v>-2066962.8966666667</v>
      </c>
      <c r="DA507" s="21"/>
    </row>
    <row r="508" spans="1:105" x14ac:dyDescent="0.2">
      <c r="B508" s="17" t="str">
        <f>VLOOKUP(D508,'line assign basis'!$L$15:$Q$1525,6,FALSE)</f>
        <v>CUST CONTR - RES CON</v>
      </c>
      <c r="C508" s="20" t="s">
        <v>1445</v>
      </c>
      <c r="D508" s="20" t="str">
        <f t="shared" si="538"/>
        <v>252014</v>
      </c>
      <c r="E508" s="20">
        <f>IFERROR(VLOOKUP(D508,'line assign basis'!$L$5:$P$1288,5,FALSE),"")</f>
        <v>13</v>
      </c>
      <c r="F508" s="39">
        <v>-440665.59999999998</v>
      </c>
      <c r="G508" s="39">
        <v>-451668.6</v>
      </c>
      <c r="H508" s="19">
        <v>-454243.6</v>
      </c>
      <c r="I508" s="105">
        <f>IFERROR(VLOOKUP($D508,'SAP Data'!$A$7:$SD$1500,I$4,FALSE),"")</f>
        <v>-467261.6</v>
      </c>
      <c r="J508" s="105">
        <f>IFERROR(VLOOKUP($D508,'SAP Data'!$A$7:$SD$1500,J$4,FALSE),"")</f>
        <v>-479409.6</v>
      </c>
      <c r="K508" s="105">
        <f>IFERROR(VLOOKUP($D508,'SAP Data'!$A$7:$SD$1500,K$4,FALSE),"")</f>
        <v>-490823.6</v>
      </c>
      <c r="L508" s="105">
        <f>IFERROR(VLOOKUP($D508,'SAP Data'!$A$7:$SD$1500,L$4,FALSE),"")</f>
        <v>-503452.6</v>
      </c>
      <c r="M508" s="105">
        <f>IFERROR(VLOOKUP($D508,'SAP Data'!$A$7:$SD$1500,M$4,FALSE),"")</f>
        <v>-519109.6</v>
      </c>
      <c r="N508" s="105">
        <f>IFERROR(VLOOKUP($D508,'SAP Data'!$A$7:$SD$1500,N$4,FALSE),"")</f>
        <v>-531032.6</v>
      </c>
      <c r="O508" s="105">
        <f>IFERROR(VLOOKUP($D508,'SAP Data'!$A$7:$SD$1500,O$4,FALSE),"")</f>
        <v>-513796.6</v>
      </c>
      <c r="P508" s="105">
        <f>IFERROR(VLOOKUP($D508,'SAP Data'!$A$7:$SD$1500,P$4,FALSE),"")</f>
        <v>-520028.6</v>
      </c>
      <c r="Q508" s="105">
        <f>IFERROR(VLOOKUP($D508,'SAP Data'!$A$7:$SD$1500,Q$4,FALSE),"")</f>
        <v>-524398.6</v>
      </c>
      <c r="R508" s="105">
        <f>IFERROR(VLOOKUP($D508,'SAP Data'!$A$7:$SD$1500,R$4,FALSE),"")</f>
        <v>-537288.6</v>
      </c>
      <c r="S508" s="105">
        <f>IFERROR(VLOOKUP($D508,'SAP Data'!$A$7:$SD$1500,S$4,FALSE),"")</f>
        <v>-548842.27</v>
      </c>
      <c r="T508" s="105">
        <f>IFERROR(VLOOKUP($D508,'SAP Data'!$A$7:$SD$1500,T$4,FALSE),"")</f>
        <v>-563792.27</v>
      </c>
      <c r="U508" s="105">
        <f>IFERROR(VLOOKUP($D508,'SAP Data'!$A$7:$SD$1500,U$4,FALSE),"")</f>
        <v>-570138.94999999995</v>
      </c>
      <c r="V508" s="105">
        <f>IFERROR(VLOOKUP($D508,'SAP Data'!$A$7:$SD$1500,V$4,FALSE),"")</f>
        <v>-578704.94999999995</v>
      </c>
      <c r="W508" s="105">
        <f>IFERROR(VLOOKUP($D508,'SAP Data'!$A$7:$SD$1500,W$4,FALSE),"")</f>
        <v>-587414.94999999995</v>
      </c>
      <c r="X508" s="105">
        <f>IFERROR(VLOOKUP($D508,'SAP Data'!$A$7:$SD$1500,X$4,FALSE),"")</f>
        <v>-571167.94999999995</v>
      </c>
      <c r="Y508" s="105">
        <f>IFERROR(VLOOKUP($D508,'SAP Data'!$A$7:$SD$1500,Y$4,FALSE),"")</f>
        <v>-591703.94999999995</v>
      </c>
      <c r="Z508" s="105">
        <f>IFERROR(VLOOKUP($D508,'SAP Data'!$A$7:$SD$1500,Z$4,FALSE),"")</f>
        <v>-597379.94999999995</v>
      </c>
      <c r="AA508" s="105">
        <f>IFERROR(VLOOKUP($D508,'SAP Data'!$A$7:$SD$1500,AA$4,FALSE),"")</f>
        <v>-617182.94999999995</v>
      </c>
      <c r="AB508" s="105">
        <f>IFERROR(VLOOKUP($D508,'SAP Data'!$A$7:$SD$1500,AB$4,FALSE),"")</f>
        <v>-627189.94999999995</v>
      </c>
      <c r="AC508" s="220">
        <f>IFERROR(VLOOKUP($D508,'SAP Data'!$A$7:$SD$1500,AC$4,FALSE),"")</f>
        <v>-631729.94999999995</v>
      </c>
      <c r="AD508" s="133">
        <f t="shared" si="519"/>
        <v>-495350.22499999992</v>
      </c>
      <c r="AE508" s="47">
        <f t="shared" si="520"/>
        <v>-503425.08624999993</v>
      </c>
      <c r="AF508" s="47">
        <f t="shared" si="605"/>
        <v>-512038.51708333328</v>
      </c>
      <c r="AG508" s="47">
        <f t="shared" si="606"/>
        <v>-520889.60124999989</v>
      </c>
      <c r="AH508" s="47">
        <f t="shared" si="607"/>
        <v>-529313.46375</v>
      </c>
      <c r="AI508" s="47">
        <f t="shared" si="608"/>
        <v>-537475.4095833333</v>
      </c>
      <c r="AJ508" s="47">
        <f t="shared" si="513"/>
        <v>-544321.52208333334</v>
      </c>
      <c r="AK508" s="47">
        <f t="shared" si="514"/>
        <v>-550167.75958333339</v>
      </c>
      <c r="AL508" s="47">
        <f t="shared" si="515"/>
        <v>-555956.99708333332</v>
      </c>
      <c r="AM508" s="47">
        <f t="shared" si="516"/>
        <v>-563029.23458333337</v>
      </c>
      <c r="AN508" s="47">
        <f t="shared" si="517"/>
        <v>-571802.05541666679</v>
      </c>
      <c r="AO508" s="132">
        <f t="shared" si="518"/>
        <v>-580739.25125000009</v>
      </c>
      <c r="AP508" s="19"/>
      <c r="AQ508" s="201"/>
      <c r="AR508" s="19"/>
      <c r="AS508" s="19">
        <f t="shared" si="589"/>
        <v>0</v>
      </c>
      <c r="AT508" s="19"/>
      <c r="AU508" s="201"/>
      <c r="AV508" s="19"/>
      <c r="AW508" s="19">
        <f t="shared" si="590"/>
        <v>0</v>
      </c>
      <c r="AY508" s="201"/>
      <c r="BA508" s="19">
        <f t="shared" si="591"/>
        <v>0</v>
      </c>
      <c r="BC508" s="201"/>
      <c r="BE508" s="19">
        <f t="shared" si="592"/>
        <v>0</v>
      </c>
      <c r="BG508" s="201"/>
      <c r="BI508" s="19">
        <f t="shared" si="593"/>
        <v>0</v>
      </c>
      <c r="BK508" s="201"/>
      <c r="BM508" s="19">
        <f t="shared" si="594"/>
        <v>0</v>
      </c>
      <c r="BO508" s="201"/>
      <c r="BQ508" s="47">
        <f t="shared" si="595"/>
        <v>0</v>
      </c>
      <c r="BR508" s="47"/>
      <c r="BS508" s="214"/>
      <c r="BT508" s="47"/>
      <c r="BU508" s="47">
        <f t="shared" si="596"/>
        <v>0</v>
      </c>
      <c r="BV508" s="47"/>
      <c r="BW508" s="214"/>
      <c r="BX508" s="47"/>
      <c r="BY508" s="47">
        <f t="shared" si="597"/>
        <v>0</v>
      </c>
      <c r="BZ508" s="47"/>
      <c r="CA508" s="214"/>
      <c r="CB508" s="47"/>
      <c r="CC508" s="47">
        <f t="shared" si="598"/>
        <v>0</v>
      </c>
      <c r="CD508" s="47"/>
      <c r="CE508" s="214"/>
      <c r="CF508" s="47"/>
      <c r="CG508" s="47">
        <f t="shared" si="599"/>
        <v>0</v>
      </c>
      <c r="CH508" s="47"/>
      <c r="CI508" s="214"/>
      <c r="CJ508" s="47"/>
      <c r="CK508" s="47">
        <f t="shared" si="600"/>
        <v>0</v>
      </c>
      <c r="CM508" s="19">
        <f t="shared" si="601"/>
        <v>0</v>
      </c>
      <c r="CO508" s="19">
        <f t="shared" si="534"/>
        <v>-580739.25125000009</v>
      </c>
      <c r="CQ508" s="19">
        <f>CZ508</f>
        <v>-580739.25125000009</v>
      </c>
      <c r="CS508" s="19">
        <f t="shared" si="535"/>
        <v>0</v>
      </c>
      <c r="CU508" s="19">
        <f t="shared" si="603"/>
        <v>0</v>
      </c>
      <c r="CW508" s="76">
        <f t="shared" si="508"/>
        <v>0</v>
      </c>
      <c r="CY508" s="21"/>
      <c r="CZ508" s="19">
        <f t="shared" si="604"/>
        <v>-580739.25125000009</v>
      </c>
      <c r="DA508" s="21"/>
    </row>
    <row r="509" spans="1:105" x14ac:dyDescent="0.2">
      <c r="B509" s="17" t="str">
        <f>VLOOKUP(D509,'line assign basis'!$L$15:$Q$1525,6,FALSE)</f>
        <v>CUST CONTR - M/F NEW</v>
      </c>
      <c r="C509" s="20" t="s">
        <v>1448</v>
      </c>
      <c r="D509" s="20" t="str">
        <f t="shared" si="538"/>
        <v>252021</v>
      </c>
      <c r="E509" s="20">
        <f>IFERROR(VLOOKUP(D509,'line assign basis'!$L$5:$P$1288,5,FALSE),"")</f>
        <v>13</v>
      </c>
      <c r="F509" s="39">
        <v>-29576</v>
      </c>
      <c r="G509" s="39">
        <v>-29576</v>
      </c>
      <c r="H509" s="19">
        <v>-27219</v>
      </c>
      <c r="I509" s="105">
        <f>IFERROR(VLOOKUP($D509,'SAP Data'!$A$7:$SD$1500,I$4,FALSE),"")</f>
        <v>-31625</v>
      </c>
      <c r="J509" s="105">
        <f>IFERROR(VLOOKUP($D509,'SAP Data'!$A$7:$SD$1500,J$4,FALSE),"")</f>
        <v>-25568</v>
      </c>
      <c r="K509" s="105">
        <f>IFERROR(VLOOKUP($D509,'SAP Data'!$A$7:$SD$1500,K$4,FALSE),"")</f>
        <v>-25568</v>
      </c>
      <c r="L509" s="105">
        <f>IFERROR(VLOOKUP($D509,'SAP Data'!$A$7:$SD$1500,L$4,FALSE),"")</f>
        <v>-25568</v>
      </c>
      <c r="M509" s="105">
        <f>IFERROR(VLOOKUP($D509,'SAP Data'!$A$7:$SD$1500,M$4,FALSE),"")</f>
        <v>-41026</v>
      </c>
      <c r="N509" s="105">
        <f>IFERROR(VLOOKUP($D509,'SAP Data'!$A$7:$SD$1500,N$4,FALSE),"")</f>
        <v>-41026</v>
      </c>
      <c r="O509" s="105">
        <f>IFERROR(VLOOKUP($D509,'SAP Data'!$A$7:$SD$1500,O$4,FALSE),"")</f>
        <v>-41026</v>
      </c>
      <c r="P509" s="105">
        <f>IFERROR(VLOOKUP($D509,'SAP Data'!$A$7:$SD$1500,P$4,FALSE),"")</f>
        <v>-42189</v>
      </c>
      <c r="Q509" s="105">
        <f>IFERROR(VLOOKUP($D509,'SAP Data'!$A$7:$SD$1500,Q$4,FALSE),"")</f>
        <v>-52008</v>
      </c>
      <c r="R509" s="105">
        <f>IFERROR(VLOOKUP($D509,'SAP Data'!$A$7:$SD$1500,R$4,FALSE),"")</f>
        <v>-61448</v>
      </c>
      <c r="S509" s="105">
        <f>IFERROR(VLOOKUP($D509,'SAP Data'!$A$7:$SD$1500,S$4,FALSE),"")</f>
        <v>-63133</v>
      </c>
      <c r="T509" s="105">
        <f>IFERROR(VLOOKUP($D509,'SAP Data'!$A$7:$SD$1500,T$4,FALSE),"")</f>
        <v>-63571</v>
      </c>
      <c r="U509" s="105">
        <f>IFERROR(VLOOKUP($D509,'SAP Data'!$A$7:$SD$1500,U$4,FALSE),"")</f>
        <v>-63571</v>
      </c>
      <c r="V509" s="105">
        <f>IFERROR(VLOOKUP($D509,'SAP Data'!$A$7:$SD$1500,V$4,FALSE),"")</f>
        <v>-63571</v>
      </c>
      <c r="W509" s="105">
        <f>IFERROR(VLOOKUP($D509,'SAP Data'!$A$7:$SD$1500,W$4,FALSE),"")</f>
        <v>-63571</v>
      </c>
      <c r="X509" s="105">
        <f>IFERROR(VLOOKUP($D509,'SAP Data'!$A$7:$SD$1500,X$4,FALSE),"")</f>
        <v>-61073</v>
      </c>
      <c r="Y509" s="105">
        <f>IFERROR(VLOOKUP($D509,'SAP Data'!$A$7:$SD$1500,Y$4,FALSE),"")</f>
        <v>-65206</v>
      </c>
      <c r="Z509" s="105">
        <f>IFERROR(VLOOKUP($D509,'SAP Data'!$A$7:$SD$1500,Z$4,FALSE),"")</f>
        <v>-65206</v>
      </c>
      <c r="AA509" s="105">
        <f>IFERROR(VLOOKUP($D509,'SAP Data'!$A$7:$SD$1500,AA$4,FALSE),"")</f>
        <v>-65206</v>
      </c>
      <c r="AB509" s="105">
        <f>IFERROR(VLOOKUP($D509,'SAP Data'!$A$7:$SD$1500,AB$4,FALSE),"")</f>
        <v>-65206</v>
      </c>
      <c r="AC509" s="220">
        <f>IFERROR(VLOOKUP($D509,'SAP Data'!$A$7:$SD$1500,AC$4,FALSE),"")</f>
        <v>-65206</v>
      </c>
      <c r="AD509" s="133">
        <f t="shared" si="519"/>
        <v>-35659.25</v>
      </c>
      <c r="AE509" s="47">
        <f t="shared" si="520"/>
        <v>-38385.458333333336</v>
      </c>
      <c r="AF509" s="47">
        <f t="shared" si="605"/>
        <v>-41298.333333333336</v>
      </c>
      <c r="AG509" s="47">
        <f t="shared" si="606"/>
        <v>-44144.083333333336</v>
      </c>
      <c r="AH509" s="47">
        <f t="shared" si="607"/>
        <v>-47058.625</v>
      </c>
      <c r="AI509" s="47">
        <f t="shared" si="608"/>
        <v>-50225.541666666664</v>
      </c>
      <c r="AJ509" s="47">
        <f t="shared" si="513"/>
        <v>-53288.375</v>
      </c>
      <c r="AK509" s="47">
        <f t="shared" si="514"/>
        <v>-55775.25</v>
      </c>
      <c r="AL509" s="47">
        <f t="shared" si="515"/>
        <v>-57790.25</v>
      </c>
      <c r="AM509" s="47">
        <f t="shared" si="516"/>
        <v>-59805.25</v>
      </c>
      <c r="AN509" s="47">
        <f t="shared" si="517"/>
        <v>-61771.791666666664</v>
      </c>
      <c r="AO509" s="132">
        <f t="shared" si="518"/>
        <v>-63280.75</v>
      </c>
      <c r="AP509" s="19"/>
      <c r="AQ509" s="201"/>
      <c r="AR509" s="19"/>
      <c r="AS509" s="19">
        <f t="shared" si="589"/>
        <v>0</v>
      </c>
      <c r="AT509" s="19"/>
      <c r="AU509" s="201"/>
      <c r="AV509" s="19"/>
      <c r="AW509" s="19">
        <f t="shared" si="590"/>
        <v>0</v>
      </c>
      <c r="AY509" s="201"/>
      <c r="BA509" s="19">
        <f t="shared" si="591"/>
        <v>0</v>
      </c>
      <c r="BC509" s="201"/>
      <c r="BE509" s="19">
        <f t="shared" si="592"/>
        <v>0</v>
      </c>
      <c r="BG509" s="201"/>
      <c r="BI509" s="19">
        <f t="shared" si="593"/>
        <v>0</v>
      </c>
      <c r="BK509" s="201"/>
      <c r="BM509" s="19">
        <f t="shared" si="594"/>
        <v>0</v>
      </c>
      <c r="BO509" s="201"/>
      <c r="BQ509" s="47">
        <f t="shared" si="595"/>
        <v>0</v>
      </c>
      <c r="BR509" s="47"/>
      <c r="BS509" s="214"/>
      <c r="BT509" s="47"/>
      <c r="BU509" s="47">
        <f t="shared" si="596"/>
        <v>0</v>
      </c>
      <c r="BV509" s="47"/>
      <c r="BW509" s="214"/>
      <c r="BX509" s="47"/>
      <c r="BY509" s="47">
        <f t="shared" si="597"/>
        <v>0</v>
      </c>
      <c r="BZ509" s="47"/>
      <c r="CA509" s="214"/>
      <c r="CB509" s="47"/>
      <c r="CC509" s="47">
        <f t="shared" si="598"/>
        <v>0</v>
      </c>
      <c r="CD509" s="47"/>
      <c r="CE509" s="214"/>
      <c r="CF509" s="47"/>
      <c r="CG509" s="47">
        <f t="shared" si="599"/>
        <v>0</v>
      </c>
      <c r="CH509" s="47"/>
      <c r="CI509" s="214"/>
      <c r="CJ509" s="47"/>
      <c r="CK509" s="47">
        <f t="shared" si="600"/>
        <v>0</v>
      </c>
      <c r="CM509" s="19">
        <f t="shared" si="601"/>
        <v>0</v>
      </c>
      <c r="CO509" s="19">
        <f t="shared" si="534"/>
        <v>-63280.75</v>
      </c>
      <c r="CQ509" s="19">
        <f t="shared" ref="CQ509" si="626">IFERROR(VLOOKUP(E509,$E$608:$CK$637,85,FALSE)*CZ509,"")</f>
        <v>0</v>
      </c>
      <c r="CS509" s="19">
        <f t="shared" si="535"/>
        <v>-63280.75</v>
      </c>
      <c r="CU509" s="19">
        <f t="shared" si="603"/>
        <v>0</v>
      </c>
      <c r="CW509" s="76">
        <f t="shared" si="508"/>
        <v>0</v>
      </c>
      <c r="CY509" s="21"/>
      <c r="CZ509" s="19">
        <f t="shared" si="604"/>
        <v>-63280.75</v>
      </c>
      <c r="DA509" s="21"/>
    </row>
    <row r="510" spans="1:105" x14ac:dyDescent="0.2">
      <c r="B510" s="17" t="str">
        <f>VLOOKUP(D510,'line assign basis'!$L$15:$Q$1525,6,FALSE)</f>
        <v>CUST CONTR - M/F NEW</v>
      </c>
      <c r="C510" s="20" t="s">
        <v>1450</v>
      </c>
      <c r="D510" s="20" t="str">
        <f t="shared" si="538"/>
        <v>252022</v>
      </c>
      <c r="E510" s="20">
        <f>IFERROR(VLOOKUP(D510,'line assign basis'!$L$5:$P$1288,5,FALSE),"")</f>
        <v>13</v>
      </c>
      <c r="F510" s="39">
        <v>-3733</v>
      </c>
      <c r="G510" s="39">
        <v>-3733</v>
      </c>
      <c r="H510" s="19">
        <v>-3733</v>
      </c>
      <c r="I510" s="105">
        <f>IFERROR(VLOOKUP($D510,'SAP Data'!$A$7:$SD$1500,I$4,FALSE),"")</f>
        <v>-3733</v>
      </c>
      <c r="J510" s="105">
        <f>IFERROR(VLOOKUP($D510,'SAP Data'!$A$7:$SD$1500,J$4,FALSE),"")</f>
        <v>-8739</v>
      </c>
      <c r="K510" s="105">
        <f>IFERROR(VLOOKUP($D510,'SAP Data'!$A$7:$SD$1500,K$4,FALSE),"")</f>
        <v>-10739</v>
      </c>
      <c r="L510" s="105">
        <f>IFERROR(VLOOKUP($D510,'SAP Data'!$A$7:$SD$1500,L$4,FALSE),"")</f>
        <v>-12318</v>
      </c>
      <c r="M510" s="105">
        <f>IFERROR(VLOOKUP($D510,'SAP Data'!$A$7:$SD$1500,M$4,FALSE),"")</f>
        <v>-12318</v>
      </c>
      <c r="N510" s="105">
        <f>IFERROR(VLOOKUP($D510,'SAP Data'!$A$7:$SD$1500,N$4,FALSE),"")</f>
        <v>-12318</v>
      </c>
      <c r="O510" s="105">
        <f>IFERROR(VLOOKUP($D510,'SAP Data'!$A$7:$SD$1500,O$4,FALSE),"")</f>
        <v>-12219</v>
      </c>
      <c r="P510" s="105">
        <f>IFERROR(VLOOKUP($D510,'SAP Data'!$A$7:$SD$1500,P$4,FALSE),"")</f>
        <v>-12219</v>
      </c>
      <c r="Q510" s="105">
        <f>IFERROR(VLOOKUP($D510,'SAP Data'!$A$7:$SD$1500,Q$4,FALSE),"")</f>
        <v>-12219</v>
      </c>
      <c r="R510" s="105">
        <f>IFERROR(VLOOKUP($D510,'SAP Data'!$A$7:$SD$1500,R$4,FALSE),"")</f>
        <v>-13012</v>
      </c>
      <c r="S510" s="105">
        <f>IFERROR(VLOOKUP($D510,'SAP Data'!$A$7:$SD$1500,S$4,FALSE),"")</f>
        <v>-13012</v>
      </c>
      <c r="T510" s="105">
        <f>IFERROR(VLOOKUP($D510,'SAP Data'!$A$7:$SD$1500,T$4,FALSE),"")</f>
        <v>-16395.330000000002</v>
      </c>
      <c r="U510" s="105">
        <f>IFERROR(VLOOKUP($D510,'SAP Data'!$A$7:$SD$1500,U$4,FALSE),"")</f>
        <v>-16395.330000000002</v>
      </c>
      <c r="V510" s="105">
        <f>IFERROR(VLOOKUP($D510,'SAP Data'!$A$7:$SD$1500,V$4,FALSE),"")</f>
        <v>-17849.330000000002</v>
      </c>
      <c r="W510" s="105">
        <f>IFERROR(VLOOKUP($D510,'SAP Data'!$A$7:$SD$1500,W$4,FALSE),"")</f>
        <v>-17849.330000000002</v>
      </c>
      <c r="X510" s="105">
        <f>IFERROR(VLOOKUP($D510,'SAP Data'!$A$7:$SD$1500,X$4,FALSE),"")</f>
        <v>-17849.330000000002</v>
      </c>
      <c r="Y510" s="105">
        <f>IFERROR(VLOOKUP($D510,'SAP Data'!$A$7:$SD$1500,Y$4,FALSE),"")</f>
        <v>-18115.330000000002</v>
      </c>
      <c r="Z510" s="105">
        <f>IFERROR(VLOOKUP($D510,'SAP Data'!$A$7:$SD$1500,Z$4,FALSE),"")</f>
        <v>-18115.330000000002</v>
      </c>
      <c r="AA510" s="105">
        <f>IFERROR(VLOOKUP($D510,'SAP Data'!$A$7:$SD$1500,AA$4,FALSE),"")</f>
        <v>-18115.330000000002</v>
      </c>
      <c r="AB510" s="105">
        <f>IFERROR(VLOOKUP($D510,'SAP Data'!$A$7:$SD$1500,AB$4,FALSE),"")</f>
        <v>-18115.330000000002</v>
      </c>
      <c r="AC510" s="220">
        <f>IFERROR(VLOOKUP($D510,'SAP Data'!$A$7:$SD$1500,AC$4,FALSE),"")</f>
        <v>-18115.330000000002</v>
      </c>
      <c r="AD510" s="133">
        <f t="shared" si="519"/>
        <v>-9388.375</v>
      </c>
      <c r="AE510" s="47">
        <f t="shared" si="520"/>
        <v>-10161.625</v>
      </c>
      <c r="AF510" s="47">
        <f t="shared" si="605"/>
        <v>-11075.847083333334</v>
      </c>
      <c r="AG510" s="47">
        <f t="shared" si="606"/>
        <v>-12131.041250000002</v>
      </c>
      <c r="AH510" s="47">
        <f t="shared" si="607"/>
        <v>-13038.235416666668</v>
      </c>
      <c r="AI510" s="47">
        <f t="shared" si="608"/>
        <v>-13714.096250000001</v>
      </c>
      <c r="AJ510" s="47">
        <f t="shared" si="513"/>
        <v>-14240.832083333335</v>
      </c>
      <c r="AK510" s="47">
        <f t="shared" si="514"/>
        <v>-14712.859583333337</v>
      </c>
      <c r="AL510" s="47">
        <f t="shared" si="515"/>
        <v>-15195.970416666671</v>
      </c>
      <c r="AM510" s="47">
        <f t="shared" si="516"/>
        <v>-15683.206250000005</v>
      </c>
      <c r="AN510" s="47">
        <f t="shared" si="517"/>
        <v>-16174.567083333335</v>
      </c>
      <c r="AO510" s="132">
        <f t="shared" si="518"/>
        <v>-16665.927916666671</v>
      </c>
      <c r="AP510" s="19"/>
      <c r="AQ510" s="201"/>
      <c r="AR510" s="19"/>
      <c r="AS510" s="19">
        <f t="shared" si="589"/>
        <v>0</v>
      </c>
      <c r="AT510" s="19"/>
      <c r="AU510" s="201"/>
      <c r="AV510" s="19"/>
      <c r="AW510" s="19">
        <f t="shared" si="590"/>
        <v>0</v>
      </c>
      <c r="AY510" s="201"/>
      <c r="BA510" s="19">
        <f t="shared" si="591"/>
        <v>0</v>
      </c>
      <c r="BC510" s="201"/>
      <c r="BE510" s="19">
        <f t="shared" si="592"/>
        <v>0</v>
      </c>
      <c r="BG510" s="201"/>
      <c r="BI510" s="19">
        <f t="shared" si="593"/>
        <v>0</v>
      </c>
      <c r="BK510" s="201"/>
      <c r="BM510" s="19">
        <f t="shared" si="594"/>
        <v>0</v>
      </c>
      <c r="BO510" s="201"/>
      <c r="BQ510" s="47">
        <f t="shared" si="595"/>
        <v>0</v>
      </c>
      <c r="BR510" s="47"/>
      <c r="BS510" s="214"/>
      <c r="BT510" s="47"/>
      <c r="BU510" s="47">
        <f t="shared" si="596"/>
        <v>0</v>
      </c>
      <c r="BV510" s="47"/>
      <c r="BW510" s="214"/>
      <c r="BX510" s="47"/>
      <c r="BY510" s="47">
        <f t="shared" si="597"/>
        <v>0</v>
      </c>
      <c r="BZ510" s="47"/>
      <c r="CA510" s="214"/>
      <c r="CB510" s="47"/>
      <c r="CC510" s="47">
        <f t="shared" si="598"/>
        <v>0</v>
      </c>
      <c r="CD510" s="47"/>
      <c r="CE510" s="214"/>
      <c r="CF510" s="47"/>
      <c r="CG510" s="47">
        <f t="shared" si="599"/>
        <v>0</v>
      </c>
      <c r="CH510" s="47"/>
      <c r="CI510" s="214"/>
      <c r="CJ510" s="47"/>
      <c r="CK510" s="47">
        <f t="shared" si="600"/>
        <v>0</v>
      </c>
      <c r="CM510" s="19">
        <f t="shared" si="601"/>
        <v>0</v>
      </c>
      <c r="CO510" s="19">
        <f t="shared" si="534"/>
        <v>-16665.927916666671</v>
      </c>
      <c r="CQ510" s="19">
        <f>CZ510</f>
        <v>-16665.927916666671</v>
      </c>
      <c r="CS510" s="19">
        <f t="shared" si="535"/>
        <v>0</v>
      </c>
      <c r="CU510" s="19">
        <f t="shared" si="603"/>
        <v>0</v>
      </c>
      <c r="CW510" s="76">
        <f t="shared" si="508"/>
        <v>0</v>
      </c>
      <c r="CY510" s="21"/>
      <c r="CZ510" s="19">
        <f t="shared" si="604"/>
        <v>-16665.927916666671</v>
      </c>
      <c r="DA510" s="21"/>
    </row>
    <row r="511" spans="1:105" x14ac:dyDescent="0.2">
      <c r="B511" s="17" t="str">
        <f>VLOOKUP(D511,'line assign basis'!$L$15:$Q$1525,6,FALSE)</f>
        <v>CUST CONTR - M/F CO</v>
      </c>
      <c r="C511" s="20" t="s">
        <v>1453</v>
      </c>
      <c r="D511" s="20" t="str">
        <f t="shared" si="538"/>
        <v>252023</v>
      </c>
      <c r="E511" s="20">
        <f>IFERROR(VLOOKUP(D511,'line assign basis'!$L$5:$P$1288,5,FALSE),"")</f>
        <v>13</v>
      </c>
      <c r="F511" s="39">
        <v>-22521</v>
      </c>
      <c r="G511" s="39">
        <v>-23088</v>
      </c>
      <c r="H511" s="19">
        <v>-23088</v>
      </c>
      <c r="I511" s="105">
        <f>IFERROR(VLOOKUP($D511,'SAP Data'!$A$7:$SD$1500,I$4,FALSE),"")</f>
        <v>-23655</v>
      </c>
      <c r="J511" s="105">
        <f>IFERROR(VLOOKUP($D511,'SAP Data'!$A$7:$SD$1500,J$4,FALSE),"")</f>
        <v>-23655</v>
      </c>
      <c r="K511" s="105">
        <f>IFERROR(VLOOKUP($D511,'SAP Data'!$A$7:$SD$1500,K$4,FALSE),"")</f>
        <v>-24222</v>
      </c>
      <c r="L511" s="105">
        <f>IFERROR(VLOOKUP($D511,'SAP Data'!$A$7:$SD$1500,L$4,FALSE),"")</f>
        <v>-24222</v>
      </c>
      <c r="M511" s="105">
        <f>IFERROR(VLOOKUP($D511,'SAP Data'!$A$7:$SD$1500,M$4,FALSE),"")</f>
        <v>-24222</v>
      </c>
      <c r="N511" s="105">
        <f>IFERROR(VLOOKUP($D511,'SAP Data'!$A$7:$SD$1500,N$4,FALSE),"")</f>
        <v>-24789</v>
      </c>
      <c r="O511" s="105">
        <f>IFERROR(VLOOKUP($D511,'SAP Data'!$A$7:$SD$1500,O$4,FALSE),"")</f>
        <v>-23172</v>
      </c>
      <c r="P511" s="105">
        <f>IFERROR(VLOOKUP($D511,'SAP Data'!$A$7:$SD$1500,P$4,FALSE),"")</f>
        <v>-23739</v>
      </c>
      <c r="Q511" s="105">
        <f>IFERROR(VLOOKUP($D511,'SAP Data'!$A$7:$SD$1500,Q$4,FALSE),"")</f>
        <v>-24306</v>
      </c>
      <c r="R511" s="105">
        <f>IFERROR(VLOOKUP($D511,'SAP Data'!$A$7:$SD$1500,R$4,FALSE),"")</f>
        <v>-24873</v>
      </c>
      <c r="S511" s="105">
        <f>IFERROR(VLOOKUP($D511,'SAP Data'!$A$7:$SD$1500,S$4,FALSE),"")</f>
        <v>-28390</v>
      </c>
      <c r="T511" s="105">
        <f>IFERROR(VLOOKUP($D511,'SAP Data'!$A$7:$SD$1500,T$4,FALSE),"")</f>
        <v>-28390</v>
      </c>
      <c r="U511" s="105">
        <f>IFERROR(VLOOKUP($D511,'SAP Data'!$A$7:$SD$1500,U$4,FALSE),"")</f>
        <v>-28957</v>
      </c>
      <c r="V511" s="105">
        <f>IFERROR(VLOOKUP($D511,'SAP Data'!$A$7:$SD$1500,V$4,FALSE),"")</f>
        <v>-28957</v>
      </c>
      <c r="W511" s="105">
        <f>IFERROR(VLOOKUP($D511,'SAP Data'!$A$7:$SD$1500,W$4,FALSE),"")</f>
        <v>-27169</v>
      </c>
      <c r="X511" s="105">
        <f>IFERROR(VLOOKUP($D511,'SAP Data'!$A$7:$SD$1500,X$4,FALSE),"")</f>
        <v>-27169</v>
      </c>
      <c r="Y511" s="105">
        <f>IFERROR(VLOOKUP($D511,'SAP Data'!$A$7:$SD$1500,Y$4,FALSE),"")</f>
        <v>-25362</v>
      </c>
      <c r="Z511" s="105">
        <f>IFERROR(VLOOKUP($D511,'SAP Data'!$A$7:$SD$1500,Z$4,FALSE),"")</f>
        <v>-24439</v>
      </c>
      <c r="AA511" s="105">
        <f>IFERROR(VLOOKUP($D511,'SAP Data'!$A$7:$SD$1500,AA$4,FALSE),"")</f>
        <v>-23824</v>
      </c>
      <c r="AB511" s="105">
        <f>IFERROR(VLOOKUP($D511,'SAP Data'!$A$7:$SD$1500,AB$4,FALSE),"")</f>
        <v>-24108</v>
      </c>
      <c r="AC511" s="220">
        <f>IFERROR(VLOOKUP($D511,'SAP Data'!$A$7:$SD$1500,AC$4,FALSE),"")</f>
        <v>-20320</v>
      </c>
      <c r="AD511" s="133">
        <f t="shared" si="519"/>
        <v>-23821.25</v>
      </c>
      <c r="AE511" s="47">
        <f t="shared" si="520"/>
        <v>-24140.166666666668</v>
      </c>
      <c r="AF511" s="47">
        <f t="shared" si="605"/>
        <v>-24582</v>
      </c>
      <c r="AG511" s="47">
        <f t="shared" si="606"/>
        <v>-25023.833333333332</v>
      </c>
      <c r="AH511" s="47">
        <f t="shared" si="607"/>
        <v>-25465.666666666668</v>
      </c>
      <c r="AI511" s="47">
        <f t="shared" si="608"/>
        <v>-25809.375</v>
      </c>
      <c r="AJ511" s="47">
        <f t="shared" si="513"/>
        <v>-26054.958333333332</v>
      </c>
      <c r="AK511" s="47">
        <f t="shared" si="514"/>
        <v>-26225.25</v>
      </c>
      <c r="AL511" s="47">
        <f t="shared" si="515"/>
        <v>-26258.166666666668</v>
      </c>
      <c r="AM511" s="47">
        <f t="shared" si="516"/>
        <v>-26270.75</v>
      </c>
      <c r="AN511" s="47">
        <f t="shared" si="517"/>
        <v>-26313.291666666668</v>
      </c>
      <c r="AO511" s="132">
        <f t="shared" si="518"/>
        <v>-26162.583333333332</v>
      </c>
      <c r="AP511" s="19"/>
      <c r="AQ511" s="201"/>
      <c r="AR511" s="19"/>
      <c r="AS511" s="19">
        <f t="shared" si="589"/>
        <v>0</v>
      </c>
      <c r="AT511" s="19"/>
      <c r="AU511" s="201"/>
      <c r="AV511" s="19"/>
      <c r="AW511" s="19">
        <f t="shared" si="590"/>
        <v>0</v>
      </c>
      <c r="AY511" s="201"/>
      <c r="BA511" s="19">
        <f t="shared" si="591"/>
        <v>0</v>
      </c>
      <c r="BC511" s="201"/>
      <c r="BE511" s="19">
        <f t="shared" si="592"/>
        <v>0</v>
      </c>
      <c r="BG511" s="201"/>
      <c r="BI511" s="19">
        <f t="shared" si="593"/>
        <v>0</v>
      </c>
      <c r="BK511" s="201"/>
      <c r="BM511" s="19">
        <f t="shared" si="594"/>
        <v>0</v>
      </c>
      <c r="BO511" s="201"/>
      <c r="BQ511" s="47">
        <f t="shared" si="595"/>
        <v>0</v>
      </c>
      <c r="BR511" s="47"/>
      <c r="BS511" s="214"/>
      <c r="BT511" s="47"/>
      <c r="BU511" s="47">
        <f t="shared" si="596"/>
        <v>0</v>
      </c>
      <c r="BV511" s="47"/>
      <c r="BW511" s="214"/>
      <c r="BX511" s="47"/>
      <c r="BY511" s="47">
        <f t="shared" si="597"/>
        <v>0</v>
      </c>
      <c r="BZ511" s="47"/>
      <c r="CA511" s="214"/>
      <c r="CB511" s="47"/>
      <c r="CC511" s="47">
        <f t="shared" si="598"/>
        <v>0</v>
      </c>
      <c r="CD511" s="47"/>
      <c r="CE511" s="214"/>
      <c r="CF511" s="47"/>
      <c r="CG511" s="47">
        <f t="shared" si="599"/>
        <v>0</v>
      </c>
      <c r="CH511" s="47"/>
      <c r="CI511" s="214"/>
      <c r="CJ511" s="47"/>
      <c r="CK511" s="47">
        <f t="shared" si="600"/>
        <v>0</v>
      </c>
      <c r="CM511" s="19">
        <f t="shared" si="601"/>
        <v>0</v>
      </c>
      <c r="CO511" s="19">
        <f t="shared" si="534"/>
        <v>-26162.583333333332</v>
      </c>
      <c r="CQ511" s="19">
        <f t="shared" ref="CQ511" si="627">IFERROR(VLOOKUP(E511,$E$608:$CK$637,85,FALSE)*CZ511,"")</f>
        <v>0</v>
      </c>
      <c r="CS511" s="19">
        <f t="shared" si="535"/>
        <v>-26162.583333333332</v>
      </c>
      <c r="CU511" s="19">
        <f t="shared" si="603"/>
        <v>0</v>
      </c>
      <c r="CW511" s="76">
        <f t="shared" si="508"/>
        <v>0</v>
      </c>
      <c r="CY511" s="21"/>
      <c r="CZ511" s="19">
        <f t="shared" si="604"/>
        <v>-26162.583333333332</v>
      </c>
      <c r="DA511" s="21"/>
    </row>
    <row r="512" spans="1:105" x14ac:dyDescent="0.2">
      <c r="B512" s="17" t="str">
        <f>VLOOKUP(D512,'line assign basis'!$L$15:$Q$1525,6,FALSE)</f>
        <v>CUST CONTR - M/F CON</v>
      </c>
      <c r="C512" s="20" t="s">
        <v>1456</v>
      </c>
      <c r="D512" s="20" t="str">
        <f t="shared" si="538"/>
        <v>252024</v>
      </c>
      <c r="E512" s="20">
        <f>IFERROR(VLOOKUP(D512,'line assign basis'!$L$5:$P$1288,5,FALSE),"")</f>
        <v>13</v>
      </c>
      <c r="F512" s="39">
        <v>-4528</v>
      </c>
      <c r="G512" s="39">
        <v>-4528</v>
      </c>
      <c r="H512" s="19">
        <v>-4528</v>
      </c>
      <c r="I512" s="105">
        <f>IFERROR(VLOOKUP($D512,'SAP Data'!$A$7:$SD$1500,I$4,FALSE),"")</f>
        <v>-4528</v>
      </c>
      <c r="J512" s="105">
        <f>IFERROR(VLOOKUP($D512,'SAP Data'!$A$7:$SD$1500,J$4,FALSE),"")</f>
        <v>-4528</v>
      </c>
      <c r="K512" s="105">
        <f>IFERROR(VLOOKUP($D512,'SAP Data'!$A$7:$SD$1500,K$4,FALSE),"")</f>
        <v>-4528</v>
      </c>
      <c r="L512" s="105">
        <f>IFERROR(VLOOKUP($D512,'SAP Data'!$A$7:$SD$1500,L$4,FALSE),"")</f>
        <v>-4528</v>
      </c>
      <c r="M512" s="105">
        <f>IFERROR(VLOOKUP($D512,'SAP Data'!$A$7:$SD$1500,M$4,FALSE),"")</f>
        <v>-4528</v>
      </c>
      <c r="N512" s="105">
        <f>IFERROR(VLOOKUP($D512,'SAP Data'!$A$7:$SD$1500,N$4,FALSE),"")</f>
        <v>-4528</v>
      </c>
      <c r="O512" s="105">
        <f>IFERROR(VLOOKUP($D512,'SAP Data'!$A$7:$SD$1500,O$4,FALSE),"")</f>
        <v>-2968</v>
      </c>
      <c r="P512" s="105">
        <f>IFERROR(VLOOKUP($D512,'SAP Data'!$A$7:$SD$1500,P$4,FALSE),"")</f>
        <v>-2968</v>
      </c>
      <c r="Q512" s="105">
        <f>IFERROR(VLOOKUP($D512,'SAP Data'!$A$7:$SD$1500,Q$4,FALSE),"")</f>
        <v>-2968</v>
      </c>
      <c r="R512" s="105">
        <f>IFERROR(VLOOKUP($D512,'SAP Data'!$A$7:$SD$1500,R$4,FALSE),"")</f>
        <v>-2968</v>
      </c>
      <c r="S512" s="105">
        <f>IFERROR(VLOOKUP($D512,'SAP Data'!$A$7:$SD$1500,S$4,FALSE),"")</f>
        <v>-2968</v>
      </c>
      <c r="T512" s="105">
        <f>IFERROR(VLOOKUP($D512,'SAP Data'!$A$7:$SD$1500,T$4,FALSE),"")</f>
        <v>-2968</v>
      </c>
      <c r="U512" s="105">
        <f>IFERROR(VLOOKUP($D512,'SAP Data'!$A$7:$SD$1500,U$4,FALSE),"")</f>
        <v>-2968</v>
      </c>
      <c r="V512" s="105">
        <f>IFERROR(VLOOKUP($D512,'SAP Data'!$A$7:$SD$1500,V$4,FALSE),"")</f>
        <v>-2968</v>
      </c>
      <c r="W512" s="105">
        <f>IFERROR(VLOOKUP($D512,'SAP Data'!$A$7:$SD$1500,W$4,FALSE),"")</f>
        <v>-2968</v>
      </c>
      <c r="X512" s="105">
        <f>IFERROR(VLOOKUP($D512,'SAP Data'!$A$7:$SD$1500,X$4,FALSE),"")</f>
        <v>-2968</v>
      </c>
      <c r="Y512" s="105">
        <f>IFERROR(VLOOKUP($D512,'SAP Data'!$A$7:$SD$1500,Y$4,FALSE),"")</f>
        <v>-2968</v>
      </c>
      <c r="Z512" s="105">
        <f>IFERROR(VLOOKUP($D512,'SAP Data'!$A$7:$SD$1500,Z$4,FALSE),"")</f>
        <v>-2968</v>
      </c>
      <c r="AA512" s="105">
        <f>IFERROR(VLOOKUP($D512,'SAP Data'!$A$7:$SD$1500,AA$4,FALSE),"")</f>
        <v>-2968</v>
      </c>
      <c r="AB512" s="105">
        <f>IFERROR(VLOOKUP($D512,'SAP Data'!$A$7:$SD$1500,AB$4,FALSE),"")</f>
        <v>-2968</v>
      </c>
      <c r="AC512" s="220">
        <f>IFERROR(VLOOKUP($D512,'SAP Data'!$A$7:$SD$1500,AC$4,FALSE),"")</f>
        <v>-2968</v>
      </c>
      <c r="AD512" s="133">
        <f t="shared" si="519"/>
        <v>-4073</v>
      </c>
      <c r="AE512" s="47">
        <f t="shared" si="520"/>
        <v>-3943</v>
      </c>
      <c r="AF512" s="47">
        <f t="shared" si="605"/>
        <v>-3813</v>
      </c>
      <c r="AG512" s="47">
        <f t="shared" si="606"/>
        <v>-3683</v>
      </c>
      <c r="AH512" s="47">
        <f t="shared" si="607"/>
        <v>-3553</v>
      </c>
      <c r="AI512" s="47">
        <f t="shared" si="608"/>
        <v>-3423</v>
      </c>
      <c r="AJ512" s="47">
        <f t="shared" si="513"/>
        <v>-3293</v>
      </c>
      <c r="AK512" s="47">
        <f t="shared" si="514"/>
        <v>-3163</v>
      </c>
      <c r="AL512" s="47">
        <f t="shared" si="515"/>
        <v>-3033</v>
      </c>
      <c r="AM512" s="47">
        <f t="shared" si="516"/>
        <v>-2968</v>
      </c>
      <c r="AN512" s="47">
        <f t="shared" si="517"/>
        <v>-2968</v>
      </c>
      <c r="AO512" s="132">
        <f t="shared" si="518"/>
        <v>-2968</v>
      </c>
      <c r="AP512" s="19"/>
      <c r="AQ512" s="201"/>
      <c r="AR512" s="19"/>
      <c r="AS512" s="19">
        <f t="shared" si="589"/>
        <v>0</v>
      </c>
      <c r="AT512" s="19"/>
      <c r="AU512" s="201"/>
      <c r="AV512" s="19"/>
      <c r="AW512" s="19">
        <f t="shared" si="590"/>
        <v>0</v>
      </c>
      <c r="AY512" s="201"/>
      <c r="BA512" s="19">
        <f t="shared" si="591"/>
        <v>0</v>
      </c>
      <c r="BC512" s="201"/>
      <c r="BE512" s="19">
        <f t="shared" si="592"/>
        <v>0</v>
      </c>
      <c r="BG512" s="201"/>
      <c r="BI512" s="19">
        <f t="shared" si="593"/>
        <v>0</v>
      </c>
      <c r="BK512" s="201"/>
      <c r="BM512" s="19">
        <f t="shared" si="594"/>
        <v>0</v>
      </c>
      <c r="BO512" s="201"/>
      <c r="BQ512" s="47">
        <f t="shared" si="595"/>
        <v>0</v>
      </c>
      <c r="BR512" s="47"/>
      <c r="BS512" s="214"/>
      <c r="BT512" s="47"/>
      <c r="BU512" s="47">
        <f t="shared" si="596"/>
        <v>0</v>
      </c>
      <c r="BV512" s="47"/>
      <c r="BW512" s="214"/>
      <c r="BX512" s="47"/>
      <c r="BY512" s="47">
        <f t="shared" si="597"/>
        <v>0</v>
      </c>
      <c r="BZ512" s="47"/>
      <c r="CA512" s="214"/>
      <c r="CB512" s="47"/>
      <c r="CC512" s="47">
        <f t="shared" si="598"/>
        <v>0</v>
      </c>
      <c r="CD512" s="47"/>
      <c r="CE512" s="214"/>
      <c r="CF512" s="47"/>
      <c r="CG512" s="47">
        <f t="shared" si="599"/>
        <v>0</v>
      </c>
      <c r="CH512" s="47"/>
      <c r="CI512" s="214"/>
      <c r="CJ512" s="47"/>
      <c r="CK512" s="47">
        <f t="shared" si="600"/>
        <v>0</v>
      </c>
      <c r="CM512" s="19">
        <f t="shared" si="601"/>
        <v>0</v>
      </c>
      <c r="CO512" s="19">
        <f t="shared" si="534"/>
        <v>-2968</v>
      </c>
      <c r="CQ512" s="19">
        <f>CZ512</f>
        <v>-2968</v>
      </c>
      <c r="CS512" s="19">
        <f t="shared" si="535"/>
        <v>0</v>
      </c>
      <c r="CU512" s="19">
        <f t="shared" si="603"/>
        <v>0</v>
      </c>
      <c r="CW512" s="76">
        <f t="shared" si="508"/>
        <v>0</v>
      </c>
      <c r="CY512" s="21"/>
      <c r="CZ512" s="19">
        <f t="shared" si="604"/>
        <v>-2968</v>
      </c>
      <c r="DA512" s="21"/>
    </row>
    <row r="513" spans="2:105" x14ac:dyDescent="0.2">
      <c r="B513" s="17" t="str">
        <f>VLOOKUP(D513,'line assign basis'!$L$15:$Q$1525,6,FALSE)</f>
        <v>CUST CONTR - COMM NE</v>
      </c>
      <c r="C513" s="20" t="s">
        <v>1459</v>
      </c>
      <c r="D513" s="20" t="str">
        <f t="shared" si="538"/>
        <v>252031</v>
      </c>
      <c r="E513" s="20">
        <f>IFERROR(VLOOKUP(D513,'line assign basis'!$L$5:$P$1288,5,FALSE),"")</f>
        <v>13</v>
      </c>
      <c r="F513" s="39">
        <v>-493591</v>
      </c>
      <c r="G513" s="39">
        <v>-498980</v>
      </c>
      <c r="H513" s="19">
        <v>-487222</v>
      </c>
      <c r="I513" s="105">
        <f>IFERROR(VLOOKUP($D513,'SAP Data'!$A$7:$SD$1500,I$4,FALSE),"")</f>
        <v>-506135</v>
      </c>
      <c r="J513" s="105">
        <f>IFERROR(VLOOKUP($D513,'SAP Data'!$A$7:$SD$1500,J$4,FALSE),"")</f>
        <v>-527599</v>
      </c>
      <c r="K513" s="105">
        <f>IFERROR(VLOOKUP($D513,'SAP Data'!$A$7:$SD$1500,K$4,FALSE),"")</f>
        <v>-536563</v>
      </c>
      <c r="L513" s="105">
        <f>IFERROR(VLOOKUP($D513,'SAP Data'!$A$7:$SD$1500,L$4,FALSE),"")</f>
        <v>-539799</v>
      </c>
      <c r="M513" s="105">
        <f>IFERROR(VLOOKUP($D513,'SAP Data'!$A$7:$SD$1500,M$4,FALSE),"")</f>
        <v>-539899</v>
      </c>
      <c r="N513" s="105">
        <f>IFERROR(VLOOKUP($D513,'SAP Data'!$A$7:$SD$1500,N$4,FALSE),"")</f>
        <v>-543292</v>
      </c>
      <c r="O513" s="105">
        <f>IFERROR(VLOOKUP($D513,'SAP Data'!$A$7:$SD$1500,O$4,FALSE),"")</f>
        <v>-435960</v>
      </c>
      <c r="P513" s="105">
        <f>IFERROR(VLOOKUP($D513,'SAP Data'!$A$7:$SD$1500,P$4,FALSE),"")</f>
        <v>-438133</v>
      </c>
      <c r="Q513" s="105">
        <f>IFERROR(VLOOKUP($D513,'SAP Data'!$A$7:$SD$1500,Q$4,FALSE),"")</f>
        <v>-449069</v>
      </c>
      <c r="R513" s="105">
        <f>IFERROR(VLOOKUP($D513,'SAP Data'!$A$7:$SD$1500,R$4,FALSE),"")</f>
        <v>-461669</v>
      </c>
      <c r="S513" s="105">
        <f>IFERROR(VLOOKUP($D513,'SAP Data'!$A$7:$SD$1500,S$4,FALSE),"")</f>
        <v>-461669</v>
      </c>
      <c r="T513" s="105">
        <f>IFERROR(VLOOKUP($D513,'SAP Data'!$A$7:$SD$1500,T$4,FALSE),"")</f>
        <v>-464777</v>
      </c>
      <c r="U513" s="105">
        <f>IFERROR(VLOOKUP($D513,'SAP Data'!$A$7:$SD$1500,U$4,FALSE),"")</f>
        <v>-470843</v>
      </c>
      <c r="V513" s="105">
        <f>IFERROR(VLOOKUP($D513,'SAP Data'!$A$7:$SD$1500,V$4,FALSE),"")</f>
        <v>-496401</v>
      </c>
      <c r="W513" s="105">
        <f>IFERROR(VLOOKUP($D513,'SAP Data'!$A$7:$SD$1500,W$4,FALSE),"")</f>
        <v>-497203</v>
      </c>
      <c r="X513" s="105">
        <f>IFERROR(VLOOKUP($D513,'SAP Data'!$A$7:$SD$1500,X$4,FALSE),"")</f>
        <v>-506916</v>
      </c>
      <c r="Y513" s="105">
        <f>IFERROR(VLOOKUP($D513,'SAP Data'!$A$7:$SD$1500,Y$4,FALSE),"")</f>
        <v>-773199</v>
      </c>
      <c r="Z513" s="105">
        <f>IFERROR(VLOOKUP($D513,'SAP Data'!$A$7:$SD$1500,Z$4,FALSE),"")</f>
        <v>-809354</v>
      </c>
      <c r="AA513" s="105">
        <f>IFERROR(VLOOKUP($D513,'SAP Data'!$A$7:$SD$1500,AA$4,FALSE),"")</f>
        <v>-819663</v>
      </c>
      <c r="AB513" s="105">
        <f>IFERROR(VLOOKUP($D513,'SAP Data'!$A$7:$SD$1500,AB$4,FALSE),"")</f>
        <v>-842641</v>
      </c>
      <c r="AC513" s="220">
        <f>IFERROR(VLOOKUP($D513,'SAP Data'!$A$7:$SD$1500,AC$4,FALSE),"")</f>
        <v>-3005938</v>
      </c>
      <c r="AD513" s="133">
        <f t="shared" si="519"/>
        <v>-498356.75</v>
      </c>
      <c r="AE513" s="47">
        <f t="shared" si="520"/>
        <v>-495472.04166666669</v>
      </c>
      <c r="AF513" s="47">
        <f t="shared" si="605"/>
        <v>-492982.20833333331</v>
      </c>
      <c r="AG513" s="47">
        <f t="shared" si="606"/>
        <v>-490576.5</v>
      </c>
      <c r="AH513" s="47">
        <f t="shared" si="607"/>
        <v>-487806.08333333331</v>
      </c>
      <c r="AI513" s="47">
        <f t="shared" si="608"/>
        <v>-484866.16666666669</v>
      </c>
      <c r="AJ513" s="47">
        <f t="shared" si="513"/>
        <v>-481856.04166666669</v>
      </c>
      <c r="AK513" s="47">
        <f t="shared" si="514"/>
        <v>-490206.75</v>
      </c>
      <c r="AL513" s="47">
        <f t="shared" si="515"/>
        <v>-511013.5</v>
      </c>
      <c r="AM513" s="47">
        <f t="shared" si="516"/>
        <v>-538087.04166666663</v>
      </c>
      <c r="AN513" s="47">
        <f t="shared" si="517"/>
        <v>-570929.16666666663</v>
      </c>
      <c r="AO513" s="132">
        <f t="shared" si="518"/>
        <v>-694319.875</v>
      </c>
      <c r="AP513" s="19"/>
      <c r="AQ513" s="201"/>
      <c r="AR513" s="19"/>
      <c r="AS513" s="19">
        <f t="shared" si="589"/>
        <v>0</v>
      </c>
      <c r="AT513" s="19"/>
      <c r="AU513" s="201"/>
      <c r="AV513" s="19"/>
      <c r="AW513" s="19">
        <f t="shared" si="590"/>
        <v>0</v>
      </c>
      <c r="AY513" s="201"/>
      <c r="BA513" s="19">
        <f t="shared" si="591"/>
        <v>0</v>
      </c>
      <c r="BC513" s="201"/>
      <c r="BE513" s="19">
        <f t="shared" si="592"/>
        <v>0</v>
      </c>
      <c r="BG513" s="201"/>
      <c r="BI513" s="19">
        <f t="shared" si="593"/>
        <v>0</v>
      </c>
      <c r="BK513" s="201"/>
      <c r="BM513" s="19">
        <f t="shared" si="594"/>
        <v>0</v>
      </c>
      <c r="BO513" s="201"/>
      <c r="BQ513" s="47">
        <f t="shared" si="595"/>
        <v>0</v>
      </c>
      <c r="BR513" s="47"/>
      <c r="BS513" s="214"/>
      <c r="BT513" s="47"/>
      <c r="BU513" s="47">
        <f t="shared" si="596"/>
        <v>0</v>
      </c>
      <c r="BV513" s="47"/>
      <c r="BW513" s="214"/>
      <c r="BX513" s="47"/>
      <c r="BY513" s="47">
        <f t="shared" si="597"/>
        <v>0</v>
      </c>
      <c r="BZ513" s="47"/>
      <c r="CA513" s="214"/>
      <c r="CB513" s="47"/>
      <c r="CC513" s="47">
        <f t="shared" si="598"/>
        <v>0</v>
      </c>
      <c r="CD513" s="47"/>
      <c r="CE513" s="214"/>
      <c r="CF513" s="47"/>
      <c r="CG513" s="47">
        <f t="shared" si="599"/>
        <v>0</v>
      </c>
      <c r="CH513" s="47"/>
      <c r="CI513" s="214"/>
      <c r="CJ513" s="47"/>
      <c r="CK513" s="47">
        <f t="shared" si="600"/>
        <v>0</v>
      </c>
      <c r="CM513" s="19">
        <f t="shared" si="601"/>
        <v>0</v>
      </c>
      <c r="CO513" s="19">
        <f t="shared" si="534"/>
        <v>-694319.875</v>
      </c>
      <c r="CQ513" s="19">
        <f t="shared" ref="CQ513" si="628">IFERROR(VLOOKUP(E513,$E$608:$CK$637,85,FALSE)*CZ513,"")</f>
        <v>0</v>
      </c>
      <c r="CS513" s="19">
        <f t="shared" si="535"/>
        <v>-694319.875</v>
      </c>
      <c r="CU513" s="19">
        <f t="shared" si="603"/>
        <v>0</v>
      </c>
      <c r="CW513" s="76">
        <f t="shared" si="508"/>
        <v>0</v>
      </c>
      <c r="CY513" s="21"/>
      <c r="CZ513" s="19">
        <f t="shared" si="604"/>
        <v>-694319.875</v>
      </c>
      <c r="DA513" s="21"/>
    </row>
    <row r="514" spans="2:105" x14ac:dyDescent="0.2">
      <c r="B514" s="17" t="str">
        <f>VLOOKUP(D514,'line assign basis'!$L$15:$Q$1525,6,FALSE)</f>
        <v>CUST CONTR - COMM NE</v>
      </c>
      <c r="C514" s="20" t="s">
        <v>1461</v>
      </c>
      <c r="D514" s="20" t="str">
        <f t="shared" si="538"/>
        <v>252032</v>
      </c>
      <c r="E514" s="20">
        <f>IFERROR(VLOOKUP(D514,'line assign basis'!$L$5:$P$1288,5,FALSE),"")</f>
        <v>13</v>
      </c>
      <c r="F514" s="39">
        <v>-41477</v>
      </c>
      <c r="G514" s="39">
        <v>-41477</v>
      </c>
      <c r="H514" s="19">
        <v>-38044</v>
      </c>
      <c r="I514" s="105">
        <f>IFERROR(VLOOKUP($D514,'SAP Data'!$A$7:$SD$1500,I$4,FALSE),"")</f>
        <v>-37279</v>
      </c>
      <c r="J514" s="105">
        <f>IFERROR(VLOOKUP($D514,'SAP Data'!$A$7:$SD$1500,J$4,FALSE),"")</f>
        <v>-38326</v>
      </c>
      <c r="K514" s="105">
        <f>IFERROR(VLOOKUP($D514,'SAP Data'!$A$7:$SD$1500,K$4,FALSE),"")</f>
        <v>-38326</v>
      </c>
      <c r="L514" s="105">
        <f>IFERROR(VLOOKUP($D514,'SAP Data'!$A$7:$SD$1500,L$4,FALSE),"")</f>
        <v>-38326</v>
      </c>
      <c r="M514" s="105">
        <f>IFERROR(VLOOKUP($D514,'SAP Data'!$A$7:$SD$1500,M$4,FALSE),"")</f>
        <v>-39431</v>
      </c>
      <c r="N514" s="105">
        <f>IFERROR(VLOOKUP($D514,'SAP Data'!$A$7:$SD$1500,N$4,FALSE),"")</f>
        <v>-44842</v>
      </c>
      <c r="O514" s="105">
        <f>IFERROR(VLOOKUP($D514,'SAP Data'!$A$7:$SD$1500,O$4,FALSE),"")</f>
        <v>-35474</v>
      </c>
      <c r="P514" s="105">
        <f>IFERROR(VLOOKUP($D514,'SAP Data'!$A$7:$SD$1500,P$4,FALSE),"")</f>
        <v>-40483</v>
      </c>
      <c r="Q514" s="105">
        <f>IFERROR(VLOOKUP($D514,'SAP Data'!$A$7:$SD$1500,Q$4,FALSE),"")</f>
        <v>-43419</v>
      </c>
      <c r="R514" s="105">
        <f>IFERROR(VLOOKUP($D514,'SAP Data'!$A$7:$SD$1500,R$4,FALSE),"")</f>
        <v>-54772</v>
      </c>
      <c r="S514" s="105">
        <f>IFERROR(VLOOKUP($D514,'SAP Data'!$A$7:$SD$1500,S$4,FALSE),"")</f>
        <v>-58756</v>
      </c>
      <c r="T514" s="105">
        <f>IFERROR(VLOOKUP($D514,'SAP Data'!$A$7:$SD$1500,T$4,FALSE),"")</f>
        <v>-58756</v>
      </c>
      <c r="U514" s="105">
        <f>IFERROR(VLOOKUP($D514,'SAP Data'!$A$7:$SD$1500,U$4,FALSE),"")</f>
        <v>-50793</v>
      </c>
      <c r="V514" s="105">
        <f>IFERROR(VLOOKUP($D514,'SAP Data'!$A$7:$SD$1500,V$4,FALSE),"")</f>
        <v>-54911</v>
      </c>
      <c r="W514" s="105">
        <f>IFERROR(VLOOKUP($D514,'SAP Data'!$A$7:$SD$1500,W$4,FALSE),"")</f>
        <v>-66804</v>
      </c>
      <c r="X514" s="105">
        <f>IFERROR(VLOOKUP($D514,'SAP Data'!$A$7:$SD$1500,X$4,FALSE),"")</f>
        <v>-54171</v>
      </c>
      <c r="Y514" s="105">
        <f>IFERROR(VLOOKUP($D514,'SAP Data'!$A$7:$SD$1500,Y$4,FALSE),"")</f>
        <v>-54171</v>
      </c>
      <c r="Z514" s="105">
        <f>IFERROR(VLOOKUP($D514,'SAP Data'!$A$7:$SD$1500,Z$4,FALSE),"")</f>
        <v>-54171</v>
      </c>
      <c r="AA514" s="105">
        <f>IFERROR(VLOOKUP($D514,'SAP Data'!$A$7:$SD$1500,AA$4,FALSE),"")</f>
        <v>-63741</v>
      </c>
      <c r="AB514" s="105">
        <f>IFERROR(VLOOKUP($D514,'SAP Data'!$A$7:$SD$1500,AB$4,FALSE),"")</f>
        <v>-67742</v>
      </c>
      <c r="AC514" s="220">
        <f>IFERROR(VLOOKUP($D514,'SAP Data'!$A$7:$SD$1500,AC$4,FALSE),"")</f>
        <v>-70620</v>
      </c>
      <c r="AD514" s="133">
        <f t="shared" si="519"/>
        <v>-40295.958333333336</v>
      </c>
      <c r="AE514" s="47">
        <f t="shared" si="520"/>
        <v>-41569.875</v>
      </c>
      <c r="AF514" s="47">
        <f t="shared" si="605"/>
        <v>-43152.833333333336</v>
      </c>
      <c r="AG514" s="47">
        <f t="shared" si="606"/>
        <v>-44578.916666666664</v>
      </c>
      <c r="AH514" s="47">
        <f t="shared" si="607"/>
        <v>-45833.041666666664</v>
      </c>
      <c r="AI514" s="47">
        <f t="shared" si="608"/>
        <v>-47710.666666666664</v>
      </c>
      <c r="AJ514" s="47">
        <f t="shared" si="513"/>
        <v>-49557.458333333336</v>
      </c>
      <c r="AK514" s="47">
        <f t="shared" si="514"/>
        <v>-50831.833333333336</v>
      </c>
      <c r="AL514" s="47">
        <f t="shared" si="515"/>
        <v>-51834.708333333336</v>
      </c>
      <c r="AM514" s="47">
        <f t="shared" si="516"/>
        <v>-53401.208333333336</v>
      </c>
      <c r="AN514" s="47">
        <f t="shared" si="517"/>
        <v>-55714.791666666664</v>
      </c>
      <c r="AO514" s="132">
        <f t="shared" si="518"/>
        <v>-57983.958333333336</v>
      </c>
      <c r="AP514" s="19"/>
      <c r="AQ514" s="201"/>
      <c r="AR514" s="19"/>
      <c r="AS514" s="19">
        <f t="shared" si="589"/>
        <v>0</v>
      </c>
      <c r="AT514" s="19"/>
      <c r="AU514" s="201"/>
      <c r="AV514" s="19"/>
      <c r="AW514" s="19">
        <f t="shared" si="590"/>
        <v>0</v>
      </c>
      <c r="AY514" s="201"/>
      <c r="BA514" s="19">
        <f t="shared" si="591"/>
        <v>0</v>
      </c>
      <c r="BC514" s="201"/>
      <c r="BE514" s="19">
        <f t="shared" si="592"/>
        <v>0</v>
      </c>
      <c r="BG514" s="201"/>
      <c r="BI514" s="19">
        <f t="shared" si="593"/>
        <v>0</v>
      </c>
      <c r="BK514" s="201"/>
      <c r="BM514" s="19">
        <f t="shared" si="594"/>
        <v>0</v>
      </c>
      <c r="BO514" s="201"/>
      <c r="BQ514" s="47">
        <f t="shared" si="595"/>
        <v>0</v>
      </c>
      <c r="BR514" s="47"/>
      <c r="BS514" s="214"/>
      <c r="BT514" s="47"/>
      <c r="BU514" s="47">
        <f t="shared" si="596"/>
        <v>0</v>
      </c>
      <c r="BV514" s="47"/>
      <c r="BW514" s="214"/>
      <c r="BX514" s="47"/>
      <c r="BY514" s="47">
        <f t="shared" si="597"/>
        <v>0</v>
      </c>
      <c r="BZ514" s="47"/>
      <c r="CA514" s="214"/>
      <c r="CB514" s="47"/>
      <c r="CC514" s="47">
        <f t="shared" si="598"/>
        <v>0</v>
      </c>
      <c r="CD514" s="47"/>
      <c r="CE514" s="214"/>
      <c r="CF514" s="47"/>
      <c r="CG514" s="47">
        <f t="shared" si="599"/>
        <v>0</v>
      </c>
      <c r="CH514" s="47"/>
      <c r="CI514" s="214"/>
      <c r="CJ514" s="47"/>
      <c r="CK514" s="47">
        <f t="shared" si="600"/>
        <v>0</v>
      </c>
      <c r="CM514" s="19">
        <f t="shared" si="601"/>
        <v>0</v>
      </c>
      <c r="CO514" s="19">
        <f t="shared" si="534"/>
        <v>-57983.958333333336</v>
      </c>
      <c r="CQ514" s="19">
        <f>CZ514</f>
        <v>-57983.958333333336</v>
      </c>
      <c r="CS514" s="19">
        <f t="shared" si="535"/>
        <v>0</v>
      </c>
      <c r="CU514" s="19">
        <f t="shared" si="603"/>
        <v>0</v>
      </c>
      <c r="CW514" s="76">
        <f t="shared" si="508"/>
        <v>0</v>
      </c>
      <c r="CY514" s="21"/>
      <c r="CZ514" s="19">
        <f t="shared" si="604"/>
        <v>-57983.958333333336</v>
      </c>
      <c r="DA514" s="21"/>
    </row>
    <row r="515" spans="2:105" x14ac:dyDescent="0.2">
      <c r="B515" s="17" t="str">
        <f>VLOOKUP(D515,'line assign basis'!$L$15:$Q$1525,6,FALSE)</f>
        <v>CUST CONTR - COMM CO</v>
      </c>
      <c r="C515" s="20" t="s">
        <v>1464</v>
      </c>
      <c r="D515" s="20" t="str">
        <f t="shared" si="538"/>
        <v>252033</v>
      </c>
      <c r="E515" s="20">
        <f>IFERROR(VLOOKUP(D515,'line assign basis'!$L$5:$P$1288,5,FALSE),"")</f>
        <v>13</v>
      </c>
      <c r="F515" s="39">
        <v>-229108</v>
      </c>
      <c r="G515" s="39">
        <v>-235592</v>
      </c>
      <c r="H515" s="19">
        <v>-259090</v>
      </c>
      <c r="I515" s="105">
        <f>IFERROR(VLOOKUP($D515,'SAP Data'!$A$7:$SD$1500,I$4,FALSE),"")</f>
        <v>-259090</v>
      </c>
      <c r="J515" s="105">
        <f>IFERROR(VLOOKUP($D515,'SAP Data'!$A$7:$SD$1500,J$4,FALSE),"")</f>
        <v>-272605</v>
      </c>
      <c r="K515" s="105">
        <f>IFERROR(VLOOKUP($D515,'SAP Data'!$A$7:$SD$1500,K$4,FALSE),"")</f>
        <v>-277094</v>
      </c>
      <c r="L515" s="105">
        <f>IFERROR(VLOOKUP($D515,'SAP Data'!$A$7:$SD$1500,L$4,FALSE),"")</f>
        <v>-298323</v>
      </c>
      <c r="M515" s="105">
        <f>IFERROR(VLOOKUP($D515,'SAP Data'!$A$7:$SD$1500,M$4,FALSE),"")</f>
        <v>-308296</v>
      </c>
      <c r="N515" s="105">
        <f>IFERROR(VLOOKUP($D515,'SAP Data'!$A$7:$SD$1500,N$4,FALSE),"")</f>
        <v>-311207</v>
      </c>
      <c r="O515" s="105">
        <f>IFERROR(VLOOKUP($D515,'SAP Data'!$A$7:$SD$1500,O$4,FALSE),"")</f>
        <v>-270974</v>
      </c>
      <c r="P515" s="105">
        <f>IFERROR(VLOOKUP($D515,'SAP Data'!$A$7:$SD$1500,P$4,FALSE),"")</f>
        <v>-275560</v>
      </c>
      <c r="Q515" s="105">
        <f>IFERROR(VLOOKUP($D515,'SAP Data'!$A$7:$SD$1500,Q$4,FALSE),"")</f>
        <v>-279600</v>
      </c>
      <c r="R515" s="105">
        <f>IFERROR(VLOOKUP($D515,'SAP Data'!$A$7:$SD$1500,R$4,FALSE),"")</f>
        <v>-292621</v>
      </c>
      <c r="S515" s="105">
        <f>IFERROR(VLOOKUP($D515,'SAP Data'!$A$7:$SD$1500,S$4,FALSE),"")</f>
        <v>-295227</v>
      </c>
      <c r="T515" s="105">
        <f>IFERROR(VLOOKUP($D515,'SAP Data'!$A$7:$SD$1500,T$4,FALSE),"")</f>
        <v>-301795</v>
      </c>
      <c r="U515" s="105">
        <f>IFERROR(VLOOKUP($D515,'SAP Data'!$A$7:$SD$1500,U$4,FALSE),"")</f>
        <v>-303822</v>
      </c>
      <c r="V515" s="105">
        <f>IFERROR(VLOOKUP($D515,'SAP Data'!$A$7:$SD$1500,V$4,FALSE),"")</f>
        <v>-311015</v>
      </c>
      <c r="W515" s="105">
        <f>IFERROR(VLOOKUP($D515,'SAP Data'!$A$7:$SD$1500,W$4,FALSE),"")</f>
        <v>-322968</v>
      </c>
      <c r="X515" s="105">
        <f>IFERROR(VLOOKUP($D515,'SAP Data'!$A$7:$SD$1500,X$4,FALSE),"")</f>
        <v>-319861</v>
      </c>
      <c r="Y515" s="105">
        <f>IFERROR(VLOOKUP($D515,'SAP Data'!$A$7:$SD$1500,Y$4,FALSE),"")</f>
        <v>-318226</v>
      </c>
      <c r="Z515" s="105">
        <f>IFERROR(VLOOKUP($D515,'SAP Data'!$A$7:$SD$1500,Z$4,FALSE),"")</f>
        <v>-321509.67</v>
      </c>
      <c r="AA515" s="105">
        <f>IFERROR(VLOOKUP($D515,'SAP Data'!$A$7:$SD$1500,AA$4,FALSE),"")</f>
        <v>-331524.67</v>
      </c>
      <c r="AB515" s="105">
        <f>IFERROR(VLOOKUP($D515,'SAP Data'!$A$7:$SD$1500,AB$4,FALSE),"")</f>
        <v>-333902.67</v>
      </c>
      <c r="AC515" s="220">
        <f>IFERROR(VLOOKUP($D515,'SAP Data'!$A$7:$SD$1500,AC$4,FALSE),"")</f>
        <v>-314357.67</v>
      </c>
      <c r="AD515" s="133">
        <f t="shared" si="519"/>
        <v>-275691.29166666669</v>
      </c>
      <c r="AE515" s="47">
        <f t="shared" si="520"/>
        <v>-280822.45833333331</v>
      </c>
      <c r="AF515" s="47">
        <f t="shared" si="605"/>
        <v>-285086.625</v>
      </c>
      <c r="AG515" s="47">
        <f t="shared" si="606"/>
        <v>-288729.83333333331</v>
      </c>
      <c r="AH515" s="47">
        <f t="shared" si="607"/>
        <v>-292194.08333333331</v>
      </c>
      <c r="AI515" s="47">
        <f t="shared" si="608"/>
        <v>-295705.91666666669</v>
      </c>
      <c r="AJ515" s="47">
        <f t="shared" si="513"/>
        <v>-298514.75</v>
      </c>
      <c r="AK515" s="47">
        <f t="shared" si="514"/>
        <v>-299825.91666666669</v>
      </c>
      <c r="AL515" s="47">
        <f t="shared" si="515"/>
        <v>-300668.94458333333</v>
      </c>
      <c r="AM515" s="47">
        <f t="shared" si="516"/>
        <v>-303621.1670833333</v>
      </c>
      <c r="AN515" s="47">
        <f t="shared" si="517"/>
        <v>-308575.05624999997</v>
      </c>
      <c r="AO515" s="132">
        <f t="shared" si="518"/>
        <v>-312454.23708333331</v>
      </c>
      <c r="AP515" s="19"/>
      <c r="AQ515" s="201"/>
      <c r="AR515" s="19"/>
      <c r="AS515" s="19">
        <f t="shared" si="589"/>
        <v>0</v>
      </c>
      <c r="AT515" s="19"/>
      <c r="AU515" s="201"/>
      <c r="AV515" s="19"/>
      <c r="AW515" s="19">
        <f t="shared" si="590"/>
        <v>0</v>
      </c>
      <c r="AY515" s="201"/>
      <c r="BA515" s="19">
        <f t="shared" si="591"/>
        <v>0</v>
      </c>
      <c r="BC515" s="201"/>
      <c r="BE515" s="19">
        <f t="shared" si="592"/>
        <v>0</v>
      </c>
      <c r="BG515" s="201"/>
      <c r="BI515" s="19">
        <f t="shared" si="593"/>
        <v>0</v>
      </c>
      <c r="BK515" s="201"/>
      <c r="BM515" s="19">
        <f t="shared" si="594"/>
        <v>0</v>
      </c>
      <c r="BO515" s="201"/>
      <c r="BQ515" s="47">
        <f t="shared" si="595"/>
        <v>0</v>
      </c>
      <c r="BR515" s="47"/>
      <c r="BS515" s="214"/>
      <c r="BT515" s="47"/>
      <c r="BU515" s="47">
        <f t="shared" si="596"/>
        <v>0</v>
      </c>
      <c r="BV515" s="47"/>
      <c r="BW515" s="214"/>
      <c r="BX515" s="47"/>
      <c r="BY515" s="47">
        <f t="shared" si="597"/>
        <v>0</v>
      </c>
      <c r="BZ515" s="47"/>
      <c r="CA515" s="214"/>
      <c r="CB515" s="47"/>
      <c r="CC515" s="47">
        <f t="shared" si="598"/>
        <v>0</v>
      </c>
      <c r="CD515" s="47"/>
      <c r="CE515" s="214"/>
      <c r="CF515" s="47"/>
      <c r="CG515" s="47">
        <f t="shared" si="599"/>
        <v>0</v>
      </c>
      <c r="CH515" s="47"/>
      <c r="CI515" s="214"/>
      <c r="CJ515" s="47"/>
      <c r="CK515" s="47">
        <f t="shared" si="600"/>
        <v>0</v>
      </c>
      <c r="CM515" s="19">
        <f t="shared" si="601"/>
        <v>0</v>
      </c>
      <c r="CO515" s="19">
        <f t="shared" si="534"/>
        <v>-312454.23708333331</v>
      </c>
      <c r="CQ515" s="19">
        <f t="shared" ref="CQ515" si="629">IFERROR(VLOOKUP(E515,$E$608:$CK$637,85,FALSE)*CZ515,"")</f>
        <v>0</v>
      </c>
      <c r="CS515" s="19">
        <f t="shared" si="535"/>
        <v>-312454.23708333331</v>
      </c>
      <c r="CU515" s="19">
        <f t="shared" si="603"/>
        <v>0</v>
      </c>
      <c r="CW515" s="76">
        <f t="shared" si="508"/>
        <v>0</v>
      </c>
      <c r="CY515" s="21"/>
      <c r="CZ515" s="19">
        <f t="shared" si="604"/>
        <v>-312454.23708333331</v>
      </c>
      <c r="DA515" s="21"/>
    </row>
    <row r="516" spans="2:105" x14ac:dyDescent="0.2">
      <c r="B516" s="17" t="str">
        <f>VLOOKUP(D516,'line assign basis'!$L$15:$Q$1525,6,FALSE)</f>
        <v>CUST CONTR - COMM CO</v>
      </c>
      <c r="C516" s="20" t="s">
        <v>1466</v>
      </c>
      <c r="D516" s="20" t="str">
        <f t="shared" si="538"/>
        <v>252034</v>
      </c>
      <c r="E516" s="20">
        <f>IFERROR(VLOOKUP(D516,'line assign basis'!$L$5:$P$1288,5,FALSE),"")</f>
        <v>13</v>
      </c>
      <c r="F516" s="39">
        <v>-24212</v>
      </c>
      <c r="G516" s="39">
        <v>-24212</v>
      </c>
      <c r="H516" s="19">
        <v>-24665</v>
      </c>
      <c r="I516" s="105">
        <f>IFERROR(VLOOKUP($D516,'SAP Data'!$A$7:$SD$1500,I$4,FALSE),"")</f>
        <v>-27760</v>
      </c>
      <c r="J516" s="105">
        <f>IFERROR(VLOOKUP($D516,'SAP Data'!$A$7:$SD$1500,J$4,FALSE),"")</f>
        <v>-27760</v>
      </c>
      <c r="K516" s="105">
        <f>IFERROR(VLOOKUP($D516,'SAP Data'!$A$7:$SD$1500,K$4,FALSE),"")</f>
        <v>-27760</v>
      </c>
      <c r="L516" s="105">
        <f>IFERROR(VLOOKUP($D516,'SAP Data'!$A$7:$SD$1500,L$4,FALSE),"")</f>
        <v>-27760</v>
      </c>
      <c r="M516" s="105">
        <f>IFERROR(VLOOKUP($D516,'SAP Data'!$A$7:$SD$1500,M$4,FALSE),"")</f>
        <v>-27760</v>
      </c>
      <c r="N516" s="105">
        <f>IFERROR(VLOOKUP($D516,'SAP Data'!$A$7:$SD$1500,N$4,FALSE),"")</f>
        <v>-27760</v>
      </c>
      <c r="O516" s="105">
        <f>IFERROR(VLOOKUP($D516,'SAP Data'!$A$7:$SD$1500,O$4,FALSE),"")</f>
        <v>-8954</v>
      </c>
      <c r="P516" s="105">
        <f>IFERROR(VLOOKUP($D516,'SAP Data'!$A$7:$SD$1500,P$4,FALSE),"")</f>
        <v>-9397</v>
      </c>
      <c r="Q516" s="105">
        <f>IFERROR(VLOOKUP($D516,'SAP Data'!$A$7:$SD$1500,Q$4,FALSE),"")</f>
        <v>-9397</v>
      </c>
      <c r="R516" s="105">
        <f>IFERROR(VLOOKUP($D516,'SAP Data'!$A$7:$SD$1500,R$4,FALSE),"")</f>
        <v>-9397</v>
      </c>
      <c r="S516" s="105">
        <f>IFERROR(VLOOKUP($D516,'SAP Data'!$A$7:$SD$1500,S$4,FALSE),"")</f>
        <v>-9397</v>
      </c>
      <c r="T516" s="105">
        <f>IFERROR(VLOOKUP($D516,'SAP Data'!$A$7:$SD$1500,T$4,FALSE),"")</f>
        <v>-9397</v>
      </c>
      <c r="U516" s="105">
        <f>IFERROR(VLOOKUP($D516,'SAP Data'!$A$7:$SD$1500,U$4,FALSE),"")</f>
        <v>-9397</v>
      </c>
      <c r="V516" s="105">
        <f>IFERROR(VLOOKUP($D516,'SAP Data'!$A$7:$SD$1500,V$4,FALSE),"")</f>
        <v>-9853</v>
      </c>
      <c r="W516" s="105">
        <f>IFERROR(VLOOKUP($D516,'SAP Data'!$A$7:$SD$1500,W$4,FALSE),"")</f>
        <v>-9853</v>
      </c>
      <c r="X516" s="105">
        <f>IFERROR(VLOOKUP($D516,'SAP Data'!$A$7:$SD$1500,X$4,FALSE),"")</f>
        <v>-9853</v>
      </c>
      <c r="Y516" s="105">
        <f>IFERROR(VLOOKUP($D516,'SAP Data'!$A$7:$SD$1500,Y$4,FALSE),"")</f>
        <v>-9853</v>
      </c>
      <c r="Z516" s="105">
        <f>IFERROR(VLOOKUP($D516,'SAP Data'!$A$7:$SD$1500,Z$4,FALSE),"")</f>
        <v>-9853</v>
      </c>
      <c r="AA516" s="105">
        <f>IFERROR(VLOOKUP($D516,'SAP Data'!$A$7:$SD$1500,AA$4,FALSE),"")</f>
        <v>-9853</v>
      </c>
      <c r="AB516" s="105">
        <f>IFERROR(VLOOKUP($D516,'SAP Data'!$A$7:$SD$1500,AB$4,FALSE),"")</f>
        <v>-9853</v>
      </c>
      <c r="AC516" s="220">
        <f>IFERROR(VLOOKUP($D516,'SAP Data'!$A$7:$SD$1500,AC$4,FALSE),"")</f>
        <v>-9853</v>
      </c>
      <c r="AD516" s="133">
        <f t="shared" si="519"/>
        <v>-21665.791666666668</v>
      </c>
      <c r="AE516" s="47">
        <f t="shared" si="520"/>
        <v>-20431.208333333332</v>
      </c>
      <c r="AF516" s="47">
        <f t="shared" si="605"/>
        <v>-19177.75</v>
      </c>
      <c r="AG516" s="47">
        <f t="shared" si="606"/>
        <v>-17776.458333333332</v>
      </c>
      <c r="AH516" s="47">
        <f t="shared" si="607"/>
        <v>-16265.208333333334</v>
      </c>
      <c r="AI516" s="47">
        <f t="shared" si="608"/>
        <v>-14772.958333333334</v>
      </c>
      <c r="AJ516" s="47">
        <f t="shared" si="513"/>
        <v>-13280.708333333334</v>
      </c>
      <c r="AK516" s="47">
        <f t="shared" si="514"/>
        <v>-11788.458333333334</v>
      </c>
      <c r="AL516" s="47">
        <f t="shared" si="515"/>
        <v>-10296.208333333334</v>
      </c>
      <c r="AM516" s="47">
        <f t="shared" si="516"/>
        <v>-9587.5416666666661</v>
      </c>
      <c r="AN516" s="47">
        <f t="shared" si="517"/>
        <v>-9644</v>
      </c>
      <c r="AO516" s="132">
        <f t="shared" si="518"/>
        <v>-9682</v>
      </c>
      <c r="AP516" s="19"/>
      <c r="AQ516" s="201"/>
      <c r="AR516" s="19"/>
      <c r="AS516" s="19">
        <f t="shared" si="589"/>
        <v>0</v>
      </c>
      <c r="AT516" s="19"/>
      <c r="AU516" s="201"/>
      <c r="AV516" s="19"/>
      <c r="AW516" s="19">
        <f t="shared" si="590"/>
        <v>0</v>
      </c>
      <c r="AY516" s="201"/>
      <c r="BA516" s="19">
        <f t="shared" si="591"/>
        <v>0</v>
      </c>
      <c r="BC516" s="201"/>
      <c r="BE516" s="19">
        <f t="shared" si="592"/>
        <v>0</v>
      </c>
      <c r="BG516" s="201"/>
      <c r="BI516" s="19">
        <f t="shared" si="593"/>
        <v>0</v>
      </c>
      <c r="BK516" s="201"/>
      <c r="BM516" s="19">
        <f t="shared" si="594"/>
        <v>0</v>
      </c>
      <c r="BO516" s="201"/>
      <c r="BQ516" s="47">
        <f t="shared" si="595"/>
        <v>0</v>
      </c>
      <c r="BR516" s="47"/>
      <c r="BS516" s="214"/>
      <c r="BT516" s="47"/>
      <c r="BU516" s="47">
        <f t="shared" si="596"/>
        <v>0</v>
      </c>
      <c r="BV516" s="47"/>
      <c r="BW516" s="214"/>
      <c r="BX516" s="47"/>
      <c r="BY516" s="47">
        <f t="shared" si="597"/>
        <v>0</v>
      </c>
      <c r="BZ516" s="47"/>
      <c r="CA516" s="214"/>
      <c r="CB516" s="47"/>
      <c r="CC516" s="47">
        <f t="shared" si="598"/>
        <v>0</v>
      </c>
      <c r="CD516" s="47"/>
      <c r="CE516" s="214"/>
      <c r="CF516" s="47"/>
      <c r="CG516" s="47">
        <f t="shared" si="599"/>
        <v>0</v>
      </c>
      <c r="CH516" s="47"/>
      <c r="CI516" s="214"/>
      <c r="CJ516" s="47"/>
      <c r="CK516" s="47">
        <f t="shared" si="600"/>
        <v>0</v>
      </c>
      <c r="CM516" s="19">
        <f t="shared" si="601"/>
        <v>0</v>
      </c>
      <c r="CO516" s="19">
        <f t="shared" si="534"/>
        <v>-9682</v>
      </c>
      <c r="CQ516" s="19">
        <f>CZ516</f>
        <v>-9682</v>
      </c>
      <c r="CS516" s="19">
        <f t="shared" si="535"/>
        <v>0</v>
      </c>
      <c r="CU516" s="19">
        <f t="shared" si="603"/>
        <v>0</v>
      </c>
      <c r="CW516" s="76">
        <f t="shared" si="508"/>
        <v>0</v>
      </c>
      <c r="CY516" s="21"/>
      <c r="CZ516" s="19">
        <f t="shared" si="604"/>
        <v>-9682</v>
      </c>
      <c r="DA516" s="21"/>
    </row>
    <row r="517" spans="2:105" x14ac:dyDescent="0.2">
      <c r="B517" s="17" t="str">
        <f>VLOOKUP(D517,'line assign basis'!$L$15:$Q$1525,6,FALSE)</f>
        <v>CUST CONTR - OR IND</v>
      </c>
      <c r="C517" s="20" t="s">
        <v>1469</v>
      </c>
      <c r="D517" s="20" t="str">
        <f t="shared" si="538"/>
        <v>252041</v>
      </c>
      <c r="E517" s="20">
        <f>IFERROR(VLOOKUP(D517,'line assign basis'!$L$5:$P$1288,5,FALSE),"")</f>
        <v>13</v>
      </c>
      <c r="F517" s="39">
        <v>-31372.17</v>
      </c>
      <c r="G517" s="39">
        <v>-31372.17</v>
      </c>
      <c r="H517" s="19">
        <v>-31372.17</v>
      </c>
      <c r="I517" s="105">
        <f>IFERROR(VLOOKUP($D517,'SAP Data'!$A$7:$SD$1500,I$4,FALSE),"")</f>
        <v>-31372.17</v>
      </c>
      <c r="J517" s="105">
        <f>IFERROR(VLOOKUP($D517,'SAP Data'!$A$7:$SD$1500,J$4,FALSE),"")</f>
        <v>-31372.17</v>
      </c>
      <c r="K517" s="105">
        <f>IFERROR(VLOOKUP($D517,'SAP Data'!$A$7:$SD$1500,K$4,FALSE),"")</f>
        <v>-31372.17</v>
      </c>
      <c r="L517" s="105">
        <f>IFERROR(VLOOKUP($D517,'SAP Data'!$A$7:$SD$1500,L$4,FALSE),"")</f>
        <v>-31372.17</v>
      </c>
      <c r="M517" s="105">
        <f>IFERROR(VLOOKUP($D517,'SAP Data'!$A$7:$SD$1500,M$4,FALSE),"")</f>
        <v>-31372.17</v>
      </c>
      <c r="N517" s="105">
        <f>IFERROR(VLOOKUP($D517,'SAP Data'!$A$7:$SD$1500,N$4,FALSE),"")</f>
        <v>-31372.17</v>
      </c>
      <c r="O517" s="105">
        <f>IFERROR(VLOOKUP($D517,'SAP Data'!$A$7:$SD$1500,O$4,FALSE),"")</f>
        <v>22473.83</v>
      </c>
      <c r="P517" s="105">
        <f>IFERROR(VLOOKUP($D517,'SAP Data'!$A$7:$SD$1500,P$4,FALSE),"")</f>
        <v>22570</v>
      </c>
      <c r="Q517" s="105">
        <f>IFERROR(VLOOKUP($D517,'SAP Data'!$A$7:$SD$1500,Q$4,FALSE),"")</f>
        <v>22570</v>
      </c>
      <c r="R517" s="105">
        <f>IFERROR(VLOOKUP($D517,'SAP Data'!$A$7:$SD$1500,R$4,FALSE),"")</f>
        <v>22570</v>
      </c>
      <c r="S517" s="105">
        <f>IFERROR(VLOOKUP($D517,'SAP Data'!$A$7:$SD$1500,S$4,FALSE),"")</f>
        <v>22570</v>
      </c>
      <c r="T517" s="105">
        <f>IFERROR(VLOOKUP($D517,'SAP Data'!$A$7:$SD$1500,T$4,FALSE),"")</f>
        <v>22570</v>
      </c>
      <c r="U517" s="105">
        <f>IFERROR(VLOOKUP($D517,'SAP Data'!$A$7:$SD$1500,U$4,FALSE),"")</f>
        <v>-4353</v>
      </c>
      <c r="V517" s="105">
        <f>IFERROR(VLOOKUP($D517,'SAP Data'!$A$7:$SD$1500,V$4,FALSE),"")</f>
        <v>-4353</v>
      </c>
      <c r="W517" s="105">
        <f>IFERROR(VLOOKUP($D517,'SAP Data'!$A$7:$SD$1500,W$4,FALSE),"")</f>
        <v>-4353</v>
      </c>
      <c r="X517" s="105">
        <f>IFERROR(VLOOKUP($D517,'SAP Data'!$A$7:$SD$1500,X$4,FALSE),"")</f>
        <v>-4353</v>
      </c>
      <c r="Y517" s="105">
        <f>IFERROR(VLOOKUP($D517,'SAP Data'!$A$7:$SD$1500,Y$4,FALSE),"")</f>
        <v>-4353</v>
      </c>
      <c r="Z517" s="105">
        <f>IFERROR(VLOOKUP($D517,'SAP Data'!$A$7:$SD$1500,Z$4,FALSE),"")</f>
        <v>-4353</v>
      </c>
      <c r="AA517" s="105">
        <f>IFERROR(VLOOKUP($D517,'SAP Data'!$A$7:$SD$1500,AA$4,FALSE),"")</f>
        <v>-4353</v>
      </c>
      <c r="AB517" s="105">
        <f>IFERROR(VLOOKUP($D517,'SAP Data'!$A$7:$SD$1500,AB$4,FALSE),"")</f>
        <v>-4353</v>
      </c>
      <c r="AC517" s="220">
        <f>IFERROR(VLOOKUP($D517,'SAP Data'!$A$7:$SD$1500,AC$4,FALSE),"")</f>
        <v>-4353</v>
      </c>
      <c r="AD517" s="133">
        <f t="shared" si="519"/>
        <v>-15647.051249999991</v>
      </c>
      <c r="AE517" s="47">
        <f t="shared" si="520"/>
        <v>-11151.870416666659</v>
      </c>
      <c r="AF517" s="47">
        <f t="shared" si="605"/>
        <v>-6656.6895833333283</v>
      </c>
      <c r="AG517" s="47">
        <f t="shared" si="606"/>
        <v>-3283.3004166666633</v>
      </c>
      <c r="AH517" s="47">
        <f t="shared" si="607"/>
        <v>-1031.7029166666659</v>
      </c>
      <c r="AI517" s="47">
        <f t="shared" si="608"/>
        <v>1219.8945833333339</v>
      </c>
      <c r="AJ517" s="47">
        <f t="shared" si="513"/>
        <v>3471.492083333334</v>
      </c>
      <c r="AK517" s="47">
        <f t="shared" si="514"/>
        <v>5723.0895833333343</v>
      </c>
      <c r="AL517" s="47">
        <f t="shared" si="515"/>
        <v>7974.6870833333351</v>
      </c>
      <c r="AM517" s="47">
        <f t="shared" si="516"/>
        <v>7982.701250000001</v>
      </c>
      <c r="AN517" s="47">
        <f t="shared" si="517"/>
        <v>5743.125</v>
      </c>
      <c r="AO517" s="132">
        <f t="shared" si="518"/>
        <v>3499.5416666666665</v>
      </c>
      <c r="AP517" s="19"/>
      <c r="AQ517" s="201"/>
      <c r="AR517" s="19"/>
      <c r="AS517" s="19">
        <f t="shared" si="589"/>
        <v>0</v>
      </c>
      <c r="AT517" s="19"/>
      <c r="AU517" s="201"/>
      <c r="AV517" s="19"/>
      <c r="AW517" s="19">
        <f t="shared" si="590"/>
        <v>0</v>
      </c>
      <c r="AY517" s="201"/>
      <c r="BA517" s="19">
        <f t="shared" si="591"/>
        <v>0</v>
      </c>
      <c r="BC517" s="201"/>
      <c r="BE517" s="19">
        <f t="shared" si="592"/>
        <v>0</v>
      </c>
      <c r="BG517" s="201"/>
      <c r="BI517" s="19">
        <f t="shared" si="593"/>
        <v>0</v>
      </c>
      <c r="BK517" s="201"/>
      <c r="BM517" s="19">
        <f t="shared" si="594"/>
        <v>0</v>
      </c>
      <c r="BO517" s="201"/>
      <c r="BQ517" s="47">
        <f t="shared" si="595"/>
        <v>0</v>
      </c>
      <c r="BR517" s="47"/>
      <c r="BS517" s="214"/>
      <c r="BT517" s="47"/>
      <c r="BU517" s="47">
        <f t="shared" si="596"/>
        <v>0</v>
      </c>
      <c r="BV517" s="47"/>
      <c r="BW517" s="214"/>
      <c r="BX517" s="47"/>
      <c r="BY517" s="47">
        <f t="shared" si="597"/>
        <v>0</v>
      </c>
      <c r="BZ517" s="47"/>
      <c r="CA517" s="214"/>
      <c r="CB517" s="47"/>
      <c r="CC517" s="47">
        <f t="shared" si="598"/>
        <v>0</v>
      </c>
      <c r="CD517" s="47"/>
      <c r="CE517" s="214"/>
      <c r="CF517" s="47"/>
      <c r="CG517" s="47">
        <f t="shared" si="599"/>
        <v>0</v>
      </c>
      <c r="CH517" s="47"/>
      <c r="CI517" s="214"/>
      <c r="CJ517" s="47"/>
      <c r="CK517" s="47">
        <f t="shared" si="600"/>
        <v>0</v>
      </c>
      <c r="CM517" s="19">
        <f t="shared" si="601"/>
        <v>0</v>
      </c>
      <c r="CO517" s="19">
        <f t="shared" si="534"/>
        <v>3499.5416666666665</v>
      </c>
      <c r="CQ517" s="19">
        <f t="shared" ref="CQ517:CQ565" si="630">IFERROR(VLOOKUP(E517,$E$608:$CK$637,85,FALSE)*CZ517,"")</f>
        <v>0</v>
      </c>
      <c r="CS517" s="19">
        <f t="shared" si="535"/>
        <v>3499.5416666666665</v>
      </c>
      <c r="CU517" s="19">
        <f t="shared" si="603"/>
        <v>0</v>
      </c>
      <c r="CW517" s="76">
        <f t="shared" si="508"/>
        <v>0</v>
      </c>
      <c r="CY517" s="21"/>
      <c r="CZ517" s="19">
        <f t="shared" si="604"/>
        <v>3499.5416666666665</v>
      </c>
      <c r="DA517" s="21"/>
    </row>
    <row r="518" spans="2:105" x14ac:dyDescent="0.2">
      <c r="B518" s="17" t="str">
        <f>VLOOKUP(D518,'line assign basis'!$L$15:$Q$1525,6,FALSE)</f>
        <v>CUST CONTR - OR IND</v>
      </c>
      <c r="C518" s="20" t="s">
        <v>1471</v>
      </c>
      <c r="D518" s="20" t="str">
        <f t="shared" si="538"/>
        <v>252043</v>
      </c>
      <c r="E518" s="20">
        <f>IFERROR(VLOOKUP(D518,'line assign basis'!$L$5:$P$1288,5,FALSE),"")</f>
        <v>13</v>
      </c>
      <c r="F518" s="39">
        <v>-56761</v>
      </c>
      <c r="G518" s="39">
        <v>-56761</v>
      </c>
      <c r="H518" s="19">
        <v>-56761</v>
      </c>
      <c r="I518" s="105">
        <f>IFERROR(VLOOKUP($D518,'SAP Data'!$A$7:$SD$1500,I$4,FALSE),"")</f>
        <v>-56761</v>
      </c>
      <c r="J518" s="105">
        <f>IFERROR(VLOOKUP($D518,'SAP Data'!$A$7:$SD$1500,J$4,FALSE),"")</f>
        <v>-56761</v>
      </c>
      <c r="K518" s="105">
        <f>IFERROR(VLOOKUP($D518,'SAP Data'!$A$7:$SD$1500,K$4,FALSE),"")</f>
        <v>-56761</v>
      </c>
      <c r="L518" s="105">
        <f>IFERROR(VLOOKUP($D518,'SAP Data'!$A$7:$SD$1500,L$4,FALSE),"")</f>
        <v>-56761</v>
      </c>
      <c r="M518" s="105">
        <f>IFERROR(VLOOKUP($D518,'SAP Data'!$A$7:$SD$1500,M$4,FALSE),"")</f>
        <v>-56761</v>
      </c>
      <c r="N518" s="105">
        <f>IFERROR(VLOOKUP($D518,'SAP Data'!$A$7:$SD$1500,N$4,FALSE),"")</f>
        <v>-56761</v>
      </c>
      <c r="O518" s="105">
        <f>IFERROR(VLOOKUP($D518,'SAP Data'!$A$7:$SD$1500,O$4,FALSE),"")</f>
        <v>-56761</v>
      </c>
      <c r="P518" s="105">
        <f>IFERROR(VLOOKUP($D518,'SAP Data'!$A$7:$SD$1500,P$4,FALSE),"")</f>
        <v>-56761</v>
      </c>
      <c r="Q518" s="105">
        <f>IFERROR(VLOOKUP($D518,'SAP Data'!$A$7:$SD$1500,Q$4,FALSE),"")</f>
        <v>-56761</v>
      </c>
      <c r="R518" s="105">
        <f>IFERROR(VLOOKUP($D518,'SAP Data'!$A$7:$SD$1500,R$4,FALSE),"")</f>
        <v>-56761</v>
      </c>
      <c r="S518" s="105">
        <f>IFERROR(VLOOKUP($D518,'SAP Data'!$A$7:$SD$1500,S$4,FALSE),"")</f>
        <v>-56761</v>
      </c>
      <c r="T518" s="105">
        <f>IFERROR(VLOOKUP($D518,'SAP Data'!$A$7:$SD$1500,T$4,FALSE),"")</f>
        <v>-56761</v>
      </c>
      <c r="U518" s="105">
        <f>IFERROR(VLOOKUP($D518,'SAP Data'!$A$7:$SD$1500,U$4,FALSE),"")</f>
        <v>-56761</v>
      </c>
      <c r="V518" s="105">
        <f>IFERROR(VLOOKUP($D518,'SAP Data'!$A$7:$SD$1500,V$4,FALSE),"")</f>
        <v>-56761</v>
      </c>
      <c r="W518" s="105">
        <f>IFERROR(VLOOKUP($D518,'SAP Data'!$A$7:$SD$1500,W$4,FALSE),"")</f>
        <v>-56761</v>
      </c>
      <c r="X518" s="105">
        <f>IFERROR(VLOOKUP($D518,'SAP Data'!$A$7:$SD$1500,X$4,FALSE),"")</f>
        <v>-56761</v>
      </c>
      <c r="Y518" s="105">
        <f>IFERROR(VLOOKUP($D518,'SAP Data'!$A$7:$SD$1500,Y$4,FALSE),"")</f>
        <v>-56761</v>
      </c>
      <c r="Z518" s="105">
        <f>IFERROR(VLOOKUP($D518,'SAP Data'!$A$7:$SD$1500,Z$4,FALSE),"")</f>
        <v>-56761</v>
      </c>
      <c r="AA518" s="105">
        <f>IFERROR(VLOOKUP($D518,'SAP Data'!$A$7:$SD$1500,AA$4,FALSE),"")</f>
        <v>-56761</v>
      </c>
      <c r="AB518" s="105">
        <f>IFERROR(VLOOKUP($D518,'SAP Data'!$A$7:$SD$1500,AB$4,FALSE),"")</f>
        <v>-56761</v>
      </c>
      <c r="AC518" s="220">
        <f>IFERROR(VLOOKUP($D518,'SAP Data'!$A$7:$SD$1500,AC$4,FALSE),"")</f>
        <v>-56761</v>
      </c>
      <c r="AD518" s="133">
        <f t="shared" si="519"/>
        <v>-56761</v>
      </c>
      <c r="AE518" s="47">
        <f t="shared" si="520"/>
        <v>-56761</v>
      </c>
      <c r="AF518" s="47">
        <f t="shared" si="605"/>
        <v>-56761</v>
      </c>
      <c r="AG518" s="47">
        <f t="shared" si="606"/>
        <v>-56761</v>
      </c>
      <c r="AH518" s="47">
        <f t="shared" si="607"/>
        <v>-56761</v>
      </c>
      <c r="AI518" s="47">
        <f t="shared" si="608"/>
        <v>-56761</v>
      </c>
      <c r="AJ518" s="47">
        <f t="shared" si="513"/>
        <v>-56761</v>
      </c>
      <c r="AK518" s="47">
        <f t="shared" si="514"/>
        <v>-56761</v>
      </c>
      <c r="AL518" s="47">
        <f t="shared" si="515"/>
        <v>-56761</v>
      </c>
      <c r="AM518" s="47">
        <f t="shared" si="516"/>
        <v>-56761</v>
      </c>
      <c r="AN518" s="47">
        <f t="shared" si="517"/>
        <v>-56761</v>
      </c>
      <c r="AO518" s="132">
        <f t="shared" si="518"/>
        <v>-56761</v>
      </c>
      <c r="AP518" s="19"/>
      <c r="AQ518" s="201"/>
      <c r="AR518" s="19"/>
      <c r="AS518" s="19">
        <f t="shared" si="589"/>
        <v>0</v>
      </c>
      <c r="AT518" s="19"/>
      <c r="AU518" s="201"/>
      <c r="AV518" s="19"/>
      <c r="AW518" s="19">
        <f t="shared" si="590"/>
        <v>0</v>
      </c>
      <c r="AY518" s="201"/>
      <c r="BA518" s="19">
        <f t="shared" si="591"/>
        <v>0</v>
      </c>
      <c r="BC518" s="201"/>
      <c r="BE518" s="19">
        <f t="shared" si="592"/>
        <v>0</v>
      </c>
      <c r="BG518" s="201"/>
      <c r="BI518" s="19">
        <f t="shared" si="593"/>
        <v>0</v>
      </c>
      <c r="BK518" s="201"/>
      <c r="BM518" s="19">
        <f t="shared" si="594"/>
        <v>0</v>
      </c>
      <c r="BO518" s="201"/>
      <c r="BQ518" s="47">
        <f t="shared" si="595"/>
        <v>0</v>
      </c>
      <c r="BR518" s="47"/>
      <c r="BS518" s="214"/>
      <c r="BT518" s="47"/>
      <c r="BU518" s="47">
        <f t="shared" si="596"/>
        <v>0</v>
      </c>
      <c r="BV518" s="47"/>
      <c r="BW518" s="214"/>
      <c r="BX518" s="47"/>
      <c r="BY518" s="47">
        <f t="shared" si="597"/>
        <v>0</v>
      </c>
      <c r="BZ518" s="47"/>
      <c r="CA518" s="214"/>
      <c r="CB518" s="47"/>
      <c r="CC518" s="47">
        <f t="shared" si="598"/>
        <v>0</v>
      </c>
      <c r="CD518" s="47"/>
      <c r="CE518" s="214"/>
      <c r="CF518" s="47"/>
      <c r="CG518" s="47">
        <f t="shared" si="599"/>
        <v>0</v>
      </c>
      <c r="CH518" s="47"/>
      <c r="CI518" s="214"/>
      <c r="CJ518" s="47"/>
      <c r="CK518" s="47">
        <f t="shared" si="600"/>
        <v>0</v>
      </c>
      <c r="CM518" s="19">
        <f t="shared" si="601"/>
        <v>0</v>
      </c>
      <c r="CO518" s="19">
        <f t="shared" si="534"/>
        <v>-56761</v>
      </c>
      <c r="CQ518" s="19">
        <f t="shared" si="630"/>
        <v>0</v>
      </c>
      <c r="CS518" s="19">
        <f t="shared" si="535"/>
        <v>-56761</v>
      </c>
      <c r="CU518" s="19">
        <f t="shared" si="603"/>
        <v>0</v>
      </c>
      <c r="CW518" s="76">
        <f t="shared" si="508"/>
        <v>0</v>
      </c>
      <c r="CY518" s="21"/>
      <c r="CZ518" s="19">
        <f t="shared" si="604"/>
        <v>-56761</v>
      </c>
      <c r="DA518" s="21"/>
    </row>
    <row r="519" spans="2:105" x14ac:dyDescent="0.2">
      <c r="B519" s="17" t="str">
        <f>VLOOKUP(D519,'line assign basis'!$L$15:$Q$1525,6,FALSE)</f>
        <v>FAS133 L.T. LOSS SW&amp;</v>
      </c>
      <c r="C519" s="20" t="s">
        <v>1474</v>
      </c>
      <c r="D519" s="20" t="str">
        <f t="shared" si="538"/>
        <v>262630</v>
      </c>
      <c r="E519" s="20">
        <f>IFERROR(VLOOKUP(D519,'line assign basis'!$L$5:$P$1288,5,FALSE),"")</f>
        <v>23</v>
      </c>
      <c r="F519" s="39">
        <v>-4649000</v>
      </c>
      <c r="G519" s="39">
        <v>-4649000</v>
      </c>
      <c r="H519" s="19">
        <v>-2355000</v>
      </c>
      <c r="I519" s="105">
        <f>IFERROR(VLOOKUP($D519,'SAP Data'!$A$7:$SD$1500,I$4,FALSE),"")</f>
        <v>-2355000</v>
      </c>
      <c r="J519" s="105">
        <f>IFERROR(VLOOKUP($D519,'SAP Data'!$A$7:$SD$1500,J$4,FALSE),"")</f>
        <v>-2355000</v>
      </c>
      <c r="K519" s="105">
        <f>IFERROR(VLOOKUP($D519,'SAP Data'!$A$7:$SD$1500,K$4,FALSE),"")</f>
        <v>-3719000</v>
      </c>
      <c r="L519" s="105">
        <f>IFERROR(VLOOKUP($D519,'SAP Data'!$A$7:$SD$1500,L$4,FALSE),"")</f>
        <v>-3719000</v>
      </c>
      <c r="M519" s="105">
        <f>IFERROR(VLOOKUP($D519,'SAP Data'!$A$7:$SD$1500,M$4,FALSE),"")</f>
        <v>-3719000</v>
      </c>
      <c r="N519" s="105">
        <f>IFERROR(VLOOKUP($D519,'SAP Data'!$A$7:$SD$1500,N$4,FALSE),"")</f>
        <v>-2962000</v>
      </c>
      <c r="O519" s="105">
        <f>IFERROR(VLOOKUP($D519,'SAP Data'!$A$7:$SD$1500,O$4,FALSE),"")</f>
        <v>-2962000</v>
      </c>
      <c r="P519" s="105">
        <f>IFERROR(VLOOKUP($D519,'SAP Data'!$A$7:$SD$1500,P$4,FALSE),"")</f>
        <v>-2962000</v>
      </c>
      <c r="Q519" s="105">
        <f>IFERROR(VLOOKUP($D519,'SAP Data'!$A$7:$SD$1500,Q$4,FALSE),"")</f>
        <v>-3025000</v>
      </c>
      <c r="R519" s="105">
        <f>IFERROR(VLOOKUP($D519,'SAP Data'!$A$7:$SD$1500,R$4,FALSE),"")</f>
        <v>-3025000</v>
      </c>
      <c r="S519" s="105">
        <f>IFERROR(VLOOKUP($D519,'SAP Data'!$A$7:$SD$1500,S$4,FALSE),"")</f>
        <v>-3025000</v>
      </c>
      <c r="T519" s="105">
        <f>IFERROR(VLOOKUP($D519,'SAP Data'!$A$7:$SD$1500,T$4,FALSE),"")</f>
        <v>-1161000</v>
      </c>
      <c r="U519" s="105">
        <f>IFERROR(VLOOKUP($D519,'SAP Data'!$A$7:$SD$1500,U$4,FALSE),"")</f>
        <v>-1161000</v>
      </c>
      <c r="V519" s="105">
        <f>IFERROR(VLOOKUP($D519,'SAP Data'!$A$7:$SD$1500,V$4,FALSE),"")</f>
        <v>-1161000</v>
      </c>
      <c r="W519" s="105">
        <f>IFERROR(VLOOKUP($D519,'SAP Data'!$A$7:$SD$1500,W$4,FALSE),"")</f>
        <v>-2004000</v>
      </c>
      <c r="X519" s="105">
        <f>IFERROR(VLOOKUP($D519,'SAP Data'!$A$7:$SD$1500,X$4,FALSE),"")</f>
        <v>-2004000</v>
      </c>
      <c r="Y519" s="105">
        <f>IFERROR(VLOOKUP($D519,'SAP Data'!$A$7:$SD$1500,Y$4,FALSE),"")</f>
        <v>-2004000</v>
      </c>
      <c r="Z519" s="105">
        <f>IFERROR(VLOOKUP($D519,'SAP Data'!$A$7:$SD$1500,Z$4,FALSE),"")</f>
        <v>-2946000</v>
      </c>
      <c r="AA519" s="105">
        <f>IFERROR(VLOOKUP($D519,'SAP Data'!$A$7:$SD$1500,AA$4,FALSE),"")</f>
        <v>-2946000</v>
      </c>
      <c r="AB519" s="105">
        <f>IFERROR(VLOOKUP($D519,'SAP Data'!$A$7:$SD$1500,AB$4,FALSE),"")</f>
        <v>-2946000</v>
      </c>
      <c r="AC519" s="220">
        <f>IFERROR(VLOOKUP($D519,'SAP Data'!$A$7:$SD$1500,AC$4,FALSE),"")</f>
        <v>-608623</v>
      </c>
      <c r="AD519" s="133">
        <f t="shared" si="519"/>
        <v>-3218250</v>
      </c>
      <c r="AE519" s="47">
        <f t="shared" si="520"/>
        <v>-3082916.6666666665</v>
      </c>
      <c r="AF519" s="47">
        <f t="shared" si="605"/>
        <v>-2965500</v>
      </c>
      <c r="AG519" s="47">
        <f t="shared" si="606"/>
        <v>-2866000</v>
      </c>
      <c r="AH519" s="47">
        <f t="shared" si="607"/>
        <v>-2766500</v>
      </c>
      <c r="AI519" s="47">
        <f t="shared" si="608"/>
        <v>-2645291.6666666665</v>
      </c>
      <c r="AJ519" s="47">
        <f t="shared" si="513"/>
        <v>-2502375</v>
      </c>
      <c r="AK519" s="47">
        <f t="shared" si="514"/>
        <v>-2359458.3333333335</v>
      </c>
      <c r="AL519" s="47">
        <f t="shared" si="515"/>
        <v>-2287333.3333333335</v>
      </c>
      <c r="AM519" s="47">
        <f t="shared" si="516"/>
        <v>-2286000</v>
      </c>
      <c r="AN519" s="47">
        <f t="shared" si="517"/>
        <v>-2284666.6666666665</v>
      </c>
      <c r="AO519" s="132">
        <f t="shared" si="518"/>
        <v>-2183317.625</v>
      </c>
      <c r="AP519" s="19"/>
      <c r="AQ519" s="201"/>
      <c r="AR519" s="19"/>
      <c r="AS519" s="19">
        <f t="shared" si="589"/>
        <v>0</v>
      </c>
      <c r="AT519" s="19"/>
      <c r="AU519" s="201"/>
      <c r="AV519" s="19"/>
      <c r="AW519" s="19">
        <f t="shared" si="590"/>
        <v>0</v>
      </c>
      <c r="AY519" s="201"/>
      <c r="BA519" s="19">
        <f t="shared" si="591"/>
        <v>0</v>
      </c>
      <c r="BC519" s="201"/>
      <c r="BE519" s="19">
        <f t="shared" si="592"/>
        <v>0</v>
      </c>
      <c r="BG519" s="201"/>
      <c r="BI519" s="19">
        <f t="shared" si="593"/>
        <v>0</v>
      </c>
      <c r="BK519" s="201"/>
      <c r="BM519" s="19">
        <f t="shared" si="594"/>
        <v>0</v>
      </c>
      <c r="BO519" s="201"/>
      <c r="BQ519" s="47">
        <f t="shared" si="595"/>
        <v>0</v>
      </c>
      <c r="BR519" s="47"/>
      <c r="BS519" s="214"/>
      <c r="BT519" s="47"/>
      <c r="BU519" s="47">
        <f t="shared" si="596"/>
        <v>0</v>
      </c>
      <c r="BV519" s="47"/>
      <c r="BW519" s="214"/>
      <c r="BX519" s="47"/>
      <c r="BY519" s="47">
        <f t="shared" si="597"/>
        <v>0</v>
      </c>
      <c r="BZ519" s="47"/>
      <c r="CA519" s="214"/>
      <c r="CB519" s="47"/>
      <c r="CC519" s="47">
        <f t="shared" si="598"/>
        <v>0</v>
      </c>
      <c r="CD519" s="47"/>
      <c r="CE519" s="214"/>
      <c r="CF519" s="47"/>
      <c r="CG519" s="47">
        <f t="shared" si="599"/>
        <v>0</v>
      </c>
      <c r="CH519" s="47"/>
      <c r="CI519" s="214"/>
      <c r="CJ519" s="47"/>
      <c r="CK519" s="47">
        <f t="shared" si="600"/>
        <v>0</v>
      </c>
      <c r="CM519" s="19">
        <f t="shared" si="601"/>
        <v>0</v>
      </c>
      <c r="CO519" s="19">
        <f t="shared" si="534"/>
        <v>-2183317.625</v>
      </c>
      <c r="CQ519" s="19">
        <f t="shared" si="630"/>
        <v>0</v>
      </c>
      <c r="CS519" s="19">
        <f t="shared" si="535"/>
        <v>0</v>
      </c>
      <c r="CU519" s="19">
        <f t="shared" si="603"/>
        <v>-2183317.625</v>
      </c>
      <c r="CW519" s="76">
        <f t="shared" si="508"/>
        <v>0</v>
      </c>
      <c r="CY519" s="21"/>
      <c r="CZ519" s="19">
        <f t="shared" si="604"/>
        <v>0</v>
      </c>
      <c r="DA519" s="21"/>
    </row>
    <row r="520" spans="2:105" x14ac:dyDescent="0.2">
      <c r="B520" s="17" t="str">
        <f>VLOOKUP(D520,'line assign basis'!$L$15:$Q$1525,6,FALSE)</f>
        <v>FAS133 L.T. LOSS PHY</v>
      </c>
      <c r="C520" s="20" t="s">
        <v>1477</v>
      </c>
      <c r="D520" s="20" t="str">
        <f t="shared" si="538"/>
        <v>262635</v>
      </c>
      <c r="E520" s="20">
        <f>IFERROR(VLOOKUP(D520,'line assign basis'!$L$5:$P$1288,5,FALSE),"")</f>
        <v>23</v>
      </c>
      <c r="F520" s="39">
        <v>0</v>
      </c>
      <c r="G520" s="39">
        <v>0</v>
      </c>
      <c r="H520" s="19">
        <v>0</v>
      </c>
      <c r="I520" s="105">
        <f>IFERROR(VLOOKUP($D520,'SAP Data'!$A$7:$SD$1500,I$4,FALSE),"")</f>
        <v>0</v>
      </c>
      <c r="J520" s="105">
        <f>IFERROR(VLOOKUP($D520,'SAP Data'!$A$7:$SD$1500,J$4,FALSE),"")</f>
        <v>0</v>
      </c>
      <c r="K520" s="105">
        <f>IFERROR(VLOOKUP($D520,'SAP Data'!$A$7:$SD$1500,K$4,FALSE),"")</f>
        <v>-48000</v>
      </c>
      <c r="L520" s="105">
        <f>IFERROR(VLOOKUP($D520,'SAP Data'!$A$7:$SD$1500,L$4,FALSE),"")</f>
        <v>-48000</v>
      </c>
      <c r="M520" s="105">
        <f>IFERROR(VLOOKUP($D520,'SAP Data'!$A$7:$SD$1500,M$4,FALSE),"")</f>
        <v>-48000</v>
      </c>
      <c r="N520" s="105">
        <f>IFERROR(VLOOKUP($D520,'SAP Data'!$A$7:$SD$1500,N$4,FALSE),"")</f>
        <v>-19000</v>
      </c>
      <c r="O520" s="105">
        <f>IFERROR(VLOOKUP($D520,'SAP Data'!$A$7:$SD$1500,O$4,FALSE),"")</f>
        <v>-19000</v>
      </c>
      <c r="P520" s="105">
        <f>IFERROR(VLOOKUP($D520,'SAP Data'!$A$7:$SD$1500,P$4,FALSE),"")</f>
        <v>-19000</v>
      </c>
      <c r="Q520" s="105">
        <f>IFERROR(VLOOKUP($D520,'SAP Data'!$A$7:$SD$1500,Q$4,FALSE),"")</f>
        <v>0</v>
      </c>
      <c r="R520" s="105">
        <f>IFERROR(VLOOKUP($D520,'SAP Data'!$A$7:$SD$1500,R$4,FALSE),"")</f>
        <v>0</v>
      </c>
      <c r="S520" s="105">
        <f>IFERROR(VLOOKUP($D520,'SAP Data'!$A$7:$SD$1500,S$4,FALSE),"")</f>
        <v>0</v>
      </c>
      <c r="T520" s="105">
        <f>IFERROR(VLOOKUP($D520,'SAP Data'!$A$7:$SD$1500,T$4,FALSE),"")</f>
        <v>0</v>
      </c>
      <c r="U520" s="105">
        <f>IFERROR(VLOOKUP($D520,'SAP Data'!$A$7:$SD$1500,U$4,FALSE),"")</f>
        <v>0</v>
      </c>
      <c r="V520" s="105">
        <f>IFERROR(VLOOKUP($D520,'SAP Data'!$A$7:$SD$1500,V$4,FALSE),"")</f>
        <v>0</v>
      </c>
      <c r="W520" s="105">
        <f>IFERROR(VLOOKUP($D520,'SAP Data'!$A$7:$SD$1500,W$4,FALSE),"")</f>
        <v>-58000</v>
      </c>
      <c r="X520" s="105">
        <f>IFERROR(VLOOKUP($D520,'SAP Data'!$A$7:$SD$1500,X$4,FALSE),"")</f>
        <v>-58000</v>
      </c>
      <c r="Y520" s="105">
        <f>IFERROR(VLOOKUP($D520,'SAP Data'!$A$7:$SD$1500,Y$4,FALSE),"")</f>
        <v>-58000</v>
      </c>
      <c r="Z520" s="105">
        <f>IFERROR(VLOOKUP($D520,'SAP Data'!$A$7:$SD$1500,Z$4,FALSE),"")</f>
        <v>-20000</v>
      </c>
      <c r="AA520" s="105">
        <f>IFERROR(VLOOKUP($D520,'SAP Data'!$A$7:$SD$1500,AA$4,FALSE),"")</f>
        <v>-20000</v>
      </c>
      <c r="AB520" s="105">
        <f>IFERROR(VLOOKUP($D520,'SAP Data'!$A$7:$SD$1500,AB$4,FALSE),"")</f>
        <v>-20000</v>
      </c>
      <c r="AC520" s="220">
        <f>IFERROR(VLOOKUP($D520,'SAP Data'!$A$7:$SD$1500,AC$4,FALSE),"")</f>
        <v>0</v>
      </c>
      <c r="AD520" s="133">
        <f t="shared" si="519"/>
        <v>-16750</v>
      </c>
      <c r="AE520" s="47">
        <f t="shared" si="520"/>
        <v>-16750</v>
      </c>
      <c r="AF520" s="47">
        <f t="shared" si="605"/>
        <v>-16750</v>
      </c>
      <c r="AG520" s="47">
        <f t="shared" si="606"/>
        <v>-16750</v>
      </c>
      <c r="AH520" s="47">
        <f t="shared" si="607"/>
        <v>-16750</v>
      </c>
      <c r="AI520" s="47">
        <f t="shared" si="608"/>
        <v>-17166.666666666668</v>
      </c>
      <c r="AJ520" s="47">
        <f t="shared" si="513"/>
        <v>-18000</v>
      </c>
      <c r="AK520" s="47">
        <f t="shared" si="514"/>
        <v>-18833.333333333332</v>
      </c>
      <c r="AL520" s="47">
        <f t="shared" si="515"/>
        <v>-19291.666666666668</v>
      </c>
      <c r="AM520" s="47">
        <f t="shared" si="516"/>
        <v>-19375</v>
      </c>
      <c r="AN520" s="47">
        <f t="shared" si="517"/>
        <v>-19458.333333333332</v>
      </c>
      <c r="AO520" s="132">
        <f t="shared" si="518"/>
        <v>-19500</v>
      </c>
      <c r="AP520" s="19"/>
      <c r="AQ520" s="201"/>
      <c r="AR520" s="19"/>
      <c r="AS520" s="19">
        <f t="shared" si="589"/>
        <v>0</v>
      </c>
      <c r="AT520" s="19"/>
      <c r="AU520" s="201"/>
      <c r="AV520" s="19"/>
      <c r="AW520" s="19">
        <f t="shared" si="590"/>
        <v>0</v>
      </c>
      <c r="AY520" s="201"/>
      <c r="BA520" s="19">
        <f t="shared" si="591"/>
        <v>0</v>
      </c>
      <c r="BC520" s="201"/>
      <c r="BE520" s="19">
        <f t="shared" si="592"/>
        <v>0</v>
      </c>
      <c r="BG520" s="201"/>
      <c r="BI520" s="19">
        <f t="shared" si="593"/>
        <v>0</v>
      </c>
      <c r="BK520" s="201"/>
      <c r="BM520" s="19">
        <f t="shared" si="594"/>
        <v>0</v>
      </c>
      <c r="BO520" s="201"/>
      <c r="BQ520" s="47">
        <f t="shared" si="595"/>
        <v>0</v>
      </c>
      <c r="BR520" s="47"/>
      <c r="BS520" s="214"/>
      <c r="BT520" s="47"/>
      <c r="BU520" s="47">
        <f t="shared" si="596"/>
        <v>0</v>
      </c>
      <c r="BV520" s="47"/>
      <c r="BW520" s="214"/>
      <c r="BX520" s="47"/>
      <c r="BY520" s="47">
        <f t="shared" si="597"/>
        <v>0</v>
      </c>
      <c r="BZ520" s="47"/>
      <c r="CA520" s="214"/>
      <c r="CB520" s="47"/>
      <c r="CC520" s="47">
        <f t="shared" si="598"/>
        <v>0</v>
      </c>
      <c r="CD520" s="47"/>
      <c r="CE520" s="214"/>
      <c r="CF520" s="47"/>
      <c r="CG520" s="47">
        <f t="shared" si="599"/>
        <v>0</v>
      </c>
      <c r="CH520" s="47"/>
      <c r="CI520" s="214"/>
      <c r="CJ520" s="47"/>
      <c r="CK520" s="47">
        <f t="shared" si="600"/>
        <v>0</v>
      </c>
      <c r="CM520" s="19">
        <f t="shared" si="601"/>
        <v>0</v>
      </c>
      <c r="CO520" s="19">
        <f t="shared" si="534"/>
        <v>-19500</v>
      </c>
      <c r="CQ520" s="19">
        <f t="shared" si="630"/>
        <v>0</v>
      </c>
      <c r="CS520" s="19">
        <f t="shared" si="535"/>
        <v>0</v>
      </c>
      <c r="CU520" s="19">
        <f t="shared" si="603"/>
        <v>-19500</v>
      </c>
      <c r="CW520" s="76">
        <f t="shared" si="508"/>
        <v>0</v>
      </c>
      <c r="CY520" s="21"/>
      <c r="CZ520" s="19">
        <f t="shared" si="604"/>
        <v>0</v>
      </c>
      <c r="DA520" s="21"/>
    </row>
    <row r="521" spans="2:105" x14ac:dyDescent="0.2">
      <c r="B521" s="17" t="str">
        <f>VLOOKUP(D521,'line assign basis'!$L$15:$Q$1525,6,FALSE)</f>
        <v>PHY OPTIONS LT LOSS</v>
      </c>
      <c r="C521" s="20" t="s">
        <v>1480</v>
      </c>
      <c r="D521" s="20" t="str">
        <f t="shared" si="538"/>
        <v>262638</v>
      </c>
      <c r="E521" s="20">
        <f>IFERROR(VLOOKUP(D521,'line assign basis'!$L$5:$P$1288,5,FALSE),"")</f>
        <v>23</v>
      </c>
      <c r="F521" s="39">
        <v>0</v>
      </c>
      <c r="G521" s="39">
        <v>0</v>
      </c>
      <c r="H521" s="19">
        <v>0</v>
      </c>
      <c r="I521" s="105">
        <f>IFERROR(VLOOKUP($D521,'SAP Data'!$A$7:$SD$1500,I$4,FALSE),"")</f>
        <v>0</v>
      </c>
      <c r="J521" s="105">
        <f>IFERROR(VLOOKUP($D521,'SAP Data'!$A$7:$SD$1500,J$4,FALSE),"")</f>
        <v>0</v>
      </c>
      <c r="K521" s="105">
        <f>IFERROR(VLOOKUP($D521,'SAP Data'!$A$7:$SD$1500,K$4,FALSE),"")</f>
        <v>-146000</v>
      </c>
      <c r="L521" s="105">
        <f>IFERROR(VLOOKUP($D521,'SAP Data'!$A$7:$SD$1500,L$4,FALSE),"")</f>
        <v>-146000</v>
      </c>
      <c r="M521" s="105">
        <f>IFERROR(VLOOKUP($D521,'SAP Data'!$A$7:$SD$1500,M$4,FALSE),"")</f>
        <v>-146000</v>
      </c>
      <c r="N521" s="105">
        <f>IFERROR(VLOOKUP($D521,'SAP Data'!$A$7:$SD$1500,N$4,FALSE),"")</f>
        <v>-35000</v>
      </c>
      <c r="O521" s="105">
        <f>IFERROR(VLOOKUP($D521,'SAP Data'!$A$7:$SD$1500,O$4,FALSE),"")</f>
        <v>-35000</v>
      </c>
      <c r="P521" s="105">
        <f>IFERROR(VLOOKUP($D521,'SAP Data'!$A$7:$SD$1500,P$4,FALSE),"")</f>
        <v>-35000</v>
      </c>
      <c r="Q521" s="105">
        <f>IFERROR(VLOOKUP($D521,'SAP Data'!$A$7:$SD$1500,Q$4,FALSE),"")</f>
        <v>0</v>
      </c>
      <c r="R521" s="105">
        <f>IFERROR(VLOOKUP($D521,'SAP Data'!$A$7:$SD$1500,R$4,FALSE),"")</f>
        <v>0</v>
      </c>
      <c r="S521" s="105">
        <f>IFERROR(VLOOKUP($D521,'SAP Data'!$A$7:$SD$1500,S$4,FALSE),"")</f>
        <v>0</v>
      </c>
      <c r="T521" s="105">
        <f>IFERROR(VLOOKUP($D521,'SAP Data'!$A$7:$SD$1500,T$4,FALSE),"")</f>
        <v>0</v>
      </c>
      <c r="U521" s="105">
        <f>IFERROR(VLOOKUP($D521,'SAP Data'!$A$7:$SD$1500,U$4,FALSE),"")</f>
        <v>0</v>
      </c>
      <c r="V521" s="105">
        <f>IFERROR(VLOOKUP($D521,'SAP Data'!$A$7:$SD$1500,V$4,FALSE),"")</f>
        <v>0</v>
      </c>
      <c r="W521" s="105">
        <f>IFERROR(VLOOKUP($D521,'SAP Data'!$A$7:$SD$1500,W$4,FALSE),"")</f>
        <v>0</v>
      </c>
      <c r="X521" s="105">
        <f>IFERROR(VLOOKUP($D521,'SAP Data'!$A$7:$SD$1500,X$4,FALSE),"")</f>
        <v>0</v>
      </c>
      <c r="Y521" s="105">
        <f>IFERROR(VLOOKUP($D521,'SAP Data'!$A$7:$SD$1500,Y$4,FALSE),"")</f>
        <v>0</v>
      </c>
      <c r="Z521" s="105">
        <f>IFERROR(VLOOKUP($D521,'SAP Data'!$A$7:$SD$1500,Z$4,FALSE),"")</f>
        <v>-32000</v>
      </c>
      <c r="AA521" s="105">
        <f>IFERROR(VLOOKUP($D521,'SAP Data'!$A$7:$SD$1500,AA$4,FALSE),"")</f>
        <v>-32000</v>
      </c>
      <c r="AB521" s="105">
        <f>IFERROR(VLOOKUP($D521,'SAP Data'!$A$7:$SD$1500,AB$4,FALSE),"")</f>
        <v>-32000</v>
      </c>
      <c r="AC521" s="220">
        <f>IFERROR(VLOOKUP($D521,'SAP Data'!$A$7:$SD$1500,AC$4,FALSE),"")</f>
        <v>0</v>
      </c>
      <c r="AD521" s="133">
        <f t="shared" si="519"/>
        <v>-45250</v>
      </c>
      <c r="AE521" s="47">
        <f t="shared" si="520"/>
        <v>-45250</v>
      </c>
      <c r="AF521" s="47">
        <f t="shared" si="605"/>
        <v>-45250</v>
      </c>
      <c r="AG521" s="47">
        <f t="shared" si="606"/>
        <v>-45250</v>
      </c>
      <c r="AH521" s="47">
        <f t="shared" si="607"/>
        <v>-45250</v>
      </c>
      <c r="AI521" s="47">
        <f t="shared" si="608"/>
        <v>-39166.666666666664</v>
      </c>
      <c r="AJ521" s="47">
        <f t="shared" si="513"/>
        <v>-27000</v>
      </c>
      <c r="AK521" s="47">
        <f t="shared" si="514"/>
        <v>-14833.333333333334</v>
      </c>
      <c r="AL521" s="47">
        <f t="shared" si="515"/>
        <v>-8625</v>
      </c>
      <c r="AM521" s="47">
        <f t="shared" si="516"/>
        <v>-8375</v>
      </c>
      <c r="AN521" s="47">
        <f t="shared" si="517"/>
        <v>-8125</v>
      </c>
      <c r="AO521" s="132">
        <f t="shared" si="518"/>
        <v>-8000</v>
      </c>
      <c r="AP521" s="19"/>
      <c r="AQ521" s="201"/>
      <c r="AR521" s="19"/>
      <c r="AS521" s="19">
        <f t="shared" ref="AS521:AS552" si="631">IF($E521&gt;28,IF($E521&lt;30,$AD521,0),0)</f>
        <v>0</v>
      </c>
      <c r="AT521" s="19"/>
      <c r="AU521" s="201"/>
      <c r="AV521" s="19"/>
      <c r="AW521" s="19">
        <f t="shared" ref="AW521:AW552" si="632">IF($E521&gt;28,IF($E521&lt;30,$AE521,0),0)</f>
        <v>0</v>
      </c>
      <c r="AY521" s="201"/>
      <c r="BA521" s="19">
        <f t="shared" ref="BA521:BA552" si="633">IF($E521&gt;28,IF($E521&lt;30,$AF521,0),0)</f>
        <v>0</v>
      </c>
      <c r="BC521" s="201"/>
      <c r="BE521" s="19">
        <f t="shared" ref="BE521:BE552" si="634">IF($E521&gt;28,IF($E521&lt;30,$AG521,0),0)</f>
        <v>0</v>
      </c>
      <c r="BG521" s="201"/>
      <c r="BI521" s="19">
        <f t="shared" ref="BI521:BI552" si="635">IF($E521&gt;28,IF($E521&lt;30,$AH521,0),0)</f>
        <v>0</v>
      </c>
      <c r="BK521" s="201"/>
      <c r="BM521" s="19">
        <f t="shared" ref="BM521:BM552" si="636">IF($E521&gt;28,IF($E521&lt;30,$AI521,0),0)</f>
        <v>0</v>
      </c>
      <c r="BO521" s="201"/>
      <c r="BQ521" s="47">
        <f t="shared" ref="BQ521:BQ552" si="637">IF($E521&gt;28,IF($E521&lt;30,$AJ521,0),0)</f>
        <v>0</v>
      </c>
      <c r="BR521" s="47"/>
      <c r="BS521" s="214"/>
      <c r="BT521" s="47"/>
      <c r="BU521" s="47">
        <f t="shared" ref="BU521:BU552" si="638">IF($E521&gt;28,IF($E521&lt;30,$AK521,0),0)</f>
        <v>0</v>
      </c>
      <c r="BV521" s="47"/>
      <c r="BW521" s="214"/>
      <c r="BX521" s="47"/>
      <c r="BY521" s="47">
        <f t="shared" ref="BY521:BY552" si="639">IF($E521&gt;28,IF($E521&lt;30,$AL521,0),0)</f>
        <v>0</v>
      </c>
      <c r="BZ521" s="47"/>
      <c r="CA521" s="214"/>
      <c r="CB521" s="47"/>
      <c r="CC521" s="47">
        <f t="shared" ref="CC521:CC552" si="640">IF($E521&gt;28,IF($E521&lt;30,$AM521,0),0)</f>
        <v>0</v>
      </c>
      <c r="CD521" s="47"/>
      <c r="CE521" s="214"/>
      <c r="CF521" s="47"/>
      <c r="CG521" s="47">
        <f t="shared" ref="CG521:CG552" si="641">IF($E521&gt;28,IF($E521&lt;30,$AN521,0),0)</f>
        <v>0</v>
      </c>
      <c r="CH521" s="47"/>
      <c r="CI521" s="214"/>
      <c r="CJ521" s="47"/>
      <c r="CK521" s="47">
        <f t="shared" ref="CK521:CK552" si="642">IF($E521&gt;28,IF($E521&lt;30,$AO521,0),0)</f>
        <v>0</v>
      </c>
      <c r="CM521" s="19">
        <f t="shared" ref="CM521:CM552" si="643">IF(E521&gt;0,IF(E521&lt;6,AO521,0),0)</f>
        <v>0</v>
      </c>
      <c r="CO521" s="19">
        <f t="shared" si="534"/>
        <v>-8000</v>
      </c>
      <c r="CQ521" s="19">
        <f t="shared" si="630"/>
        <v>0</v>
      </c>
      <c r="CS521" s="19">
        <f t="shared" si="535"/>
        <v>0</v>
      </c>
      <c r="CU521" s="19">
        <f t="shared" ref="CU521:CU552" si="644">IF($E521&gt;15,IF($E521&lt;24,$AO521,0),0)</f>
        <v>-8000</v>
      </c>
      <c r="CW521" s="76">
        <f t="shared" si="508"/>
        <v>0</v>
      </c>
      <c r="CY521" s="21"/>
      <c r="CZ521" s="19">
        <f t="shared" ref="CZ521:CZ552" si="645">IF($E521&gt;6,IF($E521&lt;15,$AO521,0),0)</f>
        <v>0</v>
      </c>
      <c r="DA521" s="21"/>
    </row>
    <row r="522" spans="2:105" x14ac:dyDescent="0.2">
      <c r="B522" s="17" t="str">
        <f>VLOOKUP(D522,'line assign basis'!$L$15:$Q$1525,6,FALSE)</f>
        <v>ESRIP LIABILITY LONG</v>
      </c>
      <c r="C522" s="20" t="s">
        <v>1483</v>
      </c>
      <c r="D522" s="20" t="str">
        <f t="shared" si="538"/>
        <v>228300</v>
      </c>
      <c r="E522" s="20">
        <f>IFERROR(VLOOKUP(D522,'line assign basis'!$L$5:$P$1288,5,FALSE),"")</f>
        <v>23</v>
      </c>
      <c r="F522" s="39">
        <v>-28515707.670000002</v>
      </c>
      <c r="G522" s="39">
        <v>-28420734.34</v>
      </c>
      <c r="H522" s="19">
        <v>-28325761.010000002</v>
      </c>
      <c r="I522" s="105">
        <f>IFERROR(VLOOKUP($D522,'SAP Data'!$A$7:$SD$1500,I$4,FALSE),"")</f>
        <v>-28230787.68</v>
      </c>
      <c r="J522" s="105">
        <f>IFERROR(VLOOKUP($D522,'SAP Data'!$A$7:$SD$1500,J$4,FALSE),"")</f>
        <v>-28135814.350000001</v>
      </c>
      <c r="K522" s="105">
        <f>IFERROR(VLOOKUP($D522,'SAP Data'!$A$7:$SD$1500,K$4,FALSE),"")</f>
        <v>-28040841.02</v>
      </c>
      <c r="L522" s="105">
        <f>IFERROR(VLOOKUP($D522,'SAP Data'!$A$7:$SD$1500,L$4,FALSE),"")</f>
        <v>-27945867.690000001</v>
      </c>
      <c r="M522" s="105">
        <f>IFERROR(VLOOKUP($D522,'SAP Data'!$A$7:$SD$1500,M$4,FALSE),"")</f>
        <v>-27850894.359999999</v>
      </c>
      <c r="N522" s="105">
        <f>IFERROR(VLOOKUP($D522,'SAP Data'!$A$7:$SD$1500,N$4,FALSE),"")</f>
        <v>-27755921.030000001</v>
      </c>
      <c r="O522" s="105">
        <f>IFERROR(VLOOKUP($D522,'SAP Data'!$A$7:$SD$1500,O$4,FALSE),"")</f>
        <v>-27660947.699999999</v>
      </c>
      <c r="P522" s="105">
        <f>IFERROR(VLOOKUP($D522,'SAP Data'!$A$7:$SD$1500,P$4,FALSE),"")</f>
        <v>-27565974.370000001</v>
      </c>
      <c r="Q522" s="105">
        <f>IFERROR(VLOOKUP($D522,'SAP Data'!$A$7:$SD$1500,Q$4,FALSE),"")</f>
        <v>-25556358</v>
      </c>
      <c r="R522" s="105">
        <f>IFERROR(VLOOKUP($D522,'SAP Data'!$A$7:$SD$1500,R$4,FALSE),"")</f>
        <v>-25473521.59</v>
      </c>
      <c r="S522" s="105">
        <f>IFERROR(VLOOKUP($D522,'SAP Data'!$A$7:$SD$1500,S$4,FALSE),"")</f>
        <v>-25390685.18</v>
      </c>
      <c r="T522" s="105">
        <f>IFERROR(VLOOKUP($D522,'SAP Data'!$A$7:$SD$1500,T$4,FALSE),"")</f>
        <v>-25307848.77</v>
      </c>
      <c r="U522" s="105">
        <f>IFERROR(VLOOKUP($D522,'SAP Data'!$A$7:$SD$1500,U$4,FALSE),"")</f>
        <v>-25218147.300000001</v>
      </c>
      <c r="V522" s="105">
        <f>IFERROR(VLOOKUP($D522,'SAP Data'!$A$7:$SD$1500,V$4,FALSE),"")</f>
        <v>-25134341.02</v>
      </c>
      <c r="W522" s="105">
        <f>IFERROR(VLOOKUP($D522,'SAP Data'!$A$7:$SD$1500,W$4,FALSE),"")</f>
        <v>-25050534.739999998</v>
      </c>
      <c r="X522" s="105">
        <f>IFERROR(VLOOKUP($D522,'SAP Data'!$A$7:$SD$1500,X$4,FALSE),"")</f>
        <v>-24966728.460000001</v>
      </c>
      <c r="Y522" s="105">
        <f>IFERROR(VLOOKUP($D522,'SAP Data'!$A$7:$SD$1500,Y$4,FALSE),"")</f>
        <v>-24772755.710000001</v>
      </c>
      <c r="Z522" s="105">
        <f>IFERROR(VLOOKUP($D522,'SAP Data'!$A$7:$SD$1500,Z$4,FALSE),"")</f>
        <v>-24673376.280000001</v>
      </c>
      <c r="AA522" s="105">
        <f>IFERROR(VLOOKUP($D522,'SAP Data'!$A$7:$SD$1500,AA$4,FALSE),"")</f>
        <v>-24573996.850000001</v>
      </c>
      <c r="AB522" s="105">
        <f>IFERROR(VLOOKUP($D522,'SAP Data'!$A$7:$SD$1500,AB$4,FALSE),"")</f>
        <v>-24474617.420000002</v>
      </c>
      <c r="AC522" s="220">
        <f>IFERROR(VLOOKUP($D522,'SAP Data'!$A$7:$SD$1500,AC$4,FALSE),"")</f>
        <v>-26974904</v>
      </c>
      <c r="AD522" s="133">
        <f t="shared" si="519"/>
        <v>-27707043.014999997</v>
      </c>
      <c r="AE522" s="47">
        <f t="shared" si="520"/>
        <v>-27454033.213333335</v>
      </c>
      <c r="AF522" s="47">
        <f t="shared" si="605"/>
        <v>-27202034.821666662</v>
      </c>
      <c r="AG522" s="47">
        <f t="shared" si="606"/>
        <v>-26950761.795833323</v>
      </c>
      <c r="AH522" s="47">
        <f t="shared" si="607"/>
        <v>-26700173.724583331</v>
      </c>
      <c r="AI522" s="47">
        <f t="shared" si="608"/>
        <v>-26450516.240833338</v>
      </c>
      <c r="AJ522" s="47">
        <f t="shared" si="513"/>
        <v>-26201789.344583344</v>
      </c>
      <c r="AK522" s="47">
        <f t="shared" si="514"/>
        <v>-25949402.766250003</v>
      </c>
      <c r="AL522" s="47">
        <f t="shared" si="515"/>
        <v>-25692707.624583334</v>
      </c>
      <c r="AM522" s="47">
        <f t="shared" si="516"/>
        <v>-25435645.307916675</v>
      </c>
      <c r="AN522" s="47">
        <f t="shared" si="517"/>
        <v>-25178215.81625</v>
      </c>
      <c r="AO522" s="132">
        <f t="shared" si="518"/>
        <v>-25108515.359999999</v>
      </c>
      <c r="AP522" s="19"/>
      <c r="AQ522" s="201"/>
      <c r="AR522" s="19"/>
      <c r="AS522" s="19">
        <f t="shared" si="631"/>
        <v>0</v>
      </c>
      <c r="AT522" s="19"/>
      <c r="AU522" s="201"/>
      <c r="AV522" s="19"/>
      <c r="AW522" s="19">
        <f t="shared" si="632"/>
        <v>0</v>
      </c>
      <c r="AY522" s="201"/>
      <c r="BA522" s="19">
        <f t="shared" si="633"/>
        <v>0</v>
      </c>
      <c r="BC522" s="201"/>
      <c r="BE522" s="19">
        <f t="shared" si="634"/>
        <v>0</v>
      </c>
      <c r="BG522" s="201"/>
      <c r="BI522" s="19">
        <f t="shared" si="635"/>
        <v>0</v>
      </c>
      <c r="BK522" s="201"/>
      <c r="BM522" s="19">
        <f t="shared" si="636"/>
        <v>0</v>
      </c>
      <c r="BO522" s="201"/>
      <c r="BQ522" s="47">
        <f t="shared" si="637"/>
        <v>0</v>
      </c>
      <c r="BR522" s="47"/>
      <c r="BS522" s="214"/>
      <c r="BT522" s="47"/>
      <c r="BU522" s="47">
        <f t="shared" si="638"/>
        <v>0</v>
      </c>
      <c r="BV522" s="47"/>
      <c r="BW522" s="214"/>
      <c r="BX522" s="47"/>
      <c r="BY522" s="47">
        <f t="shared" si="639"/>
        <v>0</v>
      </c>
      <c r="BZ522" s="47"/>
      <c r="CA522" s="214"/>
      <c r="CB522" s="47"/>
      <c r="CC522" s="47">
        <f t="shared" si="640"/>
        <v>0</v>
      </c>
      <c r="CD522" s="47"/>
      <c r="CE522" s="214"/>
      <c r="CF522" s="47"/>
      <c r="CG522" s="47">
        <f t="shared" si="641"/>
        <v>0</v>
      </c>
      <c r="CH522" s="47"/>
      <c r="CI522" s="214"/>
      <c r="CJ522" s="47"/>
      <c r="CK522" s="47">
        <f t="shared" si="642"/>
        <v>0</v>
      </c>
      <c r="CM522" s="19">
        <f t="shared" si="643"/>
        <v>0</v>
      </c>
      <c r="CO522" s="19">
        <f t="shared" si="534"/>
        <v>-25108515.359999999</v>
      </c>
      <c r="CQ522" s="19">
        <f t="shared" si="630"/>
        <v>0</v>
      </c>
      <c r="CS522" s="19">
        <f t="shared" si="535"/>
        <v>0</v>
      </c>
      <c r="CU522" s="19">
        <f t="shared" si="644"/>
        <v>-25108515.359999999</v>
      </c>
      <c r="CW522" s="76">
        <f t="shared" si="508"/>
        <v>0</v>
      </c>
      <c r="CY522" s="21"/>
      <c r="CZ522" s="19">
        <f t="shared" si="645"/>
        <v>0</v>
      </c>
      <c r="DA522" s="21"/>
    </row>
    <row r="523" spans="2:105" x14ac:dyDescent="0.2">
      <c r="B523" s="17" t="str">
        <f>VLOOKUP(D523,'line assign basis'!$L$15:$Q$1525,6,FALSE)</f>
        <v>SERP LIABILITY LONG</v>
      </c>
      <c r="C523" s="20" t="s">
        <v>1486</v>
      </c>
      <c r="D523" s="20" t="str">
        <f t="shared" si="538"/>
        <v>228302</v>
      </c>
      <c r="E523" s="20">
        <f>IFERROR(VLOOKUP(D523,'line assign basis'!$L$5:$P$1288,5,FALSE),"")</f>
        <v>23</v>
      </c>
      <c r="F523" s="39">
        <v>-5941844.9100000001</v>
      </c>
      <c r="G523" s="39">
        <v>-5988908.8200000003</v>
      </c>
      <c r="H523" s="19">
        <v>-6035972.7300000004</v>
      </c>
      <c r="I523" s="105">
        <f>IFERROR(VLOOKUP($D523,'SAP Data'!$A$7:$SD$1500,I$4,FALSE),"")</f>
        <v>-6083036.6399999997</v>
      </c>
      <c r="J523" s="105">
        <f>IFERROR(VLOOKUP($D523,'SAP Data'!$A$7:$SD$1500,J$4,FALSE),"")</f>
        <v>-6130100.5499999998</v>
      </c>
      <c r="K523" s="105">
        <f>IFERROR(VLOOKUP($D523,'SAP Data'!$A$7:$SD$1500,K$4,FALSE),"")</f>
        <v>-6177164.46</v>
      </c>
      <c r="L523" s="105">
        <f>IFERROR(VLOOKUP($D523,'SAP Data'!$A$7:$SD$1500,L$4,FALSE),"")</f>
        <v>-6224228.3700000001</v>
      </c>
      <c r="M523" s="105">
        <f>IFERROR(VLOOKUP($D523,'SAP Data'!$A$7:$SD$1500,M$4,FALSE),"")</f>
        <v>-6271292.2800000003</v>
      </c>
      <c r="N523" s="105">
        <f>IFERROR(VLOOKUP($D523,'SAP Data'!$A$7:$SD$1500,N$4,FALSE),"")</f>
        <v>-6318356.1900000004</v>
      </c>
      <c r="O523" s="105">
        <f>IFERROR(VLOOKUP($D523,'SAP Data'!$A$7:$SD$1500,O$4,FALSE),"")</f>
        <v>-6365420.0999999996</v>
      </c>
      <c r="P523" s="105">
        <f>IFERROR(VLOOKUP($D523,'SAP Data'!$A$7:$SD$1500,P$4,FALSE),"")</f>
        <v>-6412484.0099999998</v>
      </c>
      <c r="Q523" s="105">
        <f>IFERROR(VLOOKUP($D523,'SAP Data'!$A$7:$SD$1500,Q$4,FALSE),"")</f>
        <v>-7513223</v>
      </c>
      <c r="R523" s="105">
        <f>IFERROR(VLOOKUP($D523,'SAP Data'!$A$7:$SD$1500,R$4,FALSE),"")</f>
        <v>-7564306.3300000001</v>
      </c>
      <c r="S523" s="105">
        <f>IFERROR(VLOOKUP($D523,'SAP Data'!$A$7:$SD$1500,S$4,FALSE),"")</f>
        <v>-7615389.6600000001</v>
      </c>
      <c r="T523" s="105">
        <f>IFERROR(VLOOKUP($D523,'SAP Data'!$A$7:$SD$1500,T$4,FALSE),"")</f>
        <v>-7666472.9900000002</v>
      </c>
      <c r="U523" s="105">
        <f>IFERROR(VLOOKUP($D523,'SAP Data'!$A$7:$SD$1500,U$4,FALSE),"")</f>
        <v>-7717556.3200000003</v>
      </c>
      <c r="V523" s="105">
        <f>IFERROR(VLOOKUP($D523,'SAP Data'!$A$7:$SD$1500,V$4,FALSE),"")</f>
        <v>-7768639.6500000004</v>
      </c>
      <c r="W523" s="105">
        <f>IFERROR(VLOOKUP($D523,'SAP Data'!$A$7:$SD$1500,W$4,FALSE),"")</f>
        <v>-7819722.9800000004</v>
      </c>
      <c r="X523" s="105">
        <f>IFERROR(VLOOKUP($D523,'SAP Data'!$A$7:$SD$1500,X$4,FALSE),"")</f>
        <v>-7870806.3099999996</v>
      </c>
      <c r="Y523" s="105">
        <f>IFERROR(VLOOKUP($D523,'SAP Data'!$A$7:$SD$1500,Y$4,FALSE),"")</f>
        <v>-7921889.6399999997</v>
      </c>
      <c r="Z523" s="105">
        <f>IFERROR(VLOOKUP($D523,'SAP Data'!$A$7:$SD$1500,Z$4,FALSE),"")</f>
        <v>-7972972.9699999997</v>
      </c>
      <c r="AA523" s="105">
        <f>IFERROR(VLOOKUP($D523,'SAP Data'!$A$7:$SD$1500,AA$4,FALSE),"")</f>
        <v>-8024056.2999999998</v>
      </c>
      <c r="AB523" s="105">
        <f>IFERROR(VLOOKUP($D523,'SAP Data'!$A$7:$SD$1500,AB$4,FALSE),"")</f>
        <v>-8091634.6699999999</v>
      </c>
      <c r="AC523" s="220">
        <f>IFERROR(VLOOKUP($D523,'SAP Data'!$A$7:$SD$1500,AC$4,FALSE),"")</f>
        <v>-9034303</v>
      </c>
      <c r="AD523" s="133">
        <f t="shared" si="519"/>
        <v>-6356105.2308333339</v>
      </c>
      <c r="AE523" s="47">
        <f t="shared" si="520"/>
        <v>-6491477.8249999993</v>
      </c>
      <c r="AF523" s="47">
        <f t="shared" si="605"/>
        <v>-6627185.3708333336</v>
      </c>
      <c r="AG523" s="47">
        <f t="shared" si="606"/>
        <v>-6763227.8683333322</v>
      </c>
      <c r="AH523" s="47">
        <f t="shared" si="607"/>
        <v>-6899605.317499999</v>
      </c>
      <c r="AI523" s="47">
        <f t="shared" si="608"/>
        <v>-7036317.7183333337</v>
      </c>
      <c r="AJ523" s="47">
        <f t="shared" si="513"/>
        <v>-7173365.0708333338</v>
      </c>
      <c r="AK523" s="47">
        <f t="shared" si="514"/>
        <v>-7310747.3749999991</v>
      </c>
      <c r="AL523" s="47">
        <f t="shared" si="515"/>
        <v>-7448464.6308333324</v>
      </c>
      <c r="AM523" s="47">
        <f t="shared" si="516"/>
        <v>-7586516.8383333338</v>
      </c>
      <c r="AN523" s="47">
        <f t="shared" si="517"/>
        <v>-7725591.2908333326</v>
      </c>
      <c r="AO523" s="132">
        <f t="shared" si="518"/>
        <v>-7858934.2350000003</v>
      </c>
      <c r="AP523" s="19"/>
      <c r="AQ523" s="201"/>
      <c r="AR523" s="19"/>
      <c r="AS523" s="19">
        <f t="shared" si="631"/>
        <v>0</v>
      </c>
      <c r="AT523" s="19"/>
      <c r="AU523" s="201"/>
      <c r="AV523" s="19"/>
      <c r="AW523" s="19">
        <f t="shared" si="632"/>
        <v>0</v>
      </c>
      <c r="AY523" s="201"/>
      <c r="BA523" s="19">
        <f t="shared" si="633"/>
        <v>0</v>
      </c>
      <c r="BC523" s="201"/>
      <c r="BE523" s="19">
        <f t="shared" si="634"/>
        <v>0</v>
      </c>
      <c r="BG523" s="201"/>
      <c r="BI523" s="19">
        <f t="shared" si="635"/>
        <v>0</v>
      </c>
      <c r="BK523" s="201"/>
      <c r="BM523" s="19">
        <f t="shared" si="636"/>
        <v>0</v>
      </c>
      <c r="BO523" s="201"/>
      <c r="BQ523" s="47">
        <f t="shared" si="637"/>
        <v>0</v>
      </c>
      <c r="BR523" s="47"/>
      <c r="BS523" s="214"/>
      <c r="BT523" s="47"/>
      <c r="BU523" s="47">
        <f t="shared" si="638"/>
        <v>0</v>
      </c>
      <c r="BV523" s="47"/>
      <c r="BW523" s="214"/>
      <c r="BX523" s="47"/>
      <c r="BY523" s="47">
        <f t="shared" si="639"/>
        <v>0</v>
      </c>
      <c r="BZ523" s="47"/>
      <c r="CA523" s="214"/>
      <c r="CB523" s="47"/>
      <c r="CC523" s="47">
        <f t="shared" si="640"/>
        <v>0</v>
      </c>
      <c r="CD523" s="47"/>
      <c r="CE523" s="214"/>
      <c r="CF523" s="47"/>
      <c r="CG523" s="47">
        <f t="shared" si="641"/>
        <v>0</v>
      </c>
      <c r="CH523" s="47"/>
      <c r="CI523" s="214"/>
      <c r="CJ523" s="47"/>
      <c r="CK523" s="47">
        <f t="shared" si="642"/>
        <v>0</v>
      </c>
      <c r="CM523" s="19">
        <f t="shared" si="643"/>
        <v>0</v>
      </c>
      <c r="CO523" s="19">
        <f t="shared" si="534"/>
        <v>-7858934.2350000003</v>
      </c>
      <c r="CQ523" s="19">
        <f t="shared" si="630"/>
        <v>0</v>
      </c>
      <c r="CS523" s="19">
        <f t="shared" si="535"/>
        <v>0</v>
      </c>
      <c r="CU523" s="19">
        <f t="shared" si="644"/>
        <v>-7858934.2350000003</v>
      </c>
      <c r="CW523" s="76">
        <f t="shared" ref="CW523:CW565" si="646">IFERROR(SUM(CI523:CO523)-AO523,"")</f>
        <v>0</v>
      </c>
      <c r="CY523" s="21"/>
      <c r="CZ523" s="19">
        <f t="shared" si="645"/>
        <v>0</v>
      </c>
      <c r="DA523" s="21"/>
    </row>
    <row r="524" spans="2:105" x14ac:dyDescent="0.2">
      <c r="B524" s="17" t="str">
        <f>VLOOKUP(D524,'line assign basis'!$L$15:$Q$1525,6,FALSE)</f>
        <v>DBP PENSION LIABILIT</v>
      </c>
      <c r="C524" s="20" t="s">
        <v>1489</v>
      </c>
      <c r="D524" s="20" t="str">
        <f t="shared" si="538"/>
        <v>228304</v>
      </c>
      <c r="E524" s="20">
        <f>IFERROR(VLOOKUP(D524,'line assign basis'!$L$5:$P$1288,5,FALSE),"")</f>
        <v>23</v>
      </c>
      <c r="F524" s="39">
        <v>-160169719.08000001</v>
      </c>
      <c r="G524" s="39">
        <v>-160322828.16</v>
      </c>
      <c r="H524" s="19">
        <v>-160475937.24000001</v>
      </c>
      <c r="I524" s="105">
        <f>IFERROR(VLOOKUP($D524,'SAP Data'!$A$7:$SD$1500,I$4,FALSE),"")</f>
        <v>-156779046.31999999</v>
      </c>
      <c r="J524" s="105">
        <f>IFERROR(VLOOKUP($D524,'SAP Data'!$A$7:$SD$1500,J$4,FALSE),"")</f>
        <v>-156932155.40000001</v>
      </c>
      <c r="K524" s="105">
        <f>IFERROR(VLOOKUP($D524,'SAP Data'!$A$7:$SD$1500,K$4,FALSE),"")</f>
        <v>-157085264.47999999</v>
      </c>
      <c r="L524" s="105">
        <f>IFERROR(VLOOKUP($D524,'SAP Data'!$A$7:$SD$1500,L$4,FALSE),"")</f>
        <v>-153388373.56</v>
      </c>
      <c r="M524" s="105">
        <f>IFERROR(VLOOKUP($D524,'SAP Data'!$A$7:$SD$1500,M$4,FALSE),"")</f>
        <v>-153541482.63999999</v>
      </c>
      <c r="N524" s="105">
        <f>IFERROR(VLOOKUP($D524,'SAP Data'!$A$7:$SD$1500,N$4,FALSE),"")</f>
        <v>-151535608.72</v>
      </c>
      <c r="O524" s="105">
        <f>IFERROR(VLOOKUP($D524,'SAP Data'!$A$7:$SD$1500,O$4,FALSE),"")</f>
        <v>-147851051.80000001</v>
      </c>
      <c r="P524" s="105">
        <f>IFERROR(VLOOKUP($D524,'SAP Data'!$A$7:$SD$1500,P$4,FALSE),"")</f>
        <v>-148016496.88</v>
      </c>
      <c r="Q524" s="105">
        <f>IFERROR(VLOOKUP($D524,'SAP Data'!$A$7:$SD$1500,Q$4,FALSE),"")</f>
        <v>-162395996</v>
      </c>
      <c r="R524" s="105">
        <f>IFERROR(VLOOKUP($D524,'SAP Data'!$A$7:$SD$1500,R$4,FALSE),"")</f>
        <v>-161089079.33000001</v>
      </c>
      <c r="S524" s="105">
        <f>IFERROR(VLOOKUP($D524,'SAP Data'!$A$7:$SD$1500,S$4,FALSE),"")</f>
        <v>-161272162.66</v>
      </c>
      <c r="T524" s="105">
        <f>IFERROR(VLOOKUP($D524,'SAP Data'!$A$7:$SD$1500,T$4,FALSE),"")</f>
        <v>-161455245.99000001</v>
      </c>
      <c r="U524" s="105">
        <f>IFERROR(VLOOKUP($D524,'SAP Data'!$A$7:$SD$1500,U$4,FALSE),"")</f>
        <v>-158478329.31999999</v>
      </c>
      <c r="V524" s="105">
        <f>IFERROR(VLOOKUP($D524,'SAP Data'!$A$7:$SD$1500,V$4,FALSE),"")</f>
        <v>-158661412.65000001</v>
      </c>
      <c r="W524" s="105">
        <f>IFERROR(VLOOKUP($D524,'SAP Data'!$A$7:$SD$1500,W$4,FALSE),"")</f>
        <v>-158844495.97999999</v>
      </c>
      <c r="X524" s="105">
        <f>IFERROR(VLOOKUP($D524,'SAP Data'!$A$7:$SD$1500,X$4,FALSE),"")</f>
        <v>-155867579.31</v>
      </c>
      <c r="Y524" s="105">
        <f>IFERROR(VLOOKUP($D524,'SAP Data'!$A$7:$SD$1500,Y$4,FALSE),"")</f>
        <v>-156050662.63999999</v>
      </c>
      <c r="Z524" s="105">
        <f>IFERROR(VLOOKUP($D524,'SAP Data'!$A$7:$SD$1500,Z$4,FALSE),"")</f>
        <v>-156233745.97</v>
      </c>
      <c r="AA524" s="105">
        <f>IFERROR(VLOOKUP($D524,'SAP Data'!$A$7:$SD$1500,AA$4,FALSE),"")</f>
        <v>-153256829.30000001</v>
      </c>
      <c r="AB524" s="105">
        <f>IFERROR(VLOOKUP($D524,'SAP Data'!$A$7:$SD$1500,AB$4,FALSE),"")</f>
        <v>-153675934.71000001</v>
      </c>
      <c r="AC524" s="220">
        <f>IFERROR(VLOOKUP($D524,'SAP Data'!$A$7:$SD$1500,AC$4,FALSE),"")</f>
        <v>-164283006</v>
      </c>
      <c r="AD524" s="133">
        <f t="shared" si="519"/>
        <v>-155746136.70041668</v>
      </c>
      <c r="AE524" s="47">
        <f t="shared" si="520"/>
        <v>-155823998.98166665</v>
      </c>
      <c r="AF524" s="47">
        <f t="shared" ref="AF524:AF555" si="647">IFERROR((H524/2+SUM(I524:S524)+T524/2)/12,"")</f>
        <v>-155904359.11708334</v>
      </c>
      <c r="AG524" s="47">
        <f t="shared" ref="AG524:AG555" si="648">IFERROR((I524/2+SUM(J524:T524)+U524/2)/12,"")</f>
        <v>-156015967.10666668</v>
      </c>
      <c r="AH524" s="47">
        <f t="shared" ref="AH524:AH555" si="649">IFERROR((J524/2+SUM(K524:U524)+V524/2)/12,"")</f>
        <v>-156158822.95041665</v>
      </c>
      <c r="AI524" s="47">
        <f t="shared" ref="AI524:AI555" si="650">IFERROR((K524/2+SUM(L524:V524)+W524/2)/12,"")</f>
        <v>-156304176.64833334</v>
      </c>
      <c r="AJ524" s="47">
        <f t="shared" ref="AJ524:AJ567" si="651">IFERROR((L524/2+SUM(M524:W524)+X524/2)/12,"")</f>
        <v>-156480778.20041665</v>
      </c>
      <c r="AK524" s="47">
        <f t="shared" ref="AK524:AK567" si="652">IFERROR((M524/2+SUM(N524:X524)+Y524/2)/12,"")</f>
        <v>-156688627.60666665</v>
      </c>
      <c r="AL524" s="47">
        <f t="shared" ref="AL524:AL567" si="653">IFERROR((N524/2+SUM(O524:Y524)+Z524/2)/12,"")</f>
        <v>-156988932.49208331</v>
      </c>
      <c r="AM524" s="47">
        <f t="shared" ref="AM524:AM567" si="654">IFERROR((O524/2+SUM(P524:Z524)+AA524/2)/12,"")</f>
        <v>-157409928.94000003</v>
      </c>
      <c r="AN524" s="47">
        <f t="shared" ref="AN524:AN567" si="655">IFERROR((P524/2+SUM(Q524:AA524)+AB524/2)/12,"")</f>
        <v>-157870979.57874998</v>
      </c>
      <c r="AO524" s="132">
        <f t="shared" ref="AO524:AO567" si="656">IFERROR((Q524/2+SUM(R524:AB524)+AC524/2)/12,"")</f>
        <v>-158185414.905</v>
      </c>
      <c r="AP524" s="19"/>
      <c r="AQ524" s="201"/>
      <c r="AR524" s="19"/>
      <c r="AS524" s="19">
        <f t="shared" si="631"/>
        <v>0</v>
      </c>
      <c r="AT524" s="19"/>
      <c r="AU524" s="201"/>
      <c r="AV524" s="19"/>
      <c r="AW524" s="19">
        <f t="shared" si="632"/>
        <v>0</v>
      </c>
      <c r="AY524" s="201"/>
      <c r="BA524" s="19">
        <f t="shared" si="633"/>
        <v>0</v>
      </c>
      <c r="BC524" s="201"/>
      <c r="BE524" s="19">
        <f t="shared" si="634"/>
        <v>0</v>
      </c>
      <c r="BG524" s="201"/>
      <c r="BI524" s="19">
        <f t="shared" si="635"/>
        <v>0</v>
      </c>
      <c r="BK524" s="201"/>
      <c r="BM524" s="19">
        <f t="shared" si="636"/>
        <v>0</v>
      </c>
      <c r="BO524" s="201"/>
      <c r="BQ524" s="47">
        <f t="shared" si="637"/>
        <v>0</v>
      </c>
      <c r="BR524" s="47"/>
      <c r="BS524" s="214"/>
      <c r="BT524" s="47"/>
      <c r="BU524" s="47">
        <f t="shared" si="638"/>
        <v>0</v>
      </c>
      <c r="BV524" s="47"/>
      <c r="BW524" s="214"/>
      <c r="BX524" s="47"/>
      <c r="BY524" s="47">
        <f t="shared" si="639"/>
        <v>0</v>
      </c>
      <c r="BZ524" s="47"/>
      <c r="CA524" s="214"/>
      <c r="CB524" s="47"/>
      <c r="CC524" s="47">
        <f t="shared" si="640"/>
        <v>0</v>
      </c>
      <c r="CD524" s="47"/>
      <c r="CE524" s="214"/>
      <c r="CF524" s="47"/>
      <c r="CG524" s="47">
        <f t="shared" si="641"/>
        <v>0</v>
      </c>
      <c r="CH524" s="47"/>
      <c r="CI524" s="214"/>
      <c r="CJ524" s="47"/>
      <c r="CK524" s="47">
        <f t="shared" si="642"/>
        <v>0</v>
      </c>
      <c r="CM524" s="19">
        <f t="shared" si="643"/>
        <v>0</v>
      </c>
      <c r="CO524" s="19">
        <f>IFERROR(CZ524+CU524,"")</f>
        <v>-158185414.905</v>
      </c>
      <c r="CQ524" s="19">
        <f t="shared" si="630"/>
        <v>0</v>
      </c>
      <c r="CS524" s="19">
        <f t="shared" si="535"/>
        <v>0</v>
      </c>
      <c r="CU524" s="19">
        <f t="shared" si="644"/>
        <v>-158185414.905</v>
      </c>
      <c r="CW524" s="76">
        <f t="shared" si="646"/>
        <v>0</v>
      </c>
      <c r="CY524" s="21"/>
      <c r="CZ524" s="19">
        <f t="shared" si="645"/>
        <v>0</v>
      </c>
      <c r="DA524" s="21"/>
    </row>
    <row r="525" spans="2:105" x14ac:dyDescent="0.2">
      <c r="B525" s="17" t="str">
        <f>VLOOKUP(D525,'line assign basis'!$L$15:$Q$1525,6,FALSE)</f>
        <v>FAS 106 LIABILITY LO</v>
      </c>
      <c r="C525" s="20" t="s">
        <v>1492</v>
      </c>
      <c r="D525" s="20" t="str">
        <f t="shared" si="538"/>
        <v>228306</v>
      </c>
      <c r="E525" s="20">
        <f>IFERROR(VLOOKUP(D525,'line assign basis'!$L$5:$P$1288,5,FALSE),"")</f>
        <v>23</v>
      </c>
      <c r="F525" s="39">
        <v>-27044302.059999999</v>
      </c>
      <c r="G525" s="39">
        <v>-26980176.859999999</v>
      </c>
      <c r="H525" s="19">
        <v>-26894748.039999999</v>
      </c>
      <c r="I525" s="105">
        <f>IFERROR(VLOOKUP($D525,'SAP Data'!$A$7:$SD$1500,I$4,FALSE),"")</f>
        <v>-26846412.75</v>
      </c>
      <c r="J525" s="105">
        <f>IFERROR(VLOOKUP($D525,'SAP Data'!$A$7:$SD$1500,J$4,FALSE),"")</f>
        <v>-26800217.309999999</v>
      </c>
      <c r="K525" s="105">
        <f>IFERROR(VLOOKUP($D525,'SAP Data'!$A$7:$SD$1500,K$4,FALSE),"")</f>
        <v>-26757962</v>
      </c>
      <c r="L525" s="105">
        <f>IFERROR(VLOOKUP($D525,'SAP Data'!$A$7:$SD$1500,L$4,FALSE),"")</f>
        <v>-26791915.91</v>
      </c>
      <c r="M525" s="105">
        <f>IFERROR(VLOOKUP($D525,'SAP Data'!$A$7:$SD$1500,M$4,FALSE),"")</f>
        <v>-26669373.350000001</v>
      </c>
      <c r="N525" s="105">
        <f>IFERROR(VLOOKUP($D525,'SAP Data'!$A$7:$SD$1500,N$4,FALSE),"")</f>
        <v>-26638952.760000002</v>
      </c>
      <c r="O525" s="105">
        <f>IFERROR(VLOOKUP($D525,'SAP Data'!$A$7:$SD$1500,O$4,FALSE),"")</f>
        <v>-26619121.760000002</v>
      </c>
      <c r="P525" s="105">
        <f>IFERROR(VLOOKUP($D525,'SAP Data'!$A$7:$SD$1500,P$4,FALSE),"")</f>
        <v>-26570816.57</v>
      </c>
      <c r="Q525" s="105">
        <f>IFERROR(VLOOKUP($D525,'SAP Data'!$A$7:$SD$1500,Q$4,FALSE),"")</f>
        <v>-26420074</v>
      </c>
      <c r="R525" s="105">
        <f>IFERROR(VLOOKUP($D525,'SAP Data'!$A$7:$SD$1500,R$4,FALSE),"")</f>
        <v>-26469017.140000001</v>
      </c>
      <c r="S525" s="105">
        <f>IFERROR(VLOOKUP($D525,'SAP Data'!$A$7:$SD$1500,S$4,FALSE),"")</f>
        <v>-26346494.940000001</v>
      </c>
      <c r="T525" s="105">
        <f>IFERROR(VLOOKUP($D525,'SAP Data'!$A$7:$SD$1500,T$4,FALSE),"")</f>
        <v>-26301995.100000001</v>
      </c>
      <c r="U525" s="105">
        <f>IFERROR(VLOOKUP($D525,'SAP Data'!$A$7:$SD$1500,U$4,FALSE),"")</f>
        <v>-26258172.920000002</v>
      </c>
      <c r="V525" s="105">
        <f>IFERROR(VLOOKUP($D525,'SAP Data'!$A$7:$SD$1500,V$4,FALSE),"")</f>
        <v>-26225667.690000001</v>
      </c>
      <c r="W525" s="105">
        <f>IFERROR(VLOOKUP($D525,'SAP Data'!$A$7:$SD$1500,W$4,FALSE),"")</f>
        <v>-26194745.739999998</v>
      </c>
      <c r="X525" s="105">
        <f>IFERROR(VLOOKUP($D525,'SAP Data'!$A$7:$SD$1500,X$4,FALSE),"")</f>
        <v>-26177892.25</v>
      </c>
      <c r="Y525" s="105">
        <f>IFERROR(VLOOKUP($D525,'SAP Data'!$A$7:$SD$1500,Y$4,FALSE),"")</f>
        <v>-26142694.390000001</v>
      </c>
      <c r="Z525" s="105">
        <f>IFERROR(VLOOKUP($D525,'SAP Data'!$A$7:$SD$1500,Z$4,FALSE),"")</f>
        <v>-26126946.969999999</v>
      </c>
      <c r="AA525" s="105">
        <f>IFERROR(VLOOKUP($D525,'SAP Data'!$A$7:$SD$1500,AA$4,FALSE),"")</f>
        <v>-26098215.699999999</v>
      </c>
      <c r="AB525" s="105">
        <f>IFERROR(VLOOKUP($D525,'SAP Data'!$A$7:$SD$1500,AB$4,FALSE),"")</f>
        <v>-25996343.77</v>
      </c>
      <c r="AC525" s="220">
        <f>IFERROR(VLOOKUP($D525,'SAP Data'!$A$7:$SD$1500,AC$4,FALSE),"")</f>
        <v>-27837065</v>
      </c>
      <c r="AD525" s="133">
        <f t="shared" si="519"/>
        <v>-26728869.242499992</v>
      </c>
      <c r="AE525" s="47">
        <f t="shared" si="520"/>
        <v>-26678495.624166667</v>
      </c>
      <c r="AF525" s="47">
        <f t="shared" si="647"/>
        <v>-26627394.171666663</v>
      </c>
      <c r="AG525" s="47">
        <f t="shared" si="648"/>
        <v>-26578186.139583334</v>
      </c>
      <c r="AH525" s="47">
        <f t="shared" si="649"/>
        <v>-26529736.579166666</v>
      </c>
      <c r="AI525" s="47">
        <f t="shared" si="650"/>
        <v>-26482329.6675</v>
      </c>
      <c r="AJ525" s="47">
        <f t="shared" si="651"/>
        <v>-26433278.004166663</v>
      </c>
      <c r="AK525" s="47">
        <f t="shared" si="652"/>
        <v>-26385748.728333335</v>
      </c>
      <c r="AL525" s="47">
        <f t="shared" si="653"/>
        <v>-26342470.197083335</v>
      </c>
      <c r="AM525" s="47">
        <f t="shared" si="654"/>
        <v>-26299432.203333337</v>
      </c>
      <c r="AN525" s="47">
        <f t="shared" si="655"/>
        <v>-26253791.417500004</v>
      </c>
      <c r="AO525" s="132">
        <f t="shared" si="656"/>
        <v>-26288896.342500001</v>
      </c>
      <c r="AP525" s="19"/>
      <c r="AQ525" s="201"/>
      <c r="AR525" s="19"/>
      <c r="AS525" s="19">
        <f t="shared" si="631"/>
        <v>0</v>
      </c>
      <c r="AT525" s="19"/>
      <c r="AU525" s="201"/>
      <c r="AV525" s="19"/>
      <c r="AW525" s="19">
        <f t="shared" si="632"/>
        <v>0</v>
      </c>
      <c r="AY525" s="201"/>
      <c r="BA525" s="19">
        <f t="shared" si="633"/>
        <v>0</v>
      </c>
      <c r="BC525" s="201"/>
      <c r="BE525" s="19">
        <f t="shared" si="634"/>
        <v>0</v>
      </c>
      <c r="BG525" s="201"/>
      <c r="BI525" s="19">
        <f t="shared" si="635"/>
        <v>0</v>
      </c>
      <c r="BK525" s="201"/>
      <c r="BM525" s="19">
        <f t="shared" si="636"/>
        <v>0</v>
      </c>
      <c r="BO525" s="201"/>
      <c r="BQ525" s="47">
        <f t="shared" si="637"/>
        <v>0</v>
      </c>
      <c r="BR525" s="47"/>
      <c r="BS525" s="214"/>
      <c r="BT525" s="47"/>
      <c r="BU525" s="47">
        <f t="shared" si="638"/>
        <v>0</v>
      </c>
      <c r="BV525" s="47"/>
      <c r="BW525" s="214"/>
      <c r="BX525" s="47"/>
      <c r="BY525" s="47">
        <f t="shared" si="639"/>
        <v>0</v>
      </c>
      <c r="BZ525" s="47"/>
      <c r="CA525" s="214"/>
      <c r="CB525" s="47"/>
      <c r="CC525" s="47">
        <f t="shared" si="640"/>
        <v>0</v>
      </c>
      <c r="CD525" s="47"/>
      <c r="CE525" s="214"/>
      <c r="CF525" s="47"/>
      <c r="CG525" s="47">
        <f t="shared" si="641"/>
        <v>0</v>
      </c>
      <c r="CH525" s="47"/>
      <c r="CI525" s="214"/>
      <c r="CJ525" s="47"/>
      <c r="CK525" s="47">
        <f t="shared" si="642"/>
        <v>0</v>
      </c>
      <c r="CM525" s="19">
        <f t="shared" si="643"/>
        <v>0</v>
      </c>
      <c r="CO525" s="19">
        <f t="shared" si="534"/>
        <v>-26288896.342500001</v>
      </c>
      <c r="CQ525" s="19">
        <f t="shared" si="630"/>
        <v>0</v>
      </c>
      <c r="CS525" s="19">
        <f t="shared" si="535"/>
        <v>0</v>
      </c>
      <c r="CU525" s="19">
        <f t="shared" si="644"/>
        <v>-26288896.342500001</v>
      </c>
      <c r="CW525" s="76">
        <f t="shared" si="646"/>
        <v>0</v>
      </c>
      <c r="CY525" s="21"/>
      <c r="CZ525" s="19">
        <f t="shared" si="645"/>
        <v>0</v>
      </c>
      <c r="DA525" s="21"/>
    </row>
    <row r="526" spans="2:105" x14ac:dyDescent="0.2">
      <c r="B526" s="17" t="str">
        <f>VLOOKUP(D526,'line assign basis'!$L$15:$Q$1525,6,FALSE)</f>
        <v>GASCO PRE 2003</v>
      </c>
      <c r="C526" s="20" t="s">
        <v>1495</v>
      </c>
      <c r="D526" s="20" t="str">
        <f t="shared" si="538"/>
        <v>186130</v>
      </c>
      <c r="E526" s="20">
        <f>IFERROR(VLOOKUP(D526,'line assign basis'!$L$5:$P$1288,5,FALSE),"")</f>
        <v>23</v>
      </c>
      <c r="F526" s="39">
        <v>-3301341.48</v>
      </c>
      <c r="G526" s="39">
        <v>-3301341.48</v>
      </c>
      <c r="H526" s="19">
        <v>-3301341.48</v>
      </c>
      <c r="I526" s="105">
        <f>IFERROR(VLOOKUP($D526,'SAP Data'!$A$7:$SD$1500,I$4,FALSE),"")</f>
        <v>-3301341.48</v>
      </c>
      <c r="J526" s="105">
        <f>IFERROR(VLOOKUP($D526,'SAP Data'!$A$7:$SD$1500,J$4,FALSE),"")</f>
        <v>-3301341.48</v>
      </c>
      <c r="K526" s="105">
        <f>IFERROR(VLOOKUP($D526,'SAP Data'!$A$7:$SD$1500,K$4,FALSE),"")</f>
        <v>-3301341.48</v>
      </c>
      <c r="L526" s="105">
        <f>IFERROR(VLOOKUP($D526,'SAP Data'!$A$7:$SD$1500,L$4,FALSE),"")</f>
        <v>-3301341.48</v>
      </c>
      <c r="M526" s="105">
        <f>IFERROR(VLOOKUP($D526,'SAP Data'!$A$7:$SD$1500,M$4,FALSE),"")</f>
        <v>-3301341.48</v>
      </c>
      <c r="N526" s="105">
        <f>IFERROR(VLOOKUP($D526,'SAP Data'!$A$7:$SD$1500,N$4,FALSE),"")</f>
        <v>-3301341.48</v>
      </c>
      <c r="O526" s="105">
        <f>IFERROR(VLOOKUP($D526,'SAP Data'!$A$7:$SD$1500,O$4,FALSE),"")</f>
        <v>-3301341.48</v>
      </c>
      <c r="P526" s="105">
        <f>IFERROR(VLOOKUP($D526,'SAP Data'!$A$7:$SD$1500,P$4,FALSE),"")</f>
        <v>-3301341.48</v>
      </c>
      <c r="Q526" s="105">
        <f>IFERROR(VLOOKUP($D526,'SAP Data'!$A$7:$SD$1500,Q$4,FALSE),"")</f>
        <v>-3301341.48</v>
      </c>
      <c r="R526" s="105">
        <f>IFERROR(VLOOKUP($D526,'SAP Data'!$A$7:$SD$1500,R$4,FALSE),"")</f>
        <v>-3301341.48</v>
      </c>
      <c r="S526" s="105">
        <f>IFERROR(VLOOKUP($D526,'SAP Data'!$A$7:$SD$1500,S$4,FALSE),"")</f>
        <v>-3301341.48</v>
      </c>
      <c r="T526" s="105">
        <f>IFERROR(VLOOKUP($D526,'SAP Data'!$A$7:$SD$1500,T$4,FALSE),"")</f>
        <v>-3301341.48</v>
      </c>
      <c r="U526" s="105">
        <f>IFERROR(VLOOKUP($D526,'SAP Data'!$A$7:$SD$1500,U$4,FALSE),"")</f>
        <v>-3301341.48</v>
      </c>
      <c r="V526" s="105">
        <f>IFERROR(VLOOKUP($D526,'SAP Data'!$A$7:$SD$1500,V$4,FALSE),"")</f>
        <v>-3301341.48</v>
      </c>
      <c r="W526" s="105">
        <f>IFERROR(VLOOKUP($D526,'SAP Data'!$A$7:$SD$1500,W$4,FALSE),"")</f>
        <v>-3301341.48</v>
      </c>
      <c r="X526" s="105">
        <f>IFERROR(VLOOKUP($D526,'SAP Data'!$A$7:$SD$1500,X$4,FALSE),"")</f>
        <v>-3301341.48</v>
      </c>
      <c r="Y526" s="105">
        <f>IFERROR(VLOOKUP($D526,'SAP Data'!$A$7:$SD$1500,Y$4,FALSE),"")</f>
        <v>-3301341.48</v>
      </c>
      <c r="Z526" s="105">
        <f>IFERROR(VLOOKUP($D526,'SAP Data'!$A$7:$SD$1500,Z$4,FALSE),"")</f>
        <v>-3301341.48</v>
      </c>
      <c r="AA526" s="105">
        <f>IFERROR(VLOOKUP($D526,'SAP Data'!$A$7:$SD$1500,AA$4,FALSE),"")</f>
        <v>-3301341.48</v>
      </c>
      <c r="AB526" s="105">
        <f>IFERROR(VLOOKUP($D526,'SAP Data'!$A$7:$SD$1500,AB$4,FALSE),"")</f>
        <v>-3301341.48</v>
      </c>
      <c r="AC526" s="220">
        <f>IFERROR(VLOOKUP($D526,'SAP Data'!$A$7:$SD$1500,AC$4,FALSE),"")</f>
        <v>-3301341.48</v>
      </c>
      <c r="AD526" s="133">
        <f t="shared" si="519"/>
        <v>-3301341.4800000004</v>
      </c>
      <c r="AE526" s="47">
        <f t="shared" si="520"/>
        <v>-3301341.4800000004</v>
      </c>
      <c r="AF526" s="47">
        <f t="shared" si="647"/>
        <v>-3301341.4800000004</v>
      </c>
      <c r="AG526" s="47">
        <f t="shared" si="648"/>
        <v>-3301341.4800000004</v>
      </c>
      <c r="AH526" s="47">
        <f t="shared" si="649"/>
        <v>-3301341.4800000004</v>
      </c>
      <c r="AI526" s="47">
        <f t="shared" si="650"/>
        <v>-3301341.4800000004</v>
      </c>
      <c r="AJ526" s="47">
        <f t="shared" si="651"/>
        <v>-3301341.4800000004</v>
      </c>
      <c r="AK526" s="47">
        <f t="shared" si="652"/>
        <v>-3301341.4800000004</v>
      </c>
      <c r="AL526" s="47">
        <f t="shared" si="653"/>
        <v>-3301341.4800000004</v>
      </c>
      <c r="AM526" s="47">
        <f t="shared" si="654"/>
        <v>-3301341.4800000004</v>
      </c>
      <c r="AN526" s="47">
        <f t="shared" si="655"/>
        <v>-3301341.4800000004</v>
      </c>
      <c r="AO526" s="132">
        <f t="shared" si="656"/>
        <v>-3301341.4800000004</v>
      </c>
      <c r="AP526" s="19"/>
      <c r="AQ526" s="201"/>
      <c r="AR526" s="19"/>
      <c r="AS526" s="19">
        <f t="shared" si="631"/>
        <v>0</v>
      </c>
      <c r="AT526" s="19"/>
      <c r="AU526" s="201"/>
      <c r="AV526" s="19"/>
      <c r="AW526" s="19">
        <f t="shared" si="632"/>
        <v>0</v>
      </c>
      <c r="AY526" s="201"/>
      <c r="BA526" s="19">
        <f t="shared" si="633"/>
        <v>0</v>
      </c>
      <c r="BC526" s="201"/>
      <c r="BE526" s="19">
        <f t="shared" si="634"/>
        <v>0</v>
      </c>
      <c r="BG526" s="201"/>
      <c r="BI526" s="19">
        <f t="shared" si="635"/>
        <v>0</v>
      </c>
      <c r="BK526" s="201"/>
      <c r="BM526" s="19">
        <f t="shared" si="636"/>
        <v>0</v>
      </c>
      <c r="BO526" s="201"/>
      <c r="BQ526" s="47">
        <f t="shared" si="637"/>
        <v>0</v>
      </c>
      <c r="BR526" s="47"/>
      <c r="BS526" s="214"/>
      <c r="BT526" s="47"/>
      <c r="BU526" s="47">
        <f t="shared" si="638"/>
        <v>0</v>
      </c>
      <c r="BV526" s="47"/>
      <c r="BW526" s="214"/>
      <c r="BX526" s="47"/>
      <c r="BY526" s="47">
        <f t="shared" si="639"/>
        <v>0</v>
      </c>
      <c r="BZ526" s="47"/>
      <c r="CA526" s="214"/>
      <c r="CB526" s="47"/>
      <c r="CC526" s="47">
        <f t="shared" si="640"/>
        <v>0</v>
      </c>
      <c r="CD526" s="47"/>
      <c r="CE526" s="214"/>
      <c r="CF526" s="47"/>
      <c r="CG526" s="47">
        <f t="shared" si="641"/>
        <v>0</v>
      </c>
      <c r="CH526" s="47"/>
      <c r="CI526" s="214"/>
      <c r="CJ526" s="47"/>
      <c r="CK526" s="47">
        <f t="shared" si="642"/>
        <v>0</v>
      </c>
      <c r="CM526" s="19">
        <f t="shared" si="643"/>
        <v>0</v>
      </c>
      <c r="CO526" s="19">
        <f t="shared" si="534"/>
        <v>-3301341.4800000004</v>
      </c>
      <c r="CQ526" s="19">
        <f t="shared" si="630"/>
        <v>0</v>
      </c>
      <c r="CS526" s="19">
        <f t="shared" si="535"/>
        <v>0</v>
      </c>
      <c r="CU526" s="19">
        <f t="shared" si="644"/>
        <v>-3301341.4800000004</v>
      </c>
      <c r="CW526" s="76">
        <f t="shared" si="646"/>
        <v>0</v>
      </c>
      <c r="CY526" s="21"/>
      <c r="CZ526" s="19">
        <f t="shared" si="645"/>
        <v>0</v>
      </c>
      <c r="DA526" s="21"/>
    </row>
    <row r="527" spans="2:105" x14ac:dyDescent="0.2">
      <c r="B527" s="17" t="str">
        <f>VLOOKUP(D527,'line assign basis'!$L$15:$Q$1525,6,FALSE)</f>
        <v>SILTRONIC PRE 2003</v>
      </c>
      <c r="C527" s="20" t="s">
        <v>1498</v>
      </c>
      <c r="D527" s="20" t="str">
        <f t="shared" si="538"/>
        <v>186133</v>
      </c>
      <c r="E527" s="20">
        <f>IFERROR(VLOOKUP(D527,'line assign basis'!$L$5:$P$1288,5,FALSE),"")</f>
        <v>23</v>
      </c>
      <c r="F527" s="39">
        <v>-263163.86</v>
      </c>
      <c r="G527" s="39">
        <v>-263163.86</v>
      </c>
      <c r="H527" s="19">
        <v>-263163.86</v>
      </c>
      <c r="I527" s="105">
        <f>IFERROR(VLOOKUP($D527,'SAP Data'!$A$7:$SD$1500,I$4,FALSE),"")</f>
        <v>-263163.86</v>
      </c>
      <c r="J527" s="105">
        <f>IFERROR(VLOOKUP($D527,'SAP Data'!$A$7:$SD$1500,J$4,FALSE),"")</f>
        <v>-263163.86</v>
      </c>
      <c r="K527" s="105">
        <f>IFERROR(VLOOKUP($D527,'SAP Data'!$A$7:$SD$1500,K$4,FALSE),"")</f>
        <v>-263163.86</v>
      </c>
      <c r="L527" s="105">
        <f>IFERROR(VLOOKUP($D527,'SAP Data'!$A$7:$SD$1500,L$4,FALSE),"")</f>
        <v>-263163.86</v>
      </c>
      <c r="M527" s="105">
        <f>IFERROR(VLOOKUP($D527,'SAP Data'!$A$7:$SD$1500,M$4,FALSE),"")</f>
        <v>-263163.86</v>
      </c>
      <c r="N527" s="105">
        <f>IFERROR(VLOOKUP($D527,'SAP Data'!$A$7:$SD$1500,N$4,FALSE),"")</f>
        <v>-263163.86</v>
      </c>
      <c r="O527" s="105">
        <f>IFERROR(VLOOKUP($D527,'SAP Data'!$A$7:$SD$1500,O$4,FALSE),"")</f>
        <v>-263163.86</v>
      </c>
      <c r="P527" s="105">
        <f>IFERROR(VLOOKUP($D527,'SAP Data'!$A$7:$SD$1500,P$4,FALSE),"")</f>
        <v>-263163.86</v>
      </c>
      <c r="Q527" s="105">
        <f>IFERROR(VLOOKUP($D527,'SAP Data'!$A$7:$SD$1500,Q$4,FALSE),"")</f>
        <v>-263163.86</v>
      </c>
      <c r="R527" s="105">
        <f>IFERROR(VLOOKUP($D527,'SAP Data'!$A$7:$SD$1500,R$4,FALSE),"")</f>
        <v>-263163.86</v>
      </c>
      <c r="S527" s="105">
        <f>IFERROR(VLOOKUP($D527,'SAP Data'!$A$7:$SD$1500,S$4,FALSE),"")</f>
        <v>-263163.86</v>
      </c>
      <c r="T527" s="105">
        <f>IFERROR(VLOOKUP($D527,'SAP Data'!$A$7:$SD$1500,T$4,FALSE),"")</f>
        <v>-263163.86</v>
      </c>
      <c r="U527" s="105">
        <f>IFERROR(VLOOKUP($D527,'SAP Data'!$A$7:$SD$1500,U$4,FALSE),"")</f>
        <v>-263163.86</v>
      </c>
      <c r="V527" s="105">
        <f>IFERROR(VLOOKUP($D527,'SAP Data'!$A$7:$SD$1500,V$4,FALSE),"")</f>
        <v>-263163.86</v>
      </c>
      <c r="W527" s="105">
        <f>IFERROR(VLOOKUP($D527,'SAP Data'!$A$7:$SD$1500,W$4,FALSE),"")</f>
        <v>-263163.86</v>
      </c>
      <c r="X527" s="105">
        <f>IFERROR(VLOOKUP($D527,'SAP Data'!$A$7:$SD$1500,X$4,FALSE),"")</f>
        <v>-263163.86</v>
      </c>
      <c r="Y527" s="105">
        <f>IFERROR(VLOOKUP($D527,'SAP Data'!$A$7:$SD$1500,Y$4,FALSE),"")</f>
        <v>-263163.86</v>
      </c>
      <c r="Z527" s="105">
        <f>IFERROR(VLOOKUP($D527,'SAP Data'!$A$7:$SD$1500,Z$4,FALSE),"")</f>
        <v>-263163.86</v>
      </c>
      <c r="AA527" s="105">
        <f>IFERROR(VLOOKUP($D527,'SAP Data'!$A$7:$SD$1500,AA$4,FALSE),"")</f>
        <v>-263163.86</v>
      </c>
      <c r="AB527" s="105">
        <f>IFERROR(VLOOKUP($D527,'SAP Data'!$A$7:$SD$1500,AB$4,FALSE),"")</f>
        <v>-263163.86</v>
      </c>
      <c r="AC527" s="220">
        <f>IFERROR(VLOOKUP($D527,'SAP Data'!$A$7:$SD$1500,AC$4,FALSE),"")</f>
        <v>-263163.86</v>
      </c>
      <c r="AD527" s="133">
        <f t="shared" si="519"/>
        <v>-263163.85999999993</v>
      </c>
      <c r="AE527" s="47">
        <f t="shared" si="520"/>
        <v>-263163.85999999993</v>
      </c>
      <c r="AF527" s="47">
        <f t="shared" si="647"/>
        <v>-263163.85999999993</v>
      </c>
      <c r="AG527" s="47">
        <f t="shared" si="648"/>
        <v>-263163.85999999993</v>
      </c>
      <c r="AH527" s="47">
        <f t="shared" si="649"/>
        <v>-263163.85999999993</v>
      </c>
      <c r="AI527" s="47">
        <f t="shared" si="650"/>
        <v>-263163.85999999993</v>
      </c>
      <c r="AJ527" s="47">
        <f t="shared" si="651"/>
        <v>-263163.85999999993</v>
      </c>
      <c r="AK527" s="47">
        <f t="shared" si="652"/>
        <v>-263163.85999999993</v>
      </c>
      <c r="AL527" s="47">
        <f t="shared" si="653"/>
        <v>-263163.85999999993</v>
      </c>
      <c r="AM527" s="47">
        <f t="shared" si="654"/>
        <v>-263163.85999999993</v>
      </c>
      <c r="AN527" s="47">
        <f t="shared" si="655"/>
        <v>-263163.85999999993</v>
      </c>
      <c r="AO527" s="132">
        <f t="shared" si="656"/>
        <v>-263163.85999999993</v>
      </c>
      <c r="AP527" s="19"/>
      <c r="AQ527" s="201"/>
      <c r="AR527" s="19"/>
      <c r="AS527" s="19">
        <f t="shared" si="631"/>
        <v>0</v>
      </c>
      <c r="AT527" s="19"/>
      <c r="AU527" s="201"/>
      <c r="AV527" s="19"/>
      <c r="AW527" s="19">
        <f t="shared" si="632"/>
        <v>0</v>
      </c>
      <c r="AY527" s="201"/>
      <c r="BA527" s="19">
        <f t="shared" si="633"/>
        <v>0</v>
      </c>
      <c r="BC527" s="201"/>
      <c r="BE527" s="19">
        <f t="shared" si="634"/>
        <v>0</v>
      </c>
      <c r="BG527" s="201"/>
      <c r="BI527" s="19">
        <f t="shared" si="635"/>
        <v>0</v>
      </c>
      <c r="BK527" s="201"/>
      <c r="BM527" s="19">
        <f t="shared" si="636"/>
        <v>0</v>
      </c>
      <c r="BO527" s="201"/>
      <c r="BQ527" s="47">
        <f t="shared" si="637"/>
        <v>0</v>
      </c>
      <c r="BR527" s="47"/>
      <c r="BS527" s="214"/>
      <c r="BT527" s="47"/>
      <c r="BU527" s="47">
        <f t="shared" si="638"/>
        <v>0</v>
      </c>
      <c r="BV527" s="47"/>
      <c r="BW527" s="214"/>
      <c r="BX527" s="47"/>
      <c r="BY527" s="47">
        <f t="shared" si="639"/>
        <v>0</v>
      </c>
      <c r="BZ527" s="47"/>
      <c r="CA527" s="214"/>
      <c r="CB527" s="47"/>
      <c r="CC527" s="47">
        <f t="shared" si="640"/>
        <v>0</v>
      </c>
      <c r="CD527" s="47"/>
      <c r="CE527" s="214"/>
      <c r="CF527" s="47"/>
      <c r="CG527" s="47">
        <f t="shared" si="641"/>
        <v>0</v>
      </c>
      <c r="CH527" s="47"/>
      <c r="CI527" s="214"/>
      <c r="CJ527" s="47"/>
      <c r="CK527" s="47">
        <f t="shared" si="642"/>
        <v>0</v>
      </c>
      <c r="CM527" s="19">
        <f t="shared" si="643"/>
        <v>0</v>
      </c>
      <c r="CO527" s="19">
        <f t="shared" si="534"/>
        <v>-263163.85999999993</v>
      </c>
      <c r="CQ527" s="19">
        <f t="shared" si="630"/>
        <v>0</v>
      </c>
      <c r="CS527" s="19">
        <f t="shared" si="535"/>
        <v>0</v>
      </c>
      <c r="CU527" s="19">
        <f t="shared" si="644"/>
        <v>-263163.85999999993</v>
      </c>
      <c r="CW527" s="76">
        <f t="shared" si="646"/>
        <v>0</v>
      </c>
      <c r="CY527" s="21"/>
      <c r="CZ527" s="19">
        <f t="shared" si="645"/>
        <v>0</v>
      </c>
      <c r="DA527" s="21"/>
    </row>
    <row r="528" spans="2:105" x14ac:dyDescent="0.2">
      <c r="B528" s="17" t="str">
        <f>VLOOKUP(D528,'line assign basis'!$L$15:$Q$1525,6,FALSE)</f>
        <v>HARBOR PRE 2003</v>
      </c>
      <c r="C528" s="20" t="s">
        <v>1501</v>
      </c>
      <c r="D528" s="20" t="str">
        <f t="shared" si="538"/>
        <v>186134</v>
      </c>
      <c r="E528" s="20">
        <f>IFERROR(VLOOKUP(D528,'line assign basis'!$L$5:$P$1288,5,FALSE),"")</f>
        <v>23</v>
      </c>
      <c r="F528" s="39">
        <v>-1297179.48</v>
      </c>
      <c r="G528" s="39">
        <v>-1297179.48</v>
      </c>
      <c r="H528" s="19">
        <v>-1297179.48</v>
      </c>
      <c r="I528" s="105">
        <f>IFERROR(VLOOKUP($D528,'SAP Data'!$A$7:$SD$1500,I$4,FALSE),"")</f>
        <v>-1297179.48</v>
      </c>
      <c r="J528" s="105">
        <f>IFERROR(VLOOKUP($D528,'SAP Data'!$A$7:$SD$1500,J$4,FALSE),"")</f>
        <v>-1297179.48</v>
      </c>
      <c r="K528" s="105">
        <f>IFERROR(VLOOKUP($D528,'SAP Data'!$A$7:$SD$1500,K$4,FALSE),"")</f>
        <v>-1297179.48</v>
      </c>
      <c r="L528" s="105">
        <f>IFERROR(VLOOKUP($D528,'SAP Data'!$A$7:$SD$1500,L$4,FALSE),"")</f>
        <v>-1297179.48</v>
      </c>
      <c r="M528" s="105">
        <f>IFERROR(VLOOKUP($D528,'SAP Data'!$A$7:$SD$1500,M$4,FALSE),"")</f>
        <v>-1297179.48</v>
      </c>
      <c r="N528" s="105">
        <f>IFERROR(VLOOKUP($D528,'SAP Data'!$A$7:$SD$1500,N$4,FALSE),"")</f>
        <v>-1297179.48</v>
      </c>
      <c r="O528" s="105">
        <f>IFERROR(VLOOKUP($D528,'SAP Data'!$A$7:$SD$1500,O$4,FALSE),"")</f>
        <v>-1297179.48</v>
      </c>
      <c r="P528" s="105">
        <f>IFERROR(VLOOKUP($D528,'SAP Data'!$A$7:$SD$1500,P$4,FALSE),"")</f>
        <v>-1297179.48</v>
      </c>
      <c r="Q528" s="105">
        <f>IFERROR(VLOOKUP($D528,'SAP Data'!$A$7:$SD$1500,Q$4,FALSE),"")</f>
        <v>-1297179.48</v>
      </c>
      <c r="R528" s="105">
        <f>IFERROR(VLOOKUP($D528,'SAP Data'!$A$7:$SD$1500,R$4,FALSE),"")</f>
        <v>-1297179.48</v>
      </c>
      <c r="S528" s="105">
        <f>IFERROR(VLOOKUP($D528,'SAP Data'!$A$7:$SD$1500,S$4,FALSE),"")</f>
        <v>-1297179.48</v>
      </c>
      <c r="T528" s="105">
        <f>IFERROR(VLOOKUP($D528,'SAP Data'!$A$7:$SD$1500,T$4,FALSE),"")</f>
        <v>-1297179.48</v>
      </c>
      <c r="U528" s="105">
        <f>IFERROR(VLOOKUP($D528,'SAP Data'!$A$7:$SD$1500,U$4,FALSE),"")</f>
        <v>-1297179.48</v>
      </c>
      <c r="V528" s="105">
        <f>IFERROR(VLOOKUP($D528,'SAP Data'!$A$7:$SD$1500,V$4,FALSE),"")</f>
        <v>-1297179.48</v>
      </c>
      <c r="W528" s="105">
        <f>IFERROR(VLOOKUP($D528,'SAP Data'!$A$7:$SD$1500,W$4,FALSE),"")</f>
        <v>-1297179.48</v>
      </c>
      <c r="X528" s="105">
        <f>IFERROR(VLOOKUP($D528,'SAP Data'!$A$7:$SD$1500,X$4,FALSE),"")</f>
        <v>-1297179.48</v>
      </c>
      <c r="Y528" s="105">
        <f>IFERROR(VLOOKUP($D528,'SAP Data'!$A$7:$SD$1500,Y$4,FALSE),"")</f>
        <v>-1297179.48</v>
      </c>
      <c r="Z528" s="105">
        <f>IFERROR(VLOOKUP($D528,'SAP Data'!$A$7:$SD$1500,Z$4,FALSE),"")</f>
        <v>-1297179.48</v>
      </c>
      <c r="AA528" s="105">
        <f>IFERROR(VLOOKUP($D528,'SAP Data'!$A$7:$SD$1500,AA$4,FALSE),"")</f>
        <v>-1297179.48</v>
      </c>
      <c r="AB528" s="105">
        <f>IFERROR(VLOOKUP($D528,'SAP Data'!$A$7:$SD$1500,AB$4,FALSE),"")</f>
        <v>-1297179.48</v>
      </c>
      <c r="AC528" s="220">
        <f>IFERROR(VLOOKUP($D528,'SAP Data'!$A$7:$SD$1500,AC$4,FALSE),"")</f>
        <v>-1297179.48</v>
      </c>
      <c r="AD528" s="133">
        <f t="shared" si="519"/>
        <v>-1297179.4800000002</v>
      </c>
      <c r="AE528" s="47">
        <f t="shared" si="520"/>
        <v>-1297179.4800000002</v>
      </c>
      <c r="AF528" s="47">
        <f t="shared" si="647"/>
        <v>-1297179.4800000002</v>
      </c>
      <c r="AG528" s="47">
        <f t="shared" si="648"/>
        <v>-1297179.4800000002</v>
      </c>
      <c r="AH528" s="47">
        <f t="shared" si="649"/>
        <v>-1297179.4800000002</v>
      </c>
      <c r="AI528" s="47">
        <f t="shared" si="650"/>
        <v>-1297179.4800000002</v>
      </c>
      <c r="AJ528" s="47">
        <f t="shared" si="651"/>
        <v>-1297179.4800000002</v>
      </c>
      <c r="AK528" s="47">
        <f t="shared" si="652"/>
        <v>-1297179.4800000002</v>
      </c>
      <c r="AL528" s="47">
        <f t="shared" si="653"/>
        <v>-1297179.4800000002</v>
      </c>
      <c r="AM528" s="47">
        <f t="shared" si="654"/>
        <v>-1297179.4800000002</v>
      </c>
      <c r="AN528" s="47">
        <f t="shared" si="655"/>
        <v>-1297179.4800000002</v>
      </c>
      <c r="AO528" s="132">
        <f t="shared" si="656"/>
        <v>-1297179.4800000002</v>
      </c>
      <c r="AP528" s="19"/>
      <c r="AQ528" s="201"/>
      <c r="AR528" s="19"/>
      <c r="AS528" s="19">
        <f t="shared" si="631"/>
        <v>0</v>
      </c>
      <c r="AT528" s="19"/>
      <c r="AU528" s="201"/>
      <c r="AV528" s="19"/>
      <c r="AW528" s="19">
        <f t="shared" si="632"/>
        <v>0</v>
      </c>
      <c r="AY528" s="201"/>
      <c r="BA528" s="19">
        <f t="shared" si="633"/>
        <v>0</v>
      </c>
      <c r="BC528" s="201"/>
      <c r="BE528" s="19">
        <f t="shared" si="634"/>
        <v>0</v>
      </c>
      <c r="BG528" s="201"/>
      <c r="BI528" s="19">
        <f t="shared" si="635"/>
        <v>0</v>
      </c>
      <c r="BK528" s="201"/>
      <c r="BM528" s="19">
        <f t="shared" si="636"/>
        <v>0</v>
      </c>
      <c r="BO528" s="201"/>
      <c r="BQ528" s="47">
        <f t="shared" si="637"/>
        <v>0</v>
      </c>
      <c r="BR528" s="47"/>
      <c r="BS528" s="214"/>
      <c r="BT528" s="47"/>
      <c r="BU528" s="47">
        <f t="shared" si="638"/>
        <v>0</v>
      </c>
      <c r="BV528" s="47"/>
      <c r="BW528" s="214"/>
      <c r="BX528" s="47"/>
      <c r="BY528" s="47">
        <f t="shared" si="639"/>
        <v>0</v>
      </c>
      <c r="BZ528" s="47"/>
      <c r="CA528" s="214"/>
      <c r="CB528" s="47"/>
      <c r="CC528" s="47">
        <f t="shared" si="640"/>
        <v>0</v>
      </c>
      <c r="CD528" s="47"/>
      <c r="CE528" s="214"/>
      <c r="CF528" s="47"/>
      <c r="CG528" s="47">
        <f t="shared" si="641"/>
        <v>0</v>
      </c>
      <c r="CH528" s="47"/>
      <c r="CI528" s="214"/>
      <c r="CJ528" s="47"/>
      <c r="CK528" s="47">
        <f t="shared" si="642"/>
        <v>0</v>
      </c>
      <c r="CM528" s="19">
        <f t="shared" si="643"/>
        <v>0</v>
      </c>
      <c r="CO528" s="19">
        <f t="shared" si="534"/>
        <v>-1297179.4800000002</v>
      </c>
      <c r="CQ528" s="19">
        <f t="shared" si="630"/>
        <v>0</v>
      </c>
      <c r="CS528" s="19">
        <f t="shared" si="535"/>
        <v>0</v>
      </c>
      <c r="CU528" s="19">
        <f t="shared" si="644"/>
        <v>-1297179.4800000002</v>
      </c>
      <c r="CW528" s="76">
        <f t="shared" si="646"/>
        <v>0</v>
      </c>
      <c r="CY528" s="21"/>
      <c r="CZ528" s="19">
        <f t="shared" si="645"/>
        <v>0</v>
      </c>
      <c r="DA528" s="21"/>
    </row>
    <row r="529" spans="2:105" x14ac:dyDescent="0.2">
      <c r="B529" s="17" t="str">
        <f>VLOOKUP(D529,'line assign basis'!$L$15:$Q$1525,6,FALSE)</f>
        <v>ENVIR INV-GASCO</v>
      </c>
      <c r="C529" s="20" t="s">
        <v>1504</v>
      </c>
      <c r="D529" s="20" t="str">
        <f t="shared" si="538"/>
        <v>186140</v>
      </c>
      <c r="E529" s="20">
        <f>IFERROR(VLOOKUP(D529,'line assign basis'!$L$5:$P$1288,5,FALSE),"")</f>
        <v>23</v>
      </c>
      <c r="F529" s="39">
        <v>3301341.48</v>
      </c>
      <c r="G529" s="39">
        <v>3301341.48</v>
      </c>
      <c r="H529" s="19">
        <v>3301341.48</v>
      </c>
      <c r="I529" s="105">
        <f>IFERROR(VLOOKUP($D529,'SAP Data'!$A$7:$SD$1500,I$4,FALSE),"")</f>
        <v>3301341.48</v>
      </c>
      <c r="J529" s="105">
        <f>IFERROR(VLOOKUP($D529,'SAP Data'!$A$7:$SD$1500,J$4,FALSE),"")</f>
        <v>3301341.48</v>
      </c>
      <c r="K529" s="105">
        <f>IFERROR(VLOOKUP($D529,'SAP Data'!$A$7:$SD$1500,K$4,FALSE),"")</f>
        <v>3301341.48</v>
      </c>
      <c r="L529" s="105">
        <f>IFERROR(VLOOKUP($D529,'SAP Data'!$A$7:$SD$1500,L$4,FALSE),"")</f>
        <v>3301341.48</v>
      </c>
      <c r="M529" s="105">
        <f>IFERROR(VLOOKUP($D529,'SAP Data'!$A$7:$SD$1500,M$4,FALSE),"")</f>
        <v>3301341.48</v>
      </c>
      <c r="N529" s="105">
        <f>IFERROR(VLOOKUP($D529,'SAP Data'!$A$7:$SD$1500,N$4,FALSE),"")</f>
        <v>3301341.48</v>
      </c>
      <c r="O529" s="105">
        <f>IFERROR(VLOOKUP($D529,'SAP Data'!$A$7:$SD$1500,O$4,FALSE),"")</f>
        <v>3301341.48</v>
      </c>
      <c r="P529" s="105">
        <f>IFERROR(VLOOKUP($D529,'SAP Data'!$A$7:$SD$1500,P$4,FALSE),"")</f>
        <v>3301341.48</v>
      </c>
      <c r="Q529" s="105">
        <f>IFERROR(VLOOKUP($D529,'SAP Data'!$A$7:$SD$1500,Q$4,FALSE),"")</f>
        <v>3301341.48</v>
      </c>
      <c r="R529" s="105">
        <f>IFERROR(VLOOKUP($D529,'SAP Data'!$A$7:$SD$1500,R$4,FALSE),"")</f>
        <v>3301341.48</v>
      </c>
      <c r="S529" s="105">
        <f>IFERROR(VLOOKUP($D529,'SAP Data'!$A$7:$SD$1500,S$4,FALSE),"")</f>
        <v>3301341.48</v>
      </c>
      <c r="T529" s="105">
        <f>IFERROR(VLOOKUP($D529,'SAP Data'!$A$7:$SD$1500,T$4,FALSE),"")</f>
        <v>3301341.48</v>
      </c>
      <c r="U529" s="105">
        <f>IFERROR(VLOOKUP($D529,'SAP Data'!$A$7:$SD$1500,U$4,FALSE),"")</f>
        <v>3301341.48</v>
      </c>
      <c r="V529" s="105">
        <f>IFERROR(VLOOKUP($D529,'SAP Data'!$A$7:$SD$1500,V$4,FALSE),"")</f>
        <v>3301341.48</v>
      </c>
      <c r="W529" s="105">
        <f>IFERROR(VLOOKUP($D529,'SAP Data'!$A$7:$SD$1500,W$4,FALSE),"")</f>
        <v>3301341.48</v>
      </c>
      <c r="X529" s="105">
        <f>IFERROR(VLOOKUP($D529,'SAP Data'!$A$7:$SD$1500,X$4,FALSE),"")</f>
        <v>3301341.48</v>
      </c>
      <c r="Y529" s="105">
        <f>IFERROR(VLOOKUP($D529,'SAP Data'!$A$7:$SD$1500,Y$4,FALSE),"")</f>
        <v>3301341.48</v>
      </c>
      <c r="Z529" s="105">
        <f>IFERROR(VLOOKUP($D529,'SAP Data'!$A$7:$SD$1500,Z$4,FALSE),"")</f>
        <v>3301341.48</v>
      </c>
      <c r="AA529" s="105">
        <f>IFERROR(VLOOKUP($D529,'SAP Data'!$A$7:$SD$1500,AA$4,FALSE),"")</f>
        <v>3301341.48</v>
      </c>
      <c r="AB529" s="105">
        <f>IFERROR(VLOOKUP($D529,'SAP Data'!$A$7:$SD$1500,AB$4,FALSE),"")</f>
        <v>3301341.48</v>
      </c>
      <c r="AC529" s="220">
        <f>IFERROR(VLOOKUP($D529,'SAP Data'!$A$7:$SD$1500,AC$4,FALSE),"")</f>
        <v>3301341.48</v>
      </c>
      <c r="AD529" s="133">
        <f t="shared" si="519"/>
        <v>3301341.4800000004</v>
      </c>
      <c r="AE529" s="47">
        <f t="shared" si="520"/>
        <v>3301341.4800000004</v>
      </c>
      <c r="AF529" s="47">
        <f t="shared" si="647"/>
        <v>3301341.4800000004</v>
      </c>
      <c r="AG529" s="47">
        <f t="shared" si="648"/>
        <v>3301341.4800000004</v>
      </c>
      <c r="AH529" s="47">
        <f t="shared" si="649"/>
        <v>3301341.4800000004</v>
      </c>
      <c r="AI529" s="47">
        <f t="shared" si="650"/>
        <v>3301341.4800000004</v>
      </c>
      <c r="AJ529" s="47">
        <f t="shared" si="651"/>
        <v>3301341.4800000004</v>
      </c>
      <c r="AK529" s="47">
        <f t="shared" si="652"/>
        <v>3301341.4800000004</v>
      </c>
      <c r="AL529" s="47">
        <f t="shared" si="653"/>
        <v>3301341.4800000004</v>
      </c>
      <c r="AM529" s="47">
        <f t="shared" si="654"/>
        <v>3301341.4800000004</v>
      </c>
      <c r="AN529" s="47">
        <f t="shared" si="655"/>
        <v>3301341.4800000004</v>
      </c>
      <c r="AO529" s="132">
        <f t="shared" si="656"/>
        <v>3301341.4800000004</v>
      </c>
      <c r="AP529" s="19"/>
      <c r="AQ529" s="201"/>
      <c r="AR529" s="19"/>
      <c r="AS529" s="19">
        <f t="shared" si="631"/>
        <v>0</v>
      </c>
      <c r="AT529" s="19"/>
      <c r="AU529" s="201"/>
      <c r="AV529" s="19"/>
      <c r="AW529" s="19">
        <f t="shared" si="632"/>
        <v>0</v>
      </c>
      <c r="AY529" s="201"/>
      <c r="BA529" s="19">
        <f t="shared" si="633"/>
        <v>0</v>
      </c>
      <c r="BC529" s="201"/>
      <c r="BE529" s="19">
        <f t="shared" si="634"/>
        <v>0</v>
      </c>
      <c r="BG529" s="201"/>
      <c r="BI529" s="19">
        <f t="shared" si="635"/>
        <v>0</v>
      </c>
      <c r="BK529" s="201"/>
      <c r="BM529" s="19">
        <f t="shared" si="636"/>
        <v>0</v>
      </c>
      <c r="BO529" s="201"/>
      <c r="BQ529" s="47">
        <f t="shared" si="637"/>
        <v>0</v>
      </c>
      <c r="BR529" s="47"/>
      <c r="BS529" s="214"/>
      <c r="BT529" s="47"/>
      <c r="BU529" s="47">
        <f t="shared" si="638"/>
        <v>0</v>
      </c>
      <c r="BV529" s="47"/>
      <c r="BW529" s="214"/>
      <c r="BX529" s="47"/>
      <c r="BY529" s="47">
        <f t="shared" si="639"/>
        <v>0</v>
      </c>
      <c r="BZ529" s="47"/>
      <c r="CA529" s="214"/>
      <c r="CB529" s="47"/>
      <c r="CC529" s="47">
        <f t="shared" si="640"/>
        <v>0</v>
      </c>
      <c r="CD529" s="47"/>
      <c r="CE529" s="214"/>
      <c r="CF529" s="47"/>
      <c r="CG529" s="47">
        <f t="shared" si="641"/>
        <v>0</v>
      </c>
      <c r="CH529" s="47"/>
      <c r="CI529" s="214"/>
      <c r="CJ529" s="47"/>
      <c r="CK529" s="47">
        <f t="shared" si="642"/>
        <v>0</v>
      </c>
      <c r="CM529" s="19">
        <f t="shared" si="643"/>
        <v>0</v>
      </c>
      <c r="CO529" s="19">
        <f t="shared" si="534"/>
        <v>3301341.4800000004</v>
      </c>
      <c r="CQ529" s="19">
        <f t="shared" si="630"/>
        <v>0</v>
      </c>
      <c r="CS529" s="19">
        <f t="shared" si="535"/>
        <v>0</v>
      </c>
      <c r="CU529" s="19">
        <f t="shared" si="644"/>
        <v>3301341.4800000004</v>
      </c>
      <c r="CW529" s="76">
        <f t="shared" si="646"/>
        <v>0</v>
      </c>
      <c r="CY529" s="21"/>
      <c r="CZ529" s="19">
        <f t="shared" si="645"/>
        <v>0</v>
      </c>
      <c r="DA529" s="21"/>
    </row>
    <row r="530" spans="2:105" x14ac:dyDescent="0.2">
      <c r="B530" s="17" t="str">
        <f>VLOOKUP(D530,'line assign basis'!$L$15:$Q$1525,6,FALSE)</f>
        <v>ENVIR INV-WACKER</v>
      </c>
      <c r="C530" s="20" t="s">
        <v>1507</v>
      </c>
      <c r="D530" s="20" t="str">
        <f t="shared" si="538"/>
        <v>186143</v>
      </c>
      <c r="E530" s="20">
        <f>IFERROR(VLOOKUP(D530,'line assign basis'!$L$5:$P$1288,5,FALSE),"")</f>
        <v>23</v>
      </c>
      <c r="F530" s="39">
        <v>263163.86</v>
      </c>
      <c r="G530" s="39">
        <v>263163.86</v>
      </c>
      <c r="H530" s="19">
        <v>263163.86</v>
      </c>
      <c r="I530" s="105">
        <f>IFERROR(VLOOKUP($D530,'SAP Data'!$A$7:$SD$1500,I$4,FALSE),"")</f>
        <v>263163.86</v>
      </c>
      <c r="J530" s="105">
        <f>IFERROR(VLOOKUP($D530,'SAP Data'!$A$7:$SD$1500,J$4,FALSE),"")</f>
        <v>263163.86</v>
      </c>
      <c r="K530" s="105">
        <f>IFERROR(VLOOKUP($D530,'SAP Data'!$A$7:$SD$1500,K$4,FALSE),"")</f>
        <v>263163.86</v>
      </c>
      <c r="L530" s="105">
        <f>IFERROR(VLOOKUP($D530,'SAP Data'!$A$7:$SD$1500,L$4,FALSE),"")</f>
        <v>263163.86</v>
      </c>
      <c r="M530" s="105">
        <f>IFERROR(VLOOKUP($D530,'SAP Data'!$A$7:$SD$1500,M$4,FALSE),"")</f>
        <v>263163.86</v>
      </c>
      <c r="N530" s="105">
        <f>IFERROR(VLOOKUP($D530,'SAP Data'!$A$7:$SD$1500,N$4,FALSE),"")</f>
        <v>263163.86</v>
      </c>
      <c r="O530" s="105">
        <f>IFERROR(VLOOKUP($D530,'SAP Data'!$A$7:$SD$1500,O$4,FALSE),"")</f>
        <v>263163.86</v>
      </c>
      <c r="P530" s="105">
        <f>IFERROR(VLOOKUP($D530,'SAP Data'!$A$7:$SD$1500,P$4,FALSE),"")</f>
        <v>263163.86</v>
      </c>
      <c r="Q530" s="105">
        <f>IFERROR(VLOOKUP($D530,'SAP Data'!$A$7:$SD$1500,Q$4,FALSE),"")</f>
        <v>263163.86</v>
      </c>
      <c r="R530" s="105">
        <f>IFERROR(VLOOKUP($D530,'SAP Data'!$A$7:$SD$1500,R$4,FALSE),"")</f>
        <v>263163.86</v>
      </c>
      <c r="S530" s="105">
        <f>IFERROR(VLOOKUP($D530,'SAP Data'!$A$7:$SD$1500,S$4,FALSE),"")</f>
        <v>263163.86</v>
      </c>
      <c r="T530" s="105">
        <f>IFERROR(VLOOKUP($D530,'SAP Data'!$A$7:$SD$1500,T$4,FALSE),"")</f>
        <v>263163.86</v>
      </c>
      <c r="U530" s="105">
        <f>IFERROR(VLOOKUP($D530,'SAP Data'!$A$7:$SD$1500,U$4,FALSE),"")</f>
        <v>263163.86</v>
      </c>
      <c r="V530" s="105">
        <f>IFERROR(VLOOKUP($D530,'SAP Data'!$A$7:$SD$1500,V$4,FALSE),"")</f>
        <v>263163.86</v>
      </c>
      <c r="W530" s="105">
        <f>IFERROR(VLOOKUP($D530,'SAP Data'!$A$7:$SD$1500,W$4,FALSE),"")</f>
        <v>263163.86</v>
      </c>
      <c r="X530" s="105">
        <f>IFERROR(VLOOKUP($D530,'SAP Data'!$A$7:$SD$1500,X$4,FALSE),"")</f>
        <v>263163.86</v>
      </c>
      <c r="Y530" s="105">
        <f>IFERROR(VLOOKUP($D530,'SAP Data'!$A$7:$SD$1500,Y$4,FALSE),"")</f>
        <v>263163.86</v>
      </c>
      <c r="Z530" s="105">
        <f>IFERROR(VLOOKUP($D530,'SAP Data'!$A$7:$SD$1500,Z$4,FALSE),"")</f>
        <v>263163.86</v>
      </c>
      <c r="AA530" s="105">
        <f>IFERROR(VLOOKUP($D530,'SAP Data'!$A$7:$SD$1500,AA$4,FALSE),"")</f>
        <v>263163.86</v>
      </c>
      <c r="AB530" s="105">
        <f>IFERROR(VLOOKUP($D530,'SAP Data'!$A$7:$SD$1500,AB$4,FALSE),"")</f>
        <v>263163.86</v>
      </c>
      <c r="AC530" s="220">
        <f>IFERROR(VLOOKUP($D530,'SAP Data'!$A$7:$SD$1500,AC$4,FALSE),"")</f>
        <v>263163.86</v>
      </c>
      <c r="AD530" s="133">
        <f t="shared" si="519"/>
        <v>263163.85999999993</v>
      </c>
      <c r="AE530" s="47">
        <f t="shared" si="520"/>
        <v>263163.85999999993</v>
      </c>
      <c r="AF530" s="47">
        <f t="shared" si="647"/>
        <v>263163.85999999993</v>
      </c>
      <c r="AG530" s="47">
        <f t="shared" si="648"/>
        <v>263163.85999999993</v>
      </c>
      <c r="AH530" s="47">
        <f t="shared" si="649"/>
        <v>263163.85999999993</v>
      </c>
      <c r="AI530" s="47">
        <f t="shared" si="650"/>
        <v>263163.85999999993</v>
      </c>
      <c r="AJ530" s="47">
        <f t="shared" si="651"/>
        <v>263163.85999999993</v>
      </c>
      <c r="AK530" s="47">
        <f t="shared" si="652"/>
        <v>263163.85999999993</v>
      </c>
      <c r="AL530" s="47">
        <f t="shared" si="653"/>
        <v>263163.85999999993</v>
      </c>
      <c r="AM530" s="47">
        <f t="shared" si="654"/>
        <v>263163.85999999993</v>
      </c>
      <c r="AN530" s="47">
        <f t="shared" si="655"/>
        <v>263163.85999999993</v>
      </c>
      <c r="AO530" s="132">
        <f t="shared" si="656"/>
        <v>263163.85999999993</v>
      </c>
      <c r="AP530" s="19"/>
      <c r="AQ530" s="201"/>
      <c r="AR530" s="19"/>
      <c r="AS530" s="19">
        <f t="shared" si="631"/>
        <v>0</v>
      </c>
      <c r="AT530" s="19"/>
      <c r="AU530" s="201"/>
      <c r="AV530" s="19"/>
      <c r="AW530" s="19">
        <f t="shared" si="632"/>
        <v>0</v>
      </c>
      <c r="AY530" s="201"/>
      <c r="BA530" s="19">
        <f t="shared" si="633"/>
        <v>0</v>
      </c>
      <c r="BC530" s="201"/>
      <c r="BE530" s="19">
        <f t="shared" si="634"/>
        <v>0</v>
      </c>
      <c r="BG530" s="201"/>
      <c r="BI530" s="19">
        <f t="shared" si="635"/>
        <v>0</v>
      </c>
      <c r="BK530" s="201"/>
      <c r="BM530" s="19">
        <f t="shared" si="636"/>
        <v>0</v>
      </c>
      <c r="BO530" s="201"/>
      <c r="BQ530" s="47">
        <f t="shared" si="637"/>
        <v>0</v>
      </c>
      <c r="BR530" s="47"/>
      <c r="BS530" s="214"/>
      <c r="BT530" s="47"/>
      <c r="BU530" s="47">
        <f t="shared" si="638"/>
        <v>0</v>
      </c>
      <c r="BV530" s="47"/>
      <c r="BW530" s="214"/>
      <c r="BX530" s="47"/>
      <c r="BY530" s="47">
        <f t="shared" si="639"/>
        <v>0</v>
      </c>
      <c r="BZ530" s="47"/>
      <c r="CA530" s="214"/>
      <c r="CB530" s="47"/>
      <c r="CC530" s="47">
        <f t="shared" si="640"/>
        <v>0</v>
      </c>
      <c r="CD530" s="47"/>
      <c r="CE530" s="214"/>
      <c r="CF530" s="47"/>
      <c r="CG530" s="47">
        <f t="shared" si="641"/>
        <v>0</v>
      </c>
      <c r="CH530" s="47"/>
      <c r="CI530" s="214"/>
      <c r="CJ530" s="47"/>
      <c r="CK530" s="47">
        <f t="shared" si="642"/>
        <v>0</v>
      </c>
      <c r="CM530" s="19">
        <f t="shared" si="643"/>
        <v>0</v>
      </c>
      <c r="CO530" s="19">
        <f t="shared" si="534"/>
        <v>263163.85999999993</v>
      </c>
      <c r="CQ530" s="19">
        <f t="shared" si="630"/>
        <v>0</v>
      </c>
      <c r="CS530" s="19">
        <f t="shared" si="535"/>
        <v>0</v>
      </c>
      <c r="CU530" s="19">
        <f t="shared" si="644"/>
        <v>263163.85999999993</v>
      </c>
      <c r="CW530" s="76">
        <f t="shared" si="646"/>
        <v>0</v>
      </c>
      <c r="CY530" s="21"/>
      <c r="CZ530" s="19">
        <f t="shared" si="645"/>
        <v>0</v>
      </c>
      <c r="DA530" s="21"/>
    </row>
    <row r="531" spans="2:105" x14ac:dyDescent="0.2">
      <c r="B531" s="17" t="str">
        <f>VLOOKUP(D531,'line assign basis'!$L$15:$Q$1525,6,FALSE)</f>
        <v>ENVIR INV - PORTLAND</v>
      </c>
      <c r="C531" s="20" t="s">
        <v>1510</v>
      </c>
      <c r="D531" s="20" t="str">
        <f t="shared" si="538"/>
        <v>186144</v>
      </c>
      <c r="E531" s="20">
        <f>IFERROR(VLOOKUP(D531,'line assign basis'!$L$5:$P$1288,5,FALSE),"")</f>
        <v>23</v>
      </c>
      <c r="F531" s="39">
        <v>1297179.48</v>
      </c>
      <c r="G531" s="39">
        <v>1297179.48</v>
      </c>
      <c r="H531" s="19">
        <v>1297179.48</v>
      </c>
      <c r="I531" s="105">
        <f>IFERROR(VLOOKUP($D531,'SAP Data'!$A$7:$SD$1500,I$4,FALSE),"")</f>
        <v>1297179.48</v>
      </c>
      <c r="J531" s="105">
        <f>IFERROR(VLOOKUP($D531,'SAP Data'!$A$7:$SD$1500,J$4,FALSE),"")</f>
        <v>1297179.48</v>
      </c>
      <c r="K531" s="105">
        <f>IFERROR(VLOOKUP($D531,'SAP Data'!$A$7:$SD$1500,K$4,FALSE),"")</f>
        <v>1297179.48</v>
      </c>
      <c r="L531" s="105">
        <f>IFERROR(VLOOKUP($D531,'SAP Data'!$A$7:$SD$1500,L$4,FALSE),"")</f>
        <v>1297179.48</v>
      </c>
      <c r="M531" s="105">
        <f>IFERROR(VLOOKUP($D531,'SAP Data'!$A$7:$SD$1500,M$4,FALSE),"")</f>
        <v>1297179.48</v>
      </c>
      <c r="N531" s="105">
        <f>IFERROR(VLOOKUP($D531,'SAP Data'!$A$7:$SD$1500,N$4,FALSE),"")</f>
        <v>1297179.48</v>
      </c>
      <c r="O531" s="105">
        <f>IFERROR(VLOOKUP($D531,'SAP Data'!$A$7:$SD$1500,O$4,FALSE),"")</f>
        <v>1297179.48</v>
      </c>
      <c r="P531" s="105">
        <f>IFERROR(VLOOKUP($D531,'SAP Data'!$A$7:$SD$1500,P$4,FALSE),"")</f>
        <v>1297179.48</v>
      </c>
      <c r="Q531" s="105">
        <f>IFERROR(VLOOKUP($D531,'SAP Data'!$A$7:$SD$1500,Q$4,FALSE),"")</f>
        <v>1297179.48</v>
      </c>
      <c r="R531" s="105">
        <f>IFERROR(VLOOKUP($D531,'SAP Data'!$A$7:$SD$1500,R$4,FALSE),"")</f>
        <v>1297179.48</v>
      </c>
      <c r="S531" s="105">
        <f>IFERROR(VLOOKUP($D531,'SAP Data'!$A$7:$SD$1500,S$4,FALSE),"")</f>
        <v>1297179.48</v>
      </c>
      <c r="T531" s="105">
        <f>IFERROR(VLOOKUP($D531,'SAP Data'!$A$7:$SD$1500,T$4,FALSE),"")</f>
        <v>1297179.48</v>
      </c>
      <c r="U531" s="105">
        <f>IFERROR(VLOOKUP($D531,'SAP Data'!$A$7:$SD$1500,U$4,FALSE),"")</f>
        <v>1297179.48</v>
      </c>
      <c r="V531" s="105">
        <f>IFERROR(VLOOKUP($D531,'SAP Data'!$A$7:$SD$1500,V$4,FALSE),"")</f>
        <v>1297179.48</v>
      </c>
      <c r="W531" s="105">
        <f>IFERROR(VLOOKUP($D531,'SAP Data'!$A$7:$SD$1500,W$4,FALSE),"")</f>
        <v>1297179.48</v>
      </c>
      <c r="X531" s="105">
        <f>IFERROR(VLOOKUP($D531,'SAP Data'!$A$7:$SD$1500,X$4,FALSE),"")</f>
        <v>1297179.48</v>
      </c>
      <c r="Y531" s="105">
        <f>IFERROR(VLOOKUP($D531,'SAP Data'!$A$7:$SD$1500,Y$4,FALSE),"")</f>
        <v>1297179.48</v>
      </c>
      <c r="Z531" s="105">
        <f>IFERROR(VLOOKUP($D531,'SAP Data'!$A$7:$SD$1500,Z$4,FALSE),"")</f>
        <v>1297179.48</v>
      </c>
      <c r="AA531" s="105">
        <f>IFERROR(VLOOKUP($D531,'SAP Data'!$A$7:$SD$1500,AA$4,FALSE),"")</f>
        <v>1297179.48</v>
      </c>
      <c r="AB531" s="105">
        <f>IFERROR(VLOOKUP($D531,'SAP Data'!$A$7:$SD$1500,AB$4,FALSE),"")</f>
        <v>1297179.48</v>
      </c>
      <c r="AC531" s="220">
        <f>IFERROR(VLOOKUP($D531,'SAP Data'!$A$7:$SD$1500,AC$4,FALSE),"")</f>
        <v>1297179.48</v>
      </c>
      <c r="AD531" s="133">
        <f t="shared" si="519"/>
        <v>1297179.4800000002</v>
      </c>
      <c r="AE531" s="47">
        <f t="shared" si="520"/>
        <v>1297179.4800000002</v>
      </c>
      <c r="AF531" s="47">
        <f t="shared" si="647"/>
        <v>1297179.4800000002</v>
      </c>
      <c r="AG531" s="47">
        <f t="shared" si="648"/>
        <v>1297179.4800000002</v>
      </c>
      <c r="AH531" s="47">
        <f t="shared" si="649"/>
        <v>1297179.4800000002</v>
      </c>
      <c r="AI531" s="47">
        <f t="shared" si="650"/>
        <v>1297179.4800000002</v>
      </c>
      <c r="AJ531" s="47">
        <f t="shared" si="651"/>
        <v>1297179.4800000002</v>
      </c>
      <c r="AK531" s="47">
        <f t="shared" si="652"/>
        <v>1297179.4800000002</v>
      </c>
      <c r="AL531" s="47">
        <f t="shared" si="653"/>
        <v>1297179.4800000002</v>
      </c>
      <c r="AM531" s="47">
        <f t="shared" si="654"/>
        <v>1297179.4800000002</v>
      </c>
      <c r="AN531" s="47">
        <f t="shared" si="655"/>
        <v>1297179.4800000002</v>
      </c>
      <c r="AO531" s="132">
        <f t="shared" si="656"/>
        <v>1297179.4800000002</v>
      </c>
      <c r="AP531" s="19"/>
      <c r="AQ531" s="201"/>
      <c r="AR531" s="19"/>
      <c r="AS531" s="19">
        <f t="shared" si="631"/>
        <v>0</v>
      </c>
      <c r="AT531" s="19"/>
      <c r="AU531" s="201"/>
      <c r="AV531" s="19"/>
      <c r="AW531" s="19">
        <f t="shared" si="632"/>
        <v>0</v>
      </c>
      <c r="AY531" s="201"/>
      <c r="BA531" s="19">
        <f t="shared" si="633"/>
        <v>0</v>
      </c>
      <c r="BC531" s="201"/>
      <c r="BE531" s="19">
        <f t="shared" si="634"/>
        <v>0</v>
      </c>
      <c r="BG531" s="201"/>
      <c r="BI531" s="19">
        <f t="shared" si="635"/>
        <v>0</v>
      </c>
      <c r="BK531" s="201"/>
      <c r="BM531" s="19">
        <f t="shared" si="636"/>
        <v>0</v>
      </c>
      <c r="BO531" s="201"/>
      <c r="BQ531" s="47">
        <f t="shared" si="637"/>
        <v>0</v>
      </c>
      <c r="BR531" s="47"/>
      <c r="BS531" s="214"/>
      <c r="BT531" s="47"/>
      <c r="BU531" s="47">
        <f t="shared" si="638"/>
        <v>0</v>
      </c>
      <c r="BV531" s="47"/>
      <c r="BW531" s="214"/>
      <c r="BX531" s="47"/>
      <c r="BY531" s="47">
        <f t="shared" si="639"/>
        <v>0</v>
      </c>
      <c r="BZ531" s="47"/>
      <c r="CA531" s="214"/>
      <c r="CB531" s="47"/>
      <c r="CC531" s="47">
        <f t="shared" si="640"/>
        <v>0</v>
      </c>
      <c r="CD531" s="47"/>
      <c r="CE531" s="214"/>
      <c r="CF531" s="47"/>
      <c r="CG531" s="47">
        <f t="shared" si="641"/>
        <v>0</v>
      </c>
      <c r="CH531" s="47"/>
      <c r="CI531" s="214"/>
      <c r="CJ531" s="47"/>
      <c r="CK531" s="47">
        <f t="shared" si="642"/>
        <v>0</v>
      </c>
      <c r="CM531" s="19">
        <f t="shared" si="643"/>
        <v>0</v>
      </c>
      <c r="CO531" s="19">
        <f t="shared" si="534"/>
        <v>1297179.4800000002</v>
      </c>
      <c r="CQ531" s="19">
        <f t="shared" si="630"/>
        <v>0</v>
      </c>
      <c r="CS531" s="19">
        <f t="shared" si="535"/>
        <v>0</v>
      </c>
      <c r="CU531" s="19">
        <f t="shared" si="644"/>
        <v>1297179.4800000002</v>
      </c>
      <c r="CW531" s="76">
        <f t="shared" si="646"/>
        <v>0</v>
      </c>
      <c r="CY531" s="21"/>
      <c r="CZ531" s="19">
        <f t="shared" si="645"/>
        <v>0</v>
      </c>
      <c r="DA531" s="21"/>
    </row>
    <row r="532" spans="2:105" x14ac:dyDescent="0.2">
      <c r="B532" s="17" t="e">
        <f>VLOOKUP(D532,'line assign basis'!$L$15:$Q$1525,6,FALSE)</f>
        <v>#N/A</v>
      </c>
      <c r="C532" s="20" t="s">
        <v>1662</v>
      </c>
      <c r="D532" s="20" t="str">
        <f t="shared" si="538"/>
        <v>227065</v>
      </c>
      <c r="E532" s="20" t="str">
        <f>IFERROR(VLOOKUP(D532,'line assign basis'!$L$5:$P$1288,5,FALSE),"")</f>
        <v/>
      </c>
      <c r="F532" s="39" t="s">
        <v>3477</v>
      </c>
      <c r="G532" s="39" t="s">
        <v>3477</v>
      </c>
      <c r="H532" s="19" t="s">
        <v>3477</v>
      </c>
      <c r="I532" s="105" t="str">
        <f>IFERROR(VLOOKUP($D532,'SAP Data'!$A$7:$SD$1500,I$4,FALSE),"")</f>
        <v/>
      </c>
      <c r="J532" s="105" t="str">
        <f>IFERROR(VLOOKUP($D532,'SAP Data'!$A$7:$SD$1500,J$4,FALSE),"")</f>
        <v/>
      </c>
      <c r="K532" s="105" t="str">
        <f>IFERROR(VLOOKUP($D532,'SAP Data'!$A$7:$SD$1500,K$4,FALSE),"")</f>
        <v/>
      </c>
      <c r="L532" s="105" t="str">
        <f>IFERROR(VLOOKUP($D532,'SAP Data'!$A$7:$SD$1500,L$4,FALSE),"")</f>
        <v/>
      </c>
      <c r="M532" s="105" t="str">
        <f>IFERROR(VLOOKUP($D532,'SAP Data'!$A$7:$SD$1500,M$4,FALSE),"")</f>
        <v/>
      </c>
      <c r="N532" s="105" t="str">
        <f>IFERROR(VLOOKUP($D532,'SAP Data'!$A$7:$SD$1500,N$4,FALSE),"")</f>
        <v/>
      </c>
      <c r="O532" s="105" t="str">
        <f>IFERROR(VLOOKUP($D532,'SAP Data'!$A$7:$SD$1500,O$4,FALSE),"")</f>
        <v/>
      </c>
      <c r="P532" s="105" t="str">
        <f>IFERROR(VLOOKUP($D532,'SAP Data'!$A$7:$SD$1500,P$4,FALSE),"")</f>
        <v/>
      </c>
      <c r="Q532" s="105" t="str">
        <f>IFERROR(VLOOKUP($D532,'SAP Data'!$A$7:$SD$1500,Q$4,FALSE),"")</f>
        <v/>
      </c>
      <c r="R532" s="105" t="str">
        <f>IFERROR(VLOOKUP($D532,'SAP Data'!$A$7:$SD$1500,R$4,FALSE),"")</f>
        <v/>
      </c>
      <c r="S532" s="105" t="str">
        <f>IFERROR(VLOOKUP($D532,'SAP Data'!$A$7:$SD$1500,S$4,FALSE),"")</f>
        <v/>
      </c>
      <c r="T532" s="105" t="str">
        <f>IFERROR(VLOOKUP($D532,'SAP Data'!$A$7:$SD$1500,T$4,FALSE),"")</f>
        <v/>
      </c>
      <c r="U532" s="105" t="str">
        <f>IFERROR(VLOOKUP($D532,'SAP Data'!$A$7:$SD$1500,U$4,FALSE),"")</f>
        <v/>
      </c>
      <c r="V532" s="105" t="str">
        <f>IFERROR(VLOOKUP($D532,'SAP Data'!$A$7:$SD$1500,V$4,FALSE),"")</f>
        <v/>
      </c>
      <c r="W532" s="105" t="str">
        <f>IFERROR(VLOOKUP($D532,'SAP Data'!$A$7:$SD$1500,W$4,FALSE),"")</f>
        <v/>
      </c>
      <c r="X532" s="105" t="str">
        <f>IFERROR(VLOOKUP($D532,'SAP Data'!$A$7:$SD$1500,X$4,FALSE),"")</f>
        <v/>
      </c>
      <c r="Y532" s="105" t="str">
        <f>IFERROR(VLOOKUP($D532,'SAP Data'!$A$7:$SD$1500,Y$4,FALSE),"")</f>
        <v/>
      </c>
      <c r="Z532" s="105" t="str">
        <f>IFERROR(VLOOKUP($D532,'SAP Data'!$A$7:$SD$1500,Z$4,FALSE),"")</f>
        <v/>
      </c>
      <c r="AA532" s="105" t="str">
        <f>IFERROR(VLOOKUP($D532,'SAP Data'!$A$7:$SD$1500,AA$4,FALSE),"")</f>
        <v/>
      </c>
      <c r="AB532" s="105" t="str">
        <f>IFERROR(VLOOKUP($D532,'SAP Data'!$A$7:$SD$1500,AB$4,FALSE),"")</f>
        <v/>
      </c>
      <c r="AC532" s="220" t="str">
        <f>IFERROR(VLOOKUP($D532,'SAP Data'!$A$7:$SD$1500,AC$4,FALSE),"")</f>
        <v/>
      </c>
      <c r="AD532" s="133" t="str">
        <f t="shared" si="519"/>
        <v/>
      </c>
      <c r="AE532" s="47" t="str">
        <f t="shared" si="520"/>
        <v/>
      </c>
      <c r="AF532" s="47" t="str">
        <f t="shared" si="647"/>
        <v/>
      </c>
      <c r="AG532" s="47" t="str">
        <f t="shared" si="648"/>
        <v/>
      </c>
      <c r="AH532" s="47" t="str">
        <f t="shared" si="649"/>
        <v/>
      </c>
      <c r="AI532" s="47" t="str">
        <f t="shared" si="650"/>
        <v/>
      </c>
      <c r="AJ532" s="47" t="str">
        <f t="shared" si="651"/>
        <v/>
      </c>
      <c r="AK532" s="47" t="str">
        <f t="shared" si="652"/>
        <v/>
      </c>
      <c r="AL532" s="47" t="str">
        <f t="shared" si="653"/>
        <v/>
      </c>
      <c r="AM532" s="47" t="str">
        <f t="shared" si="654"/>
        <v/>
      </c>
      <c r="AN532" s="47" t="str">
        <f t="shared" si="655"/>
        <v/>
      </c>
      <c r="AO532" s="132" t="str">
        <f t="shared" si="656"/>
        <v/>
      </c>
      <c r="AP532" s="19"/>
      <c r="AQ532" s="201"/>
      <c r="AR532" s="19"/>
      <c r="AS532" s="19">
        <f t="shared" si="631"/>
        <v>0</v>
      </c>
      <c r="AT532" s="19"/>
      <c r="AU532" s="201"/>
      <c r="AV532" s="19"/>
      <c r="AW532" s="19">
        <f t="shared" si="632"/>
        <v>0</v>
      </c>
      <c r="AY532" s="201"/>
      <c r="BA532" s="19">
        <f t="shared" si="633"/>
        <v>0</v>
      </c>
      <c r="BC532" s="201"/>
      <c r="BE532" s="19">
        <f t="shared" si="634"/>
        <v>0</v>
      </c>
      <c r="BG532" s="201"/>
      <c r="BI532" s="19">
        <f t="shared" si="635"/>
        <v>0</v>
      </c>
      <c r="BK532" s="201"/>
      <c r="BM532" s="19">
        <f t="shared" si="636"/>
        <v>0</v>
      </c>
      <c r="BO532" s="201"/>
      <c r="BQ532" s="47">
        <f t="shared" si="637"/>
        <v>0</v>
      </c>
      <c r="BR532" s="47"/>
      <c r="BS532" s="214"/>
      <c r="BT532" s="47"/>
      <c r="BU532" s="47">
        <f t="shared" si="638"/>
        <v>0</v>
      </c>
      <c r="BV532" s="47"/>
      <c r="BW532" s="214"/>
      <c r="BX532" s="47"/>
      <c r="BY532" s="47">
        <f t="shared" si="639"/>
        <v>0</v>
      </c>
      <c r="BZ532" s="47"/>
      <c r="CA532" s="214"/>
      <c r="CB532" s="47"/>
      <c r="CC532" s="47">
        <f t="shared" si="640"/>
        <v>0</v>
      </c>
      <c r="CD532" s="47"/>
      <c r="CE532" s="214"/>
      <c r="CF532" s="47"/>
      <c r="CG532" s="47">
        <f t="shared" si="641"/>
        <v>0</v>
      </c>
      <c r="CH532" s="47"/>
      <c r="CI532" s="214"/>
      <c r="CJ532" s="47"/>
      <c r="CK532" s="47">
        <f t="shared" si="642"/>
        <v>0</v>
      </c>
      <c r="CM532" s="19">
        <f t="shared" si="643"/>
        <v>0</v>
      </c>
      <c r="CO532" s="19">
        <f t="shared" si="534"/>
        <v>0</v>
      </c>
      <c r="CQ532" s="19" t="str">
        <f t="shared" si="630"/>
        <v/>
      </c>
      <c r="CS532" s="19" t="str">
        <f t="shared" si="535"/>
        <v/>
      </c>
      <c r="CU532" s="19">
        <f t="shared" si="644"/>
        <v>0</v>
      </c>
      <c r="CW532" s="76" t="str">
        <f t="shared" si="646"/>
        <v/>
      </c>
      <c r="CY532" s="21"/>
      <c r="CZ532" s="19">
        <f t="shared" si="645"/>
        <v>0</v>
      </c>
      <c r="DA532" s="21"/>
    </row>
    <row r="533" spans="2:105" x14ac:dyDescent="0.2">
      <c r="B533" s="17" t="str">
        <f>VLOOKUP(D533,'line assign basis'!$L$15:$Q$1525,6,FALSE)</f>
        <v>CAP LS NON-CUR Meter</v>
      </c>
      <c r="C533" s="20" t="s">
        <v>1513</v>
      </c>
      <c r="D533" s="20" t="str">
        <f t="shared" si="538"/>
        <v>227586</v>
      </c>
      <c r="E533" s="20">
        <f>IFERROR(VLOOKUP(D533,'line assign basis'!$L$5:$P$1288,5,FALSE),"")</f>
        <v>23</v>
      </c>
      <c r="F533" s="39">
        <v>0</v>
      </c>
      <c r="G533" s="39">
        <v>0</v>
      </c>
      <c r="H533" s="19">
        <v>0</v>
      </c>
      <c r="I533" s="105">
        <f>IFERROR(VLOOKUP($D533,'SAP Data'!$A$7:$SD$1500,I$4,FALSE),"")</f>
        <v>19298</v>
      </c>
      <c r="J533" s="105">
        <f>IFERROR(VLOOKUP($D533,'SAP Data'!$A$7:$SD$1500,J$4,FALSE),"")</f>
        <v>0</v>
      </c>
      <c r="K533" s="105">
        <f>IFERROR(VLOOKUP($D533,'SAP Data'!$A$7:$SD$1500,K$4,FALSE),"")</f>
        <v>0</v>
      </c>
      <c r="L533" s="105">
        <f>IFERROR(VLOOKUP($D533,'SAP Data'!$A$7:$SD$1500,L$4,FALSE),"")</f>
        <v>0</v>
      </c>
      <c r="M533" s="105">
        <f>IFERROR(VLOOKUP($D533,'SAP Data'!$A$7:$SD$1500,M$4,FALSE),"")</f>
        <v>0</v>
      </c>
      <c r="N533" s="105">
        <f>IFERROR(VLOOKUP($D533,'SAP Data'!$A$7:$SD$1500,N$4,FALSE),"")</f>
        <v>0</v>
      </c>
      <c r="O533" s="105">
        <f>IFERROR(VLOOKUP($D533,'SAP Data'!$A$7:$SD$1500,O$4,FALSE),"")</f>
        <v>0</v>
      </c>
      <c r="P533" s="105">
        <f>IFERROR(VLOOKUP($D533,'SAP Data'!$A$7:$SD$1500,P$4,FALSE),"")</f>
        <v>0</v>
      </c>
      <c r="Q533" s="105">
        <f>IFERROR(VLOOKUP($D533,'SAP Data'!$A$7:$SD$1500,Q$4,FALSE),"")</f>
        <v>0</v>
      </c>
      <c r="R533" s="105">
        <f>IFERROR(VLOOKUP($D533,'SAP Data'!$A$7:$SD$1500,R$4,FALSE),"")</f>
        <v>0</v>
      </c>
      <c r="S533" s="105">
        <f>IFERROR(VLOOKUP($D533,'SAP Data'!$A$7:$SD$1500,S$4,FALSE),"")</f>
        <v>0</v>
      </c>
      <c r="T533" s="105">
        <f>IFERROR(VLOOKUP($D533,'SAP Data'!$A$7:$SD$1500,T$4,FALSE),"")</f>
        <v>0</v>
      </c>
      <c r="U533" s="105">
        <f>IFERROR(VLOOKUP($D533,'SAP Data'!$A$7:$SD$1500,U$4,FALSE),"")</f>
        <v>0</v>
      </c>
      <c r="V533" s="105">
        <f>IFERROR(VLOOKUP($D533,'SAP Data'!$A$7:$SD$1500,V$4,FALSE),"")</f>
        <v>0</v>
      </c>
      <c r="W533" s="105">
        <f>IFERROR(VLOOKUP($D533,'SAP Data'!$A$7:$SD$1500,W$4,FALSE),"")</f>
        <v>0</v>
      </c>
      <c r="X533" s="105">
        <f>IFERROR(VLOOKUP($D533,'SAP Data'!$A$7:$SD$1500,X$4,FALSE),"")</f>
        <v>0</v>
      </c>
      <c r="Y533" s="105">
        <f>IFERROR(VLOOKUP($D533,'SAP Data'!$A$7:$SD$1500,Y$4,FALSE),"")</f>
        <v>0</v>
      </c>
      <c r="Z533" s="105">
        <f>IFERROR(VLOOKUP($D533,'SAP Data'!$A$7:$SD$1500,Z$4,FALSE),"")</f>
        <v>0</v>
      </c>
      <c r="AA533" s="105">
        <f>IFERROR(VLOOKUP($D533,'SAP Data'!$A$7:$SD$1500,AA$4,FALSE),"")</f>
        <v>0</v>
      </c>
      <c r="AB533" s="105">
        <f>IFERROR(VLOOKUP($D533,'SAP Data'!$A$7:$SD$1500,AB$4,FALSE),"")</f>
        <v>0</v>
      </c>
      <c r="AC533" s="220">
        <f>IFERROR(VLOOKUP($D533,'SAP Data'!$A$7:$SD$1500,AC$4,FALSE),"")</f>
        <v>0</v>
      </c>
      <c r="AD533" s="133">
        <f t="shared" ref="AD533:AD565" si="657">IFERROR((F533/2+SUM(G533:Q533)+R533/2)/12,"")</f>
        <v>1608.1666666666667</v>
      </c>
      <c r="AE533" s="47">
        <f t="shared" ref="AE533:AE565" si="658">IFERROR((G533/2+SUM(H533:R533)+S533/2)/12,"")</f>
        <v>1608.1666666666667</v>
      </c>
      <c r="AF533" s="47">
        <f t="shared" si="647"/>
        <v>1608.1666666666667</v>
      </c>
      <c r="AG533" s="47">
        <f t="shared" si="648"/>
        <v>804.08333333333337</v>
      </c>
      <c r="AH533" s="47">
        <f t="shared" si="649"/>
        <v>0</v>
      </c>
      <c r="AI533" s="47">
        <f t="shared" si="650"/>
        <v>0</v>
      </c>
      <c r="AJ533" s="47">
        <f t="shared" si="651"/>
        <v>0</v>
      </c>
      <c r="AK533" s="47">
        <f t="shared" si="652"/>
        <v>0</v>
      </c>
      <c r="AL533" s="47">
        <f t="shared" si="653"/>
        <v>0</v>
      </c>
      <c r="AM533" s="47">
        <f t="shared" si="654"/>
        <v>0</v>
      </c>
      <c r="AN533" s="47">
        <f t="shared" si="655"/>
        <v>0</v>
      </c>
      <c r="AO533" s="132">
        <f t="shared" si="656"/>
        <v>0</v>
      </c>
      <c r="AP533" s="19"/>
      <c r="AQ533" s="201"/>
      <c r="AR533" s="19"/>
      <c r="AS533" s="19">
        <f t="shared" si="631"/>
        <v>0</v>
      </c>
      <c r="AT533" s="19"/>
      <c r="AU533" s="201"/>
      <c r="AV533" s="19"/>
      <c r="AW533" s="19">
        <f t="shared" si="632"/>
        <v>0</v>
      </c>
      <c r="AY533" s="201"/>
      <c r="BA533" s="19">
        <f t="shared" si="633"/>
        <v>0</v>
      </c>
      <c r="BC533" s="201"/>
      <c r="BE533" s="19">
        <f t="shared" si="634"/>
        <v>0</v>
      </c>
      <c r="BG533" s="201"/>
      <c r="BI533" s="19">
        <f t="shared" si="635"/>
        <v>0</v>
      </c>
      <c r="BK533" s="201"/>
      <c r="BM533" s="19">
        <f t="shared" si="636"/>
        <v>0</v>
      </c>
      <c r="BO533" s="201"/>
      <c r="BQ533" s="47">
        <f t="shared" si="637"/>
        <v>0</v>
      </c>
      <c r="BR533" s="47"/>
      <c r="BS533" s="214"/>
      <c r="BT533" s="47"/>
      <c r="BU533" s="47">
        <f t="shared" si="638"/>
        <v>0</v>
      </c>
      <c r="BV533" s="47"/>
      <c r="BW533" s="214"/>
      <c r="BX533" s="47"/>
      <c r="BY533" s="47">
        <f t="shared" si="639"/>
        <v>0</v>
      </c>
      <c r="BZ533" s="47"/>
      <c r="CA533" s="214"/>
      <c r="CB533" s="47"/>
      <c r="CC533" s="47">
        <f t="shared" si="640"/>
        <v>0</v>
      </c>
      <c r="CD533" s="47"/>
      <c r="CE533" s="214"/>
      <c r="CF533" s="47"/>
      <c r="CG533" s="47">
        <f t="shared" si="641"/>
        <v>0</v>
      </c>
      <c r="CH533" s="47"/>
      <c r="CI533" s="214"/>
      <c r="CJ533" s="47"/>
      <c r="CK533" s="47">
        <f t="shared" si="642"/>
        <v>0</v>
      </c>
      <c r="CM533" s="19">
        <f t="shared" si="643"/>
        <v>0</v>
      </c>
      <c r="CO533" s="19">
        <f t="shared" ref="CO533:CO565" si="659">IFERROR(CZ533+CU533,"")</f>
        <v>0</v>
      </c>
      <c r="CQ533" s="19">
        <f t="shared" si="630"/>
        <v>0</v>
      </c>
      <c r="CS533" s="19">
        <f t="shared" ref="CS533:CS565" si="660">IFERROR(CZ533-CQ533,"")</f>
        <v>0</v>
      </c>
      <c r="CU533" s="19">
        <f t="shared" si="644"/>
        <v>0</v>
      </c>
      <c r="CW533" s="76">
        <f t="shared" si="646"/>
        <v>0</v>
      </c>
      <c r="CY533" s="21"/>
      <c r="CZ533" s="19">
        <f t="shared" si="645"/>
        <v>0</v>
      </c>
      <c r="DA533" s="21"/>
    </row>
    <row r="534" spans="2:105" x14ac:dyDescent="0.2">
      <c r="B534" s="17" t="str">
        <f>VLOOKUP(D534,'line assign basis'!$L$15:$Q$1525,6,FALSE)</f>
        <v>O/L - WC Reclass- LT</v>
      </c>
      <c r="C534" s="20" t="s">
        <v>1516</v>
      </c>
      <c r="D534" s="20" t="str">
        <f t="shared" si="538"/>
        <v>228200</v>
      </c>
      <c r="E534" s="20">
        <f>IFERROR(VLOOKUP(D534,'line assign basis'!$L$5:$P$1288,5,FALSE),"")</f>
        <v>29</v>
      </c>
      <c r="F534" s="39">
        <v>0</v>
      </c>
      <c r="G534" s="39">
        <v>0</v>
      </c>
      <c r="H534" s="19">
        <v>-1985374</v>
      </c>
      <c r="I534" s="105">
        <f>IFERROR(VLOOKUP($D534,'SAP Data'!$A$7:$SD$1500,I$4,FALSE),"")</f>
        <v>0</v>
      </c>
      <c r="J534" s="105">
        <f>IFERROR(VLOOKUP($D534,'SAP Data'!$A$7:$SD$1500,J$4,FALSE),"")</f>
        <v>0</v>
      </c>
      <c r="K534" s="105">
        <f>IFERROR(VLOOKUP($D534,'SAP Data'!$A$7:$SD$1500,K$4,FALSE),"")</f>
        <v>-2130917</v>
      </c>
      <c r="L534" s="105">
        <f>IFERROR(VLOOKUP($D534,'SAP Data'!$A$7:$SD$1500,L$4,FALSE),"")</f>
        <v>0</v>
      </c>
      <c r="M534" s="105">
        <f>IFERROR(VLOOKUP($D534,'SAP Data'!$A$7:$SD$1500,M$4,FALSE),"")</f>
        <v>0</v>
      </c>
      <c r="N534" s="105">
        <f>IFERROR(VLOOKUP($D534,'SAP Data'!$A$7:$SD$1500,N$4,FALSE),"")</f>
        <v>-2074661</v>
      </c>
      <c r="O534" s="105">
        <f>IFERROR(VLOOKUP($D534,'SAP Data'!$A$7:$SD$1500,O$4,FALSE),"")</f>
        <v>0</v>
      </c>
      <c r="P534" s="105">
        <f>IFERROR(VLOOKUP($D534,'SAP Data'!$A$7:$SD$1500,P$4,FALSE),"")</f>
        <v>0</v>
      </c>
      <c r="Q534" s="105">
        <f>IFERROR(VLOOKUP($D534,'SAP Data'!$A$7:$SD$1500,Q$4,FALSE),"")</f>
        <v>-2054482</v>
      </c>
      <c r="R534" s="105">
        <f>IFERROR(VLOOKUP($D534,'SAP Data'!$A$7:$SD$1500,R$4,FALSE),"")</f>
        <v>0</v>
      </c>
      <c r="S534" s="105">
        <f>IFERROR(VLOOKUP($D534,'SAP Data'!$A$7:$SD$1500,S$4,FALSE),"")</f>
        <v>0</v>
      </c>
      <c r="T534" s="105">
        <f>IFERROR(VLOOKUP($D534,'SAP Data'!$A$7:$SD$1500,T$4,FALSE),"")</f>
        <v>-2028755</v>
      </c>
      <c r="U534" s="105">
        <f>IFERROR(VLOOKUP($D534,'SAP Data'!$A$7:$SD$1500,U$4,FALSE),"")</f>
        <v>0</v>
      </c>
      <c r="V534" s="105">
        <f>IFERROR(VLOOKUP($D534,'SAP Data'!$A$7:$SD$1500,V$4,FALSE),"")</f>
        <v>0</v>
      </c>
      <c r="W534" s="105">
        <f>IFERROR(VLOOKUP($D534,'SAP Data'!$A$7:$SD$1500,W$4,FALSE),"")</f>
        <v>-1989248</v>
      </c>
      <c r="X534" s="105">
        <f>IFERROR(VLOOKUP($D534,'SAP Data'!$A$7:$SD$1500,X$4,FALSE),"")</f>
        <v>0</v>
      </c>
      <c r="Y534" s="105">
        <f>IFERROR(VLOOKUP($D534,'SAP Data'!$A$7:$SD$1500,Y$4,FALSE),"")</f>
        <v>0</v>
      </c>
      <c r="Z534" s="105">
        <f>IFERROR(VLOOKUP($D534,'SAP Data'!$A$7:$SD$1500,Z$4,FALSE),"")</f>
        <v>-1882618</v>
      </c>
      <c r="AA534" s="105">
        <f>IFERROR(VLOOKUP($D534,'SAP Data'!$A$7:$SD$1500,AA$4,FALSE),"")</f>
        <v>-1882618</v>
      </c>
      <c r="AB534" s="105">
        <f>IFERROR(VLOOKUP($D534,'SAP Data'!$A$7:$SD$1500,AB$4,FALSE),"")</f>
        <v>-1882618</v>
      </c>
      <c r="AC534" s="220">
        <f>IFERROR(VLOOKUP($D534,'SAP Data'!$A$7:$SD$1500,AC$4,FALSE),"")</f>
        <v>-1785442</v>
      </c>
      <c r="AD534" s="133">
        <f t="shared" si="657"/>
        <v>-687119.5</v>
      </c>
      <c r="AE534" s="47">
        <f t="shared" si="658"/>
        <v>-687119.5</v>
      </c>
      <c r="AF534" s="47">
        <f t="shared" si="647"/>
        <v>-688927.04166666663</v>
      </c>
      <c r="AG534" s="47">
        <f t="shared" si="648"/>
        <v>-690734.58333333337</v>
      </c>
      <c r="AH534" s="47">
        <f t="shared" si="649"/>
        <v>-690734.58333333337</v>
      </c>
      <c r="AI534" s="47">
        <f t="shared" si="650"/>
        <v>-684831.70833333337</v>
      </c>
      <c r="AJ534" s="47">
        <f t="shared" si="651"/>
        <v>-678928.83333333337</v>
      </c>
      <c r="AK534" s="47">
        <f t="shared" si="652"/>
        <v>-678928.83333333337</v>
      </c>
      <c r="AL534" s="47">
        <f t="shared" si="653"/>
        <v>-670927.04166666663</v>
      </c>
      <c r="AM534" s="47">
        <f t="shared" si="654"/>
        <v>-741367.66666666663</v>
      </c>
      <c r="AN534" s="47">
        <f t="shared" si="655"/>
        <v>-898252.5</v>
      </c>
      <c r="AO534" s="132">
        <f t="shared" si="656"/>
        <v>-965484.91666666663</v>
      </c>
      <c r="AP534" s="19"/>
      <c r="AQ534" s="201"/>
      <c r="AR534" s="19"/>
      <c r="AS534" s="19">
        <f t="shared" si="631"/>
        <v>-687119.5</v>
      </c>
      <c r="AT534" s="19"/>
      <c r="AU534" s="201"/>
      <c r="AV534" s="19"/>
      <c r="AW534" s="19">
        <f t="shared" si="632"/>
        <v>-687119.5</v>
      </c>
      <c r="AY534" s="201"/>
      <c r="BA534" s="19">
        <f t="shared" si="633"/>
        <v>-688927.04166666663</v>
      </c>
      <c r="BC534" s="201"/>
      <c r="BE534" s="19">
        <f t="shared" si="634"/>
        <v>-690734.58333333337</v>
      </c>
      <c r="BG534" s="201"/>
      <c r="BI534" s="19">
        <f t="shared" si="635"/>
        <v>-690734.58333333337</v>
      </c>
      <c r="BK534" s="201"/>
      <c r="BM534" s="19">
        <f t="shared" si="636"/>
        <v>-684831.70833333337</v>
      </c>
      <c r="BO534" s="201"/>
      <c r="BQ534" s="47">
        <f t="shared" si="637"/>
        <v>-678928.83333333337</v>
      </c>
      <c r="BR534" s="47"/>
      <c r="BS534" s="214"/>
      <c r="BT534" s="47"/>
      <c r="BU534" s="47">
        <f t="shared" si="638"/>
        <v>-678928.83333333337</v>
      </c>
      <c r="BV534" s="47"/>
      <c r="BW534" s="214"/>
      <c r="BX534" s="47"/>
      <c r="BY534" s="47">
        <f t="shared" si="639"/>
        <v>-670927.04166666663</v>
      </c>
      <c r="BZ534" s="47"/>
      <c r="CA534" s="214"/>
      <c r="CB534" s="47"/>
      <c r="CC534" s="47">
        <f t="shared" si="640"/>
        <v>-741367.66666666663</v>
      </c>
      <c r="CD534" s="47"/>
      <c r="CE534" s="214"/>
      <c r="CF534" s="47"/>
      <c r="CG534" s="47">
        <f t="shared" si="641"/>
        <v>-898252.5</v>
      </c>
      <c r="CH534" s="47"/>
      <c r="CI534" s="214"/>
      <c r="CJ534" s="47"/>
      <c r="CK534" s="47">
        <f t="shared" si="642"/>
        <v>-965484.91666666663</v>
      </c>
      <c r="CM534" s="19">
        <f t="shared" si="643"/>
        <v>0</v>
      </c>
      <c r="CO534" s="19">
        <f t="shared" si="659"/>
        <v>0</v>
      </c>
      <c r="CQ534" s="19">
        <f t="shared" si="630"/>
        <v>0</v>
      </c>
      <c r="CS534" s="19">
        <f t="shared" si="660"/>
        <v>0</v>
      </c>
      <c r="CU534" s="19">
        <f t="shared" si="644"/>
        <v>0</v>
      </c>
      <c r="CW534" s="76">
        <f t="shared" si="646"/>
        <v>0</v>
      </c>
      <c r="CY534" s="21"/>
      <c r="CZ534" s="19">
        <f t="shared" si="645"/>
        <v>0</v>
      </c>
      <c r="DA534" s="21"/>
    </row>
    <row r="535" spans="2:105" x14ac:dyDescent="0.2">
      <c r="B535" s="17" t="str">
        <f>VLOOKUP(D535,'line assign basis'!$L$15:$Q$1525,6,FALSE)</f>
        <v>DCP - EXEC AND DIR</v>
      </c>
      <c r="C535" s="20" t="s">
        <v>1519</v>
      </c>
      <c r="D535" s="20" t="str">
        <f t="shared" ref="D535:D565" si="661">RIGHT(C535,6)</f>
        <v>228400</v>
      </c>
      <c r="E535" s="20">
        <f>IFERROR(VLOOKUP(D535,'line assign basis'!$L$5:$P$1288,5,FALSE),"")</f>
        <v>5</v>
      </c>
      <c r="F535" s="39">
        <v>-7258897.5199999996</v>
      </c>
      <c r="G535" s="39">
        <v>-7206037.6600000001</v>
      </c>
      <c r="H535" s="19">
        <v>-7697707.4000000004</v>
      </c>
      <c r="I535" s="105">
        <f>IFERROR(VLOOKUP($D535,'SAP Data'!$A$7:$SD$1500,I$4,FALSE),"")</f>
        <v>-7723248.8600000003</v>
      </c>
      <c r="J535" s="105">
        <f>IFERROR(VLOOKUP($D535,'SAP Data'!$A$7:$SD$1500,J$4,FALSE),"")</f>
        <v>-7456929.75</v>
      </c>
      <c r="K535" s="105">
        <f>IFERROR(VLOOKUP($D535,'SAP Data'!$A$7:$SD$1500,K$4,FALSE),"")</f>
        <v>-7518666.4299999997</v>
      </c>
      <c r="L535" s="105">
        <f>IFERROR(VLOOKUP($D535,'SAP Data'!$A$7:$SD$1500,L$4,FALSE),"")</f>
        <v>-7605554.5800000001</v>
      </c>
      <c r="M535" s="105">
        <f>IFERROR(VLOOKUP($D535,'SAP Data'!$A$7:$SD$1500,M$4,FALSE),"")</f>
        <v>-7610545.75</v>
      </c>
      <c r="N535" s="105">
        <f>IFERROR(VLOOKUP($D535,'SAP Data'!$A$7:$SD$1500,N$4,FALSE),"")</f>
        <v>-7696239.5300000003</v>
      </c>
      <c r="O535" s="105">
        <f>IFERROR(VLOOKUP($D535,'SAP Data'!$A$7:$SD$1500,O$4,FALSE),"")</f>
        <v>-7782468.1500000004</v>
      </c>
      <c r="P535" s="105">
        <f>IFERROR(VLOOKUP($D535,'SAP Data'!$A$7:$SD$1500,P$4,FALSE),"")</f>
        <v>-7790329.4199999999</v>
      </c>
      <c r="Q535" s="105">
        <f>IFERROR(VLOOKUP($D535,'SAP Data'!$A$7:$SD$1500,Q$4,FALSE),"")</f>
        <v>-7899581.0499999998</v>
      </c>
      <c r="R535" s="105">
        <f>IFERROR(VLOOKUP($D535,'SAP Data'!$A$7:$SD$1500,R$4,FALSE),"")</f>
        <v>-7249315.8700000001</v>
      </c>
      <c r="S535" s="105">
        <f>IFERROR(VLOOKUP($D535,'SAP Data'!$A$7:$SD$1500,S$4,FALSE),"")</f>
        <v>-7325086.2199999997</v>
      </c>
      <c r="T535" s="105">
        <f>IFERROR(VLOOKUP($D535,'SAP Data'!$A$7:$SD$1500,T$4,FALSE),"")</f>
        <v>-7621191.9500000002</v>
      </c>
      <c r="U535" s="105">
        <f>IFERROR(VLOOKUP($D535,'SAP Data'!$A$7:$SD$1500,U$4,FALSE),"")</f>
        <v>-7619009.0800000001</v>
      </c>
      <c r="V535" s="105">
        <f>IFERROR(VLOOKUP($D535,'SAP Data'!$A$7:$SD$1500,V$4,FALSE),"")</f>
        <v>-7695204.1299999999</v>
      </c>
      <c r="W535" s="105">
        <f>IFERROR(VLOOKUP($D535,'SAP Data'!$A$7:$SD$1500,W$4,FALSE),"")</f>
        <v>-7777347.79</v>
      </c>
      <c r="X535" s="105">
        <f>IFERROR(VLOOKUP($D535,'SAP Data'!$A$7:$SD$1500,X$4,FALSE),"")</f>
        <v>-7846524.6399999997</v>
      </c>
      <c r="Y535" s="105">
        <f>IFERROR(VLOOKUP($D535,'SAP Data'!$A$7:$SD$1500,Y$4,FALSE),"")</f>
        <v>-7938888.1799999997</v>
      </c>
      <c r="Z535" s="105">
        <f>IFERROR(VLOOKUP($D535,'SAP Data'!$A$7:$SD$1500,Z$4,FALSE),"")</f>
        <v>-8018337.25</v>
      </c>
      <c r="AA535" s="105">
        <f>IFERROR(VLOOKUP($D535,'SAP Data'!$A$7:$SD$1500,AA$4,FALSE),"")</f>
        <v>-8092314.2000000002</v>
      </c>
      <c r="AB535" s="105">
        <f>IFERROR(VLOOKUP($D535,'SAP Data'!$A$7:$SD$1500,AB$4,FALSE),"")</f>
        <v>-8169514.29</v>
      </c>
      <c r="AC535" s="220">
        <f>IFERROR(VLOOKUP($D535,'SAP Data'!$A$7:$SD$1500,AC$4,FALSE),"")</f>
        <v>-8244506.6100000003</v>
      </c>
      <c r="AD535" s="133">
        <f t="shared" si="657"/>
        <v>-7603451.2729166672</v>
      </c>
      <c r="AE535" s="47">
        <f t="shared" si="658"/>
        <v>-7608012.394166667</v>
      </c>
      <c r="AF535" s="47">
        <f t="shared" si="647"/>
        <v>-7609784.6070833327</v>
      </c>
      <c r="AG535" s="47">
        <f t="shared" si="648"/>
        <v>-7602253.1391666681</v>
      </c>
      <c r="AH535" s="47">
        <f t="shared" si="649"/>
        <v>-7607837.9141666666</v>
      </c>
      <c r="AI535" s="47">
        <f t="shared" si="650"/>
        <v>-7628544.4033333324</v>
      </c>
      <c r="AJ535" s="47">
        <f t="shared" si="651"/>
        <v>-7649363.2124999994</v>
      </c>
      <c r="AK535" s="47">
        <f t="shared" si="652"/>
        <v>-7673084.5662500011</v>
      </c>
      <c r="AL535" s="47">
        <f t="shared" si="653"/>
        <v>-7700186.2391666686</v>
      </c>
      <c r="AM535" s="47">
        <f t="shared" si="654"/>
        <v>-7726517.2295833314</v>
      </c>
      <c r="AN535" s="47">
        <f t="shared" si="655"/>
        <v>-7755226.8512499994</v>
      </c>
      <c r="AO535" s="132">
        <f t="shared" si="656"/>
        <v>-7785398.1191666685</v>
      </c>
      <c r="AP535" s="19"/>
      <c r="AQ535" s="201"/>
      <c r="AR535" s="19"/>
      <c r="AS535" s="19">
        <f t="shared" si="631"/>
        <v>0</v>
      </c>
      <c r="AT535" s="19"/>
      <c r="AU535" s="201"/>
      <c r="AV535" s="19"/>
      <c r="AW535" s="19">
        <f t="shared" si="632"/>
        <v>0</v>
      </c>
      <c r="AY535" s="201"/>
      <c r="BA535" s="19">
        <f t="shared" si="633"/>
        <v>0</v>
      </c>
      <c r="BC535" s="201"/>
      <c r="BE535" s="19">
        <f t="shared" si="634"/>
        <v>0</v>
      </c>
      <c r="BG535" s="201"/>
      <c r="BI535" s="19">
        <f t="shared" si="635"/>
        <v>0</v>
      </c>
      <c r="BK535" s="201"/>
      <c r="BM535" s="19">
        <f t="shared" si="636"/>
        <v>0</v>
      </c>
      <c r="BO535" s="201"/>
      <c r="BQ535" s="47">
        <f t="shared" si="637"/>
        <v>0</v>
      </c>
      <c r="BR535" s="47"/>
      <c r="BS535" s="214"/>
      <c r="BT535" s="47"/>
      <c r="BU535" s="47">
        <f t="shared" si="638"/>
        <v>0</v>
      </c>
      <c r="BV535" s="47"/>
      <c r="BW535" s="214"/>
      <c r="BX535" s="47"/>
      <c r="BY535" s="47">
        <f t="shared" si="639"/>
        <v>0</v>
      </c>
      <c r="BZ535" s="47"/>
      <c r="CA535" s="214"/>
      <c r="CB535" s="47"/>
      <c r="CC535" s="47">
        <f t="shared" si="640"/>
        <v>0</v>
      </c>
      <c r="CD535" s="47"/>
      <c r="CE535" s="214"/>
      <c r="CF535" s="47"/>
      <c r="CG535" s="47">
        <f t="shared" si="641"/>
        <v>0</v>
      </c>
      <c r="CH535" s="47"/>
      <c r="CI535" s="214"/>
      <c r="CJ535" s="47"/>
      <c r="CK535" s="47">
        <f t="shared" si="642"/>
        <v>0</v>
      </c>
      <c r="CM535" s="19">
        <f t="shared" si="643"/>
        <v>-7785398.1191666685</v>
      </c>
      <c r="CO535" s="19">
        <f t="shared" si="659"/>
        <v>0</v>
      </c>
      <c r="CQ535" s="19">
        <f t="shared" si="630"/>
        <v>0</v>
      </c>
      <c r="CS535" s="19">
        <f t="shared" si="660"/>
        <v>0</v>
      </c>
      <c r="CU535" s="19">
        <f t="shared" si="644"/>
        <v>0</v>
      </c>
      <c r="CW535" s="76">
        <f t="shared" si="646"/>
        <v>0</v>
      </c>
      <c r="CY535" s="21"/>
      <c r="CZ535" s="19">
        <f t="shared" si="645"/>
        <v>0</v>
      </c>
      <c r="DA535" s="21"/>
    </row>
    <row r="536" spans="2:105" x14ac:dyDescent="0.2">
      <c r="B536" s="17" t="str">
        <f>VLOOKUP(D536,'line assign basis'!$L$15:$Q$1525,6,FALSE)</f>
        <v>DDCP</v>
      </c>
      <c r="C536" s="20" t="s">
        <v>1522</v>
      </c>
      <c r="D536" s="20" t="str">
        <f t="shared" si="661"/>
        <v>228402</v>
      </c>
      <c r="E536" s="20">
        <f>IFERROR(VLOOKUP(D536,'line assign basis'!$L$5:$P$1288,5,FALSE),"")</f>
        <v>5</v>
      </c>
      <c r="F536" s="39">
        <v>-5021419.88</v>
      </c>
      <c r="G536" s="39">
        <v>-5031565.96</v>
      </c>
      <c r="H536" s="19">
        <v>-5047834.96</v>
      </c>
      <c r="I536" s="105">
        <f>IFERROR(VLOOKUP($D536,'SAP Data'!$A$7:$SD$1500,I$4,FALSE),"")</f>
        <v>-5126304.78</v>
      </c>
      <c r="J536" s="105">
        <f>IFERROR(VLOOKUP($D536,'SAP Data'!$A$7:$SD$1500,J$4,FALSE),"")</f>
        <v>-5145941.78</v>
      </c>
      <c r="K536" s="105">
        <f>IFERROR(VLOOKUP($D536,'SAP Data'!$A$7:$SD$1500,K$4,FALSE),"")</f>
        <v>-5163394.78</v>
      </c>
      <c r="L536" s="105">
        <f>IFERROR(VLOOKUP($D536,'SAP Data'!$A$7:$SD$1500,L$4,FALSE),"")</f>
        <v>-5210782.3099999996</v>
      </c>
      <c r="M536" s="105">
        <f>IFERROR(VLOOKUP($D536,'SAP Data'!$A$7:$SD$1500,M$4,FALSE),"")</f>
        <v>-5230247.3099999996</v>
      </c>
      <c r="N536" s="105">
        <f>IFERROR(VLOOKUP($D536,'SAP Data'!$A$7:$SD$1500,N$4,FALSE),"")</f>
        <v>-5252032.3099999996</v>
      </c>
      <c r="O536" s="105">
        <f>IFERROR(VLOOKUP($D536,'SAP Data'!$A$7:$SD$1500,O$4,FALSE),"")</f>
        <v>-5296507.0199999996</v>
      </c>
      <c r="P536" s="105">
        <f>IFERROR(VLOOKUP($D536,'SAP Data'!$A$7:$SD$1500,P$4,FALSE),"")</f>
        <v>-5316369.0199999996</v>
      </c>
      <c r="Q536" s="105">
        <f>IFERROR(VLOOKUP($D536,'SAP Data'!$A$7:$SD$1500,Q$4,FALSE),"")</f>
        <v>-5337802.0199999996</v>
      </c>
      <c r="R536" s="105">
        <f>IFERROR(VLOOKUP($D536,'SAP Data'!$A$7:$SD$1500,R$4,FALSE),"")</f>
        <v>-5251834.79</v>
      </c>
      <c r="S536" s="105">
        <f>IFERROR(VLOOKUP($D536,'SAP Data'!$A$7:$SD$1500,S$4,FALSE),"")</f>
        <v>-5271791.79</v>
      </c>
      <c r="T536" s="105">
        <f>IFERROR(VLOOKUP($D536,'SAP Data'!$A$7:$SD$1500,T$4,FALSE),"")</f>
        <v>-5252875.47</v>
      </c>
      <c r="U536" s="105">
        <f>IFERROR(VLOOKUP($D536,'SAP Data'!$A$7:$SD$1500,U$4,FALSE),"")</f>
        <v>-5460617.5199999996</v>
      </c>
      <c r="V536" s="105">
        <f>IFERROR(VLOOKUP($D536,'SAP Data'!$A$7:$SD$1500,V$4,FALSE),"")</f>
        <v>-5441195.5800000001</v>
      </c>
      <c r="W536" s="105">
        <f>IFERROR(VLOOKUP($D536,'SAP Data'!$A$7:$SD$1500,W$4,FALSE),"")</f>
        <v>-5460829.5800000001</v>
      </c>
      <c r="X536" s="105">
        <f>IFERROR(VLOOKUP($D536,'SAP Data'!$A$7:$SD$1500,X$4,FALSE),"")</f>
        <v>-5582145.5499999998</v>
      </c>
      <c r="Y536" s="105">
        <f>IFERROR(VLOOKUP($D536,'SAP Data'!$A$7:$SD$1500,Y$4,FALSE),"")</f>
        <v>-5559126.4400000004</v>
      </c>
      <c r="Z536" s="105">
        <f>IFERROR(VLOOKUP($D536,'SAP Data'!$A$7:$SD$1500,Z$4,FALSE),"")</f>
        <v>-5577842.4400000004</v>
      </c>
      <c r="AA536" s="105">
        <f>IFERROR(VLOOKUP($D536,'SAP Data'!$A$7:$SD$1500,AA$4,FALSE),"")</f>
        <v>-5696944.29</v>
      </c>
      <c r="AB536" s="105">
        <f>IFERROR(VLOOKUP($D536,'SAP Data'!$A$7:$SD$1500,AB$4,FALSE),"")</f>
        <v>-5671840.5999999996</v>
      </c>
      <c r="AC536" s="220">
        <f>IFERROR(VLOOKUP($D536,'SAP Data'!$A$7:$SD$1500,AC$4,FALSE),"")</f>
        <v>-5688430.5999999996</v>
      </c>
      <c r="AD536" s="133">
        <f t="shared" si="657"/>
        <v>-5191284.1320833331</v>
      </c>
      <c r="AE536" s="47">
        <f t="shared" si="658"/>
        <v>-5210894.1629166659</v>
      </c>
      <c r="AF536" s="47">
        <f t="shared" si="647"/>
        <v>-5229446.9270833312</v>
      </c>
      <c r="AG536" s="47">
        <f t="shared" si="648"/>
        <v>-5251919.979166666</v>
      </c>
      <c r="AH536" s="47">
        <f t="shared" si="649"/>
        <v>-5278151.9183333321</v>
      </c>
      <c r="AI536" s="47">
        <f t="shared" si="650"/>
        <v>-5302847.2766666664</v>
      </c>
      <c r="AJ536" s="47">
        <f t="shared" si="651"/>
        <v>-5330713.8616666663</v>
      </c>
      <c r="AK536" s="47">
        <f t="shared" si="652"/>
        <v>-5359890.6270833323</v>
      </c>
      <c r="AL536" s="47">
        <f t="shared" si="653"/>
        <v>-5387169.3462499985</v>
      </c>
      <c r="AM536" s="47">
        <f t="shared" si="654"/>
        <v>-5417429.6545833321</v>
      </c>
      <c r="AN536" s="47">
        <f t="shared" si="655"/>
        <v>-5448925.8566666646</v>
      </c>
      <c r="AO536" s="132">
        <f t="shared" si="656"/>
        <v>-5478346.6966666654</v>
      </c>
      <c r="AP536" s="19"/>
      <c r="AQ536" s="201"/>
      <c r="AR536" s="19"/>
      <c r="AS536" s="19">
        <f t="shared" si="631"/>
        <v>0</v>
      </c>
      <c r="AT536" s="19"/>
      <c r="AU536" s="201"/>
      <c r="AV536" s="19"/>
      <c r="AW536" s="19">
        <f t="shared" si="632"/>
        <v>0</v>
      </c>
      <c r="AY536" s="201"/>
      <c r="BA536" s="19">
        <f t="shared" si="633"/>
        <v>0</v>
      </c>
      <c r="BC536" s="201"/>
      <c r="BE536" s="19">
        <f t="shared" si="634"/>
        <v>0</v>
      </c>
      <c r="BG536" s="201"/>
      <c r="BI536" s="19">
        <f t="shared" si="635"/>
        <v>0</v>
      </c>
      <c r="BK536" s="201"/>
      <c r="BM536" s="19">
        <f t="shared" si="636"/>
        <v>0</v>
      </c>
      <c r="BO536" s="201"/>
      <c r="BQ536" s="47">
        <f t="shared" si="637"/>
        <v>0</v>
      </c>
      <c r="BR536" s="47"/>
      <c r="BS536" s="214"/>
      <c r="BT536" s="47"/>
      <c r="BU536" s="47">
        <f t="shared" si="638"/>
        <v>0</v>
      </c>
      <c r="BV536" s="47"/>
      <c r="BW536" s="214"/>
      <c r="BX536" s="47"/>
      <c r="BY536" s="47">
        <f t="shared" si="639"/>
        <v>0</v>
      </c>
      <c r="BZ536" s="47"/>
      <c r="CA536" s="214"/>
      <c r="CB536" s="47"/>
      <c r="CC536" s="47">
        <f t="shared" si="640"/>
        <v>0</v>
      </c>
      <c r="CD536" s="47"/>
      <c r="CE536" s="214"/>
      <c r="CF536" s="47"/>
      <c r="CG536" s="47">
        <f t="shared" si="641"/>
        <v>0</v>
      </c>
      <c r="CH536" s="47"/>
      <c r="CI536" s="214"/>
      <c r="CJ536" s="47"/>
      <c r="CK536" s="47">
        <f t="shared" si="642"/>
        <v>0</v>
      </c>
      <c r="CM536" s="19">
        <f t="shared" si="643"/>
        <v>-5478346.6966666654</v>
      </c>
      <c r="CO536" s="19">
        <f t="shared" si="659"/>
        <v>0</v>
      </c>
      <c r="CQ536" s="19">
        <f t="shared" si="630"/>
        <v>0</v>
      </c>
      <c r="CS536" s="19">
        <f t="shared" si="660"/>
        <v>0</v>
      </c>
      <c r="CU536" s="19">
        <f t="shared" si="644"/>
        <v>0</v>
      </c>
      <c r="CW536" s="76">
        <f t="shared" si="646"/>
        <v>0</v>
      </c>
      <c r="CY536" s="21"/>
      <c r="CZ536" s="19">
        <f t="shared" si="645"/>
        <v>0</v>
      </c>
      <c r="DA536" s="21"/>
    </row>
    <row r="537" spans="2:105" x14ac:dyDescent="0.2">
      <c r="B537" s="17" t="str">
        <f>VLOOKUP(D537,'line assign basis'!$L$15:$Q$1525,6,FALSE)</f>
        <v>ENVIRON. LIABILITIES</v>
      </c>
      <c r="C537" s="20" t="s">
        <v>1525</v>
      </c>
      <c r="D537" s="20" t="str">
        <f t="shared" si="661"/>
        <v>253000</v>
      </c>
      <c r="E537" s="20">
        <f>IFERROR(VLOOKUP(D537,'line assign basis'!$L$5:$P$1288,5,FALSE),"")</f>
        <v>23</v>
      </c>
      <c r="F537" s="39">
        <v>19087947</v>
      </c>
      <c r="G537" s="39">
        <v>19087947</v>
      </c>
      <c r="H537" s="19">
        <v>16763812</v>
      </c>
      <c r="I537" s="105">
        <f>IFERROR(VLOOKUP($D537,'SAP Data'!$A$7:$SD$1500,I$4,FALSE),"")</f>
        <v>16763812</v>
      </c>
      <c r="J537" s="105">
        <f>IFERROR(VLOOKUP($D537,'SAP Data'!$A$7:$SD$1500,J$4,FALSE),"")</f>
        <v>16763812</v>
      </c>
      <c r="K537" s="105">
        <f>IFERROR(VLOOKUP($D537,'SAP Data'!$A$7:$SD$1500,K$4,FALSE),"")</f>
        <v>14495507</v>
      </c>
      <c r="L537" s="105">
        <f>IFERROR(VLOOKUP($D537,'SAP Data'!$A$7:$SD$1500,L$4,FALSE),"")</f>
        <v>14495507</v>
      </c>
      <c r="M537" s="105">
        <f>IFERROR(VLOOKUP($D537,'SAP Data'!$A$7:$SD$1500,M$4,FALSE),"")</f>
        <v>14495507</v>
      </c>
      <c r="N537" s="105">
        <f>IFERROR(VLOOKUP($D537,'SAP Data'!$A$7:$SD$1500,N$4,FALSE),"")</f>
        <v>18745582</v>
      </c>
      <c r="O537" s="105">
        <f>IFERROR(VLOOKUP($D537,'SAP Data'!$A$7:$SD$1500,O$4,FALSE),"")</f>
        <v>18745582</v>
      </c>
      <c r="P537" s="105">
        <f>IFERROR(VLOOKUP($D537,'SAP Data'!$A$7:$SD$1500,P$4,FALSE),"")</f>
        <v>18745582</v>
      </c>
      <c r="Q537" s="105">
        <f>IFERROR(VLOOKUP($D537,'SAP Data'!$A$7:$SD$1500,Q$4,FALSE),"")</f>
        <v>33111094</v>
      </c>
      <c r="R537" s="105">
        <f>IFERROR(VLOOKUP($D537,'SAP Data'!$A$7:$SD$1500,R$4,FALSE),"")</f>
        <v>33111094</v>
      </c>
      <c r="S537" s="105">
        <f>IFERROR(VLOOKUP($D537,'SAP Data'!$A$7:$SD$1500,S$4,FALSE),"")</f>
        <v>33111094</v>
      </c>
      <c r="T537" s="105">
        <f>IFERROR(VLOOKUP($D537,'SAP Data'!$A$7:$SD$1500,T$4,FALSE),"")</f>
        <v>30142840</v>
      </c>
      <c r="U537" s="105">
        <f>IFERROR(VLOOKUP($D537,'SAP Data'!$A$7:$SD$1500,U$4,FALSE),"")</f>
        <v>30142840</v>
      </c>
      <c r="V537" s="105">
        <f>IFERROR(VLOOKUP($D537,'SAP Data'!$A$7:$SD$1500,V$4,FALSE),"")</f>
        <v>30142840</v>
      </c>
      <c r="W537" s="105">
        <f>IFERROR(VLOOKUP($D537,'SAP Data'!$A$7:$SD$1500,W$4,FALSE),"")</f>
        <v>17577362</v>
      </c>
      <c r="X537" s="105">
        <f>IFERROR(VLOOKUP($D537,'SAP Data'!$A$7:$SD$1500,X$4,FALSE),"")</f>
        <v>17577362</v>
      </c>
      <c r="Y537" s="105">
        <f>IFERROR(VLOOKUP($D537,'SAP Data'!$A$7:$SD$1500,Y$4,FALSE),"")</f>
        <v>17577362</v>
      </c>
      <c r="Z537" s="105">
        <f>IFERROR(VLOOKUP($D537,'SAP Data'!$A$7:$SD$1500,Z$4,FALSE),"")</f>
        <v>22403178</v>
      </c>
      <c r="AA537" s="105">
        <f>IFERROR(VLOOKUP($D537,'SAP Data'!$A$7:$SD$1500,AA$4,FALSE),"")</f>
        <v>22403178</v>
      </c>
      <c r="AB537" s="105">
        <f>IFERROR(VLOOKUP($D537,'SAP Data'!$A$7:$SD$1500,AB$4,FALSE),"")</f>
        <v>22403178</v>
      </c>
      <c r="AC537" s="220">
        <f>IFERROR(VLOOKUP($D537,'SAP Data'!$A$7:$SD$1500,AC$4,FALSE),"")</f>
        <v>35015064</v>
      </c>
      <c r="AD537" s="133">
        <f t="shared" si="657"/>
        <v>19026105.375</v>
      </c>
      <c r="AE537" s="47">
        <f t="shared" si="658"/>
        <v>20194700.958333332</v>
      </c>
      <c r="AF537" s="47">
        <f t="shared" si="647"/>
        <v>21336458.25</v>
      </c>
      <c r="AG537" s="47">
        <f t="shared" si="648"/>
        <v>22451377.25</v>
      </c>
      <c r="AH537" s="47">
        <f t="shared" si="649"/>
        <v>23566296.25</v>
      </c>
      <c r="AI537" s="47">
        <f t="shared" si="650"/>
        <v>24252166.375</v>
      </c>
      <c r="AJ537" s="47">
        <f t="shared" si="651"/>
        <v>24508987.625</v>
      </c>
      <c r="AK537" s="47">
        <f t="shared" si="652"/>
        <v>24765808.875</v>
      </c>
      <c r="AL537" s="47">
        <f t="shared" si="653"/>
        <v>25046619.333333332</v>
      </c>
      <c r="AM537" s="47">
        <f t="shared" si="654"/>
        <v>25351419</v>
      </c>
      <c r="AN537" s="47">
        <f t="shared" si="655"/>
        <v>25656218.666666668</v>
      </c>
      <c r="AO537" s="132">
        <f t="shared" si="656"/>
        <v>25887950.583333332</v>
      </c>
      <c r="AP537" s="19"/>
      <c r="AQ537" s="201"/>
      <c r="AR537" s="19"/>
      <c r="AS537" s="19">
        <f t="shared" si="631"/>
        <v>0</v>
      </c>
      <c r="AT537" s="19"/>
      <c r="AU537" s="201"/>
      <c r="AV537" s="19"/>
      <c r="AW537" s="19">
        <f t="shared" si="632"/>
        <v>0</v>
      </c>
      <c r="AY537" s="201"/>
      <c r="BA537" s="19">
        <f t="shared" si="633"/>
        <v>0</v>
      </c>
      <c r="BC537" s="201"/>
      <c r="BE537" s="19">
        <f t="shared" si="634"/>
        <v>0</v>
      </c>
      <c r="BG537" s="201"/>
      <c r="BI537" s="19">
        <f t="shared" si="635"/>
        <v>0</v>
      </c>
      <c r="BK537" s="201"/>
      <c r="BM537" s="19">
        <f t="shared" si="636"/>
        <v>0</v>
      </c>
      <c r="BO537" s="201"/>
      <c r="BQ537" s="47">
        <f t="shared" si="637"/>
        <v>0</v>
      </c>
      <c r="BR537" s="47"/>
      <c r="BS537" s="214"/>
      <c r="BT537" s="47"/>
      <c r="BU537" s="47">
        <f t="shared" si="638"/>
        <v>0</v>
      </c>
      <c r="BV537" s="47"/>
      <c r="BW537" s="214"/>
      <c r="BX537" s="47"/>
      <c r="BY537" s="47">
        <f t="shared" si="639"/>
        <v>0</v>
      </c>
      <c r="BZ537" s="47"/>
      <c r="CA537" s="214"/>
      <c r="CB537" s="47"/>
      <c r="CC537" s="47">
        <f t="shared" si="640"/>
        <v>0</v>
      </c>
      <c r="CD537" s="47"/>
      <c r="CE537" s="214"/>
      <c r="CF537" s="47"/>
      <c r="CG537" s="47">
        <f t="shared" si="641"/>
        <v>0</v>
      </c>
      <c r="CH537" s="47"/>
      <c r="CI537" s="214"/>
      <c r="CJ537" s="47"/>
      <c r="CK537" s="47">
        <f t="shared" si="642"/>
        <v>0</v>
      </c>
      <c r="CM537" s="19">
        <f t="shared" si="643"/>
        <v>0</v>
      </c>
      <c r="CO537" s="19">
        <f t="shared" si="659"/>
        <v>25887950.583333332</v>
      </c>
      <c r="CQ537" s="19">
        <f t="shared" si="630"/>
        <v>0</v>
      </c>
      <c r="CS537" s="19">
        <f t="shared" si="660"/>
        <v>0</v>
      </c>
      <c r="CU537" s="19">
        <f t="shared" si="644"/>
        <v>25887950.583333332</v>
      </c>
      <c r="CW537" s="76">
        <f t="shared" si="646"/>
        <v>0</v>
      </c>
      <c r="CY537" s="21"/>
      <c r="CZ537" s="19">
        <f t="shared" si="645"/>
        <v>0</v>
      </c>
      <c r="DA537" s="21"/>
    </row>
    <row r="538" spans="2:105" x14ac:dyDescent="0.2">
      <c r="B538" s="17" t="str">
        <f>VLOOKUP(D538,'line assign basis'!$L$15:$Q$1525,6,FALSE)</f>
        <v>Western States Liab</v>
      </c>
      <c r="C538" s="20" t="s">
        <v>1528</v>
      </c>
      <c r="D538" s="20" t="str">
        <f t="shared" si="661"/>
        <v>253201</v>
      </c>
      <c r="E538" s="20">
        <f>IFERROR(VLOOKUP(D538,'line assign basis'!$L$5:$P$1288,5,FALSE),"")</f>
        <v>23</v>
      </c>
      <c r="F538" s="39">
        <v>-7142848</v>
      </c>
      <c r="G538" s="39">
        <v>-7142848</v>
      </c>
      <c r="H538" s="19">
        <v>-7061505</v>
      </c>
      <c r="I538" s="105">
        <f>IFERROR(VLOOKUP($D538,'SAP Data'!$A$7:$SD$1500,I$4,FALSE),"")</f>
        <v>-7061505</v>
      </c>
      <c r="J538" s="105">
        <f>IFERROR(VLOOKUP($D538,'SAP Data'!$A$7:$SD$1500,J$4,FALSE),"")</f>
        <v>-7061505</v>
      </c>
      <c r="K538" s="105">
        <f>IFERROR(VLOOKUP($D538,'SAP Data'!$A$7:$SD$1500,K$4,FALSE),"")</f>
        <v>-6979430</v>
      </c>
      <c r="L538" s="105">
        <f>IFERROR(VLOOKUP($D538,'SAP Data'!$A$7:$SD$1500,L$4,FALSE),"")</f>
        <v>-6979430</v>
      </c>
      <c r="M538" s="105">
        <f>IFERROR(VLOOKUP($D538,'SAP Data'!$A$7:$SD$1500,M$4,FALSE),"")</f>
        <v>-6979430</v>
      </c>
      <c r="N538" s="105">
        <f>IFERROR(VLOOKUP($D538,'SAP Data'!$A$7:$SD$1500,N$4,FALSE),"")</f>
        <v>-6896616</v>
      </c>
      <c r="O538" s="105">
        <f>IFERROR(VLOOKUP($D538,'SAP Data'!$A$7:$SD$1500,O$4,FALSE),"")</f>
        <v>-6896616</v>
      </c>
      <c r="P538" s="105">
        <f>IFERROR(VLOOKUP($D538,'SAP Data'!$A$7:$SD$1500,P$4,FALSE),"")</f>
        <v>-6896616</v>
      </c>
      <c r="Q538" s="105">
        <f>IFERROR(VLOOKUP($D538,'SAP Data'!$A$7:$SD$1500,Q$4,FALSE),"")</f>
        <v>-6813057</v>
      </c>
      <c r="R538" s="105">
        <f>IFERROR(VLOOKUP($D538,'SAP Data'!$A$7:$SD$1500,R$4,FALSE),"")</f>
        <v>-6813057</v>
      </c>
      <c r="S538" s="105">
        <f>IFERROR(VLOOKUP($D538,'SAP Data'!$A$7:$SD$1500,S$4,FALSE),"")</f>
        <v>-6813057</v>
      </c>
      <c r="T538" s="105">
        <f>IFERROR(VLOOKUP($D538,'SAP Data'!$A$7:$SD$1500,T$4,FALSE),"")</f>
        <v>-6728746</v>
      </c>
      <c r="U538" s="105">
        <f>IFERROR(VLOOKUP($D538,'SAP Data'!$A$7:$SD$1500,U$4,FALSE),"")</f>
        <v>-6728746</v>
      </c>
      <c r="V538" s="105">
        <f>IFERROR(VLOOKUP($D538,'SAP Data'!$A$7:$SD$1500,V$4,FALSE),"")</f>
        <v>-6728746</v>
      </c>
      <c r="W538" s="105">
        <f>IFERROR(VLOOKUP($D538,'SAP Data'!$A$7:$SD$1500,W$4,FALSE),"")</f>
        <v>-6643676</v>
      </c>
      <c r="X538" s="105">
        <f>IFERROR(VLOOKUP($D538,'SAP Data'!$A$7:$SD$1500,X$4,FALSE),"")</f>
        <v>-6643676</v>
      </c>
      <c r="Y538" s="105">
        <f>IFERROR(VLOOKUP($D538,'SAP Data'!$A$7:$SD$1500,Y$4,FALSE),"")</f>
        <v>-6643676</v>
      </c>
      <c r="Z538" s="105">
        <f>IFERROR(VLOOKUP($D538,'SAP Data'!$A$7:$SD$1500,Z$4,FALSE),"")</f>
        <v>-6557840</v>
      </c>
      <c r="AA538" s="105">
        <f>IFERROR(VLOOKUP($D538,'SAP Data'!$A$7:$SD$1500,AA$4,FALSE),"")</f>
        <v>-6557840</v>
      </c>
      <c r="AB538" s="105">
        <f>IFERROR(VLOOKUP($D538,'SAP Data'!$A$7:$SD$1500,AB$4,FALSE),"")</f>
        <v>-6557840</v>
      </c>
      <c r="AC538" s="220">
        <f>IFERROR(VLOOKUP($D538,'SAP Data'!$A$7:$SD$1500,AC$4,FALSE),"")</f>
        <v>-6471232</v>
      </c>
      <c r="AD538" s="133">
        <f t="shared" si="657"/>
        <v>-6978875.875</v>
      </c>
      <c r="AE538" s="47">
        <f t="shared" si="658"/>
        <v>-6951393.291666667</v>
      </c>
      <c r="AF538" s="47">
        <f t="shared" si="647"/>
        <v>-6923787.041666667</v>
      </c>
      <c r="AG538" s="47">
        <f t="shared" si="648"/>
        <v>-6896057.125</v>
      </c>
      <c r="AH538" s="47">
        <f t="shared" si="649"/>
        <v>-6868327.208333333</v>
      </c>
      <c r="AI538" s="47">
        <f t="shared" si="650"/>
        <v>-6840472.5</v>
      </c>
      <c r="AJ538" s="47">
        <f t="shared" si="651"/>
        <v>-6812493</v>
      </c>
      <c r="AK538" s="47">
        <f t="shared" si="652"/>
        <v>-6784513.5</v>
      </c>
      <c r="AL538" s="47">
        <f t="shared" si="653"/>
        <v>-6756408.083333333</v>
      </c>
      <c r="AM538" s="47">
        <f t="shared" si="654"/>
        <v>-6728176.75</v>
      </c>
      <c r="AN538" s="47">
        <f t="shared" si="655"/>
        <v>-6699945.416666667</v>
      </c>
      <c r="AO538" s="132">
        <f t="shared" si="656"/>
        <v>-6671587.041666667</v>
      </c>
      <c r="AP538" s="19"/>
      <c r="AQ538" s="201"/>
      <c r="AR538" s="19"/>
      <c r="AS538" s="19">
        <f t="shared" si="631"/>
        <v>0</v>
      </c>
      <c r="AT538" s="19"/>
      <c r="AU538" s="201"/>
      <c r="AV538" s="19"/>
      <c r="AW538" s="19">
        <f t="shared" si="632"/>
        <v>0</v>
      </c>
      <c r="AY538" s="201"/>
      <c r="BA538" s="19">
        <f t="shared" si="633"/>
        <v>0</v>
      </c>
      <c r="BC538" s="201"/>
      <c r="BE538" s="19">
        <f t="shared" si="634"/>
        <v>0</v>
      </c>
      <c r="BG538" s="201"/>
      <c r="BI538" s="19">
        <f t="shared" si="635"/>
        <v>0</v>
      </c>
      <c r="BK538" s="201"/>
      <c r="BM538" s="19">
        <f t="shared" si="636"/>
        <v>0</v>
      </c>
      <c r="BO538" s="201"/>
      <c r="BQ538" s="47">
        <f t="shared" si="637"/>
        <v>0</v>
      </c>
      <c r="BR538" s="47"/>
      <c r="BS538" s="214"/>
      <c r="BT538" s="47"/>
      <c r="BU538" s="47">
        <f t="shared" si="638"/>
        <v>0</v>
      </c>
      <c r="BV538" s="47"/>
      <c r="BW538" s="214"/>
      <c r="BX538" s="47"/>
      <c r="BY538" s="47">
        <f t="shared" si="639"/>
        <v>0</v>
      </c>
      <c r="BZ538" s="47"/>
      <c r="CA538" s="214"/>
      <c r="CB538" s="47"/>
      <c r="CC538" s="47">
        <f t="shared" si="640"/>
        <v>0</v>
      </c>
      <c r="CD538" s="47"/>
      <c r="CE538" s="214"/>
      <c r="CF538" s="47"/>
      <c r="CG538" s="47">
        <f t="shared" si="641"/>
        <v>0</v>
      </c>
      <c r="CH538" s="47"/>
      <c r="CI538" s="214"/>
      <c r="CJ538" s="47"/>
      <c r="CK538" s="47">
        <f t="shared" si="642"/>
        <v>0</v>
      </c>
      <c r="CM538" s="19">
        <f t="shared" si="643"/>
        <v>0</v>
      </c>
      <c r="CO538" s="19">
        <f t="shared" si="659"/>
        <v>-6671587.041666667</v>
      </c>
      <c r="CQ538" s="19">
        <f t="shared" si="630"/>
        <v>0</v>
      </c>
      <c r="CS538" s="19">
        <f t="shared" si="660"/>
        <v>0</v>
      </c>
      <c r="CU538" s="19">
        <f t="shared" si="644"/>
        <v>-6671587.041666667</v>
      </c>
      <c r="CW538" s="76">
        <f t="shared" si="646"/>
        <v>0</v>
      </c>
      <c r="CY538" s="21"/>
      <c r="CZ538" s="19">
        <f t="shared" si="645"/>
        <v>0</v>
      </c>
      <c r="DA538" s="21"/>
    </row>
    <row r="539" spans="2:105" x14ac:dyDescent="0.2">
      <c r="B539" s="17" t="str">
        <f>VLOOKUP(D539,'line assign basis'!$L$15:$Q$1525,6,FALSE)</f>
        <v>West States LT-contr</v>
      </c>
      <c r="C539" s="20" t="s">
        <v>1531</v>
      </c>
      <c r="D539" s="20" t="str">
        <f t="shared" si="661"/>
        <v>253205</v>
      </c>
      <c r="E539" s="20">
        <f>IFERROR(VLOOKUP(D539,'line assign basis'!$L$5:$P$1288,5,FALSE),"")</f>
        <v>23</v>
      </c>
      <c r="F539" s="39">
        <v>329793</v>
      </c>
      <c r="G539" s="39">
        <v>329793</v>
      </c>
      <c r="H539" s="19">
        <v>332761</v>
      </c>
      <c r="I539" s="105">
        <f>IFERROR(VLOOKUP($D539,'SAP Data'!$A$7:$SD$1500,I$4,FALSE),"")</f>
        <v>332761</v>
      </c>
      <c r="J539" s="105">
        <f>IFERROR(VLOOKUP($D539,'SAP Data'!$A$7:$SD$1500,J$4,FALSE),"")</f>
        <v>332761</v>
      </c>
      <c r="K539" s="105">
        <f>IFERROR(VLOOKUP($D539,'SAP Data'!$A$7:$SD$1500,K$4,FALSE),"")</f>
        <v>335756</v>
      </c>
      <c r="L539" s="105">
        <f>IFERROR(VLOOKUP($D539,'SAP Data'!$A$7:$SD$1500,L$4,FALSE),"")</f>
        <v>335756</v>
      </c>
      <c r="M539" s="105">
        <f>IFERROR(VLOOKUP($D539,'SAP Data'!$A$7:$SD$1500,M$4,FALSE),"")</f>
        <v>335756</v>
      </c>
      <c r="N539" s="105">
        <f>IFERROR(VLOOKUP($D539,'SAP Data'!$A$7:$SD$1500,N$4,FALSE),"")</f>
        <v>338778</v>
      </c>
      <c r="O539" s="105">
        <f>IFERROR(VLOOKUP($D539,'SAP Data'!$A$7:$SD$1500,O$4,FALSE),"")</f>
        <v>338778</v>
      </c>
      <c r="P539" s="105">
        <f>IFERROR(VLOOKUP($D539,'SAP Data'!$A$7:$SD$1500,P$4,FALSE),"")</f>
        <v>338778</v>
      </c>
      <c r="Q539" s="105">
        <f>IFERROR(VLOOKUP($D539,'SAP Data'!$A$7:$SD$1500,Q$4,FALSE),"")</f>
        <v>341827</v>
      </c>
      <c r="R539" s="105">
        <f>IFERROR(VLOOKUP($D539,'SAP Data'!$A$7:$SD$1500,R$4,FALSE),"")</f>
        <v>341827</v>
      </c>
      <c r="S539" s="105">
        <f>IFERROR(VLOOKUP($D539,'SAP Data'!$A$7:$SD$1500,S$4,FALSE),"")</f>
        <v>341827</v>
      </c>
      <c r="T539" s="105">
        <f>IFERROR(VLOOKUP($D539,'SAP Data'!$A$7:$SD$1500,T$4,FALSE),"")</f>
        <v>344903</v>
      </c>
      <c r="U539" s="105">
        <f>IFERROR(VLOOKUP($D539,'SAP Data'!$A$7:$SD$1500,U$4,FALSE),"")</f>
        <v>344903</v>
      </c>
      <c r="V539" s="105">
        <f>IFERROR(VLOOKUP($D539,'SAP Data'!$A$7:$SD$1500,V$4,FALSE),"")</f>
        <v>344903</v>
      </c>
      <c r="W539" s="105">
        <f>IFERROR(VLOOKUP($D539,'SAP Data'!$A$7:$SD$1500,W$4,FALSE),"")</f>
        <v>348007</v>
      </c>
      <c r="X539" s="105">
        <f>IFERROR(VLOOKUP($D539,'SAP Data'!$A$7:$SD$1500,X$4,FALSE),"")</f>
        <v>348007</v>
      </c>
      <c r="Y539" s="105">
        <f>IFERROR(VLOOKUP($D539,'SAP Data'!$A$7:$SD$1500,Y$4,FALSE),"")</f>
        <v>348007</v>
      </c>
      <c r="Z539" s="105">
        <f>IFERROR(VLOOKUP($D539,'SAP Data'!$A$7:$SD$1500,Z$4,FALSE),"")</f>
        <v>351139</v>
      </c>
      <c r="AA539" s="105">
        <f>IFERROR(VLOOKUP($D539,'SAP Data'!$A$7:$SD$1500,AA$4,FALSE),"")</f>
        <v>351139</v>
      </c>
      <c r="AB539" s="105">
        <f>IFERROR(VLOOKUP($D539,'SAP Data'!$A$7:$SD$1500,AB$4,FALSE),"")</f>
        <v>351139</v>
      </c>
      <c r="AC539" s="220">
        <f>IFERROR(VLOOKUP($D539,'SAP Data'!$A$7:$SD$1500,AC$4,FALSE),"")</f>
        <v>354299</v>
      </c>
      <c r="AD539" s="133">
        <f t="shared" si="657"/>
        <v>335776.25</v>
      </c>
      <c r="AE539" s="47">
        <f t="shared" si="658"/>
        <v>336779.08333333331</v>
      </c>
      <c r="AF539" s="47">
        <f t="shared" si="647"/>
        <v>337786.41666666669</v>
      </c>
      <c r="AG539" s="47">
        <f t="shared" si="648"/>
        <v>338798.25</v>
      </c>
      <c r="AH539" s="47">
        <f t="shared" si="649"/>
        <v>339810.08333333331</v>
      </c>
      <c r="AI539" s="47">
        <f t="shared" si="650"/>
        <v>340826.45833333331</v>
      </c>
      <c r="AJ539" s="47">
        <f t="shared" si="651"/>
        <v>341847.375</v>
      </c>
      <c r="AK539" s="47">
        <f t="shared" si="652"/>
        <v>342868.29166666669</v>
      </c>
      <c r="AL539" s="47">
        <f t="shared" si="653"/>
        <v>343893.79166666669</v>
      </c>
      <c r="AM539" s="47">
        <f t="shared" si="654"/>
        <v>344923.875</v>
      </c>
      <c r="AN539" s="47">
        <f t="shared" si="655"/>
        <v>345953.95833333331</v>
      </c>
      <c r="AO539" s="132">
        <f t="shared" si="656"/>
        <v>346988.66666666669</v>
      </c>
      <c r="AP539" s="19"/>
      <c r="AQ539" s="201"/>
      <c r="AR539" s="19"/>
      <c r="AS539" s="19">
        <f t="shared" si="631"/>
        <v>0</v>
      </c>
      <c r="AT539" s="19"/>
      <c r="AU539" s="201"/>
      <c r="AV539" s="19"/>
      <c r="AW539" s="19">
        <f t="shared" si="632"/>
        <v>0</v>
      </c>
      <c r="AY539" s="201"/>
      <c r="BA539" s="19">
        <f t="shared" si="633"/>
        <v>0</v>
      </c>
      <c r="BC539" s="201"/>
      <c r="BE539" s="19">
        <f t="shared" si="634"/>
        <v>0</v>
      </c>
      <c r="BG539" s="201"/>
      <c r="BI539" s="19">
        <f t="shared" si="635"/>
        <v>0</v>
      </c>
      <c r="BK539" s="201"/>
      <c r="BM539" s="19">
        <f t="shared" si="636"/>
        <v>0</v>
      </c>
      <c r="BO539" s="201"/>
      <c r="BQ539" s="47">
        <f t="shared" si="637"/>
        <v>0</v>
      </c>
      <c r="BR539" s="47"/>
      <c r="BS539" s="214"/>
      <c r="BT539" s="47"/>
      <c r="BU539" s="47">
        <f t="shared" si="638"/>
        <v>0</v>
      </c>
      <c r="BV539" s="47"/>
      <c r="BW539" s="214"/>
      <c r="BX539" s="47"/>
      <c r="BY539" s="47">
        <f t="shared" si="639"/>
        <v>0</v>
      </c>
      <c r="BZ539" s="47"/>
      <c r="CA539" s="214"/>
      <c r="CB539" s="47"/>
      <c r="CC539" s="47">
        <f t="shared" si="640"/>
        <v>0</v>
      </c>
      <c r="CD539" s="47"/>
      <c r="CE539" s="214"/>
      <c r="CF539" s="47"/>
      <c r="CG539" s="47">
        <f t="shared" si="641"/>
        <v>0</v>
      </c>
      <c r="CH539" s="47"/>
      <c r="CI539" s="214"/>
      <c r="CJ539" s="47"/>
      <c r="CK539" s="47">
        <f t="shared" si="642"/>
        <v>0</v>
      </c>
      <c r="CM539" s="19">
        <f t="shared" si="643"/>
        <v>0</v>
      </c>
      <c r="CO539" s="19">
        <f t="shared" si="659"/>
        <v>346988.66666666669</v>
      </c>
      <c r="CQ539" s="19">
        <f t="shared" si="630"/>
        <v>0</v>
      </c>
      <c r="CS539" s="19">
        <f t="shared" si="660"/>
        <v>0</v>
      </c>
      <c r="CU539" s="19">
        <f t="shared" si="644"/>
        <v>346988.66666666669</v>
      </c>
      <c r="CW539" s="76">
        <f t="shared" si="646"/>
        <v>0</v>
      </c>
      <c r="CY539" s="21"/>
      <c r="CZ539" s="19">
        <f t="shared" si="645"/>
        <v>0</v>
      </c>
      <c r="DA539" s="21"/>
    </row>
    <row r="540" spans="2:105" x14ac:dyDescent="0.2">
      <c r="B540" s="17" t="str">
        <f>VLOOKUP(D540,'line assign basis'!$L$15:$Q$1525,6,FALSE)</f>
        <v>CWIPLiab-250TaylorHQ</v>
      </c>
      <c r="C540" s="20" t="s">
        <v>1534</v>
      </c>
      <c r="D540" s="20" t="str">
        <f t="shared" si="661"/>
        <v>253700</v>
      </c>
      <c r="E540" s="20">
        <f>IFERROR(VLOOKUP(D540,'line assign basis'!$L$5:$P$1288,5,FALSE),"")</f>
        <v>16</v>
      </c>
      <c r="F540" s="39">
        <v>-509971.52</v>
      </c>
      <c r="G540" s="39">
        <v>-509971.52</v>
      </c>
      <c r="H540" s="19">
        <v>-4130329.68</v>
      </c>
      <c r="I540" s="105">
        <f>IFERROR(VLOOKUP($D540,'SAP Data'!$A$7:$SD$1500,I$4,FALSE),"")</f>
        <v>-4130329.68</v>
      </c>
      <c r="J540" s="105">
        <f>IFERROR(VLOOKUP($D540,'SAP Data'!$A$7:$SD$1500,J$4,FALSE),"")</f>
        <v>-4130329.68</v>
      </c>
      <c r="K540" s="105">
        <f>IFERROR(VLOOKUP($D540,'SAP Data'!$A$7:$SD$1500,K$4,FALSE),"")</f>
        <v>-7619813.8600000003</v>
      </c>
      <c r="L540" s="105">
        <f>IFERROR(VLOOKUP($D540,'SAP Data'!$A$7:$SD$1500,L$4,FALSE),"")</f>
        <v>-7619813.8600000003</v>
      </c>
      <c r="M540" s="105">
        <f>IFERROR(VLOOKUP($D540,'SAP Data'!$A$7:$SD$1500,M$4,FALSE),"")</f>
        <v>-7619813.8600000003</v>
      </c>
      <c r="N540" s="105">
        <f>IFERROR(VLOOKUP($D540,'SAP Data'!$A$7:$SD$1500,N$4,FALSE),"")</f>
        <v>-15952432.529999999</v>
      </c>
      <c r="O540" s="105">
        <f>IFERROR(VLOOKUP($D540,'SAP Data'!$A$7:$SD$1500,O$4,FALSE),"")</f>
        <v>-15952432.529999999</v>
      </c>
      <c r="P540" s="105">
        <f>IFERROR(VLOOKUP($D540,'SAP Data'!$A$7:$SD$1500,P$4,FALSE),"")</f>
        <v>-15952432.529999999</v>
      </c>
      <c r="Q540" s="105">
        <f>IFERROR(VLOOKUP($D540,'SAP Data'!$A$7:$SD$1500,Q$4,FALSE),"")</f>
        <v>-26047071.260000002</v>
      </c>
      <c r="R540" s="105">
        <f>IFERROR(VLOOKUP($D540,'SAP Data'!$A$7:$SD$1500,R$4,FALSE),"")</f>
        <v>0</v>
      </c>
      <c r="S540" s="105">
        <f>IFERROR(VLOOKUP($D540,'SAP Data'!$A$7:$SD$1500,S$4,FALSE),"")</f>
        <v>0</v>
      </c>
      <c r="T540" s="105">
        <f>IFERROR(VLOOKUP($D540,'SAP Data'!$A$7:$SD$1500,T$4,FALSE),"")</f>
        <v>0</v>
      </c>
      <c r="U540" s="105">
        <f>IFERROR(VLOOKUP($D540,'SAP Data'!$A$7:$SD$1500,U$4,FALSE),"")</f>
        <v>0</v>
      </c>
      <c r="V540" s="105">
        <f>IFERROR(VLOOKUP($D540,'SAP Data'!$A$7:$SD$1500,V$4,FALSE),"")</f>
        <v>0</v>
      </c>
      <c r="W540" s="105">
        <f>IFERROR(VLOOKUP($D540,'SAP Data'!$A$7:$SD$1500,W$4,FALSE),"")</f>
        <v>0</v>
      </c>
      <c r="X540" s="105">
        <f>IFERROR(VLOOKUP($D540,'SAP Data'!$A$7:$SD$1500,X$4,FALSE),"")</f>
        <v>0</v>
      </c>
      <c r="Y540" s="105">
        <f>IFERROR(VLOOKUP($D540,'SAP Data'!$A$7:$SD$1500,Y$4,FALSE),"")</f>
        <v>0</v>
      </c>
      <c r="Z540" s="105">
        <f>IFERROR(VLOOKUP($D540,'SAP Data'!$A$7:$SD$1500,Z$4,FALSE),"")</f>
        <v>0</v>
      </c>
      <c r="AA540" s="105">
        <f>IFERROR(VLOOKUP($D540,'SAP Data'!$A$7:$SD$1500,AA$4,FALSE),"")</f>
        <v>0</v>
      </c>
      <c r="AB540" s="105">
        <f>IFERROR(VLOOKUP($D540,'SAP Data'!$A$7:$SD$1500,AB$4,FALSE),"")</f>
        <v>0</v>
      </c>
      <c r="AC540" s="220">
        <f>IFERROR(VLOOKUP($D540,'SAP Data'!$A$7:$SD$1500,AC$4,FALSE),"")</f>
        <v>0</v>
      </c>
      <c r="AD540" s="133">
        <f t="shared" si="657"/>
        <v>-9159979.7291666679</v>
      </c>
      <c r="AE540" s="47">
        <f t="shared" si="658"/>
        <v>-9117482.102500001</v>
      </c>
      <c r="AF540" s="47">
        <f t="shared" si="647"/>
        <v>-8924136.2191666681</v>
      </c>
      <c r="AG540" s="47">
        <f t="shared" si="648"/>
        <v>-8579942.0791666675</v>
      </c>
      <c r="AH540" s="47">
        <f>IFERROR((J540/2+SUM(K540:U540)+V540/2)/12,"")</f>
        <v>-8235747.9391666679</v>
      </c>
      <c r="AI540" s="47">
        <f t="shared" si="650"/>
        <v>-7746158.6250000009</v>
      </c>
      <c r="AJ540" s="47">
        <f t="shared" si="651"/>
        <v>-7111174.1366666676</v>
      </c>
      <c r="AK540" s="47">
        <f t="shared" si="652"/>
        <v>-6476189.6483333334</v>
      </c>
      <c r="AL540" s="47">
        <f t="shared" si="653"/>
        <v>-5494012.7154166671</v>
      </c>
      <c r="AM540" s="47">
        <f t="shared" si="654"/>
        <v>-4164643.3379166666</v>
      </c>
      <c r="AN540" s="47">
        <f t="shared" si="655"/>
        <v>-2835273.9604166667</v>
      </c>
      <c r="AO540" s="132">
        <f t="shared" si="656"/>
        <v>-1085294.6358333335</v>
      </c>
      <c r="AP540" s="19"/>
      <c r="AQ540" s="201"/>
      <c r="AR540" s="19"/>
      <c r="AS540" s="19">
        <f t="shared" si="631"/>
        <v>0</v>
      </c>
      <c r="AT540" s="19"/>
      <c r="AU540" s="201"/>
      <c r="AV540" s="19"/>
      <c r="AW540" s="19">
        <f t="shared" si="632"/>
        <v>0</v>
      </c>
      <c r="AY540" s="201"/>
      <c r="BA540" s="19">
        <f t="shared" si="633"/>
        <v>0</v>
      </c>
      <c r="BC540" s="201"/>
      <c r="BE540" s="19">
        <f t="shared" si="634"/>
        <v>0</v>
      </c>
      <c r="BG540" s="201"/>
      <c r="BI540" s="19">
        <f t="shared" si="635"/>
        <v>0</v>
      </c>
      <c r="BK540" s="201"/>
      <c r="BM540" s="19">
        <f t="shared" si="636"/>
        <v>0</v>
      </c>
      <c r="BO540" s="201"/>
      <c r="BQ540" s="47">
        <f t="shared" si="637"/>
        <v>0</v>
      </c>
      <c r="BR540" s="47"/>
      <c r="BS540" s="214"/>
      <c r="BT540" s="47"/>
      <c r="BU540" s="47">
        <f t="shared" si="638"/>
        <v>0</v>
      </c>
      <c r="BV540" s="47"/>
      <c r="BW540" s="214"/>
      <c r="BX540" s="47"/>
      <c r="BY540" s="47">
        <f t="shared" si="639"/>
        <v>0</v>
      </c>
      <c r="BZ540" s="47"/>
      <c r="CA540" s="214"/>
      <c r="CB540" s="47"/>
      <c r="CC540" s="47">
        <f t="shared" si="640"/>
        <v>0</v>
      </c>
      <c r="CD540" s="47"/>
      <c r="CE540" s="214"/>
      <c r="CF540" s="47"/>
      <c r="CG540" s="47">
        <f t="shared" si="641"/>
        <v>0</v>
      </c>
      <c r="CH540" s="47"/>
      <c r="CI540" s="214"/>
      <c r="CJ540" s="47"/>
      <c r="CK540" s="47">
        <f t="shared" si="642"/>
        <v>0</v>
      </c>
      <c r="CM540" s="19">
        <f t="shared" si="643"/>
        <v>0</v>
      </c>
      <c r="CO540" s="19">
        <f t="shared" si="659"/>
        <v>-1085294.6358333335</v>
      </c>
      <c r="CQ540" s="19">
        <f t="shared" si="630"/>
        <v>0</v>
      </c>
      <c r="CS540" s="19">
        <f t="shared" si="660"/>
        <v>0</v>
      </c>
      <c r="CU540" s="19">
        <f t="shared" si="644"/>
        <v>-1085294.6358333335</v>
      </c>
      <c r="CW540" s="76">
        <f t="shared" si="646"/>
        <v>0</v>
      </c>
      <c r="CY540" s="21"/>
      <c r="CZ540" s="19">
        <f t="shared" si="645"/>
        <v>0</v>
      </c>
      <c r="DA540" s="21"/>
    </row>
    <row r="541" spans="2:105" x14ac:dyDescent="0.2">
      <c r="B541" s="17" t="str">
        <f>VLOOKUP(D541,'line assign basis'!$L$15:$Q$1525,6,FALSE)</f>
        <v>AUTO SELF-INSURANCE</v>
      </c>
      <c r="C541" s="20" t="s">
        <v>1537</v>
      </c>
      <c r="D541" s="20" t="str">
        <f t="shared" si="661"/>
        <v>261001</v>
      </c>
      <c r="E541" s="20">
        <f>IFERROR(VLOOKUP(D541,'line assign basis'!$L$5:$P$1288,5,FALSE),"")</f>
        <v>29</v>
      </c>
      <c r="F541" s="39">
        <v>-103983.26</v>
      </c>
      <c r="G541" s="39">
        <v>-96221.46</v>
      </c>
      <c r="H541" s="19">
        <v>-135000</v>
      </c>
      <c r="I541" s="105">
        <f>IFERROR(VLOOKUP($D541,'SAP Data'!$A$7:$SD$1500,I$4,FALSE),"")</f>
        <v>-101653.22</v>
      </c>
      <c r="J541" s="105">
        <f>IFERROR(VLOOKUP($D541,'SAP Data'!$A$7:$SD$1500,J$4,FALSE),"")</f>
        <v>-99754.37</v>
      </c>
      <c r="K541" s="105">
        <f>IFERROR(VLOOKUP($D541,'SAP Data'!$A$7:$SD$1500,K$4,FALSE),"")</f>
        <v>-149000</v>
      </c>
      <c r="L541" s="105">
        <f>IFERROR(VLOOKUP($D541,'SAP Data'!$A$7:$SD$1500,L$4,FALSE),"")</f>
        <v>-145635.54999999999</v>
      </c>
      <c r="M541" s="105">
        <f>IFERROR(VLOOKUP($D541,'SAP Data'!$A$7:$SD$1500,M$4,FALSE),"")</f>
        <v>-144899.82</v>
      </c>
      <c r="N541" s="105">
        <f>IFERROR(VLOOKUP($D541,'SAP Data'!$A$7:$SD$1500,N$4,FALSE),"")</f>
        <v>-224000</v>
      </c>
      <c r="O541" s="105">
        <f>IFERROR(VLOOKUP($D541,'SAP Data'!$A$7:$SD$1500,O$4,FALSE),"")</f>
        <v>-70575.38</v>
      </c>
      <c r="P541" s="105">
        <f>IFERROR(VLOOKUP($D541,'SAP Data'!$A$7:$SD$1500,P$4,FALSE),"")</f>
        <v>11529.53</v>
      </c>
      <c r="Q541" s="105">
        <f>IFERROR(VLOOKUP($D541,'SAP Data'!$A$7:$SD$1500,Q$4,FALSE),"")</f>
        <v>-49000</v>
      </c>
      <c r="R541" s="105">
        <f>IFERROR(VLOOKUP($D541,'SAP Data'!$A$7:$SD$1500,R$4,FALSE),"")</f>
        <v>-34329.089999999997</v>
      </c>
      <c r="S541" s="105">
        <f>IFERROR(VLOOKUP($D541,'SAP Data'!$A$7:$SD$1500,S$4,FALSE),"")</f>
        <v>-32934.67</v>
      </c>
      <c r="T541" s="105">
        <f>IFERROR(VLOOKUP($D541,'SAP Data'!$A$7:$SD$1500,T$4,FALSE),"")</f>
        <v>-49000</v>
      </c>
      <c r="U541" s="105">
        <f>IFERROR(VLOOKUP($D541,'SAP Data'!$A$7:$SD$1500,U$4,FALSE),"")</f>
        <v>-41522.44</v>
      </c>
      <c r="V541" s="105">
        <f>IFERROR(VLOOKUP($D541,'SAP Data'!$A$7:$SD$1500,V$4,FALSE),"")</f>
        <v>-41522.44</v>
      </c>
      <c r="W541" s="105">
        <f>IFERROR(VLOOKUP($D541,'SAP Data'!$A$7:$SD$1500,W$4,FALSE),"")</f>
        <v>-49000</v>
      </c>
      <c r="X541" s="105">
        <f>IFERROR(VLOOKUP($D541,'SAP Data'!$A$7:$SD$1500,X$4,FALSE),"")</f>
        <v>-48205.16</v>
      </c>
      <c r="Y541" s="105">
        <f>IFERROR(VLOOKUP($D541,'SAP Data'!$A$7:$SD$1500,Y$4,FALSE),"")</f>
        <v>-47844.94</v>
      </c>
      <c r="Z541" s="105">
        <f>IFERROR(VLOOKUP($D541,'SAP Data'!$A$7:$SD$1500,Z$4,FALSE),"")</f>
        <v>-49000</v>
      </c>
      <c r="AA541" s="105">
        <f>IFERROR(VLOOKUP($D541,'SAP Data'!$A$7:$SD$1500,AA$4,FALSE),"")</f>
        <v>-54919.81</v>
      </c>
      <c r="AB541" s="105">
        <f>IFERROR(VLOOKUP($D541,'SAP Data'!$A$7:$SD$1500,AB$4,FALSE),"")</f>
        <v>-49632.67</v>
      </c>
      <c r="AC541" s="220">
        <f>IFERROR(VLOOKUP($D541,'SAP Data'!$A$7:$SD$1500,AC$4,FALSE),"")</f>
        <v>-49000</v>
      </c>
      <c r="AD541" s="133">
        <f t="shared" si="657"/>
        <v>-106113.87041666667</v>
      </c>
      <c r="AE541" s="47">
        <f t="shared" si="658"/>
        <v>-100574.66374999999</v>
      </c>
      <c r="AF541" s="47">
        <f t="shared" si="647"/>
        <v>-94354.380833333315</v>
      </c>
      <c r="AG541" s="47">
        <f t="shared" si="648"/>
        <v>-88265.598333333328</v>
      </c>
      <c r="AH541" s="47">
        <f t="shared" si="649"/>
        <v>-83333.818749999991</v>
      </c>
      <c r="AI541" s="47">
        <f t="shared" si="650"/>
        <v>-76740.821666666656</v>
      </c>
      <c r="AJ541" s="47">
        <f t="shared" si="651"/>
        <v>-68514.55541666667</v>
      </c>
      <c r="AK541" s="47">
        <f t="shared" si="652"/>
        <v>-60411.002500000002</v>
      </c>
      <c r="AL541" s="47">
        <f t="shared" si="653"/>
        <v>-49075.382500000007</v>
      </c>
      <c r="AM541" s="47">
        <f t="shared" si="654"/>
        <v>-41131.400416666671</v>
      </c>
      <c r="AN541" s="47">
        <f t="shared" si="655"/>
        <v>-43027.51</v>
      </c>
      <c r="AO541" s="132">
        <f t="shared" si="656"/>
        <v>-45575.934999999998</v>
      </c>
      <c r="AP541" s="19"/>
      <c r="AQ541" s="201"/>
      <c r="AR541" s="19"/>
      <c r="AS541" s="19">
        <f t="shared" si="631"/>
        <v>-106113.87041666667</v>
      </c>
      <c r="AT541" s="19"/>
      <c r="AU541" s="201"/>
      <c r="AV541" s="19"/>
      <c r="AW541" s="19">
        <f t="shared" si="632"/>
        <v>-100574.66374999999</v>
      </c>
      <c r="AY541" s="201"/>
      <c r="BA541" s="19">
        <f t="shared" si="633"/>
        <v>-94354.380833333315</v>
      </c>
      <c r="BC541" s="201"/>
      <c r="BE541" s="19">
        <f t="shared" si="634"/>
        <v>-88265.598333333328</v>
      </c>
      <c r="BG541" s="201"/>
      <c r="BI541" s="19">
        <f t="shared" si="635"/>
        <v>-83333.818749999991</v>
      </c>
      <c r="BK541" s="201"/>
      <c r="BM541" s="19">
        <f t="shared" si="636"/>
        <v>-76740.821666666656</v>
      </c>
      <c r="BO541" s="201"/>
      <c r="BQ541" s="47">
        <f t="shared" si="637"/>
        <v>-68514.55541666667</v>
      </c>
      <c r="BR541" s="47"/>
      <c r="BS541" s="214"/>
      <c r="BT541" s="47"/>
      <c r="BU541" s="47">
        <f t="shared" si="638"/>
        <v>-60411.002500000002</v>
      </c>
      <c r="BV541" s="47"/>
      <c r="BW541" s="214"/>
      <c r="BX541" s="47"/>
      <c r="BY541" s="47">
        <f t="shared" si="639"/>
        <v>-49075.382500000007</v>
      </c>
      <c r="BZ541" s="47"/>
      <c r="CA541" s="214"/>
      <c r="CB541" s="47"/>
      <c r="CC541" s="47">
        <f t="shared" si="640"/>
        <v>-41131.400416666671</v>
      </c>
      <c r="CD541" s="47"/>
      <c r="CE541" s="214"/>
      <c r="CF541" s="47"/>
      <c r="CG541" s="47">
        <f t="shared" si="641"/>
        <v>-43027.51</v>
      </c>
      <c r="CH541" s="47"/>
      <c r="CI541" s="214"/>
      <c r="CJ541" s="47"/>
      <c r="CK541" s="47">
        <f t="shared" si="642"/>
        <v>-45575.934999999998</v>
      </c>
      <c r="CM541" s="19">
        <f t="shared" si="643"/>
        <v>0</v>
      </c>
      <c r="CO541" s="19">
        <f t="shared" si="659"/>
        <v>0</v>
      </c>
      <c r="CQ541" s="19">
        <f t="shared" si="630"/>
        <v>0</v>
      </c>
      <c r="CS541" s="19">
        <f t="shared" si="660"/>
        <v>0</v>
      </c>
      <c r="CU541" s="19">
        <f t="shared" si="644"/>
        <v>0</v>
      </c>
      <c r="CW541" s="76">
        <f t="shared" si="646"/>
        <v>0</v>
      </c>
      <c r="CY541" s="21"/>
      <c r="CZ541" s="19">
        <f t="shared" si="645"/>
        <v>0</v>
      </c>
      <c r="DA541" s="21"/>
    </row>
    <row r="542" spans="2:105" x14ac:dyDescent="0.2">
      <c r="B542" s="17" t="str">
        <f>VLOOKUP(D542,'line assign basis'!$L$15:$Q$1525,6,FALSE)</f>
        <v>INJ &amp; DAMAGE RES-OPE</v>
      </c>
      <c r="C542" s="20" t="s">
        <v>1540</v>
      </c>
      <c r="D542" s="20" t="str">
        <f t="shared" si="661"/>
        <v>262001</v>
      </c>
      <c r="E542" s="20">
        <f>IFERROR(VLOOKUP(D542,'line assign basis'!$L$5:$P$1288,5,FALSE),"")</f>
        <v>29</v>
      </c>
      <c r="F542" s="39">
        <v>-14219.74</v>
      </c>
      <c r="G542" s="39">
        <v>-13050.74</v>
      </c>
      <c r="H542" s="19">
        <v>-17000</v>
      </c>
      <c r="I542" s="105">
        <f>IFERROR(VLOOKUP($D542,'SAP Data'!$A$7:$SD$1500,I$4,FALSE),"")</f>
        <v>-14305.67</v>
      </c>
      <c r="J542" s="105">
        <f>IFERROR(VLOOKUP($D542,'SAP Data'!$A$7:$SD$1500,J$4,FALSE),"")</f>
        <v>-13162.3</v>
      </c>
      <c r="K542" s="105">
        <f>IFERROR(VLOOKUP($D542,'SAP Data'!$A$7:$SD$1500,K$4,FALSE),"")</f>
        <v>-27000</v>
      </c>
      <c r="L542" s="105">
        <f>IFERROR(VLOOKUP($D542,'SAP Data'!$A$7:$SD$1500,L$4,FALSE),"")</f>
        <v>-26803.5</v>
      </c>
      <c r="M542" s="105">
        <f>IFERROR(VLOOKUP($D542,'SAP Data'!$A$7:$SD$1500,M$4,FALSE),"")</f>
        <v>-21573.48</v>
      </c>
      <c r="N542" s="105">
        <f>IFERROR(VLOOKUP($D542,'SAP Data'!$A$7:$SD$1500,N$4,FALSE),"")</f>
        <v>-27000</v>
      </c>
      <c r="O542" s="105">
        <f>IFERROR(VLOOKUP($D542,'SAP Data'!$A$7:$SD$1500,O$4,FALSE),"")</f>
        <v>-21550.39</v>
      </c>
      <c r="P542" s="105">
        <f>IFERROR(VLOOKUP($D542,'SAP Data'!$A$7:$SD$1500,P$4,FALSE),"")</f>
        <v>-18135.13</v>
      </c>
      <c r="Q542" s="105">
        <f>IFERROR(VLOOKUP($D542,'SAP Data'!$A$7:$SD$1500,Q$4,FALSE),"")</f>
        <v>-34500</v>
      </c>
      <c r="R542" s="105">
        <f>IFERROR(VLOOKUP($D542,'SAP Data'!$A$7:$SD$1500,R$4,FALSE),"")</f>
        <v>-27333</v>
      </c>
      <c r="S542" s="105">
        <f>IFERROR(VLOOKUP($D542,'SAP Data'!$A$7:$SD$1500,S$4,FALSE),"")</f>
        <v>-24765.4</v>
      </c>
      <c r="T542" s="105">
        <f>IFERROR(VLOOKUP($D542,'SAP Data'!$A$7:$SD$1500,T$4,FALSE),"")</f>
        <v>-37000</v>
      </c>
      <c r="U542" s="105">
        <f>IFERROR(VLOOKUP($D542,'SAP Data'!$A$7:$SD$1500,U$4,FALSE),"")</f>
        <v>-32976.86</v>
      </c>
      <c r="V542" s="105">
        <f>IFERROR(VLOOKUP($D542,'SAP Data'!$A$7:$SD$1500,V$4,FALSE),"")</f>
        <v>-32118.84</v>
      </c>
      <c r="W542" s="105">
        <f>IFERROR(VLOOKUP($D542,'SAP Data'!$A$7:$SD$1500,W$4,FALSE),"")</f>
        <v>-37000</v>
      </c>
      <c r="X542" s="105">
        <f>IFERROR(VLOOKUP($D542,'SAP Data'!$A$7:$SD$1500,X$4,FALSE),"")</f>
        <v>-31713.53</v>
      </c>
      <c r="Y542" s="105">
        <f>IFERROR(VLOOKUP($D542,'SAP Data'!$A$7:$SD$1500,Y$4,FALSE),"")</f>
        <v>-28188.57</v>
      </c>
      <c r="Z542" s="105">
        <f>IFERROR(VLOOKUP($D542,'SAP Data'!$A$7:$SD$1500,Z$4,FALSE),"")</f>
        <v>-37000</v>
      </c>
      <c r="AA542" s="105">
        <f>IFERROR(VLOOKUP($D542,'SAP Data'!$A$7:$SD$1500,AA$4,FALSE),"")</f>
        <v>-33723.71</v>
      </c>
      <c r="AB542" s="105">
        <f>IFERROR(VLOOKUP($D542,'SAP Data'!$A$7:$SD$1500,AB$4,FALSE),"")</f>
        <v>-30889.22</v>
      </c>
      <c r="AC542" s="220">
        <f>IFERROR(VLOOKUP($D542,'SAP Data'!$A$7:$SD$1500,AC$4,FALSE),"")</f>
        <v>-37000</v>
      </c>
      <c r="AD542" s="133">
        <f t="shared" si="657"/>
        <v>-21238.131666666668</v>
      </c>
      <c r="AE542" s="47">
        <f t="shared" si="658"/>
        <v>-22272.628333333338</v>
      </c>
      <c r="AF542" s="47">
        <f t="shared" si="647"/>
        <v>-23594.072499999998</v>
      </c>
      <c r="AG542" s="47">
        <f t="shared" si="648"/>
        <v>-25205.372083333332</v>
      </c>
      <c r="AH542" s="47">
        <f t="shared" si="649"/>
        <v>-26773.194166666668</v>
      </c>
      <c r="AI542" s="47">
        <f t="shared" si="650"/>
        <v>-27979.716666666671</v>
      </c>
      <c r="AJ542" s="47">
        <f t="shared" si="651"/>
        <v>-28600.967916666672</v>
      </c>
      <c r="AK542" s="47">
        <f t="shared" si="652"/>
        <v>-29081.181249999998</v>
      </c>
      <c r="AL542" s="47">
        <f t="shared" si="653"/>
        <v>-29773.476666666669</v>
      </c>
      <c r="AM542" s="47">
        <f t="shared" si="654"/>
        <v>-30697.365000000002</v>
      </c>
      <c r="AN542" s="47">
        <f t="shared" si="655"/>
        <v>-31736.007083333334</v>
      </c>
      <c r="AO542" s="132">
        <f t="shared" si="656"/>
        <v>-32371.594166666666</v>
      </c>
      <c r="AP542" s="19"/>
      <c r="AQ542" s="201"/>
      <c r="AR542" s="19"/>
      <c r="AS542" s="19">
        <f t="shared" si="631"/>
        <v>-21238.131666666668</v>
      </c>
      <c r="AT542" s="19"/>
      <c r="AU542" s="201"/>
      <c r="AV542" s="19"/>
      <c r="AW542" s="19">
        <f t="shared" si="632"/>
        <v>-22272.628333333338</v>
      </c>
      <c r="AY542" s="201"/>
      <c r="BA542" s="19">
        <f t="shared" si="633"/>
        <v>-23594.072499999998</v>
      </c>
      <c r="BC542" s="201"/>
      <c r="BE542" s="19">
        <f t="shared" si="634"/>
        <v>-25205.372083333332</v>
      </c>
      <c r="BG542" s="201"/>
      <c r="BI542" s="19">
        <f t="shared" si="635"/>
        <v>-26773.194166666668</v>
      </c>
      <c r="BK542" s="201"/>
      <c r="BM542" s="19">
        <f t="shared" si="636"/>
        <v>-27979.716666666671</v>
      </c>
      <c r="BO542" s="201"/>
      <c r="BQ542" s="47">
        <f t="shared" si="637"/>
        <v>-28600.967916666672</v>
      </c>
      <c r="BR542" s="47"/>
      <c r="BS542" s="214"/>
      <c r="BT542" s="47"/>
      <c r="BU542" s="47">
        <f t="shared" si="638"/>
        <v>-29081.181249999998</v>
      </c>
      <c r="BV542" s="47"/>
      <c r="BW542" s="214"/>
      <c r="BX542" s="47"/>
      <c r="BY542" s="47">
        <f t="shared" si="639"/>
        <v>-29773.476666666669</v>
      </c>
      <c r="BZ542" s="47"/>
      <c r="CA542" s="214"/>
      <c r="CB542" s="47"/>
      <c r="CC542" s="47">
        <f t="shared" si="640"/>
        <v>-30697.365000000002</v>
      </c>
      <c r="CD542" s="47"/>
      <c r="CE542" s="214"/>
      <c r="CF542" s="47"/>
      <c r="CG542" s="47">
        <f t="shared" si="641"/>
        <v>-31736.007083333334</v>
      </c>
      <c r="CH542" s="47"/>
      <c r="CI542" s="214"/>
      <c r="CJ542" s="47"/>
      <c r="CK542" s="47">
        <f t="shared" si="642"/>
        <v>-32371.594166666666</v>
      </c>
      <c r="CM542" s="19">
        <f t="shared" si="643"/>
        <v>0</v>
      </c>
      <c r="CO542" s="19">
        <f t="shared" si="659"/>
        <v>0</v>
      </c>
      <c r="CQ542" s="19">
        <f t="shared" si="630"/>
        <v>0</v>
      </c>
      <c r="CS542" s="19">
        <f t="shared" si="660"/>
        <v>0</v>
      </c>
      <c r="CU542" s="19">
        <f t="shared" si="644"/>
        <v>0</v>
      </c>
      <c r="CW542" s="76">
        <f t="shared" si="646"/>
        <v>0</v>
      </c>
      <c r="CY542" s="21"/>
      <c r="CZ542" s="19">
        <f t="shared" si="645"/>
        <v>0</v>
      </c>
      <c r="DA542" s="21"/>
    </row>
    <row r="543" spans="2:105" x14ac:dyDescent="0.2">
      <c r="B543" s="17" t="str">
        <f>VLOOKUP(D543,'line assign basis'!$L$15:$Q$1525,6,FALSE)</f>
        <v>INJ &amp; DAMAGE RES-CON</v>
      </c>
      <c r="C543" s="20" t="s">
        <v>1543</v>
      </c>
      <c r="D543" s="20" t="str">
        <f t="shared" si="661"/>
        <v>262002</v>
      </c>
      <c r="E543" s="20">
        <f>IFERROR(VLOOKUP(D543,'line assign basis'!$L$5:$P$1288,5,FALSE),"")</f>
        <v>29</v>
      </c>
      <c r="F543" s="39">
        <v>-38300.14</v>
      </c>
      <c r="G543" s="39">
        <v>-37726.14</v>
      </c>
      <c r="H543" s="19">
        <v>-53000</v>
      </c>
      <c r="I543" s="105">
        <f>IFERROR(VLOOKUP($D543,'SAP Data'!$A$7:$SD$1500,I$4,FALSE),"")</f>
        <v>-46913.85</v>
      </c>
      <c r="J543" s="105">
        <f>IFERROR(VLOOKUP($D543,'SAP Data'!$A$7:$SD$1500,J$4,FALSE),"")</f>
        <v>-35673.49</v>
      </c>
      <c r="K543" s="105">
        <f>IFERROR(VLOOKUP($D543,'SAP Data'!$A$7:$SD$1500,K$4,FALSE),"")</f>
        <v>-53000</v>
      </c>
      <c r="L543" s="105">
        <f>IFERROR(VLOOKUP($D543,'SAP Data'!$A$7:$SD$1500,L$4,FALSE),"")</f>
        <v>-41742.15</v>
      </c>
      <c r="M543" s="105">
        <f>IFERROR(VLOOKUP($D543,'SAP Data'!$A$7:$SD$1500,M$4,FALSE),"")</f>
        <v>-12683.98</v>
      </c>
      <c r="N543" s="105">
        <f>IFERROR(VLOOKUP($D543,'SAP Data'!$A$7:$SD$1500,N$4,FALSE),"")</f>
        <v>-78000</v>
      </c>
      <c r="O543" s="105">
        <f>IFERROR(VLOOKUP($D543,'SAP Data'!$A$7:$SD$1500,O$4,FALSE),"")</f>
        <v>-44284.67</v>
      </c>
      <c r="P543" s="105">
        <f>IFERROR(VLOOKUP($D543,'SAP Data'!$A$7:$SD$1500,P$4,FALSE),"")</f>
        <v>-41046.080000000002</v>
      </c>
      <c r="Q543" s="105">
        <f>IFERROR(VLOOKUP($D543,'SAP Data'!$A$7:$SD$1500,Q$4,FALSE),"")</f>
        <v>-53000</v>
      </c>
      <c r="R543" s="105">
        <f>IFERROR(VLOOKUP($D543,'SAP Data'!$A$7:$SD$1500,R$4,FALSE),"")</f>
        <v>-47177.38</v>
      </c>
      <c r="S543" s="105">
        <f>IFERROR(VLOOKUP($D543,'SAP Data'!$A$7:$SD$1500,S$4,FALSE),"")</f>
        <v>-36644.32</v>
      </c>
      <c r="T543" s="105">
        <f>IFERROR(VLOOKUP($D543,'SAP Data'!$A$7:$SD$1500,T$4,FALSE),"")</f>
        <v>-76000</v>
      </c>
      <c r="U543" s="105">
        <f>IFERROR(VLOOKUP($D543,'SAP Data'!$A$7:$SD$1500,U$4,FALSE),"")</f>
        <v>-70966.94</v>
      </c>
      <c r="V543" s="105">
        <f>IFERROR(VLOOKUP($D543,'SAP Data'!$A$7:$SD$1500,V$4,FALSE),"")</f>
        <v>-68605.63</v>
      </c>
      <c r="W543" s="105">
        <f>IFERROR(VLOOKUP($D543,'SAP Data'!$A$7:$SD$1500,W$4,FALSE),"")</f>
        <v>-76000</v>
      </c>
      <c r="X543" s="105">
        <f>IFERROR(VLOOKUP($D543,'SAP Data'!$A$7:$SD$1500,X$4,FALSE),"")</f>
        <v>-74629.009999999995</v>
      </c>
      <c r="Y543" s="105">
        <f>IFERROR(VLOOKUP($D543,'SAP Data'!$A$7:$SD$1500,Y$4,FALSE),"")</f>
        <v>-63634.78</v>
      </c>
      <c r="Z543" s="105">
        <f>IFERROR(VLOOKUP($D543,'SAP Data'!$A$7:$SD$1500,Z$4,FALSE),"")</f>
        <v>-76000</v>
      </c>
      <c r="AA543" s="105">
        <f>IFERROR(VLOOKUP($D543,'SAP Data'!$A$7:$SD$1500,AA$4,FALSE),"")</f>
        <v>-67724.56</v>
      </c>
      <c r="AB543" s="105">
        <f>IFERROR(VLOOKUP($D543,'SAP Data'!$A$7:$SD$1500,AB$4,FALSE),"")</f>
        <v>-66009.25</v>
      </c>
      <c r="AC543" s="220">
        <f>IFERROR(VLOOKUP($D543,'SAP Data'!$A$7:$SD$1500,AC$4,FALSE),"")</f>
        <v>-101000</v>
      </c>
      <c r="AD543" s="133">
        <f t="shared" si="657"/>
        <v>-44984.093333333331</v>
      </c>
      <c r="AE543" s="47">
        <f t="shared" si="658"/>
        <v>-45308.902499999997</v>
      </c>
      <c r="AF543" s="47">
        <f t="shared" si="647"/>
        <v>-46222.159999999996</v>
      </c>
      <c r="AG543" s="47">
        <f t="shared" si="648"/>
        <v>-48182.705416666664</v>
      </c>
      <c r="AH543" s="47">
        <f t="shared" si="649"/>
        <v>-50557.090000000004</v>
      </c>
      <c r="AI543" s="47">
        <f t="shared" si="650"/>
        <v>-52887.595833333333</v>
      </c>
      <c r="AJ543" s="47">
        <f t="shared" si="651"/>
        <v>-55216.214999999997</v>
      </c>
      <c r="AK543" s="47">
        <f t="shared" si="652"/>
        <v>-58709.450833333336</v>
      </c>
      <c r="AL543" s="47">
        <f t="shared" si="653"/>
        <v>-60749.067500000005</v>
      </c>
      <c r="AM543" s="47">
        <f t="shared" si="654"/>
        <v>-61642.396249999998</v>
      </c>
      <c r="AN543" s="47">
        <f t="shared" si="655"/>
        <v>-63659.190416666679</v>
      </c>
      <c r="AO543" s="132">
        <f t="shared" si="656"/>
        <v>-66699.322500000009</v>
      </c>
      <c r="AP543" s="19"/>
      <c r="AQ543" s="201"/>
      <c r="AR543" s="19"/>
      <c r="AS543" s="19">
        <f t="shared" si="631"/>
        <v>-44984.093333333331</v>
      </c>
      <c r="AT543" s="19"/>
      <c r="AU543" s="201"/>
      <c r="AV543" s="19"/>
      <c r="AW543" s="19">
        <f t="shared" si="632"/>
        <v>-45308.902499999997</v>
      </c>
      <c r="AY543" s="201"/>
      <c r="BA543" s="19">
        <f t="shared" si="633"/>
        <v>-46222.159999999996</v>
      </c>
      <c r="BC543" s="201"/>
      <c r="BE543" s="19">
        <f t="shared" si="634"/>
        <v>-48182.705416666664</v>
      </c>
      <c r="BG543" s="201"/>
      <c r="BI543" s="19">
        <f t="shared" si="635"/>
        <v>-50557.090000000004</v>
      </c>
      <c r="BK543" s="201"/>
      <c r="BM543" s="19">
        <f t="shared" si="636"/>
        <v>-52887.595833333333</v>
      </c>
      <c r="BO543" s="201"/>
      <c r="BQ543" s="47">
        <f t="shared" si="637"/>
        <v>-55216.214999999997</v>
      </c>
      <c r="BR543" s="47"/>
      <c r="BS543" s="214"/>
      <c r="BT543" s="47"/>
      <c r="BU543" s="47">
        <f t="shared" si="638"/>
        <v>-58709.450833333336</v>
      </c>
      <c r="BV543" s="47"/>
      <c r="BW543" s="214"/>
      <c r="BX543" s="47"/>
      <c r="BY543" s="47">
        <f t="shared" si="639"/>
        <v>-60749.067500000005</v>
      </c>
      <c r="BZ543" s="47"/>
      <c r="CA543" s="214"/>
      <c r="CB543" s="47"/>
      <c r="CC543" s="47">
        <f t="shared" si="640"/>
        <v>-61642.396249999998</v>
      </c>
      <c r="CD543" s="47"/>
      <c r="CE543" s="214"/>
      <c r="CF543" s="47"/>
      <c r="CG543" s="47">
        <f t="shared" si="641"/>
        <v>-63659.190416666679</v>
      </c>
      <c r="CH543" s="47"/>
      <c r="CI543" s="214"/>
      <c r="CJ543" s="47"/>
      <c r="CK543" s="47">
        <f t="shared" si="642"/>
        <v>-66699.322500000009</v>
      </c>
      <c r="CM543" s="19">
        <f t="shared" si="643"/>
        <v>0</v>
      </c>
      <c r="CO543" s="19">
        <f t="shared" si="659"/>
        <v>0</v>
      </c>
      <c r="CQ543" s="19">
        <f t="shared" si="630"/>
        <v>0</v>
      </c>
      <c r="CS543" s="19">
        <f t="shared" si="660"/>
        <v>0</v>
      </c>
      <c r="CU543" s="19">
        <f t="shared" si="644"/>
        <v>0</v>
      </c>
      <c r="CW543" s="76">
        <f t="shared" si="646"/>
        <v>0</v>
      </c>
      <c r="CY543" s="21"/>
      <c r="CZ543" s="19">
        <f t="shared" si="645"/>
        <v>0</v>
      </c>
      <c r="DA543" s="21"/>
    </row>
    <row r="544" spans="2:105" x14ac:dyDescent="0.2">
      <c r="B544" s="17" t="str">
        <f>VLOOKUP(D544,'line assign basis'!$L$15:$Q$1525,6,FALSE)</f>
        <v>INJ &amp; DAMAGE RES-HR</v>
      </c>
      <c r="C544" s="20" t="s">
        <v>1546</v>
      </c>
      <c r="D544" s="20" t="str">
        <f t="shared" si="661"/>
        <v>262003</v>
      </c>
      <c r="E544" s="20">
        <f>IFERROR(VLOOKUP(D544,'line assign basis'!$L$5:$P$1288,5,FALSE),"")</f>
        <v>29</v>
      </c>
      <c r="F544" s="39">
        <v>-20000</v>
      </c>
      <c r="G544" s="39">
        <v>-20000</v>
      </c>
      <c r="H544" s="19">
        <v>-20000</v>
      </c>
      <c r="I544" s="105">
        <f>IFERROR(VLOOKUP($D544,'SAP Data'!$A$7:$SD$1500,I$4,FALSE),"")</f>
        <v>-20000</v>
      </c>
      <c r="J544" s="105">
        <f>IFERROR(VLOOKUP($D544,'SAP Data'!$A$7:$SD$1500,J$4,FALSE),"")</f>
        <v>-20000</v>
      </c>
      <c r="K544" s="105">
        <f>IFERROR(VLOOKUP($D544,'SAP Data'!$A$7:$SD$1500,K$4,FALSE),"")</f>
        <v>-20000</v>
      </c>
      <c r="L544" s="105">
        <f>IFERROR(VLOOKUP($D544,'SAP Data'!$A$7:$SD$1500,L$4,FALSE),"")</f>
        <v>-20000</v>
      </c>
      <c r="M544" s="105">
        <f>IFERROR(VLOOKUP($D544,'SAP Data'!$A$7:$SD$1500,M$4,FALSE),"")</f>
        <v>-20000</v>
      </c>
      <c r="N544" s="105">
        <f>IFERROR(VLOOKUP($D544,'SAP Data'!$A$7:$SD$1500,N$4,FALSE),"")</f>
        <v>-20000</v>
      </c>
      <c r="O544" s="105">
        <f>IFERROR(VLOOKUP($D544,'SAP Data'!$A$7:$SD$1500,O$4,FALSE),"")</f>
        <v>-20000</v>
      </c>
      <c r="P544" s="105">
        <f>IFERROR(VLOOKUP($D544,'SAP Data'!$A$7:$SD$1500,P$4,FALSE),"")</f>
        <v>-20000</v>
      </c>
      <c r="Q544" s="105">
        <f>IFERROR(VLOOKUP($D544,'SAP Data'!$A$7:$SD$1500,Q$4,FALSE),"")</f>
        <v>-20000</v>
      </c>
      <c r="R544" s="105">
        <f>IFERROR(VLOOKUP($D544,'SAP Data'!$A$7:$SD$1500,R$4,FALSE),"")</f>
        <v>-20000</v>
      </c>
      <c r="S544" s="105">
        <f>IFERROR(VLOOKUP($D544,'SAP Data'!$A$7:$SD$1500,S$4,FALSE),"")</f>
        <v>-20000</v>
      </c>
      <c r="T544" s="105">
        <f>IFERROR(VLOOKUP($D544,'SAP Data'!$A$7:$SD$1500,T$4,FALSE),"")</f>
        <v>-20000</v>
      </c>
      <c r="U544" s="105">
        <f>IFERROR(VLOOKUP($D544,'SAP Data'!$A$7:$SD$1500,U$4,FALSE),"")</f>
        <v>-20000</v>
      </c>
      <c r="V544" s="105">
        <f>IFERROR(VLOOKUP($D544,'SAP Data'!$A$7:$SD$1500,V$4,FALSE),"")</f>
        <v>-20000</v>
      </c>
      <c r="W544" s="105">
        <f>IFERROR(VLOOKUP($D544,'SAP Data'!$A$7:$SD$1500,W$4,FALSE),"")</f>
        <v>-20000</v>
      </c>
      <c r="X544" s="105">
        <f>IFERROR(VLOOKUP($D544,'SAP Data'!$A$7:$SD$1500,X$4,FALSE),"")</f>
        <v>-20000</v>
      </c>
      <c r="Y544" s="105">
        <f>IFERROR(VLOOKUP($D544,'SAP Data'!$A$7:$SD$1500,Y$4,FALSE),"")</f>
        <v>-20000</v>
      </c>
      <c r="Z544" s="105">
        <f>IFERROR(VLOOKUP($D544,'SAP Data'!$A$7:$SD$1500,Z$4,FALSE),"")</f>
        <v>-20000</v>
      </c>
      <c r="AA544" s="105">
        <f>IFERROR(VLOOKUP($D544,'SAP Data'!$A$7:$SD$1500,AA$4,FALSE),"")</f>
        <v>-20000</v>
      </c>
      <c r="AB544" s="105">
        <f>IFERROR(VLOOKUP($D544,'SAP Data'!$A$7:$SD$1500,AB$4,FALSE),"")</f>
        <v>-20000</v>
      </c>
      <c r="AC544" s="220">
        <f>IFERROR(VLOOKUP($D544,'SAP Data'!$A$7:$SD$1500,AC$4,FALSE),"")</f>
        <v>-20000</v>
      </c>
      <c r="AD544" s="133">
        <f t="shared" si="657"/>
        <v>-20000</v>
      </c>
      <c r="AE544" s="47">
        <f t="shared" si="658"/>
        <v>-20000</v>
      </c>
      <c r="AF544" s="47">
        <f t="shared" si="647"/>
        <v>-20000</v>
      </c>
      <c r="AG544" s="47">
        <f t="shared" si="648"/>
        <v>-20000</v>
      </c>
      <c r="AH544" s="47">
        <f t="shared" si="649"/>
        <v>-20000</v>
      </c>
      <c r="AI544" s="47">
        <f t="shared" si="650"/>
        <v>-20000</v>
      </c>
      <c r="AJ544" s="47">
        <f t="shared" si="651"/>
        <v>-20000</v>
      </c>
      <c r="AK544" s="47">
        <f t="shared" si="652"/>
        <v>-20000</v>
      </c>
      <c r="AL544" s="47">
        <f t="shared" si="653"/>
        <v>-20000</v>
      </c>
      <c r="AM544" s="47">
        <f t="shared" si="654"/>
        <v>-20000</v>
      </c>
      <c r="AN544" s="47">
        <f t="shared" si="655"/>
        <v>-20000</v>
      </c>
      <c r="AO544" s="132">
        <f t="shared" si="656"/>
        <v>-20000</v>
      </c>
      <c r="AP544" s="19"/>
      <c r="AQ544" s="201"/>
      <c r="AR544" s="19"/>
      <c r="AS544" s="19">
        <f t="shared" si="631"/>
        <v>-20000</v>
      </c>
      <c r="AT544" s="19"/>
      <c r="AU544" s="201"/>
      <c r="AV544" s="19"/>
      <c r="AW544" s="19">
        <f t="shared" si="632"/>
        <v>-20000</v>
      </c>
      <c r="AY544" s="201"/>
      <c r="BA544" s="19">
        <f t="shared" si="633"/>
        <v>-20000</v>
      </c>
      <c r="BC544" s="201"/>
      <c r="BE544" s="19">
        <f t="shared" si="634"/>
        <v>-20000</v>
      </c>
      <c r="BG544" s="201"/>
      <c r="BI544" s="19">
        <f t="shared" si="635"/>
        <v>-20000</v>
      </c>
      <c r="BK544" s="201"/>
      <c r="BM544" s="19">
        <f t="shared" si="636"/>
        <v>-20000</v>
      </c>
      <c r="BO544" s="201"/>
      <c r="BQ544" s="47">
        <f t="shared" si="637"/>
        <v>-20000</v>
      </c>
      <c r="BR544" s="47"/>
      <c r="BS544" s="214"/>
      <c r="BT544" s="47"/>
      <c r="BU544" s="47">
        <f t="shared" si="638"/>
        <v>-20000</v>
      </c>
      <c r="BV544" s="47"/>
      <c r="BW544" s="214"/>
      <c r="BX544" s="47"/>
      <c r="BY544" s="47">
        <f t="shared" si="639"/>
        <v>-20000</v>
      </c>
      <c r="BZ544" s="47"/>
      <c r="CA544" s="214"/>
      <c r="CB544" s="47"/>
      <c r="CC544" s="47">
        <f t="shared" si="640"/>
        <v>-20000</v>
      </c>
      <c r="CD544" s="47"/>
      <c r="CE544" s="214"/>
      <c r="CF544" s="47"/>
      <c r="CG544" s="47">
        <f t="shared" si="641"/>
        <v>-20000</v>
      </c>
      <c r="CH544" s="47"/>
      <c r="CI544" s="214"/>
      <c r="CJ544" s="47"/>
      <c r="CK544" s="47">
        <f t="shared" si="642"/>
        <v>-20000</v>
      </c>
      <c r="CM544" s="19">
        <f t="shared" si="643"/>
        <v>0</v>
      </c>
      <c r="CO544" s="19">
        <f t="shared" si="659"/>
        <v>0</v>
      </c>
      <c r="CQ544" s="19">
        <f t="shared" si="630"/>
        <v>0</v>
      </c>
      <c r="CS544" s="19">
        <f t="shared" si="660"/>
        <v>0</v>
      </c>
      <c r="CU544" s="19">
        <f t="shared" si="644"/>
        <v>0</v>
      </c>
      <c r="CW544" s="76">
        <f t="shared" si="646"/>
        <v>0</v>
      </c>
      <c r="CY544" s="21"/>
      <c r="CZ544" s="19">
        <f t="shared" si="645"/>
        <v>0</v>
      </c>
      <c r="DA544" s="21"/>
    </row>
    <row r="545" spans="2:105" x14ac:dyDescent="0.2">
      <c r="B545" s="17" t="str">
        <f>VLOOKUP(D545,'line assign basis'!$L$15:$Q$1525,6,FALSE)</f>
        <v>INJ &amp; DAM RES-EXTRAO</v>
      </c>
      <c r="C545" s="20" t="s">
        <v>1549</v>
      </c>
      <c r="D545" s="20" t="str">
        <f t="shared" si="661"/>
        <v>262004</v>
      </c>
      <c r="E545" s="20">
        <f>IFERROR(VLOOKUP(D545,'line assign basis'!$L$5:$P$1288,5,FALSE),"")</f>
        <v>29</v>
      </c>
      <c r="F545" s="39">
        <v>-15000</v>
      </c>
      <c r="G545" s="39">
        <v>-15000</v>
      </c>
      <c r="H545" s="19">
        <v>-15000</v>
      </c>
      <c r="I545" s="105">
        <f>IFERROR(VLOOKUP($D545,'SAP Data'!$A$7:$SD$1500,I$4,FALSE),"")</f>
        <v>-15000</v>
      </c>
      <c r="J545" s="105">
        <f>IFERROR(VLOOKUP($D545,'SAP Data'!$A$7:$SD$1500,J$4,FALSE),"")</f>
        <v>-15000</v>
      </c>
      <c r="K545" s="105">
        <f>IFERROR(VLOOKUP($D545,'SAP Data'!$A$7:$SD$1500,K$4,FALSE),"")</f>
        <v>-15000</v>
      </c>
      <c r="L545" s="105">
        <f>IFERROR(VLOOKUP($D545,'SAP Data'!$A$7:$SD$1500,L$4,FALSE),"")</f>
        <v>-15000</v>
      </c>
      <c r="M545" s="105">
        <f>IFERROR(VLOOKUP($D545,'SAP Data'!$A$7:$SD$1500,M$4,FALSE),"")</f>
        <v>-15000</v>
      </c>
      <c r="N545" s="105">
        <f>IFERROR(VLOOKUP($D545,'SAP Data'!$A$7:$SD$1500,N$4,FALSE),"")</f>
        <v>-15000</v>
      </c>
      <c r="O545" s="105">
        <f>IFERROR(VLOOKUP($D545,'SAP Data'!$A$7:$SD$1500,O$4,FALSE),"")</f>
        <v>-15000</v>
      </c>
      <c r="P545" s="105">
        <f>IFERROR(VLOOKUP($D545,'SAP Data'!$A$7:$SD$1500,P$4,FALSE),"")</f>
        <v>-15000</v>
      </c>
      <c r="Q545" s="105">
        <f>IFERROR(VLOOKUP($D545,'SAP Data'!$A$7:$SD$1500,Q$4,FALSE),"")</f>
        <v>-15000</v>
      </c>
      <c r="R545" s="105">
        <f>IFERROR(VLOOKUP($D545,'SAP Data'!$A$7:$SD$1500,R$4,FALSE),"")</f>
        <v>-15000</v>
      </c>
      <c r="S545" s="105">
        <f>IFERROR(VLOOKUP($D545,'SAP Data'!$A$7:$SD$1500,S$4,FALSE),"")</f>
        <v>-15000</v>
      </c>
      <c r="T545" s="105">
        <f>IFERROR(VLOOKUP($D545,'SAP Data'!$A$7:$SD$1500,T$4,FALSE),"")</f>
        <v>-15000</v>
      </c>
      <c r="U545" s="105">
        <f>IFERROR(VLOOKUP($D545,'SAP Data'!$A$7:$SD$1500,U$4,FALSE),"")</f>
        <v>-15000</v>
      </c>
      <c r="V545" s="105">
        <f>IFERROR(VLOOKUP($D545,'SAP Data'!$A$7:$SD$1500,V$4,FALSE),"")</f>
        <v>-15000</v>
      </c>
      <c r="W545" s="105">
        <f>IFERROR(VLOOKUP($D545,'SAP Data'!$A$7:$SD$1500,W$4,FALSE),"")</f>
        <v>-15000</v>
      </c>
      <c r="X545" s="105">
        <f>IFERROR(VLOOKUP($D545,'SAP Data'!$A$7:$SD$1500,X$4,FALSE),"")</f>
        <v>-15000</v>
      </c>
      <c r="Y545" s="105">
        <f>IFERROR(VLOOKUP($D545,'SAP Data'!$A$7:$SD$1500,Y$4,FALSE),"")</f>
        <v>-15000</v>
      </c>
      <c r="Z545" s="105">
        <f>IFERROR(VLOOKUP($D545,'SAP Data'!$A$7:$SD$1500,Z$4,FALSE),"")</f>
        <v>-50000</v>
      </c>
      <c r="AA545" s="105">
        <f>IFERROR(VLOOKUP($D545,'SAP Data'!$A$7:$SD$1500,AA$4,FALSE),"")</f>
        <v>-50000</v>
      </c>
      <c r="AB545" s="105">
        <f>IFERROR(VLOOKUP($D545,'SAP Data'!$A$7:$SD$1500,AB$4,FALSE),"")</f>
        <v>-50000</v>
      </c>
      <c r="AC545" s="220">
        <f>IFERROR(VLOOKUP($D545,'SAP Data'!$A$7:$SD$1500,AC$4,FALSE),"")</f>
        <v>-70266</v>
      </c>
      <c r="AD545" s="133">
        <f t="shared" si="657"/>
        <v>-15000</v>
      </c>
      <c r="AE545" s="47">
        <f t="shared" si="658"/>
        <v>-15000</v>
      </c>
      <c r="AF545" s="47">
        <f t="shared" si="647"/>
        <v>-15000</v>
      </c>
      <c r="AG545" s="47">
        <f t="shared" si="648"/>
        <v>-15000</v>
      </c>
      <c r="AH545" s="47">
        <f t="shared" si="649"/>
        <v>-15000</v>
      </c>
      <c r="AI545" s="47">
        <f t="shared" si="650"/>
        <v>-15000</v>
      </c>
      <c r="AJ545" s="47">
        <f t="shared" si="651"/>
        <v>-15000</v>
      </c>
      <c r="AK545" s="47">
        <f t="shared" si="652"/>
        <v>-15000</v>
      </c>
      <c r="AL545" s="47">
        <f t="shared" si="653"/>
        <v>-16458.333333333332</v>
      </c>
      <c r="AM545" s="47">
        <f t="shared" si="654"/>
        <v>-19375</v>
      </c>
      <c r="AN545" s="47">
        <f t="shared" si="655"/>
        <v>-22291.666666666668</v>
      </c>
      <c r="AO545" s="132">
        <f t="shared" si="656"/>
        <v>-26052.75</v>
      </c>
      <c r="AP545" s="19"/>
      <c r="AQ545" s="201"/>
      <c r="AR545" s="19"/>
      <c r="AS545" s="19">
        <f t="shared" si="631"/>
        <v>-15000</v>
      </c>
      <c r="AT545" s="19"/>
      <c r="AU545" s="201"/>
      <c r="AV545" s="19"/>
      <c r="AW545" s="19">
        <f t="shared" si="632"/>
        <v>-15000</v>
      </c>
      <c r="AY545" s="201"/>
      <c r="BA545" s="19">
        <f t="shared" si="633"/>
        <v>-15000</v>
      </c>
      <c r="BC545" s="201"/>
      <c r="BE545" s="19">
        <f t="shared" si="634"/>
        <v>-15000</v>
      </c>
      <c r="BG545" s="201"/>
      <c r="BI545" s="19">
        <f t="shared" si="635"/>
        <v>-15000</v>
      </c>
      <c r="BK545" s="201"/>
      <c r="BM545" s="19">
        <f t="shared" si="636"/>
        <v>-15000</v>
      </c>
      <c r="BO545" s="201"/>
      <c r="BQ545" s="47">
        <f t="shared" si="637"/>
        <v>-15000</v>
      </c>
      <c r="BR545" s="47"/>
      <c r="BS545" s="214"/>
      <c r="BT545" s="47"/>
      <c r="BU545" s="47">
        <f t="shared" si="638"/>
        <v>-15000</v>
      </c>
      <c r="BV545" s="47"/>
      <c r="BW545" s="214"/>
      <c r="BX545" s="47"/>
      <c r="BY545" s="47">
        <f t="shared" si="639"/>
        <v>-16458.333333333332</v>
      </c>
      <c r="BZ545" s="47"/>
      <c r="CA545" s="214"/>
      <c r="CB545" s="47"/>
      <c r="CC545" s="47">
        <f t="shared" si="640"/>
        <v>-19375</v>
      </c>
      <c r="CD545" s="47"/>
      <c r="CE545" s="214"/>
      <c r="CF545" s="47"/>
      <c r="CG545" s="47">
        <f t="shared" si="641"/>
        <v>-22291.666666666668</v>
      </c>
      <c r="CH545" s="47"/>
      <c r="CI545" s="214"/>
      <c r="CJ545" s="47"/>
      <c r="CK545" s="47">
        <f t="shared" si="642"/>
        <v>-26052.75</v>
      </c>
      <c r="CM545" s="19">
        <f t="shared" si="643"/>
        <v>0</v>
      </c>
      <c r="CO545" s="19">
        <f t="shared" si="659"/>
        <v>0</v>
      </c>
      <c r="CQ545" s="19">
        <f t="shared" si="630"/>
        <v>0</v>
      </c>
      <c r="CS545" s="19">
        <f t="shared" si="660"/>
        <v>0</v>
      </c>
      <c r="CU545" s="19">
        <f t="shared" si="644"/>
        <v>0</v>
      </c>
      <c r="CW545" s="76">
        <f t="shared" si="646"/>
        <v>0</v>
      </c>
      <c r="CY545" s="21"/>
      <c r="CZ545" s="19">
        <f t="shared" si="645"/>
        <v>0</v>
      </c>
      <c r="DA545" s="21"/>
    </row>
    <row r="546" spans="2:105" x14ac:dyDescent="0.2">
      <c r="B546" s="17" t="str">
        <f>VLOOKUP(D546,'line assign basis'!$L$15:$Q$1525,6,FALSE)</f>
        <v>INJ &amp; DAM RES-EXT-GA</v>
      </c>
      <c r="C546" s="20" t="s">
        <v>1552</v>
      </c>
      <c r="D546" s="20" t="str">
        <f t="shared" si="661"/>
        <v>262140</v>
      </c>
      <c r="E546" s="20">
        <f>IFERROR(VLOOKUP(D546,'line assign basis'!$L$5:$P$1288,5,FALSE),"")</f>
        <v>23</v>
      </c>
      <c r="F546" s="39">
        <v>-180167355.08000001</v>
      </c>
      <c r="G546" s="39">
        <v>-180167355.08000001</v>
      </c>
      <c r="H546" s="19">
        <v>-180142626.81999999</v>
      </c>
      <c r="I546" s="105">
        <f>IFERROR(VLOOKUP($D546,'SAP Data'!$A$7:$SD$1500,I$4,FALSE),"")</f>
        <v>-180142626.81999999</v>
      </c>
      <c r="J546" s="105">
        <f>IFERROR(VLOOKUP($D546,'SAP Data'!$A$7:$SD$1500,J$4,FALSE),"")</f>
        <v>-180142626.81999999</v>
      </c>
      <c r="K546" s="105">
        <f>IFERROR(VLOOKUP($D546,'SAP Data'!$A$7:$SD$1500,K$4,FALSE),"")</f>
        <v>-180643710.12</v>
      </c>
      <c r="L546" s="105">
        <f>IFERROR(VLOOKUP($D546,'SAP Data'!$A$7:$SD$1500,L$4,FALSE),"")</f>
        <v>-180643710.12</v>
      </c>
      <c r="M546" s="105">
        <f>IFERROR(VLOOKUP($D546,'SAP Data'!$A$7:$SD$1500,M$4,FALSE),"")</f>
        <v>-180643710.12</v>
      </c>
      <c r="N546" s="105">
        <f>IFERROR(VLOOKUP($D546,'SAP Data'!$A$7:$SD$1500,N$4,FALSE),"")</f>
        <v>-180505796.15000001</v>
      </c>
      <c r="O546" s="105">
        <f>IFERROR(VLOOKUP($D546,'SAP Data'!$A$7:$SD$1500,O$4,FALSE),"")</f>
        <v>-180505796.15000001</v>
      </c>
      <c r="P546" s="105">
        <f>IFERROR(VLOOKUP($D546,'SAP Data'!$A$7:$SD$1500,P$4,FALSE),"")</f>
        <v>-180505796.15000001</v>
      </c>
      <c r="Q546" s="105">
        <f>IFERROR(VLOOKUP($D546,'SAP Data'!$A$7:$SD$1500,Q$4,FALSE),"")</f>
        <v>-192587122.41999999</v>
      </c>
      <c r="R546" s="105">
        <f>IFERROR(VLOOKUP($D546,'SAP Data'!$A$7:$SD$1500,R$4,FALSE),"")</f>
        <v>-192587122.41999999</v>
      </c>
      <c r="S546" s="105">
        <f>IFERROR(VLOOKUP($D546,'SAP Data'!$A$7:$SD$1500,S$4,FALSE),"")</f>
        <v>-192587122.41999999</v>
      </c>
      <c r="T546" s="105">
        <f>IFERROR(VLOOKUP($D546,'SAP Data'!$A$7:$SD$1500,T$4,FALSE),"")</f>
        <v>-192103005.25999999</v>
      </c>
      <c r="U546" s="105">
        <f>IFERROR(VLOOKUP($D546,'SAP Data'!$A$7:$SD$1500,U$4,FALSE),"")</f>
        <v>-192103005.25999999</v>
      </c>
      <c r="V546" s="105">
        <f>IFERROR(VLOOKUP($D546,'SAP Data'!$A$7:$SD$1500,V$4,FALSE),"")</f>
        <v>-192103005.25999999</v>
      </c>
      <c r="W546" s="105">
        <f>IFERROR(VLOOKUP($D546,'SAP Data'!$A$7:$SD$1500,W$4,FALSE),"")</f>
        <v>-191544264.75999999</v>
      </c>
      <c r="X546" s="105">
        <f>IFERROR(VLOOKUP($D546,'SAP Data'!$A$7:$SD$1500,X$4,FALSE),"")</f>
        <v>-191544264.75999999</v>
      </c>
      <c r="Y546" s="105">
        <f>IFERROR(VLOOKUP($D546,'SAP Data'!$A$7:$SD$1500,Y$4,FALSE),"")</f>
        <v>-191544264.75999999</v>
      </c>
      <c r="Z546" s="105">
        <f>IFERROR(VLOOKUP($D546,'SAP Data'!$A$7:$SD$1500,Z$4,FALSE),"")</f>
        <v>-193681750.50999999</v>
      </c>
      <c r="AA546" s="105">
        <f>IFERROR(VLOOKUP($D546,'SAP Data'!$A$7:$SD$1500,AA$4,FALSE),"")</f>
        <v>-193681750.50999999</v>
      </c>
      <c r="AB546" s="105">
        <f>IFERROR(VLOOKUP($D546,'SAP Data'!$A$7:$SD$1500,AB$4,FALSE),"")</f>
        <v>-193681750.50999999</v>
      </c>
      <c r="AC546" s="220">
        <f>IFERROR(VLOOKUP($D546,'SAP Data'!$A$7:$SD$1500,AC$4,FALSE),"")</f>
        <v>-208194009.44999999</v>
      </c>
      <c r="AD546" s="133">
        <f t="shared" si="657"/>
        <v>-181917342.96000004</v>
      </c>
      <c r="AE546" s="47">
        <f t="shared" si="658"/>
        <v>-182952323.57166672</v>
      </c>
      <c r="AF546" s="47">
        <f t="shared" si="647"/>
        <v>-183968162.97916672</v>
      </c>
      <c r="AG546" s="47">
        <f t="shared" si="648"/>
        <v>-184964861.18250003</v>
      </c>
      <c r="AH546" s="47">
        <f t="shared" si="649"/>
        <v>-185961559.38583335</v>
      </c>
      <c r="AI546" s="47">
        <f t="shared" si="650"/>
        <v>-186914098.26416668</v>
      </c>
      <c r="AJ546" s="47">
        <f t="shared" si="651"/>
        <v>-187822477.8175</v>
      </c>
      <c r="AK546" s="47">
        <f t="shared" si="652"/>
        <v>-188730857.37083337</v>
      </c>
      <c r="AL546" s="47">
        <f t="shared" si="653"/>
        <v>-189734045.24583331</v>
      </c>
      <c r="AM546" s="47">
        <f t="shared" si="654"/>
        <v>-190832041.4425</v>
      </c>
      <c r="AN546" s="47">
        <f t="shared" si="655"/>
        <v>-191930037.63916668</v>
      </c>
      <c r="AO546" s="132">
        <f t="shared" si="656"/>
        <v>-193129322.69708332</v>
      </c>
      <c r="AP546" s="19"/>
      <c r="AQ546" s="201"/>
      <c r="AR546" s="19"/>
      <c r="AS546" s="19">
        <f t="shared" si="631"/>
        <v>0</v>
      </c>
      <c r="AT546" s="19"/>
      <c r="AU546" s="201"/>
      <c r="AV546" s="19"/>
      <c r="AW546" s="19">
        <f t="shared" si="632"/>
        <v>0</v>
      </c>
      <c r="AY546" s="201"/>
      <c r="BA546" s="19">
        <f t="shared" si="633"/>
        <v>0</v>
      </c>
      <c r="BC546" s="201"/>
      <c r="BE546" s="19">
        <f t="shared" si="634"/>
        <v>0</v>
      </c>
      <c r="BG546" s="201"/>
      <c r="BI546" s="19">
        <f t="shared" si="635"/>
        <v>0</v>
      </c>
      <c r="BK546" s="201"/>
      <c r="BM546" s="19">
        <f t="shared" si="636"/>
        <v>0</v>
      </c>
      <c r="BO546" s="201"/>
      <c r="BQ546" s="47">
        <f t="shared" si="637"/>
        <v>0</v>
      </c>
      <c r="BR546" s="47"/>
      <c r="BS546" s="214"/>
      <c r="BT546" s="47"/>
      <c r="BU546" s="47">
        <f t="shared" si="638"/>
        <v>0</v>
      </c>
      <c r="BV546" s="47"/>
      <c r="BW546" s="214"/>
      <c r="BX546" s="47"/>
      <c r="BY546" s="47">
        <f t="shared" si="639"/>
        <v>0</v>
      </c>
      <c r="BZ546" s="47"/>
      <c r="CA546" s="214"/>
      <c r="CB546" s="47"/>
      <c r="CC546" s="47">
        <f t="shared" si="640"/>
        <v>0</v>
      </c>
      <c r="CD546" s="47"/>
      <c r="CE546" s="214"/>
      <c r="CF546" s="47"/>
      <c r="CG546" s="47">
        <f t="shared" si="641"/>
        <v>0</v>
      </c>
      <c r="CH546" s="47"/>
      <c r="CI546" s="214"/>
      <c r="CJ546" s="47"/>
      <c r="CK546" s="47">
        <f t="shared" si="642"/>
        <v>0</v>
      </c>
      <c r="CM546" s="19">
        <f t="shared" si="643"/>
        <v>0</v>
      </c>
      <c r="CO546" s="19">
        <f t="shared" si="659"/>
        <v>-193129322.69708332</v>
      </c>
      <c r="CQ546" s="19">
        <f t="shared" si="630"/>
        <v>0</v>
      </c>
      <c r="CS546" s="19">
        <f t="shared" si="660"/>
        <v>0</v>
      </c>
      <c r="CU546" s="19">
        <f t="shared" si="644"/>
        <v>-193129322.69708332</v>
      </c>
      <c r="CW546" s="76">
        <f t="shared" si="646"/>
        <v>0</v>
      </c>
      <c r="CY546" s="21"/>
      <c r="CZ546" s="19">
        <f t="shared" si="645"/>
        <v>0</v>
      </c>
      <c r="DA546" s="21"/>
    </row>
    <row r="547" spans="2:105" x14ac:dyDescent="0.2">
      <c r="B547" s="17" t="str">
        <f>VLOOKUP(D547,'line assign basis'!$L$15:$Q$1525,6,FALSE)</f>
        <v>INJ &amp; DAM RES-EUG</v>
      </c>
      <c r="C547" s="20" t="s">
        <v>1555</v>
      </c>
      <c r="D547" s="20" t="str">
        <f t="shared" si="661"/>
        <v>262142</v>
      </c>
      <c r="E547" s="20">
        <f>IFERROR(VLOOKUP(D547,'line assign basis'!$L$5:$P$1288,5,FALSE),"")</f>
        <v>23</v>
      </c>
      <c r="F547" s="39">
        <v>-95652.5</v>
      </c>
      <c r="G547" s="39">
        <v>-95652.5</v>
      </c>
      <c r="H547" s="19">
        <v>-95652.5</v>
      </c>
      <c r="I547" s="105">
        <f>IFERROR(VLOOKUP($D547,'SAP Data'!$A$7:$SD$1500,I$4,FALSE),"")</f>
        <v>-95652.5</v>
      </c>
      <c r="J547" s="105">
        <f>IFERROR(VLOOKUP($D547,'SAP Data'!$A$7:$SD$1500,J$4,FALSE),"")</f>
        <v>-95652.5</v>
      </c>
      <c r="K547" s="105">
        <f>IFERROR(VLOOKUP($D547,'SAP Data'!$A$7:$SD$1500,K$4,FALSE),"")</f>
        <v>-95652.5</v>
      </c>
      <c r="L547" s="105">
        <f>IFERROR(VLOOKUP($D547,'SAP Data'!$A$7:$SD$1500,L$4,FALSE),"")</f>
        <v>-95652.5</v>
      </c>
      <c r="M547" s="105">
        <f>IFERROR(VLOOKUP($D547,'SAP Data'!$A$7:$SD$1500,M$4,FALSE),"")</f>
        <v>-95652.5</v>
      </c>
      <c r="N547" s="105">
        <f>IFERROR(VLOOKUP($D547,'SAP Data'!$A$7:$SD$1500,N$4,FALSE),"")</f>
        <v>-95652.5</v>
      </c>
      <c r="O547" s="105">
        <f>IFERROR(VLOOKUP($D547,'SAP Data'!$A$7:$SD$1500,O$4,FALSE),"")</f>
        <v>-95652.5</v>
      </c>
      <c r="P547" s="105">
        <f>IFERROR(VLOOKUP($D547,'SAP Data'!$A$7:$SD$1500,P$4,FALSE),"")</f>
        <v>-95652.5</v>
      </c>
      <c r="Q547" s="105">
        <f>IFERROR(VLOOKUP($D547,'SAP Data'!$A$7:$SD$1500,Q$4,FALSE),"")</f>
        <v>-95652.5</v>
      </c>
      <c r="R547" s="105">
        <f>IFERROR(VLOOKUP($D547,'SAP Data'!$A$7:$SD$1500,R$4,FALSE),"")</f>
        <v>-95652.5</v>
      </c>
      <c r="S547" s="105">
        <f>IFERROR(VLOOKUP($D547,'SAP Data'!$A$7:$SD$1500,S$4,FALSE),"")</f>
        <v>-95652.5</v>
      </c>
      <c r="T547" s="105">
        <f>IFERROR(VLOOKUP($D547,'SAP Data'!$A$7:$SD$1500,T$4,FALSE),"")</f>
        <v>-95652.5</v>
      </c>
      <c r="U547" s="105">
        <f>IFERROR(VLOOKUP($D547,'SAP Data'!$A$7:$SD$1500,U$4,FALSE),"")</f>
        <v>-95652.5</v>
      </c>
      <c r="V547" s="105">
        <f>IFERROR(VLOOKUP($D547,'SAP Data'!$A$7:$SD$1500,V$4,FALSE),"")</f>
        <v>-95652.5</v>
      </c>
      <c r="W547" s="105">
        <f>IFERROR(VLOOKUP($D547,'SAP Data'!$A$7:$SD$1500,W$4,FALSE),"")</f>
        <v>-95652.5</v>
      </c>
      <c r="X547" s="105">
        <f>IFERROR(VLOOKUP($D547,'SAP Data'!$A$7:$SD$1500,X$4,FALSE),"")</f>
        <v>-95652.5</v>
      </c>
      <c r="Y547" s="105">
        <f>IFERROR(VLOOKUP($D547,'SAP Data'!$A$7:$SD$1500,Y$4,FALSE),"")</f>
        <v>-95652.5</v>
      </c>
      <c r="Z547" s="105">
        <f>IFERROR(VLOOKUP($D547,'SAP Data'!$A$7:$SD$1500,Z$4,FALSE),"")</f>
        <v>-95652.5</v>
      </c>
      <c r="AA547" s="105">
        <f>IFERROR(VLOOKUP($D547,'SAP Data'!$A$7:$SD$1500,AA$4,FALSE),"")</f>
        <v>-95652.5</v>
      </c>
      <c r="AB547" s="105">
        <f>IFERROR(VLOOKUP($D547,'SAP Data'!$A$7:$SD$1500,AB$4,FALSE),"")</f>
        <v>-95652.5</v>
      </c>
      <c r="AC547" s="220">
        <f>IFERROR(VLOOKUP($D547,'SAP Data'!$A$7:$SD$1500,AC$4,FALSE),"")</f>
        <v>-95652.5</v>
      </c>
      <c r="AD547" s="133">
        <f t="shared" si="657"/>
        <v>-95652.5</v>
      </c>
      <c r="AE547" s="47">
        <f t="shared" si="658"/>
        <v>-95652.5</v>
      </c>
      <c r="AF547" s="47">
        <f t="shared" si="647"/>
        <v>-95652.5</v>
      </c>
      <c r="AG547" s="47">
        <f t="shared" si="648"/>
        <v>-95652.5</v>
      </c>
      <c r="AH547" s="47">
        <f t="shared" si="649"/>
        <v>-95652.5</v>
      </c>
      <c r="AI547" s="47">
        <f t="shared" si="650"/>
        <v>-95652.5</v>
      </c>
      <c r="AJ547" s="47">
        <f t="shared" si="651"/>
        <v>-95652.5</v>
      </c>
      <c r="AK547" s="47">
        <f t="shared" si="652"/>
        <v>-95652.5</v>
      </c>
      <c r="AL547" s="47">
        <f t="shared" si="653"/>
        <v>-95652.5</v>
      </c>
      <c r="AM547" s="47">
        <f t="shared" si="654"/>
        <v>-95652.5</v>
      </c>
      <c r="AN547" s="47">
        <f t="shared" si="655"/>
        <v>-95652.5</v>
      </c>
      <c r="AO547" s="132">
        <f t="shared" si="656"/>
        <v>-95652.5</v>
      </c>
      <c r="AP547" s="19"/>
      <c r="AQ547" s="201"/>
      <c r="AR547" s="19"/>
      <c r="AS547" s="19">
        <f t="shared" si="631"/>
        <v>0</v>
      </c>
      <c r="AT547" s="19"/>
      <c r="AU547" s="201"/>
      <c r="AV547" s="19"/>
      <c r="AW547" s="19">
        <f t="shared" si="632"/>
        <v>0</v>
      </c>
      <c r="AY547" s="201"/>
      <c r="BA547" s="19">
        <f t="shared" si="633"/>
        <v>0</v>
      </c>
      <c r="BC547" s="201"/>
      <c r="BE547" s="19">
        <f t="shared" si="634"/>
        <v>0</v>
      </c>
      <c r="BG547" s="201"/>
      <c r="BI547" s="19">
        <f t="shared" si="635"/>
        <v>0</v>
      </c>
      <c r="BK547" s="201"/>
      <c r="BM547" s="19">
        <f t="shared" si="636"/>
        <v>0</v>
      </c>
      <c r="BO547" s="201"/>
      <c r="BQ547" s="47">
        <f t="shared" si="637"/>
        <v>0</v>
      </c>
      <c r="BR547" s="47"/>
      <c r="BS547" s="214"/>
      <c r="BT547" s="47"/>
      <c r="BU547" s="47">
        <f t="shared" si="638"/>
        <v>0</v>
      </c>
      <c r="BV547" s="47"/>
      <c r="BW547" s="214"/>
      <c r="BX547" s="47"/>
      <c r="BY547" s="47">
        <f t="shared" si="639"/>
        <v>0</v>
      </c>
      <c r="BZ547" s="47"/>
      <c r="CA547" s="214"/>
      <c r="CB547" s="47"/>
      <c r="CC547" s="47">
        <f t="shared" si="640"/>
        <v>0</v>
      </c>
      <c r="CD547" s="47"/>
      <c r="CE547" s="214"/>
      <c r="CF547" s="47"/>
      <c r="CG547" s="47">
        <f t="shared" si="641"/>
        <v>0</v>
      </c>
      <c r="CH547" s="47"/>
      <c r="CI547" s="214"/>
      <c r="CJ547" s="47"/>
      <c r="CK547" s="47">
        <f t="shared" si="642"/>
        <v>0</v>
      </c>
      <c r="CM547" s="19">
        <f t="shared" si="643"/>
        <v>0</v>
      </c>
      <c r="CO547" s="19">
        <f t="shared" si="659"/>
        <v>-95652.5</v>
      </c>
      <c r="CQ547" s="19">
        <f t="shared" si="630"/>
        <v>0</v>
      </c>
      <c r="CS547" s="19">
        <f t="shared" si="660"/>
        <v>0</v>
      </c>
      <c r="CU547" s="19">
        <f t="shared" si="644"/>
        <v>-95652.5</v>
      </c>
      <c r="CW547" s="76">
        <f t="shared" si="646"/>
        <v>0</v>
      </c>
      <c r="CY547" s="21"/>
      <c r="CZ547" s="19">
        <f t="shared" si="645"/>
        <v>0</v>
      </c>
      <c r="DA547" s="21"/>
    </row>
    <row r="548" spans="2:105" x14ac:dyDescent="0.2">
      <c r="B548" s="17" t="str">
        <f>VLOOKUP(D548,'line assign basis'!$L$15:$Q$1525,6,FALSE)</f>
        <v>INJ &amp; DAM RES-EXT-WA</v>
      </c>
      <c r="C548" s="20" t="s">
        <v>1558</v>
      </c>
      <c r="D548" s="20" t="str">
        <f t="shared" si="661"/>
        <v>262143</v>
      </c>
      <c r="E548" s="20">
        <f>IFERROR(VLOOKUP(D548,'line assign basis'!$L$5:$P$1288,5,FALSE),"")</f>
        <v>23</v>
      </c>
      <c r="F548" s="39">
        <v>-3799801.65</v>
      </c>
      <c r="G548" s="39">
        <v>-3799801.65</v>
      </c>
      <c r="H548" s="19">
        <v>-3799801.65</v>
      </c>
      <c r="I548" s="105">
        <f>IFERROR(VLOOKUP($D548,'SAP Data'!$A$7:$SD$1500,I$4,FALSE),"")</f>
        <v>-3799801.65</v>
      </c>
      <c r="J548" s="105">
        <f>IFERROR(VLOOKUP($D548,'SAP Data'!$A$7:$SD$1500,J$4,FALSE),"")</f>
        <v>-3799801.65</v>
      </c>
      <c r="K548" s="105">
        <f>IFERROR(VLOOKUP($D548,'SAP Data'!$A$7:$SD$1500,K$4,FALSE),"")</f>
        <v>-3799801.65</v>
      </c>
      <c r="L548" s="105">
        <f>IFERROR(VLOOKUP($D548,'SAP Data'!$A$7:$SD$1500,L$4,FALSE),"")</f>
        <v>-3799801.65</v>
      </c>
      <c r="M548" s="105">
        <f>IFERROR(VLOOKUP($D548,'SAP Data'!$A$7:$SD$1500,M$4,FALSE),"")</f>
        <v>-3799801.65</v>
      </c>
      <c r="N548" s="105">
        <f>IFERROR(VLOOKUP($D548,'SAP Data'!$A$7:$SD$1500,N$4,FALSE),"")</f>
        <v>-3799801.65</v>
      </c>
      <c r="O548" s="105">
        <f>IFERROR(VLOOKUP($D548,'SAP Data'!$A$7:$SD$1500,O$4,FALSE),"")</f>
        <v>-3799801.65</v>
      </c>
      <c r="P548" s="105">
        <f>IFERROR(VLOOKUP($D548,'SAP Data'!$A$7:$SD$1500,P$4,FALSE),"")</f>
        <v>-3799801.65</v>
      </c>
      <c r="Q548" s="105">
        <f>IFERROR(VLOOKUP($D548,'SAP Data'!$A$7:$SD$1500,Q$4,FALSE),"")</f>
        <v>-3799801.65</v>
      </c>
      <c r="R548" s="105">
        <f>IFERROR(VLOOKUP($D548,'SAP Data'!$A$7:$SD$1500,R$4,FALSE),"")</f>
        <v>-3799801.65</v>
      </c>
      <c r="S548" s="105">
        <f>IFERROR(VLOOKUP($D548,'SAP Data'!$A$7:$SD$1500,S$4,FALSE),"")</f>
        <v>-3799801.65</v>
      </c>
      <c r="T548" s="105">
        <f>IFERROR(VLOOKUP($D548,'SAP Data'!$A$7:$SD$1500,T$4,FALSE),"")</f>
        <v>-3799801.65</v>
      </c>
      <c r="U548" s="105">
        <f>IFERROR(VLOOKUP($D548,'SAP Data'!$A$7:$SD$1500,U$4,FALSE),"")</f>
        <v>-3799801.65</v>
      </c>
      <c r="V548" s="105">
        <f>IFERROR(VLOOKUP($D548,'SAP Data'!$A$7:$SD$1500,V$4,FALSE),"")</f>
        <v>-3799801.65</v>
      </c>
      <c r="W548" s="105">
        <f>IFERROR(VLOOKUP($D548,'SAP Data'!$A$7:$SD$1500,W$4,FALSE),"")</f>
        <v>-3799801.65</v>
      </c>
      <c r="X548" s="105">
        <f>IFERROR(VLOOKUP($D548,'SAP Data'!$A$7:$SD$1500,X$4,FALSE),"")</f>
        <v>-3799801.65</v>
      </c>
      <c r="Y548" s="105">
        <f>IFERROR(VLOOKUP($D548,'SAP Data'!$A$7:$SD$1500,Y$4,FALSE),"")</f>
        <v>-3799801.65</v>
      </c>
      <c r="Z548" s="105">
        <f>IFERROR(VLOOKUP($D548,'SAP Data'!$A$7:$SD$1500,Z$4,FALSE),"")</f>
        <v>-3799801.65</v>
      </c>
      <c r="AA548" s="105">
        <f>IFERROR(VLOOKUP($D548,'SAP Data'!$A$7:$SD$1500,AA$4,FALSE),"")</f>
        <v>-3799801.65</v>
      </c>
      <c r="AB548" s="105">
        <f>IFERROR(VLOOKUP($D548,'SAP Data'!$A$7:$SD$1500,AB$4,FALSE),"")</f>
        <v>-3799801.65</v>
      </c>
      <c r="AC548" s="220">
        <f>IFERROR(VLOOKUP($D548,'SAP Data'!$A$7:$SD$1500,AC$4,FALSE),"")</f>
        <v>-3799801.65</v>
      </c>
      <c r="AD548" s="133">
        <f t="shared" si="657"/>
        <v>-3799801.65</v>
      </c>
      <c r="AE548" s="47">
        <f t="shared" si="658"/>
        <v>-3799801.65</v>
      </c>
      <c r="AF548" s="47">
        <f t="shared" si="647"/>
        <v>-3799801.65</v>
      </c>
      <c r="AG548" s="47">
        <f t="shared" si="648"/>
        <v>-3799801.65</v>
      </c>
      <c r="AH548" s="47">
        <f t="shared" si="649"/>
        <v>-3799801.65</v>
      </c>
      <c r="AI548" s="47">
        <f t="shared" si="650"/>
        <v>-3799801.65</v>
      </c>
      <c r="AJ548" s="47">
        <f t="shared" si="651"/>
        <v>-3799801.65</v>
      </c>
      <c r="AK548" s="47">
        <f t="shared" si="652"/>
        <v>-3799801.65</v>
      </c>
      <c r="AL548" s="47">
        <f t="shared" si="653"/>
        <v>-3799801.65</v>
      </c>
      <c r="AM548" s="47">
        <f t="shared" si="654"/>
        <v>-3799801.65</v>
      </c>
      <c r="AN548" s="47">
        <f t="shared" si="655"/>
        <v>-3799801.65</v>
      </c>
      <c r="AO548" s="132">
        <f t="shared" si="656"/>
        <v>-3799801.65</v>
      </c>
      <c r="AP548" s="19"/>
      <c r="AQ548" s="201"/>
      <c r="AR548" s="19"/>
      <c r="AS548" s="19">
        <f t="shared" si="631"/>
        <v>0</v>
      </c>
      <c r="AT548" s="19"/>
      <c r="AU548" s="201"/>
      <c r="AV548" s="19"/>
      <c r="AW548" s="19">
        <f t="shared" si="632"/>
        <v>0</v>
      </c>
      <c r="AY548" s="201"/>
      <c r="BA548" s="19">
        <f t="shared" si="633"/>
        <v>0</v>
      </c>
      <c r="BC548" s="201"/>
      <c r="BE548" s="19">
        <f t="shared" si="634"/>
        <v>0</v>
      </c>
      <c r="BG548" s="201"/>
      <c r="BI548" s="19">
        <f t="shared" si="635"/>
        <v>0</v>
      </c>
      <c r="BK548" s="201"/>
      <c r="BM548" s="19">
        <f t="shared" si="636"/>
        <v>0</v>
      </c>
      <c r="BO548" s="201"/>
      <c r="BQ548" s="47">
        <f t="shared" si="637"/>
        <v>0</v>
      </c>
      <c r="BR548" s="47"/>
      <c r="BS548" s="214"/>
      <c r="BT548" s="47"/>
      <c r="BU548" s="47">
        <f t="shared" si="638"/>
        <v>0</v>
      </c>
      <c r="BV548" s="47"/>
      <c r="BW548" s="214"/>
      <c r="BX548" s="47"/>
      <c r="BY548" s="47">
        <f t="shared" si="639"/>
        <v>0</v>
      </c>
      <c r="BZ548" s="47"/>
      <c r="CA548" s="214"/>
      <c r="CB548" s="47"/>
      <c r="CC548" s="47">
        <f t="shared" si="640"/>
        <v>0</v>
      </c>
      <c r="CD548" s="47"/>
      <c r="CE548" s="214"/>
      <c r="CF548" s="47"/>
      <c r="CG548" s="47">
        <f t="shared" si="641"/>
        <v>0</v>
      </c>
      <c r="CH548" s="47"/>
      <c r="CI548" s="214"/>
      <c r="CJ548" s="47"/>
      <c r="CK548" s="47">
        <f t="shared" si="642"/>
        <v>0</v>
      </c>
      <c r="CM548" s="19">
        <f t="shared" si="643"/>
        <v>0</v>
      </c>
      <c r="CO548" s="19">
        <f t="shared" si="659"/>
        <v>-3799801.65</v>
      </c>
      <c r="CQ548" s="19">
        <f t="shared" si="630"/>
        <v>0</v>
      </c>
      <c r="CS548" s="19">
        <f t="shared" si="660"/>
        <v>0</v>
      </c>
      <c r="CU548" s="19">
        <f t="shared" si="644"/>
        <v>-3799801.65</v>
      </c>
      <c r="CW548" s="76">
        <f t="shared" si="646"/>
        <v>0</v>
      </c>
      <c r="CY548" s="21"/>
      <c r="CZ548" s="19">
        <f t="shared" si="645"/>
        <v>0</v>
      </c>
      <c r="DA548" s="21"/>
    </row>
    <row r="549" spans="2:105" x14ac:dyDescent="0.2">
      <c r="B549" s="17" t="str">
        <f>VLOOKUP(D549,'line assign basis'!$L$15:$Q$1525,6,FALSE)</f>
        <v>INJ &amp; DAM INS-EXT HA</v>
      </c>
      <c r="C549" s="20" t="s">
        <v>1561</v>
      </c>
      <c r="D549" s="20" t="str">
        <f t="shared" si="661"/>
        <v>262144</v>
      </c>
      <c r="E549" s="20">
        <f>IFERROR(VLOOKUP(D549,'line assign basis'!$L$5:$P$1288,5,FALSE),"")</f>
        <v>23</v>
      </c>
      <c r="F549" s="39">
        <v>-24752873.489999998</v>
      </c>
      <c r="G549" s="39">
        <v>-24752873.489999998</v>
      </c>
      <c r="H549" s="19">
        <v>-24526881.629999999</v>
      </c>
      <c r="I549" s="105">
        <f>IFERROR(VLOOKUP($D549,'SAP Data'!$A$7:$SD$1500,I$4,FALSE),"")</f>
        <v>-24526881.629999999</v>
      </c>
      <c r="J549" s="105">
        <f>IFERROR(VLOOKUP($D549,'SAP Data'!$A$7:$SD$1500,J$4,FALSE),"")</f>
        <v>-24526881.629999999</v>
      </c>
      <c r="K549" s="105">
        <f>IFERROR(VLOOKUP($D549,'SAP Data'!$A$7:$SD$1500,K$4,FALSE),"")</f>
        <v>-24370720.699999999</v>
      </c>
      <c r="L549" s="105">
        <f>IFERROR(VLOOKUP($D549,'SAP Data'!$A$7:$SD$1500,L$4,FALSE),"")</f>
        <v>-24370720.699999999</v>
      </c>
      <c r="M549" s="105">
        <f>IFERROR(VLOOKUP($D549,'SAP Data'!$A$7:$SD$1500,M$4,FALSE),"")</f>
        <v>-24370720.699999999</v>
      </c>
      <c r="N549" s="105">
        <f>IFERROR(VLOOKUP($D549,'SAP Data'!$A$7:$SD$1500,N$4,FALSE),"")</f>
        <v>-24207046.300000001</v>
      </c>
      <c r="O549" s="105">
        <f>IFERROR(VLOOKUP($D549,'SAP Data'!$A$7:$SD$1500,O$4,FALSE),"")</f>
        <v>-24207046.300000001</v>
      </c>
      <c r="P549" s="105">
        <f>IFERROR(VLOOKUP($D549,'SAP Data'!$A$7:$SD$1500,P$4,FALSE),"")</f>
        <v>-24207046.300000001</v>
      </c>
      <c r="Q549" s="105">
        <f>IFERROR(VLOOKUP($D549,'SAP Data'!$A$7:$SD$1500,Q$4,FALSE),"")</f>
        <v>-28166748.32</v>
      </c>
      <c r="R549" s="105">
        <f>IFERROR(VLOOKUP($D549,'SAP Data'!$A$7:$SD$1500,R$4,FALSE),"")</f>
        <v>-28166748.32</v>
      </c>
      <c r="S549" s="105">
        <f>IFERROR(VLOOKUP($D549,'SAP Data'!$A$7:$SD$1500,S$4,FALSE),"")</f>
        <v>-28166748.32</v>
      </c>
      <c r="T549" s="105">
        <f>IFERROR(VLOOKUP($D549,'SAP Data'!$A$7:$SD$1500,T$4,FALSE),"")</f>
        <v>-27959513.670000002</v>
      </c>
      <c r="U549" s="105">
        <f>IFERROR(VLOOKUP($D549,'SAP Data'!$A$7:$SD$1500,U$4,FALSE),"")</f>
        <v>-27959513.670000002</v>
      </c>
      <c r="V549" s="105">
        <f>IFERROR(VLOOKUP($D549,'SAP Data'!$A$7:$SD$1500,V$4,FALSE),"")</f>
        <v>-27959513.670000002</v>
      </c>
      <c r="W549" s="105">
        <f>IFERROR(VLOOKUP($D549,'SAP Data'!$A$7:$SD$1500,W$4,FALSE),"")</f>
        <v>-27994664.879999999</v>
      </c>
      <c r="X549" s="105">
        <f>IFERROR(VLOOKUP($D549,'SAP Data'!$A$7:$SD$1500,X$4,FALSE),"")</f>
        <v>-27994664.879999999</v>
      </c>
      <c r="Y549" s="105">
        <f>IFERROR(VLOOKUP($D549,'SAP Data'!$A$7:$SD$1500,Y$4,FALSE),"")</f>
        <v>-27994664.879999999</v>
      </c>
      <c r="Z549" s="105">
        <f>IFERROR(VLOOKUP($D549,'SAP Data'!$A$7:$SD$1500,Z$4,FALSE),"")</f>
        <v>-28212839.59</v>
      </c>
      <c r="AA549" s="105">
        <f>IFERROR(VLOOKUP($D549,'SAP Data'!$A$7:$SD$1500,AA$4,FALSE),"")</f>
        <v>-28212839.59</v>
      </c>
      <c r="AB549" s="105">
        <f>IFERROR(VLOOKUP($D549,'SAP Data'!$A$7:$SD$1500,AB$4,FALSE),"")</f>
        <v>-28212839.59</v>
      </c>
      <c r="AC549" s="220">
        <f>IFERROR(VLOOKUP($D549,'SAP Data'!$A$7:$SD$1500,AC$4,FALSE),"")</f>
        <v>-30327470.84</v>
      </c>
      <c r="AD549" s="133">
        <f t="shared" si="657"/>
        <v>-24891114.883750007</v>
      </c>
      <c r="AE549" s="47">
        <f t="shared" si="658"/>
        <v>-25175604.452916671</v>
      </c>
      <c r="AF549" s="47">
        <f t="shared" si="647"/>
        <v>-25460875.572500002</v>
      </c>
      <c r="AG549" s="47">
        <f t="shared" si="648"/>
        <v>-25746928.242499996</v>
      </c>
      <c r="AH549" s="47">
        <f t="shared" si="649"/>
        <v>-26032980.912499998</v>
      </c>
      <c r="AI549" s="47">
        <f t="shared" si="650"/>
        <v>-26327004.921666671</v>
      </c>
      <c r="AJ549" s="47">
        <f t="shared" si="651"/>
        <v>-26629000.27</v>
      </c>
      <c r="AK549" s="47">
        <f t="shared" si="652"/>
        <v>-26930995.618333336</v>
      </c>
      <c r="AL549" s="47">
        <f t="shared" si="653"/>
        <v>-27248901.346250001</v>
      </c>
      <c r="AM549" s="47">
        <f t="shared" si="654"/>
        <v>-27582717.453749999</v>
      </c>
      <c r="AN549" s="47">
        <f t="shared" si="655"/>
        <v>-27916533.561249997</v>
      </c>
      <c r="AO549" s="132">
        <f t="shared" si="656"/>
        <v>-28173471.719999999</v>
      </c>
      <c r="AP549" s="19"/>
      <c r="AQ549" s="201"/>
      <c r="AR549" s="19"/>
      <c r="AS549" s="19">
        <f t="shared" si="631"/>
        <v>0</v>
      </c>
      <c r="AT549" s="19"/>
      <c r="AU549" s="201"/>
      <c r="AV549" s="19"/>
      <c r="AW549" s="19">
        <f t="shared" si="632"/>
        <v>0</v>
      </c>
      <c r="AY549" s="201"/>
      <c r="BA549" s="19">
        <f t="shared" si="633"/>
        <v>0</v>
      </c>
      <c r="BC549" s="201"/>
      <c r="BE549" s="19">
        <f t="shared" si="634"/>
        <v>0</v>
      </c>
      <c r="BG549" s="201"/>
      <c r="BI549" s="19">
        <f t="shared" si="635"/>
        <v>0</v>
      </c>
      <c r="BK549" s="201"/>
      <c r="BM549" s="19">
        <f t="shared" si="636"/>
        <v>0</v>
      </c>
      <c r="BO549" s="201"/>
      <c r="BQ549" s="47">
        <f t="shared" si="637"/>
        <v>0</v>
      </c>
      <c r="BR549" s="47"/>
      <c r="BS549" s="214"/>
      <c r="BT549" s="47"/>
      <c r="BU549" s="47">
        <f t="shared" si="638"/>
        <v>0</v>
      </c>
      <c r="BV549" s="47"/>
      <c r="BW549" s="214"/>
      <c r="BX549" s="47"/>
      <c r="BY549" s="47">
        <f t="shared" si="639"/>
        <v>0</v>
      </c>
      <c r="BZ549" s="47"/>
      <c r="CA549" s="214"/>
      <c r="CB549" s="47"/>
      <c r="CC549" s="47">
        <f t="shared" si="640"/>
        <v>0</v>
      </c>
      <c r="CD549" s="47"/>
      <c r="CE549" s="214"/>
      <c r="CF549" s="47"/>
      <c r="CG549" s="47">
        <f t="shared" si="641"/>
        <v>0</v>
      </c>
      <c r="CH549" s="47"/>
      <c r="CI549" s="214"/>
      <c r="CJ549" s="47"/>
      <c r="CK549" s="47">
        <f t="shared" si="642"/>
        <v>0</v>
      </c>
      <c r="CM549" s="19">
        <f t="shared" si="643"/>
        <v>0</v>
      </c>
      <c r="CO549" s="19">
        <f t="shared" si="659"/>
        <v>-28173471.719999999</v>
      </c>
      <c r="CQ549" s="19">
        <f t="shared" si="630"/>
        <v>0</v>
      </c>
      <c r="CS549" s="19">
        <f t="shared" si="660"/>
        <v>0</v>
      </c>
      <c r="CU549" s="19">
        <f t="shared" si="644"/>
        <v>-28173471.719999999</v>
      </c>
      <c r="CW549" s="76">
        <f t="shared" si="646"/>
        <v>0</v>
      </c>
      <c r="CY549" s="21"/>
      <c r="CZ549" s="19">
        <f t="shared" si="645"/>
        <v>0</v>
      </c>
      <c r="DA549" s="21"/>
    </row>
    <row r="550" spans="2:105" x14ac:dyDescent="0.2">
      <c r="B550" s="17" t="str">
        <f>VLOOKUP(D550,'line assign basis'!$L$15:$Q$1525,6,FALSE)</f>
        <v>INJ &amp; DAM RES-EXT OR</v>
      </c>
      <c r="C550" s="20" t="s">
        <v>1564</v>
      </c>
      <c r="D550" s="20" t="str">
        <f t="shared" si="661"/>
        <v>262145</v>
      </c>
      <c r="E550" s="20">
        <f>IFERROR(VLOOKUP(D550,'line assign basis'!$L$5:$P$1288,5,FALSE),"")</f>
        <v>23</v>
      </c>
      <c r="F550" s="39">
        <v>-194059.54</v>
      </c>
      <c r="G550" s="39">
        <v>-194059.54</v>
      </c>
      <c r="H550" s="19">
        <v>-194059.54</v>
      </c>
      <c r="I550" s="105">
        <f>IFERROR(VLOOKUP($D550,'SAP Data'!$A$7:$SD$1500,I$4,FALSE),"")</f>
        <v>-194059.54</v>
      </c>
      <c r="J550" s="105">
        <f>IFERROR(VLOOKUP($D550,'SAP Data'!$A$7:$SD$1500,J$4,FALSE),"")</f>
        <v>-194059.54</v>
      </c>
      <c r="K550" s="105">
        <f>IFERROR(VLOOKUP($D550,'SAP Data'!$A$7:$SD$1500,K$4,FALSE),"")</f>
        <v>-194059.54</v>
      </c>
      <c r="L550" s="105">
        <f>IFERROR(VLOOKUP($D550,'SAP Data'!$A$7:$SD$1500,L$4,FALSE),"")</f>
        <v>-194059.54</v>
      </c>
      <c r="M550" s="105">
        <f>IFERROR(VLOOKUP($D550,'SAP Data'!$A$7:$SD$1500,M$4,FALSE),"")</f>
        <v>-194059.54</v>
      </c>
      <c r="N550" s="105">
        <f>IFERROR(VLOOKUP($D550,'SAP Data'!$A$7:$SD$1500,N$4,FALSE),"")</f>
        <v>-194059.54</v>
      </c>
      <c r="O550" s="105">
        <f>IFERROR(VLOOKUP($D550,'SAP Data'!$A$7:$SD$1500,O$4,FALSE),"")</f>
        <v>-194059.54</v>
      </c>
      <c r="P550" s="105">
        <f>IFERROR(VLOOKUP($D550,'SAP Data'!$A$7:$SD$1500,P$4,FALSE),"")</f>
        <v>-194059.54</v>
      </c>
      <c r="Q550" s="105">
        <f>IFERROR(VLOOKUP($D550,'SAP Data'!$A$7:$SD$1500,Q$4,FALSE),"")</f>
        <v>-194059.54</v>
      </c>
      <c r="R550" s="105">
        <f>IFERROR(VLOOKUP($D550,'SAP Data'!$A$7:$SD$1500,R$4,FALSE),"")</f>
        <v>-194059.54</v>
      </c>
      <c r="S550" s="105">
        <f>IFERROR(VLOOKUP($D550,'SAP Data'!$A$7:$SD$1500,S$4,FALSE),"")</f>
        <v>-194059.54</v>
      </c>
      <c r="T550" s="105">
        <f>IFERROR(VLOOKUP($D550,'SAP Data'!$A$7:$SD$1500,T$4,FALSE),"")</f>
        <v>-194059.54</v>
      </c>
      <c r="U550" s="105">
        <f>IFERROR(VLOOKUP($D550,'SAP Data'!$A$7:$SD$1500,U$4,FALSE),"")</f>
        <v>-194059.54</v>
      </c>
      <c r="V550" s="105">
        <f>IFERROR(VLOOKUP($D550,'SAP Data'!$A$7:$SD$1500,V$4,FALSE),"")</f>
        <v>-194059.54</v>
      </c>
      <c r="W550" s="105">
        <f>IFERROR(VLOOKUP($D550,'SAP Data'!$A$7:$SD$1500,W$4,FALSE),"")</f>
        <v>-194059.54</v>
      </c>
      <c r="X550" s="105">
        <f>IFERROR(VLOOKUP($D550,'SAP Data'!$A$7:$SD$1500,X$4,FALSE),"")</f>
        <v>-194059.54</v>
      </c>
      <c r="Y550" s="105">
        <f>IFERROR(VLOOKUP($D550,'SAP Data'!$A$7:$SD$1500,Y$4,FALSE),"")</f>
        <v>-194059.54</v>
      </c>
      <c r="Z550" s="105">
        <f>IFERROR(VLOOKUP($D550,'SAP Data'!$A$7:$SD$1500,Z$4,FALSE),"")</f>
        <v>-194059.54</v>
      </c>
      <c r="AA550" s="105">
        <f>IFERROR(VLOOKUP($D550,'SAP Data'!$A$7:$SD$1500,AA$4,FALSE),"")</f>
        <v>-194059.54</v>
      </c>
      <c r="AB550" s="105">
        <f>IFERROR(VLOOKUP($D550,'SAP Data'!$A$7:$SD$1500,AB$4,FALSE),"")</f>
        <v>-194059.54</v>
      </c>
      <c r="AC550" s="220">
        <f>IFERROR(VLOOKUP($D550,'SAP Data'!$A$7:$SD$1500,AC$4,FALSE),"")</f>
        <v>-194059.54</v>
      </c>
      <c r="AD550" s="133">
        <f t="shared" si="657"/>
        <v>-194059.54</v>
      </c>
      <c r="AE550" s="47">
        <f t="shared" si="658"/>
        <v>-194059.54</v>
      </c>
      <c r="AF550" s="47">
        <f t="shared" si="647"/>
        <v>-194059.54</v>
      </c>
      <c r="AG550" s="47">
        <f t="shared" si="648"/>
        <v>-194059.54</v>
      </c>
      <c r="AH550" s="47">
        <f t="shared" si="649"/>
        <v>-194059.54</v>
      </c>
      <c r="AI550" s="47">
        <f t="shared" si="650"/>
        <v>-194059.54</v>
      </c>
      <c r="AJ550" s="47">
        <f t="shared" si="651"/>
        <v>-194059.54</v>
      </c>
      <c r="AK550" s="47">
        <f t="shared" si="652"/>
        <v>-194059.54</v>
      </c>
      <c r="AL550" s="47">
        <f t="shared" si="653"/>
        <v>-194059.54</v>
      </c>
      <c r="AM550" s="47">
        <f t="shared" si="654"/>
        <v>-194059.54</v>
      </c>
      <c r="AN550" s="47">
        <f t="shared" si="655"/>
        <v>-194059.54</v>
      </c>
      <c r="AO550" s="132">
        <f t="shared" si="656"/>
        <v>-194059.54</v>
      </c>
      <c r="AP550" s="19"/>
      <c r="AQ550" s="201"/>
      <c r="AR550" s="19"/>
      <c r="AS550" s="19">
        <f t="shared" si="631"/>
        <v>0</v>
      </c>
      <c r="AT550" s="19"/>
      <c r="AU550" s="201"/>
      <c r="AV550" s="19"/>
      <c r="AW550" s="19">
        <f t="shared" si="632"/>
        <v>0</v>
      </c>
      <c r="AY550" s="201"/>
      <c r="BA550" s="19">
        <f t="shared" si="633"/>
        <v>0</v>
      </c>
      <c r="BC550" s="201"/>
      <c r="BE550" s="19">
        <f t="shared" si="634"/>
        <v>0</v>
      </c>
      <c r="BG550" s="201"/>
      <c r="BI550" s="19">
        <f t="shared" si="635"/>
        <v>0</v>
      </c>
      <c r="BK550" s="201"/>
      <c r="BM550" s="19">
        <f t="shared" si="636"/>
        <v>0</v>
      </c>
      <c r="BO550" s="201"/>
      <c r="BQ550" s="47">
        <f t="shared" si="637"/>
        <v>0</v>
      </c>
      <c r="BR550" s="47"/>
      <c r="BS550" s="214"/>
      <c r="BT550" s="47"/>
      <c r="BU550" s="47">
        <f t="shared" si="638"/>
        <v>0</v>
      </c>
      <c r="BV550" s="47"/>
      <c r="BW550" s="214"/>
      <c r="BX550" s="47"/>
      <c r="BY550" s="47">
        <f t="shared" si="639"/>
        <v>0</v>
      </c>
      <c r="BZ550" s="47"/>
      <c r="CA550" s="214"/>
      <c r="CB550" s="47"/>
      <c r="CC550" s="47">
        <f t="shared" si="640"/>
        <v>0</v>
      </c>
      <c r="CD550" s="47"/>
      <c r="CE550" s="214"/>
      <c r="CF550" s="47"/>
      <c r="CG550" s="47">
        <f t="shared" si="641"/>
        <v>0</v>
      </c>
      <c r="CH550" s="47"/>
      <c r="CI550" s="214"/>
      <c r="CJ550" s="47"/>
      <c r="CK550" s="47">
        <f t="shared" si="642"/>
        <v>0</v>
      </c>
      <c r="CM550" s="19">
        <f t="shared" si="643"/>
        <v>0</v>
      </c>
      <c r="CO550" s="19">
        <f t="shared" si="659"/>
        <v>-194059.54</v>
      </c>
      <c r="CQ550" s="19">
        <f t="shared" si="630"/>
        <v>0</v>
      </c>
      <c r="CS550" s="19">
        <f t="shared" si="660"/>
        <v>0</v>
      </c>
      <c r="CU550" s="19">
        <f t="shared" si="644"/>
        <v>-194059.54</v>
      </c>
      <c r="CW550" s="76">
        <f t="shared" si="646"/>
        <v>0</v>
      </c>
      <c r="CY550" s="21"/>
      <c r="CZ550" s="19">
        <f t="shared" si="645"/>
        <v>0</v>
      </c>
      <c r="DA550" s="21"/>
    </row>
    <row r="551" spans="2:105" x14ac:dyDescent="0.2">
      <c r="B551" s="17" t="str">
        <f>VLOOKUP(D551,'line assign basis'!$L$15:$Q$1525,6,FALSE)</f>
        <v>INJ &amp; DAM RES-EXT TA</v>
      </c>
      <c r="C551" s="20" t="s">
        <v>1567</v>
      </c>
      <c r="D551" s="20" t="str">
        <f t="shared" si="661"/>
        <v>262146</v>
      </c>
      <c r="E551" s="20">
        <f>IFERROR(VLOOKUP(D551,'line assign basis'!$L$5:$P$1288,5,FALSE),"")</f>
        <v>23</v>
      </c>
      <c r="F551" s="39">
        <v>-10532100.300000001</v>
      </c>
      <c r="G551" s="39">
        <v>-10532100.300000001</v>
      </c>
      <c r="H551" s="19">
        <v>-10532100.300000001</v>
      </c>
      <c r="I551" s="105">
        <f>IFERROR(VLOOKUP($D551,'SAP Data'!$A$7:$SD$1500,I$4,FALSE),"")</f>
        <v>-10532100.300000001</v>
      </c>
      <c r="J551" s="105">
        <f>IFERROR(VLOOKUP($D551,'SAP Data'!$A$7:$SD$1500,J$4,FALSE),"")</f>
        <v>-10532100.300000001</v>
      </c>
      <c r="K551" s="105">
        <f>IFERROR(VLOOKUP($D551,'SAP Data'!$A$7:$SD$1500,K$4,FALSE),"")</f>
        <v>-10532100.300000001</v>
      </c>
      <c r="L551" s="105">
        <f>IFERROR(VLOOKUP($D551,'SAP Data'!$A$7:$SD$1500,L$4,FALSE),"")</f>
        <v>-10532100.300000001</v>
      </c>
      <c r="M551" s="105">
        <f>IFERROR(VLOOKUP($D551,'SAP Data'!$A$7:$SD$1500,M$4,FALSE),"")</f>
        <v>-10532100.300000001</v>
      </c>
      <c r="N551" s="105">
        <f>IFERROR(VLOOKUP($D551,'SAP Data'!$A$7:$SD$1500,N$4,FALSE),"")</f>
        <v>-10532100.300000001</v>
      </c>
      <c r="O551" s="105">
        <f>IFERROR(VLOOKUP($D551,'SAP Data'!$A$7:$SD$1500,O$4,FALSE),"")</f>
        <v>-10532100.300000001</v>
      </c>
      <c r="P551" s="105">
        <f>IFERROR(VLOOKUP($D551,'SAP Data'!$A$7:$SD$1500,P$4,FALSE),"")</f>
        <v>-10532100.300000001</v>
      </c>
      <c r="Q551" s="105">
        <f>IFERROR(VLOOKUP($D551,'SAP Data'!$A$7:$SD$1500,Q$4,FALSE),"")</f>
        <v>-10532100.300000001</v>
      </c>
      <c r="R551" s="105">
        <f>IFERROR(VLOOKUP($D551,'SAP Data'!$A$7:$SD$1500,R$4,FALSE),"")</f>
        <v>-10532100.300000001</v>
      </c>
      <c r="S551" s="105">
        <f>IFERROR(VLOOKUP($D551,'SAP Data'!$A$7:$SD$1500,S$4,FALSE),"")</f>
        <v>-10532100.300000001</v>
      </c>
      <c r="T551" s="105">
        <f>IFERROR(VLOOKUP($D551,'SAP Data'!$A$7:$SD$1500,T$4,FALSE),"")</f>
        <v>-10532100.300000001</v>
      </c>
      <c r="U551" s="105">
        <f>IFERROR(VLOOKUP($D551,'SAP Data'!$A$7:$SD$1500,U$4,FALSE),"")</f>
        <v>-10532100.300000001</v>
      </c>
      <c r="V551" s="105">
        <f>IFERROR(VLOOKUP($D551,'SAP Data'!$A$7:$SD$1500,V$4,FALSE),"")</f>
        <v>-10532100.300000001</v>
      </c>
      <c r="W551" s="105">
        <f>IFERROR(VLOOKUP($D551,'SAP Data'!$A$7:$SD$1500,W$4,FALSE),"")</f>
        <v>-10532100.300000001</v>
      </c>
      <c r="X551" s="105">
        <f>IFERROR(VLOOKUP($D551,'SAP Data'!$A$7:$SD$1500,X$4,FALSE),"")</f>
        <v>-10532100.300000001</v>
      </c>
      <c r="Y551" s="105">
        <f>IFERROR(VLOOKUP($D551,'SAP Data'!$A$7:$SD$1500,Y$4,FALSE),"")</f>
        <v>-10532100.300000001</v>
      </c>
      <c r="Z551" s="105">
        <f>IFERROR(VLOOKUP($D551,'SAP Data'!$A$7:$SD$1500,Z$4,FALSE),"")</f>
        <v>-10532100.300000001</v>
      </c>
      <c r="AA551" s="105">
        <f>IFERROR(VLOOKUP($D551,'SAP Data'!$A$7:$SD$1500,AA$4,FALSE),"")</f>
        <v>-10532100.300000001</v>
      </c>
      <c r="AB551" s="105">
        <f>IFERROR(VLOOKUP($D551,'SAP Data'!$A$7:$SD$1500,AB$4,FALSE),"")</f>
        <v>-10532100.300000001</v>
      </c>
      <c r="AC551" s="220">
        <f>IFERROR(VLOOKUP($D551,'SAP Data'!$A$7:$SD$1500,AC$4,FALSE),"")</f>
        <v>-10532100.300000001</v>
      </c>
      <c r="AD551" s="133">
        <f t="shared" si="657"/>
        <v>-10532100.299999999</v>
      </c>
      <c r="AE551" s="47">
        <f t="shared" si="658"/>
        <v>-10532100.299999999</v>
      </c>
      <c r="AF551" s="47">
        <f t="shared" si="647"/>
        <v>-10532100.299999999</v>
      </c>
      <c r="AG551" s="47">
        <f t="shared" si="648"/>
        <v>-10532100.299999999</v>
      </c>
      <c r="AH551" s="47">
        <f t="shared" si="649"/>
        <v>-10532100.299999999</v>
      </c>
      <c r="AI551" s="47">
        <f t="shared" si="650"/>
        <v>-10532100.299999999</v>
      </c>
      <c r="AJ551" s="47">
        <f t="shared" si="651"/>
        <v>-10532100.299999999</v>
      </c>
      <c r="AK551" s="47">
        <f t="shared" si="652"/>
        <v>-10532100.299999999</v>
      </c>
      <c r="AL551" s="47">
        <f t="shared" si="653"/>
        <v>-10532100.299999999</v>
      </c>
      <c r="AM551" s="47">
        <f t="shared" si="654"/>
        <v>-10532100.299999999</v>
      </c>
      <c r="AN551" s="47">
        <f t="shared" si="655"/>
        <v>-10532100.299999999</v>
      </c>
      <c r="AO551" s="132">
        <f t="shared" si="656"/>
        <v>-10532100.299999999</v>
      </c>
      <c r="AP551" s="19"/>
      <c r="AQ551" s="201"/>
      <c r="AR551" s="19"/>
      <c r="AS551" s="19">
        <f t="shared" si="631"/>
        <v>0</v>
      </c>
      <c r="AT551" s="19"/>
      <c r="AU551" s="201"/>
      <c r="AV551" s="19"/>
      <c r="AW551" s="19">
        <f t="shared" si="632"/>
        <v>0</v>
      </c>
      <c r="AY551" s="201"/>
      <c r="BA551" s="19">
        <f t="shared" si="633"/>
        <v>0</v>
      </c>
      <c r="BC551" s="201"/>
      <c r="BE551" s="19">
        <f t="shared" si="634"/>
        <v>0</v>
      </c>
      <c r="BG551" s="201"/>
      <c r="BI551" s="19">
        <f t="shared" si="635"/>
        <v>0</v>
      </c>
      <c r="BK551" s="201"/>
      <c r="BM551" s="19">
        <f t="shared" si="636"/>
        <v>0</v>
      </c>
      <c r="BO551" s="201"/>
      <c r="BQ551" s="47">
        <f t="shared" si="637"/>
        <v>0</v>
      </c>
      <c r="BR551" s="47"/>
      <c r="BS551" s="214"/>
      <c r="BT551" s="47"/>
      <c r="BU551" s="47">
        <f t="shared" si="638"/>
        <v>0</v>
      </c>
      <c r="BV551" s="47"/>
      <c r="BW551" s="214"/>
      <c r="BX551" s="47"/>
      <c r="BY551" s="47">
        <f t="shared" si="639"/>
        <v>0</v>
      </c>
      <c r="BZ551" s="47"/>
      <c r="CA551" s="214"/>
      <c r="CB551" s="47"/>
      <c r="CC551" s="47">
        <f t="shared" si="640"/>
        <v>0</v>
      </c>
      <c r="CD551" s="47"/>
      <c r="CE551" s="214"/>
      <c r="CF551" s="47"/>
      <c r="CG551" s="47">
        <f t="shared" si="641"/>
        <v>0</v>
      </c>
      <c r="CH551" s="47"/>
      <c r="CI551" s="214"/>
      <c r="CJ551" s="47"/>
      <c r="CK551" s="47">
        <f t="shared" si="642"/>
        <v>0</v>
      </c>
      <c r="CM551" s="19">
        <f t="shared" si="643"/>
        <v>0</v>
      </c>
      <c r="CO551" s="19">
        <f t="shared" si="659"/>
        <v>-10532100.299999999</v>
      </c>
      <c r="CQ551" s="19">
        <f t="shared" si="630"/>
        <v>0</v>
      </c>
      <c r="CS551" s="19">
        <f t="shared" si="660"/>
        <v>0</v>
      </c>
      <c r="CU551" s="19">
        <f t="shared" si="644"/>
        <v>-10532100.299999999</v>
      </c>
      <c r="CW551" s="76">
        <f t="shared" si="646"/>
        <v>0</v>
      </c>
      <c r="CY551" s="21"/>
      <c r="CZ551" s="19">
        <f t="shared" si="645"/>
        <v>0</v>
      </c>
      <c r="DA551" s="21"/>
    </row>
    <row r="552" spans="2:105" x14ac:dyDescent="0.2">
      <c r="B552" s="17" t="str">
        <f>VLOOKUP(D552,'line assign basis'!$L$15:$Q$1525,6,FALSE)</f>
        <v>INJ &amp; DAM RES-ENV CE</v>
      </c>
      <c r="C552" s="20" t="s">
        <v>1570</v>
      </c>
      <c r="D552" s="20" t="str">
        <f t="shared" si="661"/>
        <v>262147</v>
      </c>
      <c r="E552" s="20">
        <f>IFERROR(VLOOKUP(D552,'line assign basis'!$L$5:$P$1288,5,FALSE),"")</f>
        <v>23</v>
      </c>
      <c r="F552" s="39">
        <v>-789061.79</v>
      </c>
      <c r="G552" s="39">
        <v>-789061.79</v>
      </c>
      <c r="H552" s="19">
        <v>-790576.99</v>
      </c>
      <c r="I552" s="105">
        <f>IFERROR(VLOOKUP($D552,'SAP Data'!$A$7:$SD$1500,I$4,FALSE),"")</f>
        <v>-790576.99</v>
      </c>
      <c r="J552" s="105">
        <f>IFERROR(VLOOKUP($D552,'SAP Data'!$A$7:$SD$1500,J$4,FALSE),"")</f>
        <v>-790576.99</v>
      </c>
      <c r="K552" s="105">
        <f>IFERROR(VLOOKUP($D552,'SAP Data'!$A$7:$SD$1500,K$4,FALSE),"")</f>
        <v>-790576.99</v>
      </c>
      <c r="L552" s="105">
        <f>IFERROR(VLOOKUP($D552,'SAP Data'!$A$7:$SD$1500,L$4,FALSE),"")</f>
        <v>-790576.99</v>
      </c>
      <c r="M552" s="105">
        <f>IFERROR(VLOOKUP($D552,'SAP Data'!$A$7:$SD$1500,M$4,FALSE),"")</f>
        <v>-790576.99</v>
      </c>
      <c r="N552" s="105">
        <f>IFERROR(VLOOKUP($D552,'SAP Data'!$A$7:$SD$1500,N$4,FALSE),"")</f>
        <v>-790576.99</v>
      </c>
      <c r="O552" s="105">
        <f>IFERROR(VLOOKUP($D552,'SAP Data'!$A$7:$SD$1500,O$4,FALSE),"")</f>
        <v>-790576.99</v>
      </c>
      <c r="P552" s="105">
        <f>IFERROR(VLOOKUP($D552,'SAP Data'!$A$7:$SD$1500,P$4,FALSE),"")</f>
        <v>-790576.99</v>
      </c>
      <c r="Q552" s="105">
        <f>IFERROR(VLOOKUP($D552,'SAP Data'!$A$7:$SD$1500,Q$4,FALSE),"")</f>
        <v>-787654.24</v>
      </c>
      <c r="R552" s="105">
        <f>IFERROR(VLOOKUP($D552,'SAP Data'!$A$7:$SD$1500,R$4,FALSE),"")</f>
        <v>-787654.24</v>
      </c>
      <c r="S552" s="105">
        <f>IFERROR(VLOOKUP($D552,'SAP Data'!$A$7:$SD$1500,S$4,FALSE),"")</f>
        <v>-787654.24</v>
      </c>
      <c r="T552" s="105">
        <f>IFERROR(VLOOKUP($D552,'SAP Data'!$A$7:$SD$1500,T$4,FALSE),"")</f>
        <v>-787654.24</v>
      </c>
      <c r="U552" s="105">
        <f>IFERROR(VLOOKUP($D552,'SAP Data'!$A$7:$SD$1500,U$4,FALSE),"")</f>
        <v>-787654.24</v>
      </c>
      <c r="V552" s="105">
        <f>IFERROR(VLOOKUP($D552,'SAP Data'!$A$7:$SD$1500,V$4,FALSE),"")</f>
        <v>-787654.24</v>
      </c>
      <c r="W552" s="105">
        <f>IFERROR(VLOOKUP($D552,'SAP Data'!$A$7:$SD$1500,W$4,FALSE),"")</f>
        <v>-787654.24</v>
      </c>
      <c r="X552" s="105">
        <f>IFERROR(VLOOKUP($D552,'SAP Data'!$A$7:$SD$1500,X$4,FALSE),"")</f>
        <v>-787654.24</v>
      </c>
      <c r="Y552" s="105">
        <f>IFERROR(VLOOKUP($D552,'SAP Data'!$A$7:$SD$1500,Y$4,FALSE),"")</f>
        <v>-787654.24</v>
      </c>
      <c r="Z552" s="105">
        <f>IFERROR(VLOOKUP($D552,'SAP Data'!$A$7:$SD$1500,Z$4,FALSE),"")</f>
        <v>-782654.24</v>
      </c>
      <c r="AA552" s="105">
        <f>IFERROR(VLOOKUP($D552,'SAP Data'!$A$7:$SD$1500,AA$4,FALSE),"")</f>
        <v>-782654.24</v>
      </c>
      <c r="AB552" s="105">
        <f>IFERROR(VLOOKUP($D552,'SAP Data'!$A$7:$SD$1500,AB$4,FALSE),"")</f>
        <v>-782654.24</v>
      </c>
      <c r="AC552" s="220">
        <f>IFERROR(VLOOKUP($D552,'SAP Data'!$A$7:$SD$1500,AC$4,FALSE),"")</f>
        <v>-780241.74</v>
      </c>
      <c r="AD552" s="133">
        <f t="shared" si="657"/>
        <v>-790022.24624999997</v>
      </c>
      <c r="AE552" s="47">
        <f t="shared" si="658"/>
        <v>-789904.95041666657</v>
      </c>
      <c r="AF552" s="47">
        <f t="shared" si="647"/>
        <v>-789724.52124999987</v>
      </c>
      <c r="AG552" s="47">
        <f t="shared" si="648"/>
        <v>-789480.95874999987</v>
      </c>
      <c r="AH552" s="47">
        <f t="shared" si="649"/>
        <v>-789237.39624999987</v>
      </c>
      <c r="AI552" s="47">
        <f t="shared" si="650"/>
        <v>-788993.83374999987</v>
      </c>
      <c r="AJ552" s="47">
        <f t="shared" si="651"/>
        <v>-788750.27124999987</v>
      </c>
      <c r="AK552" s="47">
        <f t="shared" si="652"/>
        <v>-788506.70874999987</v>
      </c>
      <c r="AL552" s="47">
        <f t="shared" si="653"/>
        <v>-788054.81291666662</v>
      </c>
      <c r="AM552" s="47">
        <f t="shared" si="654"/>
        <v>-787394.58374999987</v>
      </c>
      <c r="AN552" s="47">
        <f t="shared" si="655"/>
        <v>-786734.35458333325</v>
      </c>
      <c r="AO552" s="132">
        <f t="shared" si="656"/>
        <v>-786095.38583333325</v>
      </c>
      <c r="AP552" s="19"/>
      <c r="AQ552" s="201"/>
      <c r="AR552" s="19"/>
      <c r="AS552" s="19">
        <f t="shared" si="631"/>
        <v>0</v>
      </c>
      <c r="AT552" s="19"/>
      <c r="AU552" s="201"/>
      <c r="AV552" s="19"/>
      <c r="AW552" s="19">
        <f t="shared" si="632"/>
        <v>0</v>
      </c>
      <c r="AY552" s="201"/>
      <c r="BA552" s="19">
        <f t="shared" si="633"/>
        <v>0</v>
      </c>
      <c r="BC552" s="201"/>
      <c r="BE552" s="19">
        <f t="shared" si="634"/>
        <v>0</v>
      </c>
      <c r="BG552" s="201"/>
      <c r="BI552" s="19">
        <f t="shared" si="635"/>
        <v>0</v>
      </c>
      <c r="BK552" s="201"/>
      <c r="BM552" s="19">
        <f t="shared" si="636"/>
        <v>0</v>
      </c>
      <c r="BO552" s="201"/>
      <c r="BQ552" s="47">
        <f t="shared" si="637"/>
        <v>0</v>
      </c>
      <c r="BR552" s="47"/>
      <c r="BS552" s="214"/>
      <c r="BT552" s="47"/>
      <c r="BU552" s="47">
        <f t="shared" si="638"/>
        <v>0</v>
      </c>
      <c r="BV552" s="47"/>
      <c r="BW552" s="214"/>
      <c r="BX552" s="47"/>
      <c r="BY552" s="47">
        <f t="shared" si="639"/>
        <v>0</v>
      </c>
      <c r="BZ552" s="47"/>
      <c r="CA552" s="214"/>
      <c r="CB552" s="47"/>
      <c r="CC552" s="47">
        <f t="shared" si="640"/>
        <v>0</v>
      </c>
      <c r="CD552" s="47"/>
      <c r="CE552" s="214"/>
      <c r="CF552" s="47"/>
      <c r="CG552" s="47">
        <f t="shared" si="641"/>
        <v>0</v>
      </c>
      <c r="CH552" s="47"/>
      <c r="CI552" s="214"/>
      <c r="CJ552" s="47"/>
      <c r="CK552" s="47">
        <f t="shared" si="642"/>
        <v>0</v>
      </c>
      <c r="CM552" s="19">
        <f t="shared" si="643"/>
        <v>0</v>
      </c>
      <c r="CO552" s="19">
        <f t="shared" si="659"/>
        <v>-786095.38583333325</v>
      </c>
      <c r="CQ552" s="19">
        <f t="shared" si="630"/>
        <v>0</v>
      </c>
      <c r="CS552" s="19">
        <f t="shared" si="660"/>
        <v>0</v>
      </c>
      <c r="CU552" s="19">
        <f t="shared" si="644"/>
        <v>-786095.38583333325</v>
      </c>
      <c r="CW552" s="76">
        <f t="shared" si="646"/>
        <v>0</v>
      </c>
      <c r="CY552" s="21"/>
      <c r="CZ552" s="19">
        <f t="shared" si="645"/>
        <v>0</v>
      </c>
      <c r="DA552" s="21"/>
    </row>
    <row r="553" spans="2:105" x14ac:dyDescent="0.2">
      <c r="B553" s="17" t="str">
        <f>VLOOKUP(D553,'line assign basis'!$L$15:$Q$1525,6,FALSE)</f>
        <v>INJ &amp; DAM RES-FRONT</v>
      </c>
      <c r="C553" s="20" t="s">
        <v>1573</v>
      </c>
      <c r="D553" s="20" t="str">
        <f t="shared" si="661"/>
        <v>262148</v>
      </c>
      <c r="E553" s="20">
        <f>IFERROR(VLOOKUP(D553,'line assign basis'!$L$5:$P$1288,5,FALSE),"")</f>
        <v>23</v>
      </c>
      <c r="F553" s="39">
        <v>-16379573.050000001</v>
      </c>
      <c r="G553" s="39">
        <v>-16379573.050000001</v>
      </c>
      <c r="H553" s="19">
        <v>-16248157.539999999</v>
      </c>
      <c r="I553" s="105">
        <f>IFERROR(VLOOKUP($D553,'SAP Data'!$A$7:$SD$1500,I$4,FALSE),"")</f>
        <v>-16248157.539999999</v>
      </c>
      <c r="J553" s="105">
        <f>IFERROR(VLOOKUP($D553,'SAP Data'!$A$7:$SD$1500,J$4,FALSE),"")</f>
        <v>-16248157.539999999</v>
      </c>
      <c r="K553" s="105">
        <f>IFERROR(VLOOKUP($D553,'SAP Data'!$A$7:$SD$1500,K$4,FALSE),"")</f>
        <v>-16602561.58</v>
      </c>
      <c r="L553" s="105">
        <f>IFERROR(VLOOKUP($D553,'SAP Data'!$A$7:$SD$1500,L$4,FALSE),"")</f>
        <v>-16602561.58</v>
      </c>
      <c r="M553" s="105">
        <f>IFERROR(VLOOKUP($D553,'SAP Data'!$A$7:$SD$1500,M$4,FALSE),"")</f>
        <v>-16602561.58</v>
      </c>
      <c r="N553" s="105">
        <f>IFERROR(VLOOKUP($D553,'SAP Data'!$A$7:$SD$1500,N$4,FALSE),"")</f>
        <v>-16516100.449999999</v>
      </c>
      <c r="O553" s="105">
        <f>IFERROR(VLOOKUP($D553,'SAP Data'!$A$7:$SD$1500,O$4,FALSE),"")</f>
        <v>-16516100.449999999</v>
      </c>
      <c r="P553" s="105">
        <f>IFERROR(VLOOKUP($D553,'SAP Data'!$A$7:$SD$1500,P$4,FALSE),"")</f>
        <v>-16516100.449999999</v>
      </c>
      <c r="Q553" s="105">
        <f>IFERROR(VLOOKUP($D553,'SAP Data'!$A$7:$SD$1500,Q$4,FALSE),"")</f>
        <v>-16887639.510000002</v>
      </c>
      <c r="R553" s="105">
        <f>IFERROR(VLOOKUP($D553,'SAP Data'!$A$7:$SD$1500,R$4,FALSE),"")</f>
        <v>-16887639.510000002</v>
      </c>
      <c r="S553" s="105">
        <f>IFERROR(VLOOKUP($D553,'SAP Data'!$A$7:$SD$1500,S$4,FALSE),"")</f>
        <v>-16887639.510000002</v>
      </c>
      <c r="T553" s="105">
        <f>IFERROR(VLOOKUP($D553,'SAP Data'!$A$7:$SD$1500,T$4,FALSE),"")</f>
        <v>-17028500.5</v>
      </c>
      <c r="U553" s="105">
        <f>IFERROR(VLOOKUP($D553,'SAP Data'!$A$7:$SD$1500,U$4,FALSE),"")</f>
        <v>-17028500.5</v>
      </c>
      <c r="V553" s="105">
        <f>IFERROR(VLOOKUP($D553,'SAP Data'!$A$7:$SD$1500,V$4,FALSE),"")</f>
        <v>-17028500.5</v>
      </c>
      <c r="W553" s="105">
        <f>IFERROR(VLOOKUP($D553,'SAP Data'!$A$7:$SD$1500,W$4,FALSE),"")</f>
        <v>-17227831.07</v>
      </c>
      <c r="X553" s="105">
        <f>IFERROR(VLOOKUP($D553,'SAP Data'!$A$7:$SD$1500,X$4,FALSE),"")</f>
        <v>-17227831.07</v>
      </c>
      <c r="Y553" s="105">
        <f>IFERROR(VLOOKUP($D553,'SAP Data'!$A$7:$SD$1500,Y$4,FALSE),"")</f>
        <v>-17227831.07</v>
      </c>
      <c r="Z553" s="105">
        <f>IFERROR(VLOOKUP($D553,'SAP Data'!$A$7:$SD$1500,Z$4,FALSE),"")</f>
        <v>-17226988.02</v>
      </c>
      <c r="AA553" s="105">
        <f>IFERROR(VLOOKUP($D553,'SAP Data'!$A$7:$SD$1500,AA$4,FALSE),"")</f>
        <v>-17226988.02</v>
      </c>
      <c r="AB553" s="105">
        <f>IFERROR(VLOOKUP($D553,'SAP Data'!$A$7:$SD$1500,AB$4,FALSE),"")</f>
        <v>-17226988.02</v>
      </c>
      <c r="AC553" s="220">
        <f>IFERROR(VLOOKUP($D553,'SAP Data'!$A$7:$SD$1500,AC$4,FALSE),"")</f>
        <v>-17678718.879999999</v>
      </c>
      <c r="AD553" s="133">
        <f t="shared" si="657"/>
        <v>-16500106.462499999</v>
      </c>
      <c r="AE553" s="47">
        <f t="shared" si="658"/>
        <v>-16542445.334166666</v>
      </c>
      <c r="AF553" s="47">
        <f t="shared" si="647"/>
        <v>-16596129.060000001</v>
      </c>
      <c r="AG553" s="47">
        <f t="shared" si="648"/>
        <v>-16661157.640000001</v>
      </c>
      <c r="AH553" s="47">
        <f t="shared" si="649"/>
        <v>-16726186.220000001</v>
      </c>
      <c r="AI553" s="47">
        <f t="shared" si="650"/>
        <v>-16784753.405416667</v>
      </c>
      <c r="AJ553" s="47">
        <f t="shared" si="651"/>
        <v>-16836859.196250003</v>
      </c>
      <c r="AK553" s="47">
        <f t="shared" si="652"/>
        <v>-16888964.987083331</v>
      </c>
      <c r="AL553" s="47">
        <f t="shared" si="653"/>
        <v>-16944638.197916664</v>
      </c>
      <c r="AM553" s="47">
        <f t="shared" si="654"/>
        <v>-17003878.828749999</v>
      </c>
      <c r="AN553" s="47">
        <f t="shared" si="655"/>
        <v>-17063119.459583331</v>
      </c>
      <c r="AO553" s="132">
        <f t="shared" si="656"/>
        <v>-17125701.415416669</v>
      </c>
      <c r="AP553" s="19"/>
      <c r="AQ553" s="201"/>
      <c r="AR553" s="19"/>
      <c r="AS553" s="19">
        <f t="shared" ref="AS553:AS566" si="662">IF($E553&gt;28,IF($E553&lt;30,$AD553,0),0)</f>
        <v>0</v>
      </c>
      <c r="AT553" s="19"/>
      <c r="AU553" s="201"/>
      <c r="AV553" s="19"/>
      <c r="AW553" s="19">
        <f t="shared" ref="AW553:AW565" si="663">IF($E553&gt;28,IF($E553&lt;30,$AE553,0),0)</f>
        <v>0</v>
      </c>
      <c r="AY553" s="201"/>
      <c r="BA553" s="19">
        <f t="shared" ref="BA553:BA565" si="664">IF($E553&gt;28,IF($E553&lt;30,$AF553,0),0)</f>
        <v>0</v>
      </c>
      <c r="BC553" s="201"/>
      <c r="BE553" s="19">
        <f t="shared" ref="BE553:BE565" si="665">IF($E553&gt;28,IF($E553&lt;30,$AG553,0),0)</f>
        <v>0</v>
      </c>
      <c r="BG553" s="201"/>
      <c r="BI553" s="19">
        <f t="shared" ref="BI553:BI565" si="666">IF($E553&gt;28,IF($E553&lt;30,$AH553,0),0)</f>
        <v>0</v>
      </c>
      <c r="BK553" s="201"/>
      <c r="BM553" s="19">
        <f t="shared" ref="BM553:BM565" si="667">IF($E553&gt;28,IF($E553&lt;30,$AI553,0),0)</f>
        <v>0</v>
      </c>
      <c r="BO553" s="201"/>
      <c r="BQ553" s="47">
        <f t="shared" ref="BQ553:BQ566" si="668">IF($E553&gt;28,IF($E553&lt;30,$AJ553,0),0)</f>
        <v>0</v>
      </c>
      <c r="BR553" s="47"/>
      <c r="BS553" s="214"/>
      <c r="BT553" s="47"/>
      <c r="BU553" s="47">
        <f t="shared" ref="BU553:BU566" si="669">IF($E553&gt;28,IF($E553&lt;30,$AK553,0),0)</f>
        <v>0</v>
      </c>
      <c r="BV553" s="47"/>
      <c r="BW553" s="214"/>
      <c r="BX553" s="47"/>
      <c r="BY553" s="47">
        <f t="shared" ref="BY553:BY566" si="670">IF($E553&gt;28,IF($E553&lt;30,$AL553,0),0)</f>
        <v>0</v>
      </c>
      <c r="BZ553" s="47"/>
      <c r="CA553" s="214"/>
      <c r="CB553" s="47"/>
      <c r="CC553" s="47">
        <f t="shared" ref="CC553:CC566" si="671">IF($E553&gt;28,IF($E553&lt;30,$AM553,0),0)</f>
        <v>0</v>
      </c>
      <c r="CD553" s="47"/>
      <c r="CE553" s="214"/>
      <c r="CF553" s="47"/>
      <c r="CG553" s="47">
        <f t="shared" ref="CG553:CG566" si="672">IF($E553&gt;28,IF($E553&lt;30,$AN553,0),0)</f>
        <v>0</v>
      </c>
      <c r="CH553" s="47"/>
      <c r="CI553" s="214"/>
      <c r="CJ553" s="47"/>
      <c r="CK553" s="47">
        <f t="shared" ref="CK553:CK566" si="673">IF($E553&gt;28,IF($E553&lt;30,$AO553,0),0)</f>
        <v>0</v>
      </c>
      <c r="CM553" s="19">
        <f t="shared" ref="CM553:CM566" si="674">IF(E553&gt;0,IF(E553&lt;6,AO553,0),0)</f>
        <v>0</v>
      </c>
      <c r="CO553" s="19">
        <f t="shared" si="659"/>
        <v>-17125701.415416669</v>
      </c>
      <c r="CQ553" s="19">
        <f t="shared" si="630"/>
        <v>0</v>
      </c>
      <c r="CS553" s="19">
        <f t="shared" si="660"/>
        <v>0</v>
      </c>
      <c r="CU553" s="19">
        <f t="shared" ref="CU553:CU565" si="675">IF($E553&gt;15,IF($E553&lt;24,$AO553,0),0)</f>
        <v>-17125701.415416669</v>
      </c>
      <c r="CW553" s="76">
        <f t="shared" si="646"/>
        <v>0</v>
      </c>
      <c r="CY553" s="21"/>
      <c r="CZ553" s="19">
        <f t="shared" ref="CZ553:CZ565" si="676">IF($E553&gt;6,IF($E553&lt;15,$AO553,0),0)</f>
        <v>0</v>
      </c>
      <c r="DA553" s="21"/>
    </row>
    <row r="554" spans="2:105" x14ac:dyDescent="0.2">
      <c r="B554" s="17" t="str">
        <f>VLOOKUP(D554,'line assign basis'!$L$15:$Q$1525,6,FALSE)</f>
        <v>INJ &amp; DAM RES-FR AM</v>
      </c>
      <c r="C554" s="20" t="s">
        <v>1576</v>
      </c>
      <c r="D554" s="20" t="str">
        <f t="shared" si="661"/>
        <v>262149</v>
      </c>
      <c r="E554" s="20">
        <f>IFERROR(VLOOKUP(D554,'line assign basis'!$L$5:$P$1288,5,FALSE),"")</f>
        <v>23</v>
      </c>
      <c r="F554" s="39">
        <v>-158120.4</v>
      </c>
      <c r="G554" s="39">
        <v>-158120.4</v>
      </c>
      <c r="H554" s="19">
        <v>-158120.4</v>
      </c>
      <c r="I554" s="105">
        <f>IFERROR(VLOOKUP($D554,'SAP Data'!$A$7:$SD$1500,I$4,FALSE),"")</f>
        <v>-158120.4</v>
      </c>
      <c r="J554" s="105">
        <f>IFERROR(VLOOKUP($D554,'SAP Data'!$A$7:$SD$1500,J$4,FALSE),"")</f>
        <v>-158120.4</v>
      </c>
      <c r="K554" s="105">
        <f>IFERROR(VLOOKUP($D554,'SAP Data'!$A$7:$SD$1500,K$4,FALSE),"")</f>
        <v>-158120.4</v>
      </c>
      <c r="L554" s="105">
        <f>IFERROR(VLOOKUP($D554,'SAP Data'!$A$7:$SD$1500,L$4,FALSE),"")</f>
        <v>-158120.4</v>
      </c>
      <c r="M554" s="105">
        <f>IFERROR(VLOOKUP($D554,'SAP Data'!$A$7:$SD$1500,M$4,FALSE),"")</f>
        <v>-158120.4</v>
      </c>
      <c r="N554" s="105">
        <f>IFERROR(VLOOKUP($D554,'SAP Data'!$A$7:$SD$1500,N$4,FALSE),"")</f>
        <v>-158120.4</v>
      </c>
      <c r="O554" s="105">
        <f>IFERROR(VLOOKUP($D554,'SAP Data'!$A$7:$SD$1500,O$4,FALSE),"")</f>
        <v>-158120.4</v>
      </c>
      <c r="P554" s="105">
        <f>IFERROR(VLOOKUP($D554,'SAP Data'!$A$7:$SD$1500,P$4,FALSE),"")</f>
        <v>-158120.4</v>
      </c>
      <c r="Q554" s="105">
        <f>IFERROR(VLOOKUP($D554,'SAP Data'!$A$7:$SD$1500,Q$4,FALSE),"")</f>
        <v>-158120.4</v>
      </c>
      <c r="R554" s="105">
        <f>IFERROR(VLOOKUP($D554,'SAP Data'!$A$7:$SD$1500,R$4,FALSE),"")</f>
        <v>-158120.4</v>
      </c>
      <c r="S554" s="105">
        <f>IFERROR(VLOOKUP($D554,'SAP Data'!$A$7:$SD$1500,S$4,FALSE),"")</f>
        <v>-158120.4</v>
      </c>
      <c r="T554" s="105">
        <f>IFERROR(VLOOKUP($D554,'SAP Data'!$A$7:$SD$1500,T$4,FALSE),"")</f>
        <v>-158120.4</v>
      </c>
      <c r="U554" s="105">
        <f>IFERROR(VLOOKUP($D554,'SAP Data'!$A$7:$SD$1500,U$4,FALSE),"")</f>
        <v>-158120.4</v>
      </c>
      <c r="V554" s="105">
        <f>IFERROR(VLOOKUP($D554,'SAP Data'!$A$7:$SD$1500,V$4,FALSE),"")</f>
        <v>-158120.4</v>
      </c>
      <c r="W554" s="105">
        <f>IFERROR(VLOOKUP($D554,'SAP Data'!$A$7:$SD$1500,W$4,FALSE),"")</f>
        <v>-158120.4</v>
      </c>
      <c r="X554" s="105">
        <f>IFERROR(VLOOKUP($D554,'SAP Data'!$A$7:$SD$1500,X$4,FALSE),"")</f>
        <v>-158120.4</v>
      </c>
      <c r="Y554" s="105">
        <f>IFERROR(VLOOKUP($D554,'SAP Data'!$A$7:$SD$1500,Y$4,FALSE),"")</f>
        <v>-158120.4</v>
      </c>
      <c r="Z554" s="105">
        <f>IFERROR(VLOOKUP($D554,'SAP Data'!$A$7:$SD$1500,Z$4,FALSE),"")</f>
        <v>-158120.4</v>
      </c>
      <c r="AA554" s="105">
        <f>IFERROR(VLOOKUP($D554,'SAP Data'!$A$7:$SD$1500,AA$4,FALSE),"")</f>
        <v>-158120.4</v>
      </c>
      <c r="AB554" s="105">
        <f>IFERROR(VLOOKUP($D554,'SAP Data'!$A$7:$SD$1500,AB$4,FALSE),"")</f>
        <v>-158120.4</v>
      </c>
      <c r="AC554" s="220">
        <f>IFERROR(VLOOKUP($D554,'SAP Data'!$A$7:$SD$1500,AC$4,FALSE),"")</f>
        <v>-158120.4</v>
      </c>
      <c r="AD554" s="133">
        <f t="shared" si="657"/>
        <v>-158120.39999999997</v>
      </c>
      <c r="AE554" s="47">
        <f t="shared" si="658"/>
        <v>-158120.39999999997</v>
      </c>
      <c r="AF554" s="47">
        <f t="shared" si="647"/>
        <v>-158120.39999999997</v>
      </c>
      <c r="AG554" s="47">
        <f t="shared" si="648"/>
        <v>-158120.39999999997</v>
      </c>
      <c r="AH554" s="47">
        <f t="shared" si="649"/>
        <v>-158120.39999999997</v>
      </c>
      <c r="AI554" s="47">
        <f t="shared" si="650"/>
        <v>-158120.39999999997</v>
      </c>
      <c r="AJ554" s="47">
        <f t="shared" si="651"/>
        <v>-158120.39999999997</v>
      </c>
      <c r="AK554" s="47">
        <f t="shared" si="652"/>
        <v>-158120.39999999997</v>
      </c>
      <c r="AL554" s="47">
        <f t="shared" si="653"/>
        <v>-158120.39999999997</v>
      </c>
      <c r="AM554" s="47">
        <f t="shared" si="654"/>
        <v>-158120.39999999997</v>
      </c>
      <c r="AN554" s="47">
        <f t="shared" si="655"/>
        <v>-158120.39999999997</v>
      </c>
      <c r="AO554" s="132">
        <f t="shared" si="656"/>
        <v>-158120.39999999997</v>
      </c>
      <c r="AP554" s="19"/>
      <c r="AQ554" s="201"/>
      <c r="AR554" s="19"/>
      <c r="AS554" s="19">
        <f t="shared" si="662"/>
        <v>0</v>
      </c>
      <c r="AT554" s="19"/>
      <c r="AU554" s="201"/>
      <c r="AV554" s="19"/>
      <c r="AW554" s="19">
        <f t="shared" si="663"/>
        <v>0</v>
      </c>
      <c r="AY554" s="201"/>
      <c r="BA554" s="19">
        <f t="shared" si="664"/>
        <v>0</v>
      </c>
      <c r="BC554" s="201"/>
      <c r="BE554" s="19">
        <f t="shared" si="665"/>
        <v>0</v>
      </c>
      <c r="BG554" s="201"/>
      <c r="BI554" s="19">
        <f t="shared" si="666"/>
        <v>0</v>
      </c>
      <c r="BK554" s="201"/>
      <c r="BM554" s="19">
        <f t="shared" si="667"/>
        <v>0</v>
      </c>
      <c r="BO554" s="201"/>
      <c r="BQ554" s="47">
        <f t="shared" si="668"/>
        <v>0</v>
      </c>
      <c r="BR554" s="47"/>
      <c r="BS554" s="214"/>
      <c r="BT554" s="47"/>
      <c r="BU554" s="47">
        <f t="shared" si="669"/>
        <v>0</v>
      </c>
      <c r="BV554" s="47"/>
      <c r="BW554" s="214"/>
      <c r="BX554" s="47"/>
      <c r="BY554" s="47">
        <f t="shared" si="670"/>
        <v>0</v>
      </c>
      <c r="BZ554" s="47"/>
      <c r="CA554" s="214"/>
      <c r="CB554" s="47"/>
      <c r="CC554" s="47">
        <f t="shared" si="671"/>
        <v>0</v>
      </c>
      <c r="CD554" s="47"/>
      <c r="CE554" s="214"/>
      <c r="CF554" s="47"/>
      <c r="CG554" s="47">
        <f t="shared" si="672"/>
        <v>0</v>
      </c>
      <c r="CH554" s="47"/>
      <c r="CI554" s="214"/>
      <c r="CJ554" s="47"/>
      <c r="CK554" s="47">
        <f t="shared" si="673"/>
        <v>0</v>
      </c>
      <c r="CM554" s="19">
        <f t="shared" si="674"/>
        <v>0</v>
      </c>
      <c r="CO554" s="19">
        <f t="shared" si="659"/>
        <v>-158120.39999999997</v>
      </c>
      <c r="CQ554" s="19">
        <f t="shared" si="630"/>
        <v>0</v>
      </c>
      <c r="CS554" s="19">
        <f t="shared" si="660"/>
        <v>0</v>
      </c>
      <c r="CU554" s="19">
        <f t="shared" si="675"/>
        <v>-158120.39999999997</v>
      </c>
      <c r="CW554" s="76">
        <f t="shared" si="646"/>
        <v>0</v>
      </c>
      <c r="CY554" s="21"/>
      <c r="CZ554" s="19">
        <f t="shared" si="676"/>
        <v>0</v>
      </c>
      <c r="DA554" s="21"/>
    </row>
    <row r="555" spans="2:105" x14ac:dyDescent="0.2">
      <c r="B555" s="17" t="str">
        <f>VLOOKUP(D555,'line assign basis'!$L$15:$Q$1525,6,FALSE)</f>
        <v>RES OFFSET - ENV GAS</v>
      </c>
      <c r="C555" s="20" t="s">
        <v>1579</v>
      </c>
      <c r="D555" s="20" t="str">
        <f t="shared" si="661"/>
        <v>262150</v>
      </c>
      <c r="E555" s="20">
        <f>IFERROR(VLOOKUP(D555,'line assign basis'!$L$5:$P$1288,5,FALSE),"")</f>
        <v>23</v>
      </c>
      <c r="F555" s="39">
        <v>70486848.079999998</v>
      </c>
      <c r="G555" s="39">
        <v>70486848.079999998</v>
      </c>
      <c r="H555" s="19">
        <v>73763334.819999993</v>
      </c>
      <c r="I555" s="105">
        <f>IFERROR(VLOOKUP($D555,'SAP Data'!$A$7:$SD$1500,I$4,FALSE),"")</f>
        <v>73763334.819999993</v>
      </c>
      <c r="J555" s="105">
        <f>IFERROR(VLOOKUP($D555,'SAP Data'!$A$7:$SD$1500,J$4,FALSE),"")</f>
        <v>73763334.819999993</v>
      </c>
      <c r="K555" s="105">
        <f>IFERROR(VLOOKUP($D555,'SAP Data'!$A$7:$SD$1500,K$4,FALSE),"")</f>
        <v>77225493.120000005</v>
      </c>
      <c r="L555" s="105">
        <f>IFERROR(VLOOKUP($D555,'SAP Data'!$A$7:$SD$1500,L$4,FALSE),"")</f>
        <v>77225493.120000005</v>
      </c>
      <c r="M555" s="105">
        <f>IFERROR(VLOOKUP($D555,'SAP Data'!$A$7:$SD$1500,M$4,FALSE),"")</f>
        <v>77225493.120000005</v>
      </c>
      <c r="N555" s="105">
        <f>IFERROR(VLOOKUP($D555,'SAP Data'!$A$7:$SD$1500,N$4,FALSE),"")</f>
        <v>80078057.150000006</v>
      </c>
      <c r="O555" s="105">
        <f>IFERROR(VLOOKUP($D555,'SAP Data'!$A$7:$SD$1500,O$4,FALSE),"")</f>
        <v>80078057.150000006</v>
      </c>
      <c r="P555" s="105">
        <f>IFERROR(VLOOKUP($D555,'SAP Data'!$A$7:$SD$1500,P$4,FALSE),"")</f>
        <v>80078057.150000006</v>
      </c>
      <c r="Q555" s="105">
        <f>IFERROR(VLOOKUP($D555,'SAP Data'!$A$7:$SD$1500,Q$4,FALSE),"")</f>
        <v>83744501.420000002</v>
      </c>
      <c r="R555" s="105">
        <f>IFERROR(VLOOKUP($D555,'SAP Data'!$A$7:$SD$1500,R$4,FALSE),"")</f>
        <v>83744501.420000002</v>
      </c>
      <c r="S555" s="105">
        <f>IFERROR(VLOOKUP($D555,'SAP Data'!$A$7:$SD$1500,S$4,FALSE),"")</f>
        <v>83744501.420000002</v>
      </c>
      <c r="T555" s="105">
        <f>IFERROR(VLOOKUP($D555,'SAP Data'!$A$7:$SD$1500,T$4,FALSE),"")</f>
        <v>86876479.260000005</v>
      </c>
      <c r="U555" s="105">
        <f>IFERROR(VLOOKUP($D555,'SAP Data'!$A$7:$SD$1500,U$4,FALSE),"")</f>
        <v>86876479.260000005</v>
      </c>
      <c r="V555" s="105">
        <f>IFERROR(VLOOKUP($D555,'SAP Data'!$A$7:$SD$1500,V$4,FALSE),"")</f>
        <v>86876479.260000005</v>
      </c>
      <c r="W555" s="105">
        <f>IFERROR(VLOOKUP($D555,'SAP Data'!$A$7:$SD$1500,W$4,FALSE),"")</f>
        <v>89829611.829999998</v>
      </c>
      <c r="X555" s="105">
        <f>IFERROR(VLOOKUP($D555,'SAP Data'!$A$7:$SD$1500,X$4,FALSE),"")</f>
        <v>89829611.829999998</v>
      </c>
      <c r="Y555" s="105">
        <f>IFERROR(VLOOKUP($D555,'SAP Data'!$A$7:$SD$1500,Y$4,FALSE),"")</f>
        <v>89829611.829999998</v>
      </c>
      <c r="Z555" s="105">
        <f>IFERROR(VLOOKUP($D555,'SAP Data'!$A$7:$SD$1500,Z$4,FALSE),"")</f>
        <v>93107457.579999998</v>
      </c>
      <c r="AA555" s="105">
        <f>IFERROR(VLOOKUP($D555,'SAP Data'!$A$7:$SD$1500,AA$4,FALSE),"")</f>
        <v>93107457.579999998</v>
      </c>
      <c r="AB555" s="105">
        <f>IFERROR(VLOOKUP($D555,'SAP Data'!$A$7:$SD$1500,AB$4,FALSE),"")</f>
        <v>93107457.579999998</v>
      </c>
      <c r="AC555" s="220">
        <f>IFERROR(VLOOKUP($D555,'SAP Data'!$A$7:$SD$1500,AC$4,FALSE),"")</f>
        <v>98424910.519999996</v>
      </c>
      <c r="AD555" s="133">
        <f t="shared" si="657"/>
        <v>77045639.959999993</v>
      </c>
      <c r="AE555" s="47">
        <f t="shared" si="658"/>
        <v>78150444.404999986</v>
      </c>
      <c r="AF555" s="47">
        <f t="shared" si="647"/>
        <v>79249227.645833313</v>
      </c>
      <c r="AG555" s="47">
        <f t="shared" si="648"/>
        <v>80341989.68249999</v>
      </c>
      <c r="AH555" s="47">
        <f t="shared" si="649"/>
        <v>81434751.719166651</v>
      </c>
      <c r="AI555" s="47">
        <f t="shared" si="650"/>
        <v>82506304.35041666</v>
      </c>
      <c r="AJ555" s="47">
        <f t="shared" si="651"/>
        <v>83556647.576250002</v>
      </c>
      <c r="AK555" s="47">
        <f t="shared" si="652"/>
        <v>84606990.802083328</v>
      </c>
      <c r="AL555" s="47">
        <f t="shared" si="653"/>
        <v>85675054.099583343</v>
      </c>
      <c r="AM555" s="47">
        <f t="shared" si="654"/>
        <v>86760837.468750015</v>
      </c>
      <c r="AN555" s="47">
        <f t="shared" si="655"/>
        <v>87846620.837916687</v>
      </c>
      <c r="AO555" s="132">
        <f t="shared" si="656"/>
        <v>89001196.235000014</v>
      </c>
      <c r="AP555" s="19"/>
      <c r="AQ555" s="201"/>
      <c r="AR555" s="19"/>
      <c r="AS555" s="19">
        <f t="shared" si="662"/>
        <v>0</v>
      </c>
      <c r="AT555" s="19"/>
      <c r="AU555" s="201"/>
      <c r="AV555" s="19"/>
      <c r="AW555" s="19">
        <f t="shared" si="663"/>
        <v>0</v>
      </c>
      <c r="AY555" s="201"/>
      <c r="BA555" s="19">
        <f t="shared" si="664"/>
        <v>0</v>
      </c>
      <c r="BC555" s="201"/>
      <c r="BE555" s="19">
        <f t="shared" si="665"/>
        <v>0</v>
      </c>
      <c r="BG555" s="201"/>
      <c r="BI555" s="19">
        <f t="shared" si="666"/>
        <v>0</v>
      </c>
      <c r="BK555" s="201"/>
      <c r="BM555" s="19">
        <f t="shared" si="667"/>
        <v>0</v>
      </c>
      <c r="BO555" s="201"/>
      <c r="BQ555" s="47">
        <f t="shared" si="668"/>
        <v>0</v>
      </c>
      <c r="BR555" s="47"/>
      <c r="BS555" s="214"/>
      <c r="BT555" s="47"/>
      <c r="BU555" s="47">
        <f t="shared" si="669"/>
        <v>0</v>
      </c>
      <c r="BV555" s="47"/>
      <c r="BW555" s="214"/>
      <c r="BX555" s="47"/>
      <c r="BY555" s="47">
        <f t="shared" si="670"/>
        <v>0</v>
      </c>
      <c r="BZ555" s="47"/>
      <c r="CA555" s="214"/>
      <c r="CB555" s="47"/>
      <c r="CC555" s="47">
        <f t="shared" si="671"/>
        <v>0</v>
      </c>
      <c r="CD555" s="47"/>
      <c r="CE555" s="214"/>
      <c r="CF555" s="47"/>
      <c r="CG555" s="47">
        <f t="shared" si="672"/>
        <v>0</v>
      </c>
      <c r="CH555" s="47"/>
      <c r="CI555" s="214"/>
      <c r="CJ555" s="47"/>
      <c r="CK555" s="47">
        <f t="shared" si="673"/>
        <v>0</v>
      </c>
      <c r="CM555" s="19">
        <f t="shared" si="674"/>
        <v>0</v>
      </c>
      <c r="CO555" s="19">
        <f t="shared" si="659"/>
        <v>89001196.235000014</v>
      </c>
      <c r="CQ555" s="19">
        <f t="shared" si="630"/>
        <v>0</v>
      </c>
      <c r="CS555" s="19">
        <f t="shared" si="660"/>
        <v>0</v>
      </c>
      <c r="CU555" s="19">
        <f t="shared" si="675"/>
        <v>89001196.235000014</v>
      </c>
      <c r="CW555" s="76">
        <f t="shared" si="646"/>
        <v>0</v>
      </c>
      <c r="CY555" s="21"/>
      <c r="CZ555" s="19">
        <f t="shared" si="676"/>
        <v>0</v>
      </c>
      <c r="DA555" s="21"/>
    </row>
    <row r="556" spans="2:105" x14ac:dyDescent="0.2">
      <c r="B556" s="17" t="str">
        <f>VLOOKUP(D556,'line assign basis'!$L$15:$Q$1525,6,FALSE)</f>
        <v>RES OFFSET - ENV SIL</v>
      </c>
      <c r="C556" s="20" t="s">
        <v>1582</v>
      </c>
      <c r="D556" s="20" t="str">
        <f t="shared" si="661"/>
        <v>262151</v>
      </c>
      <c r="E556" s="20">
        <f>IFERROR(VLOOKUP(D556,'line assign basis'!$L$5:$P$1288,5,FALSE),"")</f>
        <v>23</v>
      </c>
      <c r="F556" s="39">
        <v>3799801.65</v>
      </c>
      <c r="G556" s="39">
        <v>3799801.65</v>
      </c>
      <c r="H556" s="19">
        <v>3799801.65</v>
      </c>
      <c r="I556" s="105">
        <f>IFERROR(VLOOKUP($D556,'SAP Data'!$A$7:$SD$1500,I$4,FALSE),"")</f>
        <v>3799801.65</v>
      </c>
      <c r="J556" s="105">
        <f>IFERROR(VLOOKUP($D556,'SAP Data'!$A$7:$SD$1500,J$4,FALSE),"")</f>
        <v>3799801.65</v>
      </c>
      <c r="K556" s="105">
        <f>IFERROR(VLOOKUP($D556,'SAP Data'!$A$7:$SD$1500,K$4,FALSE),"")</f>
        <v>3799801.65</v>
      </c>
      <c r="L556" s="105">
        <f>IFERROR(VLOOKUP($D556,'SAP Data'!$A$7:$SD$1500,L$4,FALSE),"")</f>
        <v>3799801.65</v>
      </c>
      <c r="M556" s="105">
        <f>IFERROR(VLOOKUP($D556,'SAP Data'!$A$7:$SD$1500,M$4,FALSE),"")</f>
        <v>3799801.65</v>
      </c>
      <c r="N556" s="105">
        <f>IFERROR(VLOOKUP($D556,'SAP Data'!$A$7:$SD$1500,N$4,FALSE),"")</f>
        <v>3799801.65</v>
      </c>
      <c r="O556" s="105">
        <f>IFERROR(VLOOKUP($D556,'SAP Data'!$A$7:$SD$1500,O$4,FALSE),"")</f>
        <v>3799801.65</v>
      </c>
      <c r="P556" s="105">
        <f>IFERROR(VLOOKUP($D556,'SAP Data'!$A$7:$SD$1500,P$4,FALSE),"")</f>
        <v>3799801.65</v>
      </c>
      <c r="Q556" s="105">
        <f>IFERROR(VLOOKUP($D556,'SAP Data'!$A$7:$SD$1500,Q$4,FALSE),"")</f>
        <v>3799801.65</v>
      </c>
      <c r="R556" s="105">
        <f>IFERROR(VLOOKUP($D556,'SAP Data'!$A$7:$SD$1500,R$4,FALSE),"")</f>
        <v>3799801.65</v>
      </c>
      <c r="S556" s="105">
        <f>IFERROR(VLOOKUP($D556,'SAP Data'!$A$7:$SD$1500,S$4,FALSE),"")</f>
        <v>3799801.65</v>
      </c>
      <c r="T556" s="105">
        <f>IFERROR(VLOOKUP($D556,'SAP Data'!$A$7:$SD$1500,T$4,FALSE),"")</f>
        <v>3799801.65</v>
      </c>
      <c r="U556" s="105">
        <f>IFERROR(VLOOKUP($D556,'SAP Data'!$A$7:$SD$1500,U$4,FALSE),"")</f>
        <v>3799801.65</v>
      </c>
      <c r="V556" s="105">
        <f>IFERROR(VLOOKUP($D556,'SAP Data'!$A$7:$SD$1500,V$4,FALSE),"")</f>
        <v>3799801.65</v>
      </c>
      <c r="W556" s="105">
        <f>IFERROR(VLOOKUP($D556,'SAP Data'!$A$7:$SD$1500,W$4,FALSE),"")</f>
        <v>3799801.65</v>
      </c>
      <c r="X556" s="105">
        <f>IFERROR(VLOOKUP($D556,'SAP Data'!$A$7:$SD$1500,X$4,FALSE),"")</f>
        <v>3799801.65</v>
      </c>
      <c r="Y556" s="105">
        <f>IFERROR(VLOOKUP($D556,'SAP Data'!$A$7:$SD$1500,Y$4,FALSE),"")</f>
        <v>3799801.65</v>
      </c>
      <c r="Z556" s="105">
        <f>IFERROR(VLOOKUP($D556,'SAP Data'!$A$7:$SD$1500,Z$4,FALSE),"")</f>
        <v>3799801.65</v>
      </c>
      <c r="AA556" s="105">
        <f>IFERROR(VLOOKUP($D556,'SAP Data'!$A$7:$SD$1500,AA$4,FALSE),"")</f>
        <v>3799801.65</v>
      </c>
      <c r="AB556" s="105">
        <f>IFERROR(VLOOKUP($D556,'SAP Data'!$A$7:$SD$1500,AB$4,FALSE),"")</f>
        <v>3799801.65</v>
      </c>
      <c r="AC556" s="220">
        <f>IFERROR(VLOOKUP($D556,'SAP Data'!$A$7:$SD$1500,AC$4,FALSE),"")</f>
        <v>3799801.65</v>
      </c>
      <c r="AD556" s="133">
        <f t="shared" si="657"/>
        <v>3799801.65</v>
      </c>
      <c r="AE556" s="47">
        <f t="shared" si="658"/>
        <v>3799801.65</v>
      </c>
      <c r="AF556" s="47">
        <f t="shared" ref="AF556:AF565" si="677">IFERROR((H556/2+SUM(I556:S556)+T556/2)/12,"")</f>
        <v>3799801.65</v>
      </c>
      <c r="AG556" s="47">
        <f t="shared" ref="AG556:AG565" si="678">IFERROR((I556/2+SUM(J556:T556)+U556/2)/12,"")</f>
        <v>3799801.65</v>
      </c>
      <c r="AH556" s="47">
        <f t="shared" ref="AH556:AH565" si="679">IFERROR((J556/2+SUM(K556:U556)+V556/2)/12,"")</f>
        <v>3799801.65</v>
      </c>
      <c r="AI556" s="47">
        <f t="shared" ref="AI556:AI565" si="680">IFERROR((K556/2+SUM(L556:V556)+W556/2)/12,"")</f>
        <v>3799801.65</v>
      </c>
      <c r="AJ556" s="47">
        <f t="shared" si="651"/>
        <v>3799801.65</v>
      </c>
      <c r="AK556" s="47">
        <f t="shared" si="652"/>
        <v>3799801.65</v>
      </c>
      <c r="AL556" s="47">
        <f t="shared" si="653"/>
        <v>3799801.65</v>
      </c>
      <c r="AM556" s="47">
        <f t="shared" si="654"/>
        <v>3799801.65</v>
      </c>
      <c r="AN556" s="47">
        <f t="shared" si="655"/>
        <v>3799801.65</v>
      </c>
      <c r="AO556" s="132">
        <f t="shared" si="656"/>
        <v>3799801.65</v>
      </c>
      <c r="AP556" s="19"/>
      <c r="AQ556" s="201"/>
      <c r="AR556" s="19"/>
      <c r="AS556" s="19">
        <f t="shared" si="662"/>
        <v>0</v>
      </c>
      <c r="AT556" s="19"/>
      <c r="AU556" s="201"/>
      <c r="AV556" s="19"/>
      <c r="AW556" s="19">
        <f t="shared" si="663"/>
        <v>0</v>
      </c>
      <c r="AY556" s="201"/>
      <c r="BA556" s="19">
        <f t="shared" si="664"/>
        <v>0</v>
      </c>
      <c r="BC556" s="201"/>
      <c r="BE556" s="19">
        <f t="shared" si="665"/>
        <v>0</v>
      </c>
      <c r="BG556" s="201"/>
      <c r="BI556" s="19">
        <f t="shared" si="666"/>
        <v>0</v>
      </c>
      <c r="BK556" s="201"/>
      <c r="BM556" s="19">
        <f t="shared" si="667"/>
        <v>0</v>
      </c>
      <c r="BO556" s="201"/>
      <c r="BQ556" s="47">
        <f t="shared" si="668"/>
        <v>0</v>
      </c>
      <c r="BR556" s="47"/>
      <c r="BS556" s="214"/>
      <c r="BT556" s="47"/>
      <c r="BU556" s="47">
        <f t="shared" si="669"/>
        <v>0</v>
      </c>
      <c r="BV556" s="47"/>
      <c r="BW556" s="214"/>
      <c r="BX556" s="47"/>
      <c r="BY556" s="47">
        <f t="shared" si="670"/>
        <v>0</v>
      </c>
      <c r="BZ556" s="47"/>
      <c r="CA556" s="214"/>
      <c r="CB556" s="47"/>
      <c r="CC556" s="47">
        <f t="shared" si="671"/>
        <v>0</v>
      </c>
      <c r="CD556" s="47"/>
      <c r="CE556" s="214"/>
      <c r="CF556" s="47"/>
      <c r="CG556" s="47">
        <f t="shared" si="672"/>
        <v>0</v>
      </c>
      <c r="CH556" s="47"/>
      <c r="CI556" s="214"/>
      <c r="CJ556" s="47"/>
      <c r="CK556" s="47">
        <f t="shared" si="673"/>
        <v>0</v>
      </c>
      <c r="CM556" s="19">
        <f t="shared" si="674"/>
        <v>0</v>
      </c>
      <c r="CO556" s="19">
        <f t="shared" si="659"/>
        <v>3799801.65</v>
      </c>
      <c r="CQ556" s="19">
        <f t="shared" si="630"/>
        <v>0</v>
      </c>
      <c r="CS556" s="19">
        <f t="shared" si="660"/>
        <v>0</v>
      </c>
      <c r="CU556" s="19">
        <f t="shared" si="675"/>
        <v>3799801.65</v>
      </c>
      <c r="CW556" s="76">
        <f t="shared" si="646"/>
        <v>0</v>
      </c>
      <c r="CY556" s="21"/>
      <c r="CZ556" s="19">
        <f t="shared" si="676"/>
        <v>0</v>
      </c>
      <c r="DA556" s="21"/>
    </row>
    <row r="557" spans="2:105" x14ac:dyDescent="0.2">
      <c r="B557" s="17" t="str">
        <f>VLOOKUP(D557,'line assign basis'!$L$15:$Q$1525,6,FALSE)</f>
        <v>RES OFFSET - ENV HAR</v>
      </c>
      <c r="C557" s="20" t="s">
        <v>1585</v>
      </c>
      <c r="D557" s="20" t="str">
        <f t="shared" si="661"/>
        <v>262152</v>
      </c>
      <c r="E557" s="20">
        <f>IFERROR(VLOOKUP(D557,'line assign basis'!$L$5:$P$1288,5,FALSE),"")</f>
        <v>23</v>
      </c>
      <c r="F557" s="39">
        <v>19035873.489999998</v>
      </c>
      <c r="G557" s="39">
        <v>19035873.489999998</v>
      </c>
      <c r="H557" s="19">
        <v>19219131.629999999</v>
      </c>
      <c r="I557" s="105">
        <f>IFERROR(VLOOKUP($D557,'SAP Data'!$A$7:$SD$1500,I$4,FALSE),"")</f>
        <v>19219131.629999999</v>
      </c>
      <c r="J557" s="105">
        <f>IFERROR(VLOOKUP($D557,'SAP Data'!$A$7:$SD$1500,J$4,FALSE),"")</f>
        <v>19219131.629999999</v>
      </c>
      <c r="K557" s="105">
        <f>IFERROR(VLOOKUP($D557,'SAP Data'!$A$7:$SD$1500,K$4,FALSE),"")</f>
        <v>19444720.699999999</v>
      </c>
      <c r="L557" s="105">
        <f>IFERROR(VLOOKUP($D557,'SAP Data'!$A$7:$SD$1500,L$4,FALSE),"")</f>
        <v>19444720.699999999</v>
      </c>
      <c r="M557" s="105">
        <f>IFERROR(VLOOKUP($D557,'SAP Data'!$A$7:$SD$1500,M$4,FALSE),"")</f>
        <v>19444720.699999999</v>
      </c>
      <c r="N557" s="105">
        <f>IFERROR(VLOOKUP($D557,'SAP Data'!$A$7:$SD$1500,N$4,FALSE),"")</f>
        <v>19665296.300000001</v>
      </c>
      <c r="O557" s="105">
        <f>IFERROR(VLOOKUP($D557,'SAP Data'!$A$7:$SD$1500,O$4,FALSE),"")</f>
        <v>19665296.300000001</v>
      </c>
      <c r="P557" s="105">
        <f>IFERROR(VLOOKUP($D557,'SAP Data'!$A$7:$SD$1500,P$4,FALSE),"")</f>
        <v>19665296.300000001</v>
      </c>
      <c r="Q557" s="105">
        <f>IFERROR(VLOOKUP($D557,'SAP Data'!$A$7:$SD$1500,Q$4,FALSE),"")</f>
        <v>19856005.32</v>
      </c>
      <c r="R557" s="105">
        <f>IFERROR(VLOOKUP($D557,'SAP Data'!$A$7:$SD$1500,R$4,FALSE),"")</f>
        <v>19856005.32</v>
      </c>
      <c r="S557" s="105">
        <f>IFERROR(VLOOKUP($D557,'SAP Data'!$A$7:$SD$1500,S$4,FALSE),"")</f>
        <v>19856005.32</v>
      </c>
      <c r="T557" s="105">
        <f>IFERROR(VLOOKUP($D557,'SAP Data'!$A$7:$SD$1500,T$4,FALSE),"")</f>
        <v>20156138.670000002</v>
      </c>
      <c r="U557" s="105">
        <f>IFERROR(VLOOKUP($D557,'SAP Data'!$A$7:$SD$1500,U$4,FALSE),"")</f>
        <v>20156138.670000002</v>
      </c>
      <c r="V557" s="105">
        <f>IFERROR(VLOOKUP($D557,'SAP Data'!$A$7:$SD$1500,V$4,FALSE),"")</f>
        <v>20156138.670000002</v>
      </c>
      <c r="W557" s="105">
        <f>IFERROR(VLOOKUP($D557,'SAP Data'!$A$7:$SD$1500,W$4,FALSE),"")</f>
        <v>20501914.879999999</v>
      </c>
      <c r="X557" s="105">
        <f>IFERROR(VLOOKUP($D557,'SAP Data'!$A$7:$SD$1500,X$4,FALSE),"")</f>
        <v>20501914.879999999</v>
      </c>
      <c r="Y557" s="105">
        <f>IFERROR(VLOOKUP($D557,'SAP Data'!$A$7:$SD$1500,Y$4,FALSE),"")</f>
        <v>20501914.879999999</v>
      </c>
      <c r="Z557" s="105">
        <f>IFERROR(VLOOKUP($D557,'SAP Data'!$A$7:$SD$1500,Z$4,FALSE),"")</f>
        <v>20938722.59</v>
      </c>
      <c r="AA557" s="105">
        <f>IFERROR(VLOOKUP($D557,'SAP Data'!$A$7:$SD$1500,AA$4,FALSE),"")</f>
        <v>20938722.59</v>
      </c>
      <c r="AB557" s="105">
        <f>IFERROR(VLOOKUP($D557,'SAP Data'!$A$7:$SD$1500,AB$4,FALSE),"")</f>
        <v>20938722.59</v>
      </c>
      <c r="AC557" s="220">
        <f>IFERROR(VLOOKUP($D557,'SAP Data'!$A$7:$SD$1500,AC$4,FALSE),"")</f>
        <v>21220728.84</v>
      </c>
      <c r="AD557" s="133">
        <f t="shared" si="657"/>
        <v>19443772.008750003</v>
      </c>
      <c r="AE557" s="47">
        <f t="shared" si="658"/>
        <v>19512116.327916671</v>
      </c>
      <c r="AF557" s="47">
        <f t="shared" si="677"/>
        <v>19585330.447500002</v>
      </c>
      <c r="AG557" s="47">
        <f t="shared" si="678"/>
        <v>19663414.3675</v>
      </c>
      <c r="AH557" s="47">
        <f t="shared" si="679"/>
        <v>19741498.287500001</v>
      </c>
      <c r="AI557" s="47">
        <f t="shared" si="680"/>
        <v>19824590.005000003</v>
      </c>
      <c r="AJ557" s="47">
        <f t="shared" si="651"/>
        <v>19912689.52</v>
      </c>
      <c r="AK557" s="47">
        <f t="shared" si="652"/>
        <v>20000789.035</v>
      </c>
      <c r="AL557" s="47">
        <f t="shared" si="653"/>
        <v>20097898.221249998</v>
      </c>
      <c r="AM557" s="47">
        <f t="shared" si="654"/>
        <v>20204017.078749999</v>
      </c>
      <c r="AN557" s="47">
        <f t="shared" si="655"/>
        <v>20310135.936249997</v>
      </c>
      <c r="AO557" s="132">
        <f t="shared" si="656"/>
        <v>20420058.844999999</v>
      </c>
      <c r="AP557" s="19"/>
      <c r="AQ557" s="201"/>
      <c r="AR557" s="19"/>
      <c r="AS557" s="19">
        <f t="shared" si="662"/>
        <v>0</v>
      </c>
      <c r="AT557" s="19"/>
      <c r="AU557" s="201"/>
      <c r="AV557" s="19"/>
      <c r="AW557" s="19">
        <f t="shared" si="663"/>
        <v>0</v>
      </c>
      <c r="AY557" s="201"/>
      <c r="BA557" s="19">
        <f t="shared" si="664"/>
        <v>0</v>
      </c>
      <c r="BC557" s="201"/>
      <c r="BE557" s="19">
        <f t="shared" si="665"/>
        <v>0</v>
      </c>
      <c r="BG557" s="201"/>
      <c r="BI557" s="19">
        <f t="shared" si="666"/>
        <v>0</v>
      </c>
      <c r="BK557" s="201"/>
      <c r="BM557" s="19">
        <f t="shared" si="667"/>
        <v>0</v>
      </c>
      <c r="BO557" s="201"/>
      <c r="BQ557" s="47">
        <f t="shared" si="668"/>
        <v>0</v>
      </c>
      <c r="BR557" s="47"/>
      <c r="BS557" s="214"/>
      <c r="BT557" s="47"/>
      <c r="BU557" s="47">
        <f t="shared" si="669"/>
        <v>0</v>
      </c>
      <c r="BV557" s="47"/>
      <c r="BW557" s="214"/>
      <c r="BX557" s="47"/>
      <c r="BY557" s="47">
        <f t="shared" si="670"/>
        <v>0</v>
      </c>
      <c r="BZ557" s="47"/>
      <c r="CA557" s="214"/>
      <c r="CB557" s="47"/>
      <c r="CC557" s="47">
        <f t="shared" si="671"/>
        <v>0</v>
      </c>
      <c r="CD557" s="47"/>
      <c r="CE557" s="214"/>
      <c r="CF557" s="47"/>
      <c r="CG557" s="47">
        <f t="shared" si="672"/>
        <v>0</v>
      </c>
      <c r="CH557" s="47"/>
      <c r="CI557" s="214"/>
      <c r="CJ557" s="47"/>
      <c r="CK557" s="47">
        <f t="shared" si="673"/>
        <v>0</v>
      </c>
      <c r="CM557" s="19">
        <f t="shared" si="674"/>
        <v>0</v>
      </c>
      <c r="CO557" s="19">
        <f t="shared" si="659"/>
        <v>20420058.844999999</v>
      </c>
      <c r="CQ557" s="19">
        <f t="shared" si="630"/>
        <v>0</v>
      </c>
      <c r="CS557" s="19">
        <f t="shared" si="660"/>
        <v>0</v>
      </c>
      <c r="CU557" s="19">
        <f t="shared" si="675"/>
        <v>20420058.844999999</v>
      </c>
      <c r="CW557" s="76">
        <f t="shared" si="646"/>
        <v>0</v>
      </c>
      <c r="CY557" s="21"/>
      <c r="CZ557" s="19">
        <f t="shared" si="676"/>
        <v>0</v>
      </c>
      <c r="DA557" s="21"/>
    </row>
    <row r="558" spans="2:105" x14ac:dyDescent="0.2">
      <c r="B558" s="17" t="str">
        <f>VLOOKUP(D558,'line assign basis'!$L$15:$Q$1525,6,FALSE)</f>
        <v>RES OFFSET - ENV TAR</v>
      </c>
      <c r="C558" s="20" t="s">
        <v>1588</v>
      </c>
      <c r="D558" s="20" t="str">
        <f t="shared" si="661"/>
        <v>262153</v>
      </c>
      <c r="E558" s="20">
        <f>IFERROR(VLOOKUP(D558,'line assign basis'!$L$5:$P$1288,5,FALSE),"")</f>
        <v>23</v>
      </c>
      <c r="F558" s="39">
        <v>10532100.300000001</v>
      </c>
      <c r="G558" s="39">
        <v>10532100.300000001</v>
      </c>
      <c r="H558" s="19">
        <v>10532100.300000001</v>
      </c>
      <c r="I558" s="105">
        <f>IFERROR(VLOOKUP($D558,'SAP Data'!$A$7:$SD$1500,I$4,FALSE),"")</f>
        <v>10532100.300000001</v>
      </c>
      <c r="J558" s="105">
        <f>IFERROR(VLOOKUP($D558,'SAP Data'!$A$7:$SD$1500,J$4,FALSE),"")</f>
        <v>10532100.300000001</v>
      </c>
      <c r="K558" s="105">
        <f>IFERROR(VLOOKUP($D558,'SAP Data'!$A$7:$SD$1500,K$4,FALSE),"")</f>
        <v>10532100.300000001</v>
      </c>
      <c r="L558" s="105">
        <f>IFERROR(VLOOKUP($D558,'SAP Data'!$A$7:$SD$1500,L$4,FALSE),"")</f>
        <v>10532100.300000001</v>
      </c>
      <c r="M558" s="105">
        <f>IFERROR(VLOOKUP($D558,'SAP Data'!$A$7:$SD$1500,M$4,FALSE),"")</f>
        <v>10532100.300000001</v>
      </c>
      <c r="N558" s="105">
        <f>IFERROR(VLOOKUP($D558,'SAP Data'!$A$7:$SD$1500,N$4,FALSE),"")</f>
        <v>10532100.300000001</v>
      </c>
      <c r="O558" s="105">
        <f>IFERROR(VLOOKUP($D558,'SAP Data'!$A$7:$SD$1500,O$4,FALSE),"")</f>
        <v>10532100.300000001</v>
      </c>
      <c r="P558" s="105">
        <f>IFERROR(VLOOKUP($D558,'SAP Data'!$A$7:$SD$1500,P$4,FALSE),"")</f>
        <v>10532100.300000001</v>
      </c>
      <c r="Q558" s="105">
        <f>IFERROR(VLOOKUP($D558,'SAP Data'!$A$7:$SD$1500,Q$4,FALSE),"")</f>
        <v>10532100.300000001</v>
      </c>
      <c r="R558" s="105">
        <f>IFERROR(VLOOKUP($D558,'SAP Data'!$A$7:$SD$1500,R$4,FALSE),"")</f>
        <v>10532100.300000001</v>
      </c>
      <c r="S558" s="105">
        <f>IFERROR(VLOOKUP($D558,'SAP Data'!$A$7:$SD$1500,S$4,FALSE),"")</f>
        <v>10532100.300000001</v>
      </c>
      <c r="T558" s="105">
        <f>IFERROR(VLOOKUP($D558,'SAP Data'!$A$7:$SD$1500,T$4,FALSE),"")</f>
        <v>10532100.300000001</v>
      </c>
      <c r="U558" s="105">
        <f>IFERROR(VLOOKUP($D558,'SAP Data'!$A$7:$SD$1500,U$4,FALSE),"")</f>
        <v>10532100.300000001</v>
      </c>
      <c r="V558" s="105">
        <f>IFERROR(VLOOKUP($D558,'SAP Data'!$A$7:$SD$1500,V$4,FALSE),"")</f>
        <v>10532100.300000001</v>
      </c>
      <c r="W558" s="105">
        <f>IFERROR(VLOOKUP($D558,'SAP Data'!$A$7:$SD$1500,W$4,FALSE),"")</f>
        <v>10532100.300000001</v>
      </c>
      <c r="X558" s="105">
        <f>IFERROR(VLOOKUP($D558,'SAP Data'!$A$7:$SD$1500,X$4,FALSE),"")</f>
        <v>10532100.300000001</v>
      </c>
      <c r="Y558" s="105">
        <f>IFERROR(VLOOKUP($D558,'SAP Data'!$A$7:$SD$1500,Y$4,FALSE),"")</f>
        <v>10532100.300000001</v>
      </c>
      <c r="Z558" s="105">
        <f>IFERROR(VLOOKUP($D558,'SAP Data'!$A$7:$SD$1500,Z$4,FALSE),"")</f>
        <v>10532100.300000001</v>
      </c>
      <c r="AA558" s="105">
        <f>IFERROR(VLOOKUP($D558,'SAP Data'!$A$7:$SD$1500,AA$4,FALSE),"")</f>
        <v>10532100.300000001</v>
      </c>
      <c r="AB558" s="105">
        <f>IFERROR(VLOOKUP($D558,'SAP Data'!$A$7:$SD$1500,AB$4,FALSE),"")</f>
        <v>10532100.300000001</v>
      </c>
      <c r="AC558" s="220">
        <f>IFERROR(VLOOKUP($D558,'SAP Data'!$A$7:$SD$1500,AC$4,FALSE),"")</f>
        <v>10532100.300000001</v>
      </c>
      <c r="AD558" s="133">
        <f t="shared" si="657"/>
        <v>10532100.299999999</v>
      </c>
      <c r="AE558" s="47">
        <f t="shared" si="658"/>
        <v>10532100.299999999</v>
      </c>
      <c r="AF558" s="47">
        <f t="shared" si="677"/>
        <v>10532100.299999999</v>
      </c>
      <c r="AG558" s="47">
        <f t="shared" si="678"/>
        <v>10532100.299999999</v>
      </c>
      <c r="AH558" s="47">
        <f t="shared" si="679"/>
        <v>10532100.299999999</v>
      </c>
      <c r="AI558" s="47">
        <f t="shared" si="680"/>
        <v>10532100.299999999</v>
      </c>
      <c r="AJ558" s="47">
        <f t="shared" si="651"/>
        <v>10532100.299999999</v>
      </c>
      <c r="AK558" s="47">
        <f t="shared" si="652"/>
        <v>10532100.299999999</v>
      </c>
      <c r="AL558" s="47">
        <f t="shared" si="653"/>
        <v>10532100.299999999</v>
      </c>
      <c r="AM558" s="47">
        <f t="shared" si="654"/>
        <v>10532100.299999999</v>
      </c>
      <c r="AN558" s="47">
        <f t="shared" si="655"/>
        <v>10532100.299999999</v>
      </c>
      <c r="AO558" s="132">
        <f t="shared" si="656"/>
        <v>10532100.299999999</v>
      </c>
      <c r="AP558" s="19"/>
      <c r="AQ558" s="201"/>
      <c r="AR558" s="19"/>
      <c r="AS558" s="19">
        <f t="shared" si="662"/>
        <v>0</v>
      </c>
      <c r="AT558" s="19"/>
      <c r="AU558" s="201"/>
      <c r="AV558" s="19"/>
      <c r="AW558" s="19">
        <f t="shared" si="663"/>
        <v>0</v>
      </c>
      <c r="AY558" s="201"/>
      <c r="BA558" s="19">
        <f t="shared" si="664"/>
        <v>0</v>
      </c>
      <c r="BC558" s="201"/>
      <c r="BE558" s="19">
        <f t="shared" si="665"/>
        <v>0</v>
      </c>
      <c r="BG558" s="201"/>
      <c r="BI558" s="19">
        <f t="shared" si="666"/>
        <v>0</v>
      </c>
      <c r="BK558" s="201"/>
      <c r="BM558" s="19">
        <f t="shared" si="667"/>
        <v>0</v>
      </c>
      <c r="BO558" s="201"/>
      <c r="BQ558" s="47">
        <f t="shared" si="668"/>
        <v>0</v>
      </c>
      <c r="BR558" s="47"/>
      <c r="BS558" s="214"/>
      <c r="BT558" s="47"/>
      <c r="BU558" s="47">
        <f t="shared" si="669"/>
        <v>0</v>
      </c>
      <c r="BV558" s="47"/>
      <c r="BW558" s="214"/>
      <c r="BX558" s="47"/>
      <c r="BY558" s="47">
        <f t="shared" si="670"/>
        <v>0</v>
      </c>
      <c r="BZ558" s="47"/>
      <c r="CA558" s="214"/>
      <c r="CB558" s="47"/>
      <c r="CC558" s="47">
        <f t="shared" si="671"/>
        <v>0</v>
      </c>
      <c r="CD558" s="47"/>
      <c r="CE558" s="214"/>
      <c r="CF558" s="47"/>
      <c r="CG558" s="47">
        <f t="shared" si="672"/>
        <v>0</v>
      </c>
      <c r="CH558" s="47"/>
      <c r="CI558" s="214"/>
      <c r="CJ558" s="47"/>
      <c r="CK558" s="47">
        <f t="shared" si="673"/>
        <v>0</v>
      </c>
      <c r="CM558" s="19">
        <f t="shared" si="674"/>
        <v>0</v>
      </c>
      <c r="CO558" s="19">
        <f t="shared" si="659"/>
        <v>10532100.299999999</v>
      </c>
      <c r="CQ558" s="19">
        <f t="shared" si="630"/>
        <v>0</v>
      </c>
      <c r="CS558" s="19">
        <f t="shared" si="660"/>
        <v>0</v>
      </c>
      <c r="CU558" s="19">
        <f t="shared" si="675"/>
        <v>10532100.299999999</v>
      </c>
      <c r="CW558" s="76">
        <f t="shared" si="646"/>
        <v>0</v>
      </c>
      <c r="CY558" s="21"/>
      <c r="CZ558" s="19">
        <f t="shared" si="676"/>
        <v>0</v>
      </c>
      <c r="DA558" s="21"/>
    </row>
    <row r="559" spans="2:105" x14ac:dyDescent="0.2">
      <c r="B559" s="17" t="str">
        <f>VLOOKUP(D559,'line assign basis'!$L$15:$Q$1525,6,FALSE)</f>
        <v>RES OFFSET - ENV EUG</v>
      </c>
      <c r="C559" s="20" t="s">
        <v>1591</v>
      </c>
      <c r="D559" s="20" t="str">
        <f t="shared" si="661"/>
        <v>262154</v>
      </c>
      <c r="E559" s="20">
        <f>IFERROR(VLOOKUP(D559,'line assign basis'!$L$5:$P$1288,5,FALSE),"")</f>
        <v>23</v>
      </c>
      <c r="F559" s="39">
        <v>95652.5</v>
      </c>
      <c r="G559" s="39">
        <v>95652.5</v>
      </c>
      <c r="H559" s="19">
        <v>95652.5</v>
      </c>
      <c r="I559" s="105">
        <f>IFERROR(VLOOKUP($D559,'SAP Data'!$A$7:$SD$1500,I$4,FALSE),"")</f>
        <v>95652.5</v>
      </c>
      <c r="J559" s="105">
        <f>IFERROR(VLOOKUP($D559,'SAP Data'!$A$7:$SD$1500,J$4,FALSE),"")</f>
        <v>95652.5</v>
      </c>
      <c r="K559" s="105">
        <f>IFERROR(VLOOKUP($D559,'SAP Data'!$A$7:$SD$1500,K$4,FALSE),"")</f>
        <v>95652.5</v>
      </c>
      <c r="L559" s="105">
        <f>IFERROR(VLOOKUP($D559,'SAP Data'!$A$7:$SD$1500,L$4,FALSE),"")</f>
        <v>95652.5</v>
      </c>
      <c r="M559" s="105">
        <f>IFERROR(VLOOKUP($D559,'SAP Data'!$A$7:$SD$1500,M$4,FALSE),"")</f>
        <v>95652.5</v>
      </c>
      <c r="N559" s="105">
        <f>IFERROR(VLOOKUP($D559,'SAP Data'!$A$7:$SD$1500,N$4,FALSE),"")</f>
        <v>95652.5</v>
      </c>
      <c r="O559" s="105">
        <f>IFERROR(VLOOKUP($D559,'SAP Data'!$A$7:$SD$1500,O$4,FALSE),"")</f>
        <v>95652.5</v>
      </c>
      <c r="P559" s="105">
        <f>IFERROR(VLOOKUP($D559,'SAP Data'!$A$7:$SD$1500,P$4,FALSE),"")</f>
        <v>95652.5</v>
      </c>
      <c r="Q559" s="105">
        <f>IFERROR(VLOOKUP($D559,'SAP Data'!$A$7:$SD$1500,Q$4,FALSE),"")</f>
        <v>95652.5</v>
      </c>
      <c r="R559" s="105">
        <f>IFERROR(VLOOKUP($D559,'SAP Data'!$A$7:$SD$1500,R$4,FALSE),"")</f>
        <v>95652.5</v>
      </c>
      <c r="S559" s="105">
        <f>IFERROR(VLOOKUP($D559,'SAP Data'!$A$7:$SD$1500,S$4,FALSE),"")</f>
        <v>95652.5</v>
      </c>
      <c r="T559" s="105">
        <f>IFERROR(VLOOKUP($D559,'SAP Data'!$A$7:$SD$1500,T$4,FALSE),"")</f>
        <v>95652.5</v>
      </c>
      <c r="U559" s="105">
        <f>IFERROR(VLOOKUP($D559,'SAP Data'!$A$7:$SD$1500,U$4,FALSE),"")</f>
        <v>95652.5</v>
      </c>
      <c r="V559" s="105">
        <f>IFERROR(VLOOKUP($D559,'SAP Data'!$A$7:$SD$1500,V$4,FALSE),"")</f>
        <v>95652.5</v>
      </c>
      <c r="W559" s="105">
        <f>IFERROR(VLOOKUP($D559,'SAP Data'!$A$7:$SD$1500,W$4,FALSE),"")</f>
        <v>95652.5</v>
      </c>
      <c r="X559" s="105">
        <f>IFERROR(VLOOKUP($D559,'SAP Data'!$A$7:$SD$1500,X$4,FALSE),"")</f>
        <v>95652.5</v>
      </c>
      <c r="Y559" s="105">
        <f>IFERROR(VLOOKUP($D559,'SAP Data'!$A$7:$SD$1500,Y$4,FALSE),"")</f>
        <v>95652.5</v>
      </c>
      <c r="Z559" s="105">
        <f>IFERROR(VLOOKUP($D559,'SAP Data'!$A$7:$SD$1500,Z$4,FALSE),"")</f>
        <v>95652.5</v>
      </c>
      <c r="AA559" s="105">
        <f>IFERROR(VLOOKUP($D559,'SAP Data'!$A$7:$SD$1500,AA$4,FALSE),"")</f>
        <v>95652.5</v>
      </c>
      <c r="AB559" s="105">
        <f>IFERROR(VLOOKUP($D559,'SAP Data'!$A$7:$SD$1500,AB$4,FALSE),"")</f>
        <v>95652.5</v>
      </c>
      <c r="AC559" s="220">
        <f>IFERROR(VLOOKUP($D559,'SAP Data'!$A$7:$SD$1500,AC$4,FALSE),"")</f>
        <v>95652.5</v>
      </c>
      <c r="AD559" s="133">
        <f t="shared" si="657"/>
        <v>95652.5</v>
      </c>
      <c r="AE559" s="47">
        <f t="shared" si="658"/>
        <v>95652.5</v>
      </c>
      <c r="AF559" s="47">
        <f t="shared" si="677"/>
        <v>95652.5</v>
      </c>
      <c r="AG559" s="47">
        <f t="shared" si="678"/>
        <v>95652.5</v>
      </c>
      <c r="AH559" s="47">
        <f t="shared" si="679"/>
        <v>95652.5</v>
      </c>
      <c r="AI559" s="47">
        <f t="shared" si="680"/>
        <v>95652.5</v>
      </c>
      <c r="AJ559" s="47">
        <f t="shared" si="651"/>
        <v>95652.5</v>
      </c>
      <c r="AK559" s="47">
        <f t="shared" si="652"/>
        <v>95652.5</v>
      </c>
      <c r="AL559" s="47">
        <f t="shared" si="653"/>
        <v>95652.5</v>
      </c>
      <c r="AM559" s="47">
        <f t="shared" si="654"/>
        <v>95652.5</v>
      </c>
      <c r="AN559" s="47">
        <f t="shared" si="655"/>
        <v>95652.5</v>
      </c>
      <c r="AO559" s="132">
        <f t="shared" si="656"/>
        <v>95652.5</v>
      </c>
      <c r="AP559" s="19"/>
      <c r="AQ559" s="201"/>
      <c r="AR559" s="19"/>
      <c r="AS559" s="19">
        <f t="shared" si="662"/>
        <v>0</v>
      </c>
      <c r="AT559" s="19"/>
      <c r="AU559" s="201"/>
      <c r="AV559" s="19"/>
      <c r="AW559" s="19">
        <f t="shared" si="663"/>
        <v>0</v>
      </c>
      <c r="AY559" s="201"/>
      <c r="BA559" s="19">
        <f t="shared" si="664"/>
        <v>0</v>
      </c>
      <c r="BC559" s="201"/>
      <c r="BE559" s="19">
        <f t="shared" si="665"/>
        <v>0</v>
      </c>
      <c r="BG559" s="201"/>
      <c r="BI559" s="19">
        <f t="shared" si="666"/>
        <v>0</v>
      </c>
      <c r="BK559" s="201"/>
      <c r="BM559" s="19">
        <f t="shared" si="667"/>
        <v>0</v>
      </c>
      <c r="BO559" s="201"/>
      <c r="BQ559" s="47">
        <f t="shared" si="668"/>
        <v>0</v>
      </c>
      <c r="BR559" s="47"/>
      <c r="BS559" s="214"/>
      <c r="BT559" s="47"/>
      <c r="BU559" s="47">
        <f t="shared" si="669"/>
        <v>0</v>
      </c>
      <c r="BV559" s="47"/>
      <c r="BW559" s="214"/>
      <c r="BX559" s="47"/>
      <c r="BY559" s="47">
        <f t="shared" si="670"/>
        <v>0</v>
      </c>
      <c r="BZ559" s="47"/>
      <c r="CA559" s="214"/>
      <c r="CB559" s="47"/>
      <c r="CC559" s="47">
        <f t="shared" si="671"/>
        <v>0</v>
      </c>
      <c r="CD559" s="47"/>
      <c r="CE559" s="214"/>
      <c r="CF559" s="47"/>
      <c r="CG559" s="47">
        <f t="shared" si="672"/>
        <v>0</v>
      </c>
      <c r="CH559" s="47"/>
      <c r="CI559" s="214"/>
      <c r="CJ559" s="47"/>
      <c r="CK559" s="47">
        <f t="shared" si="673"/>
        <v>0</v>
      </c>
      <c r="CM559" s="19">
        <f t="shared" si="674"/>
        <v>0</v>
      </c>
      <c r="CO559" s="19">
        <f>IFERROR(CZ559+CU559,"")</f>
        <v>95652.5</v>
      </c>
      <c r="CQ559" s="19">
        <f t="shared" si="630"/>
        <v>0</v>
      </c>
      <c r="CS559" s="19">
        <f t="shared" si="660"/>
        <v>0</v>
      </c>
      <c r="CU559" s="19">
        <f t="shared" si="675"/>
        <v>95652.5</v>
      </c>
      <c r="CW559" s="76">
        <f t="shared" si="646"/>
        <v>0</v>
      </c>
      <c r="CY559" s="21"/>
      <c r="CZ559" s="19">
        <f t="shared" si="676"/>
        <v>0</v>
      </c>
      <c r="DA559" s="21"/>
    </row>
    <row r="560" spans="2:105" x14ac:dyDescent="0.2">
      <c r="B560" s="17" t="str">
        <f>VLOOKUP(D560,'line assign basis'!$L$15:$Q$1525,6,FALSE)</f>
        <v>RES OFFSET - ENV FRO</v>
      </c>
      <c r="C560" s="20" t="s">
        <v>1594</v>
      </c>
      <c r="D560" s="20" t="str">
        <f t="shared" si="661"/>
        <v>262155</v>
      </c>
      <c r="E560" s="20">
        <f>IFERROR(VLOOKUP(D560,'line assign basis'!$L$5:$P$1288,5,FALSE),"")</f>
        <v>23</v>
      </c>
      <c r="F560" s="39">
        <v>4613523.05</v>
      </c>
      <c r="G560" s="39">
        <v>4613523.05</v>
      </c>
      <c r="H560" s="19">
        <v>4763855.54</v>
      </c>
      <c r="I560" s="105">
        <f>IFERROR(VLOOKUP($D560,'SAP Data'!$A$7:$SD$1500,I$4,FALSE),"")</f>
        <v>4763855.54</v>
      </c>
      <c r="J560" s="105">
        <f>IFERROR(VLOOKUP($D560,'SAP Data'!$A$7:$SD$1500,J$4,FALSE),"")</f>
        <v>4763855.54</v>
      </c>
      <c r="K560" s="105">
        <f>IFERROR(VLOOKUP($D560,'SAP Data'!$A$7:$SD$1500,K$4,FALSE),"")</f>
        <v>5013787.58</v>
      </c>
      <c r="L560" s="105">
        <f>IFERROR(VLOOKUP($D560,'SAP Data'!$A$7:$SD$1500,L$4,FALSE),"")</f>
        <v>5013787.58</v>
      </c>
      <c r="M560" s="105">
        <f>IFERROR(VLOOKUP($D560,'SAP Data'!$A$7:$SD$1500,M$4,FALSE),"")</f>
        <v>5013787.58</v>
      </c>
      <c r="N560" s="105">
        <f>IFERROR(VLOOKUP($D560,'SAP Data'!$A$7:$SD$1500,N$4,FALSE),"")</f>
        <v>5162686.45</v>
      </c>
      <c r="O560" s="105">
        <f>IFERROR(VLOOKUP($D560,'SAP Data'!$A$7:$SD$1500,O$4,FALSE),"")</f>
        <v>5162686.45</v>
      </c>
      <c r="P560" s="105">
        <f>IFERROR(VLOOKUP($D560,'SAP Data'!$A$7:$SD$1500,P$4,FALSE),"")</f>
        <v>5162686.45</v>
      </c>
      <c r="Q560" s="105">
        <f>IFERROR(VLOOKUP($D560,'SAP Data'!$A$7:$SD$1500,Q$4,FALSE),"")</f>
        <v>5482775.5099999998</v>
      </c>
      <c r="R560" s="105">
        <f>IFERROR(VLOOKUP($D560,'SAP Data'!$A$7:$SD$1500,R$4,FALSE),"")</f>
        <v>5482775.5099999998</v>
      </c>
      <c r="S560" s="105">
        <f>IFERROR(VLOOKUP($D560,'SAP Data'!$A$7:$SD$1500,S$4,FALSE),"")</f>
        <v>5482775.5099999998</v>
      </c>
      <c r="T560" s="105">
        <f>IFERROR(VLOOKUP($D560,'SAP Data'!$A$7:$SD$1500,T$4,FALSE),"")</f>
        <v>5740172.5</v>
      </c>
      <c r="U560" s="105">
        <f>IFERROR(VLOOKUP($D560,'SAP Data'!$A$7:$SD$1500,U$4,FALSE),"")</f>
        <v>5740172.5</v>
      </c>
      <c r="V560" s="105">
        <f>IFERROR(VLOOKUP($D560,'SAP Data'!$A$7:$SD$1500,V$4,FALSE),"")</f>
        <v>5740172.5</v>
      </c>
      <c r="W560" s="105">
        <f>IFERROR(VLOOKUP($D560,'SAP Data'!$A$7:$SD$1500,W$4,FALSE),"")</f>
        <v>6026809.0700000003</v>
      </c>
      <c r="X560" s="105">
        <f>IFERROR(VLOOKUP($D560,'SAP Data'!$A$7:$SD$1500,X$4,FALSE),"")</f>
        <v>6026809.0700000003</v>
      </c>
      <c r="Y560" s="105">
        <f>IFERROR(VLOOKUP($D560,'SAP Data'!$A$7:$SD$1500,Y$4,FALSE),"")</f>
        <v>6026809.0700000003</v>
      </c>
      <c r="Z560" s="105">
        <f>IFERROR(VLOOKUP($D560,'SAP Data'!$A$7:$SD$1500,Z$4,FALSE),"")</f>
        <v>6194291.0199999996</v>
      </c>
      <c r="AA560" s="105">
        <f>IFERROR(VLOOKUP($D560,'SAP Data'!$A$7:$SD$1500,AA$4,FALSE),"")</f>
        <v>6194291.0199999996</v>
      </c>
      <c r="AB560" s="105">
        <f>IFERROR(VLOOKUP($D560,'SAP Data'!$A$7:$SD$1500,AB$4,FALSE),"")</f>
        <v>6194291.0199999996</v>
      </c>
      <c r="AC560" s="220">
        <f>IFERROR(VLOOKUP($D560,'SAP Data'!$A$7:$SD$1500,AC$4,FALSE),"")</f>
        <v>6831764.8799999999</v>
      </c>
      <c r="AD560" s="133">
        <f t="shared" si="657"/>
        <v>4997119.7125000004</v>
      </c>
      <c r="AE560" s="47">
        <f t="shared" si="658"/>
        <v>5069557.4175000004</v>
      </c>
      <c r="AF560" s="47">
        <f t="shared" si="677"/>
        <v>5146456.1433333335</v>
      </c>
      <c r="AG560" s="47">
        <f t="shared" si="678"/>
        <v>5227815.8899999997</v>
      </c>
      <c r="AH560" s="47">
        <f t="shared" si="679"/>
        <v>5309175.6366666667</v>
      </c>
      <c r="AI560" s="47">
        <f t="shared" si="680"/>
        <v>5392064.7387499996</v>
      </c>
      <c r="AJ560" s="47">
        <f t="shared" si="651"/>
        <v>5476483.1962499991</v>
      </c>
      <c r="AK560" s="47">
        <f t="shared" si="652"/>
        <v>5560901.6537499996</v>
      </c>
      <c r="AL560" s="47">
        <f t="shared" si="653"/>
        <v>5646094.40625</v>
      </c>
      <c r="AM560" s="47">
        <f t="shared" si="654"/>
        <v>5732061.4537500003</v>
      </c>
      <c r="AN560" s="47">
        <f t="shared" si="655"/>
        <v>5818028.5012499997</v>
      </c>
      <c r="AO560" s="132">
        <f t="shared" si="656"/>
        <v>5917219.9154166654</v>
      </c>
      <c r="AP560" s="19"/>
      <c r="AQ560" s="201"/>
      <c r="AR560" s="19"/>
      <c r="AS560" s="19">
        <f t="shared" si="662"/>
        <v>0</v>
      </c>
      <c r="AT560" s="19"/>
      <c r="AU560" s="201"/>
      <c r="AV560" s="19"/>
      <c r="AW560" s="19">
        <f t="shared" si="663"/>
        <v>0</v>
      </c>
      <c r="AY560" s="201"/>
      <c r="BA560" s="19">
        <f t="shared" si="664"/>
        <v>0</v>
      </c>
      <c r="BC560" s="201"/>
      <c r="BE560" s="19">
        <f t="shared" si="665"/>
        <v>0</v>
      </c>
      <c r="BG560" s="201"/>
      <c r="BI560" s="19">
        <f t="shared" si="666"/>
        <v>0</v>
      </c>
      <c r="BK560" s="201"/>
      <c r="BM560" s="19">
        <f t="shared" si="667"/>
        <v>0</v>
      </c>
      <c r="BO560" s="201"/>
      <c r="BQ560" s="47">
        <f t="shared" si="668"/>
        <v>0</v>
      </c>
      <c r="BR560" s="47"/>
      <c r="BS560" s="214"/>
      <c r="BT560" s="47"/>
      <c r="BU560" s="47">
        <f t="shared" si="669"/>
        <v>0</v>
      </c>
      <c r="BV560" s="47"/>
      <c r="BW560" s="214"/>
      <c r="BX560" s="47"/>
      <c r="BY560" s="47">
        <f t="shared" si="670"/>
        <v>0</v>
      </c>
      <c r="BZ560" s="47"/>
      <c r="CA560" s="214"/>
      <c r="CB560" s="47"/>
      <c r="CC560" s="47">
        <f t="shared" si="671"/>
        <v>0</v>
      </c>
      <c r="CD560" s="47"/>
      <c r="CE560" s="214"/>
      <c r="CF560" s="47"/>
      <c r="CG560" s="47">
        <f t="shared" si="672"/>
        <v>0</v>
      </c>
      <c r="CH560" s="47"/>
      <c r="CI560" s="214"/>
      <c r="CJ560" s="47"/>
      <c r="CK560" s="47">
        <f t="shared" si="673"/>
        <v>0</v>
      </c>
      <c r="CM560" s="19">
        <f t="shared" si="674"/>
        <v>0</v>
      </c>
      <c r="CO560" s="19">
        <f t="shared" si="659"/>
        <v>5917219.9154166654</v>
      </c>
      <c r="CQ560" s="19">
        <f t="shared" si="630"/>
        <v>0</v>
      </c>
      <c r="CS560" s="19">
        <f t="shared" si="660"/>
        <v>0</v>
      </c>
      <c r="CU560" s="19">
        <f t="shared" si="675"/>
        <v>5917219.9154166654</v>
      </c>
      <c r="CW560" s="76">
        <f t="shared" si="646"/>
        <v>0</v>
      </c>
      <c r="CY560" s="21"/>
      <c r="CZ560" s="19">
        <f t="shared" si="676"/>
        <v>0</v>
      </c>
      <c r="DA560" s="21"/>
    </row>
    <row r="561" spans="1:105" x14ac:dyDescent="0.2">
      <c r="B561" s="17" t="str">
        <f>VLOOKUP(D561,'line assign basis'!$L$15:$Q$1525,6,FALSE)</f>
        <v>RES OFFSET - ENV STE</v>
      </c>
      <c r="C561" s="20" t="s">
        <v>1597</v>
      </c>
      <c r="D561" s="20" t="str">
        <f t="shared" si="661"/>
        <v>262156</v>
      </c>
      <c r="E561" s="20">
        <f>IFERROR(VLOOKUP(D561,'line assign basis'!$L$5:$P$1288,5,FALSE),"")</f>
        <v>23</v>
      </c>
      <c r="F561" s="39">
        <v>14982.33</v>
      </c>
      <c r="G561" s="39">
        <v>14982.33</v>
      </c>
      <c r="H561" s="19">
        <v>14982.33</v>
      </c>
      <c r="I561" s="105">
        <f>IFERROR(VLOOKUP($D561,'SAP Data'!$A$7:$SD$1500,I$4,FALSE),"")</f>
        <v>14982.33</v>
      </c>
      <c r="J561" s="105">
        <f>IFERROR(VLOOKUP($D561,'SAP Data'!$A$7:$SD$1500,J$4,FALSE),"")</f>
        <v>14982.33</v>
      </c>
      <c r="K561" s="105">
        <f>IFERROR(VLOOKUP($D561,'SAP Data'!$A$7:$SD$1500,K$4,FALSE),"")</f>
        <v>14982.33</v>
      </c>
      <c r="L561" s="105">
        <f>IFERROR(VLOOKUP($D561,'SAP Data'!$A$7:$SD$1500,L$4,FALSE),"")</f>
        <v>14982.33</v>
      </c>
      <c r="M561" s="105">
        <f>IFERROR(VLOOKUP($D561,'SAP Data'!$A$7:$SD$1500,M$4,FALSE),"")</f>
        <v>14982.33</v>
      </c>
      <c r="N561" s="105">
        <f>IFERROR(VLOOKUP($D561,'SAP Data'!$A$7:$SD$1500,N$4,FALSE),"")</f>
        <v>14982.33</v>
      </c>
      <c r="O561" s="105">
        <f>IFERROR(VLOOKUP($D561,'SAP Data'!$A$7:$SD$1500,O$4,FALSE),"")</f>
        <v>14982.33</v>
      </c>
      <c r="P561" s="105">
        <f>IFERROR(VLOOKUP($D561,'SAP Data'!$A$7:$SD$1500,P$4,FALSE),"")</f>
        <v>14982.33</v>
      </c>
      <c r="Q561" s="105">
        <f>IFERROR(VLOOKUP($D561,'SAP Data'!$A$7:$SD$1500,Q$4,FALSE),"")</f>
        <v>14982.33</v>
      </c>
      <c r="R561" s="105">
        <f>IFERROR(VLOOKUP($D561,'SAP Data'!$A$7:$SD$1500,R$4,FALSE),"")</f>
        <v>14982.33</v>
      </c>
      <c r="S561" s="105">
        <f>IFERROR(VLOOKUP($D561,'SAP Data'!$A$7:$SD$1500,S$4,FALSE),"")</f>
        <v>14982.33</v>
      </c>
      <c r="T561" s="105">
        <f>IFERROR(VLOOKUP($D561,'SAP Data'!$A$7:$SD$1500,T$4,FALSE),"")</f>
        <v>14982.33</v>
      </c>
      <c r="U561" s="105">
        <f>IFERROR(VLOOKUP($D561,'SAP Data'!$A$7:$SD$1500,U$4,FALSE),"")</f>
        <v>14982.33</v>
      </c>
      <c r="V561" s="105">
        <f>IFERROR(VLOOKUP($D561,'SAP Data'!$A$7:$SD$1500,V$4,FALSE),"")</f>
        <v>14982.33</v>
      </c>
      <c r="W561" s="105">
        <f>IFERROR(VLOOKUP($D561,'SAP Data'!$A$7:$SD$1500,W$4,FALSE),"")</f>
        <v>14982.33</v>
      </c>
      <c r="X561" s="105">
        <f>IFERROR(VLOOKUP($D561,'SAP Data'!$A$7:$SD$1500,X$4,FALSE),"")</f>
        <v>14982.33</v>
      </c>
      <c r="Y561" s="105">
        <f>IFERROR(VLOOKUP($D561,'SAP Data'!$A$7:$SD$1500,Y$4,FALSE),"")</f>
        <v>14982.33</v>
      </c>
      <c r="Z561" s="105">
        <f>IFERROR(VLOOKUP($D561,'SAP Data'!$A$7:$SD$1500,Z$4,FALSE),"")</f>
        <v>14982.33</v>
      </c>
      <c r="AA561" s="105">
        <f>IFERROR(VLOOKUP($D561,'SAP Data'!$A$7:$SD$1500,AA$4,FALSE),"")</f>
        <v>14982.33</v>
      </c>
      <c r="AB561" s="105">
        <f>IFERROR(VLOOKUP($D561,'SAP Data'!$A$7:$SD$1500,AB$4,FALSE),"")</f>
        <v>14982.33</v>
      </c>
      <c r="AC561" s="220">
        <f>IFERROR(VLOOKUP($D561,'SAP Data'!$A$7:$SD$1500,AC$4,FALSE),"")</f>
        <v>14982.33</v>
      </c>
      <c r="AD561" s="133">
        <f t="shared" si="657"/>
        <v>14982.33</v>
      </c>
      <c r="AE561" s="47">
        <f t="shared" si="658"/>
        <v>14982.33</v>
      </c>
      <c r="AF561" s="47">
        <f t="shared" si="677"/>
        <v>14982.33</v>
      </c>
      <c r="AG561" s="47">
        <f t="shared" si="678"/>
        <v>14982.33</v>
      </c>
      <c r="AH561" s="47">
        <f t="shared" si="679"/>
        <v>14982.33</v>
      </c>
      <c r="AI561" s="47">
        <f t="shared" si="680"/>
        <v>14982.33</v>
      </c>
      <c r="AJ561" s="47">
        <f t="shared" si="651"/>
        <v>14982.33</v>
      </c>
      <c r="AK561" s="47">
        <f t="shared" si="652"/>
        <v>14982.33</v>
      </c>
      <c r="AL561" s="47">
        <f t="shared" si="653"/>
        <v>14982.33</v>
      </c>
      <c r="AM561" s="47">
        <f t="shared" si="654"/>
        <v>14982.33</v>
      </c>
      <c r="AN561" s="47">
        <f t="shared" si="655"/>
        <v>14982.33</v>
      </c>
      <c r="AO561" s="132">
        <f t="shared" si="656"/>
        <v>14982.33</v>
      </c>
      <c r="AP561" s="19"/>
      <c r="AQ561" s="201"/>
      <c r="AR561" s="19"/>
      <c r="AS561" s="19">
        <f t="shared" si="662"/>
        <v>0</v>
      </c>
      <c r="AT561" s="19"/>
      <c r="AU561" s="201"/>
      <c r="AV561" s="19"/>
      <c r="AW561" s="19">
        <f t="shared" si="663"/>
        <v>0</v>
      </c>
      <c r="AY561" s="201"/>
      <c r="BA561" s="19">
        <f t="shared" si="664"/>
        <v>0</v>
      </c>
      <c r="BC561" s="201"/>
      <c r="BE561" s="19">
        <f t="shared" si="665"/>
        <v>0</v>
      </c>
      <c r="BG561" s="201"/>
      <c r="BI561" s="19">
        <f t="shared" si="666"/>
        <v>0</v>
      </c>
      <c r="BK561" s="201"/>
      <c r="BM561" s="19">
        <f t="shared" si="667"/>
        <v>0</v>
      </c>
      <c r="BO561" s="201"/>
      <c r="BQ561" s="47">
        <f t="shared" si="668"/>
        <v>0</v>
      </c>
      <c r="BR561" s="47"/>
      <c r="BS561" s="214"/>
      <c r="BT561" s="47"/>
      <c r="BU561" s="47">
        <f t="shared" si="669"/>
        <v>0</v>
      </c>
      <c r="BV561" s="47"/>
      <c r="BW561" s="214"/>
      <c r="BX561" s="47"/>
      <c r="BY561" s="47">
        <f t="shared" si="670"/>
        <v>0</v>
      </c>
      <c r="BZ561" s="47"/>
      <c r="CA561" s="214"/>
      <c r="CB561" s="47"/>
      <c r="CC561" s="47">
        <f t="shared" si="671"/>
        <v>0</v>
      </c>
      <c r="CD561" s="47"/>
      <c r="CE561" s="214"/>
      <c r="CF561" s="47"/>
      <c r="CG561" s="47">
        <f t="shared" si="672"/>
        <v>0</v>
      </c>
      <c r="CH561" s="47"/>
      <c r="CI561" s="214"/>
      <c r="CJ561" s="47"/>
      <c r="CK561" s="47">
        <f t="shared" si="673"/>
        <v>0</v>
      </c>
      <c r="CM561" s="19">
        <f t="shared" si="674"/>
        <v>0</v>
      </c>
      <c r="CO561" s="19">
        <f t="shared" si="659"/>
        <v>14982.33</v>
      </c>
      <c r="CQ561" s="19">
        <f t="shared" si="630"/>
        <v>0</v>
      </c>
      <c r="CS561" s="19">
        <f t="shared" si="660"/>
        <v>0</v>
      </c>
      <c r="CU561" s="19">
        <f t="shared" si="675"/>
        <v>14982.33</v>
      </c>
      <c r="CW561" s="76">
        <f t="shared" si="646"/>
        <v>0</v>
      </c>
      <c r="CY561" s="21"/>
      <c r="CZ561" s="19">
        <f t="shared" si="676"/>
        <v>0</v>
      </c>
      <c r="DA561" s="21"/>
    </row>
    <row r="562" spans="1:105" x14ac:dyDescent="0.2">
      <c r="B562" s="17" t="str">
        <f>VLOOKUP(D562,'line assign basis'!$L$15:$Q$1525,6,FALSE)</f>
        <v>RES OFFSET - ENV CRT</v>
      </c>
      <c r="C562" s="20" t="s">
        <v>1600</v>
      </c>
      <c r="D562" s="20" t="str">
        <f t="shared" si="661"/>
        <v>262157</v>
      </c>
      <c r="E562" s="20">
        <f>IFERROR(VLOOKUP(D562,'line assign basis'!$L$5:$P$1288,5,FALSE),"")</f>
        <v>23</v>
      </c>
      <c r="F562" s="39">
        <v>764061.79</v>
      </c>
      <c r="G562" s="39">
        <v>764061.79</v>
      </c>
      <c r="H562" s="19">
        <v>765576.99</v>
      </c>
      <c r="I562" s="105">
        <f>IFERROR(VLOOKUP($D562,'SAP Data'!$A$7:$SD$1500,I$4,FALSE),"")</f>
        <v>765576.99</v>
      </c>
      <c r="J562" s="105">
        <f>IFERROR(VLOOKUP($D562,'SAP Data'!$A$7:$SD$1500,J$4,FALSE),"")</f>
        <v>765576.99</v>
      </c>
      <c r="K562" s="105">
        <f>IFERROR(VLOOKUP($D562,'SAP Data'!$A$7:$SD$1500,K$4,FALSE),"")</f>
        <v>765576.99</v>
      </c>
      <c r="L562" s="105">
        <f>IFERROR(VLOOKUP($D562,'SAP Data'!$A$7:$SD$1500,L$4,FALSE),"")</f>
        <v>765576.99</v>
      </c>
      <c r="M562" s="105">
        <f>IFERROR(VLOOKUP($D562,'SAP Data'!$A$7:$SD$1500,M$4,FALSE),"")</f>
        <v>765576.99</v>
      </c>
      <c r="N562" s="105">
        <f>IFERROR(VLOOKUP($D562,'SAP Data'!$A$7:$SD$1500,N$4,FALSE),"")</f>
        <v>765576.99</v>
      </c>
      <c r="O562" s="105">
        <f>IFERROR(VLOOKUP($D562,'SAP Data'!$A$7:$SD$1500,O$4,FALSE),"")</f>
        <v>765576.99</v>
      </c>
      <c r="P562" s="105">
        <f>IFERROR(VLOOKUP($D562,'SAP Data'!$A$7:$SD$1500,P$4,FALSE),"")</f>
        <v>765576.99</v>
      </c>
      <c r="Q562" s="105">
        <f>IFERROR(VLOOKUP($D562,'SAP Data'!$A$7:$SD$1500,Q$4,FALSE),"")</f>
        <v>777654.24</v>
      </c>
      <c r="R562" s="105">
        <f>IFERROR(VLOOKUP($D562,'SAP Data'!$A$7:$SD$1500,R$4,FALSE),"")</f>
        <v>777654.24</v>
      </c>
      <c r="S562" s="105">
        <f>IFERROR(VLOOKUP($D562,'SAP Data'!$A$7:$SD$1500,S$4,FALSE),"")</f>
        <v>777654.24</v>
      </c>
      <c r="T562" s="105">
        <f>IFERROR(VLOOKUP($D562,'SAP Data'!$A$7:$SD$1500,T$4,FALSE),"")</f>
        <v>777654.24</v>
      </c>
      <c r="U562" s="105">
        <f>IFERROR(VLOOKUP($D562,'SAP Data'!$A$7:$SD$1500,U$4,FALSE),"")</f>
        <v>777654.24</v>
      </c>
      <c r="V562" s="105">
        <f>IFERROR(VLOOKUP($D562,'SAP Data'!$A$7:$SD$1500,V$4,FALSE),"")</f>
        <v>777654.24</v>
      </c>
      <c r="W562" s="105">
        <f>IFERROR(VLOOKUP($D562,'SAP Data'!$A$7:$SD$1500,W$4,FALSE),"")</f>
        <v>777654.24</v>
      </c>
      <c r="X562" s="105">
        <f>IFERROR(VLOOKUP($D562,'SAP Data'!$A$7:$SD$1500,X$4,FALSE),"")</f>
        <v>777654.24</v>
      </c>
      <c r="Y562" s="105">
        <f>IFERROR(VLOOKUP($D562,'SAP Data'!$A$7:$SD$1500,Y$4,FALSE),"")</f>
        <v>777654.24</v>
      </c>
      <c r="Z562" s="105">
        <f>IFERROR(VLOOKUP($D562,'SAP Data'!$A$7:$SD$1500,Z$4,FALSE),"")</f>
        <v>777654.24</v>
      </c>
      <c r="AA562" s="105">
        <f>IFERROR(VLOOKUP($D562,'SAP Data'!$A$7:$SD$1500,AA$4,FALSE),"")</f>
        <v>777654.24</v>
      </c>
      <c r="AB562" s="105">
        <f>IFERROR(VLOOKUP($D562,'SAP Data'!$A$7:$SD$1500,AB$4,FALSE),"")</f>
        <v>777654.24</v>
      </c>
      <c r="AC562" s="220">
        <f>IFERROR(VLOOKUP($D562,'SAP Data'!$A$7:$SD$1500,AC$4,FALSE),"")</f>
        <v>780241.74</v>
      </c>
      <c r="AD562" s="133">
        <f t="shared" si="657"/>
        <v>766897.24624999997</v>
      </c>
      <c r="AE562" s="47">
        <f t="shared" si="658"/>
        <v>768029.95041666657</v>
      </c>
      <c r="AF562" s="47">
        <f t="shared" si="677"/>
        <v>769099.52124999987</v>
      </c>
      <c r="AG562" s="47">
        <f t="shared" si="678"/>
        <v>770105.95874999987</v>
      </c>
      <c r="AH562" s="47">
        <f t="shared" si="679"/>
        <v>771112.39624999987</v>
      </c>
      <c r="AI562" s="47">
        <f t="shared" si="680"/>
        <v>772118.83374999987</v>
      </c>
      <c r="AJ562" s="47">
        <f t="shared" si="651"/>
        <v>773125.27124999987</v>
      </c>
      <c r="AK562" s="47">
        <f t="shared" si="652"/>
        <v>774131.70874999987</v>
      </c>
      <c r="AL562" s="47">
        <f t="shared" si="653"/>
        <v>775138.14624999987</v>
      </c>
      <c r="AM562" s="47">
        <f t="shared" si="654"/>
        <v>776144.58374999987</v>
      </c>
      <c r="AN562" s="47">
        <f t="shared" si="655"/>
        <v>777151.02124999987</v>
      </c>
      <c r="AO562" s="132">
        <f t="shared" si="656"/>
        <v>777762.05249999987</v>
      </c>
      <c r="AP562" s="19"/>
      <c r="AQ562" s="201"/>
      <c r="AR562" s="19"/>
      <c r="AS562" s="19">
        <f t="shared" si="662"/>
        <v>0</v>
      </c>
      <c r="AT562" s="19"/>
      <c r="AU562" s="201"/>
      <c r="AV562" s="19"/>
      <c r="AW562" s="19">
        <f t="shared" si="663"/>
        <v>0</v>
      </c>
      <c r="AY562" s="201"/>
      <c r="BA562" s="19">
        <f t="shared" si="664"/>
        <v>0</v>
      </c>
      <c r="BC562" s="201"/>
      <c r="BE562" s="19">
        <f t="shared" si="665"/>
        <v>0</v>
      </c>
      <c r="BG562" s="201"/>
      <c r="BI562" s="19">
        <f t="shared" si="666"/>
        <v>0</v>
      </c>
      <c r="BK562" s="201"/>
      <c r="BM562" s="19">
        <f t="shared" si="667"/>
        <v>0</v>
      </c>
      <c r="BO562" s="201"/>
      <c r="BQ562" s="47">
        <f t="shared" si="668"/>
        <v>0</v>
      </c>
      <c r="BR562" s="47"/>
      <c r="BS562" s="214"/>
      <c r="BT562" s="47"/>
      <c r="BU562" s="47">
        <f t="shared" si="669"/>
        <v>0</v>
      </c>
      <c r="BV562" s="47"/>
      <c r="BW562" s="214"/>
      <c r="BX562" s="47"/>
      <c r="BY562" s="47">
        <f t="shared" si="670"/>
        <v>0</v>
      </c>
      <c r="BZ562" s="47"/>
      <c r="CA562" s="214"/>
      <c r="CB562" s="47"/>
      <c r="CC562" s="47">
        <f t="shared" si="671"/>
        <v>0</v>
      </c>
      <c r="CD562" s="47"/>
      <c r="CE562" s="214"/>
      <c r="CF562" s="47"/>
      <c r="CG562" s="47">
        <f t="shared" si="672"/>
        <v>0</v>
      </c>
      <c r="CH562" s="47"/>
      <c r="CI562" s="214"/>
      <c r="CJ562" s="47"/>
      <c r="CK562" s="47">
        <f t="shared" si="673"/>
        <v>0</v>
      </c>
      <c r="CM562" s="19">
        <f t="shared" si="674"/>
        <v>0</v>
      </c>
      <c r="CO562" s="19">
        <f t="shared" si="659"/>
        <v>777762.05249999987</v>
      </c>
      <c r="CQ562" s="19">
        <f t="shared" si="630"/>
        <v>0</v>
      </c>
      <c r="CS562" s="19">
        <f t="shared" si="660"/>
        <v>0</v>
      </c>
      <c r="CU562" s="19">
        <f t="shared" si="675"/>
        <v>777762.05249999987</v>
      </c>
      <c r="CW562" s="76">
        <f t="shared" si="646"/>
        <v>0</v>
      </c>
      <c r="CY562" s="21"/>
      <c r="CZ562" s="19">
        <f t="shared" si="676"/>
        <v>0</v>
      </c>
      <c r="DA562" s="21"/>
    </row>
    <row r="563" spans="1:105" x14ac:dyDescent="0.2">
      <c r="B563" s="17" t="str">
        <f>VLOOKUP(D563,'line assign basis'!$L$15:$Q$1525,6,FALSE)</f>
        <v>RES OFFSET - FR AMER</v>
      </c>
      <c r="C563" s="20" t="s">
        <v>1603</v>
      </c>
      <c r="D563" s="20" t="str">
        <f t="shared" si="661"/>
        <v>262159</v>
      </c>
      <c r="E563" s="20">
        <f>IFERROR(VLOOKUP(D563,'line assign basis'!$L$5:$P$1288,5,FALSE),"")</f>
        <v>23</v>
      </c>
      <c r="F563" s="39">
        <v>158120.4</v>
      </c>
      <c r="G563" s="39">
        <v>158120.4</v>
      </c>
      <c r="H563" s="19">
        <v>158120.4</v>
      </c>
      <c r="I563" s="105">
        <f>IFERROR(VLOOKUP($D563,'SAP Data'!$A$7:$SD$1500,I$4,FALSE),"")</f>
        <v>158120.4</v>
      </c>
      <c r="J563" s="105">
        <f>IFERROR(VLOOKUP($D563,'SAP Data'!$A$7:$SD$1500,J$4,FALSE),"")</f>
        <v>158120.4</v>
      </c>
      <c r="K563" s="105">
        <f>IFERROR(VLOOKUP($D563,'SAP Data'!$A$7:$SD$1500,K$4,FALSE),"")</f>
        <v>158120.4</v>
      </c>
      <c r="L563" s="105">
        <f>IFERROR(VLOOKUP($D563,'SAP Data'!$A$7:$SD$1500,L$4,FALSE),"")</f>
        <v>158120.4</v>
      </c>
      <c r="M563" s="105">
        <f>IFERROR(VLOOKUP($D563,'SAP Data'!$A$7:$SD$1500,M$4,FALSE),"")</f>
        <v>158120.4</v>
      </c>
      <c r="N563" s="105">
        <f>IFERROR(VLOOKUP($D563,'SAP Data'!$A$7:$SD$1500,N$4,FALSE),"")</f>
        <v>158120.4</v>
      </c>
      <c r="O563" s="105">
        <f>IFERROR(VLOOKUP($D563,'SAP Data'!$A$7:$SD$1500,O$4,FALSE),"")</f>
        <v>158120.4</v>
      </c>
      <c r="P563" s="105">
        <f>IFERROR(VLOOKUP($D563,'SAP Data'!$A$7:$SD$1500,P$4,FALSE),"")</f>
        <v>158120.4</v>
      </c>
      <c r="Q563" s="105">
        <f>IFERROR(VLOOKUP($D563,'SAP Data'!$A$7:$SD$1500,Q$4,FALSE),"")</f>
        <v>158120.4</v>
      </c>
      <c r="R563" s="105">
        <f>IFERROR(VLOOKUP($D563,'SAP Data'!$A$7:$SD$1500,R$4,FALSE),"")</f>
        <v>158120.4</v>
      </c>
      <c r="S563" s="105">
        <f>IFERROR(VLOOKUP($D563,'SAP Data'!$A$7:$SD$1500,S$4,FALSE),"")</f>
        <v>158120.4</v>
      </c>
      <c r="T563" s="105">
        <f>IFERROR(VLOOKUP($D563,'SAP Data'!$A$7:$SD$1500,T$4,FALSE),"")</f>
        <v>158120.4</v>
      </c>
      <c r="U563" s="105">
        <f>IFERROR(VLOOKUP($D563,'SAP Data'!$A$7:$SD$1500,U$4,FALSE),"")</f>
        <v>158120.4</v>
      </c>
      <c r="V563" s="105">
        <f>IFERROR(VLOOKUP($D563,'SAP Data'!$A$7:$SD$1500,V$4,FALSE),"")</f>
        <v>158120.4</v>
      </c>
      <c r="W563" s="105">
        <f>IFERROR(VLOOKUP($D563,'SAP Data'!$A$7:$SD$1500,W$4,FALSE),"")</f>
        <v>158120.4</v>
      </c>
      <c r="X563" s="105">
        <f>IFERROR(VLOOKUP($D563,'SAP Data'!$A$7:$SD$1500,X$4,FALSE),"")</f>
        <v>158120.4</v>
      </c>
      <c r="Y563" s="105">
        <f>IFERROR(VLOOKUP($D563,'SAP Data'!$A$7:$SD$1500,Y$4,FALSE),"")</f>
        <v>158120.4</v>
      </c>
      <c r="Z563" s="105">
        <f>IFERROR(VLOOKUP($D563,'SAP Data'!$A$7:$SD$1500,Z$4,FALSE),"")</f>
        <v>158120.4</v>
      </c>
      <c r="AA563" s="105">
        <f>IFERROR(VLOOKUP($D563,'SAP Data'!$A$7:$SD$1500,AA$4,FALSE),"")</f>
        <v>158120.4</v>
      </c>
      <c r="AB563" s="105">
        <f>IFERROR(VLOOKUP($D563,'SAP Data'!$A$7:$SD$1500,AB$4,FALSE),"")</f>
        <v>158120.4</v>
      </c>
      <c r="AC563" s="220">
        <f>IFERROR(VLOOKUP($D563,'SAP Data'!$A$7:$SD$1500,AC$4,FALSE),"")</f>
        <v>158120.4</v>
      </c>
      <c r="AD563" s="133">
        <f t="shared" si="657"/>
        <v>158120.39999999997</v>
      </c>
      <c r="AE563" s="47">
        <f t="shared" si="658"/>
        <v>158120.39999999997</v>
      </c>
      <c r="AF563" s="47">
        <f t="shared" si="677"/>
        <v>158120.39999999997</v>
      </c>
      <c r="AG563" s="47">
        <f t="shared" si="678"/>
        <v>158120.39999999997</v>
      </c>
      <c r="AH563" s="47">
        <f t="shared" si="679"/>
        <v>158120.39999999997</v>
      </c>
      <c r="AI563" s="47">
        <f t="shared" si="680"/>
        <v>158120.39999999997</v>
      </c>
      <c r="AJ563" s="47">
        <f t="shared" si="651"/>
        <v>158120.39999999997</v>
      </c>
      <c r="AK563" s="47">
        <f t="shared" si="652"/>
        <v>158120.39999999997</v>
      </c>
      <c r="AL563" s="47">
        <f t="shared" si="653"/>
        <v>158120.39999999997</v>
      </c>
      <c r="AM563" s="47">
        <f t="shared" si="654"/>
        <v>158120.39999999997</v>
      </c>
      <c r="AN563" s="47">
        <f t="shared" si="655"/>
        <v>158120.39999999997</v>
      </c>
      <c r="AO563" s="132">
        <f t="shared" si="656"/>
        <v>158120.39999999997</v>
      </c>
      <c r="AP563" s="19"/>
      <c r="AQ563" s="201"/>
      <c r="AR563" s="19"/>
      <c r="AS563" s="19">
        <f t="shared" si="662"/>
        <v>0</v>
      </c>
      <c r="AT563" s="19"/>
      <c r="AU563" s="201"/>
      <c r="AV563" s="19"/>
      <c r="AW563" s="19">
        <f t="shared" si="663"/>
        <v>0</v>
      </c>
      <c r="AY563" s="201"/>
      <c r="BA563" s="19">
        <f t="shared" si="664"/>
        <v>0</v>
      </c>
      <c r="BC563" s="201"/>
      <c r="BE563" s="19">
        <f t="shared" si="665"/>
        <v>0</v>
      </c>
      <c r="BG563" s="201"/>
      <c r="BI563" s="19">
        <f t="shared" si="666"/>
        <v>0</v>
      </c>
      <c r="BK563" s="201"/>
      <c r="BM563" s="19">
        <f t="shared" si="667"/>
        <v>0</v>
      </c>
      <c r="BO563" s="201"/>
      <c r="BQ563" s="47">
        <f t="shared" si="668"/>
        <v>0</v>
      </c>
      <c r="BR563" s="47"/>
      <c r="BS563" s="214"/>
      <c r="BT563" s="47"/>
      <c r="BU563" s="47">
        <f t="shared" si="669"/>
        <v>0</v>
      </c>
      <c r="BV563" s="47"/>
      <c r="BW563" s="214"/>
      <c r="BX563" s="47"/>
      <c r="BY563" s="47">
        <f t="shared" si="670"/>
        <v>0</v>
      </c>
      <c r="BZ563" s="47"/>
      <c r="CA563" s="214"/>
      <c r="CB563" s="47"/>
      <c r="CC563" s="47">
        <f t="shared" si="671"/>
        <v>0</v>
      </c>
      <c r="CD563" s="47"/>
      <c r="CE563" s="214"/>
      <c r="CF563" s="47"/>
      <c r="CG563" s="47">
        <f t="shared" si="672"/>
        <v>0</v>
      </c>
      <c r="CH563" s="47"/>
      <c r="CI563" s="214"/>
      <c r="CJ563" s="47"/>
      <c r="CK563" s="47">
        <f t="shared" si="673"/>
        <v>0</v>
      </c>
      <c r="CM563" s="19">
        <f t="shared" si="674"/>
        <v>0</v>
      </c>
      <c r="CO563" s="19">
        <f t="shared" si="659"/>
        <v>158120.39999999997</v>
      </c>
      <c r="CQ563" s="19">
        <f t="shared" si="630"/>
        <v>0</v>
      </c>
      <c r="CS563" s="19">
        <f t="shared" si="660"/>
        <v>0</v>
      </c>
      <c r="CU563" s="19">
        <f t="shared" si="675"/>
        <v>158120.39999999997</v>
      </c>
      <c r="CW563" s="76">
        <f t="shared" si="646"/>
        <v>0</v>
      </c>
      <c r="CY563" s="21"/>
      <c r="CZ563" s="19">
        <f t="shared" si="676"/>
        <v>0</v>
      </c>
      <c r="DA563" s="21"/>
    </row>
    <row r="564" spans="1:105" x14ac:dyDescent="0.2">
      <c r="B564" s="17" t="str">
        <f>VLOOKUP(D564,'line assign basis'!$L$15:$Q$1525,6,FALSE)</f>
        <v>ACC LIAB-EXEMPT VACA</v>
      </c>
      <c r="C564" s="20" t="s">
        <v>1606</v>
      </c>
      <c r="D564" s="20" t="str">
        <f t="shared" si="661"/>
        <v>263002</v>
      </c>
      <c r="E564" s="20">
        <f>IFERROR(VLOOKUP(D564,'line assign basis'!$L$5:$P$1288,5,FALSE),"")</f>
        <v>29</v>
      </c>
      <c r="F564" s="39">
        <v>-4195050.2699999996</v>
      </c>
      <c r="G564" s="39">
        <v>-4525704.22</v>
      </c>
      <c r="H564" s="19">
        <v>-4617892.1100000003</v>
      </c>
      <c r="I564" s="105">
        <f>IFERROR(VLOOKUP($D564,'SAP Data'!$A$7:$SD$1500,I$4,FALSE),"")</f>
        <v>-4848094.87</v>
      </c>
      <c r="J564" s="105">
        <f>IFERROR(VLOOKUP($D564,'SAP Data'!$A$7:$SD$1500,J$4,FALSE),"")</f>
        <v>-4864125.33</v>
      </c>
      <c r="K564" s="105">
        <f>IFERROR(VLOOKUP($D564,'SAP Data'!$A$7:$SD$1500,K$4,FALSE),"")</f>
        <v>-5090926.78</v>
      </c>
      <c r="L564" s="105">
        <f>IFERROR(VLOOKUP($D564,'SAP Data'!$A$7:$SD$1500,L$4,FALSE),"")</f>
        <v>-4817827.6100000003</v>
      </c>
      <c r="M564" s="105">
        <f>IFERROR(VLOOKUP($D564,'SAP Data'!$A$7:$SD$1500,M$4,FALSE),"")</f>
        <v>-4739993.9000000004</v>
      </c>
      <c r="N564" s="105">
        <f>IFERROR(VLOOKUP($D564,'SAP Data'!$A$7:$SD$1500,N$4,FALSE),"")</f>
        <v>-4711608.18</v>
      </c>
      <c r="O564" s="105">
        <f>IFERROR(VLOOKUP($D564,'SAP Data'!$A$7:$SD$1500,O$4,FALSE),"")</f>
        <v>-4984850.6399999997</v>
      </c>
      <c r="P564" s="105">
        <f>IFERROR(VLOOKUP($D564,'SAP Data'!$A$7:$SD$1500,P$4,FALSE),"")</f>
        <v>-4833854.43</v>
      </c>
      <c r="Q564" s="105">
        <f>IFERROR(VLOOKUP($D564,'SAP Data'!$A$7:$SD$1500,Q$4,FALSE),"")</f>
        <v>-4050426.26</v>
      </c>
      <c r="R564" s="105">
        <f>IFERROR(VLOOKUP($D564,'SAP Data'!$A$7:$SD$1500,R$4,FALSE),"")</f>
        <v>-4176663.35</v>
      </c>
      <c r="S564" s="105">
        <f>IFERROR(VLOOKUP($D564,'SAP Data'!$A$7:$SD$1500,S$4,FALSE),"")</f>
        <v>-4493702.5999999996</v>
      </c>
      <c r="T564" s="105">
        <f>IFERROR(VLOOKUP($D564,'SAP Data'!$A$7:$SD$1500,T$4,FALSE),"")</f>
        <v>-4616893.99</v>
      </c>
      <c r="U564" s="105">
        <f>IFERROR(VLOOKUP($D564,'SAP Data'!$A$7:$SD$1500,U$4,FALSE),"")</f>
        <v>-4805432.4800000004</v>
      </c>
      <c r="V564" s="105">
        <f>IFERROR(VLOOKUP($D564,'SAP Data'!$A$7:$SD$1500,V$4,FALSE),"")</f>
        <v>-4797469.8499999996</v>
      </c>
      <c r="W564" s="105">
        <f>IFERROR(VLOOKUP($D564,'SAP Data'!$A$7:$SD$1500,W$4,FALSE),"")</f>
        <v>-4996252.1900000004</v>
      </c>
      <c r="X564" s="105">
        <f>IFERROR(VLOOKUP($D564,'SAP Data'!$A$7:$SD$1500,X$4,FALSE),"")</f>
        <v>-4737099.57</v>
      </c>
      <c r="Y564" s="105">
        <f>IFERROR(VLOOKUP($D564,'SAP Data'!$A$7:$SD$1500,Y$4,FALSE),"")</f>
        <v>-4734846.3499999996</v>
      </c>
      <c r="Z564" s="105">
        <f>IFERROR(VLOOKUP($D564,'SAP Data'!$A$7:$SD$1500,Z$4,FALSE),"")</f>
        <v>-4679064.5999999996</v>
      </c>
      <c r="AA564" s="105">
        <f>IFERROR(VLOOKUP($D564,'SAP Data'!$A$7:$SD$1500,AA$4,FALSE),"")</f>
        <v>-4893627.34</v>
      </c>
      <c r="AB564" s="105">
        <f>IFERROR(VLOOKUP($D564,'SAP Data'!$A$7:$SD$1500,AB$4,FALSE),"")</f>
        <v>-4652043.28</v>
      </c>
      <c r="AC564" s="220">
        <f>IFERROR(VLOOKUP($D564,'SAP Data'!$A$7:$SD$1500,AC$4,FALSE),"")</f>
        <v>-4350941.93</v>
      </c>
      <c r="AD564" s="133">
        <f t="shared" si="657"/>
        <v>-4689263.4283333328</v>
      </c>
      <c r="AE564" s="47">
        <f t="shared" si="658"/>
        <v>-4687163.9058333328</v>
      </c>
      <c r="AF564" s="47">
        <f t="shared" si="677"/>
        <v>-4685788.916666667</v>
      </c>
      <c r="AG564" s="47">
        <f t="shared" si="678"/>
        <v>-4683969.7287500007</v>
      </c>
      <c r="AH564" s="47">
        <f t="shared" si="679"/>
        <v>-4679414.8174999999</v>
      </c>
      <c r="AI564" s="47">
        <f t="shared" si="680"/>
        <v>-4672692.7312500011</v>
      </c>
      <c r="AJ564" s="47">
        <f t="shared" si="651"/>
        <v>-4665384.2883333331</v>
      </c>
      <c r="AK564" s="47">
        <f t="shared" si="652"/>
        <v>-4661806.1387500009</v>
      </c>
      <c r="AL564" s="47">
        <f t="shared" si="653"/>
        <v>-4660235.6749999998</v>
      </c>
      <c r="AM564" s="47">
        <f t="shared" si="654"/>
        <v>-4655078.7216666667</v>
      </c>
      <c r="AN564" s="47">
        <f t="shared" si="655"/>
        <v>-4643702.2862500018</v>
      </c>
      <c r="AO564" s="132">
        <f t="shared" si="656"/>
        <v>-4648648.3079166673</v>
      </c>
      <c r="AP564" s="19"/>
      <c r="AQ564" s="201"/>
      <c r="AR564" s="19"/>
      <c r="AS564" s="19">
        <f t="shared" si="662"/>
        <v>-4689263.4283333328</v>
      </c>
      <c r="AT564" s="19"/>
      <c r="AU564" s="201"/>
      <c r="AV564" s="19"/>
      <c r="AW564" s="19">
        <f t="shared" si="663"/>
        <v>-4687163.9058333328</v>
      </c>
      <c r="AY564" s="201"/>
      <c r="BA564" s="19">
        <f t="shared" si="664"/>
        <v>-4685788.916666667</v>
      </c>
      <c r="BC564" s="201"/>
      <c r="BE564" s="19">
        <f t="shared" si="665"/>
        <v>-4683969.7287500007</v>
      </c>
      <c r="BG564" s="201"/>
      <c r="BI564" s="19">
        <f t="shared" si="666"/>
        <v>-4679414.8174999999</v>
      </c>
      <c r="BK564" s="201"/>
      <c r="BM564" s="19">
        <f t="shared" si="667"/>
        <v>-4672692.7312500011</v>
      </c>
      <c r="BO564" s="201"/>
      <c r="BQ564" s="47">
        <f t="shared" si="668"/>
        <v>-4665384.2883333331</v>
      </c>
      <c r="BR564" s="47"/>
      <c r="BS564" s="214"/>
      <c r="BT564" s="47"/>
      <c r="BU564" s="47">
        <f t="shared" si="669"/>
        <v>-4661806.1387500009</v>
      </c>
      <c r="BV564" s="47"/>
      <c r="BW564" s="214"/>
      <c r="BX564" s="47"/>
      <c r="BY564" s="47">
        <f t="shared" si="670"/>
        <v>-4660235.6749999998</v>
      </c>
      <c r="BZ564" s="47"/>
      <c r="CA564" s="214"/>
      <c r="CB564" s="47"/>
      <c r="CC564" s="47">
        <f t="shared" si="671"/>
        <v>-4655078.7216666667</v>
      </c>
      <c r="CD564" s="47"/>
      <c r="CE564" s="214"/>
      <c r="CF564" s="47"/>
      <c r="CG564" s="47">
        <f t="shared" si="672"/>
        <v>-4643702.2862500018</v>
      </c>
      <c r="CH564" s="47"/>
      <c r="CI564" s="214"/>
      <c r="CJ564" s="47"/>
      <c r="CK564" s="47">
        <f t="shared" si="673"/>
        <v>-4648648.3079166673</v>
      </c>
      <c r="CM564" s="19">
        <f t="shared" si="674"/>
        <v>0</v>
      </c>
      <c r="CO564" s="19">
        <f t="shared" si="659"/>
        <v>0</v>
      </c>
      <c r="CQ564" s="19">
        <f t="shared" si="630"/>
        <v>0</v>
      </c>
      <c r="CS564" s="19">
        <f t="shared" si="660"/>
        <v>0</v>
      </c>
      <c r="CU564" s="19">
        <f t="shared" si="675"/>
        <v>0</v>
      </c>
      <c r="CW564" s="76">
        <f t="shared" si="646"/>
        <v>0</v>
      </c>
      <c r="CY564" s="21"/>
      <c r="CZ564" s="19">
        <f t="shared" si="676"/>
        <v>0</v>
      </c>
      <c r="DA564" s="21"/>
    </row>
    <row r="565" spans="1:105" x14ac:dyDescent="0.2">
      <c r="B565" s="17" t="str">
        <f>VLOOKUP(D565,'line assign basis'!$L$15:$Q$1525,6,FALSE)</f>
        <v>ACC LIAB-EXEMPT VACA</v>
      </c>
      <c r="C565" s="20" t="s">
        <v>1608</v>
      </c>
      <c r="D565" s="20" t="str">
        <f t="shared" si="661"/>
        <v>263012</v>
      </c>
      <c r="E565" s="20">
        <f>IFERROR(VLOOKUP(D565,'line assign basis'!$L$5:$P$1288,5,FALSE),"")</f>
        <v>29</v>
      </c>
      <c r="F565" s="39">
        <v>0</v>
      </c>
      <c r="G565" s="39">
        <v>0</v>
      </c>
      <c r="H565" s="19">
        <v>0</v>
      </c>
      <c r="I565" s="105">
        <f>IFERROR(VLOOKUP($D565,'SAP Data'!$A$7:$SD$1500,I$4,FALSE),"")</f>
        <v>0</v>
      </c>
      <c r="J565" s="105">
        <f>IFERROR(VLOOKUP($D565,'SAP Data'!$A$7:$SD$1500,J$4,FALSE),"")</f>
        <v>0</v>
      </c>
      <c r="K565" s="105">
        <f>IFERROR(VLOOKUP($D565,'SAP Data'!$A$7:$SD$1500,K$4,FALSE),"")</f>
        <v>0</v>
      </c>
      <c r="L565" s="105">
        <f>IFERROR(VLOOKUP($D565,'SAP Data'!$A$7:$SD$1500,L$4,FALSE),"")</f>
        <v>0</v>
      </c>
      <c r="M565" s="105">
        <f>IFERROR(VLOOKUP($D565,'SAP Data'!$A$7:$SD$1500,M$4,FALSE),"")</f>
        <v>0</v>
      </c>
      <c r="N565" s="105">
        <f>IFERROR(VLOOKUP($D565,'SAP Data'!$A$7:$SD$1500,N$4,FALSE),"")</f>
        <v>0</v>
      </c>
      <c r="O565" s="105">
        <f>IFERROR(VLOOKUP($D565,'SAP Data'!$A$7:$SD$1500,O$4,FALSE),"")</f>
        <v>0</v>
      </c>
      <c r="P565" s="105">
        <f>IFERROR(VLOOKUP($D565,'SAP Data'!$A$7:$SD$1500,P$4,FALSE),"")</f>
        <v>0</v>
      </c>
      <c r="Q565" s="105">
        <f>IFERROR(VLOOKUP($D565,'SAP Data'!$A$7:$SD$1500,Q$4,FALSE),"")</f>
        <v>0</v>
      </c>
      <c r="R565" s="105">
        <f>IFERROR(VLOOKUP($D565,'SAP Data'!$A$7:$SD$1500,R$4,FALSE),"")</f>
        <v>0</v>
      </c>
      <c r="S565" s="105">
        <f>IFERROR(VLOOKUP($D565,'SAP Data'!$A$7:$SD$1500,S$4,FALSE),"")</f>
        <v>0</v>
      </c>
      <c r="T565" s="105">
        <f>IFERROR(VLOOKUP($D565,'SAP Data'!$A$7:$SD$1500,T$4,FALSE),"")</f>
        <v>0</v>
      </c>
      <c r="U565" s="105">
        <f>IFERROR(VLOOKUP($D565,'SAP Data'!$A$7:$SD$1500,U$4,FALSE),"")</f>
        <v>0</v>
      </c>
      <c r="V565" s="105">
        <f>IFERROR(VLOOKUP($D565,'SAP Data'!$A$7:$SD$1500,V$4,FALSE),"")</f>
        <v>0</v>
      </c>
      <c r="W565" s="105">
        <f>IFERROR(VLOOKUP($D565,'SAP Data'!$A$7:$SD$1500,W$4,FALSE),"")</f>
        <v>0</v>
      </c>
      <c r="X565" s="105">
        <f>IFERROR(VLOOKUP($D565,'SAP Data'!$A$7:$SD$1500,X$4,FALSE),"")</f>
        <v>0</v>
      </c>
      <c r="Y565" s="105">
        <f>IFERROR(VLOOKUP($D565,'SAP Data'!$A$7:$SD$1500,Y$4,FALSE),"")</f>
        <v>0</v>
      </c>
      <c r="Z565" s="105">
        <f>IFERROR(VLOOKUP($D565,'SAP Data'!$A$7:$SD$1500,Z$4,FALSE),"")</f>
        <v>0</v>
      </c>
      <c r="AA565" s="105">
        <f>IFERROR(VLOOKUP($D565,'SAP Data'!$A$7:$SD$1500,AA$4,FALSE),"")</f>
        <v>0</v>
      </c>
      <c r="AB565" s="105">
        <f>IFERROR(VLOOKUP($D565,'SAP Data'!$A$7:$SD$1500,AB$4,FALSE),"")</f>
        <v>0</v>
      </c>
      <c r="AC565" s="220">
        <f>IFERROR(VLOOKUP($D565,'SAP Data'!$A$7:$SD$1500,AC$4,FALSE),"")</f>
        <v>0</v>
      </c>
      <c r="AD565" s="133">
        <f t="shared" si="657"/>
        <v>0</v>
      </c>
      <c r="AE565" s="47">
        <f t="shared" si="658"/>
        <v>0</v>
      </c>
      <c r="AF565" s="47">
        <f t="shared" si="677"/>
        <v>0</v>
      </c>
      <c r="AG565" s="47">
        <f t="shared" si="678"/>
        <v>0</v>
      </c>
      <c r="AH565" s="47">
        <f t="shared" si="679"/>
        <v>0</v>
      </c>
      <c r="AI565" s="47">
        <f t="shared" si="680"/>
        <v>0</v>
      </c>
      <c r="AJ565" s="47">
        <f t="shared" si="651"/>
        <v>0</v>
      </c>
      <c r="AK565" s="47">
        <f t="shared" si="652"/>
        <v>0</v>
      </c>
      <c r="AL565" s="47">
        <f t="shared" si="653"/>
        <v>0</v>
      </c>
      <c r="AM565" s="47">
        <f t="shared" si="654"/>
        <v>0</v>
      </c>
      <c r="AN565" s="47">
        <f t="shared" si="655"/>
        <v>0</v>
      </c>
      <c r="AO565" s="132">
        <f t="shared" si="656"/>
        <v>0</v>
      </c>
      <c r="AP565" s="19"/>
      <c r="AQ565" s="201"/>
      <c r="AR565" s="19"/>
      <c r="AS565" s="19">
        <f t="shared" si="662"/>
        <v>0</v>
      </c>
      <c r="AT565" s="19"/>
      <c r="AU565" s="201"/>
      <c r="AV565" s="19"/>
      <c r="AW565" s="19">
        <f t="shared" si="663"/>
        <v>0</v>
      </c>
      <c r="AY565" s="201"/>
      <c r="BA565" s="19">
        <f t="shared" si="664"/>
        <v>0</v>
      </c>
      <c r="BC565" s="201"/>
      <c r="BE565" s="19">
        <f t="shared" si="665"/>
        <v>0</v>
      </c>
      <c r="BG565" s="201"/>
      <c r="BI565" s="19">
        <f t="shared" si="666"/>
        <v>0</v>
      </c>
      <c r="BK565" s="201"/>
      <c r="BM565" s="19">
        <f t="shared" si="667"/>
        <v>0</v>
      </c>
      <c r="BO565" s="201"/>
      <c r="BQ565" s="47">
        <f t="shared" si="668"/>
        <v>0</v>
      </c>
      <c r="BR565" s="47"/>
      <c r="BS565" s="214"/>
      <c r="BT565" s="47"/>
      <c r="BU565" s="47">
        <f t="shared" si="669"/>
        <v>0</v>
      </c>
      <c r="BV565" s="47"/>
      <c r="BW565" s="214"/>
      <c r="BX565" s="47"/>
      <c r="BY565" s="47">
        <f t="shared" si="670"/>
        <v>0</v>
      </c>
      <c r="BZ565" s="47"/>
      <c r="CA565" s="214"/>
      <c r="CB565" s="47"/>
      <c r="CC565" s="47">
        <f t="shared" si="671"/>
        <v>0</v>
      </c>
      <c r="CD565" s="47"/>
      <c r="CE565" s="214"/>
      <c r="CF565" s="47"/>
      <c r="CG565" s="47">
        <f t="shared" si="672"/>
        <v>0</v>
      </c>
      <c r="CH565" s="47"/>
      <c r="CI565" s="214"/>
      <c r="CJ565" s="47"/>
      <c r="CK565" s="47">
        <f t="shared" si="673"/>
        <v>0</v>
      </c>
      <c r="CM565" s="19">
        <f t="shared" si="674"/>
        <v>0</v>
      </c>
      <c r="CO565" s="19">
        <f t="shared" si="659"/>
        <v>0</v>
      </c>
      <c r="CQ565" s="19">
        <f t="shared" si="630"/>
        <v>0</v>
      </c>
      <c r="CS565" s="19">
        <f t="shared" si="660"/>
        <v>0</v>
      </c>
      <c r="CU565" s="19">
        <f t="shared" si="675"/>
        <v>0</v>
      </c>
      <c r="CW565" s="76">
        <f t="shared" si="646"/>
        <v>0</v>
      </c>
      <c r="CY565" s="21"/>
      <c r="CZ565" s="19">
        <f t="shared" si="676"/>
        <v>0</v>
      </c>
      <c r="DA565" s="21"/>
    </row>
    <row r="566" spans="1:105" x14ac:dyDescent="0.2">
      <c r="W566" s="76"/>
      <c r="X566" s="76"/>
      <c r="Y566" s="76"/>
      <c r="Z566" s="76"/>
      <c r="AA566" s="19"/>
      <c r="AB566" s="19"/>
      <c r="AC566" s="19"/>
      <c r="AD566" s="131"/>
      <c r="AE566" s="105"/>
      <c r="AF566" s="47"/>
      <c r="AG566" s="47"/>
      <c r="AH566" s="47"/>
      <c r="AI566" s="47"/>
      <c r="AJ566" s="47">
        <f t="shared" si="651"/>
        <v>0</v>
      </c>
      <c r="AK566" s="47">
        <f t="shared" si="652"/>
        <v>0</v>
      </c>
      <c r="AL566" s="47">
        <f t="shared" si="653"/>
        <v>0</v>
      </c>
      <c r="AM566" s="47">
        <f t="shared" si="654"/>
        <v>0</v>
      </c>
      <c r="AN566" s="47">
        <f t="shared" si="655"/>
        <v>0</v>
      </c>
      <c r="AO566" s="132">
        <f t="shared" si="656"/>
        <v>0</v>
      </c>
      <c r="AP566" s="19"/>
      <c r="AQ566" s="201"/>
      <c r="AR566" s="19"/>
      <c r="AS566" s="19">
        <f t="shared" si="662"/>
        <v>0</v>
      </c>
      <c r="AT566" s="19"/>
      <c r="AU566" s="201"/>
      <c r="AV566" s="19"/>
      <c r="AW566" s="19"/>
      <c r="AY566" s="201"/>
      <c r="BC566" s="201"/>
      <c r="BG566" s="201"/>
      <c r="BK566" s="201"/>
      <c r="BO566" s="201"/>
      <c r="BQ566" s="47">
        <f t="shared" si="668"/>
        <v>0</v>
      </c>
      <c r="BR566" s="47"/>
      <c r="BS566" s="214"/>
      <c r="BT566" s="47"/>
      <c r="BU566" s="47">
        <f t="shared" si="669"/>
        <v>0</v>
      </c>
      <c r="BV566" s="47"/>
      <c r="BW566" s="214"/>
      <c r="BX566" s="47"/>
      <c r="BY566" s="47">
        <f t="shared" si="670"/>
        <v>0</v>
      </c>
      <c r="BZ566" s="47"/>
      <c r="CA566" s="214"/>
      <c r="CB566" s="47"/>
      <c r="CC566" s="47">
        <f t="shared" si="671"/>
        <v>0</v>
      </c>
      <c r="CD566" s="47"/>
      <c r="CE566" s="214"/>
      <c r="CF566" s="47"/>
      <c r="CG566" s="47">
        <f t="shared" si="672"/>
        <v>0</v>
      </c>
      <c r="CH566" s="47"/>
      <c r="CI566" s="214"/>
      <c r="CJ566" s="47"/>
      <c r="CK566" s="47">
        <f t="shared" si="673"/>
        <v>0</v>
      </c>
      <c r="CM566" s="19">
        <f t="shared" si="674"/>
        <v>0</v>
      </c>
      <c r="CW566" s="77"/>
      <c r="CZ566" s="19"/>
    </row>
    <row r="567" spans="1:105" s="22" customFormat="1" x14ac:dyDescent="0.2">
      <c r="A567" s="90"/>
      <c r="B567" s="42" t="s">
        <v>3472</v>
      </c>
      <c r="C567" s="91"/>
      <c r="D567" s="91"/>
      <c r="E567" s="92"/>
      <c r="F567" s="94">
        <f t="shared" ref="F567:T567" si="681">SUM(F387:F565)</f>
        <v>-3031828122.4299994</v>
      </c>
      <c r="G567" s="94">
        <f t="shared" si="681"/>
        <v>-3062204403.9699984</v>
      </c>
      <c r="H567" s="94">
        <f t="shared" si="681"/>
        <v>-3053852256.0700002</v>
      </c>
      <c r="I567" s="93">
        <f t="shared" si="681"/>
        <v>-3003987019.3899984</v>
      </c>
      <c r="J567" s="93">
        <f t="shared" si="681"/>
        <v>-2986601265.7499995</v>
      </c>
      <c r="K567" s="93">
        <f t="shared" si="681"/>
        <v>-3009170989.5599999</v>
      </c>
      <c r="L567" s="93">
        <f t="shared" si="681"/>
        <v>-2998926532.2499995</v>
      </c>
      <c r="M567" s="93">
        <f t="shared" si="681"/>
        <v>-3023306119.8299999</v>
      </c>
      <c r="N567" s="93">
        <f t="shared" si="681"/>
        <v>-3102682851.4500012</v>
      </c>
      <c r="O567" s="93">
        <f t="shared" si="681"/>
        <v>-3053763238.3800006</v>
      </c>
      <c r="P567" s="93">
        <f t="shared" si="681"/>
        <v>-3117538092.7400007</v>
      </c>
      <c r="Q567" s="93">
        <f t="shared" si="681"/>
        <v>-3212990639.0800014</v>
      </c>
      <c r="R567" s="93">
        <f>SUM(R387:R565)</f>
        <v>-3174855882.9400005</v>
      </c>
      <c r="S567" s="93">
        <f t="shared" si="681"/>
        <v>-3191914938.98</v>
      </c>
      <c r="T567" s="93">
        <f t="shared" si="681"/>
        <v>-3161056854.6799994</v>
      </c>
      <c r="U567" s="93">
        <f>SUM(U387:U565)</f>
        <v>-3110135993.2200007</v>
      </c>
      <c r="V567" s="93">
        <f>SUM(V387:V565)</f>
        <v>-3098747370.6500001</v>
      </c>
      <c r="W567" s="93">
        <f>SUM(W387:W566)</f>
        <v>-3159600878.1199994</v>
      </c>
      <c r="X567" s="93">
        <f t="shared" ref="X567:Z567" si="682">SUM(X387:X566)</f>
        <v>-3143168607.3099999</v>
      </c>
      <c r="Y567" s="93">
        <f t="shared" si="682"/>
        <v>-3139626112.6100001</v>
      </c>
      <c r="Z567" s="93">
        <f t="shared" si="682"/>
        <v>-3172085663.6799998</v>
      </c>
      <c r="AA567" s="94">
        <f t="shared" ref="AA567:AC567" si="683">SUM(AA387:AA566)</f>
        <v>-3203808455.3999996</v>
      </c>
      <c r="AB567" s="94">
        <f t="shared" si="683"/>
        <v>-3287722839.0700011</v>
      </c>
      <c r="AC567" s="218">
        <f t="shared" si="683"/>
        <v>-3337697371.8599982</v>
      </c>
      <c r="AD567" s="94">
        <f t="shared" ref="AD567:AI567" si="684">IFERROR((F567/2+SUM(G567:Q567)+R567/2)/12,"")</f>
        <v>-3060697117.5962501</v>
      </c>
      <c r="AE567" s="94">
        <f t="shared" si="684"/>
        <v>-3072061213.2429166</v>
      </c>
      <c r="AF567" s="94">
        <f t="shared" si="684"/>
        <v>-3081932677.1437497</v>
      </c>
      <c r="AG567" s="94">
        <f t="shared" si="684"/>
        <v>-3090822409.3287501</v>
      </c>
      <c r="AH567" s="94">
        <f t="shared" si="684"/>
        <v>-3099918037.6091666</v>
      </c>
      <c r="AI567" s="94">
        <f t="shared" si="684"/>
        <v>-3110858704.003334</v>
      </c>
      <c r="AJ567" s="94">
        <f t="shared" si="651"/>
        <v>-3123136702.4875007</v>
      </c>
      <c r="AK567" s="94">
        <f t="shared" si="652"/>
        <v>-3133993455.3141675</v>
      </c>
      <c r="AL567" s="94">
        <f t="shared" si="653"/>
        <v>-3141731905.5229168</v>
      </c>
      <c r="AM567" s="94">
        <f t="shared" si="654"/>
        <v>-3150875573.4083333</v>
      </c>
      <c r="AN567" s="94">
        <f t="shared" si="655"/>
        <v>-3164218488.5479178</v>
      </c>
      <c r="AO567" s="218">
        <f t="shared" si="656"/>
        <v>-3176505633.5108337</v>
      </c>
      <c r="AP567" s="94"/>
      <c r="AQ567" s="94">
        <f>SUM(AQ8:AQ565)</f>
        <v>162259478.92666674</v>
      </c>
      <c r="AR567" s="42"/>
      <c r="AS567" s="94">
        <f>SUM(AS8:AS565)</f>
        <v>-154926567.52875</v>
      </c>
      <c r="AT567" s="94"/>
      <c r="AU567" s="94">
        <f>SUM(AU8:AU565)</f>
        <v>162778191.79708341</v>
      </c>
      <c r="AV567" s="42"/>
      <c r="AW567" s="94">
        <f>SUM(AW8:AW565)</f>
        <v>-156647090.11333334</v>
      </c>
      <c r="AX567" s="42"/>
      <c r="AY567" s="94">
        <f>SUM(AY8:AY565)</f>
        <v>162689862.19999999</v>
      </c>
      <c r="AZ567" s="42"/>
      <c r="BA567" s="94">
        <f>SUM(BA8:BA565)</f>
        <v>-158404428.0925</v>
      </c>
      <c r="BB567" s="42"/>
      <c r="BC567" s="94">
        <f>SUM(BC8:BC565)</f>
        <v>161543298.03583348</v>
      </c>
      <c r="BD567" s="42"/>
      <c r="BE567" s="94">
        <f>SUM(BE8:BE565)</f>
        <v>-160167112.33625004</v>
      </c>
      <c r="BF567" s="42"/>
      <c r="BG567" s="94">
        <f>SUM(BG8:BG565)</f>
        <v>160531199.00958332</v>
      </c>
      <c r="BH567" s="42"/>
      <c r="BI567" s="94">
        <f>SUM(BI8:BI565)</f>
        <v>-161719115.93624997</v>
      </c>
      <c r="BJ567" s="42"/>
      <c r="BK567" s="94">
        <f>SUM(BK8:BK565)</f>
        <v>158970755.33749995</v>
      </c>
      <c r="BL567" s="42"/>
      <c r="BM567" s="94">
        <f>SUM(BM8:BM565)</f>
        <v>-162120624.58624998</v>
      </c>
      <c r="BN567" s="42"/>
      <c r="BO567" s="94">
        <f>SUM(BO8:BO565)</f>
        <v>157296496.84791672</v>
      </c>
      <c r="BP567" s="42"/>
      <c r="BQ567" s="94">
        <f>SUM(BQ8:BQ565)</f>
        <v>-161998699.78375003</v>
      </c>
      <c r="BR567" s="94"/>
      <c r="BS567" s="94">
        <f>SUM(BS8:BS565)</f>
        <v>156660284.72958332</v>
      </c>
      <c r="BT567" s="42"/>
      <c r="BU567" s="94">
        <f>SUM(BU8:BU565)</f>
        <v>-163245866.46958333</v>
      </c>
      <c r="BV567" s="94"/>
      <c r="BW567" s="94">
        <f>SUM(BW8:BW565)</f>
        <v>155091468.35500002</v>
      </c>
      <c r="BX567" s="42"/>
      <c r="BY567" s="94">
        <f>SUM(BY8:BY565)</f>
        <v>-163409288.42166668</v>
      </c>
      <c r="BZ567" s="94"/>
      <c r="CA567" s="94">
        <f>SUM(CA8:CA565)</f>
        <v>153601220.63083327</v>
      </c>
      <c r="CB567" s="42"/>
      <c r="CC567" s="94">
        <f>SUM(CC8:CC565)</f>
        <v>-163183053.91750002</v>
      </c>
      <c r="CD567" s="94"/>
      <c r="CE567" s="94">
        <f>SUM(CE8:CE565)</f>
        <v>154528573.12041676</v>
      </c>
      <c r="CF567" s="42"/>
      <c r="CG567" s="94">
        <f>SUM(CG8:CG565)</f>
        <v>-163620240.95291662</v>
      </c>
      <c r="CH567" s="94"/>
      <c r="CI567" s="94">
        <f>SUM(CI8:CI565)</f>
        <v>155465415.24916667</v>
      </c>
      <c r="CJ567" s="42"/>
      <c r="CK567" s="94">
        <f>SUM(CK8:CK565)</f>
        <v>-163479617.55499998</v>
      </c>
      <c r="CL567" s="42"/>
      <c r="CM567" s="94">
        <f>SUM(CM8:CM565)</f>
        <v>-1706498190.4333329</v>
      </c>
      <c r="CN567" s="94"/>
      <c r="CO567" s="94">
        <f>SUM(CO8:CO565)</f>
        <v>1716226144.8841689</v>
      </c>
      <c r="CP567" s="94"/>
      <c r="CQ567" s="94">
        <f>SUM(CQ8:CQ565)</f>
        <v>196429954.38648182</v>
      </c>
      <c r="CR567" s="94"/>
      <c r="CS567" s="94">
        <f>SUM(CS8:CS565)</f>
        <v>1328022006.0014353</v>
      </c>
      <c r="CT567" s="94"/>
      <c r="CU567" s="94">
        <f>SUM(CU8:CU565)</f>
        <v>190060432.37125003</v>
      </c>
      <c r="CV567" s="94"/>
      <c r="CW567" s="158">
        <f>SUM(CW8:CW565)</f>
        <v>1713752.1450000003</v>
      </c>
      <c r="CX567" s="94"/>
      <c r="CY567" s="94"/>
      <c r="CZ567" s="94">
        <f>SUM(CZ8:CZ565)</f>
        <v>1524451960.3879175</v>
      </c>
    </row>
    <row r="568" spans="1:105" x14ac:dyDescent="0.2">
      <c r="E568" s="39"/>
      <c r="F568" s="39"/>
      <c r="G568" s="39"/>
      <c r="AA568" s="19"/>
      <c r="AB568" s="19"/>
      <c r="AC568" s="132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BA568" s="21"/>
      <c r="BE568" s="21"/>
      <c r="BI568" s="21"/>
      <c r="BM568" s="21"/>
      <c r="BQ568" s="21"/>
      <c r="BR568" s="21"/>
      <c r="BU568" s="21"/>
      <c r="BV568" s="21"/>
      <c r="BY568" s="21"/>
      <c r="BZ568" s="21"/>
      <c r="CC568" s="21"/>
      <c r="CD568" s="21"/>
      <c r="CG568" s="21"/>
      <c r="CH568" s="21"/>
      <c r="CK568" s="21"/>
      <c r="CQ568" s="24">
        <f>+CQ567/CU569</f>
        <v>0.11456899070316244</v>
      </c>
      <c r="CR568" s="24"/>
      <c r="CS568" s="24">
        <f>+CS567/CU569</f>
        <v>0.77457708186305241</v>
      </c>
      <c r="CT568" s="24"/>
      <c r="CU568" s="24">
        <f>+CU567/CU569</f>
        <v>0.11085392743378514</v>
      </c>
      <c r="CW568" s="21"/>
      <c r="CZ568" s="17" t="b">
        <f>SUM(CQ567:CS567)=CZ567</f>
        <v>1</v>
      </c>
    </row>
    <row r="569" spans="1:105" x14ac:dyDescent="0.2">
      <c r="B569" s="17" t="s">
        <v>1720</v>
      </c>
      <c r="E569" s="39"/>
      <c r="F569" s="19">
        <f t="shared" ref="F569:H569" si="685">+F567+F384</f>
        <v>0</v>
      </c>
      <c r="G569" s="19">
        <f t="shared" si="685"/>
        <v>4.291534423828125E-6</v>
      </c>
      <c r="H569" s="19">
        <f t="shared" si="685"/>
        <v>0</v>
      </c>
      <c r="I569" s="34">
        <f>+I567+I384</f>
        <v>5.245208740234375E-6</v>
      </c>
      <c r="J569" s="34">
        <f t="shared" ref="J569:AC569" si="686">+J567+J384</f>
        <v>0</v>
      </c>
      <c r="K569" s="34">
        <f t="shared" si="686"/>
        <v>3.814697265625E-6</v>
      </c>
      <c r="L569" s="34">
        <f t="shared" si="686"/>
        <v>3.814697265625E-6</v>
      </c>
      <c r="M569" s="34">
        <f t="shared" si="686"/>
        <v>0</v>
      </c>
      <c r="N569" s="34">
        <f t="shared" si="686"/>
        <v>0</v>
      </c>
      <c r="O569" s="34">
        <f t="shared" si="686"/>
        <v>0</v>
      </c>
      <c r="P569" s="34">
        <f t="shared" si="686"/>
        <v>0</v>
      </c>
      <c r="Q569" s="34">
        <f t="shared" si="686"/>
        <v>0</v>
      </c>
      <c r="R569" s="34">
        <f>+R567+R384</f>
        <v>0</v>
      </c>
      <c r="S569" s="34">
        <f t="shared" si="686"/>
        <v>0</v>
      </c>
      <c r="T569" s="34">
        <f t="shared" si="686"/>
        <v>0</v>
      </c>
      <c r="U569" s="34">
        <f t="shared" si="686"/>
        <v>0</v>
      </c>
      <c r="V569" s="34">
        <f t="shared" si="686"/>
        <v>0</v>
      </c>
      <c r="W569" s="34">
        <f t="shared" si="686"/>
        <v>0</v>
      </c>
      <c r="X569" s="34">
        <f t="shared" si="686"/>
        <v>0</v>
      </c>
      <c r="Y569" s="34">
        <f t="shared" si="686"/>
        <v>0</v>
      </c>
      <c r="Z569" s="34">
        <f t="shared" si="686"/>
        <v>0</v>
      </c>
      <c r="AA569" s="34">
        <f t="shared" si="686"/>
        <v>0</v>
      </c>
      <c r="AB569" s="34">
        <f t="shared" si="686"/>
        <v>0</v>
      </c>
      <c r="AC569" s="220">
        <f t="shared" si="686"/>
        <v>4.291534423828125E-6</v>
      </c>
      <c r="AD569" s="105">
        <f t="shared" ref="AD569:AI569" si="687">+AD567+AD384</f>
        <v>0</v>
      </c>
      <c r="AE569" s="105">
        <f t="shared" si="687"/>
        <v>0</v>
      </c>
      <c r="AF569" s="105">
        <f t="shared" si="687"/>
        <v>0</v>
      </c>
      <c r="AG569" s="105">
        <f t="shared" si="687"/>
        <v>0</v>
      </c>
      <c r="AH569" s="105">
        <f t="shared" si="687"/>
        <v>0</v>
      </c>
      <c r="AI569" s="105">
        <f t="shared" si="687"/>
        <v>0</v>
      </c>
      <c r="AJ569" s="105">
        <f t="shared" ref="AJ569:AL569" si="688">+AJ567+AJ384</f>
        <v>0</v>
      </c>
      <c r="AK569" s="105">
        <f t="shared" si="688"/>
        <v>0</v>
      </c>
      <c r="AL569" s="105">
        <f t="shared" si="688"/>
        <v>0</v>
      </c>
      <c r="AM569" s="47">
        <f t="shared" ref="AM569:AO569" si="689">+AM567+AM384</f>
        <v>0</v>
      </c>
      <c r="AN569" s="47">
        <f t="shared" si="689"/>
        <v>0</v>
      </c>
      <c r="AO569" s="47">
        <f t="shared" si="689"/>
        <v>0</v>
      </c>
      <c r="AP569" s="34"/>
      <c r="AQ569" s="34"/>
      <c r="AR569" s="34"/>
      <c r="AS569" s="34"/>
      <c r="AT569" s="34"/>
      <c r="AU569" s="34"/>
      <c r="AV569" s="34"/>
      <c r="AW569" s="34"/>
      <c r="BA569" s="21"/>
      <c r="BE569" s="21"/>
      <c r="BI569" s="21"/>
      <c r="BM569" s="21"/>
      <c r="BQ569" s="21"/>
      <c r="BR569" s="21"/>
      <c r="BU569" s="21"/>
      <c r="BV569" s="21"/>
      <c r="BY569" s="21"/>
      <c r="BZ569" s="21"/>
      <c r="CC569" s="21"/>
      <c r="CD569" s="21"/>
      <c r="CG569" s="21"/>
      <c r="CH569" s="21"/>
      <c r="CK569" s="21"/>
      <c r="CQ569" s="24"/>
      <c r="CU569" s="19">
        <f>+CU567+CQ567+CS567</f>
        <v>1714512392.7591672</v>
      </c>
      <c r="CW569" s="21"/>
      <c r="CZ569" s="21"/>
    </row>
    <row r="570" spans="1:105" x14ac:dyDescent="0.2">
      <c r="E570" s="39"/>
      <c r="F570" s="39"/>
      <c r="G570" s="39"/>
      <c r="AA570" s="19"/>
      <c r="AB570" s="19"/>
      <c r="AC570" s="19"/>
      <c r="AD570" s="131"/>
      <c r="AE570" s="105"/>
      <c r="AF570" s="105"/>
      <c r="AG570" s="105"/>
      <c r="AH570" s="105"/>
      <c r="AI570" s="105"/>
      <c r="AJ570" s="105"/>
      <c r="AK570" s="105"/>
      <c r="AL570" s="105"/>
      <c r="AM570" s="47"/>
      <c r="AN570" s="47"/>
      <c r="AO570" s="47"/>
      <c r="AP570" s="34"/>
      <c r="AQ570" s="34"/>
      <c r="AR570" s="34"/>
      <c r="AS570" s="34"/>
      <c r="AT570" s="34"/>
      <c r="AU570" s="34"/>
      <c r="AV570" s="34"/>
      <c r="AW570" s="34"/>
      <c r="BA570" s="21"/>
      <c r="BE570" s="21"/>
      <c r="BI570" s="21"/>
      <c r="BM570" s="21"/>
      <c r="BQ570" s="21"/>
      <c r="BR570" s="21"/>
      <c r="BU570" s="21"/>
      <c r="BV570" s="21"/>
      <c r="BY570" s="21"/>
      <c r="BZ570" s="21"/>
      <c r="CC570" s="21"/>
      <c r="CD570" s="21"/>
      <c r="CG570" s="21"/>
      <c r="CH570" s="21"/>
      <c r="CK570" s="21"/>
      <c r="CW570" s="21"/>
    </row>
    <row r="571" spans="1:105" x14ac:dyDescent="0.2">
      <c r="E571" s="39"/>
      <c r="F571" s="39"/>
      <c r="G571" s="39"/>
      <c r="AA571" s="19"/>
      <c r="AB571" s="19"/>
      <c r="AC571" s="19"/>
      <c r="AD571" s="131"/>
      <c r="AE571" s="105"/>
      <c r="AF571" s="105"/>
      <c r="AG571" s="105"/>
      <c r="AH571" s="105"/>
      <c r="AI571" s="105"/>
      <c r="AJ571" s="105"/>
      <c r="AK571" s="105"/>
      <c r="AL571" s="105"/>
      <c r="AM571" s="47"/>
      <c r="AN571" s="47"/>
      <c r="AO571" s="47"/>
      <c r="AP571" s="34"/>
      <c r="AQ571" s="34"/>
      <c r="AR571" s="34"/>
      <c r="AS571" s="34"/>
      <c r="AT571" s="34"/>
      <c r="AU571" s="34"/>
      <c r="AV571" s="34"/>
      <c r="AW571" s="34"/>
      <c r="BA571" s="21"/>
      <c r="BE571" s="21"/>
      <c r="BI571" s="21"/>
      <c r="BM571" s="21"/>
      <c r="BQ571" s="21"/>
      <c r="BR571" s="21"/>
      <c r="BU571" s="21"/>
      <c r="BV571" s="21"/>
      <c r="BY571" s="21"/>
      <c r="BZ571" s="21"/>
      <c r="CC571" s="21"/>
      <c r="CD571" s="21"/>
      <c r="CG571" s="21"/>
      <c r="CH571" s="21"/>
      <c r="CK571" s="21"/>
      <c r="CW571" s="21"/>
    </row>
    <row r="572" spans="1:105" x14ac:dyDescent="0.2">
      <c r="E572" s="39"/>
      <c r="F572" s="39"/>
      <c r="G572" s="39"/>
      <c r="V572" s="76"/>
      <c r="W572" s="76"/>
      <c r="X572" s="76"/>
      <c r="Y572" s="76"/>
      <c r="Z572" s="76"/>
      <c r="AA572" s="19"/>
      <c r="AB572" s="19"/>
      <c r="AC572" s="19"/>
      <c r="AD572" s="131"/>
      <c r="AE572" s="105"/>
      <c r="AF572" s="105"/>
      <c r="AG572" s="105"/>
      <c r="AH572" s="105"/>
      <c r="AI572" s="105"/>
      <c r="AJ572" s="105"/>
      <c r="AK572" s="105"/>
      <c r="AL572" s="105"/>
      <c r="AM572" s="47"/>
      <c r="AN572" s="47"/>
      <c r="AO572" s="47"/>
      <c r="AP572" s="34"/>
      <c r="AQ572" s="34"/>
      <c r="AR572" s="34"/>
      <c r="AS572" s="34"/>
      <c r="AT572" s="34"/>
      <c r="AU572" s="34"/>
      <c r="AV572" s="34"/>
      <c r="AW572" s="34"/>
      <c r="BA572" s="21"/>
      <c r="BE572" s="21"/>
      <c r="BI572" s="21"/>
      <c r="BM572" s="21"/>
      <c r="BQ572" s="21"/>
      <c r="BR572" s="21"/>
      <c r="BU572" s="21"/>
      <c r="BV572" s="21"/>
      <c r="BY572" s="21"/>
      <c r="BZ572" s="21"/>
      <c r="CC572" s="21"/>
      <c r="CD572" s="21"/>
      <c r="CG572" s="21"/>
      <c r="CH572" s="21"/>
      <c r="CK572" s="21"/>
      <c r="CQ572" s="193"/>
      <c r="CW572" s="21"/>
    </row>
    <row r="573" spans="1:105" x14ac:dyDescent="0.2">
      <c r="E573" s="39"/>
      <c r="F573" s="39"/>
      <c r="G573" s="39"/>
      <c r="AA573" s="19"/>
      <c r="AB573" s="19"/>
      <c r="AC573" s="19"/>
      <c r="AD573" s="131"/>
      <c r="AE573" s="105"/>
      <c r="AF573" s="105"/>
      <c r="AG573" s="105"/>
      <c r="AH573" s="105"/>
      <c r="AI573" s="105"/>
      <c r="AJ573" s="105"/>
      <c r="AK573" s="105"/>
      <c r="AL573" s="105"/>
      <c r="AM573" s="47"/>
      <c r="AN573" s="47"/>
      <c r="AO573" s="47"/>
      <c r="AP573" s="34"/>
      <c r="AQ573" s="34"/>
      <c r="AR573" s="34"/>
      <c r="AS573" s="34"/>
      <c r="AT573" s="34"/>
      <c r="AU573" s="34"/>
      <c r="AV573" s="34"/>
      <c r="AW573" s="34"/>
      <c r="BA573" s="21"/>
      <c r="BE573" s="21"/>
      <c r="BI573" s="21"/>
      <c r="BM573" s="21"/>
      <c r="BQ573" s="21"/>
      <c r="BR573" s="21"/>
      <c r="BU573" s="21"/>
      <c r="BV573" s="21"/>
      <c r="BY573" s="21"/>
      <c r="BZ573" s="21"/>
      <c r="CC573" s="21"/>
      <c r="CD573" s="21"/>
      <c r="CG573" s="21"/>
      <c r="CH573" s="21"/>
      <c r="CK573" s="21"/>
      <c r="CV573" s="19"/>
      <c r="CW573" s="21"/>
    </row>
    <row r="574" spans="1:105" x14ac:dyDescent="0.2">
      <c r="E574" s="39"/>
      <c r="F574" s="39"/>
      <c r="G574" s="39"/>
      <c r="AA574" s="19"/>
      <c r="AB574" s="19"/>
      <c r="AC574" s="19"/>
      <c r="AD574" s="131"/>
      <c r="AE574" s="105"/>
      <c r="AF574" s="105"/>
      <c r="AG574" s="105"/>
      <c r="AH574" s="105"/>
      <c r="AI574" s="105"/>
      <c r="AJ574" s="105"/>
      <c r="AK574" s="105"/>
      <c r="AL574" s="105"/>
      <c r="AM574" s="47"/>
      <c r="AN574" s="47"/>
      <c r="AO574" s="47"/>
      <c r="AP574" s="34"/>
      <c r="AQ574" s="34"/>
      <c r="AR574" s="34"/>
      <c r="AS574" s="34"/>
      <c r="AT574" s="34"/>
      <c r="AU574" s="34"/>
      <c r="AV574" s="34"/>
      <c r="AW574" s="34"/>
      <c r="BA574" s="21"/>
      <c r="BE574" s="21"/>
      <c r="BI574" s="21"/>
      <c r="BM574" s="21"/>
      <c r="BQ574" s="21"/>
      <c r="BR574" s="21"/>
      <c r="BU574" s="21"/>
      <c r="BV574" s="21"/>
      <c r="BY574" s="21"/>
      <c r="BZ574" s="21"/>
      <c r="CC574" s="21"/>
      <c r="CD574" s="21"/>
      <c r="CG574" s="21"/>
      <c r="CH574" s="21"/>
      <c r="CK574" s="21"/>
      <c r="CW574" s="21"/>
    </row>
    <row r="575" spans="1:105" ht="13.5" thickBot="1" x14ac:dyDescent="0.25">
      <c r="C575" s="17"/>
      <c r="E575" s="39"/>
      <c r="F575" s="39"/>
      <c r="G575" s="39"/>
      <c r="H575" s="39"/>
      <c r="I575" s="39"/>
      <c r="J575" s="39"/>
      <c r="AA575" s="19"/>
      <c r="AB575" s="19"/>
      <c r="AC575" s="19"/>
      <c r="AD575" s="131"/>
      <c r="AE575" s="105"/>
      <c r="AF575" s="105"/>
      <c r="AG575" s="105"/>
      <c r="AH575" s="105"/>
      <c r="AI575" s="105"/>
      <c r="AJ575" s="105"/>
      <c r="AK575" s="105"/>
      <c r="AL575" s="105"/>
      <c r="AM575" s="47"/>
      <c r="AN575" s="47"/>
      <c r="AO575" s="47"/>
      <c r="AP575" s="34"/>
      <c r="AQ575" s="34"/>
      <c r="AR575" s="34"/>
      <c r="AS575" s="34"/>
      <c r="AT575" s="34"/>
      <c r="AU575" s="34"/>
      <c r="AV575" s="34"/>
      <c r="AW575" s="34"/>
      <c r="BA575" s="21"/>
      <c r="BE575" s="21"/>
      <c r="BI575" s="21"/>
      <c r="BM575" s="21"/>
      <c r="BQ575" s="21"/>
      <c r="BR575" s="21"/>
      <c r="BU575" s="21"/>
      <c r="BV575" s="21"/>
      <c r="BY575" s="21"/>
      <c r="BZ575" s="21"/>
      <c r="CC575" s="21"/>
      <c r="CD575" s="21"/>
      <c r="CG575" s="21"/>
      <c r="CH575" s="21"/>
      <c r="CK575" s="21"/>
      <c r="CW575" s="21"/>
    </row>
    <row r="576" spans="1:105" x14ac:dyDescent="0.2">
      <c r="E576" s="39"/>
      <c r="F576" s="39"/>
      <c r="G576" s="39"/>
      <c r="H576" s="39"/>
      <c r="I576" s="39"/>
      <c r="J576" s="39"/>
      <c r="AA576" s="19"/>
      <c r="AB576" s="19"/>
      <c r="AC576" s="19"/>
      <c r="AD576" s="131"/>
      <c r="AE576" s="105"/>
      <c r="AF576" s="105"/>
      <c r="AG576" s="105"/>
      <c r="AH576" s="105"/>
      <c r="AI576" s="105"/>
      <c r="AJ576" s="105"/>
      <c r="AK576" s="105"/>
      <c r="AL576" s="105"/>
      <c r="AM576" s="47"/>
      <c r="AN576" s="47"/>
      <c r="AO576" s="47"/>
      <c r="AP576" s="114"/>
      <c r="AQ576" s="54"/>
      <c r="AR576" s="54"/>
      <c r="AS576" s="54"/>
      <c r="AT576" s="54"/>
      <c r="AU576" s="54"/>
      <c r="AV576" s="54"/>
      <c r="AW576" s="115"/>
      <c r="AY576" s="76"/>
      <c r="AZ576" s="77"/>
      <c r="BA576" s="78"/>
      <c r="BC576" s="76"/>
      <c r="BD576" s="114"/>
      <c r="BE576" s="54"/>
      <c r="BF576" s="54"/>
      <c r="BG576" s="54"/>
      <c r="BH576" s="54"/>
      <c r="BI576" s="54"/>
      <c r="BJ576" s="54"/>
      <c r="BK576" s="115"/>
      <c r="BL576" s="77"/>
      <c r="BM576" s="78"/>
      <c r="BN576" s="77"/>
      <c r="BO576" s="76"/>
      <c r="BP576" s="114"/>
      <c r="BQ576" s="54"/>
      <c r="BR576" s="54"/>
      <c r="BS576" s="54"/>
      <c r="BT576" s="54"/>
      <c r="BU576" s="54"/>
      <c r="BV576" s="54"/>
      <c r="BW576" s="115"/>
      <c r="BX576" s="77"/>
      <c r="BY576" s="78"/>
      <c r="BZ576" s="47"/>
      <c r="CA576" s="47"/>
      <c r="CB576" s="114"/>
      <c r="CC576" s="54"/>
      <c r="CD576" s="54"/>
      <c r="CE576" s="54"/>
      <c r="CF576" s="54"/>
      <c r="CG576" s="54"/>
      <c r="CH576" s="54"/>
      <c r="CI576" s="115"/>
      <c r="CJ576" s="77"/>
      <c r="CK576" s="78"/>
      <c r="CL576" s="77"/>
      <c r="CM576" s="76"/>
      <c r="CN576" s="76"/>
      <c r="CO576" s="76"/>
      <c r="CW576" s="21"/>
    </row>
    <row r="577" spans="3:104" x14ac:dyDescent="0.2">
      <c r="C577" s="17"/>
      <c r="E577" s="39"/>
      <c r="F577" s="39"/>
      <c r="G577" s="39"/>
      <c r="H577" s="39"/>
      <c r="I577" s="39"/>
      <c r="J577" s="39"/>
      <c r="W577" s="139"/>
      <c r="X577" s="139"/>
      <c r="Y577" s="139"/>
      <c r="Z577" s="139"/>
      <c r="AA577" s="193"/>
      <c r="AB577" s="193"/>
      <c r="AC577" s="193"/>
      <c r="AD577" s="131"/>
      <c r="AE577" s="105"/>
      <c r="AF577" s="105"/>
      <c r="AG577" s="105"/>
      <c r="AH577" s="105"/>
      <c r="AI577" s="105"/>
      <c r="AJ577" s="105"/>
      <c r="AK577" s="105"/>
      <c r="AL577" s="105"/>
      <c r="AM577" s="47"/>
      <c r="AN577" s="47"/>
      <c r="AO577" s="47"/>
      <c r="AP577" s="116"/>
      <c r="AQ577" s="47"/>
      <c r="AR577" s="47"/>
      <c r="AS577" s="117" t="s">
        <v>1711</v>
      </c>
      <c r="AT577" s="47"/>
      <c r="AU577" s="117" t="s">
        <v>1712</v>
      </c>
      <c r="AV577" s="47"/>
      <c r="AW577" s="118" t="s">
        <v>1713</v>
      </c>
      <c r="AX577" s="48"/>
      <c r="AY577" s="104"/>
      <c r="AZ577" s="80"/>
      <c r="BA577" s="86"/>
      <c r="BB577" s="48"/>
      <c r="BC577" s="104"/>
      <c r="BD577" s="116"/>
      <c r="BE577" s="47"/>
      <c r="BF577" s="47"/>
      <c r="BG577" s="117" t="s">
        <v>1714</v>
      </c>
      <c r="BH577" s="47"/>
      <c r="BI577" s="117" t="s">
        <v>1715</v>
      </c>
      <c r="BJ577" s="47"/>
      <c r="BK577" s="118" t="s">
        <v>1716</v>
      </c>
      <c r="BL577" s="80"/>
      <c r="BM577" s="86"/>
      <c r="BN577" s="80"/>
      <c r="BO577" s="85"/>
      <c r="BP577" s="116"/>
      <c r="BQ577" s="47"/>
      <c r="BR577" s="47"/>
      <c r="BS577" s="117" t="s">
        <v>1717</v>
      </c>
      <c r="BT577" s="47"/>
      <c r="BU577" s="117" t="s">
        <v>1718</v>
      </c>
      <c r="BV577" s="47"/>
      <c r="BW577" s="118" t="s">
        <v>1707</v>
      </c>
      <c r="BX577" s="80"/>
      <c r="BY577" s="86"/>
      <c r="BZ577" s="47"/>
      <c r="CA577" s="117"/>
      <c r="CB577" s="116"/>
      <c r="CC577" s="47"/>
      <c r="CD577" s="47"/>
      <c r="CE577" s="117" t="s">
        <v>1708</v>
      </c>
      <c r="CF577" s="47"/>
      <c r="CG577" s="117" t="s">
        <v>1709</v>
      </c>
      <c r="CH577" s="47"/>
      <c r="CI577" s="118" t="s">
        <v>1710</v>
      </c>
      <c r="CJ577" s="80"/>
      <c r="CK577" s="86"/>
      <c r="CL577" s="80"/>
      <c r="CM577" s="85"/>
      <c r="CN577" s="85"/>
      <c r="CO577" s="85"/>
      <c r="CW577" s="21"/>
    </row>
    <row r="578" spans="3:104" x14ac:dyDescent="0.2">
      <c r="C578" s="17"/>
      <c r="E578" s="39"/>
      <c r="F578" s="39"/>
      <c r="G578" s="39"/>
      <c r="H578" s="39"/>
      <c r="I578" s="39"/>
      <c r="J578" s="39"/>
      <c r="AA578" s="19"/>
      <c r="AB578" s="19"/>
      <c r="AC578" s="19"/>
      <c r="AD578" s="131"/>
      <c r="AE578" s="105"/>
      <c r="AF578" s="105"/>
      <c r="AG578" s="105"/>
      <c r="AH578" s="105"/>
      <c r="AI578" s="105"/>
      <c r="AJ578" s="105"/>
      <c r="AK578" s="105"/>
      <c r="AL578" s="105"/>
      <c r="AM578" s="47"/>
      <c r="AN578" s="47"/>
      <c r="AO578" s="47"/>
      <c r="AP578" s="116"/>
      <c r="AQ578" s="47"/>
      <c r="AR578" s="47"/>
      <c r="AS578" s="47"/>
      <c r="AT578" s="47"/>
      <c r="AU578" s="47"/>
      <c r="AV578" s="47"/>
      <c r="AW578" s="119"/>
      <c r="AX578" s="48"/>
      <c r="AY578" s="105"/>
      <c r="AZ578" s="80"/>
      <c r="BA578" s="83"/>
      <c r="BB578" s="48"/>
      <c r="BC578" s="105"/>
      <c r="BD578" s="116"/>
      <c r="BE578" s="47"/>
      <c r="BF578" s="47"/>
      <c r="BG578" s="47"/>
      <c r="BH578" s="47"/>
      <c r="BI578" s="47"/>
      <c r="BJ578" s="47"/>
      <c r="BK578" s="119"/>
      <c r="BL578" s="80"/>
      <c r="BM578" s="83"/>
      <c r="BN578" s="83"/>
      <c r="BO578" s="85"/>
      <c r="BP578" s="116"/>
      <c r="BQ578" s="47"/>
      <c r="BR578" s="47"/>
      <c r="BS578" s="47"/>
      <c r="BT578" s="47"/>
      <c r="BU578" s="47"/>
      <c r="BV578" s="47"/>
      <c r="BW578" s="119"/>
      <c r="BX578" s="80"/>
      <c r="BY578" s="83"/>
      <c r="BZ578" s="47"/>
      <c r="CA578" s="47"/>
      <c r="CB578" s="116"/>
      <c r="CC578" s="47"/>
      <c r="CD578" s="47"/>
      <c r="CE578" s="47"/>
      <c r="CF578" s="47"/>
      <c r="CG578" s="47"/>
      <c r="CH578" s="47"/>
      <c r="CI578" s="119"/>
      <c r="CJ578" s="80"/>
      <c r="CK578" s="83"/>
      <c r="CL578" s="83"/>
      <c r="CM578" s="83"/>
      <c r="CN578" s="101"/>
      <c r="CO578" s="83"/>
      <c r="CV578" s="19"/>
      <c r="CW578" s="19"/>
      <c r="CX578" s="19"/>
      <c r="CZ578" s="21"/>
    </row>
    <row r="579" spans="3:104" x14ac:dyDescent="0.2">
      <c r="C579" s="17"/>
      <c r="E579" s="39"/>
      <c r="F579" s="39"/>
      <c r="G579" s="39"/>
      <c r="H579" s="39"/>
      <c r="I579" s="39"/>
      <c r="J579" s="39"/>
      <c r="AA579" s="19"/>
      <c r="AB579" s="19"/>
      <c r="AC579" s="19"/>
      <c r="AD579" s="131"/>
      <c r="AE579" s="105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120" t="s">
        <v>3473</v>
      </c>
      <c r="AQ579" s="46"/>
      <c r="AR579" s="48"/>
      <c r="AS579" s="50">
        <f>AQ567</f>
        <v>162259478.92666674</v>
      </c>
      <c r="AT579" s="48"/>
      <c r="AU579" s="49">
        <f>AU567</f>
        <v>162778191.79708341</v>
      </c>
      <c r="AV579" s="48"/>
      <c r="AW579" s="108">
        <f>AY567</f>
        <v>162689862.19999999</v>
      </c>
      <c r="AX579" s="48"/>
      <c r="AY579" s="49"/>
      <c r="AZ579" s="80"/>
      <c r="BA579" s="81"/>
      <c r="BB579" s="48"/>
      <c r="BC579" s="49"/>
      <c r="BD579" s="120" t="s">
        <v>3473</v>
      </c>
      <c r="BE579" s="46"/>
      <c r="BF579" s="48"/>
      <c r="BG579" s="50">
        <f>BC567</f>
        <v>161543298.03583348</v>
      </c>
      <c r="BH579" s="48"/>
      <c r="BI579" s="49">
        <f>BG567</f>
        <v>160531199.00958332</v>
      </c>
      <c r="BJ579" s="48"/>
      <c r="BK579" s="108">
        <f>BK567</f>
        <v>158970755.33749995</v>
      </c>
      <c r="BL579" s="80"/>
      <c r="BM579" s="81"/>
      <c r="BN579" s="81"/>
      <c r="BO579" s="79"/>
      <c r="BP579" s="120" t="s">
        <v>3473</v>
      </c>
      <c r="BQ579" s="46"/>
      <c r="BR579" s="48"/>
      <c r="BS579" s="50">
        <f>BO567</f>
        <v>157296496.84791672</v>
      </c>
      <c r="BT579" s="48"/>
      <c r="BU579" s="49">
        <f>BS567</f>
        <v>156660284.72958332</v>
      </c>
      <c r="BV579" s="48"/>
      <c r="BW579" s="108">
        <f>BW567</f>
        <v>155091468.35500002</v>
      </c>
      <c r="BX579" s="80"/>
      <c r="BY579" s="81"/>
      <c r="BZ579" s="48"/>
      <c r="CA579" s="49"/>
      <c r="CB579" s="120" t="s">
        <v>3473</v>
      </c>
      <c r="CC579" s="46"/>
      <c r="CD579" s="48"/>
      <c r="CE579" s="50">
        <f>CA567</f>
        <v>153601220.63083327</v>
      </c>
      <c r="CF579" s="48"/>
      <c r="CG579" s="49">
        <f>CE567</f>
        <v>154528573.12041676</v>
      </c>
      <c r="CH579" s="48"/>
      <c r="CI579" s="108">
        <f>CI567</f>
        <v>155465415.24916667</v>
      </c>
      <c r="CJ579" s="80"/>
      <c r="CK579" s="81"/>
      <c r="CL579" s="81"/>
      <c r="CM579" s="81"/>
      <c r="CN579" s="82"/>
      <c r="CO579" s="102"/>
      <c r="CP579" s="17"/>
      <c r="CQ579" s="17"/>
      <c r="CV579" s="19"/>
      <c r="CW579" s="19"/>
      <c r="CX579" s="19"/>
      <c r="CZ579" s="21"/>
    </row>
    <row r="580" spans="3:104" x14ac:dyDescent="0.2">
      <c r="C580" s="17"/>
      <c r="E580" s="39"/>
      <c r="F580" s="39"/>
      <c r="G580" s="39"/>
      <c r="H580" s="39"/>
      <c r="I580" s="39"/>
      <c r="J580" s="39"/>
      <c r="AA580" s="19"/>
      <c r="AB580" s="19"/>
      <c r="AC580" s="19"/>
      <c r="AD580" s="131"/>
      <c r="AE580" s="105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120" t="s">
        <v>3474</v>
      </c>
      <c r="AQ580" s="46"/>
      <c r="AR580" s="48"/>
      <c r="AS580" s="97">
        <f>AS567</f>
        <v>-154926567.52875</v>
      </c>
      <c r="AT580" s="98"/>
      <c r="AU580" s="99">
        <f>AW567</f>
        <v>-156647090.11333334</v>
      </c>
      <c r="AV580" s="98"/>
      <c r="AW580" s="109">
        <f>BA567</f>
        <v>-158404428.0925</v>
      </c>
      <c r="AX580" s="48"/>
      <c r="AY580" s="49"/>
      <c r="AZ580" s="80"/>
      <c r="BA580" s="81"/>
      <c r="BB580" s="48"/>
      <c r="BC580" s="49"/>
      <c r="BD580" s="120" t="s">
        <v>3474</v>
      </c>
      <c r="BE580" s="46"/>
      <c r="BF580" s="48"/>
      <c r="BG580" s="97">
        <f>BE567</f>
        <v>-160167112.33625004</v>
      </c>
      <c r="BH580" s="98"/>
      <c r="BI580" s="99">
        <f>BI567</f>
        <v>-161719115.93624997</v>
      </c>
      <c r="BJ580" s="98"/>
      <c r="BK580" s="109">
        <f>BM567</f>
        <v>-162120624.58624998</v>
      </c>
      <c r="BL580" s="80"/>
      <c r="BM580" s="81"/>
      <c r="BN580" s="81"/>
      <c r="BO580" s="79"/>
      <c r="BP580" s="120" t="s">
        <v>3474</v>
      </c>
      <c r="BQ580" s="46"/>
      <c r="BR580" s="48"/>
      <c r="BS580" s="97">
        <f>BQ567</f>
        <v>-161998699.78375003</v>
      </c>
      <c r="BT580" s="98"/>
      <c r="BU580" s="99">
        <f>BU567</f>
        <v>-163245866.46958333</v>
      </c>
      <c r="BV580" s="98"/>
      <c r="BW580" s="109">
        <f>BY567</f>
        <v>-163409288.42166668</v>
      </c>
      <c r="BX580" s="80"/>
      <c r="BY580" s="81"/>
      <c r="BZ580" s="48"/>
      <c r="CA580" s="49"/>
      <c r="CB580" s="120" t="s">
        <v>3474</v>
      </c>
      <c r="CC580" s="46"/>
      <c r="CD580" s="48"/>
      <c r="CE580" s="97">
        <f>CC567</f>
        <v>-163183053.91750002</v>
      </c>
      <c r="CF580" s="98"/>
      <c r="CG580" s="99">
        <f>CG567</f>
        <v>-163620240.95291662</v>
      </c>
      <c r="CH580" s="98"/>
      <c r="CI580" s="109">
        <f>CK567</f>
        <v>-163479617.55499998</v>
      </c>
      <c r="CJ580" s="80"/>
      <c r="CK580" s="81"/>
      <c r="CL580" s="81"/>
      <c r="CM580" s="81"/>
      <c r="CN580" s="82"/>
      <c r="CO580" s="102"/>
      <c r="CP580" s="17"/>
      <c r="CQ580" s="17"/>
      <c r="CV580" s="19"/>
      <c r="CW580" s="19"/>
      <c r="CX580" s="19"/>
      <c r="CZ580" s="21"/>
    </row>
    <row r="581" spans="3:104" x14ac:dyDescent="0.2">
      <c r="E581" s="39"/>
      <c r="F581" s="39"/>
      <c r="G581" s="39"/>
      <c r="AA581" s="19"/>
      <c r="AB581" s="19"/>
      <c r="AC581" s="19"/>
      <c r="AD581" s="131"/>
      <c r="AE581" s="105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120" t="s">
        <v>3475</v>
      </c>
      <c r="AQ581" s="46"/>
      <c r="AR581" s="48"/>
      <c r="AS581" s="50">
        <f>SUM(AS579:AS580)</f>
        <v>7332911.3979167342</v>
      </c>
      <c r="AT581" s="48"/>
      <c r="AU581" s="50">
        <f>SUM(AU579:AU580)</f>
        <v>6131101.6837500632</v>
      </c>
      <c r="AV581" s="48"/>
      <c r="AW581" s="110">
        <f>SUM(AW579:AW580)</f>
        <v>4285434.1074999869</v>
      </c>
      <c r="AX581" s="48"/>
      <c r="AY581" s="50"/>
      <c r="AZ581" s="79"/>
      <c r="BA581" s="102"/>
      <c r="BB581" s="48"/>
      <c r="BC581" s="50"/>
      <c r="BD581" s="120" t="s">
        <v>3475</v>
      </c>
      <c r="BE581" s="46"/>
      <c r="BF581" s="48"/>
      <c r="BG581" s="50">
        <f>SUM(BG579:BG580)</f>
        <v>1376185.699583441</v>
      </c>
      <c r="BH581" s="48"/>
      <c r="BI581" s="50">
        <f>SUM(BI579:BI580)</f>
        <v>-1187916.9266666472</v>
      </c>
      <c r="BJ581" s="48"/>
      <c r="BK581" s="110">
        <f>SUM(BK579:BK580)</f>
        <v>-3149869.248750031</v>
      </c>
      <c r="BL581" s="79"/>
      <c r="BM581" s="102"/>
      <c r="BN581" s="102"/>
      <c r="BO581" s="79"/>
      <c r="BP581" s="120" t="s">
        <v>3475</v>
      </c>
      <c r="BQ581" s="46"/>
      <c r="BR581" s="48"/>
      <c r="BS581" s="50">
        <f>SUM(BS579:BS580)</f>
        <v>-4702202.9358333051</v>
      </c>
      <c r="BT581" s="48"/>
      <c r="BU581" s="50">
        <f>SUM(BU579:BU580)</f>
        <v>-6585581.7400000095</v>
      </c>
      <c r="BV581" s="48"/>
      <c r="BW581" s="110">
        <f>SUM(BW579:BW580)</f>
        <v>-8317820.0666666627</v>
      </c>
      <c r="BX581" s="79"/>
      <c r="BY581" s="102"/>
      <c r="BZ581" s="48"/>
      <c r="CA581" s="50"/>
      <c r="CB581" s="120" t="s">
        <v>3475</v>
      </c>
      <c r="CC581" s="46"/>
      <c r="CD581" s="48"/>
      <c r="CE581" s="50">
        <f>SUM(CE579:CE580)</f>
        <v>-9581833.2866667509</v>
      </c>
      <c r="CF581" s="48"/>
      <c r="CG581" s="50">
        <f>SUM(CG579:CG580)</f>
        <v>-9091667.8324998617</v>
      </c>
      <c r="CH581" s="48"/>
      <c r="CI581" s="110">
        <f>SUM(CI579:CI580)</f>
        <v>-8014202.3058333099</v>
      </c>
      <c r="CJ581" s="79"/>
      <c r="CK581" s="102"/>
      <c r="CL581" s="102"/>
      <c r="CM581" s="102"/>
      <c r="CN581" s="102"/>
      <c r="CO581" s="102"/>
      <c r="CP581" s="21"/>
      <c r="CQ581" s="17"/>
      <c r="CV581" s="19"/>
      <c r="CW581" s="19"/>
      <c r="CX581" s="19"/>
      <c r="CZ581" s="21"/>
    </row>
    <row r="582" spans="3:104" x14ac:dyDescent="0.2">
      <c r="E582" s="39"/>
      <c r="F582" s="39"/>
      <c r="G582" s="39"/>
      <c r="AA582" s="19"/>
      <c r="AB582" s="19"/>
      <c r="AC582" s="19"/>
      <c r="AD582" s="131"/>
      <c r="AE582" s="105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120"/>
      <c r="AQ582" s="46"/>
      <c r="AR582" s="48"/>
      <c r="AS582" s="48"/>
      <c r="AT582" s="48"/>
      <c r="AU582" s="48"/>
      <c r="AV582" s="48"/>
      <c r="AW582" s="111"/>
      <c r="AX582" s="48"/>
      <c r="AY582" s="48"/>
      <c r="AZ582" s="79"/>
      <c r="BA582" s="83"/>
      <c r="BB582" s="48"/>
      <c r="BC582" s="48"/>
      <c r="BD582" s="120"/>
      <c r="BE582" s="46"/>
      <c r="BF582" s="48"/>
      <c r="BG582" s="48"/>
      <c r="BH582" s="48"/>
      <c r="BI582" s="48"/>
      <c r="BJ582" s="48"/>
      <c r="BK582" s="111"/>
      <c r="BL582" s="79"/>
      <c r="BM582" s="223"/>
      <c r="BN582" s="83"/>
      <c r="BO582" s="79"/>
      <c r="BP582" s="120"/>
      <c r="BQ582" s="46"/>
      <c r="BR582" s="48"/>
      <c r="BS582" s="48"/>
      <c r="BT582" s="48"/>
      <c r="BU582" s="48"/>
      <c r="BV582" s="48"/>
      <c r="BW582" s="111"/>
      <c r="BX582" s="79"/>
      <c r="BY582" s="83"/>
      <c r="BZ582" s="48"/>
      <c r="CA582" s="48"/>
      <c r="CB582" s="120"/>
      <c r="CC582" s="46"/>
      <c r="CD582" s="48"/>
      <c r="CE582" s="48"/>
      <c r="CF582" s="48"/>
      <c r="CG582" s="48"/>
      <c r="CH582" s="48"/>
      <c r="CI582" s="111"/>
      <c r="CJ582" s="79"/>
      <c r="CK582" s="83"/>
      <c r="CL582" s="83"/>
      <c r="CM582" s="83"/>
      <c r="CN582" s="82"/>
      <c r="CO582" s="82"/>
      <c r="CP582" s="49"/>
      <c r="CQ582" s="48"/>
      <c r="CS582" s="47"/>
      <c r="CT582" s="47"/>
      <c r="CV582" s="19"/>
      <c r="CW582" s="19"/>
      <c r="CX582" s="19"/>
      <c r="CZ582" s="21"/>
    </row>
    <row r="583" spans="3:104" x14ac:dyDescent="0.2">
      <c r="E583" s="39"/>
      <c r="F583" s="39"/>
      <c r="G583" s="39"/>
      <c r="AA583" s="19"/>
      <c r="AB583" s="19"/>
      <c r="AC583" s="19"/>
      <c r="AD583" s="131"/>
      <c r="AE583" s="105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120" t="s">
        <v>3593</v>
      </c>
      <c r="AQ583" s="46"/>
      <c r="AR583" s="48"/>
      <c r="AS583" s="140">
        <v>0.1045</v>
      </c>
      <c r="AT583" s="141"/>
      <c r="AU583" s="140">
        <f>AS583</f>
        <v>0.1045</v>
      </c>
      <c r="AV583" s="141"/>
      <c r="AW583" s="142">
        <f>AU583</f>
        <v>0.1045</v>
      </c>
      <c r="AX583" s="48"/>
      <c r="AY583" s="106"/>
      <c r="AZ583" s="79"/>
      <c r="BA583" s="84"/>
      <c r="BB583" s="48"/>
      <c r="BC583" s="106"/>
      <c r="BD583" s="120" t="s">
        <v>3593</v>
      </c>
      <c r="BE583" s="46"/>
      <c r="BF583" s="48"/>
      <c r="BG583" s="140">
        <v>0.1118</v>
      </c>
      <c r="BH583" s="141"/>
      <c r="BI583" s="140">
        <f>BG583</f>
        <v>0.1118</v>
      </c>
      <c r="BJ583" s="141"/>
      <c r="BK583" s="142">
        <f>BI583</f>
        <v>0.1118</v>
      </c>
      <c r="BL583" s="79"/>
      <c r="BM583" s="84"/>
      <c r="BN583" s="84"/>
      <c r="BO583" s="79"/>
      <c r="BP583" s="120" t="s">
        <v>3593</v>
      </c>
      <c r="BQ583" s="46"/>
      <c r="BR583" s="48"/>
      <c r="BS583" s="140">
        <v>0.1145</v>
      </c>
      <c r="BT583" s="141"/>
      <c r="BU583" s="140">
        <f>BS583</f>
        <v>0.1145</v>
      </c>
      <c r="BV583" s="141"/>
      <c r="BW583" s="142">
        <f>BU583</f>
        <v>0.1145</v>
      </c>
      <c r="BX583" s="79"/>
      <c r="BY583" s="84"/>
      <c r="BZ583" s="48"/>
      <c r="CA583" s="106"/>
      <c r="CB583" s="120" t="s">
        <v>3593</v>
      </c>
      <c r="CC583" s="46"/>
      <c r="CD583" s="48"/>
      <c r="CE583" s="140">
        <f>CQ568</f>
        <v>0.11456899070316244</v>
      </c>
      <c r="CF583" s="141"/>
      <c r="CG583" s="140">
        <f>CE583</f>
        <v>0.11456899070316244</v>
      </c>
      <c r="CH583" s="141"/>
      <c r="CI583" s="142">
        <f>CG583</f>
        <v>0.11456899070316244</v>
      </c>
      <c r="CJ583" s="79"/>
      <c r="CK583" s="84"/>
      <c r="CL583" s="84"/>
      <c r="CM583" s="84"/>
      <c r="CN583" s="84"/>
      <c r="CO583" s="84"/>
      <c r="CP583" s="49"/>
      <c r="CQ583" s="48"/>
      <c r="CS583" s="47"/>
      <c r="CT583" s="47"/>
      <c r="CV583" s="19"/>
      <c r="CW583" s="19"/>
      <c r="CX583" s="19"/>
      <c r="CZ583" s="21"/>
    </row>
    <row r="584" spans="3:104" x14ac:dyDescent="0.2">
      <c r="E584" s="39"/>
      <c r="F584" s="39"/>
      <c r="G584" s="39"/>
      <c r="AA584" s="19"/>
      <c r="AB584" s="19"/>
      <c r="AC584" s="19"/>
      <c r="AD584" s="131"/>
      <c r="AE584" s="105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120"/>
      <c r="AQ584" s="46"/>
      <c r="AR584" s="48"/>
      <c r="AS584" s="98"/>
      <c r="AT584" s="98"/>
      <c r="AU584" s="98"/>
      <c r="AV584" s="98"/>
      <c r="AW584" s="100"/>
      <c r="AX584" s="48"/>
      <c r="AY584" s="48"/>
      <c r="AZ584" s="79"/>
      <c r="BA584" s="83"/>
      <c r="BB584" s="48"/>
      <c r="BC584" s="48"/>
      <c r="BD584" s="120"/>
      <c r="BE584" s="46"/>
      <c r="BF584" s="48"/>
      <c r="BG584" s="98"/>
      <c r="BH584" s="98"/>
      <c r="BI584" s="98"/>
      <c r="BJ584" s="98"/>
      <c r="BK584" s="100"/>
      <c r="BL584" s="79"/>
      <c r="BM584" s="83"/>
      <c r="BN584" s="83"/>
      <c r="BO584" s="79"/>
      <c r="BP584" s="120"/>
      <c r="BQ584" s="46"/>
      <c r="BR584" s="48"/>
      <c r="BS584" s="98"/>
      <c r="BT584" s="98"/>
      <c r="BU584" s="98"/>
      <c r="BV584" s="98"/>
      <c r="BW584" s="100"/>
      <c r="BX584" s="79"/>
      <c r="BY584" s="83"/>
      <c r="BZ584" s="48"/>
      <c r="CA584" s="48"/>
      <c r="CB584" s="120"/>
      <c r="CC584" s="46"/>
      <c r="CD584" s="48"/>
      <c r="CE584" s="98"/>
      <c r="CF584" s="98"/>
      <c r="CG584" s="98"/>
      <c r="CH584" s="98"/>
      <c r="CI584" s="100"/>
      <c r="CJ584" s="79"/>
      <c r="CK584" s="83"/>
      <c r="CL584" s="83"/>
      <c r="CM584" s="83"/>
      <c r="CN584" s="82"/>
      <c r="CO584" s="81"/>
      <c r="CP584" s="49"/>
      <c r="CQ584" s="48"/>
      <c r="CS584" s="47"/>
      <c r="CT584" s="47"/>
      <c r="CV584" s="19"/>
      <c r="CW584" s="19"/>
      <c r="CX584" s="19"/>
      <c r="CZ584" s="21"/>
    </row>
    <row r="585" spans="3:104" x14ac:dyDescent="0.2">
      <c r="E585" s="39"/>
      <c r="F585" s="39"/>
      <c r="G585" s="39"/>
      <c r="AA585" s="19"/>
      <c r="AB585" s="19"/>
      <c r="AC585" s="19"/>
      <c r="AD585" s="131"/>
      <c r="AE585" s="105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120" t="s">
        <v>3476</v>
      </c>
      <c r="AQ585" s="46"/>
      <c r="AR585" s="48"/>
      <c r="AS585" s="121">
        <f>AS581*AS583</f>
        <v>766289.24108229869</v>
      </c>
      <c r="AT585" s="121"/>
      <c r="AU585" s="121">
        <f>AU581*AU583</f>
        <v>640700.12595188152</v>
      </c>
      <c r="AV585" s="121"/>
      <c r="AW585" s="122">
        <f>AW581*AW583</f>
        <v>447827.86423374864</v>
      </c>
      <c r="AX585" s="48"/>
      <c r="AY585" s="107"/>
      <c r="AZ585" s="79"/>
      <c r="BA585" s="103"/>
      <c r="BB585" s="48"/>
      <c r="BC585" s="107"/>
      <c r="BD585" s="120" t="s">
        <v>3476</v>
      </c>
      <c r="BE585" s="46"/>
      <c r="BF585" s="48"/>
      <c r="BG585" s="121">
        <f>BG581*BG583</f>
        <v>153857.56121342871</v>
      </c>
      <c r="BH585" s="121"/>
      <c r="BI585" s="121">
        <f>BI581*BI583</f>
        <v>-132809.11240133116</v>
      </c>
      <c r="BJ585" s="121"/>
      <c r="BK585" s="122">
        <f>BK581*BK583</f>
        <v>-352155.38201025344</v>
      </c>
      <c r="BL585" s="79"/>
      <c r="BM585" s="103"/>
      <c r="BN585" s="103"/>
      <c r="BO585" s="79"/>
      <c r="BP585" s="120" t="s">
        <v>3476</v>
      </c>
      <c r="BQ585" s="46"/>
      <c r="BR585" s="48"/>
      <c r="BS585" s="121">
        <f>BS581*BS583</f>
        <v>-538402.23615291342</v>
      </c>
      <c r="BT585" s="121"/>
      <c r="BU585" s="121">
        <f>BU581*BU583</f>
        <v>-754049.10923000111</v>
      </c>
      <c r="BV585" s="121"/>
      <c r="BW585" s="122">
        <f>BW581*BW583</f>
        <v>-952390.39763333288</v>
      </c>
      <c r="BX585" s="79"/>
      <c r="BY585" s="103"/>
      <c r="BZ585" s="121"/>
      <c r="CA585" s="121"/>
      <c r="CB585" s="120" t="s">
        <v>3476</v>
      </c>
      <c r="CC585" s="46"/>
      <c r="CD585" s="48"/>
      <c r="CE585" s="121">
        <f>CE581*CE583</f>
        <v>-1097780.9687393755</v>
      </c>
      <c r="CF585" s="121"/>
      <c r="CG585" s="121">
        <f>CG581*CG583</f>
        <v>-1041623.2073779177</v>
      </c>
      <c r="CH585" s="121"/>
      <c r="CI585" s="122">
        <f>CI581*CI583</f>
        <v>-918179.0694702795</v>
      </c>
      <c r="CJ585" s="79"/>
      <c r="CK585" s="103"/>
      <c r="CL585" s="103"/>
      <c r="CM585" s="103"/>
      <c r="CN585" s="103"/>
      <c r="CO585" s="103"/>
      <c r="CP585" s="49"/>
      <c r="CQ585" s="48"/>
      <c r="CS585" s="47"/>
      <c r="CT585" s="47"/>
      <c r="CV585" s="19"/>
      <c r="CW585" s="19"/>
      <c r="CX585" s="19"/>
      <c r="CZ585" s="21"/>
    </row>
    <row r="586" spans="3:104" ht="13.5" thickBot="1" x14ac:dyDescent="0.25">
      <c r="E586" s="39"/>
      <c r="F586" s="39"/>
      <c r="G586" s="39"/>
      <c r="AA586" s="19"/>
      <c r="AB586" s="19"/>
      <c r="AC586" s="19"/>
      <c r="AD586" s="131"/>
      <c r="AE586" s="105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57"/>
      <c r="AQ586" s="112"/>
      <c r="AR586" s="112"/>
      <c r="AS586" s="112"/>
      <c r="AT586" s="112"/>
      <c r="AU586" s="112"/>
      <c r="AV586" s="112"/>
      <c r="AW586" s="113"/>
      <c r="AX586" s="48"/>
      <c r="AY586" s="79"/>
      <c r="AZ586" s="79"/>
      <c r="BA586" s="85"/>
      <c r="BB586" s="48"/>
      <c r="BC586" s="79"/>
      <c r="BD586" s="57"/>
      <c r="BE586" s="112"/>
      <c r="BF586" s="112"/>
      <c r="BG586" s="112"/>
      <c r="BH586" s="112"/>
      <c r="BI586" s="112"/>
      <c r="BJ586" s="112"/>
      <c r="BK586" s="113"/>
      <c r="BL586" s="79"/>
      <c r="BM586" s="85"/>
      <c r="BN586" s="80"/>
      <c r="BO586" s="79"/>
      <c r="BP586" s="57"/>
      <c r="BQ586" s="112"/>
      <c r="BR586" s="112"/>
      <c r="BS586" s="112"/>
      <c r="BT586" s="112"/>
      <c r="BU586" s="112"/>
      <c r="BV586" s="112"/>
      <c r="BW586" s="113"/>
      <c r="BX586" s="79"/>
      <c r="BY586" s="85"/>
      <c r="BZ586" s="48"/>
      <c r="CA586" s="48"/>
      <c r="CB586" s="57"/>
      <c r="CC586" s="112"/>
      <c r="CD586" s="112"/>
      <c r="CE586" s="112"/>
      <c r="CF586" s="112"/>
      <c r="CG586" s="112"/>
      <c r="CH586" s="112"/>
      <c r="CI586" s="113"/>
      <c r="CJ586" s="79"/>
      <c r="CK586" s="85"/>
      <c r="CL586" s="80"/>
      <c r="CM586" s="86"/>
      <c r="CN586" s="80"/>
      <c r="CO586" s="87"/>
      <c r="CP586" s="47"/>
      <c r="CQ586" s="47"/>
      <c r="CW586" s="21"/>
    </row>
    <row r="587" spans="3:104" x14ac:dyDescent="0.2">
      <c r="E587" s="39"/>
      <c r="F587" s="39"/>
      <c r="G587" s="39"/>
      <c r="AA587" s="19"/>
      <c r="AB587" s="19"/>
      <c r="AC587" s="19"/>
      <c r="AD587" s="131"/>
      <c r="AE587" s="105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Y587" s="79"/>
      <c r="AZ587" s="79"/>
      <c r="BA587" s="85"/>
      <c r="BC587" s="79"/>
      <c r="BD587" s="79"/>
      <c r="BE587" s="85"/>
      <c r="BG587" s="79"/>
      <c r="BH587" s="79"/>
      <c r="BI587" s="85"/>
      <c r="BK587" s="79"/>
      <c r="BL587" s="79"/>
      <c r="BM587" s="85"/>
      <c r="BN587" s="80"/>
      <c r="BO587" s="79"/>
      <c r="BP587" s="79"/>
      <c r="BQ587" s="85"/>
      <c r="BR587" s="85"/>
      <c r="BS587" s="79"/>
      <c r="BT587" s="79"/>
      <c r="BU587" s="85"/>
      <c r="BV587" s="85"/>
      <c r="BW587" s="79"/>
      <c r="BX587" s="79"/>
      <c r="BY587" s="85"/>
      <c r="BZ587" s="85"/>
      <c r="CA587" s="79"/>
      <c r="CB587" s="79"/>
      <c r="CC587" s="85"/>
      <c r="CD587" s="85"/>
      <c r="CE587" s="79"/>
      <c r="CF587" s="79"/>
      <c r="CG587" s="85"/>
      <c r="CH587" s="85"/>
      <c r="CI587" s="79"/>
      <c r="CJ587" s="79"/>
      <c r="CK587" s="85"/>
      <c r="CL587" s="80"/>
      <c r="CM587" s="86"/>
      <c r="CN587" s="80"/>
      <c r="CO587" s="85"/>
      <c r="CP587" s="47"/>
      <c r="CQ587" s="47"/>
      <c r="CW587" s="21"/>
    </row>
    <row r="588" spans="3:104" x14ac:dyDescent="0.2">
      <c r="E588" s="39"/>
      <c r="F588" s="39"/>
      <c r="G588" s="39"/>
      <c r="AA588" s="19"/>
      <c r="AB588" s="19"/>
      <c r="AC588" s="19"/>
      <c r="AD588" s="131"/>
      <c r="AE588" s="105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Q588" s="17" t="s">
        <v>3693</v>
      </c>
      <c r="AS588" s="161">
        <f>AS585</f>
        <v>766289.24108229869</v>
      </c>
      <c r="AU588" s="162">
        <v>828706.64238542179</v>
      </c>
      <c r="AW588" s="161">
        <f>AW585</f>
        <v>447827.86423374864</v>
      </c>
      <c r="AY588" s="79"/>
      <c r="AZ588" s="79"/>
      <c r="BA588" s="85"/>
      <c r="BC588" s="79"/>
      <c r="BD588" s="79"/>
      <c r="BE588" s="85"/>
      <c r="BG588" s="79"/>
      <c r="BH588" s="79"/>
      <c r="BI588" s="85"/>
      <c r="BK588" s="79"/>
      <c r="BL588" s="79"/>
      <c r="BM588" s="85"/>
      <c r="BN588" s="80"/>
      <c r="BO588" s="79"/>
      <c r="BP588" s="79"/>
      <c r="BQ588" s="85"/>
      <c r="BR588" s="85"/>
      <c r="BS588" s="159"/>
      <c r="BT588" s="159"/>
      <c r="BU588" s="159"/>
      <c r="BV588" s="85"/>
      <c r="BW588" s="159"/>
      <c r="BX588" s="79"/>
      <c r="BY588" s="85"/>
      <c r="BZ588" s="85"/>
      <c r="CA588" s="79"/>
      <c r="CB588" s="79"/>
      <c r="CC588" s="85"/>
      <c r="CD588" s="85"/>
      <c r="CE588" s="79"/>
      <c r="CF588" s="79"/>
      <c r="CG588" s="85"/>
      <c r="CH588" s="85"/>
      <c r="CI588" s="79"/>
      <c r="CJ588" s="79"/>
      <c r="CK588" s="85"/>
      <c r="CL588" s="80"/>
      <c r="CM588" s="86"/>
      <c r="CN588" s="80"/>
      <c r="CO588" s="87"/>
      <c r="CP588" s="47"/>
      <c r="CQ588" s="47"/>
      <c r="CW588" s="21"/>
    </row>
    <row r="589" spans="3:104" x14ac:dyDescent="0.2">
      <c r="E589" s="39"/>
      <c r="F589" s="39"/>
      <c r="G589" s="39"/>
      <c r="AA589" s="19"/>
      <c r="AB589" s="19"/>
      <c r="AC589" s="19"/>
      <c r="AD589" s="131"/>
      <c r="AE589" s="105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Y589" s="79"/>
      <c r="AZ589" s="79"/>
      <c r="BA589" s="85"/>
      <c r="BC589" s="79"/>
      <c r="BD589" s="79"/>
      <c r="BE589" s="85"/>
      <c r="BG589" s="250"/>
      <c r="BH589" s="79"/>
      <c r="BI589" s="250"/>
      <c r="BK589" s="250"/>
      <c r="BL589" s="79"/>
      <c r="BM589" s="85"/>
      <c r="BN589" s="80"/>
      <c r="BO589" s="79"/>
      <c r="BP589" s="79"/>
      <c r="BQ589" s="85"/>
      <c r="BR589" s="85"/>
      <c r="BS589" s="159"/>
      <c r="BT589" s="159"/>
      <c r="BU589" s="159"/>
      <c r="BV589" s="85"/>
      <c r="BW589" s="159"/>
      <c r="BX589" s="79"/>
      <c r="BY589" s="85"/>
      <c r="BZ589" s="85"/>
      <c r="CA589" s="79"/>
      <c r="CB589" s="79"/>
      <c r="CC589" s="85"/>
      <c r="CD589" s="85"/>
      <c r="CE589" s="79"/>
      <c r="CF589" s="79"/>
      <c r="CG589" s="85"/>
      <c r="CH589" s="85"/>
      <c r="CI589" s="79"/>
      <c r="CJ589" s="79"/>
      <c r="CK589" s="85"/>
      <c r="CL589" s="80"/>
      <c r="CM589" s="86"/>
      <c r="CN589" s="80"/>
      <c r="CO589" s="88"/>
      <c r="CP589" s="47"/>
      <c r="CQ589" s="47"/>
      <c r="CS589" s="20"/>
      <c r="CW589" s="21"/>
    </row>
    <row r="590" spans="3:104" x14ac:dyDescent="0.2">
      <c r="E590" s="39"/>
      <c r="F590" s="39"/>
      <c r="G590" s="39"/>
      <c r="AA590" s="19"/>
      <c r="AB590" s="19"/>
      <c r="AC590" s="19"/>
      <c r="AD590" s="131"/>
      <c r="AE590" s="105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Q590" s="77" t="s">
        <v>3694</v>
      </c>
      <c r="AR590" s="77"/>
      <c r="AS590" s="163">
        <f>AS585-AS588</f>
        <v>0</v>
      </c>
      <c r="AT590" s="77"/>
      <c r="AU590" s="163">
        <f>AU585-AU588</f>
        <v>-188006.51643354027</v>
      </c>
      <c r="AV590" s="77"/>
      <c r="AW590" s="163">
        <f>AW585-AW588</f>
        <v>0</v>
      </c>
      <c r="AY590" s="79"/>
      <c r="AZ590" s="79"/>
      <c r="BA590" s="85"/>
      <c r="BC590" s="79"/>
      <c r="BD590" s="79"/>
      <c r="BE590" s="85"/>
      <c r="BG590" s="79"/>
      <c r="BH590" s="79"/>
      <c r="BI590" s="85"/>
      <c r="BK590" s="79"/>
      <c r="BL590" s="79"/>
      <c r="BM590" s="85"/>
      <c r="BN590" s="80"/>
      <c r="BO590" s="79"/>
      <c r="BP590" s="79"/>
      <c r="BQ590" s="85"/>
      <c r="BR590" s="85"/>
      <c r="BS590" s="159"/>
      <c r="BT590" s="159"/>
      <c r="BU590" s="159"/>
      <c r="BV590" s="85"/>
      <c r="BW590" s="159"/>
      <c r="BX590" s="79"/>
      <c r="BY590" s="85"/>
      <c r="BZ590" s="85"/>
      <c r="CA590" s="79"/>
      <c r="CB590" s="79"/>
      <c r="CC590" s="85"/>
      <c r="CD590" s="85"/>
      <c r="CE590" s="79"/>
      <c r="CF590" s="79"/>
      <c r="CG590" s="85"/>
      <c r="CH590" s="85"/>
      <c r="CI590" s="79"/>
      <c r="CJ590" s="79"/>
      <c r="CK590" s="85"/>
      <c r="CL590" s="80"/>
      <c r="CM590" s="86"/>
      <c r="CN590" s="80"/>
      <c r="CO590" s="89"/>
      <c r="CP590" s="47"/>
      <c r="CQ590" s="47"/>
      <c r="CS590" s="25"/>
    </row>
    <row r="591" spans="3:104" x14ac:dyDescent="0.2">
      <c r="E591" s="39"/>
      <c r="F591" s="39"/>
      <c r="G591" s="39"/>
      <c r="AA591" s="19"/>
      <c r="AB591" s="19"/>
      <c r="AC591" s="19"/>
      <c r="AD591" s="131"/>
      <c r="AE591" s="105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Y591" s="46"/>
      <c r="AZ591" s="46"/>
      <c r="BA591" s="47"/>
      <c r="BC591" s="46"/>
      <c r="BD591" s="46"/>
      <c r="BE591" s="47"/>
      <c r="BG591" s="46"/>
      <c r="BH591" s="46"/>
      <c r="BI591" s="47"/>
      <c r="BK591" s="46"/>
      <c r="BL591" s="46"/>
      <c r="BM591" s="47"/>
      <c r="BN591" s="48"/>
      <c r="BO591" s="46"/>
      <c r="BP591" s="46"/>
      <c r="BQ591" s="47"/>
      <c r="BR591" s="47"/>
      <c r="BS591" s="46"/>
      <c r="BT591" s="46"/>
      <c r="BU591" s="47"/>
      <c r="BV591" s="47"/>
      <c r="BW591" s="46"/>
      <c r="BX591" s="46"/>
      <c r="BY591" s="47"/>
      <c r="BZ591" s="47"/>
      <c r="CA591" s="46"/>
      <c r="CB591" s="46"/>
      <c r="CC591" s="47"/>
      <c r="CD591" s="47"/>
      <c r="CE591" s="46"/>
      <c r="CF591" s="46"/>
      <c r="CG591" s="47"/>
      <c r="CH591" s="47"/>
      <c r="CI591" s="46"/>
      <c r="CJ591" s="46"/>
      <c r="CK591" s="47"/>
      <c r="CL591" s="48"/>
      <c r="CM591" s="49"/>
      <c r="CN591" s="48"/>
      <c r="CO591" s="48"/>
      <c r="CP591" s="47"/>
      <c r="CQ591" s="47"/>
      <c r="CW591" s="21"/>
    </row>
    <row r="592" spans="3:104" x14ac:dyDescent="0.2">
      <c r="E592" s="39"/>
      <c r="F592" s="39"/>
      <c r="G592" s="39"/>
      <c r="AA592" s="19"/>
      <c r="AB592" s="19"/>
      <c r="AC592" s="19"/>
      <c r="AD592" s="131"/>
      <c r="AE592" s="105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S592" s="161"/>
      <c r="AU592" s="161"/>
      <c r="AW592" s="161"/>
      <c r="AY592" s="46"/>
      <c r="AZ592" s="46"/>
      <c r="BA592" s="47"/>
      <c r="BC592" s="46"/>
      <c r="BD592" s="46"/>
      <c r="BE592" s="47"/>
      <c r="BG592" s="46"/>
      <c r="BH592" s="46"/>
      <c r="BI592" s="47"/>
      <c r="BK592" s="46"/>
      <c r="BL592" s="46"/>
      <c r="BM592" s="47"/>
      <c r="BN592" s="48"/>
      <c r="BO592" s="46"/>
      <c r="BP592" s="46"/>
      <c r="BQ592" s="47"/>
      <c r="BR592" s="47"/>
      <c r="BS592" s="248"/>
      <c r="BT592" s="46"/>
      <c r="BU592" s="47"/>
      <c r="BV592" s="47"/>
      <c r="BW592" s="46"/>
      <c r="BX592" s="46"/>
      <c r="BY592" s="47"/>
      <c r="BZ592" s="47"/>
      <c r="CA592" s="46"/>
      <c r="CB592" s="46"/>
      <c r="CC592" s="47"/>
      <c r="CD592" s="47"/>
      <c r="CE592" s="46"/>
      <c r="CF592" s="46"/>
      <c r="CG592" s="47"/>
      <c r="CH592" s="47"/>
      <c r="CI592" s="46"/>
      <c r="CJ592" s="46"/>
      <c r="CK592" s="47"/>
      <c r="CL592" s="48"/>
      <c r="CM592" s="49"/>
      <c r="CN592" s="48"/>
      <c r="CO592" s="52"/>
      <c r="CP592" s="47"/>
      <c r="CQ592" s="47"/>
      <c r="CW592" s="21"/>
    </row>
    <row r="593" spans="2:101" x14ac:dyDescent="0.2">
      <c r="E593" s="39"/>
      <c r="F593" s="39"/>
      <c r="G593" s="39"/>
      <c r="AA593" s="19"/>
      <c r="AB593" s="19"/>
      <c r="AC593" s="19"/>
      <c r="AD593" s="131"/>
      <c r="AE593" s="105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Y593" s="46"/>
      <c r="AZ593" s="46"/>
      <c r="BA593" s="47"/>
      <c r="BC593" s="46"/>
      <c r="BD593" s="46"/>
      <c r="BE593" s="47"/>
      <c r="BG593" s="46"/>
      <c r="BH593" s="46"/>
      <c r="BI593" s="47"/>
      <c r="BK593" s="46"/>
      <c r="BL593" s="46"/>
      <c r="BM593" s="47"/>
      <c r="BN593" s="48"/>
      <c r="BO593" s="46"/>
      <c r="BP593" s="46"/>
      <c r="BQ593" s="47"/>
      <c r="BR593" s="47"/>
      <c r="BS593" s="46"/>
      <c r="BT593" s="46"/>
      <c r="BU593" s="47"/>
      <c r="BV593" s="47"/>
      <c r="BW593" s="46"/>
      <c r="BX593" s="46"/>
      <c r="BY593" s="47"/>
      <c r="BZ593" s="47"/>
      <c r="CA593" s="46"/>
      <c r="CB593" s="46"/>
      <c r="CC593" s="47"/>
      <c r="CD593" s="47"/>
      <c r="CE593" s="46"/>
      <c r="CF593" s="46"/>
      <c r="CG593" s="47"/>
      <c r="CH593" s="47"/>
      <c r="CI593" s="46"/>
      <c r="CJ593" s="46"/>
      <c r="CK593" s="47"/>
      <c r="CL593" s="48"/>
      <c r="CM593" s="49"/>
      <c r="CN593" s="48"/>
      <c r="CO593" s="52"/>
      <c r="CP593" s="47"/>
      <c r="CQ593" s="47"/>
      <c r="CW593" s="21"/>
    </row>
    <row r="594" spans="2:101" x14ac:dyDescent="0.2">
      <c r="E594" s="39"/>
      <c r="F594" s="39"/>
      <c r="G594" s="39"/>
      <c r="AA594" s="19"/>
      <c r="AB594" s="19"/>
      <c r="AC594" s="19"/>
      <c r="AD594" s="131"/>
      <c r="AE594" s="105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Y594" s="46"/>
      <c r="AZ594" s="46"/>
      <c r="BA594" s="47"/>
      <c r="BC594" s="46"/>
      <c r="BD594" s="46"/>
      <c r="BE594" s="47"/>
      <c r="BG594" s="46"/>
      <c r="BH594" s="46"/>
      <c r="BI594" s="47"/>
      <c r="BK594" s="46"/>
      <c r="BL594" s="46"/>
      <c r="BM594" s="47"/>
      <c r="BN594" s="48"/>
      <c r="BO594" s="46"/>
      <c r="BP594" s="46"/>
      <c r="BQ594" s="47"/>
      <c r="BR594" s="47"/>
      <c r="BS594" s="46"/>
      <c r="BT594" s="46"/>
      <c r="BU594" s="47"/>
      <c r="BV594" s="47"/>
      <c r="BW594" s="46"/>
      <c r="BX594" s="46"/>
      <c r="BY594" s="47"/>
      <c r="BZ594" s="47"/>
      <c r="CA594" s="46"/>
      <c r="CB594" s="46"/>
      <c r="CC594" s="47"/>
      <c r="CD594" s="47"/>
      <c r="CE594" s="46"/>
      <c r="CF594" s="46"/>
      <c r="CG594" s="47"/>
      <c r="CH594" s="47"/>
      <c r="CI594" s="46"/>
      <c r="CJ594" s="46"/>
      <c r="CK594" s="47"/>
      <c r="CL594" s="48"/>
      <c r="CM594" s="49"/>
      <c r="CN594" s="48"/>
      <c r="CO594" s="50"/>
      <c r="CP594" s="47"/>
      <c r="CQ594" s="47"/>
      <c r="CW594" s="21"/>
    </row>
    <row r="595" spans="2:101" x14ac:dyDescent="0.2">
      <c r="E595" s="39"/>
      <c r="F595" s="39"/>
      <c r="G595" s="39"/>
      <c r="AA595" s="19"/>
      <c r="AB595" s="19"/>
      <c r="AC595" s="19"/>
      <c r="AD595" s="131"/>
      <c r="AE595" s="105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Y595" s="46"/>
      <c r="AZ595" s="46"/>
      <c r="BA595" s="47"/>
      <c r="BC595" s="46"/>
      <c r="BD595" s="46"/>
      <c r="BE595" s="47"/>
      <c r="BG595" s="46"/>
      <c r="BH595" s="46"/>
      <c r="BI595" s="47"/>
      <c r="BK595" s="46"/>
      <c r="BL595" s="46"/>
      <c r="BM595" s="47"/>
      <c r="BN595" s="48"/>
      <c r="BO595" s="46"/>
      <c r="BP595" s="46"/>
      <c r="BQ595" s="47"/>
      <c r="BR595" s="47"/>
      <c r="BS595" s="46"/>
      <c r="BT595" s="46"/>
      <c r="BU595" s="47"/>
      <c r="BV595" s="47"/>
      <c r="BW595" s="46"/>
      <c r="BX595" s="46"/>
      <c r="BY595" s="47"/>
      <c r="BZ595" s="47"/>
      <c r="CA595" s="46"/>
      <c r="CB595" s="46"/>
      <c r="CC595" s="47"/>
      <c r="CD595" s="47"/>
      <c r="CE595" s="46"/>
      <c r="CF595" s="46"/>
      <c r="CG595" s="47"/>
      <c r="CH595" s="47"/>
      <c r="CI595" s="46"/>
      <c r="CJ595" s="46"/>
      <c r="CK595" s="47"/>
      <c r="CL595" s="48"/>
      <c r="CM595" s="49"/>
      <c r="CN595" s="48"/>
      <c r="CO595" s="52"/>
      <c r="CP595" s="47"/>
      <c r="CQ595" s="47"/>
      <c r="CW595" s="21"/>
    </row>
    <row r="596" spans="2:101" x14ac:dyDescent="0.2">
      <c r="E596" s="39"/>
      <c r="F596" s="39"/>
      <c r="G596" s="39"/>
      <c r="AA596" s="19"/>
      <c r="AB596" s="19"/>
      <c r="AC596" s="19"/>
      <c r="AD596" s="131"/>
      <c r="AE596" s="105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Y596" s="46"/>
      <c r="AZ596" s="46"/>
      <c r="BA596" s="47"/>
      <c r="BC596" s="46"/>
      <c r="BD596" s="46"/>
      <c r="BE596" s="47"/>
      <c r="BG596" s="46"/>
      <c r="BH596" s="46"/>
      <c r="BI596" s="47"/>
      <c r="BK596" s="46"/>
      <c r="BL596" s="46"/>
      <c r="BM596" s="47"/>
      <c r="BN596" s="48"/>
      <c r="BO596" s="46"/>
      <c r="BP596" s="46"/>
      <c r="BQ596" s="47"/>
      <c r="BR596" s="47"/>
      <c r="BS596" s="46"/>
      <c r="BT596" s="46"/>
      <c r="BU596" s="47"/>
      <c r="BV596" s="47"/>
      <c r="BW596" s="46"/>
      <c r="BX596" s="46"/>
      <c r="BY596" s="47"/>
      <c r="BZ596" s="47"/>
      <c r="CA596" s="46"/>
      <c r="CB596" s="46"/>
      <c r="CC596" s="47"/>
      <c r="CD596" s="47"/>
      <c r="CE596" s="46"/>
      <c r="CF596" s="46"/>
      <c r="CG596" s="47"/>
      <c r="CH596" s="47"/>
      <c r="CI596" s="46"/>
      <c r="CJ596" s="46"/>
      <c r="CK596" s="47"/>
      <c r="CL596" s="48"/>
      <c r="CM596" s="49"/>
      <c r="CN596" s="48"/>
      <c r="CO596" s="50"/>
      <c r="CP596" s="47"/>
      <c r="CQ596" s="47"/>
      <c r="CW596" s="21"/>
    </row>
    <row r="597" spans="2:101" x14ac:dyDescent="0.2">
      <c r="E597" s="39"/>
      <c r="F597" s="39"/>
      <c r="G597" s="39"/>
      <c r="AA597" s="19"/>
      <c r="AB597" s="19"/>
      <c r="AC597" s="19"/>
      <c r="AD597" s="131"/>
      <c r="AE597" s="105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Y597" s="46"/>
      <c r="AZ597" s="46"/>
      <c r="BA597" s="47"/>
      <c r="BC597" s="46"/>
      <c r="BD597" s="46"/>
      <c r="BE597" s="47"/>
      <c r="BG597" s="46"/>
      <c r="BH597" s="46"/>
      <c r="BI597" s="47"/>
      <c r="BK597" s="46"/>
      <c r="BL597" s="46"/>
      <c r="BM597" s="47"/>
      <c r="BN597" s="48"/>
      <c r="BO597" s="46"/>
      <c r="BP597" s="46"/>
      <c r="BQ597" s="47"/>
      <c r="BR597" s="47"/>
      <c r="BS597" s="46"/>
      <c r="BT597" s="46"/>
      <c r="BU597" s="47"/>
      <c r="BV597" s="47"/>
      <c r="BW597" s="46"/>
      <c r="BX597" s="46"/>
      <c r="BY597" s="47"/>
      <c r="BZ597" s="47"/>
      <c r="CA597" s="46"/>
      <c r="CB597" s="46"/>
      <c r="CC597" s="47"/>
      <c r="CD597" s="47"/>
      <c r="CE597" s="46"/>
      <c r="CF597" s="46"/>
      <c r="CG597" s="47"/>
      <c r="CH597" s="47"/>
      <c r="CI597" s="46"/>
      <c r="CJ597" s="46"/>
      <c r="CK597" s="47"/>
      <c r="CL597" s="48"/>
      <c r="CM597" s="49"/>
      <c r="CN597" s="48"/>
      <c r="CO597" s="51"/>
      <c r="CP597" s="47"/>
      <c r="CQ597" s="47"/>
      <c r="CW597" s="21"/>
    </row>
    <row r="598" spans="2:101" x14ac:dyDescent="0.2">
      <c r="E598" s="39"/>
      <c r="F598" s="39"/>
      <c r="G598" s="39"/>
      <c r="AA598" s="19"/>
      <c r="AB598" s="19"/>
      <c r="AC598" s="19"/>
      <c r="AD598" s="131"/>
      <c r="AE598" s="105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Y598" s="46"/>
      <c r="AZ598" s="46"/>
      <c r="BA598" s="47"/>
      <c r="BC598" s="46"/>
      <c r="BD598" s="46"/>
      <c r="BE598" s="47"/>
      <c r="BG598" s="46"/>
      <c r="BH598" s="46"/>
      <c r="BI598" s="47"/>
      <c r="BK598" s="46"/>
      <c r="BL598" s="46"/>
      <c r="BM598" s="47"/>
      <c r="BN598" s="48"/>
      <c r="BO598" s="46"/>
      <c r="BP598" s="46"/>
      <c r="BQ598" s="47"/>
      <c r="BR598" s="47"/>
      <c r="BS598" s="46"/>
      <c r="BT598" s="46"/>
      <c r="BU598" s="47"/>
      <c r="BV598" s="47"/>
      <c r="BW598" s="46"/>
      <c r="BX598" s="46"/>
      <c r="BY598" s="47"/>
      <c r="BZ598" s="47"/>
      <c r="CA598" s="46"/>
      <c r="CB598" s="46"/>
      <c r="CC598" s="47"/>
      <c r="CD598" s="47"/>
      <c r="CE598" s="46"/>
      <c r="CF598" s="46"/>
      <c r="CG598" s="47"/>
      <c r="CH598" s="47"/>
      <c r="CI598" s="46"/>
      <c r="CJ598" s="46"/>
      <c r="CK598" s="47"/>
      <c r="CL598" s="48"/>
      <c r="CM598" s="49"/>
      <c r="CN598" s="48"/>
      <c r="CO598" s="50"/>
      <c r="CP598" s="47"/>
      <c r="CQ598" s="47"/>
      <c r="CW598" s="21"/>
    </row>
    <row r="599" spans="2:101" x14ac:dyDescent="0.2">
      <c r="E599" s="39"/>
      <c r="F599" s="39"/>
      <c r="G599" s="39"/>
      <c r="AA599" s="19"/>
      <c r="AB599" s="19"/>
      <c r="AC599" s="19"/>
      <c r="AD599" s="131"/>
      <c r="AE599" s="105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Y599" s="46"/>
      <c r="AZ599" s="46"/>
      <c r="BA599" s="47"/>
      <c r="BC599" s="46"/>
      <c r="BD599" s="46"/>
      <c r="BE599" s="47"/>
      <c r="BG599" s="46"/>
      <c r="BH599" s="46"/>
      <c r="BI599" s="47"/>
      <c r="BK599" s="46"/>
      <c r="BL599" s="46"/>
      <c r="BM599" s="47"/>
      <c r="BN599" s="48"/>
      <c r="BO599" s="46"/>
      <c r="BP599" s="46"/>
      <c r="BQ599" s="47"/>
      <c r="BR599" s="47"/>
      <c r="BS599" s="46"/>
      <c r="BT599" s="46"/>
      <c r="BU599" s="47"/>
      <c r="BV599" s="47"/>
      <c r="BW599" s="46"/>
      <c r="BX599" s="46"/>
      <c r="BY599" s="47"/>
      <c r="BZ599" s="47"/>
      <c r="CA599" s="46"/>
      <c r="CB599" s="46"/>
      <c r="CC599" s="47"/>
      <c r="CD599" s="47"/>
      <c r="CE599" s="46"/>
      <c r="CF599" s="46"/>
      <c r="CG599" s="47"/>
      <c r="CH599" s="47"/>
      <c r="CI599" s="46"/>
      <c r="CJ599" s="46"/>
      <c r="CK599" s="47"/>
      <c r="CL599" s="48"/>
      <c r="CM599" s="49"/>
      <c r="CN599" s="48"/>
      <c r="CO599" s="52"/>
      <c r="CP599" s="47"/>
      <c r="CQ599" s="47"/>
      <c r="CW599" s="21"/>
    </row>
    <row r="600" spans="2:101" x14ac:dyDescent="0.2">
      <c r="E600" s="39"/>
      <c r="F600" s="39"/>
      <c r="G600" s="39"/>
      <c r="AA600" s="19"/>
      <c r="AB600" s="19"/>
      <c r="AC600" s="19"/>
      <c r="AD600" s="131"/>
      <c r="AE600" s="105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Y600" s="46"/>
      <c r="AZ600" s="46"/>
      <c r="BA600" s="47"/>
      <c r="BC600" s="46"/>
      <c r="BD600" s="46"/>
      <c r="BE600" s="47"/>
      <c r="BG600" s="46"/>
      <c r="BH600" s="46"/>
      <c r="BI600" s="47"/>
      <c r="BK600" s="46"/>
      <c r="BL600" s="46"/>
      <c r="BM600" s="47"/>
      <c r="BN600" s="48"/>
      <c r="BO600" s="46"/>
      <c r="BP600" s="46"/>
      <c r="BQ600" s="47"/>
      <c r="BR600" s="47"/>
      <c r="BS600" s="46"/>
      <c r="BT600" s="46"/>
      <c r="BU600" s="47"/>
      <c r="BV600" s="47"/>
      <c r="BW600" s="46"/>
      <c r="BX600" s="46"/>
      <c r="BY600" s="47"/>
      <c r="BZ600" s="47"/>
      <c r="CA600" s="46"/>
      <c r="CB600" s="46"/>
      <c r="CC600" s="47"/>
      <c r="CD600" s="47"/>
      <c r="CE600" s="46"/>
      <c r="CF600" s="46"/>
      <c r="CG600" s="47"/>
      <c r="CH600" s="47"/>
      <c r="CI600" s="46"/>
      <c r="CJ600" s="46"/>
      <c r="CK600" s="47"/>
      <c r="CL600" s="48"/>
      <c r="CM600" s="49"/>
      <c r="CN600" s="48"/>
      <c r="CO600" s="50"/>
      <c r="CP600" s="47"/>
      <c r="CQ600" s="47"/>
      <c r="CW600" s="21"/>
    </row>
    <row r="601" spans="2:101" x14ac:dyDescent="0.2">
      <c r="E601" s="39"/>
      <c r="F601" s="39"/>
      <c r="G601" s="39"/>
      <c r="AA601" s="19"/>
      <c r="AB601" s="19"/>
      <c r="AC601" s="19"/>
      <c r="AD601" s="131"/>
      <c r="AE601" s="105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Y601" s="47"/>
      <c r="AZ601" s="48"/>
      <c r="BA601" s="49"/>
      <c r="BC601" s="47"/>
      <c r="BD601" s="48"/>
      <c r="BE601" s="49"/>
      <c r="BG601" s="47"/>
      <c r="BH601" s="48"/>
      <c r="BI601" s="49"/>
      <c r="BK601" s="47"/>
      <c r="BL601" s="48"/>
      <c r="BM601" s="49"/>
      <c r="BN601" s="48"/>
      <c r="BO601" s="47"/>
      <c r="BP601" s="48"/>
      <c r="BQ601" s="49"/>
      <c r="BR601" s="49"/>
      <c r="BS601" s="47"/>
      <c r="BT601" s="48"/>
      <c r="BU601" s="49"/>
      <c r="BV601" s="49"/>
      <c r="BW601" s="47"/>
      <c r="BX601" s="48"/>
      <c r="BY601" s="49"/>
      <c r="BZ601" s="49"/>
      <c r="CA601" s="47"/>
      <c r="CB601" s="48"/>
      <c r="CC601" s="49"/>
      <c r="CD601" s="49"/>
      <c r="CE601" s="47"/>
      <c r="CF601" s="48"/>
      <c r="CG601" s="49"/>
      <c r="CH601" s="49"/>
      <c r="CI601" s="47"/>
      <c r="CJ601" s="48"/>
      <c r="CK601" s="49"/>
      <c r="CL601" s="48"/>
      <c r="CM601" s="47"/>
      <c r="CN601" s="47"/>
      <c r="CO601" s="47"/>
      <c r="CP601" s="47"/>
      <c r="CQ601" s="47"/>
      <c r="CW601" s="21"/>
    </row>
    <row r="602" spans="2:101" x14ac:dyDescent="0.2">
      <c r="E602" s="39"/>
      <c r="F602" s="39"/>
      <c r="G602" s="39"/>
      <c r="AA602" s="19"/>
      <c r="AB602" s="19"/>
      <c r="AC602" s="19"/>
      <c r="AD602" s="131"/>
      <c r="AE602" s="105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BA602" s="21"/>
      <c r="BE602" s="21"/>
      <c r="BI602" s="21"/>
      <c r="BM602" s="21"/>
      <c r="BQ602" s="21"/>
      <c r="BR602" s="21"/>
      <c r="BU602" s="21"/>
      <c r="BV602" s="21"/>
      <c r="BY602" s="21"/>
      <c r="BZ602" s="21"/>
      <c r="CC602" s="21"/>
      <c r="CD602" s="21"/>
      <c r="CG602" s="21"/>
      <c r="CH602" s="21"/>
      <c r="CK602" s="21"/>
      <c r="CW602" s="21"/>
    </row>
    <row r="603" spans="2:101" x14ac:dyDescent="0.2">
      <c r="E603" s="39"/>
      <c r="F603" s="39"/>
      <c r="G603" s="39"/>
      <c r="AA603" s="19"/>
      <c r="AB603" s="19"/>
      <c r="AC603" s="19"/>
      <c r="AD603" s="131"/>
      <c r="AE603" s="105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BA603" s="21"/>
      <c r="BE603" s="21"/>
      <c r="BI603" s="21"/>
      <c r="BM603" s="21"/>
      <c r="BQ603" s="21"/>
      <c r="BR603" s="21"/>
      <c r="BU603" s="21"/>
      <c r="BV603" s="21"/>
      <c r="BY603" s="21"/>
      <c r="BZ603" s="21"/>
      <c r="CC603" s="21"/>
      <c r="CD603" s="21"/>
      <c r="CG603" s="21"/>
      <c r="CH603" s="21"/>
      <c r="CK603" s="21"/>
      <c r="CW603" s="21"/>
    </row>
    <row r="604" spans="2:101" x14ac:dyDescent="0.2">
      <c r="E604" s="39">
        <v>1</v>
      </c>
      <c r="F604" s="39">
        <v>2</v>
      </c>
      <c r="G604" s="39">
        <v>3</v>
      </c>
      <c r="H604" s="39">
        <v>4</v>
      </c>
      <c r="I604" s="39">
        <v>5</v>
      </c>
      <c r="J604" s="39">
        <v>6</v>
      </c>
      <c r="K604" s="39">
        <v>7</v>
      </c>
      <c r="L604" s="39">
        <v>8</v>
      </c>
      <c r="M604" s="39">
        <v>9</v>
      </c>
      <c r="N604" s="39">
        <v>10</v>
      </c>
      <c r="O604" s="39">
        <v>11</v>
      </c>
      <c r="P604" s="39">
        <v>12</v>
      </c>
      <c r="Q604" s="39">
        <v>13</v>
      </c>
      <c r="R604" s="39">
        <v>14</v>
      </c>
      <c r="S604" s="39">
        <v>15</v>
      </c>
      <c r="T604" s="39">
        <v>16</v>
      </c>
      <c r="U604" s="39">
        <v>17</v>
      </c>
      <c r="V604" s="39">
        <v>18</v>
      </c>
      <c r="W604" s="39">
        <v>19</v>
      </c>
      <c r="X604" s="39">
        <v>20</v>
      </c>
      <c r="Y604" s="39">
        <v>21</v>
      </c>
      <c r="Z604" s="39">
        <v>22</v>
      </c>
      <c r="AA604" s="39">
        <v>23</v>
      </c>
      <c r="AB604" s="39">
        <v>24</v>
      </c>
      <c r="AC604" s="227">
        <v>25</v>
      </c>
      <c r="AD604" s="39">
        <v>26</v>
      </c>
      <c r="AE604" s="39">
        <v>27</v>
      </c>
      <c r="AF604" s="39">
        <v>28</v>
      </c>
      <c r="AG604" s="39">
        <v>29</v>
      </c>
      <c r="AH604" s="39">
        <v>30</v>
      </c>
      <c r="AI604" s="39">
        <v>31</v>
      </c>
      <c r="AJ604" s="39">
        <v>32</v>
      </c>
      <c r="AK604" s="39">
        <v>33</v>
      </c>
      <c r="AL604" s="39">
        <v>34</v>
      </c>
      <c r="AM604" s="39">
        <v>35</v>
      </c>
      <c r="AN604" s="39">
        <v>36</v>
      </c>
      <c r="AO604" s="39">
        <v>37</v>
      </c>
      <c r="AP604" s="39">
        <v>38</v>
      </c>
      <c r="AQ604" s="39">
        <v>39</v>
      </c>
      <c r="AR604" s="39">
        <v>40</v>
      </c>
      <c r="AS604" s="39">
        <v>41</v>
      </c>
      <c r="AT604" s="39">
        <v>42</v>
      </c>
      <c r="AU604" s="39">
        <v>43</v>
      </c>
      <c r="AV604" s="39">
        <v>44</v>
      </c>
      <c r="AW604" s="39">
        <v>45</v>
      </c>
      <c r="AX604" s="39">
        <v>46</v>
      </c>
      <c r="AY604" s="39">
        <v>47</v>
      </c>
      <c r="AZ604" s="39">
        <v>48</v>
      </c>
      <c r="BA604" s="39">
        <v>49</v>
      </c>
      <c r="BB604" s="39">
        <v>50</v>
      </c>
      <c r="BC604" s="39">
        <v>51</v>
      </c>
      <c r="BD604" s="39">
        <v>52</v>
      </c>
      <c r="BE604" s="39">
        <v>53</v>
      </c>
      <c r="BF604" s="39">
        <v>54</v>
      </c>
      <c r="BG604" s="39">
        <v>55</v>
      </c>
      <c r="BH604" s="39">
        <v>56</v>
      </c>
      <c r="BI604" s="39">
        <v>57</v>
      </c>
      <c r="BJ604" s="39">
        <v>58</v>
      </c>
      <c r="BK604" s="39">
        <v>59</v>
      </c>
      <c r="BL604" s="39">
        <v>60</v>
      </c>
      <c r="BM604" s="39">
        <v>61</v>
      </c>
      <c r="BN604" s="39">
        <v>62</v>
      </c>
      <c r="BO604" s="39">
        <v>63</v>
      </c>
      <c r="BP604" s="39">
        <v>64</v>
      </c>
      <c r="BQ604" s="39">
        <v>65</v>
      </c>
      <c r="BR604" s="39">
        <v>66</v>
      </c>
      <c r="BS604" s="39">
        <v>67</v>
      </c>
      <c r="BT604" s="39">
        <v>68</v>
      </c>
      <c r="BU604" s="39">
        <v>69</v>
      </c>
      <c r="BV604" s="39">
        <v>70</v>
      </c>
      <c r="BW604" s="39">
        <v>71</v>
      </c>
      <c r="BX604" s="39">
        <v>72</v>
      </c>
      <c r="BY604" s="39">
        <v>73</v>
      </c>
      <c r="BZ604" s="39">
        <v>74</v>
      </c>
      <c r="CA604" s="39">
        <v>75</v>
      </c>
      <c r="CB604" s="39">
        <v>76</v>
      </c>
      <c r="CC604" s="39">
        <v>77</v>
      </c>
      <c r="CD604" s="39">
        <v>78</v>
      </c>
      <c r="CE604" s="39">
        <v>79</v>
      </c>
      <c r="CF604" s="39">
        <v>80</v>
      </c>
      <c r="CG604" s="39">
        <v>81</v>
      </c>
      <c r="CH604" s="39">
        <v>82</v>
      </c>
      <c r="CI604" s="39">
        <v>83</v>
      </c>
      <c r="CJ604" s="39">
        <v>84</v>
      </c>
      <c r="CK604" s="39">
        <v>85</v>
      </c>
      <c r="CW604" s="21"/>
    </row>
    <row r="605" spans="2:101" x14ac:dyDescent="0.2">
      <c r="E605" s="39"/>
      <c r="F605" s="39"/>
      <c r="G605" s="39"/>
      <c r="H605" s="37">
        <f t="shared" ref="H605:AO605" si="690">H5</f>
        <v>2018</v>
      </c>
      <c r="I605" s="36">
        <f t="shared" si="690"/>
        <v>2018</v>
      </c>
      <c r="J605" s="36">
        <f t="shared" si="690"/>
        <v>2018</v>
      </c>
      <c r="K605" s="36">
        <f t="shared" si="690"/>
        <v>2018</v>
      </c>
      <c r="L605" s="36">
        <f t="shared" si="690"/>
        <v>2018</v>
      </c>
      <c r="M605" s="36">
        <f t="shared" si="690"/>
        <v>2018</v>
      </c>
      <c r="N605" s="36">
        <f t="shared" si="690"/>
        <v>2018</v>
      </c>
      <c r="O605" s="36">
        <f t="shared" si="690"/>
        <v>2018</v>
      </c>
      <c r="P605" s="36">
        <f t="shared" si="690"/>
        <v>2018</v>
      </c>
      <c r="Q605" s="36">
        <f t="shared" si="690"/>
        <v>2018</v>
      </c>
      <c r="R605" s="36">
        <f t="shared" si="690"/>
        <v>2019</v>
      </c>
      <c r="S605" s="36">
        <f t="shared" si="690"/>
        <v>2019</v>
      </c>
      <c r="T605" s="36">
        <f t="shared" si="690"/>
        <v>2019</v>
      </c>
      <c r="U605" s="36">
        <f t="shared" si="690"/>
        <v>2019</v>
      </c>
      <c r="V605" s="36">
        <f t="shared" si="690"/>
        <v>2019</v>
      </c>
      <c r="W605" s="36">
        <f t="shared" si="690"/>
        <v>2019</v>
      </c>
      <c r="X605" s="36">
        <f t="shared" si="690"/>
        <v>2019</v>
      </c>
      <c r="Y605" s="36">
        <f t="shared" si="690"/>
        <v>2019</v>
      </c>
      <c r="Z605" s="36">
        <f t="shared" si="690"/>
        <v>2019</v>
      </c>
      <c r="AA605" s="37">
        <f t="shared" si="690"/>
        <v>2019</v>
      </c>
      <c r="AB605" s="37">
        <f t="shared" si="690"/>
        <v>2019</v>
      </c>
      <c r="AC605" s="135">
        <f t="shared" si="690"/>
        <v>2019</v>
      </c>
      <c r="AD605" s="37" t="str">
        <f t="shared" si="690"/>
        <v>Jan18-Jan19</v>
      </c>
      <c r="AE605" s="37" t="str">
        <f t="shared" si="690"/>
        <v>Feb18-Feb19</v>
      </c>
      <c r="AF605" s="37" t="str">
        <f t="shared" si="690"/>
        <v>Mar18-Mar19</v>
      </c>
      <c r="AG605" s="37" t="str">
        <f t="shared" si="690"/>
        <v>Apr18-Apr19</v>
      </c>
      <c r="AH605" s="37" t="str">
        <f t="shared" si="690"/>
        <v>May18-May19</v>
      </c>
      <c r="AI605" s="37" t="str">
        <f t="shared" si="690"/>
        <v>Jun18-June19</v>
      </c>
      <c r="AJ605" s="37" t="str">
        <f t="shared" si="690"/>
        <v>Jul18-July19</v>
      </c>
      <c r="AK605" s="37" t="str">
        <f t="shared" si="690"/>
        <v>Aug18-Aug19</v>
      </c>
      <c r="AL605" s="37" t="str">
        <f t="shared" si="690"/>
        <v>Sept18-Sept19</v>
      </c>
      <c r="AM605" s="37" t="str">
        <f t="shared" si="690"/>
        <v>Oct18-Octt19</v>
      </c>
      <c r="AN605" s="37" t="str">
        <f t="shared" si="690"/>
        <v>Nov18-Nov19</v>
      </c>
      <c r="AO605" s="135" t="str">
        <f t="shared" si="690"/>
        <v>Dec18-Dec19</v>
      </c>
      <c r="AP605" s="37"/>
      <c r="AQ605" s="37"/>
      <c r="AR605" s="37"/>
      <c r="AS605" s="37"/>
      <c r="AT605" s="37"/>
      <c r="AU605" s="37"/>
      <c r="AV605" s="37"/>
      <c r="AW605" s="37"/>
      <c r="BA605" s="21"/>
      <c r="BE605" s="21"/>
      <c r="BI605" s="21"/>
      <c r="BM605" s="21"/>
      <c r="BO605" s="47"/>
      <c r="BP605" s="48"/>
      <c r="BQ605" s="49"/>
      <c r="BR605" s="49"/>
      <c r="BS605" s="47"/>
      <c r="BT605" s="48"/>
      <c r="BU605" s="49"/>
      <c r="BV605" s="21"/>
      <c r="BY605" s="21"/>
      <c r="BZ605" s="21"/>
      <c r="CC605" s="21"/>
      <c r="CD605" s="21"/>
      <c r="CG605" s="21"/>
      <c r="CH605" s="21"/>
      <c r="CK605" s="21"/>
      <c r="CW605" s="21"/>
    </row>
    <row r="606" spans="2:101" x14ac:dyDescent="0.2">
      <c r="B606" s="22" t="s">
        <v>1719</v>
      </c>
      <c r="H606" s="18" t="str">
        <f t="shared" ref="H606:AC606" si="691">H6</f>
        <v>March</v>
      </c>
      <c r="I606" s="38" t="str">
        <f t="shared" si="691"/>
        <v>April</v>
      </c>
      <c r="J606" s="38" t="str">
        <f t="shared" si="691"/>
        <v>May</v>
      </c>
      <c r="K606" s="38" t="str">
        <f t="shared" si="691"/>
        <v>June</v>
      </c>
      <c r="L606" s="38" t="str">
        <f t="shared" si="691"/>
        <v>July</v>
      </c>
      <c r="M606" s="38" t="str">
        <f t="shared" si="691"/>
        <v>August</v>
      </c>
      <c r="N606" s="38" t="str">
        <f t="shared" si="691"/>
        <v>September</v>
      </c>
      <c r="O606" s="38" t="str">
        <f t="shared" si="691"/>
        <v>October</v>
      </c>
      <c r="P606" s="38" t="str">
        <f t="shared" si="691"/>
        <v>November</v>
      </c>
      <c r="Q606" s="38" t="str">
        <f t="shared" si="691"/>
        <v>December</v>
      </c>
      <c r="R606" s="38" t="str">
        <f t="shared" si="691"/>
        <v>January</v>
      </c>
      <c r="S606" s="38" t="str">
        <f t="shared" si="691"/>
        <v>February</v>
      </c>
      <c r="T606" s="38" t="str">
        <f t="shared" si="691"/>
        <v>March</v>
      </c>
      <c r="U606" s="38" t="str">
        <f t="shared" si="691"/>
        <v>April</v>
      </c>
      <c r="V606" s="38" t="str">
        <f t="shared" si="691"/>
        <v>May</v>
      </c>
      <c r="W606" s="38" t="str">
        <f t="shared" si="691"/>
        <v>June</v>
      </c>
      <c r="X606" s="38" t="str">
        <f t="shared" si="691"/>
        <v>July</v>
      </c>
      <c r="Y606" s="38" t="str">
        <f t="shared" si="691"/>
        <v>August</v>
      </c>
      <c r="Z606" s="38" t="str">
        <f t="shared" si="691"/>
        <v>September</v>
      </c>
      <c r="AA606" s="18" t="str">
        <f t="shared" si="691"/>
        <v>October</v>
      </c>
      <c r="AB606" s="18" t="str">
        <f t="shared" si="691"/>
        <v>November</v>
      </c>
      <c r="AC606" s="18" t="str">
        <f t="shared" si="691"/>
        <v>December</v>
      </c>
      <c r="AD606" s="129" t="s">
        <v>1663</v>
      </c>
      <c r="AE606" s="18" t="s">
        <v>1663</v>
      </c>
      <c r="AF606" s="18" t="s">
        <v>1663</v>
      </c>
      <c r="AG606" s="18" t="s">
        <v>1663</v>
      </c>
      <c r="AH606" s="18" t="s">
        <v>1663</v>
      </c>
      <c r="AI606" s="18" t="s">
        <v>1663</v>
      </c>
      <c r="AJ606" s="18" t="s">
        <v>1663</v>
      </c>
      <c r="AK606" s="18" t="s">
        <v>1663</v>
      </c>
      <c r="AL606" s="18" t="s">
        <v>1663</v>
      </c>
      <c r="AM606" s="18" t="s">
        <v>1663</v>
      </c>
      <c r="AN606" s="18" t="s">
        <v>1663</v>
      </c>
      <c r="AO606" s="130" t="s">
        <v>1663</v>
      </c>
      <c r="AP606" s="26"/>
      <c r="AQ606" s="26"/>
      <c r="AR606" s="26"/>
      <c r="AS606" s="26"/>
      <c r="AT606" s="26"/>
      <c r="AU606" s="26"/>
      <c r="AV606" s="26"/>
      <c r="AW606" s="26"/>
      <c r="AY606" s="18" t="s">
        <v>1706</v>
      </c>
      <c r="BA606" s="18" t="s">
        <v>3586</v>
      </c>
      <c r="BC606" s="26"/>
      <c r="BD606" s="48"/>
      <c r="BE606" s="26"/>
      <c r="BF606" s="48"/>
      <c r="BG606" s="26"/>
      <c r="BH606" s="48"/>
      <c r="BI606" s="26"/>
      <c r="BK606" s="18" t="s">
        <v>1706</v>
      </c>
      <c r="BM606" s="18" t="s">
        <v>3586</v>
      </c>
      <c r="BO606" s="26"/>
      <c r="BP606" s="48"/>
      <c r="BQ606" s="26"/>
      <c r="BR606" s="26"/>
      <c r="BS606" s="26"/>
      <c r="BT606" s="48"/>
      <c r="BU606" s="26"/>
      <c r="BV606" s="26"/>
      <c r="BW606" s="18" t="s">
        <v>1706</v>
      </c>
      <c r="BY606" s="18" t="s">
        <v>3586</v>
      </c>
      <c r="BZ606" s="26"/>
      <c r="CA606" s="26"/>
      <c r="CB606" s="48"/>
      <c r="CC606" s="26"/>
      <c r="CD606" s="26"/>
      <c r="CE606" s="26"/>
      <c r="CF606" s="48"/>
      <c r="CG606" s="26"/>
      <c r="CH606" s="26"/>
      <c r="CI606" s="18" t="s">
        <v>1706</v>
      </c>
      <c r="CK606" s="18" t="s">
        <v>3586</v>
      </c>
      <c r="CW606" s="19"/>
    </row>
    <row r="607" spans="2:101" x14ac:dyDescent="0.2">
      <c r="AA607" s="19"/>
      <c r="AB607" s="19"/>
      <c r="AC607" s="19"/>
      <c r="AD607" s="131"/>
      <c r="AE607" s="105"/>
      <c r="AF607" s="48"/>
      <c r="AG607" s="48"/>
      <c r="AH607" s="48"/>
      <c r="AI607" s="48"/>
      <c r="AJ607" s="48"/>
      <c r="AK607" s="48"/>
      <c r="AL607" s="48"/>
      <c r="AM607" s="48"/>
      <c r="AN607" s="48"/>
      <c r="AO607" s="134"/>
      <c r="AY607" s="17"/>
      <c r="BC607" s="48"/>
      <c r="BD607" s="48"/>
      <c r="BE607" s="48"/>
      <c r="BF607" s="48"/>
      <c r="BG607" s="48"/>
      <c r="BH607" s="48"/>
      <c r="BI607" s="48"/>
      <c r="BK607" s="17"/>
      <c r="BO607" s="48"/>
      <c r="BP607" s="48"/>
      <c r="BQ607" s="48"/>
      <c r="BR607" s="48"/>
      <c r="BS607" s="48"/>
      <c r="BT607" s="48"/>
      <c r="BU607" s="48"/>
      <c r="BW607" s="17"/>
      <c r="CA607" s="48"/>
      <c r="CB607" s="48"/>
      <c r="CC607" s="48"/>
      <c r="CD607" s="48"/>
      <c r="CE607" s="48"/>
      <c r="CF607" s="48"/>
      <c r="CG607" s="48"/>
      <c r="CI607" s="17"/>
      <c r="CW607" s="19"/>
    </row>
    <row r="608" spans="2:101" x14ac:dyDescent="0.2">
      <c r="B608" s="17" t="s">
        <v>1610</v>
      </c>
      <c r="C608" s="17" t="s">
        <v>1611</v>
      </c>
      <c r="D608" s="17"/>
      <c r="E608" s="20">
        <v>1</v>
      </c>
      <c r="H608" s="19">
        <f>SUMIF('WC Model'!$E$8:$E$382,'WC Model'!$E608,H$8:H$382)</f>
        <v>0</v>
      </c>
      <c r="I608" s="34">
        <f>SUMIF('WC Model'!$E$8:$E$382,'WC Model'!$E608,I$8:I$382)</f>
        <v>0</v>
      </c>
      <c r="J608" s="34">
        <f>SUMIF('WC Model'!$E$8:$E$382,'WC Model'!$E608,J$8:J$382)</f>
        <v>0</v>
      </c>
      <c r="K608" s="34">
        <f>SUMIF('WC Model'!$E$8:$E$382,'WC Model'!$E608,K$8:K$382)</f>
        <v>0</v>
      </c>
      <c r="L608" s="34">
        <f>SUMIF('WC Model'!$E$8:$E$382,'WC Model'!$E608,L$8:L$382)</f>
        <v>0</v>
      </c>
      <c r="M608" s="34">
        <f>SUMIF('WC Model'!$E$8:$E$382,'WC Model'!$E608,M$8:M$382)</f>
        <v>0</v>
      </c>
      <c r="N608" s="34">
        <f>SUMIF('WC Model'!$E$8:$E$382,'WC Model'!$E608,N$8:N$382)</f>
        <v>0</v>
      </c>
      <c r="O608" s="34">
        <f>SUMIF('WC Model'!$E$8:$E$382,'WC Model'!$E608,O$8:O$382)</f>
        <v>0</v>
      </c>
      <c r="P608" s="34">
        <f>SUMIF('WC Model'!$E$8:$E$382,'WC Model'!$E608,P$8:P$382)</f>
        <v>0</v>
      </c>
      <c r="Q608" s="34">
        <f>SUMIF('WC Model'!$E$8:$E$382,'WC Model'!$E608,Q$8:Q$382)</f>
        <v>0</v>
      </c>
      <c r="R608" s="34">
        <f>SUMIF('WC Model'!$E$8:$E$382,'WC Model'!$E608,R$8:R$382)</f>
        <v>0</v>
      </c>
      <c r="S608" s="34">
        <f>SUMIF('WC Model'!$E$8:$E$382,'WC Model'!$E608,S$8:S$382)</f>
        <v>0</v>
      </c>
      <c r="T608" s="34">
        <f>SUMIF('WC Model'!$E$8:$E$382,'WC Model'!$E608,T$8:T$382)</f>
        <v>0</v>
      </c>
      <c r="U608" s="34">
        <f>SUMIF('WC Model'!$E$8:$E$382,'WC Model'!$E608,U$8:U$382)</f>
        <v>0</v>
      </c>
      <c r="V608" s="34">
        <f>SUMIF('WC Model'!$E$8:$E$382,'WC Model'!$E608,V$8:V$382)</f>
        <v>0</v>
      </c>
      <c r="W608" s="34">
        <f>SUMIF('WC Model'!$E$8:$E$382,'WC Model'!$E608,W$8:W$382)</f>
        <v>0</v>
      </c>
      <c r="X608" s="34">
        <f>SUMIF('WC Model'!$E$8:$E$382,'WC Model'!$E608,X$8:X$382)</f>
        <v>0</v>
      </c>
      <c r="Y608" s="34">
        <f>SUMIF('WC Model'!$E$8:$E$382,'WC Model'!$E608,Y$8:Y$382)</f>
        <v>0</v>
      </c>
      <c r="Z608" s="34">
        <f>SUMIF('WC Model'!$E$8:$E$382,'WC Model'!$E608,Z$8:Z$382)</f>
        <v>0</v>
      </c>
      <c r="AA608" s="19">
        <f>SUMIF('WC Model'!$E$8:$E$382,'WC Model'!$E608,AA$8:AA$382)</f>
        <v>0</v>
      </c>
      <c r="AB608" s="19">
        <f>SUMIF('WC Model'!$E$8:$E$382,'WC Model'!$E608,AB$8:AB$382)</f>
        <v>0</v>
      </c>
      <c r="AC608" s="19">
        <f>SUMIF('WC Model'!$E$8:$E$382,'WC Model'!$E608,AC$8:AC$382)</f>
        <v>0</v>
      </c>
      <c r="AD608" s="131"/>
      <c r="AE608" s="105"/>
      <c r="AF608" s="47">
        <f t="shared" ref="AF608:AF637" si="692">SUMIF($E$8:$E$382,$E608,AF$8:AF$382)</f>
        <v>0</v>
      </c>
      <c r="AG608" s="47"/>
      <c r="AH608" s="47"/>
      <c r="AI608" s="47">
        <f t="shared" ref="AI608:AI637" si="693">SUMIF($E$8:$E$382,$E608,AI$8:AI$382)</f>
        <v>0</v>
      </c>
      <c r="AJ608" s="47"/>
      <c r="AK608" s="47"/>
      <c r="AL608" s="47">
        <f t="shared" ref="AL608:AL637" si="694">SUMIF($E$8:$E$382,$E608,AL$8:AL$382)</f>
        <v>0</v>
      </c>
      <c r="AM608" s="47"/>
      <c r="AN608" s="47"/>
      <c r="AO608" s="132">
        <f t="shared" ref="AO608:AO637" si="695">SUMIF($E$8:$E$382,$E608,AO$8:AO$382)</f>
        <v>0</v>
      </c>
      <c r="AP608" s="19"/>
      <c r="AQ608" s="19"/>
      <c r="AR608" s="19"/>
      <c r="AS608" s="19"/>
      <c r="AT608" s="19"/>
      <c r="AU608" s="19"/>
      <c r="AV608" s="19"/>
      <c r="AW608" s="19"/>
      <c r="AY608" s="21">
        <f>+AF608+AF641</f>
        <v>-738473985.43666637</v>
      </c>
      <c r="BC608" s="49"/>
      <c r="BD608" s="48"/>
      <c r="BE608" s="48"/>
      <c r="BF608" s="48"/>
      <c r="BG608" s="49"/>
      <c r="BH608" s="48"/>
      <c r="BI608" s="48"/>
      <c r="BK608" s="21">
        <f>+AI608+AI641</f>
        <v>-736082021.52374995</v>
      </c>
      <c r="BO608" s="49"/>
      <c r="BP608" s="48"/>
      <c r="BQ608" s="48"/>
      <c r="BR608" s="48"/>
      <c r="BS608" s="49"/>
      <c r="BT608" s="48"/>
      <c r="BU608" s="48"/>
      <c r="BW608" s="21">
        <f>+AL608+AL641</f>
        <v>-752805649.98374987</v>
      </c>
      <c r="CA608" s="49"/>
      <c r="CB608" s="48"/>
      <c r="CC608" s="48"/>
      <c r="CD608" s="48"/>
      <c r="CE608" s="49"/>
      <c r="CF608" s="48"/>
      <c r="CG608" s="48"/>
      <c r="CI608" s="21">
        <f>+AO608+AO641</f>
        <v>-778872521.91333318</v>
      </c>
      <c r="CW608" s="19"/>
    </row>
    <row r="609" spans="3:89" x14ac:dyDescent="0.2">
      <c r="C609" s="17" t="s">
        <v>1611</v>
      </c>
      <c r="D609" s="17"/>
      <c r="E609" s="20">
        <f t="shared" ref="E609:E637" si="696">+E608+1</f>
        <v>2</v>
      </c>
      <c r="H609" s="19">
        <f>SUMIF('WC Model'!$E$8:$E$382,'WC Model'!$E609,H$8:H$382)</f>
        <v>0</v>
      </c>
      <c r="I609" s="34">
        <f>SUMIF('WC Model'!$E$8:$E$382,'WC Model'!$E609,I$8:I$382)</f>
        <v>0</v>
      </c>
      <c r="J609" s="34">
        <f>SUMIF('WC Model'!$E$8:$E$382,'WC Model'!$E609,J$8:J$382)</f>
        <v>0</v>
      </c>
      <c r="K609" s="34">
        <f>SUMIF('WC Model'!$E$8:$E$382,'WC Model'!$E609,K$8:K$382)</f>
        <v>0</v>
      </c>
      <c r="L609" s="34">
        <f>SUMIF('WC Model'!$E$8:$E$382,'WC Model'!$E609,L$8:L$382)</f>
        <v>0</v>
      </c>
      <c r="M609" s="34">
        <f>SUMIF('WC Model'!$E$8:$E$382,'WC Model'!$E609,M$8:M$382)</f>
        <v>0</v>
      </c>
      <c r="N609" s="34">
        <f>SUMIF('WC Model'!$E$8:$E$382,'WC Model'!$E609,N$8:N$382)</f>
        <v>0</v>
      </c>
      <c r="O609" s="34">
        <f>SUMIF('WC Model'!$E$8:$E$382,'WC Model'!$E609,O$8:O$382)</f>
        <v>0</v>
      </c>
      <c r="P609" s="34">
        <f>SUMIF('WC Model'!$E$8:$E$382,'WC Model'!$E609,P$8:P$382)</f>
        <v>0</v>
      </c>
      <c r="Q609" s="34">
        <f>SUMIF('WC Model'!$E$8:$E$382,'WC Model'!$E609,Q$8:Q$382)</f>
        <v>0</v>
      </c>
      <c r="R609" s="34">
        <f>SUMIF('WC Model'!$E$8:$E$382,'WC Model'!$E609,R$8:R$382)</f>
        <v>0</v>
      </c>
      <c r="S609" s="34">
        <f>SUMIF('WC Model'!$E$8:$E$382,'WC Model'!$E609,S$8:S$382)</f>
        <v>0</v>
      </c>
      <c r="T609" s="34">
        <f>SUMIF('WC Model'!$E$8:$E$382,'WC Model'!$E609,T$8:T$382)</f>
        <v>0</v>
      </c>
      <c r="U609" s="34">
        <f>SUMIF('WC Model'!$E$8:$E$382,'WC Model'!$E609,U$8:U$382)</f>
        <v>0</v>
      </c>
      <c r="V609" s="34">
        <f>SUMIF('WC Model'!$E$8:$E$382,'WC Model'!$E609,V$8:V$382)</f>
        <v>0</v>
      </c>
      <c r="W609" s="34">
        <f>SUMIF('WC Model'!$E$8:$E$382,'WC Model'!$E609,W$8:W$382)</f>
        <v>0</v>
      </c>
      <c r="X609" s="34">
        <f>SUMIF('WC Model'!$E$8:$E$382,'WC Model'!$E609,X$8:X$382)</f>
        <v>0</v>
      </c>
      <c r="Y609" s="34">
        <f>SUMIF('WC Model'!$E$8:$E$382,'WC Model'!$E609,Y$8:Y$382)</f>
        <v>0</v>
      </c>
      <c r="Z609" s="34">
        <f>SUMIF('WC Model'!$E$8:$E$382,'WC Model'!$E609,Z$8:Z$382)</f>
        <v>0</v>
      </c>
      <c r="AA609" s="19">
        <f>SUMIF('WC Model'!$E$8:$E$382,'WC Model'!$E609,AA$8:AA$382)</f>
        <v>0</v>
      </c>
      <c r="AB609" s="19">
        <f>SUMIF('WC Model'!$E$8:$E$382,'WC Model'!$E609,AB$8:AB$382)</f>
        <v>0</v>
      </c>
      <c r="AC609" s="19">
        <f>SUMIF('WC Model'!$E$8:$E$382,'WC Model'!$E609,AC$8:AC$382)</f>
        <v>0</v>
      </c>
      <c r="AD609" s="131"/>
      <c r="AE609" s="105"/>
      <c r="AF609" s="47">
        <f t="shared" si="692"/>
        <v>0</v>
      </c>
      <c r="AG609" s="47"/>
      <c r="AH609" s="47"/>
      <c r="AI609" s="47">
        <f t="shared" si="693"/>
        <v>0</v>
      </c>
      <c r="AJ609" s="47"/>
      <c r="AK609" s="47"/>
      <c r="AL609" s="47">
        <f t="shared" si="694"/>
        <v>0</v>
      </c>
      <c r="AM609" s="47"/>
      <c r="AN609" s="47"/>
      <c r="AO609" s="132">
        <f t="shared" si="695"/>
        <v>0</v>
      </c>
      <c r="AP609" s="19"/>
      <c r="AQ609" s="19"/>
      <c r="AR609" s="19"/>
      <c r="AS609" s="19"/>
      <c r="AT609" s="19"/>
      <c r="AU609" s="19"/>
      <c r="AV609" s="19"/>
      <c r="AW609" s="19"/>
      <c r="AY609" s="21">
        <f t="shared" ref="AY609:AY637" si="697">+AF609+AF642</f>
        <v>0</v>
      </c>
      <c r="BC609" s="49"/>
      <c r="BD609" s="48"/>
      <c r="BE609" s="48"/>
      <c r="BF609" s="48"/>
      <c r="BG609" s="49"/>
      <c r="BH609" s="48"/>
      <c r="BI609" s="48"/>
      <c r="BK609" s="21">
        <f t="shared" ref="BK609:BK637" si="698">+AI609+AI642</f>
        <v>0</v>
      </c>
      <c r="BO609" s="49"/>
      <c r="BP609" s="48"/>
      <c r="BQ609" s="48"/>
      <c r="BR609" s="48"/>
      <c r="BS609" s="49"/>
      <c r="BT609" s="48"/>
      <c r="BU609" s="48"/>
      <c r="BW609" s="21">
        <f t="shared" ref="BW609:BW637" si="699">+AL609+AL642</f>
        <v>0</v>
      </c>
      <c r="CA609" s="49"/>
      <c r="CB609" s="48"/>
      <c r="CC609" s="48"/>
      <c r="CD609" s="48"/>
      <c r="CE609" s="49"/>
      <c r="CF609" s="48"/>
      <c r="CG609" s="48"/>
      <c r="CI609" s="21">
        <f t="shared" ref="CI609:CI637" si="700">+AO609+AO642</f>
        <v>0</v>
      </c>
    </row>
    <row r="610" spans="3:89" x14ac:dyDescent="0.2">
      <c r="C610" s="17" t="s">
        <v>1611</v>
      </c>
      <c r="D610" s="17"/>
      <c r="E610" s="20">
        <f t="shared" si="696"/>
        <v>3</v>
      </c>
      <c r="H610" s="19">
        <f>SUMIF('WC Model'!$E$8:$E$382,'WC Model'!$E610,H$8:H$382)</f>
        <v>0</v>
      </c>
      <c r="I610" s="34">
        <f>SUMIF('WC Model'!$E$8:$E$382,'WC Model'!$E610,I$8:I$382)</f>
        <v>0</v>
      </c>
      <c r="J610" s="34">
        <f>SUMIF('WC Model'!$E$8:$E$382,'WC Model'!$E610,J$8:J$382)</f>
        <v>0</v>
      </c>
      <c r="K610" s="34">
        <f>SUMIF('WC Model'!$E$8:$E$382,'WC Model'!$E610,K$8:K$382)</f>
        <v>0</v>
      </c>
      <c r="L610" s="34">
        <f>SUMIF('WC Model'!$E$8:$E$382,'WC Model'!$E610,L$8:L$382)</f>
        <v>0</v>
      </c>
      <c r="M610" s="34">
        <f>SUMIF('WC Model'!$E$8:$E$382,'WC Model'!$E610,M$8:M$382)</f>
        <v>0</v>
      </c>
      <c r="N610" s="34">
        <f>SUMIF('WC Model'!$E$8:$E$382,'WC Model'!$E610,N$8:N$382)</f>
        <v>0</v>
      </c>
      <c r="O610" s="34">
        <f>SUMIF('WC Model'!$E$8:$E$382,'WC Model'!$E610,O$8:O$382)</f>
        <v>0</v>
      </c>
      <c r="P610" s="34">
        <f>SUMIF('WC Model'!$E$8:$E$382,'WC Model'!$E610,P$8:P$382)</f>
        <v>0</v>
      </c>
      <c r="Q610" s="34">
        <f>SUMIF('WC Model'!$E$8:$E$382,'WC Model'!$E610,Q$8:Q$382)</f>
        <v>0</v>
      </c>
      <c r="R610" s="34">
        <f>SUMIF('WC Model'!$E$8:$E$382,'WC Model'!$E610,R$8:R$382)</f>
        <v>0</v>
      </c>
      <c r="S610" s="34">
        <f>SUMIF('WC Model'!$E$8:$E$382,'WC Model'!$E610,S$8:S$382)</f>
        <v>0</v>
      </c>
      <c r="T610" s="34">
        <f>SUMIF('WC Model'!$E$8:$E$382,'WC Model'!$E610,T$8:T$382)</f>
        <v>0</v>
      </c>
      <c r="U610" s="34">
        <f>SUMIF('WC Model'!$E$8:$E$382,'WC Model'!$E610,U$8:U$382)</f>
        <v>0</v>
      </c>
      <c r="V610" s="34">
        <f>SUMIF('WC Model'!$E$8:$E$382,'WC Model'!$E610,V$8:V$382)</f>
        <v>0</v>
      </c>
      <c r="W610" s="34">
        <f>SUMIF('WC Model'!$E$8:$E$382,'WC Model'!$E610,W$8:W$382)</f>
        <v>0</v>
      </c>
      <c r="X610" s="34">
        <f>SUMIF('WC Model'!$E$8:$E$382,'WC Model'!$E610,X$8:X$382)</f>
        <v>0</v>
      </c>
      <c r="Y610" s="34">
        <f>SUMIF('WC Model'!$E$8:$E$382,'WC Model'!$E610,Y$8:Y$382)</f>
        <v>0</v>
      </c>
      <c r="Z610" s="34">
        <f>SUMIF('WC Model'!$E$8:$E$382,'WC Model'!$E610,Z$8:Z$382)</f>
        <v>0</v>
      </c>
      <c r="AA610" s="19">
        <f>SUMIF('WC Model'!$E$8:$E$382,'WC Model'!$E610,AA$8:AA$382)</f>
        <v>0</v>
      </c>
      <c r="AB610" s="19">
        <f>SUMIF('WC Model'!$E$8:$E$382,'WC Model'!$E610,AB$8:AB$382)</f>
        <v>0</v>
      </c>
      <c r="AC610" s="19">
        <f>SUMIF('WC Model'!$E$8:$E$382,'WC Model'!$E610,AC$8:AC$382)</f>
        <v>0</v>
      </c>
      <c r="AD610" s="131"/>
      <c r="AE610" s="105"/>
      <c r="AF610" s="47">
        <f t="shared" si="692"/>
        <v>0</v>
      </c>
      <c r="AG610" s="47"/>
      <c r="AH610" s="47"/>
      <c r="AI610" s="47">
        <f t="shared" si="693"/>
        <v>0</v>
      </c>
      <c r="AJ610" s="47"/>
      <c r="AK610" s="47"/>
      <c r="AL610" s="47">
        <f t="shared" si="694"/>
        <v>0</v>
      </c>
      <c r="AM610" s="47"/>
      <c r="AN610" s="47"/>
      <c r="AO610" s="132">
        <f t="shared" si="695"/>
        <v>0</v>
      </c>
      <c r="AP610" s="19"/>
      <c r="AQ610" s="19"/>
      <c r="AR610" s="19"/>
      <c r="AS610" s="19"/>
      <c r="AT610" s="19"/>
      <c r="AU610" s="19"/>
      <c r="AV610" s="19"/>
      <c r="AW610" s="19"/>
      <c r="AY610" s="21">
        <f t="shared" si="697"/>
        <v>-876919601.25583339</v>
      </c>
      <c r="BC610" s="49"/>
      <c r="BD610" s="48"/>
      <c r="BE610" s="48"/>
      <c r="BF610" s="48"/>
      <c r="BG610" s="49"/>
      <c r="BH610" s="48"/>
      <c r="BI610" s="48"/>
      <c r="BK610" s="21">
        <f t="shared" si="698"/>
        <v>-902083126.0020833</v>
      </c>
      <c r="BO610" s="49"/>
      <c r="BP610" s="48"/>
      <c r="BQ610" s="48"/>
      <c r="BR610" s="48"/>
      <c r="BS610" s="49"/>
      <c r="BT610" s="48"/>
      <c r="BU610" s="48"/>
      <c r="BW610" s="21">
        <f t="shared" si="699"/>
        <v>-909749709.76291645</v>
      </c>
      <c r="CA610" s="49"/>
      <c r="CB610" s="48"/>
      <c r="CC610" s="48"/>
      <c r="CD610" s="48"/>
      <c r="CE610" s="49"/>
      <c r="CF610" s="48"/>
      <c r="CG610" s="48"/>
      <c r="CI610" s="21">
        <f t="shared" si="700"/>
        <v>-913670160.16125</v>
      </c>
    </row>
    <row r="611" spans="3:89" x14ac:dyDescent="0.2">
      <c r="C611" s="17" t="s">
        <v>1611</v>
      </c>
      <c r="D611" s="17"/>
      <c r="E611" s="20">
        <f t="shared" si="696"/>
        <v>4</v>
      </c>
      <c r="H611" s="19">
        <f>SUMIF('WC Model'!$E$8:$E$382,'WC Model'!$E611,H$8:H$382)</f>
        <v>0</v>
      </c>
      <c r="I611" s="34">
        <f>SUMIF('WC Model'!$E$8:$E$382,'WC Model'!$E611,I$8:I$382)</f>
        <v>0</v>
      </c>
      <c r="J611" s="34">
        <f>SUMIF('WC Model'!$E$8:$E$382,'WC Model'!$E611,J$8:J$382)</f>
        <v>0</v>
      </c>
      <c r="K611" s="34">
        <f>SUMIF('WC Model'!$E$8:$E$382,'WC Model'!$E611,K$8:K$382)</f>
        <v>0</v>
      </c>
      <c r="L611" s="34">
        <f>SUMIF('WC Model'!$E$8:$E$382,'WC Model'!$E611,L$8:L$382)</f>
        <v>0</v>
      </c>
      <c r="M611" s="34">
        <f>SUMIF('WC Model'!$E$8:$E$382,'WC Model'!$E611,M$8:M$382)</f>
        <v>0</v>
      </c>
      <c r="N611" s="34">
        <f>SUMIF('WC Model'!$E$8:$E$382,'WC Model'!$E611,N$8:N$382)</f>
        <v>0</v>
      </c>
      <c r="O611" s="34">
        <f>SUMIF('WC Model'!$E$8:$E$382,'WC Model'!$E611,O$8:O$382)</f>
        <v>0</v>
      </c>
      <c r="P611" s="34">
        <f>SUMIF('WC Model'!$E$8:$E$382,'WC Model'!$E611,P$8:P$382)</f>
        <v>0</v>
      </c>
      <c r="Q611" s="34">
        <f>SUMIF('WC Model'!$E$8:$E$382,'WC Model'!$E611,Q$8:Q$382)</f>
        <v>0</v>
      </c>
      <c r="R611" s="34">
        <f>SUMIF('WC Model'!$E$8:$E$382,'WC Model'!$E611,R$8:R$382)</f>
        <v>0</v>
      </c>
      <c r="S611" s="34">
        <f>SUMIF('WC Model'!$E$8:$E$382,'WC Model'!$E611,S$8:S$382)</f>
        <v>0</v>
      </c>
      <c r="T611" s="34">
        <f>SUMIF('WC Model'!$E$8:$E$382,'WC Model'!$E611,T$8:T$382)</f>
        <v>0</v>
      </c>
      <c r="U611" s="34">
        <f>SUMIF('WC Model'!$E$8:$E$382,'WC Model'!$E611,U$8:U$382)</f>
        <v>0</v>
      </c>
      <c r="V611" s="34">
        <f>SUMIF('WC Model'!$E$8:$E$382,'WC Model'!$E611,V$8:V$382)</f>
        <v>0</v>
      </c>
      <c r="W611" s="34">
        <f>SUMIF('WC Model'!$E$8:$E$382,'WC Model'!$E611,W$8:W$382)</f>
        <v>0</v>
      </c>
      <c r="X611" s="34">
        <f>SUMIF('WC Model'!$E$8:$E$382,'WC Model'!$E611,X$8:X$382)</f>
        <v>0</v>
      </c>
      <c r="Y611" s="34">
        <f>SUMIF('WC Model'!$E$8:$E$382,'WC Model'!$E611,Y$8:Y$382)</f>
        <v>0</v>
      </c>
      <c r="Z611" s="34">
        <f>SUMIF('WC Model'!$E$8:$E$382,'WC Model'!$E611,Z$8:Z$382)</f>
        <v>0</v>
      </c>
      <c r="AA611" s="19">
        <f>SUMIF('WC Model'!$E$8:$E$382,'WC Model'!$E611,AA$8:AA$382)</f>
        <v>0</v>
      </c>
      <c r="AB611" s="19">
        <f>SUMIF('WC Model'!$E$8:$E$382,'WC Model'!$E611,AB$8:AB$382)</f>
        <v>0</v>
      </c>
      <c r="AC611" s="19">
        <f>SUMIF('WC Model'!$E$8:$E$382,'WC Model'!$E611,AC$8:AC$382)</f>
        <v>0</v>
      </c>
      <c r="AD611" s="131"/>
      <c r="AE611" s="105"/>
      <c r="AF611" s="47">
        <f t="shared" si="692"/>
        <v>0</v>
      </c>
      <c r="AG611" s="47"/>
      <c r="AH611" s="47"/>
      <c r="AI611" s="47">
        <f t="shared" si="693"/>
        <v>0</v>
      </c>
      <c r="AJ611" s="47"/>
      <c r="AK611" s="47"/>
      <c r="AL611" s="47">
        <f t="shared" si="694"/>
        <v>0</v>
      </c>
      <c r="AM611" s="47"/>
      <c r="AN611" s="47"/>
      <c r="AO611" s="132">
        <f t="shared" si="695"/>
        <v>0</v>
      </c>
      <c r="AP611" s="19"/>
      <c r="AQ611" s="19"/>
      <c r="AR611" s="19"/>
      <c r="AS611" s="19"/>
      <c r="AT611" s="19"/>
      <c r="AU611" s="19"/>
      <c r="AV611" s="19"/>
      <c r="AW611" s="19"/>
      <c r="AY611" s="21">
        <f t="shared" si="697"/>
        <v>-2.23</v>
      </c>
      <c r="BC611" s="49"/>
      <c r="BD611" s="48"/>
      <c r="BE611" s="48"/>
      <c r="BF611" s="48"/>
      <c r="BG611" s="49"/>
      <c r="BH611" s="48"/>
      <c r="BI611" s="48"/>
      <c r="BK611" s="21">
        <f t="shared" si="698"/>
        <v>-2.23</v>
      </c>
      <c r="BO611" s="49"/>
      <c r="BP611" s="48"/>
      <c r="BQ611" s="48"/>
      <c r="BR611" s="48"/>
      <c r="BS611" s="49"/>
      <c r="BT611" s="48"/>
      <c r="BU611" s="48"/>
      <c r="BW611" s="21">
        <f t="shared" si="699"/>
        <v>-2.23</v>
      </c>
      <c r="CA611" s="49"/>
      <c r="CB611" s="48"/>
      <c r="CC611" s="48"/>
      <c r="CD611" s="48"/>
      <c r="CE611" s="49"/>
      <c r="CF611" s="48"/>
      <c r="CG611" s="48"/>
      <c r="CI611" s="21">
        <f t="shared" si="700"/>
        <v>-2.1370833333333334</v>
      </c>
    </row>
    <row r="612" spans="3:89" x14ac:dyDescent="0.2">
      <c r="C612" s="17" t="s">
        <v>1611</v>
      </c>
      <c r="D612" s="17"/>
      <c r="E612" s="20">
        <f t="shared" si="696"/>
        <v>5</v>
      </c>
      <c r="H612" s="19">
        <f>SUMIF('WC Model'!$E$8:$E$382,'WC Model'!$E612,H$8:H$382)</f>
        <v>0</v>
      </c>
      <c r="I612" s="34">
        <f>SUMIF('WC Model'!$E$8:$E$382,'WC Model'!$E612,I$8:I$382)</f>
        <v>0</v>
      </c>
      <c r="J612" s="34">
        <f>SUMIF('WC Model'!$E$8:$E$382,'WC Model'!$E612,J$8:J$382)</f>
        <v>0</v>
      </c>
      <c r="K612" s="34">
        <f>SUMIF('WC Model'!$E$8:$E$382,'WC Model'!$E612,K$8:K$382)</f>
        <v>0</v>
      </c>
      <c r="L612" s="34">
        <f>SUMIF('WC Model'!$E$8:$E$382,'WC Model'!$E612,L$8:L$382)</f>
        <v>0</v>
      </c>
      <c r="M612" s="34">
        <f>SUMIF('WC Model'!$E$8:$E$382,'WC Model'!$E612,M$8:M$382)</f>
        <v>0</v>
      </c>
      <c r="N612" s="34">
        <f>SUMIF('WC Model'!$E$8:$E$382,'WC Model'!$E612,N$8:N$382)</f>
        <v>0</v>
      </c>
      <c r="O612" s="34">
        <f>SUMIF('WC Model'!$E$8:$E$382,'WC Model'!$E612,O$8:O$382)</f>
        <v>0</v>
      </c>
      <c r="P612" s="34">
        <f>SUMIF('WC Model'!$E$8:$E$382,'WC Model'!$E612,P$8:P$382)</f>
        <v>0</v>
      </c>
      <c r="Q612" s="34">
        <f>SUMIF('WC Model'!$E$8:$E$382,'WC Model'!$E612,Q$8:Q$382)</f>
        <v>0</v>
      </c>
      <c r="R612" s="34">
        <f>SUMIF('WC Model'!$E$8:$E$382,'WC Model'!$E612,R$8:R$382)</f>
        <v>0</v>
      </c>
      <c r="S612" s="34">
        <f>SUMIF('WC Model'!$E$8:$E$382,'WC Model'!$E612,S$8:S$382)</f>
        <v>0</v>
      </c>
      <c r="T612" s="34">
        <f>SUMIF('WC Model'!$E$8:$E$382,'WC Model'!$E612,T$8:T$382)</f>
        <v>0</v>
      </c>
      <c r="U612" s="34">
        <f>SUMIF('WC Model'!$E$8:$E$382,'WC Model'!$E612,U$8:U$382)</f>
        <v>0</v>
      </c>
      <c r="V612" s="34">
        <f>SUMIF('WC Model'!$E$8:$E$382,'WC Model'!$E612,V$8:V$382)</f>
        <v>0</v>
      </c>
      <c r="W612" s="34">
        <f>SUMIF('WC Model'!$E$8:$E$382,'WC Model'!$E612,W$8:W$382)</f>
        <v>0</v>
      </c>
      <c r="X612" s="34">
        <f>SUMIF('WC Model'!$E$8:$E$382,'WC Model'!$E612,X$8:X$382)</f>
        <v>0</v>
      </c>
      <c r="Y612" s="34">
        <f>SUMIF('WC Model'!$E$8:$E$382,'WC Model'!$E612,Y$8:Y$382)</f>
        <v>0</v>
      </c>
      <c r="Z612" s="34">
        <f>SUMIF('WC Model'!$E$8:$E$382,'WC Model'!$E612,Z$8:Z$382)</f>
        <v>0</v>
      </c>
      <c r="AA612" s="19">
        <f>SUMIF('WC Model'!$E$8:$E$382,'WC Model'!$E612,AA$8:AA$382)</f>
        <v>0</v>
      </c>
      <c r="AB612" s="19">
        <f>SUMIF('WC Model'!$E$8:$E$382,'WC Model'!$E612,AB$8:AB$382)</f>
        <v>0</v>
      </c>
      <c r="AC612" s="19">
        <f>SUMIF('WC Model'!$E$8:$E$382,'WC Model'!$E612,AC$8:AC$382)</f>
        <v>0</v>
      </c>
      <c r="AD612" s="131"/>
      <c r="AE612" s="105"/>
      <c r="AF612" s="47">
        <f t="shared" si="692"/>
        <v>0</v>
      </c>
      <c r="AG612" s="47"/>
      <c r="AH612" s="47"/>
      <c r="AI612" s="47">
        <f t="shared" si="693"/>
        <v>0</v>
      </c>
      <c r="AJ612" s="47"/>
      <c r="AK612" s="47"/>
      <c r="AL612" s="47">
        <f t="shared" si="694"/>
        <v>0</v>
      </c>
      <c r="AM612" s="47"/>
      <c r="AN612" s="47"/>
      <c r="AO612" s="132">
        <f t="shared" si="695"/>
        <v>0</v>
      </c>
      <c r="AP612" s="19"/>
      <c r="AQ612" s="19"/>
      <c r="AR612" s="19"/>
      <c r="AS612" s="19"/>
      <c r="AT612" s="19"/>
      <c r="AU612" s="19"/>
      <c r="AV612" s="19"/>
      <c r="AW612" s="19"/>
      <c r="AY612" s="21">
        <f t="shared" si="697"/>
        <v>-12839231.534166664</v>
      </c>
      <c r="BC612" s="49"/>
      <c r="BD612" s="48"/>
      <c r="BE612" s="48"/>
      <c r="BF612" s="48"/>
      <c r="BG612" s="49"/>
      <c r="BH612" s="48"/>
      <c r="BI612" s="48"/>
      <c r="BK612" s="21">
        <f t="shared" si="698"/>
        <v>-13103917.447916664</v>
      </c>
      <c r="BO612" s="49"/>
      <c r="BP612" s="48"/>
      <c r="BQ612" s="48"/>
      <c r="BR612" s="48"/>
      <c r="BS612" s="49"/>
      <c r="BT612" s="48"/>
      <c r="BU612" s="48"/>
      <c r="BW612" s="21">
        <f t="shared" si="699"/>
        <v>-13560536.846250001</v>
      </c>
      <c r="CA612" s="49"/>
      <c r="CB612" s="48"/>
      <c r="CC612" s="48"/>
      <c r="CD612" s="48"/>
      <c r="CE612" s="49"/>
      <c r="CF612" s="48"/>
      <c r="CG612" s="48"/>
      <c r="CI612" s="21">
        <f t="shared" si="700"/>
        <v>-13955506.221666668</v>
      </c>
    </row>
    <row r="613" spans="3:89" x14ac:dyDescent="0.2">
      <c r="C613" s="17" t="s">
        <v>1611</v>
      </c>
      <c r="D613" s="17"/>
      <c r="E613" s="20">
        <f t="shared" si="696"/>
        <v>6</v>
      </c>
      <c r="H613" s="19">
        <f>SUMIF('WC Model'!$E$8:$E$382,'WC Model'!$E613,H$8:H$382)</f>
        <v>0</v>
      </c>
      <c r="I613" s="34">
        <f>SUMIF('WC Model'!$E$8:$E$382,'WC Model'!$E613,I$8:I$382)</f>
        <v>0</v>
      </c>
      <c r="J613" s="34">
        <f>SUMIF('WC Model'!$E$8:$E$382,'WC Model'!$E613,J$8:J$382)</f>
        <v>0</v>
      </c>
      <c r="K613" s="34">
        <f>SUMIF('WC Model'!$E$8:$E$382,'WC Model'!$E613,K$8:K$382)</f>
        <v>0</v>
      </c>
      <c r="L613" s="34">
        <f>SUMIF('WC Model'!$E$8:$E$382,'WC Model'!$E613,L$8:L$382)</f>
        <v>0</v>
      </c>
      <c r="M613" s="34">
        <f>SUMIF('WC Model'!$E$8:$E$382,'WC Model'!$E613,M$8:M$382)</f>
        <v>0</v>
      </c>
      <c r="N613" s="34">
        <f>SUMIF('WC Model'!$E$8:$E$382,'WC Model'!$E613,N$8:N$382)</f>
        <v>0</v>
      </c>
      <c r="O613" s="34">
        <f>SUMIF('WC Model'!$E$8:$E$382,'WC Model'!$E613,O$8:O$382)</f>
        <v>0</v>
      </c>
      <c r="P613" s="34">
        <f>SUMIF('WC Model'!$E$8:$E$382,'WC Model'!$E613,P$8:P$382)</f>
        <v>0</v>
      </c>
      <c r="Q613" s="34">
        <f>SUMIF('WC Model'!$E$8:$E$382,'WC Model'!$E613,Q$8:Q$382)</f>
        <v>0</v>
      </c>
      <c r="R613" s="34">
        <f>SUMIF('WC Model'!$E$8:$E$382,'WC Model'!$E613,R$8:R$382)</f>
        <v>0</v>
      </c>
      <c r="S613" s="34">
        <f>SUMIF('WC Model'!$E$8:$E$382,'WC Model'!$E613,S$8:S$382)</f>
        <v>0</v>
      </c>
      <c r="T613" s="34">
        <f>SUMIF('WC Model'!$E$8:$E$382,'WC Model'!$E613,T$8:T$382)</f>
        <v>0</v>
      </c>
      <c r="U613" s="34">
        <f>SUMIF('WC Model'!$E$8:$E$382,'WC Model'!$E613,U$8:U$382)</f>
        <v>0</v>
      </c>
      <c r="V613" s="34">
        <f>SUMIF('WC Model'!$E$8:$E$382,'WC Model'!$E613,V$8:V$382)</f>
        <v>0</v>
      </c>
      <c r="W613" s="34">
        <f>SUMIF('WC Model'!$E$8:$E$382,'WC Model'!$E613,W$8:W$382)</f>
        <v>0</v>
      </c>
      <c r="X613" s="34">
        <f>SUMIF('WC Model'!$E$8:$E$382,'WC Model'!$E613,X$8:X$382)</f>
        <v>0</v>
      </c>
      <c r="Y613" s="34">
        <f>SUMIF('WC Model'!$E$8:$E$382,'WC Model'!$E613,Y$8:Y$382)</f>
        <v>0</v>
      </c>
      <c r="Z613" s="34">
        <f>SUMIF('WC Model'!$E$8:$E$382,'WC Model'!$E613,Z$8:Z$382)</f>
        <v>0</v>
      </c>
      <c r="AA613" s="19">
        <f>SUMIF('WC Model'!$E$8:$E$382,'WC Model'!$E613,AA$8:AA$382)</f>
        <v>0</v>
      </c>
      <c r="AB613" s="19">
        <f>SUMIF('WC Model'!$E$8:$E$382,'WC Model'!$E613,AB$8:AB$382)</f>
        <v>0</v>
      </c>
      <c r="AC613" s="19">
        <f>SUMIF('WC Model'!$E$8:$E$382,'WC Model'!$E613,AC$8:AC$382)</f>
        <v>0</v>
      </c>
      <c r="AD613" s="131"/>
      <c r="AE613" s="105"/>
      <c r="AF613" s="47">
        <f t="shared" si="692"/>
        <v>0</v>
      </c>
      <c r="AG613" s="47"/>
      <c r="AH613" s="47"/>
      <c r="AI613" s="47">
        <f t="shared" si="693"/>
        <v>0</v>
      </c>
      <c r="AJ613" s="47"/>
      <c r="AK613" s="47"/>
      <c r="AL613" s="47">
        <f t="shared" si="694"/>
        <v>0</v>
      </c>
      <c r="AM613" s="47"/>
      <c r="AN613" s="47"/>
      <c r="AO613" s="132">
        <f t="shared" si="695"/>
        <v>0</v>
      </c>
      <c r="AP613" s="19"/>
      <c r="AQ613" s="19"/>
      <c r="AR613" s="19"/>
      <c r="AS613" s="19"/>
      <c r="AT613" s="19"/>
      <c r="AU613" s="19"/>
      <c r="AV613" s="19"/>
      <c r="AW613" s="19"/>
      <c r="AY613" s="21">
        <f t="shared" si="697"/>
        <v>0</v>
      </c>
      <c r="BC613" s="49"/>
      <c r="BD613" s="48"/>
      <c r="BE613" s="48"/>
      <c r="BF613" s="48"/>
      <c r="BG613" s="49"/>
      <c r="BH613" s="48"/>
      <c r="BI613" s="48"/>
      <c r="BK613" s="21">
        <f t="shared" si="698"/>
        <v>0</v>
      </c>
      <c r="BO613" s="49"/>
      <c r="BP613" s="48"/>
      <c r="BQ613" s="48"/>
      <c r="BR613" s="48"/>
      <c r="BS613" s="49"/>
      <c r="BT613" s="48"/>
      <c r="BU613" s="48"/>
      <c r="BW613" s="21">
        <f t="shared" si="699"/>
        <v>0</v>
      </c>
      <c r="CA613" s="49"/>
      <c r="CB613" s="48"/>
      <c r="CC613" s="48"/>
      <c r="CD613" s="48"/>
      <c r="CE613" s="49"/>
      <c r="CF613" s="48"/>
      <c r="CG613" s="48"/>
      <c r="CI613" s="21">
        <f t="shared" si="700"/>
        <v>0</v>
      </c>
    </row>
    <row r="614" spans="3:89" x14ac:dyDescent="0.2">
      <c r="C614" s="17" t="s">
        <v>1611</v>
      </c>
      <c r="D614" s="17"/>
      <c r="E614" s="20">
        <f t="shared" si="696"/>
        <v>7</v>
      </c>
      <c r="H614" s="19">
        <f>SUMIF('WC Model'!$E$8:$E$382,'WC Model'!$E614,H$8:H$382)</f>
        <v>2984508953.0599999</v>
      </c>
      <c r="I614" s="34">
        <f>SUMIF('WC Model'!$E$8:$E$382,'WC Model'!$E614,I$8:I$382)</f>
        <v>2988594398.5999999</v>
      </c>
      <c r="J614" s="34">
        <f>SUMIF('WC Model'!$E$8:$E$382,'WC Model'!$E614,J$8:J$382)</f>
        <v>2996888422.6300001</v>
      </c>
      <c r="K614" s="34">
        <f>SUMIF('WC Model'!$E$8:$E$382,'WC Model'!$E614,K$8:K$382)</f>
        <v>3015095614.8299999</v>
      </c>
      <c r="L614" s="34">
        <f>SUMIF('WC Model'!$E$8:$E$382,'WC Model'!$E614,L$8:L$382)</f>
        <v>3022598900.2000003</v>
      </c>
      <c r="M614" s="34">
        <f>SUMIF('WC Model'!$E$8:$E$382,'WC Model'!$E614,M$8:M$382)</f>
        <v>3030522374.6400003</v>
      </c>
      <c r="N614" s="34">
        <f>SUMIF('WC Model'!$E$8:$E$382,'WC Model'!$E614,N$8:N$382)</f>
        <v>3046124415.1500001</v>
      </c>
      <c r="O614" s="34">
        <f>SUMIF('WC Model'!$E$8:$E$382,'WC Model'!$E614,O$8:O$382)</f>
        <v>3114214729.7199998</v>
      </c>
      <c r="P614" s="34">
        <f>SUMIF('WC Model'!$E$8:$E$382,'WC Model'!$E614,P$8:P$382)</f>
        <v>3104129660.6100001</v>
      </c>
      <c r="Q614" s="34">
        <f>SUMIF('WC Model'!$E$8:$E$382,'WC Model'!$E614,Q$8:Q$382)</f>
        <v>3114657377.0799999</v>
      </c>
      <c r="R614" s="34">
        <f>SUMIF('WC Model'!$E$8:$E$382,'WC Model'!$E614,R$8:R$382)</f>
        <v>3119790365.8900003</v>
      </c>
      <c r="S614" s="34">
        <f>SUMIF('WC Model'!$E$8:$E$382,'WC Model'!$E614,S$8:S$382)</f>
        <v>3130619816.8900003</v>
      </c>
      <c r="T614" s="34">
        <f>SUMIF('WC Model'!$E$8:$E$382,'WC Model'!$E614,T$8:T$382)</f>
        <v>3136081548.8100004</v>
      </c>
      <c r="U614" s="34">
        <f>SUMIF('WC Model'!$E$8:$E$382,'WC Model'!$E614,U$8:U$382)</f>
        <v>3146768492.1999998</v>
      </c>
      <c r="V614" s="34">
        <f>SUMIF('WC Model'!$E$8:$E$382,'WC Model'!$E614,V$8:V$382)</f>
        <v>3153744632.9300003</v>
      </c>
      <c r="W614" s="34">
        <f>SUMIF('WC Model'!$E$8:$E$382,'WC Model'!$E614,W$8:W$382)</f>
        <v>3178014937.3100004</v>
      </c>
      <c r="X614" s="34">
        <f>SUMIF('WC Model'!$E$8:$E$382,'WC Model'!$E614,X$8:X$382)</f>
        <v>3188106095.0900006</v>
      </c>
      <c r="Y614" s="34">
        <f>SUMIF('WC Model'!$E$8:$E$382,'WC Model'!$E614,Y$8:Y$382)</f>
        <v>3195784477.7600002</v>
      </c>
      <c r="Z614" s="34">
        <f>SUMIF('WC Model'!$E$8:$E$382,'WC Model'!$E614,Z$8:Z$382)</f>
        <v>3219612164.5299997</v>
      </c>
      <c r="AA614" s="19">
        <f>SUMIF('WC Model'!$E$8:$E$382,'WC Model'!$E614,AA$8:AA$382)</f>
        <v>3238646334.1999998</v>
      </c>
      <c r="AB614" s="19">
        <f>SUMIF('WC Model'!$E$8:$E$382,'WC Model'!$E614,AB$8:AB$382)</f>
        <v>3246030295.8499999</v>
      </c>
      <c r="AC614" s="19">
        <f>SUMIF('WC Model'!$E$8:$E$382,'WC Model'!$E614,AC$8:AC$382)</f>
        <v>3283418374.2600002</v>
      </c>
      <c r="AD614" s="131"/>
      <c r="AE614" s="105"/>
      <c r="AF614" s="47">
        <f t="shared" si="692"/>
        <v>3061960943.9312501</v>
      </c>
      <c r="AG614" s="47"/>
      <c r="AH614" s="47"/>
      <c r="AI614" s="47">
        <f t="shared" si="693"/>
        <v>3101317299.1825004</v>
      </c>
      <c r="AJ614" s="47"/>
      <c r="AK614" s="47"/>
      <c r="AL614" s="47">
        <f t="shared" si="694"/>
        <v>3142898368.6775002</v>
      </c>
      <c r="AM614" s="47"/>
      <c r="AN614" s="47"/>
      <c r="AO614" s="132">
        <f t="shared" si="695"/>
        <v>3179353086.4275007</v>
      </c>
      <c r="AP614" s="19"/>
      <c r="AQ614" s="19"/>
      <c r="AR614" s="19"/>
      <c r="AS614" s="19"/>
      <c r="AT614" s="19"/>
      <c r="AU614" s="19"/>
      <c r="AV614" s="19"/>
      <c r="AW614" s="19"/>
      <c r="AY614" s="21">
        <f>+AF614+AF647</f>
        <v>3060887034.9754167</v>
      </c>
      <c r="BA614" s="61">
        <v>0.114</v>
      </c>
      <c r="BC614" s="49"/>
      <c r="BD614" s="48"/>
      <c r="BE614" s="106"/>
      <c r="BF614" s="48"/>
      <c r="BG614" s="49"/>
      <c r="BH614" s="48"/>
      <c r="BI614" s="106"/>
      <c r="BK614" s="21">
        <f t="shared" si="698"/>
        <v>3099866379.0591669</v>
      </c>
      <c r="BM614" s="61">
        <v>0.114</v>
      </c>
      <c r="BO614" s="49"/>
      <c r="BP614" s="48"/>
      <c r="BQ614" s="106"/>
      <c r="BR614" s="106"/>
      <c r="BS614" s="49"/>
      <c r="BT614" s="48"/>
      <c r="BU614" s="106"/>
      <c r="BV614" s="61"/>
      <c r="BW614" s="21">
        <f t="shared" si="699"/>
        <v>3139473442.4833336</v>
      </c>
      <c r="BY614" s="61">
        <f>DC15</f>
        <v>0.1196</v>
      </c>
      <c r="BZ614" s="61"/>
      <c r="CA614" s="49"/>
      <c r="CB614" s="48"/>
      <c r="CC614" s="106"/>
      <c r="CD614" s="106"/>
      <c r="CE614" s="49"/>
      <c r="CF614" s="48"/>
      <c r="CG614" s="106"/>
      <c r="CH614" s="61"/>
      <c r="CI614" s="21">
        <f t="shared" si="700"/>
        <v>3174028833.884584</v>
      </c>
      <c r="CK614" s="61">
        <f>DC15</f>
        <v>0.1196</v>
      </c>
    </row>
    <row r="615" spans="3:89" x14ac:dyDescent="0.2">
      <c r="C615" s="17" t="s">
        <v>1611</v>
      </c>
      <c r="D615" s="17"/>
      <c r="E615" s="20">
        <f t="shared" si="696"/>
        <v>8</v>
      </c>
      <c r="H615" s="19">
        <f>SUMIF('WC Model'!$E$8:$E$382,'WC Model'!$E615,H$8:H$382)</f>
        <v>-954857759.22000003</v>
      </c>
      <c r="I615" s="34">
        <f>SUMIF('WC Model'!$E$8:$E$382,'WC Model'!$E615,I$8:I$382)</f>
        <v>-959066775.10000002</v>
      </c>
      <c r="J615" s="34">
        <f>SUMIF('WC Model'!$E$8:$E$382,'WC Model'!$E615,J$8:J$382)</f>
        <v>-962886418.02999997</v>
      </c>
      <c r="K615" s="34">
        <f>SUMIF('WC Model'!$E$8:$E$382,'WC Model'!$E615,K$8:K$382)</f>
        <v>-966766166.57000005</v>
      </c>
      <c r="L615" s="34">
        <f>SUMIF('WC Model'!$E$8:$E$382,'WC Model'!$E615,L$8:L$382)</f>
        <v>-970477887.63000011</v>
      </c>
      <c r="M615" s="34">
        <f>SUMIF('WC Model'!$E$8:$E$382,'WC Model'!$E615,M$8:M$382)</f>
        <v>-974108435.54999995</v>
      </c>
      <c r="N615" s="34">
        <f>SUMIF('WC Model'!$E$8:$E$382,'WC Model'!$E615,N$8:N$382)</f>
        <v>-978445674.66999996</v>
      </c>
      <c r="O615" s="34">
        <f>SUMIF('WC Model'!$E$8:$E$382,'WC Model'!$E615,O$8:O$382)</f>
        <v>-981455164.35000002</v>
      </c>
      <c r="P615" s="34">
        <f>SUMIF('WC Model'!$E$8:$E$382,'WC Model'!$E615,P$8:P$382)</f>
        <v>-970250203.53999996</v>
      </c>
      <c r="Q615" s="34">
        <f>SUMIF('WC Model'!$E$8:$E$382,'WC Model'!$E615,Q$8:Q$382)</f>
        <v>-974252405.83000016</v>
      </c>
      <c r="R615" s="34">
        <f>SUMIF('WC Model'!$E$8:$E$382,'WC Model'!$E615,R$8:R$382)</f>
        <v>-977687371.22000003</v>
      </c>
      <c r="S615" s="34">
        <f>SUMIF('WC Model'!$E$8:$E$382,'WC Model'!$E615,S$8:S$382)</f>
        <v>-982463436.42000008</v>
      </c>
      <c r="T615" s="34">
        <f>SUMIF('WC Model'!$E$8:$E$382,'WC Model'!$E615,T$8:T$382)</f>
        <v>-985960912.52999997</v>
      </c>
      <c r="U615" s="34">
        <f>SUMIF('WC Model'!$E$8:$E$382,'WC Model'!$E615,U$8:U$382)</f>
        <v>-990130316.18999994</v>
      </c>
      <c r="V615" s="34">
        <f>SUMIF('WC Model'!$E$8:$E$382,'WC Model'!$E615,V$8:V$382)</f>
        <v>-994280656.85000014</v>
      </c>
      <c r="W615" s="34">
        <f>SUMIF('WC Model'!$E$8:$E$382,'WC Model'!$E615,W$8:W$382)</f>
        <v>-997120012.16000021</v>
      </c>
      <c r="X615" s="34">
        <f>SUMIF('WC Model'!$E$8:$E$382,'WC Model'!$E615,X$8:X$382)</f>
        <v>-1001431000.1799999</v>
      </c>
      <c r="Y615" s="34">
        <f>SUMIF('WC Model'!$E$8:$E$382,'WC Model'!$E615,Y$8:Y$382)</f>
        <v>-1005397039.71</v>
      </c>
      <c r="Z615" s="34">
        <f>SUMIF('WC Model'!$E$8:$E$382,'WC Model'!$E615,Z$8:Z$382)</f>
        <v>-1007768859.4099998</v>
      </c>
      <c r="AA615" s="19">
        <f>SUMIF('WC Model'!$E$8:$E$382,'WC Model'!$E615,AA$8:AA$382)</f>
        <v>-1013025344.83</v>
      </c>
      <c r="AB615" s="19">
        <f>SUMIF('WC Model'!$E$8:$E$382,'WC Model'!$E615,AB$8:AB$382)</f>
        <v>-1014707596.12</v>
      </c>
      <c r="AC615" s="19">
        <f>SUMIF('WC Model'!$E$8:$E$382,'WC Model'!$E615,AC$8:AC$382)</f>
        <v>-1017986760.9200001</v>
      </c>
      <c r="AD615" s="131"/>
      <c r="AE615" s="105"/>
      <c r="AF615" s="47">
        <f t="shared" si="692"/>
        <v>-972355772.89875007</v>
      </c>
      <c r="AG615" s="47"/>
      <c r="AH615" s="47"/>
      <c r="AI615" s="47">
        <f t="shared" si="693"/>
        <v>-980121296.17875028</v>
      </c>
      <c r="AJ615" s="47"/>
      <c r="AK615" s="47"/>
      <c r="AL615" s="47">
        <f t="shared" si="694"/>
        <v>-987794648.83500016</v>
      </c>
      <c r="AM615" s="47"/>
      <c r="AN615" s="47"/>
      <c r="AO615" s="132">
        <f t="shared" si="695"/>
        <v>-997174344.08291662</v>
      </c>
      <c r="AP615" s="19"/>
      <c r="AQ615" s="19"/>
      <c r="AR615" s="19"/>
      <c r="AS615" s="19"/>
      <c r="AT615" s="19"/>
      <c r="AU615" s="19"/>
      <c r="AV615" s="19"/>
      <c r="AW615" s="19"/>
      <c r="AY615" s="21">
        <f>+AF615+AF648</f>
        <v>-1346187962.2954168</v>
      </c>
      <c r="BA615" s="61">
        <v>0.1036</v>
      </c>
      <c r="BC615" s="49"/>
      <c r="BD615" s="48"/>
      <c r="BE615" s="106"/>
      <c r="BF615" s="48"/>
      <c r="BG615" s="49"/>
      <c r="BH615" s="48"/>
      <c r="BI615" s="106"/>
      <c r="BK615" s="21">
        <f t="shared" si="698"/>
        <v>-1358808768.8466671</v>
      </c>
      <c r="BM615" s="61">
        <v>0.1036</v>
      </c>
      <c r="BO615" s="49"/>
      <c r="BP615" s="48"/>
      <c r="BQ615" s="106"/>
      <c r="BR615" s="106"/>
      <c r="BS615" s="49"/>
      <c r="BT615" s="48"/>
      <c r="BU615" s="106"/>
      <c r="BV615" s="61"/>
      <c r="BW615" s="21">
        <f t="shared" si="699"/>
        <v>-1371598450.6612501</v>
      </c>
      <c r="BY615" s="61">
        <f>DC17</f>
        <v>0.1036</v>
      </c>
      <c r="BZ615" s="61"/>
      <c r="CA615" s="49"/>
      <c r="CB615" s="48"/>
      <c r="CC615" s="106"/>
      <c r="CD615" s="106"/>
      <c r="CE615" s="49"/>
      <c r="CF615" s="48"/>
      <c r="CG615" s="106"/>
      <c r="CH615" s="61"/>
      <c r="CI615" s="21">
        <f t="shared" si="700"/>
        <v>-1386143580.1166666</v>
      </c>
      <c r="CK615" s="61">
        <f>DC17</f>
        <v>0.1036</v>
      </c>
    </row>
    <row r="616" spans="3:89" x14ac:dyDescent="0.2">
      <c r="C616" s="17" t="s">
        <v>1611</v>
      </c>
      <c r="D616" s="17"/>
      <c r="E616" s="20">
        <f t="shared" si="696"/>
        <v>9</v>
      </c>
      <c r="H616" s="19">
        <f>SUMIF('WC Model'!$E$8:$E$382,'WC Model'!$E616,H$8:H$382)</f>
        <v>0</v>
      </c>
      <c r="I616" s="34">
        <f>SUMIF('WC Model'!$E$8:$E$382,'WC Model'!$E616,I$8:I$382)</f>
        <v>0</v>
      </c>
      <c r="J616" s="34">
        <f>SUMIF('WC Model'!$E$8:$E$382,'WC Model'!$E616,J$8:J$382)</f>
        <v>0</v>
      </c>
      <c r="K616" s="34">
        <f>SUMIF('WC Model'!$E$8:$E$382,'WC Model'!$E616,K$8:K$382)</f>
        <v>0</v>
      </c>
      <c r="L616" s="34">
        <f>SUMIF('WC Model'!$E$8:$E$382,'WC Model'!$E616,L$8:L$382)</f>
        <v>0</v>
      </c>
      <c r="M616" s="34">
        <f>SUMIF('WC Model'!$E$8:$E$382,'WC Model'!$E616,M$8:M$382)</f>
        <v>0</v>
      </c>
      <c r="N616" s="34">
        <f>SUMIF('WC Model'!$E$8:$E$382,'WC Model'!$E616,N$8:N$382)</f>
        <v>0</v>
      </c>
      <c r="O616" s="34">
        <f>SUMIF('WC Model'!$E$8:$E$382,'WC Model'!$E616,O$8:O$382)</f>
        <v>0</v>
      </c>
      <c r="P616" s="34">
        <f>SUMIF('WC Model'!$E$8:$E$382,'WC Model'!$E616,P$8:P$382)</f>
        <v>0</v>
      </c>
      <c r="Q616" s="34">
        <f>SUMIF('WC Model'!$E$8:$E$382,'WC Model'!$E616,Q$8:Q$382)</f>
        <v>0</v>
      </c>
      <c r="R616" s="34">
        <f>SUMIF('WC Model'!$E$8:$E$382,'WC Model'!$E616,R$8:R$382)</f>
        <v>0</v>
      </c>
      <c r="S616" s="34">
        <f>SUMIF('WC Model'!$E$8:$E$382,'WC Model'!$E616,S$8:S$382)</f>
        <v>0</v>
      </c>
      <c r="T616" s="34">
        <f>SUMIF('WC Model'!$E$8:$E$382,'WC Model'!$E616,T$8:T$382)</f>
        <v>0</v>
      </c>
      <c r="U616" s="34">
        <f>SUMIF('WC Model'!$E$8:$E$382,'WC Model'!$E616,U$8:U$382)</f>
        <v>0</v>
      </c>
      <c r="V616" s="34">
        <f>SUMIF('WC Model'!$E$8:$E$382,'WC Model'!$E616,V$8:V$382)</f>
        <v>0</v>
      </c>
      <c r="W616" s="34">
        <f>SUMIF('WC Model'!$E$8:$E$382,'WC Model'!$E616,W$8:W$382)</f>
        <v>0</v>
      </c>
      <c r="X616" s="34">
        <f>SUMIF('WC Model'!$E$8:$E$382,'WC Model'!$E616,X$8:X$382)</f>
        <v>0</v>
      </c>
      <c r="Y616" s="34">
        <f>SUMIF('WC Model'!$E$8:$E$382,'WC Model'!$E616,Y$8:Y$382)</f>
        <v>0</v>
      </c>
      <c r="Z616" s="34">
        <f>SUMIF('WC Model'!$E$8:$E$382,'WC Model'!$E616,Z$8:Z$382)</f>
        <v>0</v>
      </c>
      <c r="AA616" s="19">
        <f>SUMIF('WC Model'!$E$8:$E$382,'WC Model'!$E616,AA$8:AA$382)</f>
        <v>0</v>
      </c>
      <c r="AB616" s="19">
        <f>SUMIF('WC Model'!$E$8:$E$382,'WC Model'!$E616,AB$8:AB$382)</f>
        <v>0</v>
      </c>
      <c r="AC616" s="19">
        <f>SUMIF('WC Model'!$E$8:$E$382,'WC Model'!$E616,AC$8:AC$382)</f>
        <v>0</v>
      </c>
      <c r="AD616" s="131"/>
      <c r="AE616" s="105"/>
      <c r="AF616" s="47">
        <f t="shared" si="692"/>
        <v>0</v>
      </c>
      <c r="AG616" s="47"/>
      <c r="AH616" s="47"/>
      <c r="AI616" s="47">
        <f t="shared" si="693"/>
        <v>0</v>
      </c>
      <c r="AJ616" s="47"/>
      <c r="AK616" s="47"/>
      <c r="AL616" s="47">
        <f t="shared" si="694"/>
        <v>0</v>
      </c>
      <c r="AM616" s="47"/>
      <c r="AN616" s="47"/>
      <c r="AO616" s="132">
        <f t="shared" si="695"/>
        <v>0</v>
      </c>
      <c r="AP616" s="19"/>
      <c r="AQ616" s="19"/>
      <c r="AR616" s="19"/>
      <c r="AS616" s="19"/>
      <c r="AT616" s="19"/>
      <c r="AU616" s="19"/>
      <c r="AV616" s="19"/>
      <c r="AW616" s="19"/>
      <c r="AY616" s="21">
        <f t="shared" si="697"/>
        <v>-473062995.70666659</v>
      </c>
      <c r="BC616" s="49"/>
      <c r="BD616" s="48"/>
      <c r="BE616" s="48"/>
      <c r="BF616" s="48"/>
      <c r="BG616" s="49"/>
      <c r="BH616" s="48"/>
      <c r="BI616" s="48"/>
      <c r="BK616" s="21">
        <f t="shared" si="698"/>
        <v>-472731008.1649999</v>
      </c>
      <c r="BO616" s="49"/>
      <c r="BP616" s="48"/>
      <c r="BQ616" s="48"/>
      <c r="BR616" s="48"/>
      <c r="BS616" s="49"/>
      <c r="BT616" s="48"/>
      <c r="BU616" s="48"/>
      <c r="BW616" s="21">
        <f t="shared" si="699"/>
        <v>-473930920.70666665</v>
      </c>
      <c r="CA616" s="49"/>
      <c r="CB616" s="48"/>
      <c r="CC616" s="48"/>
      <c r="CD616" s="48"/>
      <c r="CE616" s="49"/>
      <c r="CF616" s="48"/>
      <c r="CG616" s="48"/>
      <c r="CI616" s="21">
        <f t="shared" si="700"/>
        <v>-462714136.33166665</v>
      </c>
    </row>
    <row r="617" spans="3:89" x14ac:dyDescent="0.2">
      <c r="C617" s="17" t="s">
        <v>1611</v>
      </c>
      <c r="D617" s="17"/>
      <c r="E617" s="20">
        <f t="shared" si="696"/>
        <v>10</v>
      </c>
      <c r="H617" s="19">
        <f>SUMIF('WC Model'!$E$8:$E$382,'WC Model'!$E617,H$8:H$382)</f>
        <v>18482827.060000002</v>
      </c>
      <c r="I617" s="34">
        <f>SUMIF('WC Model'!$E$8:$E$382,'WC Model'!$E617,I$8:I$382)</f>
        <v>18480561.890000001</v>
      </c>
      <c r="J617" s="34">
        <f>SUMIF('WC Model'!$E$8:$E$382,'WC Model'!$E617,J$8:J$382)</f>
        <v>18478826.470000003</v>
      </c>
      <c r="K617" s="34">
        <f>SUMIF('WC Model'!$E$8:$E$382,'WC Model'!$E617,K$8:K$382)</f>
        <v>18478349.199999999</v>
      </c>
      <c r="L617" s="34">
        <f>SUMIF('WC Model'!$E$8:$E$382,'WC Model'!$E617,L$8:L$382)</f>
        <v>18501807.470000003</v>
      </c>
      <c r="M617" s="34">
        <f>SUMIF('WC Model'!$E$8:$E$382,'WC Model'!$E617,M$8:M$382)</f>
        <v>18500225.260000002</v>
      </c>
      <c r="N617" s="34">
        <f>SUMIF('WC Model'!$E$8:$E$382,'WC Model'!$E617,N$8:N$382)</f>
        <v>18670122.180000003</v>
      </c>
      <c r="O617" s="34">
        <f>SUMIF('WC Model'!$E$8:$E$382,'WC Model'!$E617,O$8:O$382)</f>
        <v>18668645.330000002</v>
      </c>
      <c r="P617" s="34">
        <f>SUMIF('WC Model'!$E$8:$E$382,'WC Model'!$E617,P$8:P$382)</f>
        <v>18667140.920000002</v>
      </c>
      <c r="Q617" s="34">
        <f>SUMIF('WC Model'!$E$8:$E$382,'WC Model'!$E617,Q$8:Q$382)</f>
        <v>18665642.370000001</v>
      </c>
      <c r="R617" s="34">
        <f>SUMIF('WC Model'!$E$8:$E$382,'WC Model'!$E617,R$8:R$382)</f>
        <v>18664095.890000001</v>
      </c>
      <c r="S617" s="34">
        <f>SUMIF('WC Model'!$E$8:$E$382,'WC Model'!$E617,S$8:S$382)</f>
        <v>18662513.560000002</v>
      </c>
      <c r="T617" s="34">
        <f>SUMIF('WC Model'!$E$8:$E$382,'WC Model'!$E617,T$8:T$382)</f>
        <v>22873525.690000001</v>
      </c>
      <c r="U617" s="34">
        <f>SUMIF('WC Model'!$E$8:$E$382,'WC Model'!$E617,U$8:U$382)</f>
        <v>22872027.300000001</v>
      </c>
      <c r="V617" s="34">
        <f>SUMIF('WC Model'!$E$8:$E$382,'WC Model'!$E617,V$8:V$382)</f>
        <v>22870495.350000001</v>
      </c>
      <c r="W617" s="34">
        <f>SUMIF('WC Model'!$E$8:$E$382,'WC Model'!$E617,W$8:W$382)</f>
        <v>22697459.719999999</v>
      </c>
      <c r="X617" s="34">
        <f>SUMIF('WC Model'!$E$8:$E$382,'WC Model'!$E617,X$8:X$382)</f>
        <v>22724935.77</v>
      </c>
      <c r="Y617" s="34">
        <f>SUMIF('WC Model'!$E$8:$E$382,'WC Model'!$E617,Y$8:Y$382)</f>
        <v>22723358.379999999</v>
      </c>
      <c r="Z617" s="34">
        <f>SUMIF('WC Model'!$E$8:$E$382,'WC Model'!$E617,Z$8:Z$382)</f>
        <v>22721949.550000001</v>
      </c>
      <c r="AA617" s="19">
        <f>SUMIF('WC Model'!$E$8:$E$382,'WC Model'!$E617,AA$8:AA$382)</f>
        <v>22720795.5</v>
      </c>
      <c r="AB617" s="19">
        <f>SUMIF('WC Model'!$E$8:$E$382,'WC Model'!$E617,AB$8:AB$382)</f>
        <v>22719544.039999999</v>
      </c>
      <c r="AC617" s="19">
        <f>SUMIF('WC Model'!$E$8:$E$382,'WC Model'!$E617,AC$8:AC$382)</f>
        <v>22718207.759999998</v>
      </c>
      <c r="AD617" s="131"/>
      <c r="AE617" s="105"/>
      <c r="AF617" s="47">
        <f t="shared" si="692"/>
        <v>18759675.576250002</v>
      </c>
      <c r="AG617" s="47"/>
      <c r="AH617" s="47"/>
      <c r="AI617" s="47">
        <f t="shared" si="693"/>
        <v>19850345.481666662</v>
      </c>
      <c r="AJ617" s="47"/>
      <c r="AK617" s="47"/>
      <c r="AL617" s="47">
        <f t="shared" si="694"/>
        <v>20898823.012083333</v>
      </c>
      <c r="AM617" s="47"/>
      <c r="AN617" s="47"/>
      <c r="AO617" s="132">
        <f t="shared" si="695"/>
        <v>21911885.484583337</v>
      </c>
      <c r="AP617" s="19"/>
      <c r="AQ617" s="19"/>
      <c r="AR617" s="19"/>
      <c r="AS617" s="19"/>
      <c r="AT617" s="19"/>
      <c r="AU617" s="19"/>
      <c r="AV617" s="19"/>
      <c r="AW617" s="19"/>
      <c r="AY617" s="21">
        <f>+AF617+AF650</f>
        <v>18759675.576250002</v>
      </c>
      <c r="BA617" s="61">
        <v>0.1053</v>
      </c>
      <c r="BC617" s="49"/>
      <c r="BD617" s="48"/>
      <c r="BE617" s="106"/>
      <c r="BF617" s="48"/>
      <c r="BG617" s="49"/>
      <c r="BH617" s="48"/>
      <c r="BI617" s="106"/>
      <c r="BK617" s="21">
        <f t="shared" si="698"/>
        <v>19850345.481666662</v>
      </c>
      <c r="BM617" s="61">
        <v>0.1053</v>
      </c>
      <c r="BO617" s="49"/>
      <c r="BP617" s="48"/>
      <c r="BQ617" s="106"/>
      <c r="BR617" s="106"/>
      <c r="BS617" s="49"/>
      <c r="BT617" s="48"/>
      <c r="BU617" s="106"/>
      <c r="BV617" s="61"/>
      <c r="BW617" s="21">
        <f t="shared" si="699"/>
        <v>20898823.012083333</v>
      </c>
      <c r="BY617" s="61">
        <f>DC19</f>
        <v>0.1066</v>
      </c>
      <c r="BZ617" s="61"/>
      <c r="CA617" s="49"/>
      <c r="CB617" s="48"/>
      <c r="CC617" s="106"/>
      <c r="CD617" s="106"/>
      <c r="CE617" s="49"/>
      <c r="CF617" s="48"/>
      <c r="CG617" s="106"/>
      <c r="CH617" s="61"/>
      <c r="CI617" s="21">
        <f t="shared" si="700"/>
        <v>21911885.484583337</v>
      </c>
      <c r="CK617" s="61">
        <f>DC19</f>
        <v>0.1066</v>
      </c>
    </row>
    <row r="618" spans="3:89" x14ac:dyDescent="0.2">
      <c r="C618" s="17" t="s">
        <v>1611</v>
      </c>
      <c r="D618" s="17"/>
      <c r="E618" s="20">
        <f t="shared" si="696"/>
        <v>11</v>
      </c>
      <c r="H618" s="19">
        <f>SUMIF('WC Model'!$E$8:$E$382,'WC Model'!$E618,H$8:H$382)</f>
        <v>970068.12</v>
      </c>
      <c r="I618" s="34">
        <f>SUMIF('WC Model'!$E$8:$E$382,'WC Model'!$E618,I$8:I$382)</f>
        <v>970068.12</v>
      </c>
      <c r="J618" s="34">
        <f>SUMIF('WC Model'!$E$8:$E$382,'WC Model'!$E618,J$8:J$382)</f>
        <v>970068.12</v>
      </c>
      <c r="K618" s="34">
        <f>SUMIF('WC Model'!$E$8:$E$382,'WC Model'!$E618,K$8:K$382)</f>
        <v>970068.12</v>
      </c>
      <c r="L618" s="34">
        <f>SUMIF('WC Model'!$E$8:$E$382,'WC Model'!$E618,L$8:L$382)</f>
        <v>970068.12</v>
      </c>
      <c r="M618" s="34">
        <f>SUMIF('WC Model'!$E$8:$E$382,'WC Model'!$E618,M$8:M$382)</f>
        <v>970068.12</v>
      </c>
      <c r="N618" s="34">
        <f>SUMIF('WC Model'!$E$8:$E$382,'WC Model'!$E618,N$8:N$382)</f>
        <v>970068.12</v>
      </c>
      <c r="O618" s="34">
        <f>SUMIF('WC Model'!$E$8:$E$382,'WC Model'!$E618,O$8:O$382)</f>
        <v>970068.12</v>
      </c>
      <c r="P618" s="34">
        <f>SUMIF('WC Model'!$E$8:$E$382,'WC Model'!$E618,P$8:P$382)</f>
        <v>970068.12</v>
      </c>
      <c r="Q618" s="34">
        <f>SUMIF('WC Model'!$E$8:$E$382,'WC Model'!$E618,Q$8:Q$382)</f>
        <v>970068.12</v>
      </c>
      <c r="R618" s="34">
        <f>SUMIF('WC Model'!$E$8:$E$382,'WC Model'!$E618,R$8:R$382)</f>
        <v>970068.12</v>
      </c>
      <c r="S618" s="34">
        <f>SUMIF('WC Model'!$E$8:$E$382,'WC Model'!$E618,S$8:S$382)</f>
        <v>970068.12</v>
      </c>
      <c r="T618" s="34">
        <f>SUMIF('WC Model'!$E$8:$E$382,'WC Model'!$E618,T$8:T$382)</f>
        <v>970068.12</v>
      </c>
      <c r="U618" s="34">
        <f>SUMIF('WC Model'!$E$8:$E$382,'WC Model'!$E618,U$8:U$382)</f>
        <v>970068.12</v>
      </c>
      <c r="V618" s="34">
        <f>SUMIF('WC Model'!$E$8:$E$382,'WC Model'!$E618,V$8:V$382)</f>
        <v>970068.12</v>
      </c>
      <c r="W618" s="34">
        <f>SUMIF('WC Model'!$E$8:$E$382,'WC Model'!$E618,W$8:W$382)</f>
        <v>970068.12</v>
      </c>
      <c r="X618" s="34">
        <f>SUMIF('WC Model'!$E$8:$E$382,'WC Model'!$E618,X$8:X$382)</f>
        <v>970068.12</v>
      </c>
      <c r="Y618" s="34">
        <f>SUMIF('WC Model'!$E$8:$E$382,'WC Model'!$E618,Y$8:Y$382)</f>
        <v>970068.12</v>
      </c>
      <c r="Z618" s="34">
        <f>SUMIF('WC Model'!$E$8:$E$382,'WC Model'!$E618,Z$8:Z$382)</f>
        <v>970068.12</v>
      </c>
      <c r="AA618" s="19">
        <f>SUMIF('WC Model'!$E$8:$E$382,'WC Model'!$E618,AA$8:AA$382)</f>
        <v>970068.12</v>
      </c>
      <c r="AB618" s="19">
        <f>SUMIF('WC Model'!$E$8:$E$382,'WC Model'!$E618,AB$8:AB$382)</f>
        <v>970068.12</v>
      </c>
      <c r="AC618" s="19">
        <f>SUMIF('WC Model'!$E$8:$E$382,'WC Model'!$E618,AC$8:AC$382)</f>
        <v>970068.12</v>
      </c>
      <c r="AD618" s="131"/>
      <c r="AE618" s="105"/>
      <c r="AF618" s="47">
        <f t="shared" si="692"/>
        <v>970068.12</v>
      </c>
      <c r="AG618" s="47"/>
      <c r="AH618" s="47"/>
      <c r="AI618" s="47">
        <f t="shared" si="693"/>
        <v>970068.12</v>
      </c>
      <c r="AJ618" s="47"/>
      <c r="AK618" s="47"/>
      <c r="AL618" s="47">
        <f t="shared" si="694"/>
        <v>970068.12</v>
      </c>
      <c r="AM618" s="47"/>
      <c r="AN618" s="47"/>
      <c r="AO618" s="132">
        <f t="shared" si="695"/>
        <v>970068.12</v>
      </c>
      <c r="AP618" s="19"/>
      <c r="AQ618" s="19"/>
      <c r="AR618" s="19"/>
      <c r="AS618" s="19"/>
      <c r="AT618" s="19"/>
      <c r="AU618" s="19"/>
      <c r="AV618" s="19"/>
      <c r="AW618" s="19"/>
      <c r="AY618" s="21">
        <f t="shared" si="697"/>
        <v>970068.12</v>
      </c>
      <c r="BC618" s="49"/>
      <c r="BD618" s="48"/>
      <c r="BE618" s="48"/>
      <c r="BF618" s="48"/>
      <c r="BG618" s="49"/>
      <c r="BH618" s="48"/>
      <c r="BI618" s="48"/>
      <c r="BK618" s="21">
        <f t="shared" si="698"/>
        <v>970068.12</v>
      </c>
      <c r="BO618" s="21"/>
      <c r="BS618" s="21"/>
      <c r="BW618" s="21">
        <f t="shared" si="699"/>
        <v>970068.12</v>
      </c>
      <c r="CA618" s="49"/>
      <c r="CB618" s="48"/>
      <c r="CC618" s="48"/>
      <c r="CD618" s="48"/>
      <c r="CE618" s="49"/>
      <c r="CF618" s="48"/>
      <c r="CG618" s="48"/>
      <c r="CI618" s="21">
        <f t="shared" si="700"/>
        <v>970068.12</v>
      </c>
    </row>
    <row r="619" spans="3:89" x14ac:dyDescent="0.2">
      <c r="C619" s="17" t="s">
        <v>1611</v>
      </c>
      <c r="D619" s="17"/>
      <c r="E619" s="20">
        <f t="shared" si="696"/>
        <v>12</v>
      </c>
      <c r="H619" s="19">
        <f>SUMIF('WC Model'!$E$8:$E$382,'WC Model'!$E619,H$8:H$382)</f>
        <v>0</v>
      </c>
      <c r="I619" s="34">
        <f>SUMIF('WC Model'!$E$8:$E$382,'WC Model'!$E619,I$8:I$382)</f>
        <v>0</v>
      </c>
      <c r="J619" s="34">
        <f>SUMIF('WC Model'!$E$8:$E$382,'WC Model'!$E619,J$8:J$382)</f>
        <v>0</v>
      </c>
      <c r="K619" s="34">
        <f>SUMIF('WC Model'!$E$8:$E$382,'WC Model'!$E619,K$8:K$382)</f>
        <v>0</v>
      </c>
      <c r="L619" s="34">
        <f>SUMIF('WC Model'!$E$8:$E$382,'WC Model'!$E619,L$8:L$382)</f>
        <v>0</v>
      </c>
      <c r="M619" s="34">
        <f>SUMIF('WC Model'!$E$8:$E$382,'WC Model'!$E619,M$8:M$382)</f>
        <v>0</v>
      </c>
      <c r="N619" s="34">
        <f>SUMIF('WC Model'!$E$8:$E$382,'WC Model'!$E619,N$8:N$382)</f>
        <v>0</v>
      </c>
      <c r="O619" s="34">
        <f>SUMIF('WC Model'!$E$8:$E$382,'WC Model'!$E619,O$8:O$382)</f>
        <v>0</v>
      </c>
      <c r="P619" s="34">
        <f>SUMIF('WC Model'!$E$8:$E$382,'WC Model'!$E619,P$8:P$382)</f>
        <v>0</v>
      </c>
      <c r="Q619" s="34">
        <f>SUMIF('WC Model'!$E$8:$E$382,'WC Model'!$E619,Q$8:Q$382)</f>
        <v>0</v>
      </c>
      <c r="R619" s="34">
        <f>SUMIF('WC Model'!$E$8:$E$382,'WC Model'!$E619,R$8:R$382)</f>
        <v>0</v>
      </c>
      <c r="S619" s="34">
        <f>SUMIF('WC Model'!$E$8:$E$382,'WC Model'!$E619,S$8:S$382)</f>
        <v>0</v>
      </c>
      <c r="T619" s="34">
        <f>SUMIF('WC Model'!$E$8:$E$382,'WC Model'!$E619,T$8:T$382)</f>
        <v>0</v>
      </c>
      <c r="U619" s="34">
        <f>SUMIF('WC Model'!$E$8:$E$382,'WC Model'!$E619,U$8:U$382)</f>
        <v>0</v>
      </c>
      <c r="V619" s="34">
        <f>SUMIF('WC Model'!$E$8:$E$382,'WC Model'!$E619,V$8:V$382)</f>
        <v>0</v>
      </c>
      <c r="W619" s="34">
        <f>SUMIF('WC Model'!$E$8:$E$382,'WC Model'!$E619,W$8:W$382)</f>
        <v>0</v>
      </c>
      <c r="X619" s="34">
        <f>SUMIF('WC Model'!$E$8:$E$382,'WC Model'!$E619,X$8:X$382)</f>
        <v>0</v>
      </c>
      <c r="Y619" s="34">
        <f>SUMIF('WC Model'!$E$8:$E$382,'WC Model'!$E619,Y$8:Y$382)</f>
        <v>0</v>
      </c>
      <c r="Z619" s="34">
        <f>SUMIF('WC Model'!$E$8:$E$382,'WC Model'!$E619,Z$8:Z$382)</f>
        <v>0</v>
      </c>
      <c r="AA619" s="19">
        <f>SUMIF('WC Model'!$E$8:$E$382,'WC Model'!$E619,AA$8:AA$382)</f>
        <v>0</v>
      </c>
      <c r="AB619" s="19">
        <f>SUMIF('WC Model'!$E$8:$E$382,'WC Model'!$E619,AB$8:AB$382)</f>
        <v>0</v>
      </c>
      <c r="AC619" s="19">
        <f>SUMIF('WC Model'!$E$8:$E$382,'WC Model'!$E619,AC$8:AC$382)</f>
        <v>0</v>
      </c>
      <c r="AD619" s="131"/>
      <c r="AE619" s="105"/>
      <c r="AF619" s="47">
        <f t="shared" si="692"/>
        <v>0</v>
      </c>
      <c r="AG619" s="47"/>
      <c r="AH619" s="47"/>
      <c r="AI619" s="47">
        <f t="shared" si="693"/>
        <v>0</v>
      </c>
      <c r="AJ619" s="47"/>
      <c r="AK619" s="47"/>
      <c r="AL619" s="47">
        <f t="shared" si="694"/>
        <v>0</v>
      </c>
      <c r="AM619" s="47"/>
      <c r="AN619" s="47"/>
      <c r="AO619" s="132">
        <f t="shared" si="695"/>
        <v>0</v>
      </c>
      <c r="AP619" s="19"/>
      <c r="AQ619" s="19"/>
      <c r="AR619" s="19"/>
      <c r="AS619" s="19"/>
      <c r="AT619" s="19"/>
      <c r="AU619" s="19"/>
      <c r="AV619" s="19"/>
      <c r="AW619" s="19"/>
      <c r="AY619" s="21">
        <f t="shared" si="697"/>
        <v>-5035953.074583333</v>
      </c>
      <c r="BC619" s="49"/>
      <c r="BD619" s="48"/>
      <c r="BE619" s="48"/>
      <c r="BF619" s="48"/>
      <c r="BG619" s="49"/>
      <c r="BH619" s="48"/>
      <c r="BI619" s="48"/>
      <c r="BK619" s="21">
        <f t="shared" si="698"/>
        <v>-4975222.3445833335</v>
      </c>
      <c r="BO619" s="21"/>
      <c r="BS619" s="21"/>
      <c r="BW619" s="21">
        <f t="shared" si="699"/>
        <v>-4927094.4591666656</v>
      </c>
      <c r="CA619" s="49"/>
      <c r="CB619" s="48"/>
      <c r="CC619" s="48"/>
      <c r="CD619" s="48"/>
      <c r="CE619" s="49"/>
      <c r="CF619" s="48"/>
      <c r="CG619" s="48"/>
      <c r="CI619" s="21">
        <f t="shared" si="700"/>
        <v>-4876430.9829166671</v>
      </c>
    </row>
    <row r="620" spans="3:89" x14ac:dyDescent="0.2">
      <c r="C620" s="17" t="s">
        <v>1611</v>
      </c>
      <c r="D620" s="17"/>
      <c r="E620" s="20">
        <f t="shared" si="696"/>
        <v>13</v>
      </c>
      <c r="H620" s="19">
        <f>SUMIF('WC Model'!$E$8:$E$382,'WC Model'!$E620,H$8:H$382)</f>
        <v>0</v>
      </c>
      <c r="I620" s="34">
        <f>SUMIF('WC Model'!$E$8:$E$382,'WC Model'!$E620,I$8:I$382)</f>
        <v>0</v>
      </c>
      <c r="J620" s="34">
        <f>SUMIF('WC Model'!$E$8:$E$382,'WC Model'!$E620,J$8:J$382)</f>
        <v>0</v>
      </c>
      <c r="K620" s="34">
        <f>SUMIF('WC Model'!$E$8:$E$382,'WC Model'!$E620,K$8:K$382)</f>
        <v>0</v>
      </c>
      <c r="L620" s="34">
        <f>SUMIF('WC Model'!$E$8:$E$382,'WC Model'!$E620,L$8:L$382)</f>
        <v>0</v>
      </c>
      <c r="M620" s="34">
        <f>SUMIF('WC Model'!$E$8:$E$382,'WC Model'!$E620,M$8:M$382)</f>
        <v>0</v>
      </c>
      <c r="N620" s="34">
        <f>SUMIF('WC Model'!$E$8:$E$382,'WC Model'!$E620,N$8:N$382)</f>
        <v>0</v>
      </c>
      <c r="O620" s="34">
        <f>SUMIF('WC Model'!$E$8:$E$382,'WC Model'!$E620,O$8:O$382)</f>
        <v>0</v>
      </c>
      <c r="P620" s="34">
        <f>SUMIF('WC Model'!$E$8:$E$382,'WC Model'!$E620,P$8:P$382)</f>
        <v>0</v>
      </c>
      <c r="Q620" s="34">
        <f>SUMIF('WC Model'!$E$8:$E$382,'WC Model'!$E620,Q$8:Q$382)</f>
        <v>0</v>
      </c>
      <c r="R620" s="34">
        <f>SUMIF('WC Model'!$E$8:$E$382,'WC Model'!$E620,R$8:R$382)</f>
        <v>0</v>
      </c>
      <c r="S620" s="34">
        <f>SUMIF('WC Model'!$E$8:$E$382,'WC Model'!$E620,S$8:S$382)</f>
        <v>0</v>
      </c>
      <c r="T620" s="34">
        <f>SUMIF('WC Model'!$E$8:$E$382,'WC Model'!$E620,T$8:T$382)</f>
        <v>0</v>
      </c>
      <c r="U620" s="34">
        <f>SUMIF('WC Model'!$E$8:$E$382,'WC Model'!$E620,U$8:U$382)</f>
        <v>0</v>
      </c>
      <c r="V620" s="34">
        <f>SUMIF('WC Model'!$E$8:$E$382,'WC Model'!$E620,V$8:V$382)</f>
        <v>143554705.06</v>
      </c>
      <c r="W620" s="34">
        <f>SUMIF('WC Model'!$E$8:$E$382,'WC Model'!$E620,W$8:W$382)</f>
        <v>143803155.75999999</v>
      </c>
      <c r="X620" s="34">
        <f>SUMIF('WC Model'!$E$8:$E$382,'WC Model'!$E620,X$8:X$382)</f>
        <v>143975254.56999999</v>
      </c>
      <c r="Y620" s="34">
        <f>SUMIF('WC Model'!$E$8:$E$382,'WC Model'!$E620,Y$8:Y$382)</f>
        <v>144071083.75999999</v>
      </c>
      <c r="Z620" s="34">
        <f>SUMIF('WC Model'!$E$8:$E$382,'WC Model'!$E620,Z$8:Z$382)</f>
        <v>144159950.93000001</v>
      </c>
      <c r="AA620" s="19">
        <f>SUMIF('WC Model'!$E$8:$E$382,'WC Model'!$E620,AA$8:AA$382)</f>
        <v>144247012.22</v>
      </c>
      <c r="AB620" s="19">
        <f>SUMIF('WC Model'!$E$8:$E$382,'WC Model'!$E620,AB$8:AB$382)</f>
        <v>145249942.56999999</v>
      </c>
      <c r="AC620" s="19">
        <f>SUMIF('WC Model'!$E$8:$E$382,'WC Model'!$E620,AC$8:AC$382)</f>
        <v>145323032.72</v>
      </c>
      <c r="AD620" s="131"/>
      <c r="AE620" s="105"/>
      <c r="AF620" s="47">
        <f t="shared" si="692"/>
        <v>0</v>
      </c>
      <c r="AG620" s="47"/>
      <c r="AH620" s="47"/>
      <c r="AI620" s="47">
        <f t="shared" si="693"/>
        <v>17954690.245000001</v>
      </c>
      <c r="AJ620" s="47"/>
      <c r="AK620" s="47"/>
      <c r="AL620" s="47">
        <f t="shared" si="694"/>
        <v>53957014.551250003</v>
      </c>
      <c r="AM620" s="47"/>
      <c r="AN620" s="47"/>
      <c r="AO620" s="132">
        <f t="shared" si="695"/>
        <v>90143551.769166663</v>
      </c>
      <c r="AP620" s="19"/>
      <c r="AQ620" s="19"/>
      <c r="AR620" s="19"/>
      <c r="AS620" s="19"/>
      <c r="AT620" s="19"/>
      <c r="AU620" s="19"/>
      <c r="AV620" s="19"/>
      <c r="AW620" s="19"/>
      <c r="AY620" s="21">
        <f t="shared" si="697"/>
        <v>-4420254.2341666669</v>
      </c>
      <c r="BC620" s="49"/>
      <c r="BD620" s="48"/>
      <c r="BE620" s="48"/>
      <c r="BF620" s="48"/>
      <c r="BG620" s="49"/>
      <c r="BH620" s="48"/>
      <c r="BI620" s="48"/>
      <c r="BK620" s="21">
        <f t="shared" si="698"/>
        <v>13380391.587500002</v>
      </c>
      <c r="BO620" s="21"/>
      <c r="BS620" s="21"/>
      <c r="BW620" s="21">
        <f t="shared" si="699"/>
        <v>49266107.895000003</v>
      </c>
      <c r="CA620" s="49"/>
      <c r="CB620" s="48"/>
      <c r="CC620" s="48"/>
      <c r="CD620" s="48"/>
      <c r="CE620" s="49"/>
      <c r="CF620" s="48"/>
      <c r="CG620" s="48"/>
      <c r="CI620" s="21">
        <f t="shared" si="700"/>
        <v>85125681.223333329</v>
      </c>
    </row>
    <row r="621" spans="3:89" x14ac:dyDescent="0.2">
      <c r="C621" s="17" t="s">
        <v>1611</v>
      </c>
      <c r="D621" s="17"/>
      <c r="E621" s="20">
        <f t="shared" si="696"/>
        <v>14</v>
      </c>
      <c r="H621" s="19">
        <f>SUMIF('WC Model'!$E$8:$E$382,'WC Model'!$E621,H$8:H$382)</f>
        <v>115050119.39</v>
      </c>
      <c r="I621" s="34">
        <f>SUMIF('WC Model'!$E$8:$E$382,'WC Model'!$E621,I$8:I$382)</f>
        <v>113774090.39</v>
      </c>
      <c r="J621" s="34">
        <f>SUMIF('WC Model'!$E$8:$E$382,'WC Model'!$E621,J$8:J$382)</f>
        <v>112518744.44</v>
      </c>
      <c r="K621" s="34">
        <f>SUMIF('WC Model'!$E$8:$E$382,'WC Model'!$E621,K$8:K$382)</f>
        <v>111612293.44</v>
      </c>
      <c r="L621" s="34">
        <f>SUMIF('WC Model'!$E$8:$E$382,'WC Model'!$E621,L$8:L$382)</f>
        <v>110581293.44</v>
      </c>
      <c r="M621" s="34">
        <f>SUMIF('WC Model'!$E$8:$E$382,'WC Model'!$E621,M$8:M$382)</f>
        <v>109057563.44</v>
      </c>
      <c r="N621" s="34">
        <f>SUMIF('WC Model'!$E$8:$E$382,'WC Model'!$E621,N$8:N$382)</f>
        <v>108119958.44</v>
      </c>
      <c r="O621" s="34">
        <f>SUMIF('WC Model'!$E$8:$E$382,'WC Model'!$E621,O$8:O$382)</f>
        <v>106684020.44</v>
      </c>
      <c r="P621" s="34">
        <f>SUMIF('WC Model'!$E$8:$E$382,'WC Model'!$E621,P$8:P$382)</f>
        <v>106117640.44</v>
      </c>
      <c r="Q621" s="34">
        <f>SUMIF('WC Model'!$E$8:$E$382,'WC Model'!$E621,Q$8:Q$382)</f>
        <v>105582148.44</v>
      </c>
      <c r="R621" s="34">
        <f>SUMIF('WC Model'!$E$8:$E$382,'WC Model'!$E621,R$8:R$382)</f>
        <v>103934637.44</v>
      </c>
      <c r="S621" s="34">
        <f>SUMIF('WC Model'!$E$8:$E$382,'WC Model'!$E621,S$8:S$382)</f>
        <v>101834105.44</v>
      </c>
      <c r="T621" s="34">
        <f>SUMIF('WC Model'!$E$8:$E$382,'WC Model'!$E621,T$8:T$382)</f>
        <v>100276408.44</v>
      </c>
      <c r="U621" s="34">
        <f>SUMIF('WC Model'!$E$8:$E$382,'WC Model'!$E621,U$8:U$382)</f>
        <v>99032844.439999998</v>
      </c>
      <c r="V621" s="34">
        <f>SUMIF('WC Model'!$E$8:$E$382,'WC Model'!$E621,V$8:V$382)</f>
        <v>96779550.439999998</v>
      </c>
      <c r="W621" s="34">
        <f>SUMIF('WC Model'!$E$8:$E$382,'WC Model'!$E621,W$8:W$382)</f>
        <v>95414266.439999998</v>
      </c>
      <c r="X621" s="34">
        <f>SUMIF('WC Model'!$E$8:$E$382,'WC Model'!$E621,X$8:X$382)</f>
        <v>94128810.439999998</v>
      </c>
      <c r="Y621" s="34">
        <f>SUMIF('WC Model'!$E$8:$E$382,'WC Model'!$E621,Y$8:Y$382)</f>
        <v>93287079.439999998</v>
      </c>
      <c r="Z621" s="34">
        <f>SUMIF('WC Model'!$E$8:$E$382,'WC Model'!$E621,Z$8:Z$382)</f>
        <v>92195992.439999998</v>
      </c>
      <c r="AA621" s="19">
        <f>SUMIF('WC Model'!$E$8:$E$382,'WC Model'!$E621,AA$8:AA$382)</f>
        <v>90543107.439999998</v>
      </c>
      <c r="AB621" s="19">
        <f>SUMIF('WC Model'!$E$8:$E$382,'WC Model'!$E621,AB$8:AB$382)</f>
        <v>89512661.439999998</v>
      </c>
      <c r="AC621" s="19">
        <f>SUMIF('WC Model'!$E$8:$E$382,'WC Model'!$E621,AC$8:AC$382)</f>
        <v>88130262.439999998</v>
      </c>
      <c r="AD621" s="131"/>
      <c r="AE621" s="105"/>
      <c r="AF621" s="47">
        <f t="shared" si="692"/>
        <v>108123313.30875002</v>
      </c>
      <c r="AG621" s="47"/>
      <c r="AH621" s="47"/>
      <c r="AI621" s="47">
        <f t="shared" si="693"/>
        <v>104292787.56500004</v>
      </c>
      <c r="AJ621" s="47"/>
      <c r="AK621" s="47"/>
      <c r="AL621" s="47">
        <f t="shared" si="694"/>
        <v>100269123.94000001</v>
      </c>
      <c r="AM621" s="47"/>
      <c r="AN621" s="47"/>
      <c r="AO621" s="132">
        <f t="shared" si="695"/>
        <v>96149639.106666684</v>
      </c>
      <c r="AP621" s="19"/>
      <c r="AQ621" s="19"/>
      <c r="AR621" s="19"/>
      <c r="AS621" s="19"/>
      <c r="AT621" s="19"/>
      <c r="AU621" s="19"/>
      <c r="AV621" s="19"/>
      <c r="AW621" s="19"/>
      <c r="AY621" s="21">
        <f t="shared" si="697"/>
        <v>108123313.30875002</v>
      </c>
      <c r="BC621" s="49"/>
      <c r="BD621" s="48"/>
      <c r="BE621" s="48"/>
      <c r="BF621" s="48"/>
      <c r="BG621" s="49"/>
      <c r="BH621" s="48"/>
      <c r="BI621" s="48"/>
      <c r="BK621" s="21">
        <f t="shared" si="698"/>
        <v>104292787.56500004</v>
      </c>
      <c r="BO621" s="21"/>
      <c r="BS621" s="21"/>
      <c r="BW621" s="21">
        <f t="shared" si="699"/>
        <v>100269123.94000001</v>
      </c>
      <c r="CA621" s="49"/>
      <c r="CB621" s="48"/>
      <c r="CC621" s="48"/>
      <c r="CD621" s="48"/>
      <c r="CE621" s="49"/>
      <c r="CF621" s="48"/>
      <c r="CG621" s="48"/>
      <c r="CI621" s="21">
        <f t="shared" si="700"/>
        <v>96149639.106666684</v>
      </c>
    </row>
    <row r="622" spans="3:89" x14ac:dyDescent="0.2">
      <c r="C622" s="17" t="s">
        <v>1611</v>
      </c>
      <c r="D622" s="17"/>
      <c r="E622" s="20">
        <f t="shared" si="696"/>
        <v>15</v>
      </c>
      <c r="H622" s="19">
        <f>SUMIF('WC Model'!$E$8:$E$382,'WC Model'!$E622,H$8:H$382)</f>
        <v>0</v>
      </c>
      <c r="I622" s="34">
        <f>SUMIF('WC Model'!$E$8:$E$382,'WC Model'!$E622,I$8:I$382)</f>
        <v>0</v>
      </c>
      <c r="J622" s="34">
        <f>SUMIF('WC Model'!$E$8:$E$382,'WC Model'!$E622,J$8:J$382)</f>
        <v>0</v>
      </c>
      <c r="K622" s="34">
        <f>SUMIF('WC Model'!$E$8:$E$382,'WC Model'!$E622,K$8:K$382)</f>
        <v>0</v>
      </c>
      <c r="L622" s="34">
        <f>SUMIF('WC Model'!$E$8:$E$382,'WC Model'!$E622,L$8:L$382)</f>
        <v>0</v>
      </c>
      <c r="M622" s="34">
        <f>SUMIF('WC Model'!$E$8:$E$382,'WC Model'!$E622,M$8:M$382)</f>
        <v>0</v>
      </c>
      <c r="N622" s="34">
        <f>SUMIF('WC Model'!$E$8:$E$382,'WC Model'!$E622,N$8:N$382)</f>
        <v>0</v>
      </c>
      <c r="O622" s="34">
        <f>SUMIF('WC Model'!$E$8:$E$382,'WC Model'!$E622,O$8:O$382)</f>
        <v>0</v>
      </c>
      <c r="P622" s="34">
        <f>SUMIF('WC Model'!$E$8:$E$382,'WC Model'!$E622,P$8:P$382)</f>
        <v>0</v>
      </c>
      <c r="Q622" s="34">
        <f>SUMIF('WC Model'!$E$8:$E$382,'WC Model'!$E622,Q$8:Q$382)</f>
        <v>0</v>
      </c>
      <c r="R622" s="34">
        <f>SUMIF('WC Model'!$E$8:$E$382,'WC Model'!$E622,R$8:R$382)</f>
        <v>0</v>
      </c>
      <c r="S622" s="34">
        <f>SUMIF('WC Model'!$E$8:$E$382,'WC Model'!$E622,S$8:S$382)</f>
        <v>0</v>
      </c>
      <c r="T622" s="34">
        <f>SUMIF('WC Model'!$E$8:$E$382,'WC Model'!$E622,T$8:T$382)</f>
        <v>0</v>
      </c>
      <c r="U622" s="34">
        <f>SUMIF('WC Model'!$E$8:$E$382,'WC Model'!$E622,U$8:U$382)</f>
        <v>0</v>
      </c>
      <c r="V622" s="34">
        <f>SUMIF('WC Model'!$E$8:$E$382,'WC Model'!$E622,V$8:V$382)</f>
        <v>0</v>
      </c>
      <c r="W622" s="34">
        <f>SUMIF('WC Model'!$E$8:$E$382,'WC Model'!$E622,W$8:W$382)</f>
        <v>0</v>
      </c>
      <c r="X622" s="34">
        <f>SUMIF('WC Model'!$E$8:$E$382,'WC Model'!$E622,X$8:X$382)</f>
        <v>0</v>
      </c>
      <c r="Y622" s="34">
        <f>SUMIF('WC Model'!$E$8:$E$382,'WC Model'!$E622,Y$8:Y$382)</f>
        <v>0</v>
      </c>
      <c r="Z622" s="34">
        <f>SUMIF('WC Model'!$E$8:$E$382,'WC Model'!$E622,Z$8:Z$382)</f>
        <v>0</v>
      </c>
      <c r="AA622" s="19">
        <f>SUMIF('WC Model'!$E$8:$E$382,'WC Model'!$E622,AA$8:AA$382)</f>
        <v>0</v>
      </c>
      <c r="AB622" s="19">
        <f>SUMIF('WC Model'!$E$8:$E$382,'WC Model'!$E622,AB$8:AB$382)</f>
        <v>0</v>
      </c>
      <c r="AC622" s="19">
        <f>SUMIF('WC Model'!$E$8:$E$382,'WC Model'!$E622,AC$8:AC$382)</f>
        <v>0</v>
      </c>
      <c r="AD622" s="131"/>
      <c r="AE622" s="105"/>
      <c r="AF622" s="47">
        <f t="shared" si="692"/>
        <v>0</v>
      </c>
      <c r="AG622" s="47"/>
      <c r="AH622" s="47"/>
      <c r="AI622" s="47">
        <f t="shared" si="693"/>
        <v>0</v>
      </c>
      <c r="AJ622" s="47"/>
      <c r="AK622" s="47"/>
      <c r="AL622" s="47">
        <f t="shared" si="694"/>
        <v>0</v>
      </c>
      <c r="AM622" s="47"/>
      <c r="AN622" s="47"/>
      <c r="AO622" s="132">
        <f t="shared" si="695"/>
        <v>0</v>
      </c>
      <c r="AP622" s="19"/>
      <c r="AQ622" s="19"/>
      <c r="AR622" s="19"/>
      <c r="AS622" s="19"/>
      <c r="AT622" s="19"/>
      <c r="AU622" s="19"/>
      <c r="AV622" s="19"/>
      <c r="AW622" s="19"/>
      <c r="AY622" s="21">
        <f t="shared" si="697"/>
        <v>0</v>
      </c>
      <c r="BC622" s="49"/>
      <c r="BD622" s="48"/>
      <c r="BE622" s="48"/>
      <c r="BF622" s="48"/>
      <c r="BG622" s="49"/>
      <c r="BH622" s="48"/>
      <c r="BI622" s="48"/>
      <c r="BK622" s="21">
        <f t="shared" si="698"/>
        <v>0</v>
      </c>
      <c r="BO622" s="21"/>
      <c r="BS622" s="21"/>
      <c r="BW622" s="21">
        <f t="shared" si="699"/>
        <v>0</v>
      </c>
      <c r="CA622" s="49"/>
      <c r="CB622" s="48"/>
      <c r="CC622" s="48"/>
      <c r="CD622" s="48"/>
      <c r="CE622" s="49"/>
      <c r="CF622" s="48"/>
      <c r="CG622" s="48"/>
      <c r="CI622" s="21">
        <f t="shared" si="700"/>
        <v>0</v>
      </c>
    </row>
    <row r="623" spans="3:89" x14ac:dyDescent="0.2">
      <c r="C623" s="17" t="s">
        <v>1611</v>
      </c>
      <c r="D623" s="17"/>
      <c r="E623" s="20">
        <f t="shared" si="696"/>
        <v>16</v>
      </c>
      <c r="H623" s="19">
        <f>SUMIF('WC Model'!$E$8:$E$382,'WC Model'!$E623,H$8:H$382)</f>
        <v>177132782.74000001</v>
      </c>
      <c r="I623" s="34">
        <f>SUMIF('WC Model'!$E$8:$E$382,'WC Model'!$E623,I$8:I$382)</f>
        <v>185958411.28999999</v>
      </c>
      <c r="J623" s="34">
        <f>SUMIF('WC Model'!$E$8:$E$382,'WC Model'!$E623,J$8:J$382)</f>
        <v>191526816.35999998</v>
      </c>
      <c r="K623" s="34">
        <f>SUMIF('WC Model'!$E$8:$E$382,'WC Model'!$E623,K$8:K$382)</f>
        <v>192495375.62</v>
      </c>
      <c r="L623" s="34">
        <f>SUMIF('WC Model'!$E$8:$E$382,'WC Model'!$E623,L$8:L$382)</f>
        <v>201312618.42000002</v>
      </c>
      <c r="M623" s="34">
        <f>SUMIF('WC Model'!$E$8:$E$382,'WC Model'!$E623,M$8:M$382)</f>
        <v>213262245.77000001</v>
      </c>
      <c r="N623" s="34">
        <f>SUMIF('WC Model'!$E$8:$E$382,'WC Model'!$E623,N$8:N$382)</f>
        <v>227199865.22999999</v>
      </c>
      <c r="O623" s="34">
        <f>SUMIF('WC Model'!$E$8:$E$382,'WC Model'!$E623,O$8:O$382)</f>
        <v>179669842.38</v>
      </c>
      <c r="P623" s="34">
        <f>SUMIF('WC Model'!$E$8:$E$382,'WC Model'!$E623,P$8:P$382)</f>
        <v>187617810.50999999</v>
      </c>
      <c r="Q623" s="34">
        <f>SUMIF('WC Model'!$E$8:$E$382,'WC Model'!$E623,Q$8:Q$382)</f>
        <v>204978959.38</v>
      </c>
      <c r="R623" s="34">
        <f>SUMIF('WC Model'!$E$8:$E$382,'WC Model'!$E623,R$8:R$382)</f>
        <v>184157674.44999999</v>
      </c>
      <c r="S623" s="34">
        <f>SUMIF('WC Model'!$E$8:$E$382,'WC Model'!$E623,S$8:S$382)</f>
        <v>197146401.94999999</v>
      </c>
      <c r="T623" s="34">
        <f>SUMIF('WC Model'!$E$8:$E$382,'WC Model'!$E623,T$8:T$382)</f>
        <v>204929533.84</v>
      </c>
      <c r="U623" s="34">
        <f>SUMIF('WC Model'!$E$8:$E$382,'WC Model'!$E623,U$8:U$382)</f>
        <v>206402449.53</v>
      </c>
      <c r="V623" s="34">
        <f>SUMIF('WC Model'!$E$8:$E$382,'WC Model'!$E623,V$8:V$382)</f>
        <v>73654986.719999999</v>
      </c>
      <c r="W623" s="34">
        <f>SUMIF('WC Model'!$E$8:$E$382,'WC Model'!$E623,W$8:W$382)</f>
        <v>75045333.590000004</v>
      </c>
      <c r="X623" s="34">
        <f>SUMIF('WC Model'!$E$8:$E$382,'WC Model'!$E623,X$8:X$382)</f>
        <v>83208685.719999999</v>
      </c>
      <c r="Y623" s="34">
        <f>SUMIF('WC Model'!$E$8:$E$382,'WC Model'!$E623,Y$8:Y$382)</f>
        <v>97828971.260000005</v>
      </c>
      <c r="Z623" s="34">
        <f>SUMIF('WC Model'!$E$8:$E$382,'WC Model'!$E623,Z$8:Z$382)</f>
        <v>91301787.900000006</v>
      </c>
      <c r="AA623" s="19">
        <f>SUMIF('WC Model'!$E$8:$E$382,'WC Model'!$E623,AA$8:AA$382)</f>
        <v>93882966.049999997</v>
      </c>
      <c r="AB623" s="19">
        <f>SUMIF('WC Model'!$E$8:$E$382,'WC Model'!$E623,AB$8:AB$382)</f>
        <v>102095666.88000001</v>
      </c>
      <c r="AC623" s="19">
        <f>SUMIF('WC Model'!$E$8:$E$382,'WC Model'!$E623,AC$8:AC$382)</f>
        <v>84141998.159999996</v>
      </c>
      <c r="AD623" s="131"/>
      <c r="AE623" s="105"/>
      <c r="AF623" s="47">
        <f t="shared" si="692"/>
        <v>196363098.30416667</v>
      </c>
      <c r="AG623" s="47"/>
      <c r="AH623" s="47"/>
      <c r="AI623" s="47">
        <f t="shared" si="693"/>
        <v>184508561.89875001</v>
      </c>
      <c r="AJ623" s="47"/>
      <c r="AK623" s="47"/>
      <c r="AL623" s="47">
        <f t="shared" si="694"/>
        <v>154490956.32458335</v>
      </c>
      <c r="AM623" s="47"/>
      <c r="AN623" s="47"/>
      <c r="AO623" s="132">
        <f t="shared" si="695"/>
        <v>129517911.38833334</v>
      </c>
      <c r="AP623" s="19"/>
      <c r="AQ623" s="19"/>
      <c r="AR623" s="19"/>
      <c r="AS623" s="19"/>
      <c r="AT623" s="19"/>
      <c r="AU623" s="19"/>
      <c r="AV623" s="19"/>
      <c r="AW623" s="19"/>
      <c r="AY623" s="21">
        <f t="shared" si="697"/>
        <v>187438962.08500001</v>
      </c>
      <c r="BC623" s="49"/>
      <c r="BD623" s="48"/>
      <c r="BE623" s="48"/>
      <c r="BF623" s="48"/>
      <c r="BG623" s="49"/>
      <c r="BH623" s="48"/>
      <c r="BI623" s="48"/>
      <c r="BK623" s="21">
        <f t="shared" si="698"/>
        <v>176762403.27375001</v>
      </c>
      <c r="BO623" s="21"/>
      <c r="BS623" s="21"/>
      <c r="BW623" s="21">
        <f t="shared" si="699"/>
        <v>148996943.60916668</v>
      </c>
      <c r="CA623" s="49"/>
      <c r="CB623" s="48"/>
      <c r="CC623" s="48"/>
      <c r="CD623" s="48"/>
      <c r="CE623" s="49"/>
      <c r="CF623" s="48"/>
      <c r="CG623" s="48"/>
      <c r="CI623" s="21">
        <f t="shared" si="700"/>
        <v>128432616.7525</v>
      </c>
    </row>
    <row r="624" spans="3:89" x14ac:dyDescent="0.2">
      <c r="C624" s="17" t="s">
        <v>1611</v>
      </c>
      <c r="D624" s="17"/>
      <c r="E624" s="20">
        <f t="shared" si="696"/>
        <v>17</v>
      </c>
      <c r="H624" s="19">
        <f>SUMIF('WC Model'!$E$8:$E$382,'WC Model'!$E624,H$8:H$382)</f>
        <v>71174409.75999999</v>
      </c>
      <c r="I624" s="34">
        <f>SUMIF('WC Model'!$E$8:$E$382,'WC Model'!$E624,I$8:I$382)</f>
        <v>71089561.400000021</v>
      </c>
      <c r="J624" s="34">
        <f>SUMIF('WC Model'!$E$8:$E$382,'WC Model'!$E624,J$8:J$382)</f>
        <v>71481146.110000014</v>
      </c>
      <c r="K624" s="34">
        <f>SUMIF('WC Model'!$E$8:$E$382,'WC Model'!$E624,K$8:K$382)</f>
        <v>71551430.25</v>
      </c>
      <c r="L624" s="34">
        <f>SUMIF('WC Model'!$E$8:$E$382,'WC Model'!$E624,L$8:L$382)</f>
        <v>72310038.109999999</v>
      </c>
      <c r="M624" s="34">
        <f>SUMIF('WC Model'!$E$8:$E$382,'WC Model'!$E624,M$8:M$382)</f>
        <v>80716693.790000021</v>
      </c>
      <c r="N624" s="34">
        <f>SUMIF('WC Model'!$E$8:$E$382,'WC Model'!$E624,N$8:N$382)</f>
        <v>101467648.53000003</v>
      </c>
      <c r="O624" s="34">
        <f>SUMIF('WC Model'!$E$8:$E$382,'WC Model'!$E624,O$8:O$382)</f>
        <v>72536549.940000013</v>
      </c>
      <c r="P624" s="34">
        <f>SUMIF('WC Model'!$E$8:$E$382,'WC Model'!$E624,P$8:P$382)</f>
        <v>78244324.839999989</v>
      </c>
      <c r="Q624" s="34">
        <f>SUMIF('WC Model'!$E$8:$E$382,'WC Model'!$E624,Q$8:Q$382)</f>
        <v>76559744.090000004</v>
      </c>
      <c r="R624" s="34">
        <f>SUMIF('WC Model'!$E$8:$E$382,'WC Model'!$E624,R$8:R$382)</f>
        <v>82876574.410000026</v>
      </c>
      <c r="S624" s="34">
        <f>SUMIF('WC Model'!$E$8:$E$382,'WC Model'!$E624,S$8:S$382)</f>
        <v>79230645.090000004</v>
      </c>
      <c r="T624" s="34">
        <f>SUMIF('WC Model'!$E$8:$E$382,'WC Model'!$E624,T$8:T$382)</f>
        <v>81796882.430000022</v>
      </c>
      <c r="U624" s="34">
        <f>SUMIF('WC Model'!$E$8:$E$382,'WC Model'!$E624,U$8:U$382)</f>
        <v>77611861.030000001</v>
      </c>
      <c r="V624" s="34">
        <f>SUMIF('WC Model'!$E$8:$E$382,'WC Model'!$E624,V$8:V$382)</f>
        <v>75763690.579999968</v>
      </c>
      <c r="W624" s="34">
        <f>SUMIF('WC Model'!$E$8:$E$382,'WC Model'!$E624,W$8:W$382)</f>
        <v>74974444.349999979</v>
      </c>
      <c r="X624" s="34">
        <f>SUMIF('WC Model'!$E$8:$E$382,'WC Model'!$E624,X$8:X$382)</f>
        <v>74971717.440000013</v>
      </c>
      <c r="Y624" s="34">
        <f>SUMIF('WC Model'!$E$8:$E$382,'WC Model'!$E624,Y$8:Y$382)</f>
        <v>74439850.37000002</v>
      </c>
      <c r="Z624" s="34">
        <f>SUMIF('WC Model'!$E$8:$E$382,'WC Model'!$E624,Z$8:Z$382)</f>
        <v>75491799.369999975</v>
      </c>
      <c r="AA624" s="19">
        <f>SUMIF('WC Model'!$E$8:$E$382,'WC Model'!$E624,AA$8:AA$382)</f>
        <v>73511523.859999999</v>
      </c>
      <c r="AB624" s="19">
        <f>SUMIF('WC Model'!$E$8:$E$382,'WC Model'!$E624,AB$8:AB$382)</f>
        <v>73519434.099999994</v>
      </c>
      <c r="AC624" s="19">
        <f>SUMIF('WC Model'!$E$8:$E$382,'WC Model'!$E624,AC$8:AC$382)</f>
        <v>73705245.74999997</v>
      </c>
      <c r="AD624" s="131"/>
      <c r="AE624" s="105"/>
      <c r="AF624" s="47">
        <f t="shared" si="692"/>
        <v>77879166.887916669</v>
      </c>
      <c r="AG624" s="47"/>
      <c r="AH624" s="47"/>
      <c r="AI624" s="47">
        <f t="shared" si="693"/>
        <v>79364799.178333342</v>
      </c>
      <c r="AJ624" s="47"/>
      <c r="AK624" s="47"/>
      <c r="AL624" s="47">
        <f t="shared" si="694"/>
        <v>78123834.043333307</v>
      </c>
      <c r="AM624" s="47"/>
      <c r="AN624" s="47"/>
      <c r="AO624" s="132">
        <f t="shared" si="695"/>
        <v>76610076.495833322</v>
      </c>
      <c r="AP624" s="19"/>
      <c r="AQ624" s="19"/>
      <c r="AR624" s="19"/>
      <c r="AS624" s="19"/>
      <c r="AT624" s="19"/>
      <c r="AU624" s="19"/>
      <c r="AV624" s="19"/>
      <c r="AW624" s="19"/>
      <c r="AY624" s="21">
        <f t="shared" si="697"/>
        <v>55943262.812083341</v>
      </c>
      <c r="BC624" s="49"/>
      <c r="BD624" s="48"/>
      <c r="BE624" s="48"/>
      <c r="BF624" s="48"/>
      <c r="BG624" s="49"/>
      <c r="BH624" s="48"/>
      <c r="BI624" s="48"/>
      <c r="BK624" s="21">
        <f t="shared" si="698"/>
        <v>54891966.764166668</v>
      </c>
      <c r="BO624" s="21"/>
      <c r="BS624" s="21"/>
      <c r="BW624" s="21">
        <f t="shared" si="699"/>
        <v>52191723.862499967</v>
      </c>
      <c r="CA624" s="49"/>
      <c r="CB624" s="48"/>
      <c r="CC624" s="48"/>
      <c r="CD624" s="48"/>
      <c r="CE624" s="49"/>
      <c r="CF624" s="48"/>
      <c r="CG624" s="48"/>
      <c r="CI624" s="21">
        <f t="shared" si="700"/>
        <v>51177889.172083318</v>
      </c>
    </row>
    <row r="625" spans="1:99" x14ac:dyDescent="0.2">
      <c r="C625" s="17" t="s">
        <v>1611</v>
      </c>
      <c r="D625" s="17"/>
      <c r="E625" s="20">
        <f t="shared" si="696"/>
        <v>18</v>
      </c>
      <c r="H625" s="19">
        <f>SUMIF('WC Model'!$E$8:$E$382,'WC Model'!$E625,H$8:H$382)</f>
        <v>-17714820.470000003</v>
      </c>
      <c r="I625" s="34">
        <f>SUMIF('WC Model'!$E$8:$E$382,'WC Model'!$E625,I$8:I$382)</f>
        <v>-17817966.810000002</v>
      </c>
      <c r="J625" s="34">
        <f>SUMIF('WC Model'!$E$8:$E$382,'WC Model'!$E625,J$8:J$382)</f>
        <v>-17921119.770000003</v>
      </c>
      <c r="K625" s="34">
        <f>SUMIF('WC Model'!$E$8:$E$382,'WC Model'!$E625,K$8:K$382)</f>
        <v>-18024288.359999999</v>
      </c>
      <c r="L625" s="34">
        <f>SUMIF('WC Model'!$E$8:$E$382,'WC Model'!$E625,L$8:L$382)</f>
        <v>-18127429.98</v>
      </c>
      <c r="M625" s="34">
        <f>SUMIF('WC Model'!$E$8:$E$382,'WC Model'!$E625,M$8:M$382)</f>
        <v>-18230571.57</v>
      </c>
      <c r="N625" s="34">
        <f>SUMIF('WC Model'!$E$8:$E$382,'WC Model'!$E625,N$8:N$382)</f>
        <v>-18334143.460000001</v>
      </c>
      <c r="O625" s="34">
        <f>SUMIF('WC Model'!$E$8:$E$382,'WC Model'!$E625,O$8:O$382)</f>
        <v>-18438148.760000002</v>
      </c>
      <c r="P625" s="34">
        <f>SUMIF('WC Model'!$E$8:$E$382,'WC Model'!$E625,P$8:P$382)</f>
        <v>-18520703.48</v>
      </c>
      <c r="Q625" s="34">
        <f>SUMIF('WC Model'!$E$8:$E$382,'WC Model'!$E625,Q$8:Q$382)</f>
        <v>-18603240.670000002</v>
      </c>
      <c r="R625" s="34">
        <f>SUMIF('WC Model'!$E$8:$E$382,'WC Model'!$E625,R$8:R$382)</f>
        <v>-18685770.420000002</v>
      </c>
      <c r="S625" s="34">
        <f>SUMIF('WC Model'!$E$8:$E$382,'WC Model'!$E625,S$8:S$382)</f>
        <v>-18768352.280000001</v>
      </c>
      <c r="T625" s="34">
        <f>SUMIF('WC Model'!$E$8:$E$382,'WC Model'!$E625,T$8:T$382)</f>
        <v>-18850882.530000001</v>
      </c>
      <c r="U625" s="34">
        <f>SUMIF('WC Model'!$E$8:$E$382,'WC Model'!$E625,U$8:U$382)</f>
        <v>-18933426.23</v>
      </c>
      <c r="V625" s="34">
        <f>SUMIF('WC Model'!$E$8:$E$382,'WC Model'!$E625,V$8:V$382)</f>
        <v>-19014904.830000002</v>
      </c>
      <c r="W625" s="34">
        <f>SUMIF('WC Model'!$E$8:$E$382,'WC Model'!$E625,W$8:W$382)</f>
        <v>-18649895.579999998</v>
      </c>
      <c r="X625" s="34">
        <f>SUMIF('WC Model'!$E$8:$E$382,'WC Model'!$E625,X$8:X$382)</f>
        <v>-18729637.199999999</v>
      </c>
      <c r="Y625" s="34">
        <f>SUMIF('WC Model'!$E$8:$E$382,'WC Model'!$E625,Y$8:Y$382)</f>
        <v>-18809379.16</v>
      </c>
      <c r="Z625" s="34">
        <f>SUMIF('WC Model'!$E$8:$E$382,'WC Model'!$E625,Z$8:Z$382)</f>
        <v>-18889112.129999999</v>
      </c>
      <c r="AA625" s="19">
        <f>SUMIF('WC Model'!$E$8:$E$382,'WC Model'!$E625,AA$8:AA$382)</f>
        <v>-18504528.469999999</v>
      </c>
      <c r="AB625" s="19">
        <f>SUMIF('WC Model'!$E$8:$E$382,'WC Model'!$E625,AB$8:AB$382)</f>
        <v>-18582889.030000001</v>
      </c>
      <c r="AC625" s="19">
        <f>SUMIF('WC Model'!$E$8:$E$382,'WC Model'!$E625,AC$8:AC$382)</f>
        <v>-18661917.18</v>
      </c>
      <c r="AD625" s="131"/>
      <c r="AE625" s="105"/>
      <c r="AF625" s="47">
        <f t="shared" si="692"/>
        <v>-18312882.255000003</v>
      </c>
      <c r="AG625" s="47"/>
      <c r="AH625" s="47"/>
      <c r="AI625" s="47">
        <f t="shared" si="693"/>
        <v>-18570388.848333336</v>
      </c>
      <c r="AJ625" s="47"/>
      <c r="AK625" s="47"/>
      <c r="AL625" s="47">
        <f t="shared" si="694"/>
        <v>-18717997.411249995</v>
      </c>
      <c r="AM625" s="47"/>
      <c r="AN625" s="47"/>
      <c r="AO625" s="132">
        <f t="shared" si="695"/>
        <v>-18754279.732083339</v>
      </c>
      <c r="AP625" s="19"/>
      <c r="AQ625" s="19"/>
      <c r="AR625" s="19"/>
      <c r="AS625" s="19"/>
      <c r="AT625" s="19"/>
      <c r="AU625" s="19"/>
      <c r="AV625" s="19"/>
      <c r="AW625" s="19"/>
      <c r="AY625" s="21">
        <f t="shared" si="697"/>
        <v>-19700344.914583337</v>
      </c>
      <c r="BC625" s="49"/>
      <c r="BD625" s="48"/>
      <c r="BE625" s="48"/>
      <c r="BF625" s="48"/>
      <c r="BG625" s="49"/>
      <c r="BH625" s="48"/>
      <c r="BI625" s="48"/>
      <c r="BK625" s="21">
        <f t="shared" si="698"/>
        <v>-19979013.972083338</v>
      </c>
      <c r="BO625" s="21"/>
      <c r="BS625" s="21"/>
      <c r="BW625" s="21">
        <f t="shared" si="699"/>
        <v>-20145304.774999995</v>
      </c>
      <c r="CA625" s="49"/>
      <c r="CB625" s="48"/>
      <c r="CC625" s="48"/>
      <c r="CD625" s="48"/>
      <c r="CE625" s="49"/>
      <c r="CF625" s="48"/>
      <c r="CG625" s="48"/>
      <c r="CI625" s="21">
        <f t="shared" si="700"/>
        <v>-20198011.128333338</v>
      </c>
    </row>
    <row r="626" spans="1:99" x14ac:dyDescent="0.2">
      <c r="C626" s="17" t="s">
        <v>1611</v>
      </c>
      <c r="D626" s="17"/>
      <c r="E626" s="20">
        <f t="shared" si="696"/>
        <v>19</v>
      </c>
      <c r="H626" s="19">
        <f>SUMIF('WC Model'!$E$8:$E$382,'WC Model'!$E626,H$8:H$382)</f>
        <v>19267379.539999999</v>
      </c>
      <c r="I626" s="34">
        <f>SUMIF('WC Model'!$E$8:$E$382,'WC Model'!$E626,I$8:I$382)</f>
        <v>19267379.539999999</v>
      </c>
      <c r="J626" s="34">
        <f>SUMIF('WC Model'!$E$8:$E$382,'WC Model'!$E626,J$8:J$382)</f>
        <v>19267379.539999999</v>
      </c>
      <c r="K626" s="34">
        <f>SUMIF('WC Model'!$E$8:$E$382,'WC Model'!$E626,K$8:K$382)</f>
        <v>19267379.539999999</v>
      </c>
      <c r="L626" s="34">
        <f>SUMIF('WC Model'!$E$8:$E$382,'WC Model'!$E626,L$8:L$382)</f>
        <v>19267379.539999999</v>
      </c>
      <c r="M626" s="34">
        <f>SUMIF('WC Model'!$E$8:$E$382,'WC Model'!$E626,M$8:M$382)</f>
        <v>19267379.539999999</v>
      </c>
      <c r="N626" s="34">
        <f>SUMIF('WC Model'!$E$8:$E$382,'WC Model'!$E626,N$8:N$382)</f>
        <v>19267379.539999999</v>
      </c>
      <c r="O626" s="34">
        <f>SUMIF('WC Model'!$E$8:$E$382,'WC Model'!$E626,O$8:O$382)</f>
        <v>19267379.539999999</v>
      </c>
      <c r="P626" s="34">
        <f>SUMIF('WC Model'!$E$8:$E$382,'WC Model'!$E626,P$8:P$382)</f>
        <v>19267379.539999999</v>
      </c>
      <c r="Q626" s="34">
        <f>SUMIF('WC Model'!$E$8:$E$382,'WC Model'!$E626,Q$8:Q$382)</f>
        <v>19184518.18</v>
      </c>
      <c r="R626" s="34">
        <f>SUMIF('WC Model'!$E$8:$E$382,'WC Model'!$E626,R$8:R$382)</f>
        <v>19184518.18</v>
      </c>
      <c r="S626" s="34">
        <f>SUMIF('WC Model'!$E$8:$E$382,'WC Model'!$E626,S$8:S$382)</f>
        <v>19184518.18</v>
      </c>
      <c r="T626" s="34">
        <f>SUMIF('WC Model'!$E$8:$E$382,'WC Model'!$E626,T$8:T$382)</f>
        <v>17758346.02</v>
      </c>
      <c r="U626" s="34">
        <f>SUMIF('WC Model'!$E$8:$E$382,'WC Model'!$E626,U$8:U$382)</f>
        <v>17758346.02</v>
      </c>
      <c r="V626" s="34">
        <f>SUMIF('WC Model'!$E$8:$E$382,'WC Model'!$E626,V$8:V$382)</f>
        <v>17758346.02</v>
      </c>
      <c r="W626" s="34">
        <f>SUMIF('WC Model'!$E$8:$E$382,'WC Model'!$E626,W$8:W$382)</f>
        <v>16337703.020000001</v>
      </c>
      <c r="X626" s="34">
        <f>SUMIF('WC Model'!$E$8:$E$382,'WC Model'!$E626,X$8:X$382)</f>
        <v>16337703.020000001</v>
      </c>
      <c r="Y626" s="34">
        <f>SUMIF('WC Model'!$E$8:$E$382,'WC Model'!$E626,Y$8:Y$382)</f>
        <v>16337703.020000001</v>
      </c>
      <c r="Z626" s="34">
        <f>SUMIF('WC Model'!$E$8:$E$382,'WC Model'!$E626,Z$8:Z$382)</f>
        <v>16337703.020000001</v>
      </c>
      <c r="AA626" s="19">
        <f>SUMIF('WC Model'!$E$8:$E$382,'WC Model'!$E626,AA$8:AA$382)</f>
        <v>16337703.020000001</v>
      </c>
      <c r="AB626" s="19">
        <f>SUMIF('WC Model'!$E$8:$E$382,'WC Model'!$E626,AB$8:AB$382)</f>
        <v>16337703.020000001</v>
      </c>
      <c r="AC626" s="19">
        <f>SUMIF('WC Model'!$E$8:$E$382,'WC Model'!$E626,AC$8:AC$382)</f>
        <v>15768963.020000001</v>
      </c>
      <c r="AD626" s="131"/>
      <c r="AE626" s="105"/>
      <c r="AF626" s="47">
        <f t="shared" si="692"/>
        <v>19183787.803333331</v>
      </c>
      <c r="AG626" s="47"/>
      <c r="AH626" s="47"/>
      <c r="AI626" s="47">
        <f t="shared" si="693"/>
        <v>18747335.964999996</v>
      </c>
      <c r="AJ626" s="47"/>
      <c r="AK626" s="47"/>
      <c r="AL626" s="47">
        <f t="shared" si="694"/>
        <v>18014916.834999997</v>
      </c>
      <c r="AM626" s="47"/>
      <c r="AN626" s="47"/>
      <c r="AO626" s="132">
        <f t="shared" si="695"/>
        <v>17262252.761666667</v>
      </c>
      <c r="AP626" s="19"/>
      <c r="AQ626" s="19"/>
      <c r="AR626" s="19"/>
      <c r="AS626" s="19"/>
      <c r="AT626" s="19"/>
      <c r="AU626" s="19"/>
      <c r="AV626" s="19"/>
      <c r="AW626" s="19"/>
      <c r="AY626" s="21">
        <f t="shared" si="697"/>
        <v>-28034688.527499992</v>
      </c>
      <c r="BC626" s="49"/>
      <c r="BD626" s="48"/>
      <c r="BE626" s="48"/>
      <c r="BF626" s="48"/>
      <c r="BG626" s="49"/>
      <c r="BH626" s="48"/>
      <c r="BI626" s="48"/>
      <c r="BK626" s="21">
        <f t="shared" si="698"/>
        <v>-25740765.380416669</v>
      </c>
      <c r="BO626" s="21"/>
      <c r="BS626" s="21"/>
      <c r="BW626" s="21">
        <f t="shared" si="699"/>
        <v>-22948737.748333339</v>
      </c>
      <c r="CA626" s="49"/>
      <c r="CB626" s="48"/>
      <c r="CC626" s="48"/>
      <c r="CD626" s="48"/>
      <c r="CE626" s="49"/>
      <c r="CF626" s="48"/>
      <c r="CG626" s="48"/>
      <c r="CI626" s="21">
        <f t="shared" si="700"/>
        <v>-20021586.79166666</v>
      </c>
    </row>
    <row r="627" spans="1:99" x14ac:dyDescent="0.2">
      <c r="C627" s="17" t="s">
        <v>1611</v>
      </c>
      <c r="D627" s="17"/>
      <c r="E627" s="20">
        <f t="shared" si="696"/>
        <v>20</v>
      </c>
      <c r="H627" s="19">
        <f>SUMIF('WC Model'!$E$8:$E$382,'WC Model'!$E627,H$8:H$382)</f>
        <v>32592482.02</v>
      </c>
      <c r="I627" s="34">
        <f>SUMIF('WC Model'!$E$8:$E$382,'WC Model'!$E627,I$8:I$382)</f>
        <v>32580116.02</v>
      </c>
      <c r="J627" s="34">
        <f>SUMIF('WC Model'!$E$8:$E$382,'WC Model'!$E627,J$8:J$382)</f>
        <v>32421010.560000002</v>
      </c>
      <c r="K627" s="34">
        <f>SUMIF('WC Model'!$E$8:$E$382,'WC Model'!$E627,K$8:K$382)</f>
        <v>31173498.560000002</v>
      </c>
      <c r="L627" s="34">
        <f>SUMIF('WC Model'!$E$8:$E$382,'WC Model'!$E627,L$8:L$382)</f>
        <v>31092302.560000002</v>
      </c>
      <c r="M627" s="34">
        <f>SUMIF('WC Model'!$E$8:$E$382,'WC Model'!$E627,M$8:M$382)</f>
        <v>30845170.560000002</v>
      </c>
      <c r="N627" s="34">
        <f>SUMIF('WC Model'!$E$8:$E$382,'WC Model'!$E627,N$8:N$382)</f>
        <v>30882326.560000002</v>
      </c>
      <c r="O627" s="34">
        <f>SUMIF('WC Model'!$E$8:$E$382,'WC Model'!$E627,O$8:O$382)</f>
        <v>0</v>
      </c>
      <c r="P627" s="34">
        <f>SUMIF('WC Model'!$E$8:$E$382,'WC Model'!$E627,P$8:P$382)</f>
        <v>0</v>
      </c>
      <c r="Q627" s="34">
        <f>SUMIF('WC Model'!$E$8:$E$382,'WC Model'!$E627,Q$8:Q$382)</f>
        <v>0</v>
      </c>
      <c r="R627" s="34">
        <f>SUMIF('WC Model'!$E$8:$E$382,'WC Model'!$E627,R$8:R$382)</f>
        <v>0</v>
      </c>
      <c r="S627" s="34">
        <f>SUMIF('WC Model'!$E$8:$E$382,'WC Model'!$E627,S$8:S$382)</f>
        <v>0</v>
      </c>
      <c r="T627" s="34">
        <f>SUMIF('WC Model'!$E$8:$E$382,'WC Model'!$E627,T$8:T$382)</f>
        <v>0</v>
      </c>
      <c r="U627" s="34">
        <f>SUMIF('WC Model'!$E$8:$E$382,'WC Model'!$E627,U$8:U$382)</f>
        <v>0</v>
      </c>
      <c r="V627" s="34">
        <f>SUMIF('WC Model'!$E$8:$E$382,'WC Model'!$E627,V$8:V$382)</f>
        <v>0</v>
      </c>
      <c r="W627" s="34">
        <f>SUMIF('WC Model'!$E$8:$E$382,'WC Model'!$E627,W$8:W$382)</f>
        <v>0</v>
      </c>
      <c r="X627" s="34">
        <f>SUMIF('WC Model'!$E$8:$E$382,'WC Model'!$E627,X$8:X$382)</f>
        <v>0</v>
      </c>
      <c r="Y627" s="34">
        <f>SUMIF('WC Model'!$E$8:$E$382,'WC Model'!$E627,Y$8:Y$382)</f>
        <v>0</v>
      </c>
      <c r="Z627" s="34">
        <f>SUMIF('WC Model'!$E$8:$E$382,'WC Model'!$E627,Z$8:Z$382)</f>
        <v>0</v>
      </c>
      <c r="AA627" s="19">
        <f>SUMIF('WC Model'!$E$8:$E$382,'WC Model'!$E627,AA$8:AA$382)</f>
        <v>0</v>
      </c>
      <c r="AB627" s="19">
        <f>SUMIF('WC Model'!$E$8:$E$382,'WC Model'!$E627,AB$8:AB$382)</f>
        <v>0</v>
      </c>
      <c r="AC627" s="19">
        <f>SUMIF('WC Model'!$E$8:$E$382,'WC Model'!$E627,AC$8:AC$382)</f>
        <v>0</v>
      </c>
      <c r="AD627" s="131"/>
      <c r="AE627" s="105"/>
      <c r="AF627" s="47">
        <f t="shared" si="692"/>
        <v>17107555.485833336</v>
      </c>
      <c r="AG627" s="47"/>
      <c r="AH627" s="47"/>
      <c r="AI627" s="47">
        <f t="shared" si="693"/>
        <v>9033879.0800000001</v>
      </c>
      <c r="AJ627" s="47"/>
      <c r="AK627" s="47"/>
      <c r="AL627" s="47">
        <f t="shared" si="694"/>
        <v>1286763.6066666667</v>
      </c>
      <c r="AM627" s="47"/>
      <c r="AN627" s="47"/>
      <c r="AO627" s="132">
        <f t="shared" si="695"/>
        <v>0</v>
      </c>
      <c r="AP627" s="19"/>
      <c r="AQ627" s="19"/>
      <c r="AR627" s="19"/>
      <c r="AS627" s="19"/>
      <c r="AT627" s="19"/>
      <c r="AU627" s="19"/>
      <c r="AV627" s="19"/>
      <c r="AW627" s="19"/>
      <c r="AY627" s="21">
        <f t="shared" si="697"/>
        <v>17107555.485833336</v>
      </c>
      <c r="BC627" s="49"/>
      <c r="BD627" s="48"/>
      <c r="BE627" s="48"/>
      <c r="BF627" s="48"/>
      <c r="BG627" s="49"/>
      <c r="BH627" s="48"/>
      <c r="BI627" s="48"/>
      <c r="BK627" s="21">
        <f t="shared" si="698"/>
        <v>9033879.0800000001</v>
      </c>
      <c r="BO627" s="21"/>
      <c r="BS627" s="21"/>
      <c r="BW627" s="21">
        <f t="shared" si="699"/>
        <v>1286763.6066666667</v>
      </c>
      <c r="CA627" s="49"/>
      <c r="CB627" s="48"/>
      <c r="CC627" s="48"/>
      <c r="CD627" s="48"/>
      <c r="CE627" s="49"/>
      <c r="CF627" s="48"/>
      <c r="CG627" s="48"/>
      <c r="CI627" s="21">
        <f t="shared" si="700"/>
        <v>0</v>
      </c>
    </row>
    <row r="628" spans="1:99" x14ac:dyDescent="0.2">
      <c r="C628" s="17" t="s">
        <v>1611</v>
      </c>
      <c r="D628" s="17"/>
      <c r="E628" s="20">
        <f t="shared" si="696"/>
        <v>21</v>
      </c>
      <c r="H628" s="19">
        <f>SUMIF('WC Model'!$E$8:$E$382,'WC Model'!$E628,H$8:H$382)</f>
        <v>5884992.4100000001</v>
      </c>
      <c r="I628" s="34">
        <f>SUMIF('WC Model'!$E$8:$E$382,'WC Model'!$E628,I$8:I$382)</f>
        <v>-9529.19</v>
      </c>
      <c r="J628" s="34">
        <f>SUMIF('WC Model'!$E$8:$E$382,'WC Model'!$E628,J$8:J$382)</f>
        <v>0</v>
      </c>
      <c r="K628" s="34">
        <f>SUMIF('WC Model'!$E$8:$E$382,'WC Model'!$E628,K$8:K$382)</f>
        <v>0</v>
      </c>
      <c r="L628" s="34">
        <f>SUMIF('WC Model'!$E$8:$E$382,'WC Model'!$E628,L$8:L$382)</f>
        <v>0</v>
      </c>
      <c r="M628" s="34">
        <f>SUMIF('WC Model'!$E$8:$E$382,'WC Model'!$E628,M$8:M$382)</f>
        <v>0</v>
      </c>
      <c r="N628" s="34">
        <f>SUMIF('WC Model'!$E$8:$E$382,'WC Model'!$E628,N$8:N$382)</f>
        <v>0</v>
      </c>
      <c r="O628" s="34">
        <f>SUMIF('WC Model'!$E$8:$E$382,'WC Model'!$E628,O$8:O$382)</f>
        <v>0</v>
      </c>
      <c r="P628" s="34">
        <f>SUMIF('WC Model'!$E$8:$E$382,'WC Model'!$E628,P$8:P$382)</f>
        <v>0</v>
      </c>
      <c r="Q628" s="34">
        <f>SUMIF('WC Model'!$E$8:$E$382,'WC Model'!$E628,Q$8:Q$382)</f>
        <v>0</v>
      </c>
      <c r="R628" s="34">
        <f>SUMIF('WC Model'!$E$8:$E$382,'WC Model'!$E628,R$8:R$382)</f>
        <v>0</v>
      </c>
      <c r="S628" s="34">
        <f>SUMIF('WC Model'!$E$8:$E$382,'WC Model'!$E628,S$8:S$382)</f>
        <v>0</v>
      </c>
      <c r="T628" s="34">
        <f>SUMIF('WC Model'!$E$8:$E$382,'WC Model'!$E628,T$8:T$382)</f>
        <v>0</v>
      </c>
      <c r="U628" s="34">
        <f>SUMIF('WC Model'!$E$8:$E$382,'WC Model'!$E628,U$8:U$382)</f>
        <v>0</v>
      </c>
      <c r="V628" s="34">
        <f>SUMIF('WC Model'!$E$8:$E$382,'WC Model'!$E628,V$8:V$382)</f>
        <v>0</v>
      </c>
      <c r="W628" s="34">
        <f>SUMIF('WC Model'!$E$8:$E$382,'WC Model'!$E628,W$8:W$382)</f>
        <v>52600164.920000002</v>
      </c>
      <c r="X628" s="34">
        <f>SUMIF('WC Model'!$E$8:$E$382,'WC Model'!$E628,X$8:X$382)</f>
        <v>25721381.23</v>
      </c>
      <c r="Y628" s="34">
        <f>SUMIF('WC Model'!$E$8:$E$382,'WC Model'!$E628,Y$8:Y$382)</f>
        <v>0.46</v>
      </c>
      <c r="Z628" s="34">
        <f>SUMIF('WC Model'!$E$8:$E$382,'WC Model'!$E628,Z$8:Z$382)</f>
        <v>0</v>
      </c>
      <c r="AA628" s="19">
        <f>SUMIF('WC Model'!$E$8:$E$382,'WC Model'!$E628,AA$8:AA$382)</f>
        <v>0</v>
      </c>
      <c r="AB628" s="19">
        <f>SUMIF('WC Model'!$E$8:$E$382,'WC Model'!$E628,AB$8:AB$382)</f>
        <v>0</v>
      </c>
      <c r="AC628" s="19">
        <f>SUMIF('WC Model'!$E$8:$E$382,'WC Model'!$E628,AC$8:AC$382)</f>
        <v>0</v>
      </c>
      <c r="AD628" s="131"/>
      <c r="AE628" s="105"/>
      <c r="AF628" s="47">
        <f t="shared" si="692"/>
        <v>244413.91791666669</v>
      </c>
      <c r="AG628" s="47"/>
      <c r="AH628" s="47"/>
      <c r="AI628" s="47">
        <f t="shared" si="693"/>
        <v>2191673.5383333336</v>
      </c>
      <c r="AJ628" s="47"/>
      <c r="AK628" s="47"/>
      <c r="AL628" s="47">
        <f t="shared" si="694"/>
        <v>6526795.5508333333</v>
      </c>
      <c r="AM628" s="47"/>
      <c r="AN628" s="47"/>
      <c r="AO628" s="132">
        <f t="shared" si="695"/>
        <v>6526795.5508333333</v>
      </c>
      <c r="AP628" s="19"/>
      <c r="AQ628" s="19"/>
      <c r="AR628" s="19"/>
      <c r="AS628" s="19"/>
      <c r="AT628" s="19"/>
      <c r="AU628" s="19"/>
      <c r="AV628" s="19"/>
      <c r="AW628" s="19"/>
      <c r="AY628" s="21">
        <f t="shared" si="697"/>
        <v>244413.91791666669</v>
      </c>
      <c r="BC628" s="49"/>
      <c r="BD628" s="48"/>
      <c r="BE628" s="48"/>
      <c r="BF628" s="48"/>
      <c r="BG628" s="49"/>
      <c r="BH628" s="48"/>
      <c r="BI628" s="48"/>
      <c r="BK628" s="21">
        <f t="shared" si="698"/>
        <v>2191673.5383333336</v>
      </c>
      <c r="BO628" s="21"/>
      <c r="BS628" s="21"/>
      <c r="BW628" s="21">
        <f t="shared" si="699"/>
        <v>6526795.5508333333</v>
      </c>
      <c r="CA628" s="49"/>
      <c r="CB628" s="48"/>
      <c r="CC628" s="48"/>
      <c r="CD628" s="48"/>
      <c r="CE628" s="49"/>
      <c r="CF628" s="48"/>
      <c r="CG628" s="48"/>
      <c r="CI628" s="21">
        <f t="shared" si="700"/>
        <v>6526795.5508333333</v>
      </c>
    </row>
    <row r="629" spans="1:99" x14ac:dyDescent="0.2">
      <c r="C629" s="17" t="s">
        <v>1611</v>
      </c>
      <c r="D629" s="17"/>
      <c r="E629" s="20">
        <f t="shared" si="696"/>
        <v>22</v>
      </c>
      <c r="H629" s="19">
        <f>SUMIF('WC Model'!$E$8:$E$382,'WC Model'!$E629,H$8:H$382)</f>
        <v>-22796664.780000001</v>
      </c>
      <c r="I629" s="34">
        <f>SUMIF('WC Model'!$E$8:$E$382,'WC Model'!$E629,I$8:I$382)</f>
        <v>-25258616.509999998</v>
      </c>
      <c r="J629" s="34">
        <f>SUMIF('WC Model'!$E$8:$E$382,'WC Model'!$E629,J$8:J$382)</f>
        <v>-23971957.940000001</v>
      </c>
      <c r="K629" s="34">
        <f>SUMIF('WC Model'!$E$8:$E$382,'WC Model'!$E629,K$8:K$382)</f>
        <v>-24065170.539999999</v>
      </c>
      <c r="L629" s="34">
        <f>SUMIF('WC Model'!$E$8:$E$382,'WC Model'!$E629,L$8:L$382)</f>
        <v>-23460114.259999998</v>
      </c>
      <c r="M629" s="34">
        <f>SUMIF('WC Model'!$E$8:$E$382,'WC Model'!$E629,M$8:M$382)</f>
        <v>-21790419.739999998</v>
      </c>
      <c r="N629" s="34">
        <f>SUMIF('WC Model'!$E$8:$E$382,'WC Model'!$E629,N$8:N$382)</f>
        <v>-21650876.370000001</v>
      </c>
      <c r="O629" s="34">
        <f>SUMIF('WC Model'!$E$8:$E$382,'WC Model'!$E629,O$8:O$382)</f>
        <v>-21986331.710000001</v>
      </c>
      <c r="P629" s="34">
        <f>SUMIF('WC Model'!$E$8:$E$382,'WC Model'!$E629,P$8:P$382)</f>
        <v>-12434934.630000003</v>
      </c>
      <c r="Q629" s="34">
        <f>SUMIF('WC Model'!$E$8:$E$382,'WC Model'!$E629,Q$8:Q$382)</f>
        <v>-4883604.0500000007</v>
      </c>
      <c r="R629" s="34">
        <f>SUMIF('WC Model'!$E$8:$E$382,'WC Model'!$E629,R$8:R$382)</f>
        <v>423842.93999999942</v>
      </c>
      <c r="S629" s="34">
        <f>SUMIF('WC Model'!$E$8:$E$382,'WC Model'!$E629,S$8:S$382)</f>
        <v>9658301.0800000001</v>
      </c>
      <c r="T629" s="34">
        <f>SUMIF('WC Model'!$E$8:$E$382,'WC Model'!$E629,T$8:T$382)</f>
        <v>14298772.600000003</v>
      </c>
      <c r="U629" s="34">
        <f>SUMIF('WC Model'!$E$8:$E$382,'WC Model'!$E629,U$8:U$382)</f>
        <v>14430400.819999997</v>
      </c>
      <c r="V629" s="34">
        <f>SUMIF('WC Model'!$E$8:$E$382,'WC Model'!$E629,V$8:V$382)</f>
        <v>15273530.529999997</v>
      </c>
      <c r="W629" s="34">
        <f>SUMIF('WC Model'!$E$8:$E$382,'WC Model'!$E629,W$8:W$382)</f>
        <v>16333037.640000001</v>
      </c>
      <c r="X629" s="34">
        <f>SUMIF('WC Model'!$E$8:$E$382,'WC Model'!$E629,X$8:X$382)</f>
        <v>17988079.219999999</v>
      </c>
      <c r="Y629" s="34">
        <f>SUMIF('WC Model'!$E$8:$E$382,'WC Model'!$E629,Y$8:Y$382)</f>
        <v>19172083.820000004</v>
      </c>
      <c r="Z629" s="34">
        <f>SUMIF('WC Model'!$E$8:$E$382,'WC Model'!$E629,Z$8:Z$382)</f>
        <v>18760739.699999999</v>
      </c>
      <c r="AA629" s="19">
        <f>SUMIF('WC Model'!$E$8:$E$382,'WC Model'!$E629,AA$8:AA$382)</f>
        <v>16742171.940000005</v>
      </c>
      <c r="AB629" s="19">
        <f>SUMIF('WC Model'!$E$8:$E$382,'WC Model'!$E629,AB$8:AB$382)</f>
        <v>19698810.669999994</v>
      </c>
      <c r="AC629" s="19">
        <f>SUMIF('WC Model'!$E$8:$E$382,'WC Model'!$E629,AC$8:AC$382)</f>
        <v>19769984.869999997</v>
      </c>
      <c r="AD629" s="131"/>
      <c r="AE629" s="105"/>
      <c r="AF629" s="47">
        <f t="shared" si="692"/>
        <v>-14472402.31833333</v>
      </c>
      <c r="AG629" s="47"/>
      <c r="AH629" s="47"/>
      <c r="AI629" s="47">
        <f t="shared" si="693"/>
        <v>-4665624.9366666665</v>
      </c>
      <c r="AJ629" s="47"/>
      <c r="AK629" s="47"/>
      <c r="AL629" s="47">
        <f t="shared" si="694"/>
        <v>5569009.1604166664</v>
      </c>
      <c r="AM629" s="47"/>
      <c r="AN629" s="47"/>
      <c r="AO629" s="132">
        <f t="shared" si="695"/>
        <v>14185246.780833332</v>
      </c>
      <c r="AP629" s="19"/>
      <c r="AQ629" s="19"/>
      <c r="AR629" s="19"/>
      <c r="AS629" s="19"/>
      <c r="AT629" s="19"/>
      <c r="AU629" s="19"/>
      <c r="AV629" s="19"/>
      <c r="AW629" s="19"/>
      <c r="AY629" s="21">
        <f t="shared" si="697"/>
        <v>-14472402.31833333</v>
      </c>
      <c r="BC629" s="49"/>
      <c r="BD629" s="48"/>
      <c r="BE629" s="48"/>
      <c r="BF629" s="48"/>
      <c r="BG629" s="49"/>
      <c r="BH629" s="48"/>
      <c r="BI629" s="48"/>
      <c r="BK629" s="21">
        <f t="shared" si="698"/>
        <v>-4665624.9366666665</v>
      </c>
      <c r="BO629" s="21"/>
      <c r="BS629" s="21"/>
      <c r="BW629" s="21">
        <f t="shared" si="699"/>
        <v>5569009.1604166664</v>
      </c>
      <c r="CA629" s="49"/>
      <c r="CB629" s="48"/>
      <c r="CC629" s="48"/>
      <c r="CD629" s="48"/>
      <c r="CE629" s="49"/>
      <c r="CF629" s="48"/>
      <c r="CG629" s="48"/>
      <c r="CI629" s="21">
        <f t="shared" si="700"/>
        <v>14185246.780833332</v>
      </c>
    </row>
    <row r="630" spans="1:99" x14ac:dyDescent="0.2">
      <c r="C630" s="17" t="s">
        <v>1611</v>
      </c>
      <c r="D630" s="17"/>
      <c r="E630" s="20">
        <f t="shared" si="696"/>
        <v>23</v>
      </c>
      <c r="H630" s="19">
        <f>SUMIF('WC Model'!$E$8:$E$382,'WC Model'!$E630,H$8:H$382)</f>
        <v>420626437.84999996</v>
      </c>
      <c r="I630" s="34">
        <f>SUMIF('WC Model'!$E$8:$E$382,'WC Model'!$E630,I$8:I$382)</f>
        <v>414260448.90999997</v>
      </c>
      <c r="J630" s="34">
        <f>SUMIF('WC Model'!$E$8:$E$382,'WC Model'!$E630,J$8:J$382)</f>
        <v>421250716.51000017</v>
      </c>
      <c r="K630" s="34">
        <f>SUMIF('WC Model'!$E$8:$E$382,'WC Model'!$E630,K$8:K$382)</f>
        <v>418564648.13000023</v>
      </c>
      <c r="L630" s="34">
        <f>SUMIF('WC Model'!$E$8:$E$382,'WC Model'!$E630,L$8:L$382)</f>
        <v>419091313.17999995</v>
      </c>
      <c r="M630" s="34">
        <f>SUMIF('WC Model'!$E$8:$E$382,'WC Model'!$E630,M$8:M$382)</f>
        <v>422959868.81999999</v>
      </c>
      <c r="N630" s="34">
        <f>SUMIF('WC Model'!$E$8:$E$382,'WC Model'!$E630,N$8:N$382)</f>
        <v>418398196.96000004</v>
      </c>
      <c r="O630" s="34">
        <f>SUMIF('WC Model'!$E$8:$E$382,'WC Model'!$E630,O$8:O$382)</f>
        <v>419549149.5200001</v>
      </c>
      <c r="P630" s="34">
        <f>SUMIF('WC Model'!$E$8:$E$382,'WC Model'!$E630,P$8:P$382)</f>
        <v>419820469.9800002</v>
      </c>
      <c r="Q630" s="34">
        <f>SUMIF('WC Model'!$E$8:$E$382,'WC Model'!$E630,Q$8:Q$382)</f>
        <v>447324761.4600001</v>
      </c>
      <c r="R630" s="34">
        <f>SUMIF('WC Model'!$E$8:$E$382,'WC Model'!$E630,R$8:R$382)</f>
        <v>440640976.61000001</v>
      </c>
      <c r="S630" s="34">
        <f>SUMIF('WC Model'!$E$8:$E$382,'WC Model'!$E630,S$8:S$382)</f>
        <v>436099957.61000001</v>
      </c>
      <c r="T630" s="34">
        <f>SUMIF('WC Model'!$E$8:$E$382,'WC Model'!$E630,T$8:T$382)</f>
        <v>394456925.17999995</v>
      </c>
      <c r="U630" s="34">
        <f>SUMIF('WC Model'!$E$8:$E$382,'WC Model'!$E630,U$8:U$382)</f>
        <v>388601505.30000013</v>
      </c>
      <c r="V630" s="34">
        <f>SUMIF('WC Model'!$E$8:$E$382,'WC Model'!$E630,V$8:V$382)</f>
        <v>392972542.49999988</v>
      </c>
      <c r="W630" s="34">
        <f>SUMIF('WC Model'!$E$8:$E$382,'WC Model'!$E630,W$8:W$382)</f>
        <v>389935659.10999995</v>
      </c>
      <c r="X630" s="34">
        <f>SUMIF('WC Model'!$E$8:$E$382,'WC Model'!$E630,X$8:X$382)</f>
        <v>390539073.28000003</v>
      </c>
      <c r="Y630" s="34">
        <f>SUMIF('WC Model'!$E$8:$E$382,'WC Model'!$E630,Y$8:Y$382)</f>
        <v>392544186.88999987</v>
      </c>
      <c r="Z630" s="34">
        <f>SUMIF('WC Model'!$E$8:$E$382,'WC Model'!$E630,Z$8:Z$382)</f>
        <v>400169218.86000001</v>
      </c>
      <c r="AA630" s="19">
        <f>SUMIF('WC Model'!$E$8:$E$382,'WC Model'!$E630,AA$8:AA$382)</f>
        <v>396428789.07999998</v>
      </c>
      <c r="AB630" s="19">
        <f>SUMIF('WC Model'!$E$8:$E$382,'WC Model'!$E630,AB$8:AB$382)</f>
        <v>395938657.41000026</v>
      </c>
      <c r="AC630" s="19">
        <f>SUMIF('WC Model'!$E$8:$E$382,'WC Model'!$E630,AC$8:AC$382)</f>
        <v>420140131.94999999</v>
      </c>
      <c r="AD630" s="131"/>
      <c r="AE630" s="105"/>
      <c r="AF630" s="47">
        <f t="shared" si="692"/>
        <v>423791849.10041642</v>
      </c>
      <c r="AG630" s="47"/>
      <c r="AH630" s="47"/>
      <c r="AI630" s="47">
        <f t="shared" si="693"/>
        <v>417013818.39499974</v>
      </c>
      <c r="AJ630" s="47"/>
      <c r="AK630" s="47"/>
      <c r="AL630" s="47">
        <f t="shared" si="694"/>
        <v>410147409.61250019</v>
      </c>
      <c r="AM630" s="47"/>
      <c r="AN630" s="47"/>
      <c r="AO630" s="132">
        <f t="shared" si="695"/>
        <v>404338328.21125007</v>
      </c>
      <c r="AP630" s="19"/>
      <c r="AQ630" s="19"/>
      <c r="AR630" s="19"/>
      <c r="AS630" s="19"/>
      <c r="AT630" s="19"/>
      <c r="AU630" s="19"/>
      <c r="AV630" s="19"/>
      <c r="AW630" s="19"/>
      <c r="AY630" s="21">
        <f t="shared" si="697"/>
        <v>65624853.081249595</v>
      </c>
      <c r="BC630" s="49"/>
      <c r="BD630" s="48"/>
      <c r="BE630" s="48"/>
      <c r="BF630" s="48"/>
      <c r="BG630" s="49"/>
      <c r="BH630" s="48"/>
      <c r="BI630" s="48"/>
      <c r="BK630" s="21">
        <f t="shared" si="698"/>
        <v>60429476.385833025</v>
      </c>
      <c r="BO630" s="21"/>
      <c r="BS630" s="21"/>
      <c r="BW630" s="21">
        <f t="shared" si="699"/>
        <v>53000702.088333488</v>
      </c>
      <c r="CA630" s="49"/>
      <c r="CB630" s="48"/>
      <c r="CC630" s="48"/>
      <c r="CD630" s="48"/>
      <c r="CE630" s="49"/>
      <c r="CF630" s="48"/>
      <c r="CG630" s="48"/>
      <c r="CI630" s="21">
        <f t="shared" si="700"/>
        <v>30422185.945416749</v>
      </c>
    </row>
    <row r="631" spans="1:99" x14ac:dyDescent="0.2">
      <c r="C631" s="17" t="s">
        <v>1611</v>
      </c>
      <c r="D631" s="17"/>
      <c r="E631" s="20">
        <f t="shared" si="696"/>
        <v>24</v>
      </c>
      <c r="H631" s="19">
        <f>SUMIF('WC Model'!$E$8:$E$382,'WC Model'!$E631,H$8:H$382)</f>
        <v>0</v>
      </c>
      <c r="I631" s="34">
        <f>SUMIF('WC Model'!$E$8:$E$382,'WC Model'!$E631,I$8:I$382)</f>
        <v>0</v>
      </c>
      <c r="J631" s="34">
        <f>SUMIF('WC Model'!$E$8:$E$382,'WC Model'!$E631,J$8:J$382)</f>
        <v>0</v>
      </c>
      <c r="K631" s="34">
        <f>SUMIF('WC Model'!$E$8:$E$382,'WC Model'!$E631,K$8:K$382)</f>
        <v>0</v>
      </c>
      <c r="L631" s="34">
        <f>SUMIF('WC Model'!$E$8:$E$382,'WC Model'!$E631,L$8:L$382)</f>
        <v>0</v>
      </c>
      <c r="M631" s="34">
        <f>SUMIF('WC Model'!$E$8:$E$382,'WC Model'!$E631,M$8:M$382)</f>
        <v>0</v>
      </c>
      <c r="N631" s="34">
        <f>SUMIF('WC Model'!$E$8:$E$382,'WC Model'!$E631,N$8:N$382)</f>
        <v>0</v>
      </c>
      <c r="O631" s="34">
        <f>SUMIF('WC Model'!$E$8:$E$382,'WC Model'!$E631,O$8:O$382)</f>
        <v>0</v>
      </c>
      <c r="P631" s="34">
        <f>SUMIF('WC Model'!$E$8:$E$382,'WC Model'!$E631,P$8:P$382)</f>
        <v>0</v>
      </c>
      <c r="Q631" s="34">
        <f>SUMIF('WC Model'!$E$8:$E$382,'WC Model'!$E631,Q$8:Q$382)</f>
        <v>0</v>
      </c>
      <c r="R631" s="34">
        <f>SUMIF('WC Model'!$E$8:$E$382,'WC Model'!$E631,R$8:R$382)</f>
        <v>0</v>
      </c>
      <c r="S631" s="34">
        <f>SUMIF('WC Model'!$E$8:$E$382,'WC Model'!$E631,S$8:S$382)</f>
        <v>0</v>
      </c>
      <c r="T631" s="34">
        <f>SUMIF('WC Model'!$E$8:$E$382,'WC Model'!$E631,T$8:T$382)</f>
        <v>0</v>
      </c>
      <c r="U631" s="34">
        <f>SUMIF('WC Model'!$E$8:$E$382,'WC Model'!$E631,U$8:U$382)</f>
        <v>0</v>
      </c>
      <c r="V631" s="34">
        <f>SUMIF('WC Model'!$E$8:$E$382,'WC Model'!$E631,V$8:V$382)</f>
        <v>0</v>
      </c>
      <c r="W631" s="34">
        <f>SUMIF('WC Model'!$E$8:$E$382,'WC Model'!$E631,W$8:W$382)</f>
        <v>0</v>
      </c>
      <c r="X631" s="34">
        <f>SUMIF('WC Model'!$E$8:$E$382,'WC Model'!$E631,X$8:X$382)</f>
        <v>0</v>
      </c>
      <c r="Y631" s="34">
        <f>SUMIF('WC Model'!$E$8:$E$382,'WC Model'!$E631,Y$8:Y$382)</f>
        <v>0</v>
      </c>
      <c r="Z631" s="34">
        <f>SUMIF('WC Model'!$E$8:$E$382,'WC Model'!$E631,Z$8:Z$382)</f>
        <v>0</v>
      </c>
      <c r="AA631" s="19">
        <f>SUMIF('WC Model'!$E$8:$E$382,'WC Model'!$E631,AA$8:AA$382)</f>
        <v>0</v>
      </c>
      <c r="AB631" s="19">
        <f>SUMIF('WC Model'!$E$8:$E$382,'WC Model'!$E631,AB$8:AB$382)</f>
        <v>0</v>
      </c>
      <c r="AC631" s="19">
        <f>SUMIF('WC Model'!$E$8:$E$382,'WC Model'!$E631,AC$8:AC$382)</f>
        <v>0</v>
      </c>
      <c r="AD631" s="131"/>
      <c r="AE631" s="105"/>
      <c r="AF631" s="47">
        <f t="shared" si="692"/>
        <v>0</v>
      </c>
      <c r="AG631" s="47"/>
      <c r="AH631" s="47"/>
      <c r="AI631" s="47">
        <f t="shared" si="693"/>
        <v>0</v>
      </c>
      <c r="AJ631" s="47"/>
      <c r="AK631" s="47"/>
      <c r="AL631" s="47">
        <f t="shared" si="694"/>
        <v>0</v>
      </c>
      <c r="AM631" s="47"/>
      <c r="AN631" s="47"/>
      <c r="AO631" s="132">
        <f t="shared" si="695"/>
        <v>0</v>
      </c>
      <c r="AP631" s="19"/>
      <c r="AQ631" s="19"/>
      <c r="AR631" s="19"/>
      <c r="AS631" s="19"/>
      <c r="AT631" s="19"/>
      <c r="AU631" s="19"/>
      <c r="AV631" s="19"/>
      <c r="AW631" s="19"/>
      <c r="AY631" s="21">
        <f t="shared" si="697"/>
        <v>0</v>
      </c>
      <c r="BC631" s="49"/>
      <c r="BD631" s="48"/>
      <c r="BE631" s="48"/>
      <c r="BF631" s="48"/>
      <c r="BG631" s="49"/>
      <c r="BH631" s="48"/>
      <c r="BI631" s="48"/>
      <c r="BK631" s="21">
        <f t="shared" si="698"/>
        <v>0</v>
      </c>
      <c r="BO631" s="21"/>
      <c r="BS631" s="21"/>
      <c r="BW631" s="21">
        <f t="shared" si="699"/>
        <v>0</v>
      </c>
      <c r="CA631" s="49"/>
      <c r="CB631" s="48"/>
      <c r="CC631" s="48"/>
      <c r="CD631" s="48"/>
      <c r="CE631" s="49"/>
      <c r="CF631" s="48"/>
      <c r="CG631" s="48"/>
      <c r="CI631" s="21">
        <f t="shared" si="700"/>
        <v>0</v>
      </c>
    </row>
    <row r="632" spans="1:99" x14ac:dyDescent="0.2">
      <c r="C632" s="17" t="s">
        <v>1611</v>
      </c>
      <c r="D632" s="17"/>
      <c r="E632" s="20">
        <f t="shared" si="696"/>
        <v>25</v>
      </c>
      <c r="H632" s="19">
        <f>SUMIF('WC Model'!$E$8:$E$382,'WC Model'!$E632,H$8:H$382)</f>
        <v>0</v>
      </c>
      <c r="I632" s="34">
        <f>SUMIF('WC Model'!$E$8:$E$382,'WC Model'!$E632,I$8:I$382)</f>
        <v>0</v>
      </c>
      <c r="J632" s="34">
        <f>SUMIF('WC Model'!$E$8:$E$382,'WC Model'!$E632,J$8:J$382)</f>
        <v>0</v>
      </c>
      <c r="K632" s="34">
        <f>SUMIF('WC Model'!$E$8:$E$382,'WC Model'!$E632,K$8:K$382)</f>
        <v>0</v>
      </c>
      <c r="L632" s="34">
        <f>SUMIF('WC Model'!$E$8:$E$382,'WC Model'!$E632,L$8:L$382)</f>
        <v>0</v>
      </c>
      <c r="M632" s="34">
        <f>SUMIF('WC Model'!$E$8:$E$382,'WC Model'!$E632,M$8:M$382)</f>
        <v>0</v>
      </c>
      <c r="N632" s="34">
        <f>SUMIF('WC Model'!$E$8:$E$382,'WC Model'!$E632,N$8:N$382)</f>
        <v>0</v>
      </c>
      <c r="O632" s="34">
        <f>SUMIF('WC Model'!$E$8:$E$382,'WC Model'!$E632,O$8:O$382)</f>
        <v>0</v>
      </c>
      <c r="P632" s="34">
        <f>SUMIF('WC Model'!$E$8:$E$382,'WC Model'!$E632,P$8:P$382)</f>
        <v>0</v>
      </c>
      <c r="Q632" s="34">
        <f>SUMIF('WC Model'!$E$8:$E$382,'WC Model'!$E632,Q$8:Q$382)</f>
        <v>0</v>
      </c>
      <c r="R632" s="34">
        <f>SUMIF('WC Model'!$E$8:$E$382,'WC Model'!$E632,R$8:R$382)</f>
        <v>0</v>
      </c>
      <c r="S632" s="34">
        <f>SUMIF('WC Model'!$E$8:$E$382,'WC Model'!$E632,S$8:S$382)</f>
        <v>0</v>
      </c>
      <c r="T632" s="34">
        <f>SUMIF('WC Model'!$E$8:$E$382,'WC Model'!$E632,T$8:T$382)</f>
        <v>0</v>
      </c>
      <c r="U632" s="34">
        <f>SUMIF('WC Model'!$E$8:$E$382,'WC Model'!$E632,U$8:U$382)</f>
        <v>0</v>
      </c>
      <c r="V632" s="34">
        <f>SUMIF('WC Model'!$E$8:$E$382,'WC Model'!$E632,V$8:V$382)</f>
        <v>0</v>
      </c>
      <c r="W632" s="34">
        <f>SUMIF('WC Model'!$E$8:$E$382,'WC Model'!$E632,W$8:W$382)</f>
        <v>0</v>
      </c>
      <c r="X632" s="34">
        <f>SUMIF('WC Model'!$E$8:$E$382,'WC Model'!$E632,X$8:X$382)</f>
        <v>0</v>
      </c>
      <c r="Y632" s="34">
        <f>SUMIF('WC Model'!$E$8:$E$382,'WC Model'!$E632,Y$8:Y$382)</f>
        <v>0</v>
      </c>
      <c r="Z632" s="34">
        <f>SUMIF('WC Model'!$E$8:$E$382,'WC Model'!$E632,Z$8:Z$382)</f>
        <v>0</v>
      </c>
      <c r="AA632" s="19">
        <f>SUMIF('WC Model'!$E$8:$E$382,'WC Model'!$E632,AA$8:AA$382)</f>
        <v>0</v>
      </c>
      <c r="AB632" s="19">
        <f>SUMIF('WC Model'!$E$8:$E$382,'WC Model'!$E632,AB$8:AB$382)</f>
        <v>0</v>
      </c>
      <c r="AC632" s="19">
        <f>SUMIF('WC Model'!$E$8:$E$382,'WC Model'!$E632,AC$8:AC$382)</f>
        <v>0</v>
      </c>
      <c r="AD632" s="131"/>
      <c r="AE632" s="105"/>
      <c r="AF632" s="47">
        <f t="shared" si="692"/>
        <v>0</v>
      </c>
      <c r="AG632" s="47"/>
      <c r="AH632" s="47"/>
      <c r="AI632" s="47">
        <f t="shared" si="693"/>
        <v>0</v>
      </c>
      <c r="AJ632" s="47"/>
      <c r="AK632" s="47"/>
      <c r="AL632" s="47">
        <f t="shared" si="694"/>
        <v>0</v>
      </c>
      <c r="AM632" s="47"/>
      <c r="AN632" s="47"/>
      <c r="AO632" s="132">
        <f t="shared" si="695"/>
        <v>0</v>
      </c>
      <c r="AP632" s="19"/>
      <c r="AQ632" s="19"/>
      <c r="AR632" s="19"/>
      <c r="AS632" s="19"/>
      <c r="AT632" s="19"/>
      <c r="AU632" s="19"/>
      <c r="AV632" s="19"/>
      <c r="AW632" s="19"/>
      <c r="AY632" s="21">
        <f t="shared" si="697"/>
        <v>0</v>
      </c>
      <c r="BC632" s="49"/>
      <c r="BD632" s="48"/>
      <c r="BE632" s="48"/>
      <c r="BF632" s="48"/>
      <c r="BG632" s="49"/>
      <c r="BH632" s="48"/>
      <c r="BI632" s="48"/>
      <c r="BK632" s="21">
        <f t="shared" si="698"/>
        <v>0</v>
      </c>
      <c r="BO632" s="21"/>
      <c r="BS632" s="21"/>
      <c r="BW632" s="21">
        <f t="shared" si="699"/>
        <v>0</v>
      </c>
      <c r="CA632" s="49"/>
      <c r="CB632" s="48"/>
      <c r="CC632" s="48"/>
      <c r="CD632" s="48"/>
      <c r="CE632" s="49"/>
      <c r="CF632" s="48"/>
      <c r="CG632" s="48"/>
      <c r="CI632" s="21">
        <f t="shared" si="700"/>
        <v>0</v>
      </c>
    </row>
    <row r="633" spans="1:99" x14ac:dyDescent="0.2">
      <c r="C633" s="17" t="s">
        <v>1611</v>
      </c>
      <c r="D633" s="17"/>
      <c r="E633" s="20">
        <f t="shared" si="696"/>
        <v>26</v>
      </c>
      <c r="H633" s="19">
        <f>SUMIF('WC Model'!$E$8:$E$382,'WC Model'!$E633,H$8:H$382)</f>
        <v>0</v>
      </c>
      <c r="I633" s="34">
        <f>SUMIF('WC Model'!$E$8:$E$382,'WC Model'!$E633,I$8:I$382)</f>
        <v>0</v>
      </c>
      <c r="J633" s="34">
        <f>SUMIF('WC Model'!$E$8:$E$382,'WC Model'!$E633,J$8:J$382)</f>
        <v>0</v>
      </c>
      <c r="K633" s="34">
        <f>SUMIF('WC Model'!$E$8:$E$382,'WC Model'!$E633,K$8:K$382)</f>
        <v>0</v>
      </c>
      <c r="L633" s="34">
        <f>SUMIF('WC Model'!$E$8:$E$382,'WC Model'!$E633,L$8:L$382)</f>
        <v>0</v>
      </c>
      <c r="M633" s="34">
        <f>SUMIF('WC Model'!$E$8:$E$382,'WC Model'!$E633,M$8:M$382)</f>
        <v>0</v>
      </c>
      <c r="N633" s="34">
        <f>SUMIF('WC Model'!$E$8:$E$382,'WC Model'!$E633,N$8:N$382)</f>
        <v>0</v>
      </c>
      <c r="O633" s="34">
        <f>SUMIF('WC Model'!$E$8:$E$382,'WC Model'!$E633,O$8:O$382)</f>
        <v>0</v>
      </c>
      <c r="P633" s="34">
        <f>SUMIF('WC Model'!$E$8:$E$382,'WC Model'!$E633,P$8:P$382)</f>
        <v>0</v>
      </c>
      <c r="Q633" s="34">
        <f>SUMIF('WC Model'!$E$8:$E$382,'WC Model'!$E633,Q$8:Q$382)</f>
        <v>0</v>
      </c>
      <c r="R633" s="34">
        <f>SUMIF('WC Model'!$E$8:$E$382,'WC Model'!$E633,R$8:R$382)</f>
        <v>0</v>
      </c>
      <c r="S633" s="34">
        <f>SUMIF('WC Model'!$E$8:$E$382,'WC Model'!$E633,S$8:S$382)</f>
        <v>0</v>
      </c>
      <c r="T633" s="34">
        <f>SUMIF('WC Model'!$E$8:$E$382,'WC Model'!$E633,T$8:T$382)</f>
        <v>0</v>
      </c>
      <c r="U633" s="34">
        <f>SUMIF('WC Model'!$E$8:$E$382,'WC Model'!$E633,U$8:U$382)</f>
        <v>0</v>
      </c>
      <c r="V633" s="34">
        <f>SUMIF('WC Model'!$E$8:$E$382,'WC Model'!$E633,V$8:V$382)</f>
        <v>0</v>
      </c>
      <c r="W633" s="34">
        <f>SUMIF('WC Model'!$E$8:$E$382,'WC Model'!$E633,W$8:W$382)</f>
        <v>0</v>
      </c>
      <c r="X633" s="34">
        <f>SUMIF('WC Model'!$E$8:$E$382,'WC Model'!$E633,X$8:X$382)</f>
        <v>0</v>
      </c>
      <c r="Y633" s="34">
        <f>SUMIF('WC Model'!$E$8:$E$382,'WC Model'!$E633,Y$8:Y$382)</f>
        <v>0</v>
      </c>
      <c r="Z633" s="34">
        <f>SUMIF('WC Model'!$E$8:$E$382,'WC Model'!$E633,Z$8:Z$382)</f>
        <v>0</v>
      </c>
      <c r="AA633" s="19">
        <f>SUMIF('WC Model'!$E$8:$E$382,'WC Model'!$E633,AA$8:AA$382)</f>
        <v>0</v>
      </c>
      <c r="AB633" s="19">
        <f>SUMIF('WC Model'!$E$8:$E$382,'WC Model'!$E633,AB$8:AB$382)</f>
        <v>0</v>
      </c>
      <c r="AC633" s="19">
        <f>SUMIF('WC Model'!$E$8:$E$382,'WC Model'!$E633,AC$8:AC$382)</f>
        <v>0</v>
      </c>
      <c r="AD633" s="131"/>
      <c r="AE633" s="105"/>
      <c r="AF633" s="47">
        <f t="shared" si="692"/>
        <v>0</v>
      </c>
      <c r="AG633" s="47"/>
      <c r="AH633" s="47"/>
      <c r="AI633" s="47">
        <f t="shared" si="693"/>
        <v>0</v>
      </c>
      <c r="AJ633" s="47"/>
      <c r="AK633" s="47"/>
      <c r="AL633" s="47">
        <f t="shared" si="694"/>
        <v>0</v>
      </c>
      <c r="AM633" s="47"/>
      <c r="AN633" s="47"/>
      <c r="AO633" s="132">
        <f t="shared" si="695"/>
        <v>0</v>
      </c>
      <c r="AP633" s="19"/>
      <c r="AQ633" s="19"/>
      <c r="AR633" s="19"/>
      <c r="AS633" s="19"/>
      <c r="AT633" s="19"/>
      <c r="AU633" s="19"/>
      <c r="AV633" s="19"/>
      <c r="AW633" s="19"/>
      <c r="AY633" s="21">
        <f t="shared" si="697"/>
        <v>0</v>
      </c>
      <c r="BC633" s="49"/>
      <c r="BD633" s="48"/>
      <c r="BE633" s="48"/>
      <c r="BF633" s="48"/>
      <c r="BG633" s="49"/>
      <c r="BH633" s="48"/>
      <c r="BI633" s="48"/>
      <c r="BK633" s="21">
        <f t="shared" si="698"/>
        <v>0</v>
      </c>
      <c r="BO633" s="21"/>
      <c r="BS633" s="21"/>
      <c r="BW633" s="21">
        <f t="shared" si="699"/>
        <v>0</v>
      </c>
      <c r="CA633" s="49"/>
      <c r="CB633" s="48"/>
      <c r="CC633" s="48"/>
      <c r="CD633" s="48"/>
      <c r="CE633" s="49"/>
      <c r="CF633" s="48"/>
      <c r="CG633" s="48"/>
      <c r="CI633" s="21">
        <f t="shared" si="700"/>
        <v>0</v>
      </c>
    </row>
    <row r="634" spans="1:99" x14ac:dyDescent="0.2">
      <c r="C634" s="17" t="s">
        <v>1611</v>
      </c>
      <c r="D634" s="17"/>
      <c r="E634" s="20">
        <f t="shared" si="696"/>
        <v>27</v>
      </c>
      <c r="H634" s="19">
        <f>SUMIF('WC Model'!$E$8:$E$382,'WC Model'!$E634,H$8:H$382)</f>
        <v>0</v>
      </c>
      <c r="I634" s="34">
        <f>SUMIF('WC Model'!$E$8:$E$382,'WC Model'!$E634,I$8:I$382)</f>
        <v>0</v>
      </c>
      <c r="J634" s="34">
        <f>SUMIF('WC Model'!$E$8:$E$382,'WC Model'!$E634,J$8:J$382)</f>
        <v>0</v>
      </c>
      <c r="K634" s="34">
        <f>SUMIF('WC Model'!$E$8:$E$382,'WC Model'!$E634,K$8:K$382)</f>
        <v>0</v>
      </c>
      <c r="L634" s="34">
        <f>SUMIF('WC Model'!$E$8:$E$382,'WC Model'!$E634,L$8:L$382)</f>
        <v>0</v>
      </c>
      <c r="M634" s="34">
        <f>SUMIF('WC Model'!$E$8:$E$382,'WC Model'!$E634,M$8:M$382)</f>
        <v>0</v>
      </c>
      <c r="N634" s="34">
        <f>SUMIF('WC Model'!$E$8:$E$382,'WC Model'!$E634,N$8:N$382)</f>
        <v>0</v>
      </c>
      <c r="O634" s="34">
        <f>SUMIF('WC Model'!$E$8:$E$382,'WC Model'!$E634,O$8:O$382)</f>
        <v>0</v>
      </c>
      <c r="P634" s="34">
        <f>SUMIF('WC Model'!$E$8:$E$382,'WC Model'!$E634,P$8:P$382)</f>
        <v>0</v>
      </c>
      <c r="Q634" s="34">
        <f>SUMIF('WC Model'!$E$8:$E$382,'WC Model'!$E634,Q$8:Q$382)</f>
        <v>0</v>
      </c>
      <c r="R634" s="34">
        <f>SUMIF('WC Model'!$E$8:$E$382,'WC Model'!$E634,R$8:R$382)</f>
        <v>0</v>
      </c>
      <c r="S634" s="34">
        <f>SUMIF('WC Model'!$E$8:$E$382,'WC Model'!$E634,S$8:S$382)</f>
        <v>0</v>
      </c>
      <c r="T634" s="34">
        <f>SUMIF('WC Model'!$E$8:$E$382,'WC Model'!$E634,T$8:T$382)</f>
        <v>0</v>
      </c>
      <c r="U634" s="34">
        <f>SUMIF('WC Model'!$E$8:$E$382,'WC Model'!$E634,U$8:U$382)</f>
        <v>0</v>
      </c>
      <c r="V634" s="34">
        <f>SUMIF('WC Model'!$E$8:$E$382,'WC Model'!$E634,V$8:V$382)</f>
        <v>0</v>
      </c>
      <c r="W634" s="34">
        <f>SUMIF('WC Model'!$E$8:$E$382,'WC Model'!$E634,W$8:W$382)</f>
        <v>0</v>
      </c>
      <c r="X634" s="34">
        <f>SUMIF('WC Model'!$E$8:$E$382,'WC Model'!$E634,X$8:X$382)</f>
        <v>0</v>
      </c>
      <c r="Y634" s="34">
        <f>SUMIF('WC Model'!$E$8:$E$382,'WC Model'!$E634,Y$8:Y$382)</f>
        <v>0</v>
      </c>
      <c r="Z634" s="34">
        <f>SUMIF('WC Model'!$E$8:$E$382,'WC Model'!$E634,Z$8:Z$382)</f>
        <v>0</v>
      </c>
      <c r="AA634" s="19">
        <f>SUMIF('WC Model'!$E$8:$E$382,'WC Model'!$E634,AA$8:AA$382)</f>
        <v>0</v>
      </c>
      <c r="AB634" s="19">
        <f>SUMIF('WC Model'!$E$8:$E$382,'WC Model'!$E634,AB$8:AB$382)</f>
        <v>0</v>
      </c>
      <c r="AC634" s="19">
        <f>SUMIF('WC Model'!$E$8:$E$382,'WC Model'!$E634,AC$8:AC$382)</f>
        <v>0</v>
      </c>
      <c r="AD634" s="131"/>
      <c r="AE634" s="105"/>
      <c r="AF634" s="47">
        <f t="shared" si="692"/>
        <v>0</v>
      </c>
      <c r="AG634" s="47"/>
      <c r="AH634" s="47"/>
      <c r="AI634" s="47">
        <f t="shared" si="693"/>
        <v>0</v>
      </c>
      <c r="AJ634" s="47"/>
      <c r="AK634" s="47"/>
      <c r="AL634" s="47">
        <f t="shared" si="694"/>
        <v>0</v>
      </c>
      <c r="AM634" s="47"/>
      <c r="AN634" s="47"/>
      <c r="AO634" s="132">
        <f t="shared" si="695"/>
        <v>0</v>
      </c>
      <c r="AP634" s="19"/>
      <c r="AQ634" s="19"/>
      <c r="AR634" s="19"/>
      <c r="AS634" s="19"/>
      <c r="AT634" s="19"/>
      <c r="AU634" s="19"/>
      <c r="AV634" s="19"/>
      <c r="AW634" s="19"/>
      <c r="AY634" s="21">
        <f t="shared" si="697"/>
        <v>0</v>
      </c>
      <c r="BC634" s="49"/>
      <c r="BD634" s="48"/>
      <c r="BE634" s="48"/>
      <c r="BF634" s="48"/>
      <c r="BG634" s="49"/>
      <c r="BH634" s="48"/>
      <c r="BI634" s="48"/>
      <c r="BK634" s="21">
        <f t="shared" si="698"/>
        <v>0</v>
      </c>
      <c r="BO634" s="21"/>
      <c r="BS634" s="21"/>
      <c r="BW634" s="21">
        <f t="shared" si="699"/>
        <v>0</v>
      </c>
      <c r="CA634" s="49"/>
      <c r="CB634" s="48"/>
      <c r="CC634" s="48"/>
      <c r="CD634" s="48"/>
      <c r="CE634" s="49"/>
      <c r="CF634" s="48"/>
      <c r="CG634" s="48"/>
      <c r="CI634" s="21">
        <f t="shared" si="700"/>
        <v>0</v>
      </c>
    </row>
    <row r="635" spans="1:99" x14ac:dyDescent="0.2">
      <c r="C635" s="17" t="s">
        <v>1611</v>
      </c>
      <c r="D635" s="17"/>
      <c r="E635" s="20">
        <f t="shared" si="696"/>
        <v>28</v>
      </c>
      <c r="H635" s="19">
        <f>SUMIF('WC Model'!$E$8:$E$382,'WC Model'!$E635,H$8:H$382)</f>
        <v>0</v>
      </c>
      <c r="I635" s="34">
        <f>SUMIF('WC Model'!$E$8:$E$382,'WC Model'!$E635,I$8:I$382)</f>
        <v>0</v>
      </c>
      <c r="J635" s="34">
        <f>SUMIF('WC Model'!$E$8:$E$382,'WC Model'!$E635,J$8:J$382)</f>
        <v>0</v>
      </c>
      <c r="K635" s="34">
        <f>SUMIF('WC Model'!$E$8:$E$382,'WC Model'!$E635,K$8:K$382)</f>
        <v>0</v>
      </c>
      <c r="L635" s="34">
        <f>SUMIF('WC Model'!$E$8:$E$382,'WC Model'!$E635,L$8:L$382)</f>
        <v>0</v>
      </c>
      <c r="M635" s="34">
        <f>SUMIF('WC Model'!$E$8:$E$382,'WC Model'!$E635,M$8:M$382)</f>
        <v>0</v>
      </c>
      <c r="N635" s="34">
        <f>SUMIF('WC Model'!$E$8:$E$382,'WC Model'!$E635,N$8:N$382)</f>
        <v>0</v>
      </c>
      <c r="O635" s="34">
        <f>SUMIF('WC Model'!$E$8:$E$382,'WC Model'!$E635,O$8:O$382)</f>
        <v>0</v>
      </c>
      <c r="P635" s="34">
        <f>SUMIF('WC Model'!$E$8:$E$382,'WC Model'!$E635,P$8:P$382)</f>
        <v>0</v>
      </c>
      <c r="Q635" s="34">
        <f>SUMIF('WC Model'!$E$8:$E$382,'WC Model'!$E635,Q$8:Q$382)</f>
        <v>0</v>
      </c>
      <c r="R635" s="34">
        <f>SUMIF('WC Model'!$E$8:$E$382,'WC Model'!$E635,R$8:R$382)</f>
        <v>0</v>
      </c>
      <c r="S635" s="34">
        <f>SUMIF('WC Model'!$E$8:$E$382,'WC Model'!$E635,S$8:S$382)</f>
        <v>0</v>
      </c>
      <c r="T635" s="34">
        <f>SUMIF('WC Model'!$E$8:$E$382,'WC Model'!$E635,T$8:T$382)</f>
        <v>0</v>
      </c>
      <c r="U635" s="34">
        <f>SUMIF('WC Model'!$E$8:$E$382,'WC Model'!$E635,U$8:U$382)</f>
        <v>0</v>
      </c>
      <c r="V635" s="34">
        <f>SUMIF('WC Model'!$E$8:$E$382,'WC Model'!$E635,V$8:V$382)</f>
        <v>0</v>
      </c>
      <c r="W635" s="34">
        <f>SUMIF('WC Model'!$E$8:$E$382,'WC Model'!$E635,W$8:W$382)</f>
        <v>0</v>
      </c>
      <c r="X635" s="34">
        <f>SUMIF('WC Model'!$E$8:$E$382,'WC Model'!$E635,X$8:X$382)</f>
        <v>0</v>
      </c>
      <c r="Y635" s="34">
        <f>SUMIF('WC Model'!$E$8:$E$382,'WC Model'!$E635,Y$8:Y$382)</f>
        <v>0</v>
      </c>
      <c r="Z635" s="34">
        <f>SUMIF('WC Model'!$E$8:$E$382,'WC Model'!$E635,Z$8:Z$382)</f>
        <v>0</v>
      </c>
      <c r="AA635" s="19">
        <f>SUMIF('WC Model'!$E$8:$E$382,'WC Model'!$E635,AA$8:AA$382)</f>
        <v>0</v>
      </c>
      <c r="AB635" s="19">
        <f>SUMIF('WC Model'!$E$8:$E$382,'WC Model'!$E635,AB$8:AB$382)</f>
        <v>0</v>
      </c>
      <c r="AC635" s="19">
        <f>SUMIF('WC Model'!$E$8:$E$382,'WC Model'!$E635,AC$8:AC$382)</f>
        <v>0</v>
      </c>
      <c r="AD635" s="131"/>
      <c r="AE635" s="105"/>
      <c r="AF635" s="47">
        <f t="shared" si="692"/>
        <v>0</v>
      </c>
      <c r="AG635" s="47"/>
      <c r="AH635" s="47"/>
      <c r="AI635" s="47">
        <f t="shared" si="693"/>
        <v>0</v>
      </c>
      <c r="AJ635" s="47"/>
      <c r="AK635" s="47"/>
      <c r="AL635" s="47">
        <f t="shared" si="694"/>
        <v>0</v>
      </c>
      <c r="AM635" s="47"/>
      <c r="AN635" s="47"/>
      <c r="AO635" s="132">
        <f t="shared" si="695"/>
        <v>0</v>
      </c>
      <c r="AP635" s="19"/>
      <c r="AQ635" s="19"/>
      <c r="AR635" s="19"/>
      <c r="AS635" s="19"/>
      <c r="AT635" s="19"/>
      <c r="AU635" s="19"/>
      <c r="AV635" s="19"/>
      <c r="AW635" s="19"/>
      <c r="AY635" s="21">
        <f t="shared" si="697"/>
        <v>0</v>
      </c>
      <c r="BC635" s="49"/>
      <c r="BD635" s="48"/>
      <c r="BE635" s="48"/>
      <c r="BF635" s="48"/>
      <c r="BG635" s="49"/>
      <c r="BH635" s="48"/>
      <c r="BI635" s="48"/>
      <c r="BK635" s="21">
        <f t="shared" si="698"/>
        <v>0</v>
      </c>
      <c r="BO635" s="21"/>
      <c r="BS635" s="21"/>
      <c r="BW635" s="21">
        <f t="shared" si="699"/>
        <v>0</v>
      </c>
      <c r="CA635" s="49"/>
      <c r="CB635" s="48"/>
      <c r="CC635" s="48"/>
      <c r="CD635" s="48"/>
      <c r="CE635" s="49"/>
      <c r="CF635" s="48"/>
      <c r="CG635" s="48"/>
      <c r="CI635" s="21">
        <f t="shared" si="700"/>
        <v>0</v>
      </c>
    </row>
    <row r="636" spans="1:99" x14ac:dyDescent="0.2">
      <c r="C636" s="17" t="s">
        <v>1611</v>
      </c>
      <c r="D636" s="17"/>
      <c r="E636" s="20">
        <f t="shared" si="696"/>
        <v>29</v>
      </c>
      <c r="H636" s="19">
        <f>SUMIF('WC Model'!$E$8:$E$382,'WC Model'!$E636,H$8:H$382)</f>
        <v>203531048.61000007</v>
      </c>
      <c r="I636" s="34">
        <f>SUMIF('WC Model'!$E$8:$E$382,'WC Model'!$E636,I$8:I$382)</f>
        <v>161164870.86000004</v>
      </c>
      <c r="J636" s="34">
        <f>SUMIF('WC Model'!$E$8:$E$382,'WC Model'!$E636,J$8:J$382)</f>
        <v>126577630.77000003</v>
      </c>
      <c r="K636" s="34">
        <f>SUMIF('WC Model'!$E$8:$E$382,'WC Model'!$E636,K$8:K$382)</f>
        <v>138817957.35999998</v>
      </c>
      <c r="L636" s="34">
        <f>SUMIF('WC Model'!$E$8:$E$382,'WC Model'!$E636,L$8:L$382)</f>
        <v>115266243.10000001</v>
      </c>
      <c r="M636" s="34">
        <f>SUMIF('WC Model'!$E$8:$E$382,'WC Model'!$E636,M$8:M$382)</f>
        <v>111333956.77000003</v>
      </c>
      <c r="N636" s="34">
        <f>SUMIF('WC Model'!$E$8:$E$382,'WC Model'!$E636,N$8:N$382)</f>
        <v>150013565.26000005</v>
      </c>
      <c r="O636" s="34">
        <f>SUMIF('WC Model'!$E$8:$E$382,'WC Model'!$E636,O$8:O$382)</f>
        <v>144082498.23000005</v>
      </c>
      <c r="P636" s="34">
        <f>SUMIF('WC Model'!$E$8:$E$382,'WC Model'!$E636,P$8:P$382)</f>
        <v>183909439.44999999</v>
      </c>
      <c r="Q636" s="34">
        <f>SUMIF('WC Model'!$E$8:$E$382,'WC Model'!$E636,Q$8:Q$382)</f>
        <v>222806670.53000009</v>
      </c>
      <c r="R636" s="34">
        <f>SUMIF('WC Model'!$E$8:$E$382,'WC Model'!$E636,R$8:R$382)</f>
        <v>200586270.66999999</v>
      </c>
      <c r="S636" s="34">
        <f>SUMIF('WC Model'!$E$8:$E$382,'WC Model'!$E636,S$8:S$382)</f>
        <v>199740399.78000003</v>
      </c>
      <c r="T636" s="34">
        <f>SUMIF('WC Model'!$E$8:$E$382,'WC Model'!$E636,T$8:T$382)</f>
        <v>192426638.63000003</v>
      </c>
      <c r="U636" s="34">
        <f>SUMIF('WC Model'!$E$8:$E$382,'WC Model'!$E636,U$8:U$382)</f>
        <v>144751740.90000007</v>
      </c>
      <c r="V636" s="34">
        <f>SUMIF('WC Model'!$E$8:$E$382,'WC Model'!$E636,V$8:V$382)</f>
        <v>118700384.10000005</v>
      </c>
      <c r="W636" s="34">
        <f>SUMIF('WC Model'!$E$8:$E$382,'WC Model'!$E636,W$8:W$382)</f>
        <v>109244555.90000004</v>
      </c>
      <c r="X636" s="34">
        <f>SUMIF('WC Model'!$E$8:$E$382,'WC Model'!$E636,X$8:X$382)</f>
        <v>104657440.80999996</v>
      </c>
      <c r="Y636" s="34">
        <f>SUMIF('WC Model'!$E$8:$E$382,'WC Model'!$E636,Y$8:Y$382)</f>
        <v>106673668.22</v>
      </c>
      <c r="Z636" s="34">
        <f>SUMIF('WC Model'!$E$8:$E$382,'WC Model'!$E636,Z$8:Z$382)</f>
        <v>117022260.82000005</v>
      </c>
      <c r="AA636" s="19">
        <f>SUMIF('WC Model'!$E$8:$E$382,'WC Model'!$E636,AA$8:AA$382)</f>
        <v>141307857.28999996</v>
      </c>
      <c r="AB636" s="19">
        <f>SUMIF('WC Model'!$E$8:$E$382,'WC Model'!$E636,AB$8:AB$382)</f>
        <v>208940540.13999993</v>
      </c>
      <c r="AC636" s="19">
        <f>SUMIF('WC Model'!$E$8:$E$382,'WC Model'!$E636,AC$8:AC$382)</f>
        <v>220259780.93000004</v>
      </c>
      <c r="AD636" s="131"/>
      <c r="AE636" s="105"/>
      <c r="AF636" s="47">
        <f t="shared" si="692"/>
        <v>162689862.19999999</v>
      </c>
      <c r="AG636" s="47"/>
      <c r="AH636" s="47"/>
      <c r="AI636" s="47">
        <f t="shared" si="693"/>
        <v>158970755.33749995</v>
      </c>
      <c r="AJ636" s="47"/>
      <c r="AK636" s="47"/>
      <c r="AL636" s="47">
        <f t="shared" si="694"/>
        <v>155091468.35500002</v>
      </c>
      <c r="AM636" s="47"/>
      <c r="AN636" s="47"/>
      <c r="AO636" s="132">
        <f t="shared" si="695"/>
        <v>155465415.24916667</v>
      </c>
      <c r="AP636" s="19"/>
      <c r="AQ636" s="19"/>
      <c r="AR636" s="19"/>
      <c r="AS636" s="19"/>
      <c r="AT636" s="19"/>
      <c r="AU636" s="19"/>
      <c r="AV636" s="19"/>
      <c r="AW636" s="19"/>
      <c r="AY636" s="21">
        <f t="shared" si="697"/>
        <v>4285434.1074999869</v>
      </c>
      <c r="BC636" s="49"/>
      <c r="BD636" s="48"/>
      <c r="BE636" s="48"/>
      <c r="BF636" s="48"/>
      <c r="BG636" s="49"/>
      <c r="BH636" s="48"/>
      <c r="BI636" s="48"/>
      <c r="BK636" s="21">
        <f t="shared" si="698"/>
        <v>-3149869.248750031</v>
      </c>
      <c r="BO636" s="21"/>
      <c r="BS636" s="21"/>
      <c r="BW636" s="21">
        <f t="shared" si="699"/>
        <v>-8317820.0666666627</v>
      </c>
      <c r="CA636" s="49"/>
      <c r="CB636" s="48"/>
      <c r="CC636" s="48"/>
      <c r="CD636" s="48"/>
      <c r="CE636" s="49"/>
      <c r="CF636" s="48"/>
      <c r="CG636" s="48"/>
      <c r="CI636" s="21">
        <f t="shared" si="700"/>
        <v>-8014202.3058333099</v>
      </c>
    </row>
    <row r="637" spans="1:99" x14ac:dyDescent="0.2">
      <c r="C637" s="17" t="s">
        <v>1611</v>
      </c>
      <c r="D637" s="17"/>
      <c r="E637" s="20">
        <f t="shared" si="696"/>
        <v>30</v>
      </c>
      <c r="H637" s="23">
        <f>SUMIF('WC Model'!$E$8:$E$382,'WC Model'!$E637,H$8:H$382)</f>
        <v>0</v>
      </c>
      <c r="I637" s="40">
        <f>SUMIF('WC Model'!$E$8:$E$382,'WC Model'!$E637,I$8:I$382)</f>
        <v>0</v>
      </c>
      <c r="J637" s="40">
        <f>SUMIF('WC Model'!$E$8:$E$382,'WC Model'!$E637,J$8:J$382)</f>
        <v>0</v>
      </c>
      <c r="K637" s="40">
        <f>SUMIF('WC Model'!$E$8:$E$382,'WC Model'!$E637,K$8:K$382)</f>
        <v>0</v>
      </c>
      <c r="L637" s="40">
        <f>SUMIF('WC Model'!$E$8:$E$382,'WC Model'!$E637,L$8:L$382)</f>
        <v>0</v>
      </c>
      <c r="M637" s="40">
        <f>SUMIF('WC Model'!$E$8:$E$382,'WC Model'!$E637,M$8:M$382)</f>
        <v>0</v>
      </c>
      <c r="N637" s="40">
        <f>SUMIF('WC Model'!$E$8:$E$382,'WC Model'!$E637,N$8:N$382)</f>
        <v>0</v>
      </c>
      <c r="O637" s="40">
        <f>SUMIF('WC Model'!$E$8:$E$382,'WC Model'!$E637,O$8:O$382)</f>
        <v>0</v>
      </c>
      <c r="P637" s="40">
        <f>SUMIF('WC Model'!$E$8:$E$382,'WC Model'!$E637,P$8:P$382)</f>
        <v>0</v>
      </c>
      <c r="Q637" s="40">
        <f>SUMIF('WC Model'!$E$8:$E$382,'WC Model'!$E637,Q$8:Q$382)</f>
        <v>0</v>
      </c>
      <c r="R637" s="40">
        <f>SUMIF('WC Model'!$E$8:$E$382,'WC Model'!$E637,R$8:R$382)</f>
        <v>0</v>
      </c>
      <c r="S637" s="40">
        <f>SUMIF('WC Model'!$E$8:$E$382,'WC Model'!$E637,S$8:S$382)</f>
        <v>0</v>
      </c>
      <c r="T637" s="40">
        <f>SUMIF('WC Model'!$E$8:$E$382,'WC Model'!$E637,T$8:T$382)</f>
        <v>0</v>
      </c>
      <c r="U637" s="40">
        <f>SUMIF('WC Model'!$E$8:$E$382,'WC Model'!$E637,U$8:U$382)</f>
        <v>0</v>
      </c>
      <c r="V637" s="40">
        <f>SUMIF('WC Model'!$E$8:$E$382,'WC Model'!$E637,V$8:V$382)</f>
        <v>0</v>
      </c>
      <c r="W637" s="40">
        <f>SUMIF('WC Model'!$E$8:$E$382,'WC Model'!$E637,W$8:W$382)</f>
        <v>0</v>
      </c>
      <c r="X637" s="40">
        <f>SUMIF('WC Model'!$E$8:$E$382,'WC Model'!$E637,X$8:X$382)</f>
        <v>0</v>
      </c>
      <c r="Y637" s="40">
        <f>SUMIF('WC Model'!$E$8:$E$382,'WC Model'!$E637,Y$8:Y$382)</f>
        <v>0</v>
      </c>
      <c r="Z637" s="40">
        <f>SUMIF('WC Model'!$E$8:$E$382,'WC Model'!$E637,Z$8:Z$382)</f>
        <v>0</v>
      </c>
      <c r="AA637" s="23">
        <f>SUMIF('WC Model'!$E$8:$E$382,'WC Model'!$E637,AA$8:AA$382)</f>
        <v>0</v>
      </c>
      <c r="AB637" s="23">
        <f>SUMIF('WC Model'!$E$8:$E$382,'WC Model'!$E637,AB$8:AB$382)</f>
        <v>0</v>
      </c>
      <c r="AC637" s="137">
        <f>SUMIF('WC Model'!$E$8:$E$382,'WC Model'!$E637,AC$8:AC$382)</f>
        <v>0</v>
      </c>
      <c r="AD637" s="136"/>
      <c r="AE637" s="40"/>
      <c r="AF637" s="23">
        <f t="shared" si="692"/>
        <v>0</v>
      </c>
      <c r="AG637" s="23"/>
      <c r="AH637" s="23"/>
      <c r="AI637" s="23">
        <f t="shared" si="693"/>
        <v>0</v>
      </c>
      <c r="AJ637" s="23"/>
      <c r="AK637" s="23"/>
      <c r="AL637" s="23">
        <f t="shared" si="694"/>
        <v>0</v>
      </c>
      <c r="AM637" s="23"/>
      <c r="AN637" s="23"/>
      <c r="AO637" s="137">
        <f t="shared" si="695"/>
        <v>0</v>
      </c>
      <c r="AP637" s="47"/>
      <c r="AQ637" s="47"/>
      <c r="AR637" s="47"/>
      <c r="AS637" s="47"/>
      <c r="AT637" s="47"/>
      <c r="AU637" s="47"/>
      <c r="AV637" s="47"/>
      <c r="AW637" s="47"/>
      <c r="AY637" s="21">
        <f t="shared" si="697"/>
        <v>0</v>
      </c>
      <c r="BC637" s="49"/>
      <c r="BD637" s="48"/>
      <c r="BE637" s="48"/>
      <c r="BF637" s="48"/>
      <c r="BG637" s="49"/>
      <c r="BH637" s="48"/>
      <c r="BI637" s="48"/>
      <c r="BK637" s="21">
        <f t="shared" si="698"/>
        <v>0</v>
      </c>
      <c r="BO637" s="21"/>
      <c r="BS637" s="21"/>
      <c r="BW637" s="21">
        <f t="shared" si="699"/>
        <v>0</v>
      </c>
      <c r="CA637" s="49"/>
      <c r="CB637" s="48"/>
      <c r="CC637" s="48"/>
      <c r="CD637" s="48"/>
      <c r="CE637" s="49"/>
      <c r="CF637" s="48"/>
      <c r="CG637" s="48"/>
      <c r="CI637" s="21">
        <f t="shared" si="700"/>
        <v>0</v>
      </c>
    </row>
    <row r="638" spans="1:99" x14ac:dyDescent="0.2">
      <c r="C638" s="17"/>
      <c r="D638" s="17"/>
      <c r="AA638" s="19"/>
      <c r="AB638" s="19"/>
      <c r="AC638" s="19"/>
      <c r="AD638" s="131"/>
      <c r="AE638" s="105"/>
      <c r="AF638" s="47"/>
      <c r="AG638" s="47"/>
      <c r="AH638" s="47"/>
      <c r="AI638" s="47"/>
      <c r="AJ638" s="47"/>
      <c r="AK638" s="47"/>
      <c r="AL638" s="47"/>
      <c r="AM638" s="47"/>
      <c r="AN638" s="47"/>
      <c r="AO638" s="132"/>
      <c r="AP638" s="19"/>
      <c r="AQ638" s="19"/>
      <c r="AR638" s="19"/>
      <c r="AS638" s="19"/>
      <c r="AT638" s="19"/>
      <c r="AU638" s="19"/>
      <c r="AV638" s="19"/>
      <c r="AW638" s="19"/>
      <c r="BC638" s="47"/>
      <c r="BD638" s="48"/>
      <c r="BE638" s="48"/>
      <c r="BF638" s="48"/>
      <c r="BG638" s="47"/>
      <c r="BH638" s="48"/>
      <c r="BI638" s="48"/>
      <c r="CA638" s="47"/>
      <c r="CB638" s="48"/>
      <c r="CC638" s="48"/>
      <c r="CD638" s="48"/>
      <c r="CE638" s="47"/>
      <c r="CF638" s="48"/>
      <c r="CG638" s="48"/>
    </row>
    <row r="639" spans="1:99" s="22" customFormat="1" x14ac:dyDescent="0.2">
      <c r="A639" s="90"/>
      <c r="C639" s="22" t="s">
        <v>1611</v>
      </c>
      <c r="E639" s="90"/>
      <c r="F639" s="90"/>
      <c r="G639" s="90"/>
      <c r="H639" s="96">
        <f t="shared" ref="H639:T639" si="701">SUM(H610:H638)</f>
        <v>3053852256.0899997</v>
      </c>
      <c r="I639" s="152">
        <f t="shared" si="701"/>
        <v>3003987019.4099998</v>
      </c>
      <c r="J639" s="152">
        <f t="shared" si="701"/>
        <v>2986601265.7700005</v>
      </c>
      <c r="K639" s="152">
        <f t="shared" si="701"/>
        <v>3009170989.5799994</v>
      </c>
      <c r="L639" s="152">
        <f t="shared" si="701"/>
        <v>2998926532.2699995</v>
      </c>
      <c r="M639" s="152">
        <f t="shared" si="701"/>
        <v>3023306119.8500004</v>
      </c>
      <c r="N639" s="152">
        <f t="shared" si="701"/>
        <v>3102682851.4700003</v>
      </c>
      <c r="O639" s="152">
        <f t="shared" si="701"/>
        <v>3053763238.3999996</v>
      </c>
      <c r="P639" s="152">
        <f t="shared" si="701"/>
        <v>3117538092.7600002</v>
      </c>
      <c r="Q639" s="152">
        <f t="shared" si="701"/>
        <v>3212990639.0999999</v>
      </c>
      <c r="R639" s="152">
        <f t="shared" si="701"/>
        <v>3174855882.96</v>
      </c>
      <c r="S639" s="152">
        <f t="shared" si="701"/>
        <v>3191914939</v>
      </c>
      <c r="T639" s="152">
        <f t="shared" si="701"/>
        <v>3161056854.7000003</v>
      </c>
      <c r="U639" s="152">
        <f>SUM(U610:U638)</f>
        <v>3110135993.2400007</v>
      </c>
      <c r="V639" s="152">
        <f>SUM(V610:V638)</f>
        <v>3098747370.6699996</v>
      </c>
      <c r="W639" s="152">
        <f>SUM(W610:W638)</f>
        <v>3159600878.1400003</v>
      </c>
      <c r="X639" s="152">
        <f t="shared" ref="X639:Z639" si="702">SUM(X610:X638)</f>
        <v>3143168607.3300009</v>
      </c>
      <c r="Y639" s="152">
        <f t="shared" si="702"/>
        <v>3139626112.6300006</v>
      </c>
      <c r="Z639" s="152">
        <f t="shared" si="702"/>
        <v>3172085663.6999998</v>
      </c>
      <c r="AA639" s="96">
        <f t="shared" ref="AA639:AC639" si="703">SUM(AA610:AA638)</f>
        <v>3203808455.4200001</v>
      </c>
      <c r="AB639" s="96">
        <f t="shared" si="703"/>
        <v>3287722839.0900002</v>
      </c>
      <c r="AC639" s="96">
        <f t="shared" si="703"/>
        <v>3337697371.8799996</v>
      </c>
      <c r="AD639" s="147"/>
      <c r="AE639" s="146"/>
      <c r="AF639" s="148">
        <f>SUM(AF610:AF638)</f>
        <v>3081932677.1637497</v>
      </c>
      <c r="AG639" s="148"/>
      <c r="AH639" s="148"/>
      <c r="AI639" s="148">
        <f>SUM(AI610:AI638)</f>
        <v>3110858704.0233331</v>
      </c>
      <c r="AJ639" s="148"/>
      <c r="AK639" s="148"/>
      <c r="AL639" s="148">
        <f t="shared" ref="AL639:AO639" si="704">SUM(AL610:AL638)</f>
        <v>3141731905.5429173</v>
      </c>
      <c r="AM639" s="148"/>
      <c r="AN639" s="148"/>
      <c r="AO639" s="149">
        <f t="shared" si="704"/>
        <v>3176505633.5308332</v>
      </c>
      <c r="AP639" s="96"/>
      <c r="AQ639" s="96"/>
      <c r="AR639" s="96"/>
      <c r="AS639" s="96"/>
      <c r="AT639" s="96"/>
      <c r="AU639" s="96"/>
      <c r="AV639" s="96"/>
      <c r="AW639" s="96"/>
      <c r="AY639" s="96"/>
      <c r="BC639" s="148"/>
      <c r="BD639" s="46"/>
      <c r="BE639" s="46"/>
      <c r="BF639" s="46"/>
      <c r="BG639" s="148"/>
      <c r="BH639" s="46"/>
      <c r="BI639" s="46"/>
      <c r="BK639" s="96"/>
      <c r="BO639" s="96"/>
      <c r="BS639" s="96"/>
      <c r="BW639" s="96"/>
      <c r="CA639" s="148"/>
      <c r="CB639" s="46"/>
      <c r="CC639" s="46"/>
      <c r="CD639" s="46"/>
      <c r="CE639" s="148"/>
      <c r="CF639" s="46"/>
      <c r="CG639" s="46"/>
      <c r="CI639" s="96"/>
      <c r="CM639" s="96"/>
      <c r="CN639" s="96"/>
      <c r="CO639" s="96"/>
      <c r="CP639" s="96"/>
      <c r="CQ639" s="96"/>
      <c r="CR639" s="96"/>
      <c r="CS639" s="96"/>
      <c r="CT639" s="96"/>
      <c r="CU639" s="96"/>
    </row>
    <row r="640" spans="1:99" x14ac:dyDescent="0.2">
      <c r="C640" s="17"/>
      <c r="D640" s="17"/>
      <c r="R640" s="76"/>
      <c r="S640" s="76"/>
      <c r="T640" s="76"/>
      <c r="U640" s="76"/>
      <c r="V640" s="76"/>
      <c r="W640" s="76"/>
      <c r="X640" s="76"/>
      <c r="Y640" s="76"/>
      <c r="Z640" s="76"/>
      <c r="AA640" s="19"/>
      <c r="AB640" s="19"/>
      <c r="AC640" s="19"/>
      <c r="AD640" s="131"/>
      <c r="AE640" s="105"/>
      <c r="AF640" s="47"/>
      <c r="AG640" s="47"/>
      <c r="AH640" s="47"/>
      <c r="AI640" s="47"/>
      <c r="AJ640" s="47"/>
      <c r="AK640" s="47"/>
      <c r="AL640" s="47"/>
      <c r="AM640" s="47"/>
      <c r="AN640" s="47"/>
      <c r="AO640" s="132"/>
      <c r="AP640" s="19"/>
      <c r="AQ640" s="19"/>
      <c r="AR640" s="19"/>
      <c r="AS640" s="19"/>
      <c r="AT640" s="19"/>
      <c r="AU640" s="19"/>
      <c r="AV640" s="19"/>
      <c r="AW640" s="19"/>
      <c r="BC640" s="47"/>
      <c r="BD640" s="48"/>
      <c r="BE640" s="48"/>
      <c r="BF640" s="48"/>
      <c r="BG640" s="47"/>
      <c r="BH640" s="48"/>
      <c r="BI640" s="48"/>
    </row>
    <row r="641" spans="3:89" x14ac:dyDescent="0.2">
      <c r="C641" s="17" t="s">
        <v>1612</v>
      </c>
      <c r="D641" s="17"/>
      <c r="E641" s="20">
        <v>1</v>
      </c>
      <c r="H641" s="19">
        <f>SUMIF('WC Model'!$E$388:$E$565,'WC Model'!$E641,H$388:H$565)</f>
        <v>-772204624.79999995</v>
      </c>
      <c r="I641" s="34">
        <f>SUMIF('WC Model'!$E$388:$E$565,'WC Model'!$E641,I$388:I$565)</f>
        <v>-777192619.38999999</v>
      </c>
      <c r="J641" s="34">
        <f>SUMIF('WC Model'!$E$388:$E$565,'WC Model'!$E641,J$388:J$565)</f>
        <v>-762989312.12999988</v>
      </c>
      <c r="K641" s="34">
        <f>SUMIF('WC Model'!$E$388:$E$565,'WC Model'!$E641,K$388:K$565)</f>
        <v>-759526038.0999999</v>
      </c>
      <c r="L641" s="34">
        <f>SUMIF('WC Model'!$E$388:$E$565,'WC Model'!$E641,L$388:L$565)</f>
        <v>-755420827.87</v>
      </c>
      <c r="M641" s="34">
        <f>SUMIF('WC Model'!$E$388:$E$565,'WC Model'!$E641,M$388:M$565)</f>
        <v>-738301939.4799999</v>
      </c>
      <c r="N641" s="34">
        <f>SUMIF('WC Model'!$E$388:$E$565,'WC Model'!$E641,N$388:N$565)</f>
        <v>-737581205.08999979</v>
      </c>
      <c r="O641" s="34">
        <f>SUMIF('WC Model'!$E$388:$E$565,'WC Model'!$E641,O$388:O$565)</f>
        <v>-681589842.88999987</v>
      </c>
      <c r="P641" s="34">
        <f>SUMIF('WC Model'!$E$388:$E$565,'WC Model'!$E641,P$388:P$565)</f>
        <v>-695013084.29999995</v>
      </c>
      <c r="Q641" s="34">
        <f>SUMIF('WC Model'!$E$388:$E$565,'WC Model'!$E641,Q$388:Q$565)</f>
        <v>-715668176.47000003</v>
      </c>
      <c r="R641" s="34">
        <f>SUMIF('WC Model'!$E$388:$E$565,'WC Model'!$E641,R$388:R$565)</f>
        <v>-736276142.00999987</v>
      </c>
      <c r="S641" s="34">
        <f>SUMIF('WC Model'!$E$388:$E$565,'WC Model'!$E641,S$388:S$565)</f>
        <v>-742479015.40999997</v>
      </c>
      <c r="T641" s="34">
        <f>SUMIF('WC Model'!$E$388:$E$565,'WC Model'!$E641,T$388:T$565)</f>
        <v>-747094619.39999998</v>
      </c>
      <c r="U641" s="34">
        <f>SUMIF('WC Model'!$E$388:$E$565,'WC Model'!$E641,U$388:U$565)</f>
        <v>-751297759.33999991</v>
      </c>
      <c r="V641" s="34">
        <f>SUMIF('WC Model'!$E$388:$E$565,'WC Model'!$E641,V$388:V$565)</f>
        <v>-737441316.79999995</v>
      </c>
      <c r="W641" s="34">
        <f>SUMIF('WC Model'!$E$388:$E$565,'WC Model'!$E641,W$388:W$565)</f>
        <v>-830114620.35000026</v>
      </c>
      <c r="X641" s="34">
        <f>SUMIF('WC Model'!$E$388:$E$565,'WC Model'!$E641,X$388:X$565)</f>
        <v>-823832456.66000021</v>
      </c>
      <c r="Y641" s="34">
        <f>SUMIF('WC Model'!$E$388:$E$565,'WC Model'!$E641,Y$388:Y$565)</f>
        <v>-804593052.32000005</v>
      </c>
      <c r="Z641" s="34">
        <f>SUMIF('WC Model'!$E$388:$E$565,'WC Model'!$E641,Z$388:Z$565)</f>
        <v>-798954222.62000012</v>
      </c>
      <c r="AA641" s="19">
        <f>SUMIF('WC Model'!$E$388:$E$565,'WC Model'!$E641,AA$388:AA$565)</f>
        <v>-801846329.18000007</v>
      </c>
      <c r="AB641" s="19">
        <f>SUMIF('WC Model'!$E$388:$E$565,'WC Model'!$E641,AB$388:AB$565)</f>
        <v>-803608748.33000004</v>
      </c>
      <c r="AC641" s="19">
        <f>SUMIF('WC Model'!$E$388:$E$565,'WC Model'!$E641,AC$388:AC$565)</f>
        <v>-822195784.61000013</v>
      </c>
      <c r="AD641" s="131"/>
      <c r="AE641" s="105"/>
      <c r="AF641" s="47">
        <f t="shared" ref="AF641:AF670" si="705">SUMIF($E$388:$E$565,$E641,AF$388:AF$565)</f>
        <v>-738473985.43666637</v>
      </c>
      <c r="AG641" s="47"/>
      <c r="AH641" s="47"/>
      <c r="AI641" s="47">
        <f t="shared" ref="AI641:AI670" si="706">SUMIF($E$388:$E$565,$E641,AI$388:AI$565)</f>
        <v>-736082021.52374995</v>
      </c>
      <c r="AJ641" s="47"/>
      <c r="AK641" s="47"/>
      <c r="AL641" s="47">
        <f t="shared" ref="AL641:AL670" si="707">SUMIF($E$388:$E$565,$E641,AL$388:AL$565)</f>
        <v>-752805649.98374987</v>
      </c>
      <c r="AM641" s="47"/>
      <c r="AN641" s="47"/>
      <c r="AO641" s="132">
        <f t="shared" ref="AO641:AO670" si="708">SUMIF($E$388:$E$565,$E641,AO$388:AO$565)</f>
        <v>-778872521.91333318</v>
      </c>
      <c r="AP641" s="19"/>
      <c r="AQ641" s="19"/>
      <c r="AR641" s="19"/>
      <c r="AS641" s="19"/>
      <c r="AT641" s="19"/>
      <c r="AU641" s="19"/>
      <c r="AV641" s="19"/>
      <c r="AW641" s="19"/>
      <c r="AY641" s="21"/>
      <c r="BC641" s="49"/>
      <c r="BD641" s="48"/>
      <c r="BE641" s="48"/>
      <c r="BF641" s="48"/>
      <c r="BG641" s="49"/>
      <c r="BH641" s="48"/>
      <c r="BI641" s="48"/>
      <c r="BK641" s="21"/>
      <c r="BW641" s="21"/>
      <c r="CA641" s="21"/>
      <c r="CE641" s="21"/>
      <c r="CI641" s="21"/>
    </row>
    <row r="642" spans="3:89" x14ac:dyDescent="0.2">
      <c r="C642" s="17" t="s">
        <v>1612</v>
      </c>
      <c r="D642" s="17"/>
      <c r="E642" s="20">
        <f t="shared" ref="E642:E670" si="709">+E641+1</f>
        <v>2</v>
      </c>
      <c r="H642" s="19">
        <f>SUMIF('WC Model'!$E$388:$E$565,'WC Model'!$E642,H$388:H$565)</f>
        <v>0</v>
      </c>
      <c r="I642" s="34">
        <f>SUMIF('WC Model'!$E$388:$E$565,'WC Model'!$E642,I$388:I$565)</f>
        <v>0</v>
      </c>
      <c r="J642" s="34">
        <f>SUMIF('WC Model'!$E$388:$E$565,'WC Model'!$E642,J$388:J$565)</f>
        <v>0</v>
      </c>
      <c r="K642" s="34">
        <f>SUMIF('WC Model'!$E$388:$E$565,'WC Model'!$E642,K$388:K$565)</f>
        <v>0</v>
      </c>
      <c r="L642" s="34">
        <f>SUMIF('WC Model'!$E$388:$E$565,'WC Model'!$E642,L$388:L$565)</f>
        <v>0</v>
      </c>
      <c r="M642" s="34">
        <f>SUMIF('WC Model'!$E$388:$E$565,'WC Model'!$E642,M$388:M$565)</f>
        <v>0</v>
      </c>
      <c r="N642" s="34">
        <f>SUMIF('WC Model'!$E$388:$E$565,'WC Model'!$E642,N$388:N$565)</f>
        <v>0</v>
      </c>
      <c r="O642" s="34">
        <f>SUMIF('WC Model'!$E$388:$E$565,'WC Model'!$E642,O$388:O$565)</f>
        <v>0</v>
      </c>
      <c r="P642" s="34">
        <f>SUMIF('WC Model'!$E$388:$E$565,'WC Model'!$E642,P$388:P$565)</f>
        <v>0</v>
      </c>
      <c r="Q642" s="34">
        <f>SUMIF('WC Model'!$E$388:$E$565,'WC Model'!$E642,Q$388:Q$565)</f>
        <v>0</v>
      </c>
      <c r="R642" s="34">
        <f>SUMIF('WC Model'!$E$388:$E$565,'WC Model'!$E642,R$388:R$565)</f>
        <v>0</v>
      </c>
      <c r="S642" s="34">
        <f>SUMIF('WC Model'!$E$388:$E$565,'WC Model'!$E642,S$388:S$565)</f>
        <v>0</v>
      </c>
      <c r="T642" s="34">
        <f>SUMIF('WC Model'!$E$388:$E$565,'WC Model'!$E642,T$388:T$565)</f>
        <v>0</v>
      </c>
      <c r="U642" s="34">
        <f>SUMIF('WC Model'!$E$388:$E$565,'WC Model'!$E642,U$388:U$565)</f>
        <v>0</v>
      </c>
      <c r="V642" s="34">
        <f>SUMIF('WC Model'!$E$388:$E$565,'WC Model'!$E642,V$388:V$565)</f>
        <v>0</v>
      </c>
      <c r="W642" s="34">
        <f>SUMIF('WC Model'!$E$388:$E$565,'WC Model'!$E642,W$388:W$565)</f>
        <v>0</v>
      </c>
      <c r="X642" s="34">
        <f>SUMIF('WC Model'!$E$388:$E$565,'WC Model'!$E642,X$388:X$565)</f>
        <v>0</v>
      </c>
      <c r="Y642" s="34">
        <f>SUMIF('WC Model'!$E$388:$E$565,'WC Model'!$E642,Y$388:Y$565)</f>
        <v>0</v>
      </c>
      <c r="Z642" s="34">
        <f>SUMIF('WC Model'!$E$388:$E$565,'WC Model'!$E642,Z$388:Z$565)</f>
        <v>0</v>
      </c>
      <c r="AA642" s="19">
        <f>SUMIF('WC Model'!$E$388:$E$565,'WC Model'!$E642,AA$388:AA$565)</f>
        <v>0</v>
      </c>
      <c r="AB642" s="19">
        <f>SUMIF('WC Model'!$E$388:$E$565,'WC Model'!$E642,AB$388:AB$565)</f>
        <v>0</v>
      </c>
      <c r="AC642" s="19">
        <f>SUMIF('WC Model'!$E$388:$E$565,'WC Model'!$E642,AC$388:AC$565)</f>
        <v>0</v>
      </c>
      <c r="AD642" s="131"/>
      <c r="AE642" s="105"/>
      <c r="AF642" s="47">
        <f t="shared" si="705"/>
        <v>0</v>
      </c>
      <c r="AG642" s="47"/>
      <c r="AH642" s="47"/>
      <c r="AI642" s="47">
        <f t="shared" si="706"/>
        <v>0</v>
      </c>
      <c r="AJ642" s="47"/>
      <c r="AK642" s="47"/>
      <c r="AL642" s="47">
        <f t="shared" si="707"/>
        <v>0</v>
      </c>
      <c r="AM642" s="47"/>
      <c r="AN642" s="47"/>
      <c r="AO642" s="132">
        <f t="shared" si="708"/>
        <v>0</v>
      </c>
      <c r="AP642" s="19"/>
      <c r="AQ642" s="19"/>
      <c r="AR642" s="19"/>
      <c r="AS642" s="19"/>
      <c r="AT642" s="19"/>
      <c r="AU642" s="19"/>
      <c r="AV642" s="19"/>
      <c r="AW642" s="19"/>
      <c r="AY642" s="21"/>
      <c r="BC642" s="49"/>
      <c r="BD642" s="48"/>
      <c r="BE642" s="48"/>
      <c r="BF642" s="48"/>
      <c r="BG642" s="49"/>
      <c r="BH642" s="48"/>
      <c r="BI642" s="48"/>
      <c r="BK642" s="21"/>
      <c r="BW642" s="21"/>
      <c r="CA642" s="21"/>
      <c r="CE642" s="21"/>
      <c r="CI642" s="21"/>
    </row>
    <row r="643" spans="3:89" x14ac:dyDescent="0.2">
      <c r="C643" s="17" t="s">
        <v>1612</v>
      </c>
      <c r="D643" s="17"/>
      <c r="E643" s="20">
        <f t="shared" si="709"/>
        <v>3</v>
      </c>
      <c r="H643" s="19">
        <f>SUMIF('WC Model'!$E$388:$E$565,'WC Model'!$E643,H$388:H$565)</f>
        <v>-808496676.59000003</v>
      </c>
      <c r="I643" s="34">
        <f>SUMIF('WC Model'!$E$388:$E$565,'WC Model'!$E643,I$388:I$565)</f>
        <v>-786029661.16999996</v>
      </c>
      <c r="J643" s="34">
        <f>SUMIF('WC Model'!$E$388:$E$565,'WC Model'!$E643,J$388:J$565)</f>
        <v>-788261610.93999994</v>
      </c>
      <c r="K643" s="34">
        <f>SUMIF('WC Model'!$E$388:$E$565,'WC Model'!$E643,K$388:K$565)</f>
        <v>-805995231.18999994</v>
      </c>
      <c r="L643" s="34">
        <f>SUMIF('WC Model'!$E$388:$E$565,'WC Model'!$E643,L$388:L$565)</f>
        <v>-825703450.83999991</v>
      </c>
      <c r="M643" s="34">
        <f>SUMIF('WC Model'!$E$388:$E$565,'WC Model'!$E643,M$388:M$565)</f>
        <v>-864557437.78999996</v>
      </c>
      <c r="N643" s="34">
        <f>SUMIF('WC Model'!$E$388:$E$565,'WC Model'!$E643,N$388:N$565)</f>
        <v>-909319810.62</v>
      </c>
      <c r="O643" s="34">
        <f>SUMIF('WC Model'!$E$388:$E$565,'WC Model'!$E643,O$388:O$565)</f>
        <v>-933752144.07999992</v>
      </c>
      <c r="P643" s="34">
        <f>SUMIF('WC Model'!$E$388:$E$565,'WC Model'!$E643,P$388:P$565)</f>
        <v>-952598649.93000007</v>
      </c>
      <c r="Q643" s="34">
        <f>SUMIF('WC Model'!$E$388:$E$565,'WC Model'!$E643,Q$388:Q$565)</f>
        <v>-951633786.04999995</v>
      </c>
      <c r="R643" s="34">
        <f>SUMIF('WC Model'!$E$388:$E$565,'WC Model'!$E643,R$388:R$565)</f>
        <v>-911749510.25999999</v>
      </c>
      <c r="S643" s="34">
        <f>SUMIF('WC Model'!$E$388:$E$565,'WC Model'!$E643,S$388:S$565)</f>
        <v>-933350525.23000002</v>
      </c>
      <c r="T643" s="34">
        <f>SUMIF('WC Model'!$E$388:$E$565,'WC Model'!$E643,T$388:T$565)</f>
        <v>-911670117.35000002</v>
      </c>
      <c r="U643" s="34">
        <f>SUMIF('WC Model'!$E$388:$E$565,'WC Model'!$E643,U$388:U$565)</f>
        <v>-893188988.03999996</v>
      </c>
      <c r="V643" s="34">
        <f>SUMIF('WC Model'!$E$388:$E$565,'WC Model'!$E643,V$388:V$565)</f>
        <v>-897502052.13999999</v>
      </c>
      <c r="W643" s="34">
        <f>SUMIF('WC Model'!$E$388:$E$565,'WC Model'!$E643,W$388:W$565)</f>
        <v>-873946848.20000005</v>
      </c>
      <c r="X643" s="34">
        <f>SUMIF('WC Model'!$E$388:$E$565,'WC Model'!$E643,X$388:X$565)</f>
        <v>-874041433.99000001</v>
      </c>
      <c r="Y643" s="34">
        <f>SUMIF('WC Model'!$E$388:$E$565,'WC Model'!$E643,Y$388:Y$565)</f>
        <v>-874154893.87</v>
      </c>
      <c r="Z643" s="34">
        <f>SUMIF('WC Model'!$E$388:$E$565,'WC Model'!$E643,Z$388:Z$565)</f>
        <v>-909495325.40999997</v>
      </c>
      <c r="AA643" s="19">
        <f>SUMIF('WC Model'!$E$388:$E$565,'WC Model'!$E643,AA$388:AA$565)</f>
        <v>-929006153.39999998</v>
      </c>
      <c r="AB643" s="19">
        <f>SUMIF('WC Model'!$E$388:$E$565,'WC Model'!$E643,AB$388:AB$565)</f>
        <v>-995528662.75</v>
      </c>
      <c r="AC643" s="19">
        <f>SUMIF('WC Model'!$E$388:$E$565,'WC Model'!$E643,AC$388:AC$565)</f>
        <v>-969181036.53999996</v>
      </c>
      <c r="AD643" s="131"/>
      <c r="AE643" s="105"/>
      <c r="AF643" s="47">
        <f t="shared" si="705"/>
        <v>-876919601.25583339</v>
      </c>
      <c r="AG643" s="47"/>
      <c r="AH643" s="47"/>
      <c r="AI643" s="47">
        <f t="shared" si="706"/>
        <v>-902083126.0020833</v>
      </c>
      <c r="AJ643" s="47"/>
      <c r="AK643" s="47"/>
      <c r="AL643" s="47">
        <f t="shared" si="707"/>
        <v>-909749709.76291645</v>
      </c>
      <c r="AM643" s="47"/>
      <c r="AN643" s="47"/>
      <c r="AO643" s="132">
        <f t="shared" si="708"/>
        <v>-913670160.16125</v>
      </c>
      <c r="AP643" s="19"/>
      <c r="AQ643" s="19"/>
      <c r="AR643" s="19"/>
      <c r="AS643" s="19"/>
      <c r="AT643" s="19"/>
      <c r="AU643" s="19"/>
      <c r="AV643" s="19"/>
      <c r="AW643" s="19"/>
      <c r="AY643" s="21"/>
      <c r="BC643" s="49"/>
      <c r="BD643" s="48"/>
      <c r="BE643" s="48"/>
      <c r="BF643" s="48"/>
      <c r="BG643" s="49"/>
      <c r="BH643" s="48"/>
      <c r="BI643" s="48"/>
      <c r="BK643" s="21"/>
      <c r="BW643" s="21"/>
      <c r="CA643" s="21"/>
      <c r="CE643" s="21"/>
      <c r="CI643" s="21"/>
    </row>
    <row r="644" spans="3:89" x14ac:dyDescent="0.2">
      <c r="C644" s="17" t="s">
        <v>1612</v>
      </c>
      <c r="D644" s="17"/>
      <c r="E644" s="20">
        <f t="shared" si="709"/>
        <v>4</v>
      </c>
      <c r="H644" s="19">
        <f>SUMIF('WC Model'!$E$388:$E$565,'WC Model'!$E644,H$388:H$565)</f>
        <v>-2.23</v>
      </c>
      <c r="I644" s="34">
        <f>SUMIF('WC Model'!$E$388:$E$565,'WC Model'!$E644,I$388:I$565)</f>
        <v>-2.23</v>
      </c>
      <c r="J644" s="34">
        <f>SUMIF('WC Model'!$E$388:$E$565,'WC Model'!$E644,J$388:J$565)</f>
        <v>-2.23</v>
      </c>
      <c r="K644" s="34">
        <f>SUMIF('WC Model'!$E$388:$E$565,'WC Model'!$E644,K$388:K$565)</f>
        <v>-2.23</v>
      </c>
      <c r="L644" s="34">
        <f>SUMIF('WC Model'!$E$388:$E$565,'WC Model'!$E644,L$388:L$565)</f>
        <v>-2.23</v>
      </c>
      <c r="M644" s="34">
        <f>SUMIF('WC Model'!$E$388:$E$565,'WC Model'!$E644,M$388:M$565)</f>
        <v>-2.23</v>
      </c>
      <c r="N644" s="34">
        <f>SUMIF('WC Model'!$E$388:$E$565,'WC Model'!$E644,N$388:N$565)</f>
        <v>-2.23</v>
      </c>
      <c r="O644" s="34">
        <f>SUMIF('WC Model'!$E$388:$E$565,'WC Model'!$E644,O$388:O$565)</f>
        <v>-2.23</v>
      </c>
      <c r="P644" s="34">
        <f>SUMIF('WC Model'!$E$388:$E$565,'WC Model'!$E644,P$388:P$565)</f>
        <v>-2.23</v>
      </c>
      <c r="Q644" s="34">
        <f>SUMIF('WC Model'!$E$388:$E$565,'WC Model'!$E644,Q$388:Q$565)</f>
        <v>-2.23</v>
      </c>
      <c r="R644" s="34">
        <f>SUMIF('WC Model'!$E$388:$E$565,'WC Model'!$E644,R$388:R$565)</f>
        <v>-2.23</v>
      </c>
      <c r="S644" s="34">
        <f>SUMIF('WC Model'!$E$388:$E$565,'WC Model'!$E644,S$388:S$565)</f>
        <v>-2.23</v>
      </c>
      <c r="T644" s="34">
        <f>SUMIF('WC Model'!$E$388:$E$565,'WC Model'!$E644,T$388:T$565)</f>
        <v>-2.23</v>
      </c>
      <c r="U644" s="34">
        <f>SUMIF('WC Model'!$E$388:$E$565,'WC Model'!$E644,U$388:U$565)</f>
        <v>-2.23</v>
      </c>
      <c r="V644" s="34">
        <f>SUMIF('WC Model'!$E$388:$E$565,'WC Model'!$E644,V$388:V$565)</f>
        <v>-2.23</v>
      </c>
      <c r="W644" s="34">
        <f>SUMIF('WC Model'!$E$388:$E$565,'WC Model'!$E644,W$388:W$565)</f>
        <v>-2.23</v>
      </c>
      <c r="X644" s="34">
        <f>SUMIF('WC Model'!$E$388:$E$565,'WC Model'!$E644,X$388:X$565)</f>
        <v>-2.23</v>
      </c>
      <c r="Y644" s="34">
        <f>SUMIF('WC Model'!$E$388:$E$565,'WC Model'!$E644,Y$388:Y$565)</f>
        <v>-2.23</v>
      </c>
      <c r="Z644" s="34">
        <f>SUMIF('WC Model'!$E$388:$E$565,'WC Model'!$E644,Z$388:Z$565)</f>
        <v>-2.23</v>
      </c>
      <c r="AA644" s="19">
        <f>SUMIF('WC Model'!$E$388:$E$565,'WC Model'!$E644,AA$388:AA$565)</f>
        <v>-2.23</v>
      </c>
      <c r="AB644" s="19">
        <f>SUMIF('WC Model'!$E$388:$E$565,'WC Model'!$E644,AB$388:AB$565)</f>
        <v>-2.23</v>
      </c>
      <c r="AC644" s="19">
        <f>SUMIF('WC Model'!$E$388:$E$565,'WC Model'!$E644,AC$388:AC$565)</f>
        <v>0</v>
      </c>
      <c r="AD644" s="131"/>
      <c r="AE644" s="105"/>
      <c r="AF644" s="47">
        <f t="shared" si="705"/>
        <v>-2.23</v>
      </c>
      <c r="AG644" s="47"/>
      <c r="AH644" s="47"/>
      <c r="AI644" s="47">
        <f t="shared" si="706"/>
        <v>-2.23</v>
      </c>
      <c r="AJ644" s="47"/>
      <c r="AK644" s="47"/>
      <c r="AL644" s="47">
        <f t="shared" si="707"/>
        <v>-2.23</v>
      </c>
      <c r="AM644" s="47"/>
      <c r="AN644" s="47"/>
      <c r="AO644" s="132">
        <f t="shared" si="708"/>
        <v>-2.1370833333333334</v>
      </c>
      <c r="AP644" s="19"/>
      <c r="AQ644" s="19"/>
      <c r="AR644" s="19"/>
      <c r="AS644" s="19"/>
      <c r="AT644" s="19"/>
      <c r="AU644" s="19"/>
      <c r="AV644" s="19"/>
      <c r="AW644" s="19"/>
      <c r="AY644" s="21"/>
      <c r="BC644" s="49"/>
      <c r="BD644" s="48"/>
      <c r="BE644" s="48"/>
      <c r="BF644" s="48"/>
      <c r="BG644" s="49"/>
      <c r="BH644" s="48"/>
      <c r="BI644" s="48"/>
      <c r="BK644" s="21"/>
      <c r="BW644" s="21"/>
      <c r="CA644" s="21"/>
      <c r="CE644" s="21"/>
      <c r="CI644" s="21"/>
    </row>
    <row r="645" spans="3:89" x14ac:dyDescent="0.2">
      <c r="C645" s="17" t="s">
        <v>1612</v>
      </c>
      <c r="D645" s="17"/>
      <c r="E645" s="20">
        <f t="shared" si="709"/>
        <v>5</v>
      </c>
      <c r="H645" s="19">
        <f>SUMIF('WC Model'!$E$388:$E$565,'WC Model'!$E645,H$388:H$565)</f>
        <v>-12745542.359999999</v>
      </c>
      <c r="I645" s="34">
        <f>SUMIF('WC Model'!$E$388:$E$565,'WC Model'!$E645,I$388:I$565)</f>
        <v>-12849553.640000001</v>
      </c>
      <c r="J645" s="34">
        <f>SUMIF('WC Model'!$E$388:$E$565,'WC Model'!$E645,J$388:J$565)</f>
        <v>-12602871.530000001</v>
      </c>
      <c r="K645" s="34">
        <f>SUMIF('WC Model'!$E$388:$E$565,'WC Model'!$E645,K$388:K$565)</f>
        <v>-12682061.210000001</v>
      </c>
      <c r="L645" s="34">
        <f>SUMIF('WC Model'!$E$388:$E$565,'WC Model'!$E645,L$388:L$565)</f>
        <v>-12816336.890000001</v>
      </c>
      <c r="M645" s="34">
        <f>SUMIF('WC Model'!$E$388:$E$565,'WC Model'!$E645,M$388:M$565)</f>
        <v>-12840793.059999999</v>
      </c>
      <c r="N645" s="34">
        <f>SUMIF('WC Model'!$E$388:$E$565,'WC Model'!$E645,N$388:N$565)</f>
        <v>-12948271.84</v>
      </c>
      <c r="O645" s="34">
        <f>SUMIF('WC Model'!$E$388:$E$565,'WC Model'!$E645,O$388:O$565)</f>
        <v>-13078975.17</v>
      </c>
      <c r="P645" s="34">
        <f>SUMIF('WC Model'!$E$388:$E$565,'WC Model'!$E645,P$388:P$565)</f>
        <v>-13106698.439999999</v>
      </c>
      <c r="Q645" s="34">
        <f>SUMIF('WC Model'!$E$388:$E$565,'WC Model'!$E645,Q$388:Q$565)</f>
        <v>-13237383.07</v>
      </c>
      <c r="R645" s="34">
        <f>SUMIF('WC Model'!$E$388:$E$565,'WC Model'!$E645,R$388:R$565)</f>
        <v>-12501150.66</v>
      </c>
      <c r="S645" s="34">
        <f>SUMIF('WC Model'!$E$388:$E$565,'WC Model'!$E645,S$388:S$565)</f>
        <v>-12596878.01</v>
      </c>
      <c r="T645" s="34">
        <f>SUMIF('WC Model'!$E$388:$E$565,'WC Model'!$E645,T$388:T$565)</f>
        <v>-12874067.42</v>
      </c>
      <c r="U645" s="34">
        <f>SUMIF('WC Model'!$E$388:$E$565,'WC Model'!$E645,U$388:U$565)</f>
        <v>-13079626.6</v>
      </c>
      <c r="V645" s="34">
        <f>SUMIF('WC Model'!$E$388:$E$565,'WC Model'!$E645,V$388:V$565)</f>
        <v>-13136399.710000001</v>
      </c>
      <c r="W645" s="34">
        <f>SUMIF('WC Model'!$E$388:$E$565,'WC Model'!$E645,W$388:W$565)</f>
        <v>-17378795.800000001</v>
      </c>
      <c r="X645" s="34">
        <f>SUMIF('WC Model'!$E$388:$E$565,'WC Model'!$E645,X$388:X$565)</f>
        <v>-13428670.189999999</v>
      </c>
      <c r="Y645" s="34">
        <f>SUMIF('WC Model'!$E$388:$E$565,'WC Model'!$E645,Y$388:Y$565)</f>
        <v>-13498014.620000001</v>
      </c>
      <c r="Z645" s="34">
        <f>SUMIF('WC Model'!$E$388:$E$565,'WC Model'!$E645,Z$388:Z$565)</f>
        <v>-16671293.09</v>
      </c>
      <c r="AA645" s="19">
        <f>SUMIF('WC Model'!$E$388:$E$565,'WC Model'!$E645,AA$388:AA$565)</f>
        <v>-13789258.49</v>
      </c>
      <c r="AB645" s="19">
        <f>SUMIF('WC Model'!$E$388:$E$565,'WC Model'!$E645,AB$388:AB$565)</f>
        <v>-13841354.890000001</v>
      </c>
      <c r="AC645" s="19">
        <f>SUMIF('WC Model'!$E$388:$E$565,'WC Model'!$E645,AC$388:AC$565)</f>
        <v>-16103747.290000001</v>
      </c>
      <c r="AD645" s="131"/>
      <c r="AE645" s="105"/>
      <c r="AF645" s="47">
        <f t="shared" si="705"/>
        <v>-12839231.534166664</v>
      </c>
      <c r="AG645" s="47"/>
      <c r="AH645" s="47"/>
      <c r="AI645" s="47">
        <f t="shared" si="706"/>
        <v>-13103917.447916664</v>
      </c>
      <c r="AJ645" s="47"/>
      <c r="AK645" s="47"/>
      <c r="AL645" s="47">
        <f t="shared" si="707"/>
        <v>-13560536.846250001</v>
      </c>
      <c r="AM645" s="47"/>
      <c r="AN645" s="47"/>
      <c r="AO645" s="132">
        <f t="shared" si="708"/>
        <v>-13955506.221666668</v>
      </c>
      <c r="AP645" s="19"/>
      <c r="AQ645" s="19"/>
      <c r="AR645" s="19"/>
      <c r="AS645" s="19"/>
      <c r="AT645" s="19"/>
      <c r="AU645" s="19"/>
      <c r="AV645" s="19"/>
      <c r="AW645" s="19"/>
      <c r="AY645" s="21"/>
      <c r="BC645" s="49"/>
      <c r="BD645" s="48"/>
      <c r="BE645" s="48"/>
      <c r="BF645" s="48"/>
      <c r="BG645" s="49"/>
      <c r="BH645" s="48"/>
      <c r="BI645" s="48"/>
      <c r="BK645" s="21"/>
      <c r="BW645" s="21"/>
      <c r="CA645" s="21"/>
      <c r="CE645" s="21"/>
      <c r="CI645" s="21"/>
    </row>
    <row r="646" spans="3:89" x14ac:dyDescent="0.2">
      <c r="C646" s="17" t="s">
        <v>1612</v>
      </c>
      <c r="D646" s="17"/>
      <c r="E646" s="20">
        <f t="shared" si="709"/>
        <v>6</v>
      </c>
      <c r="H646" s="19">
        <f>SUMIF('WC Model'!$E$388:$E$565,'WC Model'!$E646,H$388:H$565)</f>
        <v>0</v>
      </c>
      <c r="I646" s="34">
        <f>SUMIF('WC Model'!$E$388:$E$565,'WC Model'!$E646,I$388:I$565)</f>
        <v>0</v>
      </c>
      <c r="J646" s="34">
        <f>SUMIF('WC Model'!$E$388:$E$565,'WC Model'!$E646,J$388:J$565)</f>
        <v>0</v>
      </c>
      <c r="K646" s="34">
        <f>SUMIF('WC Model'!$E$388:$E$565,'WC Model'!$E646,K$388:K$565)</f>
        <v>0</v>
      </c>
      <c r="L646" s="34">
        <f>SUMIF('WC Model'!$E$388:$E$565,'WC Model'!$E646,L$388:L$565)</f>
        <v>0</v>
      </c>
      <c r="M646" s="34">
        <f>SUMIF('WC Model'!$E$388:$E$565,'WC Model'!$E646,M$388:M$565)</f>
        <v>0</v>
      </c>
      <c r="N646" s="34">
        <f>SUMIF('WC Model'!$E$388:$E$565,'WC Model'!$E646,N$388:N$565)</f>
        <v>0</v>
      </c>
      <c r="O646" s="34">
        <f>SUMIF('WC Model'!$E$388:$E$565,'WC Model'!$E646,O$388:O$565)</f>
        <v>0</v>
      </c>
      <c r="P646" s="34">
        <f>SUMIF('WC Model'!$E$388:$E$565,'WC Model'!$E646,P$388:P$565)</f>
        <v>0</v>
      </c>
      <c r="Q646" s="34">
        <f>SUMIF('WC Model'!$E$388:$E$565,'WC Model'!$E646,Q$388:Q$565)</f>
        <v>0</v>
      </c>
      <c r="R646" s="34">
        <f>SUMIF('WC Model'!$E$388:$E$565,'WC Model'!$E646,R$388:R$565)</f>
        <v>0</v>
      </c>
      <c r="S646" s="34">
        <f>SUMIF('WC Model'!$E$388:$E$565,'WC Model'!$E646,S$388:S$565)</f>
        <v>0</v>
      </c>
      <c r="T646" s="34">
        <f>SUMIF('WC Model'!$E$388:$E$565,'WC Model'!$E646,T$388:T$565)</f>
        <v>0</v>
      </c>
      <c r="U646" s="34">
        <f>SUMIF('WC Model'!$E$388:$E$565,'WC Model'!$E646,U$388:U$565)</f>
        <v>0</v>
      </c>
      <c r="V646" s="34">
        <f>SUMIF('WC Model'!$E$388:$E$565,'WC Model'!$E646,V$388:V$565)</f>
        <v>0</v>
      </c>
      <c r="W646" s="34">
        <f>SUMIF('WC Model'!$E$388:$E$565,'WC Model'!$E646,W$388:W$565)</f>
        <v>0</v>
      </c>
      <c r="X646" s="34">
        <f>SUMIF('WC Model'!$E$388:$E$565,'WC Model'!$E646,X$388:X$565)</f>
        <v>0</v>
      </c>
      <c r="Y646" s="34">
        <f>SUMIF('WC Model'!$E$388:$E$565,'WC Model'!$E646,Y$388:Y$565)</f>
        <v>0</v>
      </c>
      <c r="Z646" s="34">
        <f>SUMIF('WC Model'!$E$388:$E$565,'WC Model'!$E646,Z$388:Z$565)</f>
        <v>0</v>
      </c>
      <c r="AA646" s="19">
        <f>SUMIF('WC Model'!$E$388:$E$565,'WC Model'!$E646,AA$388:AA$565)</f>
        <v>0</v>
      </c>
      <c r="AB646" s="19">
        <f>SUMIF('WC Model'!$E$388:$E$565,'WC Model'!$E646,AB$388:AB$565)</f>
        <v>0</v>
      </c>
      <c r="AC646" s="19">
        <f>SUMIF('WC Model'!$E$388:$E$565,'WC Model'!$E646,AC$388:AC$565)</f>
        <v>0</v>
      </c>
      <c r="AD646" s="131"/>
      <c r="AE646" s="105"/>
      <c r="AF646" s="47">
        <f t="shared" si="705"/>
        <v>0</v>
      </c>
      <c r="AG646" s="47"/>
      <c r="AH646" s="47"/>
      <c r="AI646" s="47">
        <f t="shared" si="706"/>
        <v>0</v>
      </c>
      <c r="AJ646" s="47"/>
      <c r="AK646" s="47"/>
      <c r="AL646" s="47">
        <f t="shared" si="707"/>
        <v>0</v>
      </c>
      <c r="AM646" s="47"/>
      <c r="AN646" s="47"/>
      <c r="AO646" s="132">
        <f t="shared" si="708"/>
        <v>0</v>
      </c>
      <c r="AP646" s="19"/>
      <c r="AQ646" s="19"/>
      <c r="AR646" s="19"/>
      <c r="AS646" s="19"/>
      <c r="AT646" s="19"/>
      <c r="AU646" s="19"/>
      <c r="AV646" s="19"/>
      <c r="AW646" s="19"/>
      <c r="AY646" s="21"/>
      <c r="BC646" s="49"/>
      <c r="BD646" s="48"/>
      <c r="BE646" s="48"/>
      <c r="BF646" s="48"/>
      <c r="BG646" s="49"/>
      <c r="BH646" s="48"/>
      <c r="BI646" s="48"/>
      <c r="BK646" s="21"/>
      <c r="BW646" s="21"/>
      <c r="CA646" s="21"/>
      <c r="CE646" s="21"/>
      <c r="CI646" s="21"/>
    </row>
    <row r="647" spans="3:89" x14ac:dyDescent="0.2">
      <c r="C647" s="17" t="s">
        <v>1612</v>
      </c>
      <c r="D647" s="17"/>
      <c r="E647" s="20">
        <f t="shared" si="709"/>
        <v>7</v>
      </c>
      <c r="H647" s="19">
        <f>SUMIF('WC Model'!$E$388:$E$565,'WC Model'!$E647,H$388:H$565)</f>
        <v>-1040444.51</v>
      </c>
      <c r="I647" s="34">
        <f>SUMIF('WC Model'!$E$388:$E$565,'WC Model'!$E647,I$388:I$565)</f>
        <v>-1045621.04</v>
      </c>
      <c r="J647" s="34">
        <f>SUMIF('WC Model'!$E$388:$E$565,'WC Model'!$E647,J$388:J$565)</f>
        <v>-1053499.17</v>
      </c>
      <c r="K647" s="34">
        <f>SUMIF('WC Model'!$E$388:$E$565,'WC Model'!$E647,K$388:K$565)</f>
        <v>-1054598.44</v>
      </c>
      <c r="L647" s="34">
        <f>SUMIF('WC Model'!$E$388:$E$565,'WC Model'!$E647,L$388:L$565)</f>
        <v>-1058412.01</v>
      </c>
      <c r="M647" s="34">
        <f>SUMIF('WC Model'!$E$388:$E$565,'WC Model'!$E647,M$388:M$565)</f>
        <v>-1066242.26</v>
      </c>
      <c r="N647" s="34">
        <f>SUMIF('WC Model'!$E$388:$E$565,'WC Model'!$E647,N$388:N$565)</f>
        <v>-1063016.46</v>
      </c>
      <c r="O647" s="34">
        <f>SUMIF('WC Model'!$E$388:$E$565,'WC Model'!$E647,O$388:O$565)</f>
        <v>-963975.69</v>
      </c>
      <c r="P647" s="34">
        <f>SUMIF('WC Model'!$E$388:$E$565,'WC Model'!$E647,P$388:P$565)</f>
        <v>-931860.18</v>
      </c>
      <c r="Q647" s="34">
        <f>SUMIF('WC Model'!$E$388:$E$565,'WC Model'!$E647,Q$388:Q$565)</f>
        <v>-1130743.79</v>
      </c>
      <c r="R647" s="34">
        <f>SUMIF('WC Model'!$E$388:$E$565,'WC Model'!$E647,R$388:R$565)</f>
        <v>-1130539.06</v>
      </c>
      <c r="S647" s="34">
        <f>SUMIF('WC Model'!$E$388:$E$565,'WC Model'!$E647,S$388:S$565)</f>
        <v>-1244344.52</v>
      </c>
      <c r="T647" s="34">
        <f>SUMIF('WC Model'!$E$388:$E$565,'WC Model'!$E647,T$388:T$565)</f>
        <v>-1247665.19</v>
      </c>
      <c r="U647" s="34">
        <f>SUMIF('WC Model'!$E$388:$E$565,'WC Model'!$E647,U$388:U$565)</f>
        <v>-1266052.18</v>
      </c>
      <c r="V647" s="34">
        <f>SUMIF('WC Model'!$E$388:$E$565,'WC Model'!$E647,V$388:V$565)</f>
        <v>-1306294.0799999998</v>
      </c>
      <c r="W647" s="34">
        <f>SUMIF('WC Model'!$E$388:$E$565,'WC Model'!$E647,W$388:W$565)</f>
        <v>-8949193.6799999997</v>
      </c>
      <c r="X647" s="34">
        <f>SUMIF('WC Model'!$E$388:$E$565,'WC Model'!$E647,X$388:X$565)</f>
        <v>-9008416.0899999999</v>
      </c>
      <c r="Y647" s="34">
        <f>SUMIF('WC Model'!$E$388:$E$565,'WC Model'!$E647,Y$388:Y$565)</f>
        <v>-9067679.2899999991</v>
      </c>
      <c r="Z647" s="34">
        <f>SUMIF('WC Model'!$E$388:$E$565,'WC Model'!$E647,Z$388:Z$565)</f>
        <v>-8641684.7000000011</v>
      </c>
      <c r="AA647" s="19">
        <f>SUMIF('WC Model'!$E$388:$E$565,'WC Model'!$E647,AA$388:AA$565)</f>
        <v>-8701013.2999999989</v>
      </c>
      <c r="AB647" s="19">
        <f>SUMIF('WC Model'!$E$388:$E$565,'WC Model'!$E647,AB$388:AB$565)</f>
        <v>-8710436.8900000006</v>
      </c>
      <c r="AC647" s="19">
        <f>SUMIF('WC Model'!$E$388:$E$565,'WC Model'!$E647,AC$388:AC$565)</f>
        <v>-8104679.2800000003</v>
      </c>
      <c r="AD647" s="131"/>
      <c r="AE647" s="105"/>
      <c r="AF647" s="47">
        <f t="shared" si="705"/>
        <v>-1073908.9558333333</v>
      </c>
      <c r="AG647" s="47"/>
      <c r="AH647" s="47"/>
      <c r="AI647" s="47">
        <f t="shared" si="706"/>
        <v>-1450920.1233333333</v>
      </c>
      <c r="AJ647" s="47"/>
      <c r="AK647" s="47"/>
      <c r="AL647" s="47">
        <f t="shared" si="707"/>
        <v>-3424926.1941666668</v>
      </c>
      <c r="AM647" s="47"/>
      <c r="AN647" s="47"/>
      <c r="AO647" s="132">
        <f t="shared" si="708"/>
        <v>-5324252.5429166658</v>
      </c>
      <c r="AP647" s="19"/>
      <c r="AQ647" s="19"/>
      <c r="AR647" s="19"/>
      <c r="AS647" s="19"/>
      <c r="AT647" s="19"/>
      <c r="AU647" s="19"/>
      <c r="AV647" s="19"/>
      <c r="AW647" s="19"/>
      <c r="AY647" s="21"/>
      <c r="BA647" s="61"/>
      <c r="BC647" s="49"/>
      <c r="BD647" s="48"/>
      <c r="BE647" s="106"/>
      <c r="BF647" s="48"/>
      <c r="BG647" s="49"/>
      <c r="BH647" s="48"/>
      <c r="BI647" s="106"/>
      <c r="BK647" s="21"/>
      <c r="BM647" s="61"/>
      <c r="BQ647" s="61"/>
      <c r="BR647" s="61"/>
      <c r="BU647" s="61"/>
      <c r="BV647" s="61"/>
      <c r="BW647" s="21"/>
      <c r="BY647" s="61"/>
      <c r="BZ647" s="61"/>
      <c r="CA647" s="21"/>
      <c r="CC647" s="61"/>
      <c r="CD647" s="61"/>
      <c r="CE647" s="21"/>
      <c r="CG647" s="61"/>
      <c r="CH647" s="61"/>
      <c r="CI647" s="21"/>
      <c r="CK647" s="61"/>
    </row>
    <row r="648" spans="3:89" x14ac:dyDescent="0.2">
      <c r="C648" s="17" t="s">
        <v>1612</v>
      </c>
      <c r="D648" s="17"/>
      <c r="E648" s="20">
        <f t="shared" si="709"/>
        <v>8</v>
      </c>
      <c r="H648" s="19">
        <f>SUMIF('WC Model'!$E$388:$E$565,'WC Model'!$E648,H$388:H$565)</f>
        <v>-364023864.07999998</v>
      </c>
      <c r="I648" s="34">
        <f>SUMIF('WC Model'!$E$388:$E$565,'WC Model'!$E648,I$388:I$565)</f>
        <v>-365562226.5</v>
      </c>
      <c r="J648" s="34">
        <f>SUMIF('WC Model'!$E$388:$E$565,'WC Model'!$E648,J$388:J$565)</f>
        <v>-367403938.95999998</v>
      </c>
      <c r="K648" s="34">
        <f>SUMIF('WC Model'!$E$388:$E$565,'WC Model'!$E648,K$388:K$565)</f>
        <v>-368879953.64999998</v>
      </c>
      <c r="L648" s="34">
        <f>SUMIF('WC Model'!$E$388:$E$565,'WC Model'!$E648,L$388:L$565)</f>
        <v>-370314697.70999998</v>
      </c>
      <c r="M648" s="34">
        <f>SUMIF('WC Model'!$E$388:$E$565,'WC Model'!$E648,M$388:M$565)</f>
        <v>-372171637.50999999</v>
      </c>
      <c r="N648" s="34">
        <f>SUMIF('WC Model'!$E$388:$E$565,'WC Model'!$E648,N$388:N$565)</f>
        <v>-373866737.73000002</v>
      </c>
      <c r="O648" s="34">
        <f>SUMIF('WC Model'!$E$388:$E$565,'WC Model'!$E648,O$388:O$565)</f>
        <v>-375752325.69999999</v>
      </c>
      <c r="P648" s="34">
        <f>SUMIF('WC Model'!$E$388:$E$565,'WC Model'!$E648,P$388:P$565)</f>
        <v>-377351785.74000001</v>
      </c>
      <c r="Q648" s="34">
        <f>SUMIF('WC Model'!$E$388:$E$565,'WC Model'!$E648,Q$388:Q$565)</f>
        <v>-379053389.19</v>
      </c>
      <c r="R648" s="34">
        <f>SUMIF('WC Model'!$E$388:$E$565,'WC Model'!$E648,R$388:R$565)</f>
        <v>-380285505.86000001</v>
      </c>
      <c r="S648" s="34">
        <f>SUMIF('WC Model'!$E$388:$E$565,'WC Model'!$E648,S$388:S$565)</f>
        <v>-381695381.93000001</v>
      </c>
      <c r="T648" s="34">
        <f>SUMIF('WC Model'!$E$388:$E$565,'WC Model'!$E648,T$388:T$565)</f>
        <v>-383273520.48000002</v>
      </c>
      <c r="U648" s="34">
        <f>SUMIF('WC Model'!$E$388:$E$565,'WC Model'!$E648,U$388:U$565)</f>
        <v>-384820312.99000001</v>
      </c>
      <c r="V648" s="34">
        <f>SUMIF('WC Model'!$E$388:$E$565,'WC Model'!$E648,V$388:V$565)</f>
        <v>-386818549.64999998</v>
      </c>
      <c r="W648" s="34">
        <f>SUMIF('WC Model'!$E$388:$E$565,'WC Model'!$E648,W$388:W$565)</f>
        <v>-388811701.39999998</v>
      </c>
      <c r="X648" s="34">
        <f>SUMIF('WC Model'!$E$388:$E$565,'WC Model'!$E648,X$388:X$565)</f>
        <v>-390790786.63</v>
      </c>
      <c r="Y648" s="34">
        <f>SUMIF('WC Model'!$E$388:$E$565,'WC Model'!$E648,Y$388:Y$565)</f>
        <v>-392713261.93000001</v>
      </c>
      <c r="Z648" s="34">
        <f>SUMIF('WC Model'!$E$388:$E$565,'WC Model'!$E648,Z$388:Z$565)</f>
        <v>-394691463.10000002</v>
      </c>
      <c r="AA648" s="19">
        <f>SUMIF('WC Model'!$E$388:$E$565,'WC Model'!$E648,AA$388:AA$565)</f>
        <v>-396232087.63999999</v>
      </c>
      <c r="AB648" s="19">
        <f>SUMIF('WC Model'!$E$388:$E$565,'WC Model'!$E648,AB$388:AB$565)</f>
        <v>-397984297.61000001</v>
      </c>
      <c r="AC648" s="19">
        <f>SUMIF('WC Model'!$E$388:$E$565,'WC Model'!$E648,AC$388:AC$565)</f>
        <v>-399974537.18000001</v>
      </c>
      <c r="AD648" s="131"/>
      <c r="AE648" s="105"/>
      <c r="AF648" s="47">
        <f t="shared" si="705"/>
        <v>-373832189.39666671</v>
      </c>
      <c r="AG648" s="47"/>
      <c r="AH648" s="47"/>
      <c r="AI648" s="47">
        <f t="shared" si="706"/>
        <v>-378687472.66791672</v>
      </c>
      <c r="AJ648" s="47"/>
      <c r="AK648" s="47"/>
      <c r="AL648" s="47">
        <f t="shared" si="707"/>
        <v>-383803801.82625008</v>
      </c>
      <c r="AM648" s="47"/>
      <c r="AN648" s="47"/>
      <c r="AO648" s="132">
        <f t="shared" si="708"/>
        <v>-388969236.03375</v>
      </c>
      <c r="AP648" s="19"/>
      <c r="AQ648" s="19"/>
      <c r="AR648" s="19"/>
      <c r="AS648" s="19"/>
      <c r="AT648" s="19"/>
      <c r="AU648" s="19"/>
      <c r="AV648" s="19"/>
      <c r="AW648" s="19"/>
      <c r="AY648" s="21"/>
      <c r="BA648" s="61"/>
      <c r="BC648" s="49"/>
      <c r="BD648" s="48"/>
      <c r="BE648" s="106"/>
      <c r="BF648" s="48"/>
      <c r="BG648" s="49"/>
      <c r="BH648" s="48"/>
      <c r="BI648" s="106"/>
      <c r="BK648" s="21"/>
      <c r="BM648" s="61"/>
      <c r="BQ648" s="61"/>
      <c r="BR648" s="61"/>
      <c r="BU648" s="61"/>
      <c r="BV648" s="61"/>
      <c r="BW648" s="21"/>
      <c r="BY648" s="61"/>
      <c r="BZ648" s="61"/>
      <c r="CA648" s="21"/>
      <c r="CC648" s="61"/>
      <c r="CD648" s="61"/>
      <c r="CE648" s="21"/>
      <c r="CG648" s="61"/>
      <c r="CH648" s="61"/>
      <c r="CI648" s="21"/>
      <c r="CK648" s="61"/>
    </row>
    <row r="649" spans="3:89" x14ac:dyDescent="0.2">
      <c r="C649" s="17" t="s">
        <v>1612</v>
      </c>
      <c r="D649" s="17"/>
      <c r="E649" s="20">
        <f t="shared" si="709"/>
        <v>9</v>
      </c>
      <c r="H649" s="19">
        <f>SUMIF('WC Model'!$E$388:$E$565,'WC Model'!$E649,H$388:H$565)</f>
        <v>-473357739.53999996</v>
      </c>
      <c r="I649" s="34">
        <f>SUMIF('WC Model'!$E$388:$E$565,'WC Model'!$E649,I$388:I$565)</f>
        <v>-475192942.53999996</v>
      </c>
      <c r="J649" s="34">
        <f>SUMIF('WC Model'!$E$388:$E$565,'WC Model'!$E649,J$388:J$565)</f>
        <v>-474982669.53999996</v>
      </c>
      <c r="K649" s="34">
        <f>SUMIF('WC Model'!$E$388:$E$565,'WC Model'!$E649,K$388:K$565)</f>
        <v>-473012771.53999996</v>
      </c>
      <c r="L649" s="34">
        <f>SUMIF('WC Model'!$E$388:$E$565,'WC Model'!$E649,L$388:L$565)</f>
        <v>-471340616.53999996</v>
      </c>
      <c r="M649" s="34">
        <f>SUMIF('WC Model'!$E$388:$E$565,'WC Model'!$E649,M$388:M$565)</f>
        <v>-469737110.53999996</v>
      </c>
      <c r="N649" s="34">
        <f>SUMIF('WC Model'!$E$388:$E$565,'WC Model'!$E649,N$388:N$565)</f>
        <v>-468167181.53999996</v>
      </c>
      <c r="O649" s="34">
        <f>SUMIF('WC Model'!$E$388:$E$565,'WC Model'!$E649,O$388:O$565)</f>
        <v>-468308935.53999996</v>
      </c>
      <c r="P649" s="34">
        <f>SUMIF('WC Model'!$E$388:$E$565,'WC Model'!$E649,P$388:P$565)</f>
        <v>-467857209.53999996</v>
      </c>
      <c r="Q649" s="34">
        <f>SUMIF('WC Model'!$E$388:$E$565,'WC Model'!$E649,Q$388:Q$565)</f>
        <v>-472412338.53999996</v>
      </c>
      <c r="R649" s="34">
        <f>SUMIF('WC Model'!$E$388:$E$565,'WC Model'!$E649,R$388:R$565)</f>
        <v>-477864055.53999996</v>
      </c>
      <c r="S649" s="34">
        <f>SUMIF('WC Model'!$E$388:$E$565,'WC Model'!$E649,S$388:S$565)</f>
        <v>-482267438.53999996</v>
      </c>
      <c r="T649" s="34">
        <f>SUMIF('WC Model'!$E$388:$E$565,'WC Model'!$E649,T$388:T$565)</f>
        <v>-477867617.53999996</v>
      </c>
      <c r="U649" s="34">
        <f>SUMIF('WC Model'!$E$388:$E$565,'WC Model'!$E649,U$388:U$565)</f>
        <v>-479015019.53999996</v>
      </c>
      <c r="V649" s="34">
        <f>SUMIF('WC Model'!$E$388:$E$565,'WC Model'!$E649,V$388:V$565)</f>
        <v>-466135228.53999996</v>
      </c>
      <c r="W649" s="34">
        <f>SUMIF('WC Model'!$E$388:$E$565,'WC Model'!$E649,W$388:W$565)</f>
        <v>-470585920.53999996</v>
      </c>
      <c r="X649" s="34">
        <f>SUMIF('WC Model'!$E$388:$E$565,'WC Model'!$E649,X$388:X$565)</f>
        <v>-473953908.53999996</v>
      </c>
      <c r="Y649" s="34">
        <f>SUMIF('WC Model'!$E$388:$E$565,'WC Model'!$E649,Y$388:Y$565)</f>
        <v>-477324961.53999996</v>
      </c>
      <c r="Z649" s="34">
        <f>SUMIF('WC Model'!$E$388:$E$565,'WC Model'!$E649,Z$388:Z$565)</f>
        <v>-478989647.53999996</v>
      </c>
      <c r="AA649" s="19">
        <f>SUMIF('WC Model'!$E$388:$E$565,'WC Model'!$E649,AA$388:AA$565)</f>
        <v>-411184058.53999996</v>
      </c>
      <c r="AB649" s="19">
        <f>SUMIF('WC Model'!$E$388:$E$565,'WC Model'!$E649,AB$388:AB$565)</f>
        <v>-413346514.53999996</v>
      </c>
      <c r="AC649" s="19">
        <f>SUMIF('WC Model'!$E$388:$E$565,'WC Model'!$E649,AC$388:AC$565)</f>
        <v>-415658191.53999996</v>
      </c>
      <c r="AD649" s="131"/>
      <c r="AE649" s="105"/>
      <c r="AF649" s="47">
        <f t="shared" si="705"/>
        <v>-473062995.70666659</v>
      </c>
      <c r="AG649" s="47"/>
      <c r="AH649" s="47"/>
      <c r="AI649" s="47">
        <f t="shared" si="706"/>
        <v>-472731008.1649999</v>
      </c>
      <c r="AJ649" s="47"/>
      <c r="AK649" s="47"/>
      <c r="AL649" s="47">
        <f t="shared" si="707"/>
        <v>-473930920.70666665</v>
      </c>
      <c r="AM649" s="47"/>
      <c r="AN649" s="47"/>
      <c r="AO649" s="132">
        <f t="shared" si="708"/>
        <v>-462714136.33166665</v>
      </c>
      <c r="AP649" s="19"/>
      <c r="AQ649" s="19"/>
      <c r="AR649" s="19"/>
      <c r="AS649" s="19"/>
      <c r="AT649" s="19"/>
      <c r="AU649" s="19"/>
      <c r="AV649" s="19"/>
      <c r="AW649" s="19"/>
      <c r="AY649" s="21"/>
      <c r="BC649" s="49"/>
      <c r="BD649" s="48"/>
      <c r="BE649" s="48"/>
      <c r="BF649" s="48"/>
      <c r="BG649" s="49"/>
      <c r="BH649" s="48"/>
      <c r="BI649" s="48"/>
      <c r="BK649" s="21"/>
      <c r="BW649" s="21"/>
      <c r="CA649" s="21"/>
      <c r="CE649" s="21"/>
      <c r="CI649" s="21"/>
    </row>
    <row r="650" spans="3:89" x14ac:dyDescent="0.2">
      <c r="C650" s="17" t="s">
        <v>1612</v>
      </c>
      <c r="D650" s="17"/>
      <c r="E650" s="20">
        <f t="shared" si="709"/>
        <v>10</v>
      </c>
      <c r="H650" s="19">
        <f>SUMIF('WC Model'!$E$388:$E$565,'WC Model'!$E650,H$388:H$565)</f>
        <v>0</v>
      </c>
      <c r="I650" s="34">
        <f>SUMIF('WC Model'!$E$388:$E$565,'WC Model'!$E650,I$388:I$565)</f>
        <v>0</v>
      </c>
      <c r="J650" s="34">
        <f>SUMIF('WC Model'!$E$388:$E$565,'WC Model'!$E650,J$388:J$565)</f>
        <v>0</v>
      </c>
      <c r="K650" s="34">
        <f>SUMIF('WC Model'!$E$388:$E$565,'WC Model'!$E650,K$388:K$565)</f>
        <v>0</v>
      </c>
      <c r="L650" s="34">
        <f>SUMIF('WC Model'!$E$388:$E$565,'WC Model'!$E650,L$388:L$565)</f>
        <v>0</v>
      </c>
      <c r="M650" s="34">
        <f>SUMIF('WC Model'!$E$388:$E$565,'WC Model'!$E650,M$388:M$565)</f>
        <v>0</v>
      </c>
      <c r="N650" s="34">
        <f>SUMIF('WC Model'!$E$388:$E$565,'WC Model'!$E650,N$388:N$565)</f>
        <v>0</v>
      </c>
      <c r="O650" s="34">
        <f>SUMIF('WC Model'!$E$388:$E$565,'WC Model'!$E650,O$388:O$565)</f>
        <v>0</v>
      </c>
      <c r="P650" s="34">
        <f>SUMIF('WC Model'!$E$388:$E$565,'WC Model'!$E650,P$388:P$565)</f>
        <v>0</v>
      </c>
      <c r="Q650" s="34">
        <f>SUMIF('WC Model'!$E$388:$E$565,'WC Model'!$E650,Q$388:Q$565)</f>
        <v>0</v>
      </c>
      <c r="R650" s="34">
        <f>SUMIF('WC Model'!$E$388:$E$565,'WC Model'!$E650,R$388:R$565)</f>
        <v>0</v>
      </c>
      <c r="S650" s="34">
        <f>SUMIF('WC Model'!$E$388:$E$565,'WC Model'!$E650,S$388:S$565)</f>
        <v>0</v>
      </c>
      <c r="T650" s="34">
        <f>SUMIF('WC Model'!$E$388:$E$565,'WC Model'!$E650,T$388:T$565)</f>
        <v>0</v>
      </c>
      <c r="U650" s="34">
        <f>SUMIF('WC Model'!$E$388:$E$565,'WC Model'!$E650,U$388:U$565)</f>
        <v>0</v>
      </c>
      <c r="V650" s="34">
        <f>SUMIF('WC Model'!$E$388:$E$565,'WC Model'!$E650,V$388:V$565)</f>
        <v>0</v>
      </c>
      <c r="W650" s="34">
        <f>SUMIF('WC Model'!$E$388:$E$565,'WC Model'!$E650,W$388:W$565)</f>
        <v>0</v>
      </c>
      <c r="X650" s="34">
        <f>SUMIF('WC Model'!$E$388:$E$565,'WC Model'!$E650,X$388:X$565)</f>
        <v>0</v>
      </c>
      <c r="Y650" s="34">
        <f>SUMIF('WC Model'!$E$388:$E$565,'WC Model'!$E650,Y$388:Y$565)</f>
        <v>0</v>
      </c>
      <c r="Z650" s="34">
        <f>SUMIF('WC Model'!$E$388:$E$565,'WC Model'!$E650,Z$388:Z$565)</f>
        <v>0</v>
      </c>
      <c r="AA650" s="19">
        <f>SUMIF('WC Model'!$E$388:$E$565,'WC Model'!$E650,AA$388:AA$565)</f>
        <v>0</v>
      </c>
      <c r="AB650" s="19">
        <f>SUMIF('WC Model'!$E$388:$E$565,'WC Model'!$E650,AB$388:AB$565)</f>
        <v>0</v>
      </c>
      <c r="AC650" s="19">
        <f>SUMIF('WC Model'!$E$388:$E$565,'WC Model'!$E650,AC$388:AC$565)</f>
        <v>0</v>
      </c>
      <c r="AD650" s="131"/>
      <c r="AE650" s="105"/>
      <c r="AF650" s="47">
        <f t="shared" si="705"/>
        <v>0</v>
      </c>
      <c r="AG650" s="47"/>
      <c r="AH650" s="47"/>
      <c r="AI650" s="47">
        <f t="shared" si="706"/>
        <v>0</v>
      </c>
      <c r="AJ650" s="47"/>
      <c r="AK650" s="47"/>
      <c r="AL650" s="47">
        <f t="shared" si="707"/>
        <v>0</v>
      </c>
      <c r="AM650" s="47"/>
      <c r="AN650" s="47"/>
      <c r="AO650" s="132">
        <f t="shared" si="708"/>
        <v>0</v>
      </c>
      <c r="AP650" s="19"/>
      <c r="AQ650" s="19"/>
      <c r="AR650" s="19"/>
      <c r="AS650" s="19"/>
      <c r="AT650" s="19"/>
      <c r="AU650" s="19"/>
      <c r="AV650" s="19"/>
      <c r="AW650" s="19"/>
      <c r="AY650" s="21"/>
      <c r="BA650" s="61"/>
      <c r="BC650" s="49"/>
      <c r="BD650" s="48"/>
      <c r="BE650" s="106"/>
      <c r="BF650" s="48"/>
      <c r="BG650" s="49"/>
      <c r="BH650" s="48"/>
      <c r="BI650" s="106"/>
      <c r="BK650" s="21"/>
      <c r="BM650" s="61"/>
      <c r="BQ650" s="61"/>
      <c r="BR650" s="61"/>
      <c r="BU650" s="61"/>
      <c r="BV650" s="61"/>
      <c r="BW650" s="21"/>
      <c r="BY650" s="61"/>
      <c r="BZ650" s="61"/>
      <c r="CA650" s="21"/>
      <c r="CC650" s="61"/>
      <c r="CD650" s="61"/>
      <c r="CE650" s="21"/>
      <c r="CG650" s="61"/>
      <c r="CH650" s="61"/>
      <c r="CI650" s="21"/>
      <c r="CK650" s="61"/>
    </row>
    <row r="651" spans="3:89" x14ac:dyDescent="0.2">
      <c r="C651" s="17" t="s">
        <v>1612</v>
      </c>
      <c r="D651" s="17"/>
      <c r="E651" s="20">
        <f t="shared" si="709"/>
        <v>11</v>
      </c>
      <c r="H651" s="19">
        <f>SUMIF('WC Model'!$E$388:$E$565,'WC Model'!$E651,H$388:H$565)</f>
        <v>0</v>
      </c>
      <c r="I651" s="34">
        <f>SUMIF('WC Model'!$E$388:$E$565,'WC Model'!$E651,I$388:I$565)</f>
        <v>0</v>
      </c>
      <c r="J651" s="34">
        <f>SUMIF('WC Model'!$E$388:$E$565,'WC Model'!$E651,J$388:J$565)</f>
        <v>0</v>
      </c>
      <c r="K651" s="34">
        <f>SUMIF('WC Model'!$E$388:$E$565,'WC Model'!$E651,K$388:K$565)</f>
        <v>0</v>
      </c>
      <c r="L651" s="34">
        <f>SUMIF('WC Model'!$E$388:$E$565,'WC Model'!$E651,L$388:L$565)</f>
        <v>0</v>
      </c>
      <c r="M651" s="34">
        <f>SUMIF('WC Model'!$E$388:$E$565,'WC Model'!$E651,M$388:M$565)</f>
        <v>0</v>
      </c>
      <c r="N651" s="34">
        <f>SUMIF('WC Model'!$E$388:$E$565,'WC Model'!$E651,N$388:N$565)</f>
        <v>0</v>
      </c>
      <c r="O651" s="34">
        <f>SUMIF('WC Model'!$E$388:$E$565,'WC Model'!$E651,O$388:O$565)</f>
        <v>0</v>
      </c>
      <c r="P651" s="34">
        <f>SUMIF('WC Model'!$E$388:$E$565,'WC Model'!$E651,P$388:P$565)</f>
        <v>0</v>
      </c>
      <c r="Q651" s="34">
        <f>SUMIF('WC Model'!$E$388:$E$565,'WC Model'!$E651,Q$388:Q$565)</f>
        <v>0</v>
      </c>
      <c r="R651" s="34">
        <f>SUMIF('WC Model'!$E$388:$E$565,'WC Model'!$E651,R$388:R$565)</f>
        <v>0</v>
      </c>
      <c r="S651" s="34">
        <f>SUMIF('WC Model'!$E$388:$E$565,'WC Model'!$E651,S$388:S$565)</f>
        <v>0</v>
      </c>
      <c r="T651" s="34">
        <f>SUMIF('WC Model'!$E$388:$E$565,'WC Model'!$E651,T$388:T$565)</f>
        <v>0</v>
      </c>
      <c r="U651" s="34">
        <f>SUMIF('WC Model'!$E$388:$E$565,'WC Model'!$E651,U$388:U$565)</f>
        <v>0</v>
      </c>
      <c r="V651" s="34">
        <f>SUMIF('WC Model'!$E$388:$E$565,'WC Model'!$E651,V$388:V$565)</f>
        <v>0</v>
      </c>
      <c r="W651" s="34">
        <f>SUMIF('WC Model'!$E$388:$E$565,'WC Model'!$E651,W$388:W$565)</f>
        <v>0</v>
      </c>
      <c r="X651" s="34">
        <f>SUMIF('WC Model'!$E$388:$E$565,'WC Model'!$E651,X$388:X$565)</f>
        <v>0</v>
      </c>
      <c r="Y651" s="34">
        <f>SUMIF('WC Model'!$E$388:$E$565,'WC Model'!$E651,Y$388:Y$565)</f>
        <v>0</v>
      </c>
      <c r="Z651" s="34">
        <f>SUMIF('WC Model'!$E$388:$E$565,'WC Model'!$E651,Z$388:Z$565)</f>
        <v>0</v>
      </c>
      <c r="AA651" s="19">
        <f>SUMIF('WC Model'!$E$388:$E$565,'WC Model'!$E651,AA$388:AA$565)</f>
        <v>0</v>
      </c>
      <c r="AB651" s="19">
        <f>SUMIF('WC Model'!$E$388:$E$565,'WC Model'!$E651,AB$388:AB$565)</f>
        <v>0</v>
      </c>
      <c r="AC651" s="19">
        <f>SUMIF('WC Model'!$E$388:$E$565,'WC Model'!$E651,AC$388:AC$565)</f>
        <v>0</v>
      </c>
      <c r="AD651" s="131"/>
      <c r="AE651" s="105"/>
      <c r="AF651" s="47">
        <f t="shared" si="705"/>
        <v>0</v>
      </c>
      <c r="AG651" s="47"/>
      <c r="AH651" s="47"/>
      <c r="AI651" s="47">
        <f t="shared" si="706"/>
        <v>0</v>
      </c>
      <c r="AJ651" s="47"/>
      <c r="AK651" s="47"/>
      <c r="AL651" s="47">
        <f t="shared" si="707"/>
        <v>0</v>
      </c>
      <c r="AM651" s="47"/>
      <c r="AN651" s="47"/>
      <c r="AO651" s="132">
        <f t="shared" si="708"/>
        <v>0</v>
      </c>
      <c r="AP651" s="19"/>
      <c r="AQ651" s="19"/>
      <c r="AR651" s="19"/>
      <c r="AS651" s="19"/>
      <c r="AT651" s="19"/>
      <c r="AU651" s="19"/>
      <c r="AV651" s="19"/>
      <c r="AW651" s="19"/>
      <c r="AY651" s="21"/>
      <c r="BC651" s="49"/>
      <c r="BD651" s="48"/>
      <c r="BE651" s="48"/>
      <c r="BF651" s="48"/>
      <c r="BG651" s="49"/>
      <c r="BH651" s="48"/>
      <c r="BI651" s="48"/>
      <c r="BK651" s="21"/>
      <c r="BW651" s="21"/>
      <c r="CA651" s="21"/>
      <c r="CE651" s="21"/>
      <c r="CI651" s="21"/>
    </row>
    <row r="652" spans="3:89" x14ac:dyDescent="0.2">
      <c r="C652" s="17" t="s">
        <v>1612</v>
      </c>
      <c r="D652" s="17"/>
      <c r="E652" s="20">
        <f t="shared" si="709"/>
        <v>12</v>
      </c>
      <c r="H652" s="19">
        <f>SUMIF('WC Model'!$E$388:$E$565,'WC Model'!$E652,H$388:H$565)</f>
        <v>-5184045.91</v>
      </c>
      <c r="I652" s="34">
        <f>SUMIF('WC Model'!$E$388:$E$565,'WC Model'!$E652,I$388:I$565)</f>
        <v>-5155466.5</v>
      </c>
      <c r="J652" s="34">
        <f>SUMIF('WC Model'!$E$388:$E$565,'WC Model'!$E652,J$388:J$565)</f>
        <v>-5134099.88</v>
      </c>
      <c r="K652" s="34">
        <f>SUMIF('WC Model'!$E$388:$E$565,'WC Model'!$E652,K$388:K$565)</f>
        <v>-5068782.3099999996</v>
      </c>
      <c r="L652" s="34">
        <f>SUMIF('WC Model'!$E$388:$E$565,'WC Model'!$E652,L$388:L$565)</f>
        <v>-4989054.55</v>
      </c>
      <c r="M652" s="34">
        <f>SUMIF('WC Model'!$E$388:$E$565,'WC Model'!$E652,M$388:M$565)</f>
        <v>-5016949.2399999993</v>
      </c>
      <c r="N652" s="34">
        <f>SUMIF('WC Model'!$E$388:$E$565,'WC Model'!$E652,N$388:N$565)</f>
        <v>-4989644.3000000007</v>
      </c>
      <c r="O652" s="34">
        <f>SUMIF('WC Model'!$E$388:$E$565,'WC Model'!$E652,O$388:O$565)</f>
        <v>-5006018.26</v>
      </c>
      <c r="P652" s="34">
        <f>SUMIF('WC Model'!$E$388:$E$565,'WC Model'!$E652,P$388:P$565)</f>
        <v>-5027524.71</v>
      </c>
      <c r="Q652" s="34">
        <f>SUMIF('WC Model'!$E$388:$E$565,'WC Model'!$E652,Q$388:Q$565)</f>
        <v>-4994175.88</v>
      </c>
      <c r="R652" s="34">
        <f>SUMIF('WC Model'!$E$388:$E$565,'WC Model'!$E652,R$388:R$565)</f>
        <v>-5015977.5</v>
      </c>
      <c r="S652" s="34">
        <f>SUMIF('WC Model'!$E$388:$E$565,'WC Model'!$E652,S$388:S$565)</f>
        <v>-4971219.6099999994</v>
      </c>
      <c r="T652" s="34">
        <f>SUMIF('WC Model'!$E$388:$E$565,'WC Model'!$E652,T$388:T$565)</f>
        <v>-4941002.4000000004</v>
      </c>
      <c r="U652" s="34">
        <f>SUMIF('WC Model'!$E$388:$E$565,'WC Model'!$E652,U$388:U$565)</f>
        <v>-4887301.42</v>
      </c>
      <c r="V652" s="34">
        <f>SUMIF('WC Model'!$E$388:$E$565,'WC Model'!$E652,V$388:V$565)</f>
        <v>-4903616.0500000007</v>
      </c>
      <c r="W652" s="34">
        <f>SUMIF('WC Model'!$E$388:$E$565,'WC Model'!$E652,W$388:W$565)</f>
        <v>-4851586.12</v>
      </c>
      <c r="X652" s="34">
        <f>SUMIF('WC Model'!$E$388:$E$565,'WC Model'!$E652,X$388:X$565)</f>
        <v>-4850992.7300000004</v>
      </c>
      <c r="Y652" s="34">
        <f>SUMIF('WC Model'!$E$388:$E$565,'WC Model'!$E652,Y$388:Y$565)</f>
        <v>-4807431.3899999997</v>
      </c>
      <c r="Z652" s="34">
        <f>SUMIF('WC Model'!$E$388:$E$565,'WC Model'!$E652,Z$388:Z$565)</f>
        <v>-4746930.58</v>
      </c>
      <c r="AA652" s="19">
        <f>SUMIF('WC Model'!$E$388:$E$565,'WC Model'!$E652,AA$388:AA$565)</f>
        <v>-4828037.26</v>
      </c>
      <c r="AB652" s="19">
        <f>SUMIF('WC Model'!$E$388:$E$565,'WC Model'!$E652,AB$388:AB$565)</f>
        <v>-4788212.8999999994</v>
      </c>
      <c r="AC652" s="19">
        <f>SUMIF('WC Model'!$E$388:$E$565,'WC Model'!$E652,AC$388:AC$565)</f>
        <v>-4855551.790000001</v>
      </c>
      <c r="AD652" s="131"/>
      <c r="AE652" s="105"/>
      <c r="AF652" s="47">
        <f t="shared" si="705"/>
        <v>-5035953.074583333</v>
      </c>
      <c r="AG652" s="47"/>
      <c r="AH652" s="47"/>
      <c r="AI652" s="47">
        <f t="shared" si="706"/>
        <v>-4975222.3445833335</v>
      </c>
      <c r="AJ652" s="47"/>
      <c r="AK652" s="47"/>
      <c r="AL652" s="47">
        <f t="shared" si="707"/>
        <v>-4927094.4591666656</v>
      </c>
      <c r="AM652" s="47"/>
      <c r="AN652" s="47"/>
      <c r="AO652" s="132">
        <f t="shared" si="708"/>
        <v>-4876430.9829166671</v>
      </c>
      <c r="AP652" s="19"/>
      <c r="AQ652" s="19"/>
      <c r="AR652" s="19"/>
      <c r="AS652" s="19"/>
      <c r="AT652" s="19"/>
      <c r="AU652" s="19"/>
      <c r="AV652" s="19"/>
      <c r="AW652" s="19"/>
      <c r="AY652" s="21"/>
      <c r="BC652" s="49"/>
      <c r="BD652" s="48"/>
      <c r="BE652" s="48"/>
      <c r="BF652" s="48"/>
      <c r="BG652" s="49"/>
      <c r="BH652" s="48"/>
      <c r="BI652" s="48"/>
      <c r="BK652" s="21"/>
      <c r="BW652" s="21"/>
      <c r="CA652" s="21"/>
      <c r="CE652" s="21"/>
      <c r="CI652" s="21"/>
    </row>
    <row r="653" spans="3:89" x14ac:dyDescent="0.2">
      <c r="C653" s="17" t="s">
        <v>1612</v>
      </c>
      <c r="D653" s="17"/>
      <c r="E653" s="20">
        <f t="shared" si="709"/>
        <v>13</v>
      </c>
      <c r="H653" s="19">
        <f>SUMIF('WC Model'!$E$388:$E$565,'WC Model'!$E653,H$388:H$565)</f>
        <v>-4087078.22</v>
      </c>
      <c r="I653" s="34">
        <f>SUMIF('WC Model'!$E$388:$E$565,'WC Model'!$E653,I$388:I$565)</f>
        <v>-4163333.9899999998</v>
      </c>
      <c r="J653" s="34">
        <f>SUMIF('WC Model'!$E$388:$E$565,'WC Model'!$E653,J$388:J$565)</f>
        <v>-4268622.26</v>
      </c>
      <c r="K653" s="34">
        <f>SUMIF('WC Model'!$E$388:$E$565,'WC Model'!$E653,K$388:K$565)</f>
        <v>-4367024.7200000007</v>
      </c>
      <c r="L653" s="34">
        <f>SUMIF('WC Model'!$E$388:$E$565,'WC Model'!$E653,L$388:L$565)</f>
        <v>-4494193.7200000007</v>
      </c>
      <c r="M653" s="34">
        <f>SUMIF('WC Model'!$E$388:$E$565,'WC Model'!$E653,M$388:M$565)</f>
        <v>-4608549.7200000007</v>
      </c>
      <c r="N653" s="34">
        <f>SUMIF('WC Model'!$E$388:$E$565,'WC Model'!$E653,N$388:N$565)</f>
        <v>-4686796.24</v>
      </c>
      <c r="O653" s="34">
        <f>SUMIF('WC Model'!$E$388:$E$565,'WC Model'!$E653,O$388:O$565)</f>
        <v>-4206528.24</v>
      </c>
      <c r="P653" s="34">
        <f>SUMIF('WC Model'!$E$388:$E$565,'WC Model'!$E653,P$388:P$565)</f>
        <v>-4305650.57</v>
      </c>
      <c r="Q653" s="34">
        <f>SUMIF('WC Model'!$E$388:$E$565,'WC Model'!$E653,Q$388:Q$565)</f>
        <v>-4410554.75</v>
      </c>
      <c r="R653" s="34">
        <f>SUMIF('WC Model'!$E$388:$E$565,'WC Model'!$E653,R$388:R$565)</f>
        <v>-4536194.790000001</v>
      </c>
      <c r="S653" s="34">
        <f>SUMIF('WC Model'!$E$388:$E$565,'WC Model'!$E653,S$388:S$565)</f>
        <v>-4602193.6899999995</v>
      </c>
      <c r="T653" s="34">
        <f>SUMIF('WC Model'!$E$388:$E$565,'WC Model'!$E653,T$388:T$565)</f>
        <v>-4699738.0199999996</v>
      </c>
      <c r="U653" s="34">
        <f>SUMIF('WC Model'!$E$388:$E$565,'WC Model'!$E653,U$388:U$565)</f>
        <v>-4779238.7</v>
      </c>
      <c r="V653" s="34">
        <f>SUMIF('WC Model'!$E$388:$E$565,'WC Model'!$E653,V$388:V$565)</f>
        <v>-4909726.0600000005</v>
      </c>
      <c r="W653" s="34">
        <f>SUMIF('WC Model'!$E$388:$E$565,'WC Model'!$E653,W$388:W$565)</f>
        <v>-4937414.0600000005</v>
      </c>
      <c r="X653" s="34">
        <f>SUMIF('WC Model'!$E$388:$E$565,'WC Model'!$E653,X$388:X$565)</f>
        <v>-4869209.24</v>
      </c>
      <c r="Y653" s="34">
        <f>SUMIF('WC Model'!$E$388:$E$565,'WC Model'!$E653,Y$388:Y$565)</f>
        <v>-5092362.01</v>
      </c>
      <c r="Z653" s="34">
        <f>SUMIF('WC Model'!$E$388:$E$565,'WC Model'!$E653,Z$388:Z$565)</f>
        <v>-5197343.25</v>
      </c>
      <c r="AA653" s="19">
        <f>SUMIF('WC Model'!$E$388:$E$565,'WC Model'!$E653,AA$388:AA$565)</f>
        <v>-5293473.25</v>
      </c>
      <c r="AB653" s="19">
        <f>SUMIF('WC Model'!$E$388:$E$565,'WC Model'!$E653,AB$388:AB$565)</f>
        <v>-5408334.25</v>
      </c>
      <c r="AC653" s="19">
        <f>SUMIF('WC Model'!$E$388:$E$565,'WC Model'!$E653,AC$388:AC$565)</f>
        <v>-7367883.71</v>
      </c>
      <c r="AD653" s="131"/>
      <c r="AE653" s="105"/>
      <c r="AF653" s="47">
        <f t="shared" si="705"/>
        <v>-4420254.2341666669</v>
      </c>
      <c r="AG653" s="47"/>
      <c r="AH653" s="47"/>
      <c r="AI653" s="47">
        <f t="shared" si="706"/>
        <v>-4574298.6574999997</v>
      </c>
      <c r="AJ653" s="47"/>
      <c r="AK653" s="47"/>
      <c r="AL653" s="47">
        <f t="shared" si="707"/>
        <v>-4690906.6562499981</v>
      </c>
      <c r="AM653" s="47"/>
      <c r="AN653" s="47"/>
      <c r="AO653" s="132">
        <f t="shared" si="708"/>
        <v>-5017870.5458333334</v>
      </c>
      <c r="AP653" s="19"/>
      <c r="AQ653" s="19"/>
      <c r="AR653" s="19"/>
      <c r="AS653" s="19"/>
      <c r="AT653" s="19"/>
      <c r="AU653" s="19"/>
      <c r="AV653" s="19"/>
      <c r="AW653" s="19"/>
      <c r="AY653" s="21"/>
      <c r="BC653" s="49"/>
      <c r="BD653" s="48"/>
      <c r="BE653" s="48"/>
      <c r="BF653" s="48"/>
      <c r="BG653" s="49"/>
      <c r="BH653" s="48"/>
      <c r="BI653" s="48"/>
      <c r="BK653" s="21"/>
      <c r="BW653" s="21"/>
      <c r="CA653" s="21"/>
      <c r="CE653" s="21"/>
      <c r="CI653" s="21"/>
    </row>
    <row r="654" spans="3:89" x14ac:dyDescent="0.2">
      <c r="C654" s="17" t="s">
        <v>1612</v>
      </c>
      <c r="D654" s="17"/>
      <c r="E654" s="20">
        <f t="shared" si="709"/>
        <v>14</v>
      </c>
      <c r="H654" s="19">
        <f>SUMIF('WC Model'!$E$388:$E$565,'WC Model'!$E654,H$388:H$565)</f>
        <v>0</v>
      </c>
      <c r="I654" s="34">
        <f>SUMIF('WC Model'!$E$388:$E$565,'WC Model'!$E654,I$388:I$565)</f>
        <v>0</v>
      </c>
      <c r="J654" s="34">
        <f>SUMIF('WC Model'!$E$388:$E$565,'WC Model'!$E654,J$388:J$565)</f>
        <v>0</v>
      </c>
      <c r="K654" s="34">
        <f>SUMIF('WC Model'!$E$388:$E$565,'WC Model'!$E654,K$388:K$565)</f>
        <v>0</v>
      </c>
      <c r="L654" s="34">
        <f>SUMIF('WC Model'!$E$388:$E$565,'WC Model'!$E654,L$388:L$565)</f>
        <v>0</v>
      </c>
      <c r="M654" s="34">
        <f>SUMIF('WC Model'!$E$388:$E$565,'WC Model'!$E654,M$388:M$565)</f>
        <v>0</v>
      </c>
      <c r="N654" s="34">
        <f>SUMIF('WC Model'!$E$388:$E$565,'WC Model'!$E654,N$388:N$565)</f>
        <v>0</v>
      </c>
      <c r="O654" s="34">
        <f>SUMIF('WC Model'!$E$388:$E$565,'WC Model'!$E654,O$388:O$565)</f>
        <v>0</v>
      </c>
      <c r="P654" s="34">
        <f>SUMIF('WC Model'!$E$388:$E$565,'WC Model'!$E654,P$388:P$565)</f>
        <v>0</v>
      </c>
      <c r="Q654" s="34">
        <f>SUMIF('WC Model'!$E$388:$E$565,'WC Model'!$E654,Q$388:Q$565)</f>
        <v>0</v>
      </c>
      <c r="R654" s="34">
        <f>SUMIF('WC Model'!$E$388:$E$565,'WC Model'!$E654,R$388:R$565)</f>
        <v>0</v>
      </c>
      <c r="S654" s="34">
        <f>SUMIF('WC Model'!$E$388:$E$565,'WC Model'!$E654,S$388:S$565)</f>
        <v>0</v>
      </c>
      <c r="T654" s="34">
        <f>SUMIF('WC Model'!$E$388:$E$565,'WC Model'!$E654,T$388:T$565)</f>
        <v>0</v>
      </c>
      <c r="U654" s="34">
        <f>SUMIF('WC Model'!$E$388:$E$565,'WC Model'!$E654,U$388:U$565)</f>
        <v>0</v>
      </c>
      <c r="V654" s="34">
        <f>SUMIF('WC Model'!$E$388:$E$565,'WC Model'!$E654,V$388:V$565)</f>
        <v>0</v>
      </c>
      <c r="W654" s="34">
        <f>SUMIF('WC Model'!$E$388:$E$565,'WC Model'!$E654,W$388:W$565)</f>
        <v>0</v>
      </c>
      <c r="X654" s="34">
        <f>SUMIF('WC Model'!$E$388:$E$565,'WC Model'!$E654,X$388:X$565)</f>
        <v>0</v>
      </c>
      <c r="Y654" s="34">
        <f>SUMIF('WC Model'!$E$388:$E$565,'WC Model'!$E654,Y$388:Y$565)</f>
        <v>0</v>
      </c>
      <c r="Z654" s="34">
        <f>SUMIF('WC Model'!$E$388:$E$565,'WC Model'!$E654,Z$388:Z$565)</f>
        <v>0</v>
      </c>
      <c r="AA654" s="19">
        <f>SUMIF('WC Model'!$E$388:$E$565,'WC Model'!$E654,AA$388:AA$565)</f>
        <v>0</v>
      </c>
      <c r="AB654" s="19">
        <f>SUMIF('WC Model'!$E$388:$E$565,'WC Model'!$E654,AB$388:AB$565)</f>
        <v>0</v>
      </c>
      <c r="AC654" s="19">
        <f>SUMIF('WC Model'!$E$388:$E$565,'WC Model'!$E654,AC$388:AC$565)</f>
        <v>0</v>
      </c>
      <c r="AD654" s="131"/>
      <c r="AE654" s="105"/>
      <c r="AF654" s="47">
        <f t="shared" si="705"/>
        <v>0</v>
      </c>
      <c r="AG654" s="47"/>
      <c r="AH654" s="47"/>
      <c r="AI654" s="47">
        <f t="shared" si="706"/>
        <v>0</v>
      </c>
      <c r="AJ654" s="47"/>
      <c r="AK654" s="47"/>
      <c r="AL654" s="47">
        <f t="shared" si="707"/>
        <v>0</v>
      </c>
      <c r="AM654" s="47"/>
      <c r="AN654" s="47"/>
      <c r="AO654" s="132">
        <f t="shared" si="708"/>
        <v>0</v>
      </c>
      <c r="AP654" s="19"/>
      <c r="AQ654" s="19"/>
      <c r="AR654" s="19"/>
      <c r="AS654" s="19"/>
      <c r="AT654" s="19"/>
      <c r="AU654" s="19"/>
      <c r="AV654" s="19"/>
      <c r="AW654" s="19"/>
      <c r="AY654" s="21"/>
      <c r="BC654" s="49"/>
      <c r="BD654" s="48"/>
      <c r="BE654" s="48"/>
      <c r="BF654" s="48"/>
      <c r="BG654" s="49"/>
      <c r="BH654" s="48"/>
      <c r="BI654" s="48"/>
      <c r="BK654" s="21"/>
      <c r="BW654" s="21"/>
      <c r="CA654" s="21"/>
      <c r="CE654" s="21"/>
      <c r="CI654" s="21"/>
    </row>
    <row r="655" spans="3:89" x14ac:dyDescent="0.2">
      <c r="C655" s="17" t="s">
        <v>1612</v>
      </c>
      <c r="D655" s="17"/>
      <c r="E655" s="20">
        <f t="shared" si="709"/>
        <v>15</v>
      </c>
      <c r="H655" s="19">
        <f>SUMIF('WC Model'!$E$388:$E$565,'WC Model'!$E655,H$388:H$565)</f>
        <v>0</v>
      </c>
      <c r="I655" s="34">
        <f>SUMIF('WC Model'!$E$388:$E$565,'WC Model'!$E655,I$388:I$565)</f>
        <v>0</v>
      </c>
      <c r="J655" s="34">
        <f>SUMIF('WC Model'!$E$388:$E$565,'WC Model'!$E655,J$388:J$565)</f>
        <v>0</v>
      </c>
      <c r="K655" s="34">
        <f>SUMIF('WC Model'!$E$388:$E$565,'WC Model'!$E655,K$388:K$565)</f>
        <v>0</v>
      </c>
      <c r="L655" s="34">
        <f>SUMIF('WC Model'!$E$388:$E$565,'WC Model'!$E655,L$388:L$565)</f>
        <v>0</v>
      </c>
      <c r="M655" s="34">
        <f>SUMIF('WC Model'!$E$388:$E$565,'WC Model'!$E655,M$388:M$565)</f>
        <v>0</v>
      </c>
      <c r="N655" s="34">
        <f>SUMIF('WC Model'!$E$388:$E$565,'WC Model'!$E655,N$388:N$565)</f>
        <v>0</v>
      </c>
      <c r="O655" s="34">
        <f>SUMIF('WC Model'!$E$388:$E$565,'WC Model'!$E655,O$388:O$565)</f>
        <v>0</v>
      </c>
      <c r="P655" s="34">
        <f>SUMIF('WC Model'!$E$388:$E$565,'WC Model'!$E655,P$388:P$565)</f>
        <v>0</v>
      </c>
      <c r="Q655" s="34">
        <f>SUMIF('WC Model'!$E$388:$E$565,'WC Model'!$E655,Q$388:Q$565)</f>
        <v>0</v>
      </c>
      <c r="R655" s="34">
        <f>SUMIF('WC Model'!$E$388:$E$565,'WC Model'!$E655,R$388:R$565)</f>
        <v>0</v>
      </c>
      <c r="S655" s="34">
        <f>SUMIF('WC Model'!$E$388:$E$565,'WC Model'!$E655,S$388:S$565)</f>
        <v>0</v>
      </c>
      <c r="T655" s="34">
        <f>SUMIF('WC Model'!$E$388:$E$565,'WC Model'!$E655,T$388:T$565)</f>
        <v>0</v>
      </c>
      <c r="U655" s="34">
        <f>SUMIF('WC Model'!$E$388:$E$565,'WC Model'!$E655,U$388:U$565)</f>
        <v>0</v>
      </c>
      <c r="V655" s="34">
        <f>SUMIF('WC Model'!$E$388:$E$565,'WC Model'!$E655,V$388:V$565)</f>
        <v>0</v>
      </c>
      <c r="W655" s="34">
        <f>SUMIF('WC Model'!$E$388:$E$565,'WC Model'!$E655,W$388:W$565)</f>
        <v>0</v>
      </c>
      <c r="X655" s="34">
        <f>SUMIF('WC Model'!$E$388:$E$565,'WC Model'!$E655,X$388:X$565)</f>
        <v>0</v>
      </c>
      <c r="Y655" s="34">
        <f>SUMIF('WC Model'!$E$388:$E$565,'WC Model'!$E655,Y$388:Y$565)</f>
        <v>0</v>
      </c>
      <c r="Z655" s="34">
        <f>SUMIF('WC Model'!$E$388:$E$565,'WC Model'!$E655,Z$388:Z$565)</f>
        <v>0</v>
      </c>
      <c r="AA655" s="19">
        <f>SUMIF('WC Model'!$E$388:$E$565,'WC Model'!$E655,AA$388:AA$565)</f>
        <v>0</v>
      </c>
      <c r="AB655" s="19">
        <f>SUMIF('WC Model'!$E$388:$E$565,'WC Model'!$E655,AB$388:AB$565)</f>
        <v>0</v>
      </c>
      <c r="AC655" s="19">
        <f>SUMIF('WC Model'!$E$388:$E$565,'WC Model'!$E655,AC$388:AC$565)</f>
        <v>0</v>
      </c>
      <c r="AD655" s="131"/>
      <c r="AE655" s="105"/>
      <c r="AF655" s="47">
        <f t="shared" si="705"/>
        <v>0</v>
      </c>
      <c r="AG655" s="47"/>
      <c r="AH655" s="47"/>
      <c r="AI655" s="47">
        <f t="shared" si="706"/>
        <v>0</v>
      </c>
      <c r="AJ655" s="47"/>
      <c r="AK655" s="47"/>
      <c r="AL655" s="47">
        <f t="shared" si="707"/>
        <v>0</v>
      </c>
      <c r="AM655" s="47"/>
      <c r="AN655" s="47"/>
      <c r="AO655" s="132">
        <f t="shared" si="708"/>
        <v>0</v>
      </c>
      <c r="AP655" s="19"/>
      <c r="AQ655" s="19"/>
      <c r="AR655" s="19"/>
      <c r="AS655" s="19"/>
      <c r="AT655" s="19"/>
      <c r="AU655" s="19"/>
      <c r="AV655" s="19"/>
      <c r="AW655" s="19"/>
      <c r="AY655" s="21"/>
      <c r="BC655" s="49"/>
      <c r="BD655" s="48"/>
      <c r="BE655" s="48"/>
      <c r="BF655" s="48"/>
      <c r="BG655" s="49"/>
      <c r="BH655" s="48"/>
      <c r="BI655" s="48"/>
      <c r="BK655" s="21"/>
      <c r="BW655" s="21"/>
      <c r="CA655" s="21"/>
      <c r="CE655" s="21"/>
      <c r="CI655" s="21"/>
    </row>
    <row r="656" spans="3:89" x14ac:dyDescent="0.2">
      <c r="C656" s="17" t="s">
        <v>1612</v>
      </c>
      <c r="D656" s="17"/>
      <c r="E656" s="20">
        <f t="shared" si="709"/>
        <v>16</v>
      </c>
      <c r="H656" s="19">
        <f>SUMIF('WC Model'!$E$388:$E$565,'WC Model'!$E656,H$388:H$565)</f>
        <v>-4130329.68</v>
      </c>
      <c r="I656" s="34">
        <f>SUMIF('WC Model'!$E$388:$E$565,'WC Model'!$E656,I$388:I$565)</f>
        <v>-4130329.68</v>
      </c>
      <c r="J656" s="34">
        <f>SUMIF('WC Model'!$E$388:$E$565,'WC Model'!$E656,J$388:J$565)</f>
        <v>-4130329.68</v>
      </c>
      <c r="K656" s="34">
        <f>SUMIF('WC Model'!$E$388:$E$565,'WC Model'!$E656,K$388:K$565)</f>
        <v>-7619813.8600000003</v>
      </c>
      <c r="L656" s="34">
        <f>SUMIF('WC Model'!$E$388:$E$565,'WC Model'!$E656,L$388:L$565)</f>
        <v>-7619813.8600000003</v>
      </c>
      <c r="M656" s="34">
        <f>SUMIF('WC Model'!$E$388:$E$565,'WC Model'!$E656,M$388:M$565)</f>
        <v>-7619813.8600000003</v>
      </c>
      <c r="N656" s="34">
        <f>SUMIF('WC Model'!$E$388:$E$565,'WC Model'!$E656,N$388:N$565)</f>
        <v>-15952432.529999999</v>
      </c>
      <c r="O656" s="34">
        <f>SUMIF('WC Model'!$E$388:$E$565,'WC Model'!$E656,O$388:O$565)</f>
        <v>-15952432.529999999</v>
      </c>
      <c r="P656" s="34">
        <f>SUMIF('WC Model'!$E$388:$E$565,'WC Model'!$E656,P$388:P$565)</f>
        <v>-15952432.529999999</v>
      </c>
      <c r="Q656" s="34">
        <f>SUMIF('WC Model'!$E$388:$E$565,'WC Model'!$E656,Q$388:Q$565)</f>
        <v>-26047071.260000002</v>
      </c>
      <c r="R656" s="34">
        <f>SUMIF('WC Model'!$E$388:$E$565,'WC Model'!$E656,R$388:R$565)</f>
        <v>0</v>
      </c>
      <c r="S656" s="34">
        <f>SUMIF('WC Model'!$E$388:$E$565,'WC Model'!$E656,S$388:S$565)</f>
        <v>0</v>
      </c>
      <c r="T656" s="34">
        <f>SUMIF('WC Model'!$E$388:$E$565,'WC Model'!$E656,T$388:T$565)</f>
        <v>0</v>
      </c>
      <c r="U656" s="34">
        <f>SUMIF('WC Model'!$E$388:$E$565,'WC Model'!$E656,U$388:U$565)</f>
        <v>0</v>
      </c>
      <c r="V656" s="34">
        <f>SUMIF('WC Model'!$E$388:$E$565,'WC Model'!$E656,V$388:V$565)</f>
        <v>0</v>
      </c>
      <c r="W656" s="34">
        <f>SUMIF('WC Model'!$E$388:$E$565,'WC Model'!$E656,W$388:W$565)</f>
        <v>0</v>
      </c>
      <c r="X656" s="34">
        <f>SUMIF('WC Model'!$E$388:$E$565,'WC Model'!$E656,X$388:X$565)</f>
        <v>0</v>
      </c>
      <c r="Y656" s="34">
        <f>SUMIF('WC Model'!$E$388:$E$565,'WC Model'!$E656,Y$388:Y$565)</f>
        <v>0</v>
      </c>
      <c r="Z656" s="34">
        <f>SUMIF('WC Model'!$E$388:$E$565,'WC Model'!$E656,Z$388:Z$565)</f>
        <v>0</v>
      </c>
      <c r="AA656" s="19">
        <f>SUMIF('WC Model'!$E$388:$E$565,'WC Model'!$E656,AA$388:AA$565)</f>
        <v>0</v>
      </c>
      <c r="AB656" s="19">
        <f>SUMIF('WC Model'!$E$388:$E$565,'WC Model'!$E656,AB$388:AB$565)</f>
        <v>0</v>
      </c>
      <c r="AC656" s="19">
        <f>SUMIF('WC Model'!$E$388:$E$565,'WC Model'!$E656,AC$388:AC$565)</f>
        <v>0</v>
      </c>
      <c r="AD656" s="131"/>
      <c r="AE656" s="105"/>
      <c r="AF656" s="47">
        <f t="shared" si="705"/>
        <v>-8924136.2191666681</v>
      </c>
      <c r="AG656" s="47"/>
      <c r="AH656" s="47"/>
      <c r="AI656" s="47">
        <f t="shared" si="706"/>
        <v>-7746158.6250000009</v>
      </c>
      <c r="AJ656" s="47"/>
      <c r="AK656" s="47"/>
      <c r="AL656" s="47">
        <f t="shared" si="707"/>
        <v>-5494012.7154166671</v>
      </c>
      <c r="AM656" s="47"/>
      <c r="AN656" s="47"/>
      <c r="AO656" s="132">
        <f t="shared" si="708"/>
        <v>-1085294.6358333335</v>
      </c>
      <c r="AP656" s="19"/>
      <c r="AQ656" s="19"/>
      <c r="AR656" s="19"/>
      <c r="AS656" s="19"/>
      <c r="AT656" s="19"/>
      <c r="AU656" s="19"/>
      <c r="AV656" s="19"/>
      <c r="AW656" s="19"/>
      <c r="AY656" s="21"/>
      <c r="BC656" s="49"/>
      <c r="BD656" s="48"/>
      <c r="BE656" s="48"/>
      <c r="BF656" s="48"/>
      <c r="BG656" s="49"/>
      <c r="BH656" s="48"/>
      <c r="BI656" s="48"/>
      <c r="BK656" s="21"/>
      <c r="BW656" s="21"/>
      <c r="CA656" s="21"/>
      <c r="CE656" s="21"/>
      <c r="CI656" s="21"/>
    </row>
    <row r="657" spans="1:99" x14ac:dyDescent="0.2">
      <c r="C657" s="17" t="s">
        <v>1612</v>
      </c>
      <c r="D657" s="17"/>
      <c r="E657" s="20">
        <f t="shared" si="709"/>
        <v>17</v>
      </c>
      <c r="H657" s="19">
        <f>SUMIF('WC Model'!$E$388:$E$565,'WC Model'!$E657,H$388:H$565)</f>
        <v>-22111609.219999999</v>
      </c>
      <c r="I657" s="34">
        <f>SUMIF('WC Model'!$E$388:$E$565,'WC Model'!$E657,I$388:I$565)</f>
        <v>-21562041.68</v>
      </c>
      <c r="J657" s="34">
        <f>SUMIF('WC Model'!$E$388:$E$565,'WC Model'!$E657,J$388:J$565)</f>
        <v>-21670380.800000001</v>
      </c>
      <c r="K657" s="34">
        <f>SUMIF('WC Model'!$E$388:$E$565,'WC Model'!$E657,K$388:K$565)</f>
        <v>-20566359.48</v>
      </c>
      <c r="L657" s="34">
        <f>SUMIF('WC Model'!$E$388:$E$565,'WC Model'!$E657,L$388:L$565)</f>
        <v>-21230850.719999999</v>
      </c>
      <c r="M657" s="34">
        <f>SUMIF('WC Model'!$E$388:$E$565,'WC Model'!$E657,M$388:M$565)</f>
        <v>-20771178.039999999</v>
      </c>
      <c r="N657" s="34">
        <f>SUMIF('WC Model'!$E$388:$E$565,'WC Model'!$E657,N$388:N$565)</f>
        <v>-19846845.82</v>
      </c>
      <c r="O657" s="34">
        <f>SUMIF('WC Model'!$E$388:$E$565,'WC Model'!$E657,O$388:O$565)</f>
        <v>-21166769.759999998</v>
      </c>
      <c r="P657" s="34">
        <f>SUMIF('WC Model'!$E$388:$E$565,'WC Model'!$E657,P$388:P$565)</f>
        <v>-23054042.940000001</v>
      </c>
      <c r="Q657" s="34">
        <f>SUMIF('WC Model'!$E$388:$E$565,'WC Model'!$E657,Q$388:Q$565)</f>
        <v>-17182940.149999999</v>
      </c>
      <c r="R657" s="34">
        <f>SUMIF('WC Model'!$E$388:$E$565,'WC Model'!$E657,R$388:R$565)</f>
        <v>-26880373.259999998</v>
      </c>
      <c r="S657" s="34">
        <f>SUMIF('WC Model'!$E$388:$E$565,'WC Model'!$E657,S$388:S$565)</f>
        <v>-26143959.25</v>
      </c>
      <c r="T657" s="34">
        <f>SUMIF('WC Model'!$E$388:$E$565,'WC Model'!$E657,T$388:T$565)</f>
        <v>-24198604.800000001</v>
      </c>
      <c r="U657" s="34">
        <f>SUMIF('WC Model'!$E$388:$E$565,'WC Model'!$E657,U$388:U$565)</f>
        <v>-27258343.870000001</v>
      </c>
      <c r="V657" s="34">
        <f>SUMIF('WC Model'!$E$388:$E$565,'WC Model'!$E657,V$388:V$565)</f>
        <v>-39293071.210000001</v>
      </c>
      <c r="W657" s="34">
        <f>SUMIF('WC Model'!$E$388:$E$565,'WC Model'!$E657,W$388:W$565)</f>
        <v>-32727658.82</v>
      </c>
      <c r="X657" s="34">
        <f>SUMIF('WC Model'!$E$388:$E$565,'WC Model'!$E657,X$388:X$565)</f>
        <v>-30096990.07</v>
      </c>
      <c r="Y657" s="34">
        <f>SUMIF('WC Model'!$E$388:$E$565,'WC Model'!$E657,Y$388:Y$565)</f>
        <v>-24633596.23</v>
      </c>
      <c r="Z657" s="34">
        <f>SUMIF('WC Model'!$E$388:$E$565,'WC Model'!$E657,Z$388:Z$565)</f>
        <v>-17251097.800000001</v>
      </c>
      <c r="AA657" s="19">
        <f>SUMIF('WC Model'!$E$388:$E$565,'WC Model'!$E657,AA$388:AA$565)</f>
        <v>-18135149.560000002</v>
      </c>
      <c r="AB657" s="19">
        <f>SUMIF('WC Model'!$E$388:$E$565,'WC Model'!$E657,AB$388:AB$565)</f>
        <v>-20480865.91</v>
      </c>
      <c r="AC657" s="19">
        <f>SUMIF('WC Model'!$E$388:$E$565,'WC Model'!$E657,AC$388:AC$565)</f>
        <v>-18990134.060000002</v>
      </c>
      <c r="AD657" s="131"/>
      <c r="AE657" s="105"/>
      <c r="AF657" s="47">
        <f t="shared" si="705"/>
        <v>-21935904.075833328</v>
      </c>
      <c r="AG657" s="47"/>
      <c r="AH657" s="47"/>
      <c r="AI657" s="47">
        <f t="shared" si="706"/>
        <v>-24472832.41416667</v>
      </c>
      <c r="AJ657" s="47"/>
      <c r="AK657" s="47"/>
      <c r="AL657" s="47">
        <f t="shared" si="707"/>
        <v>-25932110.180833336</v>
      </c>
      <c r="AM657" s="47"/>
      <c r="AN657" s="47"/>
      <c r="AO657" s="132">
        <f t="shared" si="708"/>
        <v>-25432187.32375</v>
      </c>
      <c r="AP657" s="19"/>
      <c r="AQ657" s="19"/>
      <c r="AR657" s="19"/>
      <c r="AS657" s="19"/>
      <c r="AT657" s="19"/>
      <c r="AU657" s="19"/>
      <c r="AV657" s="19"/>
      <c r="AW657" s="19"/>
      <c r="AY657" s="21"/>
      <c r="BC657" s="49"/>
      <c r="BD657" s="48"/>
      <c r="BE657" s="48"/>
      <c r="BF657" s="48"/>
      <c r="BG657" s="49"/>
      <c r="BH657" s="48"/>
      <c r="BI657" s="48"/>
      <c r="BK657" s="21"/>
      <c r="BW657" s="21"/>
      <c r="CA657" s="21"/>
      <c r="CE657" s="21"/>
      <c r="CI657" s="21"/>
    </row>
    <row r="658" spans="1:99" x14ac:dyDescent="0.2">
      <c r="C658" s="17" t="s">
        <v>1612</v>
      </c>
      <c r="D658" s="17"/>
      <c r="E658" s="20">
        <f t="shared" si="709"/>
        <v>18</v>
      </c>
      <c r="H658" s="19">
        <f>SUMIF('WC Model'!$E$388:$E$565,'WC Model'!$E658,H$388:H$565)</f>
        <v>-1339173.71</v>
      </c>
      <c r="I658" s="34">
        <f>SUMIF('WC Model'!$E$388:$E$565,'WC Model'!$E658,I$388:I$565)</f>
        <v>-1347653.95</v>
      </c>
      <c r="J658" s="34">
        <f>SUMIF('WC Model'!$E$388:$E$565,'WC Model'!$E658,J$388:J$565)</f>
        <v>-1356139.63</v>
      </c>
      <c r="K658" s="34">
        <f>SUMIF('WC Model'!$E$388:$E$565,'WC Model'!$E658,K$388:K$565)</f>
        <v>-1364623.5</v>
      </c>
      <c r="L658" s="34">
        <f>SUMIF('WC Model'!$E$388:$E$565,'WC Model'!$E658,L$388:L$565)</f>
        <v>-1373107.36</v>
      </c>
      <c r="M658" s="34">
        <f>SUMIF('WC Model'!$E$388:$E$565,'WC Model'!$E658,M$388:M$565)</f>
        <v>-1381591.18</v>
      </c>
      <c r="N658" s="34">
        <f>SUMIF('WC Model'!$E$388:$E$565,'WC Model'!$E658,N$388:N$565)</f>
        <v>-1390168.44</v>
      </c>
      <c r="O658" s="34">
        <f>SUMIF('WC Model'!$E$388:$E$565,'WC Model'!$E658,O$388:O$565)</f>
        <v>-1398847.84</v>
      </c>
      <c r="P658" s="34">
        <f>SUMIF('WC Model'!$E$388:$E$565,'WC Model'!$E658,P$388:P$565)</f>
        <v>-1404689.72</v>
      </c>
      <c r="Q658" s="34">
        <f>SUMIF('WC Model'!$E$388:$E$565,'WC Model'!$E658,Q$388:Q$565)</f>
        <v>-1410531.5</v>
      </c>
      <c r="R658" s="34">
        <f>SUMIF('WC Model'!$E$388:$E$565,'WC Model'!$E658,R$388:R$565)</f>
        <v>-1416372.21</v>
      </c>
      <c r="S658" s="34">
        <f>SUMIF('WC Model'!$E$388:$E$565,'WC Model'!$E658,S$388:S$565)</f>
        <v>-1422212.88</v>
      </c>
      <c r="T658" s="34">
        <f>SUMIF('WC Model'!$E$388:$E$565,'WC Model'!$E658,T$388:T$565)</f>
        <v>-1428053.7</v>
      </c>
      <c r="U658" s="34">
        <f>SUMIF('WC Model'!$E$388:$E$565,'WC Model'!$E658,U$388:U$565)</f>
        <v>-1433893.88</v>
      </c>
      <c r="V658" s="34">
        <f>SUMIF('WC Model'!$E$388:$E$565,'WC Model'!$E658,V$388:V$565)</f>
        <v>-1439436.79</v>
      </c>
      <c r="W658" s="34">
        <f>SUMIF('WC Model'!$E$388:$E$565,'WC Model'!$E658,W$388:W$565)</f>
        <v>-1444568.47</v>
      </c>
      <c r="X658" s="34">
        <f>SUMIF('WC Model'!$E$388:$E$565,'WC Model'!$E658,X$388:X$565)</f>
        <v>-1449585.77</v>
      </c>
      <c r="Y658" s="34">
        <f>SUMIF('WC Model'!$E$388:$E$565,'WC Model'!$E658,Y$388:Y$565)</f>
        <v>-1454603.08</v>
      </c>
      <c r="Z658" s="34">
        <f>SUMIF('WC Model'!$E$388:$E$565,'WC Model'!$E658,Z$388:Z$565)</f>
        <v>-1459616.61</v>
      </c>
      <c r="AA658" s="19">
        <f>SUMIF('WC Model'!$E$388:$E$565,'WC Model'!$E658,AA$388:AA$565)</f>
        <v>-1464561.73</v>
      </c>
      <c r="AB658" s="19">
        <f>SUMIF('WC Model'!$E$388:$E$565,'WC Model'!$E658,AB$388:AB$565)</f>
        <v>-1469443.1</v>
      </c>
      <c r="AC658" s="19">
        <f>SUMIF('WC Model'!$E$388:$E$565,'WC Model'!$E658,AC$388:AC$565)</f>
        <v>-1474325.57</v>
      </c>
      <c r="AD658" s="131"/>
      <c r="AE658" s="105"/>
      <c r="AF658" s="47">
        <f t="shared" si="705"/>
        <v>-1387462.6595833334</v>
      </c>
      <c r="AG658" s="47"/>
      <c r="AH658" s="47"/>
      <c r="AI658" s="47">
        <f t="shared" si="706"/>
        <v>-1408625.1237499996</v>
      </c>
      <c r="AJ658" s="47"/>
      <c r="AK658" s="47"/>
      <c r="AL658" s="47">
        <f t="shared" si="707"/>
        <v>-1427307.3637500003</v>
      </c>
      <c r="AM658" s="47"/>
      <c r="AN658" s="47"/>
      <c r="AO658" s="132">
        <f t="shared" si="708"/>
        <v>-1443731.39625</v>
      </c>
      <c r="AP658" s="19"/>
      <c r="AQ658" s="19"/>
      <c r="AR658" s="19"/>
      <c r="AS658" s="19"/>
      <c r="AT658" s="19"/>
      <c r="AU658" s="19"/>
      <c r="AV658" s="19"/>
      <c r="AW658" s="19"/>
      <c r="AY658" s="21"/>
      <c r="BC658" s="49"/>
      <c r="BD658" s="48"/>
      <c r="BE658" s="48"/>
      <c r="BF658" s="48"/>
      <c r="BG658" s="49"/>
      <c r="BH658" s="48"/>
      <c r="BI658" s="48"/>
      <c r="BK658" s="21"/>
      <c r="BW658" s="21"/>
      <c r="CA658" s="21"/>
      <c r="CE658" s="21"/>
      <c r="CI658" s="21"/>
    </row>
    <row r="659" spans="1:99" x14ac:dyDescent="0.2">
      <c r="C659" s="17" t="s">
        <v>1612</v>
      </c>
      <c r="D659" s="17"/>
      <c r="E659" s="20">
        <f t="shared" si="709"/>
        <v>19</v>
      </c>
      <c r="H659" s="19">
        <f>SUMIF('WC Model'!$E$388:$E$565,'WC Model'!$E659,H$388:H$565)</f>
        <v>-45559868.909999996</v>
      </c>
      <c r="I659" s="34">
        <f>SUMIF('WC Model'!$E$388:$E$565,'WC Model'!$E659,I$388:I$565)</f>
        <v>-44694578.479999997</v>
      </c>
      <c r="J659" s="34">
        <f>SUMIF('WC Model'!$E$388:$E$565,'WC Model'!$E659,J$388:J$565)</f>
        <v>-45832607.849999994</v>
      </c>
      <c r="K659" s="34">
        <f>SUMIF('WC Model'!$E$388:$E$565,'WC Model'!$E659,K$388:K$565)</f>
        <v>-47102539.379999995</v>
      </c>
      <c r="L659" s="34">
        <f>SUMIF('WC Model'!$E$388:$E$565,'WC Model'!$E659,L$388:L$565)</f>
        <v>-48148262.589999996</v>
      </c>
      <c r="M659" s="34">
        <f>SUMIF('WC Model'!$E$388:$E$565,'WC Model'!$E659,M$388:M$565)</f>
        <v>-49191552.879999995</v>
      </c>
      <c r="N659" s="34">
        <f>SUMIF('WC Model'!$E$388:$E$565,'WC Model'!$E659,N$388:N$565)</f>
        <v>-47021625.710000001</v>
      </c>
      <c r="O659" s="34">
        <f>SUMIF('WC Model'!$E$388:$E$565,'WC Model'!$E659,O$388:O$565)</f>
        <v>-47895582.729999997</v>
      </c>
      <c r="P659" s="34">
        <f>SUMIF('WC Model'!$E$388:$E$565,'WC Model'!$E659,P$388:P$565)</f>
        <v>-48267930.459999993</v>
      </c>
      <c r="Q659" s="34">
        <f>SUMIF('WC Model'!$E$388:$E$565,'WC Model'!$E659,Q$388:Q$565)</f>
        <v>-49442980.890000001</v>
      </c>
      <c r="R659" s="34">
        <f>SUMIF('WC Model'!$E$388:$E$565,'WC Model'!$E659,R$388:R$565)</f>
        <v>-49380360.290000007</v>
      </c>
      <c r="S659" s="34">
        <f>SUMIF('WC Model'!$E$388:$E$565,'WC Model'!$E659,S$388:S$565)</f>
        <v>-49392515.980000004</v>
      </c>
      <c r="T659" s="34">
        <f>SUMIF('WC Model'!$E$388:$E$565,'WC Model'!$E659,T$388:T$565)</f>
        <v>-34669477.550000012</v>
      </c>
      <c r="U659" s="34">
        <f>SUMIF('WC Model'!$E$388:$E$565,'WC Model'!$E659,U$388:U$565)</f>
        <v>-34902920.250000015</v>
      </c>
      <c r="V659" s="34">
        <f>SUMIF('WC Model'!$E$388:$E$565,'WC Model'!$E659,V$388:V$565)</f>
        <v>-35116560.230000012</v>
      </c>
      <c r="W659" s="34">
        <f>SUMIF('WC Model'!$E$388:$E$565,'WC Model'!$E659,W$388:W$565)</f>
        <v>-33752353.790000007</v>
      </c>
      <c r="X659" s="34">
        <f>SUMIF('WC Model'!$E$388:$E$565,'WC Model'!$E659,X$388:X$565)</f>
        <v>-33944993.270000011</v>
      </c>
      <c r="Y659" s="34">
        <f>SUMIF('WC Model'!$E$388:$E$565,'WC Model'!$E659,Y$388:Y$565)</f>
        <v>-34131592.070000008</v>
      </c>
      <c r="Z659" s="34">
        <f>SUMIF('WC Model'!$E$388:$E$565,'WC Model'!$E659,Z$388:Z$565)</f>
        <v>-34311549.270000011</v>
      </c>
      <c r="AA659" s="19">
        <f>SUMIF('WC Model'!$E$388:$E$565,'WC Model'!$E659,AA$388:AA$565)</f>
        <v>-33911991.430000007</v>
      </c>
      <c r="AB659" s="19">
        <f>SUMIF('WC Model'!$E$388:$E$565,'WC Model'!$E659,AB$388:AB$565)</f>
        <v>-32538085.31000001</v>
      </c>
      <c r="AC659" s="19">
        <f>SUMIF('WC Model'!$E$388:$E$565,'WC Model'!$E659,AC$388:AC$565)</f>
        <v>-33264369.510000005</v>
      </c>
      <c r="AD659" s="131"/>
      <c r="AE659" s="105"/>
      <c r="AF659" s="47">
        <f t="shared" si="705"/>
        <v>-47218476.330833323</v>
      </c>
      <c r="AG659" s="47"/>
      <c r="AH659" s="47"/>
      <c r="AI659" s="47">
        <f t="shared" si="706"/>
        <v>-44488101.345416665</v>
      </c>
      <c r="AJ659" s="47"/>
      <c r="AK659" s="47"/>
      <c r="AL659" s="47">
        <f t="shared" si="707"/>
        <v>-40963654.583333336</v>
      </c>
      <c r="AM659" s="47"/>
      <c r="AN659" s="47"/>
      <c r="AO659" s="132">
        <f t="shared" si="708"/>
        <v>-37283839.553333327</v>
      </c>
      <c r="AP659" s="19"/>
      <c r="AQ659" s="19"/>
      <c r="AR659" s="19"/>
      <c r="AS659" s="19"/>
      <c r="AT659" s="19"/>
      <c r="AU659" s="19"/>
      <c r="AV659" s="19"/>
      <c r="AW659" s="19"/>
      <c r="AY659" s="21"/>
      <c r="BC659" s="49"/>
      <c r="BD659" s="48"/>
      <c r="BE659" s="48"/>
      <c r="BF659" s="48"/>
      <c r="BG659" s="49"/>
      <c r="BH659" s="48"/>
      <c r="BI659" s="48"/>
      <c r="BK659" s="21"/>
      <c r="BW659" s="21"/>
      <c r="CA659" s="21"/>
      <c r="CE659" s="21"/>
      <c r="CI659" s="21"/>
    </row>
    <row r="660" spans="1:99" x14ac:dyDescent="0.2">
      <c r="C660" s="17" t="s">
        <v>1612</v>
      </c>
      <c r="D660" s="17"/>
      <c r="E660" s="20">
        <f t="shared" si="709"/>
        <v>20</v>
      </c>
      <c r="H660" s="19">
        <f>SUMIF('WC Model'!$E$388:$E$565,'WC Model'!$E660,H$388:H$565)</f>
        <v>0</v>
      </c>
      <c r="I660" s="34">
        <f>SUMIF('WC Model'!$E$388:$E$565,'WC Model'!$E660,I$388:I$565)</f>
        <v>0</v>
      </c>
      <c r="J660" s="34">
        <f>SUMIF('WC Model'!$E$388:$E$565,'WC Model'!$E660,J$388:J$565)</f>
        <v>0</v>
      </c>
      <c r="K660" s="34">
        <f>SUMIF('WC Model'!$E$388:$E$565,'WC Model'!$E660,K$388:K$565)</f>
        <v>0</v>
      </c>
      <c r="L660" s="34">
        <f>SUMIF('WC Model'!$E$388:$E$565,'WC Model'!$E660,L$388:L$565)</f>
        <v>0</v>
      </c>
      <c r="M660" s="34">
        <f>SUMIF('WC Model'!$E$388:$E$565,'WC Model'!$E660,M$388:M$565)</f>
        <v>0</v>
      </c>
      <c r="N660" s="34">
        <f>SUMIF('WC Model'!$E$388:$E$565,'WC Model'!$E660,N$388:N$565)</f>
        <v>0</v>
      </c>
      <c r="O660" s="34">
        <f>SUMIF('WC Model'!$E$388:$E$565,'WC Model'!$E660,O$388:O$565)</f>
        <v>0</v>
      </c>
      <c r="P660" s="34">
        <f>SUMIF('WC Model'!$E$388:$E$565,'WC Model'!$E660,P$388:P$565)</f>
        <v>0</v>
      </c>
      <c r="Q660" s="34">
        <f>SUMIF('WC Model'!$E$388:$E$565,'WC Model'!$E660,Q$388:Q$565)</f>
        <v>0</v>
      </c>
      <c r="R660" s="34">
        <f>SUMIF('WC Model'!$E$388:$E$565,'WC Model'!$E660,R$388:R$565)</f>
        <v>0</v>
      </c>
      <c r="S660" s="34">
        <f>SUMIF('WC Model'!$E$388:$E$565,'WC Model'!$E660,S$388:S$565)</f>
        <v>0</v>
      </c>
      <c r="T660" s="34">
        <f>SUMIF('WC Model'!$E$388:$E$565,'WC Model'!$E660,T$388:T$565)</f>
        <v>0</v>
      </c>
      <c r="U660" s="34">
        <f>SUMIF('WC Model'!$E$388:$E$565,'WC Model'!$E660,U$388:U$565)</f>
        <v>0</v>
      </c>
      <c r="V660" s="34">
        <f>SUMIF('WC Model'!$E$388:$E$565,'WC Model'!$E660,V$388:V$565)</f>
        <v>0</v>
      </c>
      <c r="W660" s="34">
        <f>SUMIF('WC Model'!$E$388:$E$565,'WC Model'!$E660,W$388:W$565)</f>
        <v>0</v>
      </c>
      <c r="X660" s="34">
        <f>SUMIF('WC Model'!$E$388:$E$565,'WC Model'!$E660,X$388:X$565)</f>
        <v>0</v>
      </c>
      <c r="Y660" s="34">
        <f>SUMIF('WC Model'!$E$388:$E$565,'WC Model'!$E660,Y$388:Y$565)</f>
        <v>0</v>
      </c>
      <c r="Z660" s="34">
        <f>SUMIF('WC Model'!$E$388:$E$565,'WC Model'!$E660,Z$388:Z$565)</f>
        <v>0</v>
      </c>
      <c r="AA660" s="19">
        <f>SUMIF('WC Model'!$E$388:$E$565,'WC Model'!$E660,AA$388:AA$565)</f>
        <v>0</v>
      </c>
      <c r="AB660" s="19">
        <f>SUMIF('WC Model'!$E$388:$E$565,'WC Model'!$E660,AB$388:AB$565)</f>
        <v>0</v>
      </c>
      <c r="AC660" s="19">
        <f>SUMIF('WC Model'!$E$388:$E$565,'WC Model'!$E660,AC$388:AC$565)</f>
        <v>0</v>
      </c>
      <c r="AD660" s="131"/>
      <c r="AE660" s="105"/>
      <c r="AF660" s="47">
        <f t="shared" si="705"/>
        <v>0</v>
      </c>
      <c r="AG660" s="47"/>
      <c r="AH660" s="47"/>
      <c r="AI660" s="47">
        <f t="shared" si="706"/>
        <v>0</v>
      </c>
      <c r="AJ660" s="47"/>
      <c r="AK660" s="47"/>
      <c r="AL660" s="47">
        <f t="shared" si="707"/>
        <v>0</v>
      </c>
      <c r="AM660" s="47"/>
      <c r="AN660" s="47"/>
      <c r="AO660" s="132">
        <f t="shared" si="708"/>
        <v>0</v>
      </c>
      <c r="AP660" s="19"/>
      <c r="AQ660" s="19"/>
      <c r="AR660" s="19"/>
      <c r="AS660" s="19"/>
      <c r="AT660" s="19"/>
      <c r="AU660" s="19"/>
      <c r="AV660" s="19"/>
      <c r="AW660" s="19"/>
      <c r="AY660" s="21"/>
      <c r="BC660" s="49"/>
      <c r="BD660" s="48"/>
      <c r="BE660" s="48"/>
      <c r="BF660" s="48"/>
      <c r="BG660" s="49"/>
      <c r="BH660" s="48"/>
      <c r="BI660" s="48"/>
      <c r="BK660" s="21"/>
      <c r="BW660" s="21"/>
      <c r="CA660" s="21"/>
      <c r="CE660" s="21"/>
      <c r="CI660" s="21"/>
    </row>
    <row r="661" spans="1:99" x14ac:dyDescent="0.2">
      <c r="C661" s="17" t="s">
        <v>1612</v>
      </c>
      <c r="D661" s="17"/>
      <c r="E661" s="20">
        <f t="shared" si="709"/>
        <v>21</v>
      </c>
      <c r="H661" s="19">
        <f>SUMIF('WC Model'!$E$388:$E$565,'WC Model'!$E661,H$388:H$565)</f>
        <v>0</v>
      </c>
      <c r="I661" s="34">
        <f>SUMIF('WC Model'!$E$388:$E$565,'WC Model'!$E661,I$388:I$565)</f>
        <v>0</v>
      </c>
      <c r="J661" s="34">
        <f>SUMIF('WC Model'!$E$388:$E$565,'WC Model'!$E661,J$388:J$565)</f>
        <v>0</v>
      </c>
      <c r="K661" s="34">
        <f>SUMIF('WC Model'!$E$388:$E$565,'WC Model'!$E661,K$388:K$565)</f>
        <v>0</v>
      </c>
      <c r="L661" s="34">
        <f>SUMIF('WC Model'!$E$388:$E$565,'WC Model'!$E661,L$388:L$565)</f>
        <v>0</v>
      </c>
      <c r="M661" s="34">
        <f>SUMIF('WC Model'!$E$388:$E$565,'WC Model'!$E661,M$388:M$565)</f>
        <v>0</v>
      </c>
      <c r="N661" s="34">
        <f>SUMIF('WC Model'!$E$388:$E$565,'WC Model'!$E661,N$388:N$565)</f>
        <v>0</v>
      </c>
      <c r="O661" s="34">
        <f>SUMIF('WC Model'!$E$388:$E$565,'WC Model'!$E661,O$388:O$565)</f>
        <v>0</v>
      </c>
      <c r="P661" s="34">
        <f>SUMIF('WC Model'!$E$388:$E$565,'WC Model'!$E661,P$388:P$565)</f>
        <v>0</v>
      </c>
      <c r="Q661" s="34">
        <f>SUMIF('WC Model'!$E$388:$E$565,'WC Model'!$E661,Q$388:Q$565)</f>
        <v>0</v>
      </c>
      <c r="R661" s="34">
        <f>SUMIF('WC Model'!$E$388:$E$565,'WC Model'!$E661,R$388:R$565)</f>
        <v>0</v>
      </c>
      <c r="S661" s="34">
        <f>SUMIF('WC Model'!$E$388:$E$565,'WC Model'!$E661,S$388:S$565)</f>
        <v>0</v>
      </c>
      <c r="T661" s="34">
        <f>SUMIF('WC Model'!$E$388:$E$565,'WC Model'!$E661,T$388:T$565)</f>
        <v>0</v>
      </c>
      <c r="U661" s="34">
        <f>SUMIF('WC Model'!$E$388:$E$565,'WC Model'!$E661,U$388:U$565)</f>
        <v>0</v>
      </c>
      <c r="V661" s="34">
        <f>SUMIF('WC Model'!$E$388:$E$565,'WC Model'!$E661,V$388:V$565)</f>
        <v>0</v>
      </c>
      <c r="W661" s="34">
        <f>SUMIF('WC Model'!$E$388:$E$565,'WC Model'!$E661,W$388:W$565)</f>
        <v>0</v>
      </c>
      <c r="X661" s="34">
        <f>SUMIF('WC Model'!$E$388:$E$565,'WC Model'!$E661,X$388:X$565)</f>
        <v>0</v>
      </c>
      <c r="Y661" s="34">
        <f>SUMIF('WC Model'!$E$388:$E$565,'WC Model'!$E661,Y$388:Y$565)</f>
        <v>0</v>
      </c>
      <c r="Z661" s="34">
        <f>SUMIF('WC Model'!$E$388:$E$565,'WC Model'!$E661,Z$388:Z$565)</f>
        <v>0</v>
      </c>
      <c r="AA661" s="19">
        <f>SUMIF('WC Model'!$E$388:$E$565,'WC Model'!$E661,AA$388:AA$565)</f>
        <v>0</v>
      </c>
      <c r="AB661" s="19">
        <f>SUMIF('WC Model'!$E$388:$E$565,'WC Model'!$E661,AB$388:AB$565)</f>
        <v>0</v>
      </c>
      <c r="AC661" s="19">
        <f>SUMIF('WC Model'!$E$388:$E$565,'WC Model'!$E661,AC$388:AC$565)</f>
        <v>0</v>
      </c>
      <c r="AD661" s="131"/>
      <c r="AE661" s="105"/>
      <c r="AF661" s="47">
        <f t="shared" si="705"/>
        <v>0</v>
      </c>
      <c r="AG661" s="47"/>
      <c r="AH661" s="47"/>
      <c r="AI661" s="47">
        <f t="shared" si="706"/>
        <v>0</v>
      </c>
      <c r="AJ661" s="47"/>
      <c r="AK661" s="47"/>
      <c r="AL661" s="47">
        <f t="shared" si="707"/>
        <v>0</v>
      </c>
      <c r="AM661" s="47"/>
      <c r="AN661" s="47"/>
      <c r="AO661" s="132">
        <f t="shared" si="708"/>
        <v>0</v>
      </c>
      <c r="AP661" s="19"/>
      <c r="AQ661" s="19"/>
      <c r="AR661" s="19"/>
      <c r="AS661" s="19"/>
      <c r="AT661" s="19"/>
      <c r="AU661" s="19"/>
      <c r="AV661" s="19"/>
      <c r="AW661" s="19"/>
      <c r="AY661" s="21"/>
      <c r="BC661" s="49"/>
      <c r="BD661" s="48"/>
      <c r="BE661" s="48"/>
      <c r="BF661" s="48"/>
      <c r="BG661" s="49"/>
      <c r="BH661" s="48"/>
      <c r="BI661" s="48"/>
      <c r="BK661" s="21"/>
      <c r="BW661" s="21"/>
      <c r="CA661" s="21"/>
      <c r="CE661" s="21"/>
      <c r="CI661" s="21"/>
    </row>
    <row r="662" spans="1:99" x14ac:dyDescent="0.2">
      <c r="C662" s="17" t="s">
        <v>1612</v>
      </c>
      <c r="D662" s="17"/>
      <c r="E662" s="20">
        <f t="shared" si="709"/>
        <v>22</v>
      </c>
      <c r="H662" s="19">
        <f>SUMIF('WC Model'!$E$388:$E$565,'WC Model'!$E662,H$388:H$565)</f>
        <v>0</v>
      </c>
      <c r="I662" s="34">
        <f>SUMIF('WC Model'!$E$388:$E$565,'WC Model'!$E662,I$388:I$565)</f>
        <v>0</v>
      </c>
      <c r="J662" s="34">
        <f>SUMIF('WC Model'!$E$388:$E$565,'WC Model'!$E662,J$388:J$565)</f>
        <v>0</v>
      </c>
      <c r="K662" s="34">
        <f>SUMIF('WC Model'!$E$388:$E$565,'WC Model'!$E662,K$388:K$565)</f>
        <v>0</v>
      </c>
      <c r="L662" s="34">
        <f>SUMIF('WC Model'!$E$388:$E$565,'WC Model'!$E662,L$388:L$565)</f>
        <v>0</v>
      </c>
      <c r="M662" s="34">
        <f>SUMIF('WC Model'!$E$388:$E$565,'WC Model'!$E662,M$388:M$565)</f>
        <v>0</v>
      </c>
      <c r="N662" s="34">
        <f>SUMIF('WC Model'!$E$388:$E$565,'WC Model'!$E662,N$388:N$565)</f>
        <v>0</v>
      </c>
      <c r="O662" s="34">
        <f>SUMIF('WC Model'!$E$388:$E$565,'WC Model'!$E662,O$388:O$565)</f>
        <v>0</v>
      </c>
      <c r="P662" s="34">
        <f>SUMIF('WC Model'!$E$388:$E$565,'WC Model'!$E662,P$388:P$565)</f>
        <v>0</v>
      </c>
      <c r="Q662" s="34">
        <f>SUMIF('WC Model'!$E$388:$E$565,'WC Model'!$E662,Q$388:Q$565)</f>
        <v>0</v>
      </c>
      <c r="R662" s="34">
        <f>SUMIF('WC Model'!$E$388:$E$565,'WC Model'!$E662,R$388:R$565)</f>
        <v>0</v>
      </c>
      <c r="S662" s="34">
        <f>SUMIF('WC Model'!$E$388:$E$565,'WC Model'!$E662,S$388:S$565)</f>
        <v>0</v>
      </c>
      <c r="T662" s="34">
        <f>SUMIF('WC Model'!$E$388:$E$565,'WC Model'!$E662,T$388:T$565)</f>
        <v>0</v>
      </c>
      <c r="U662" s="34">
        <f>SUMIF('WC Model'!$E$388:$E$565,'WC Model'!$E662,U$388:U$565)</f>
        <v>0</v>
      </c>
      <c r="V662" s="34">
        <f>SUMIF('WC Model'!$E$388:$E$565,'WC Model'!$E662,V$388:V$565)</f>
        <v>0</v>
      </c>
      <c r="W662" s="34">
        <f>SUMIF('WC Model'!$E$388:$E$565,'WC Model'!$E662,W$388:W$565)</f>
        <v>0</v>
      </c>
      <c r="X662" s="34">
        <f>SUMIF('WC Model'!$E$388:$E$565,'WC Model'!$E662,X$388:X$565)</f>
        <v>0</v>
      </c>
      <c r="Y662" s="34">
        <f>SUMIF('WC Model'!$E$388:$E$565,'WC Model'!$E662,Y$388:Y$565)</f>
        <v>0</v>
      </c>
      <c r="Z662" s="34">
        <f>SUMIF('WC Model'!$E$388:$E$565,'WC Model'!$E662,Z$388:Z$565)</f>
        <v>0</v>
      </c>
      <c r="AA662" s="19">
        <f>SUMIF('WC Model'!$E$388:$E$565,'WC Model'!$E662,AA$388:AA$565)</f>
        <v>0</v>
      </c>
      <c r="AB662" s="19">
        <f>SUMIF('WC Model'!$E$388:$E$565,'WC Model'!$E662,AB$388:AB$565)</f>
        <v>0</v>
      </c>
      <c r="AC662" s="19">
        <f>SUMIF('WC Model'!$E$388:$E$565,'WC Model'!$E662,AC$388:AC$565)</f>
        <v>0</v>
      </c>
      <c r="AD662" s="131"/>
      <c r="AE662" s="105"/>
      <c r="AF662" s="47">
        <f t="shared" si="705"/>
        <v>0</v>
      </c>
      <c r="AG662" s="47"/>
      <c r="AH662" s="47"/>
      <c r="AI662" s="47">
        <f t="shared" si="706"/>
        <v>0</v>
      </c>
      <c r="AJ662" s="47"/>
      <c r="AK662" s="47"/>
      <c r="AL662" s="47">
        <f t="shared" si="707"/>
        <v>0</v>
      </c>
      <c r="AM662" s="47"/>
      <c r="AN662" s="47"/>
      <c r="AO662" s="132">
        <f t="shared" si="708"/>
        <v>0</v>
      </c>
      <c r="AP662" s="19"/>
      <c r="AQ662" s="19"/>
      <c r="AR662" s="19"/>
      <c r="AS662" s="19"/>
      <c r="AT662" s="19"/>
      <c r="AU662" s="19"/>
      <c r="AV662" s="19"/>
      <c r="AW662" s="19"/>
      <c r="AY662" s="21"/>
      <c r="BC662" s="49"/>
      <c r="BD662" s="48"/>
      <c r="BE662" s="48"/>
      <c r="BF662" s="48"/>
      <c r="BG662" s="49"/>
      <c r="BH662" s="48"/>
      <c r="BI662" s="48"/>
      <c r="BK662" s="21"/>
      <c r="BW662" s="21"/>
      <c r="CA662" s="21"/>
      <c r="CE662" s="21"/>
      <c r="CI662" s="21"/>
    </row>
    <row r="663" spans="1:99" x14ac:dyDescent="0.2">
      <c r="C663" s="17" t="s">
        <v>1612</v>
      </c>
      <c r="D663" s="17"/>
      <c r="E663" s="20">
        <f t="shared" si="709"/>
        <v>23</v>
      </c>
      <c r="H663" s="19">
        <f>SUMIF('WC Model'!$E$388:$E$565,'WC Model'!$E663,H$388:H$565)</f>
        <v>-371035371.05000001</v>
      </c>
      <c r="I663" s="34">
        <f>SUMIF('WC Model'!$E$388:$E$565,'WC Model'!$E663,I$388:I$565)</f>
        <v>-368156109.17000002</v>
      </c>
      <c r="J663" s="34">
        <f>SUMIF('WC Model'!$E$388:$E$565,'WC Model'!$E663,J$388:J$565)</f>
        <v>-369566626.39000005</v>
      </c>
      <c r="K663" s="34">
        <f>SUMIF('WC Model'!$E$388:$E$565,'WC Model'!$E663,K$388:K$565)</f>
        <v>-356377246.03000003</v>
      </c>
      <c r="L663" s="34">
        <f>SUMIF('WC Model'!$E$388:$E$565,'WC Model'!$E663,L$388:L$565)</f>
        <v>-352953350.84000003</v>
      </c>
      <c r="M663" s="34">
        <f>SUMIF('WC Model'!$E$388:$E$565,'WC Model'!$E663,M$388:M$565)</f>
        <v>-354574468.80000001</v>
      </c>
      <c r="N663" s="34">
        <f>SUMIF('WC Model'!$E$388:$E$565,'WC Model'!$E663,N$388:N$565)</f>
        <v>-343038472.75999999</v>
      </c>
      <c r="O663" s="34">
        <f>SUMIF('WC Model'!$E$388:$E$565,'WC Model'!$E663,O$388:O$565)</f>
        <v>-341558755.56000006</v>
      </c>
      <c r="P663" s="34">
        <f>SUMIF('WC Model'!$E$388:$E$565,'WC Model'!$E663,P$388:P$565)</f>
        <v>-344984740.91000009</v>
      </c>
      <c r="Q663" s="34">
        <f>SUMIF('WC Model'!$E$388:$E$565,'WC Model'!$E663,Q$388:Q$565)</f>
        <v>-366971465.71999997</v>
      </c>
      <c r="R663" s="34">
        <f>SUMIF('WC Model'!$E$388:$E$565,'WC Model'!$E663,R$388:R$565)</f>
        <v>-366055055.75000006</v>
      </c>
      <c r="S663" s="34">
        <f>SUMIF('WC Model'!$E$388:$E$565,'WC Model'!$E663,S$388:S$565)</f>
        <v>-367331003.94</v>
      </c>
      <c r="T663" s="34">
        <f>SUMIF('WC Model'!$E$388:$E$565,'WC Model'!$E663,T$388:T$565)</f>
        <v>-361837941.67000008</v>
      </c>
      <c r="U663" s="34">
        <f>SUMIF('WC Model'!$E$388:$E$565,'WC Model'!$E663,U$388:U$565)</f>
        <v>-360578917.00000006</v>
      </c>
      <c r="V663" s="34">
        <f>SUMIF('WC Model'!$E$388:$E$565,'WC Model'!$E663,V$388:V$565)</f>
        <v>-362649239.75000006</v>
      </c>
      <c r="W663" s="34">
        <f>SUMIF('WC Model'!$E$388:$E$565,'WC Model'!$E663,W$388:W$565)</f>
        <v>-356580136.79000002</v>
      </c>
      <c r="X663" s="34">
        <f>SUMIF('WC Model'!$E$388:$E$565,'WC Model'!$E663,X$388:X$565)</f>
        <v>-353261186.59000003</v>
      </c>
      <c r="Y663" s="34">
        <f>SUMIF('WC Model'!$E$388:$E$565,'WC Model'!$E663,Y$388:Y$565)</f>
        <v>-354740569.12</v>
      </c>
      <c r="Z663" s="34">
        <f>SUMIF('WC Model'!$E$388:$E$565,'WC Model'!$E663,Z$388:Z$565)</f>
        <v>-355384482.22000009</v>
      </c>
      <c r="AA663" s="19">
        <f>SUMIF('WC Model'!$E$388:$E$565,'WC Model'!$E663,AA$388:AA$565)</f>
        <v>-423794121.50999999</v>
      </c>
      <c r="AB663" s="19">
        <f>SUMIF('WC Model'!$E$388:$E$565,'WC Model'!$E663,AB$388:AB$565)</f>
        <v>-424224852.13999999</v>
      </c>
      <c r="AC663" s="19">
        <f>SUMIF('WC Model'!$E$388:$E$565,'WC Model'!$E663,AC$388:AC$565)</f>
        <v>-434140935.69999999</v>
      </c>
      <c r="AD663" s="131"/>
      <c r="AE663" s="105"/>
      <c r="AF663" s="47">
        <f t="shared" si="705"/>
        <v>-358166996.01916683</v>
      </c>
      <c r="AG663" s="47"/>
      <c r="AH663" s="47"/>
      <c r="AI663" s="47">
        <f t="shared" si="706"/>
        <v>-356584342.00916672</v>
      </c>
      <c r="AJ663" s="47"/>
      <c r="AK663" s="47"/>
      <c r="AL663" s="47">
        <f t="shared" si="707"/>
        <v>-357146707.5241667</v>
      </c>
      <c r="AM663" s="47"/>
      <c r="AN663" s="47"/>
      <c r="AO663" s="132">
        <f t="shared" si="708"/>
        <v>-373916142.26583332</v>
      </c>
      <c r="AP663" s="19"/>
      <c r="AQ663" s="19"/>
      <c r="AR663" s="19"/>
      <c r="AS663" s="19"/>
      <c r="AT663" s="19"/>
      <c r="AU663" s="19"/>
      <c r="AV663" s="19"/>
      <c r="AW663" s="19"/>
      <c r="AY663" s="21"/>
      <c r="BC663" s="49"/>
      <c r="BD663" s="48"/>
      <c r="BE663" s="48"/>
      <c r="BF663" s="48"/>
      <c r="BG663" s="49"/>
      <c r="BH663" s="48"/>
      <c r="BI663" s="48"/>
      <c r="BK663" s="21"/>
      <c r="BW663" s="21"/>
      <c r="CA663" s="21"/>
      <c r="CE663" s="21"/>
      <c r="CI663" s="21"/>
    </row>
    <row r="664" spans="1:99" x14ac:dyDescent="0.2">
      <c r="C664" s="17" t="s">
        <v>1612</v>
      </c>
      <c r="D664" s="17"/>
      <c r="E664" s="20">
        <f t="shared" si="709"/>
        <v>24</v>
      </c>
      <c r="H664" s="19">
        <f>SUMIF('WC Model'!$E$388:$E$565,'WC Model'!$E664,H$388:H$565)</f>
        <v>0</v>
      </c>
      <c r="I664" s="34">
        <f>SUMIF('WC Model'!$E$388:$E$565,'WC Model'!$E664,I$388:I$565)</f>
        <v>0</v>
      </c>
      <c r="J664" s="34">
        <f>SUMIF('WC Model'!$E$388:$E$565,'WC Model'!$E664,J$388:J$565)</f>
        <v>0</v>
      </c>
      <c r="K664" s="34">
        <f>SUMIF('WC Model'!$E$388:$E$565,'WC Model'!$E664,K$388:K$565)</f>
        <v>0</v>
      </c>
      <c r="L664" s="34">
        <f>SUMIF('WC Model'!$E$388:$E$565,'WC Model'!$E664,L$388:L$565)</f>
        <v>0</v>
      </c>
      <c r="M664" s="34">
        <f>SUMIF('WC Model'!$E$388:$E$565,'WC Model'!$E664,M$388:M$565)</f>
        <v>0</v>
      </c>
      <c r="N664" s="34">
        <f>SUMIF('WC Model'!$E$388:$E$565,'WC Model'!$E664,N$388:N$565)</f>
        <v>0</v>
      </c>
      <c r="O664" s="34">
        <f>SUMIF('WC Model'!$E$388:$E$565,'WC Model'!$E664,O$388:O$565)</f>
        <v>0</v>
      </c>
      <c r="P664" s="34">
        <f>SUMIF('WC Model'!$E$388:$E$565,'WC Model'!$E664,P$388:P$565)</f>
        <v>0</v>
      </c>
      <c r="Q664" s="34">
        <f>SUMIF('WC Model'!$E$388:$E$565,'WC Model'!$E664,Q$388:Q$565)</f>
        <v>0</v>
      </c>
      <c r="R664" s="34">
        <f>SUMIF('WC Model'!$E$388:$E$565,'WC Model'!$E664,R$388:R$565)</f>
        <v>0</v>
      </c>
      <c r="S664" s="34">
        <f>SUMIF('WC Model'!$E$388:$E$565,'WC Model'!$E664,S$388:S$565)</f>
        <v>0</v>
      </c>
      <c r="T664" s="34">
        <f>SUMIF('WC Model'!$E$388:$E$565,'WC Model'!$E664,T$388:T$565)</f>
        <v>0</v>
      </c>
      <c r="U664" s="34">
        <f>SUMIF('WC Model'!$E$388:$E$565,'WC Model'!$E664,U$388:U$565)</f>
        <v>0</v>
      </c>
      <c r="V664" s="34">
        <f>SUMIF('WC Model'!$E$388:$E$565,'WC Model'!$E664,V$388:V$565)</f>
        <v>0</v>
      </c>
      <c r="W664" s="34">
        <f>SUMIF('WC Model'!$E$388:$E$565,'WC Model'!$E664,W$388:W$565)</f>
        <v>0</v>
      </c>
      <c r="X664" s="34">
        <f>SUMIF('WC Model'!$E$388:$E$565,'WC Model'!$E664,X$388:X$565)</f>
        <v>0</v>
      </c>
      <c r="Y664" s="34">
        <f>SUMIF('WC Model'!$E$388:$E$565,'WC Model'!$E664,Y$388:Y$565)</f>
        <v>0</v>
      </c>
      <c r="Z664" s="34">
        <f>SUMIF('WC Model'!$E$388:$E$565,'WC Model'!$E664,Z$388:Z$565)</f>
        <v>0</v>
      </c>
      <c r="AA664" s="19">
        <f>SUMIF('WC Model'!$E$388:$E$565,'WC Model'!$E664,AA$388:AA$565)</f>
        <v>0</v>
      </c>
      <c r="AB664" s="19">
        <f>SUMIF('WC Model'!$E$388:$E$565,'WC Model'!$E664,AB$388:AB$565)</f>
        <v>0</v>
      </c>
      <c r="AC664" s="19">
        <f>SUMIF('WC Model'!$E$388:$E$565,'WC Model'!$E664,AC$388:AC$565)</f>
        <v>0</v>
      </c>
      <c r="AD664" s="131"/>
      <c r="AE664" s="105"/>
      <c r="AF664" s="47">
        <f t="shared" si="705"/>
        <v>0</v>
      </c>
      <c r="AG664" s="47"/>
      <c r="AH664" s="47"/>
      <c r="AI664" s="47">
        <f t="shared" si="706"/>
        <v>0</v>
      </c>
      <c r="AJ664" s="47"/>
      <c r="AK664" s="47"/>
      <c r="AL664" s="47">
        <f t="shared" si="707"/>
        <v>0</v>
      </c>
      <c r="AM664" s="47"/>
      <c r="AN664" s="47"/>
      <c r="AO664" s="132">
        <f t="shared" si="708"/>
        <v>0</v>
      </c>
      <c r="AP664" s="19"/>
      <c r="AQ664" s="19"/>
      <c r="AR664" s="19"/>
      <c r="AS664" s="19"/>
      <c r="AT664" s="19"/>
      <c r="AU664" s="19"/>
      <c r="AV664" s="19"/>
      <c r="AW664" s="19"/>
      <c r="AY664" s="21"/>
      <c r="BC664" s="49"/>
      <c r="BD664" s="48"/>
      <c r="BE664" s="48"/>
      <c r="BF664" s="48"/>
      <c r="BG664" s="49"/>
      <c r="BH664" s="48"/>
      <c r="BI664" s="48"/>
      <c r="BK664" s="21"/>
      <c r="BW664" s="21"/>
      <c r="CA664" s="21"/>
      <c r="CE664" s="21"/>
      <c r="CI664" s="21"/>
    </row>
    <row r="665" spans="1:99" x14ac:dyDescent="0.2">
      <c r="C665" s="17" t="s">
        <v>1612</v>
      </c>
      <c r="D665" s="17"/>
      <c r="E665" s="20">
        <f t="shared" si="709"/>
        <v>25</v>
      </c>
      <c r="H665" s="19">
        <f>SUMIF('WC Model'!$E$388:$E$565,'WC Model'!$E665,H$388:H$565)</f>
        <v>0</v>
      </c>
      <c r="I665" s="34">
        <f>SUMIF('WC Model'!$E$388:$E$565,'WC Model'!$E665,I$388:I$565)</f>
        <v>0</v>
      </c>
      <c r="J665" s="34">
        <f>SUMIF('WC Model'!$E$388:$E$565,'WC Model'!$E665,J$388:J$565)</f>
        <v>0</v>
      </c>
      <c r="K665" s="34">
        <f>SUMIF('WC Model'!$E$388:$E$565,'WC Model'!$E665,K$388:K$565)</f>
        <v>0</v>
      </c>
      <c r="L665" s="34">
        <f>SUMIF('WC Model'!$E$388:$E$565,'WC Model'!$E665,L$388:L$565)</f>
        <v>0</v>
      </c>
      <c r="M665" s="34">
        <f>SUMIF('WC Model'!$E$388:$E$565,'WC Model'!$E665,M$388:M$565)</f>
        <v>0</v>
      </c>
      <c r="N665" s="34">
        <f>SUMIF('WC Model'!$E$388:$E$565,'WC Model'!$E665,N$388:N$565)</f>
        <v>0</v>
      </c>
      <c r="O665" s="34">
        <f>SUMIF('WC Model'!$E$388:$E$565,'WC Model'!$E665,O$388:O$565)</f>
        <v>0</v>
      </c>
      <c r="P665" s="34">
        <f>SUMIF('WC Model'!$E$388:$E$565,'WC Model'!$E665,P$388:P$565)</f>
        <v>0</v>
      </c>
      <c r="Q665" s="34">
        <f>SUMIF('WC Model'!$E$388:$E$565,'WC Model'!$E665,Q$388:Q$565)</f>
        <v>0</v>
      </c>
      <c r="R665" s="34">
        <f>SUMIF('WC Model'!$E$388:$E$565,'WC Model'!$E665,R$388:R$565)</f>
        <v>0</v>
      </c>
      <c r="S665" s="34">
        <f>SUMIF('WC Model'!$E$388:$E$565,'WC Model'!$E665,S$388:S$565)</f>
        <v>0</v>
      </c>
      <c r="T665" s="34">
        <f>SUMIF('WC Model'!$E$388:$E$565,'WC Model'!$E665,T$388:T$565)</f>
        <v>0</v>
      </c>
      <c r="U665" s="34">
        <f>SUMIF('WC Model'!$E$388:$E$565,'WC Model'!$E665,U$388:U$565)</f>
        <v>0</v>
      </c>
      <c r="V665" s="34">
        <f>SUMIF('WC Model'!$E$388:$E$565,'WC Model'!$E665,V$388:V$565)</f>
        <v>0</v>
      </c>
      <c r="W665" s="34">
        <f>SUMIF('WC Model'!$E$388:$E$565,'WC Model'!$E665,W$388:W$565)</f>
        <v>0</v>
      </c>
      <c r="X665" s="34">
        <f>SUMIF('WC Model'!$E$388:$E$565,'WC Model'!$E665,X$388:X$565)</f>
        <v>0</v>
      </c>
      <c r="Y665" s="34">
        <f>SUMIF('WC Model'!$E$388:$E$565,'WC Model'!$E665,Y$388:Y$565)</f>
        <v>0</v>
      </c>
      <c r="Z665" s="34">
        <f>SUMIF('WC Model'!$E$388:$E$565,'WC Model'!$E665,Z$388:Z$565)</f>
        <v>0</v>
      </c>
      <c r="AA665" s="19">
        <f>SUMIF('WC Model'!$E$388:$E$565,'WC Model'!$E665,AA$388:AA$565)</f>
        <v>0</v>
      </c>
      <c r="AB665" s="19">
        <f>SUMIF('WC Model'!$E$388:$E$565,'WC Model'!$E665,AB$388:AB$565)</f>
        <v>0</v>
      </c>
      <c r="AC665" s="19">
        <f>SUMIF('WC Model'!$E$388:$E$565,'WC Model'!$E665,AC$388:AC$565)</f>
        <v>0</v>
      </c>
      <c r="AD665" s="131"/>
      <c r="AE665" s="105"/>
      <c r="AF665" s="47">
        <f t="shared" si="705"/>
        <v>0</v>
      </c>
      <c r="AG665" s="47"/>
      <c r="AH665" s="47"/>
      <c r="AI665" s="47">
        <f t="shared" si="706"/>
        <v>0</v>
      </c>
      <c r="AJ665" s="47"/>
      <c r="AK665" s="47"/>
      <c r="AL665" s="47">
        <f t="shared" si="707"/>
        <v>0</v>
      </c>
      <c r="AM665" s="47"/>
      <c r="AN665" s="47"/>
      <c r="AO665" s="132">
        <f t="shared" si="708"/>
        <v>0</v>
      </c>
      <c r="AP665" s="19"/>
      <c r="AQ665" s="19"/>
      <c r="AR665" s="19"/>
      <c r="AS665" s="19"/>
      <c r="AT665" s="19"/>
      <c r="AU665" s="19"/>
      <c r="AV665" s="19"/>
      <c r="AW665" s="19"/>
      <c r="AY665" s="21"/>
      <c r="BC665" s="49"/>
      <c r="BD665" s="48"/>
      <c r="BE665" s="48"/>
      <c r="BF665" s="48"/>
      <c r="BG665" s="49"/>
      <c r="BH665" s="48"/>
      <c r="BI665" s="48"/>
      <c r="BK665" s="21"/>
      <c r="BW665" s="21"/>
      <c r="CA665" s="21"/>
      <c r="CE665" s="21"/>
      <c r="CI665" s="21"/>
    </row>
    <row r="666" spans="1:99" x14ac:dyDescent="0.2">
      <c r="C666" s="17" t="s">
        <v>1612</v>
      </c>
      <c r="D666" s="17"/>
      <c r="E666" s="20">
        <f t="shared" si="709"/>
        <v>26</v>
      </c>
      <c r="H666" s="19">
        <f>SUMIF('WC Model'!$E$388:$E$565,'WC Model'!$E666,H$388:H$565)</f>
        <v>0</v>
      </c>
      <c r="I666" s="34">
        <f>SUMIF('WC Model'!$E$388:$E$565,'WC Model'!$E666,I$388:I$565)</f>
        <v>0</v>
      </c>
      <c r="J666" s="34">
        <f>SUMIF('WC Model'!$E$388:$E$565,'WC Model'!$E666,J$388:J$565)</f>
        <v>0</v>
      </c>
      <c r="K666" s="34">
        <f>SUMIF('WC Model'!$E$388:$E$565,'WC Model'!$E666,K$388:K$565)</f>
        <v>0</v>
      </c>
      <c r="L666" s="34">
        <f>SUMIF('WC Model'!$E$388:$E$565,'WC Model'!$E666,L$388:L$565)</f>
        <v>0</v>
      </c>
      <c r="M666" s="34">
        <f>SUMIF('WC Model'!$E$388:$E$565,'WC Model'!$E666,M$388:M$565)</f>
        <v>0</v>
      </c>
      <c r="N666" s="34">
        <f>SUMIF('WC Model'!$E$388:$E$565,'WC Model'!$E666,N$388:N$565)</f>
        <v>0</v>
      </c>
      <c r="O666" s="34">
        <f>SUMIF('WC Model'!$E$388:$E$565,'WC Model'!$E666,O$388:O$565)</f>
        <v>0</v>
      </c>
      <c r="P666" s="34">
        <f>SUMIF('WC Model'!$E$388:$E$565,'WC Model'!$E666,P$388:P$565)</f>
        <v>0</v>
      </c>
      <c r="Q666" s="34">
        <f>SUMIF('WC Model'!$E$388:$E$565,'WC Model'!$E666,Q$388:Q$565)</f>
        <v>0</v>
      </c>
      <c r="R666" s="34">
        <f>SUMIF('WC Model'!$E$388:$E$565,'WC Model'!$E666,R$388:R$565)</f>
        <v>0</v>
      </c>
      <c r="S666" s="34">
        <f>SUMIF('WC Model'!$E$388:$E$565,'WC Model'!$E666,S$388:S$565)</f>
        <v>0</v>
      </c>
      <c r="T666" s="34">
        <f>SUMIF('WC Model'!$E$388:$E$565,'WC Model'!$E666,T$388:T$565)</f>
        <v>0</v>
      </c>
      <c r="U666" s="34">
        <f>SUMIF('WC Model'!$E$388:$E$565,'WC Model'!$E666,U$388:U$565)</f>
        <v>0</v>
      </c>
      <c r="V666" s="34">
        <f>SUMIF('WC Model'!$E$388:$E$565,'WC Model'!$E666,V$388:V$565)</f>
        <v>0</v>
      </c>
      <c r="W666" s="34">
        <f>SUMIF('WC Model'!$E$388:$E$565,'WC Model'!$E666,W$388:W$565)</f>
        <v>0</v>
      </c>
      <c r="X666" s="34">
        <f>SUMIF('WC Model'!$E$388:$E$565,'WC Model'!$E666,X$388:X$565)</f>
        <v>0</v>
      </c>
      <c r="Y666" s="34">
        <f>SUMIF('WC Model'!$E$388:$E$565,'WC Model'!$E666,Y$388:Y$565)</f>
        <v>0</v>
      </c>
      <c r="Z666" s="34">
        <f>SUMIF('WC Model'!$E$388:$E$565,'WC Model'!$E666,Z$388:Z$565)</f>
        <v>0</v>
      </c>
      <c r="AA666" s="19">
        <f>SUMIF('WC Model'!$E$388:$E$565,'WC Model'!$E666,AA$388:AA$565)</f>
        <v>0</v>
      </c>
      <c r="AB666" s="19">
        <f>SUMIF('WC Model'!$E$388:$E$565,'WC Model'!$E666,AB$388:AB$565)</f>
        <v>0</v>
      </c>
      <c r="AC666" s="19">
        <f>SUMIF('WC Model'!$E$388:$E$565,'WC Model'!$E666,AC$388:AC$565)</f>
        <v>0</v>
      </c>
      <c r="AD666" s="131"/>
      <c r="AE666" s="105"/>
      <c r="AF666" s="47">
        <f t="shared" si="705"/>
        <v>0</v>
      </c>
      <c r="AG666" s="47"/>
      <c r="AH666" s="47"/>
      <c r="AI666" s="47">
        <f t="shared" si="706"/>
        <v>0</v>
      </c>
      <c r="AJ666" s="47"/>
      <c r="AK666" s="47"/>
      <c r="AL666" s="47">
        <f t="shared" si="707"/>
        <v>0</v>
      </c>
      <c r="AM666" s="47"/>
      <c r="AN666" s="47"/>
      <c r="AO666" s="132">
        <f t="shared" si="708"/>
        <v>0</v>
      </c>
      <c r="AP666" s="19"/>
      <c r="AQ666" s="19"/>
      <c r="AR666" s="19"/>
      <c r="AS666" s="19"/>
      <c r="AT666" s="19"/>
      <c r="AU666" s="19"/>
      <c r="AV666" s="19"/>
      <c r="AW666" s="19"/>
      <c r="AY666" s="21"/>
      <c r="BC666" s="49"/>
      <c r="BD666" s="48"/>
      <c r="BE666" s="48"/>
      <c r="BF666" s="48"/>
      <c r="BG666" s="49"/>
      <c r="BH666" s="48"/>
      <c r="BI666" s="48"/>
      <c r="BK666" s="21"/>
      <c r="BW666" s="21"/>
      <c r="CA666" s="21"/>
      <c r="CE666" s="21"/>
      <c r="CI666" s="21"/>
    </row>
    <row r="667" spans="1:99" x14ac:dyDescent="0.2">
      <c r="C667" s="17" t="s">
        <v>1612</v>
      </c>
      <c r="D667" s="17"/>
      <c r="E667" s="20">
        <f t="shared" si="709"/>
        <v>27</v>
      </c>
      <c r="H667" s="19">
        <f>SUMIF('WC Model'!$E$388:$E$565,'WC Model'!$E667,H$388:H$565)</f>
        <v>0</v>
      </c>
      <c r="I667" s="34">
        <f>SUMIF('WC Model'!$E$388:$E$565,'WC Model'!$E667,I$388:I$565)</f>
        <v>0</v>
      </c>
      <c r="J667" s="34">
        <f>SUMIF('WC Model'!$E$388:$E$565,'WC Model'!$E667,J$388:J$565)</f>
        <v>0</v>
      </c>
      <c r="K667" s="34">
        <f>SUMIF('WC Model'!$E$388:$E$565,'WC Model'!$E667,K$388:K$565)</f>
        <v>0</v>
      </c>
      <c r="L667" s="34">
        <f>SUMIF('WC Model'!$E$388:$E$565,'WC Model'!$E667,L$388:L$565)</f>
        <v>0</v>
      </c>
      <c r="M667" s="34">
        <f>SUMIF('WC Model'!$E$388:$E$565,'WC Model'!$E667,M$388:M$565)</f>
        <v>0</v>
      </c>
      <c r="N667" s="34">
        <f>SUMIF('WC Model'!$E$388:$E$565,'WC Model'!$E667,N$388:N$565)</f>
        <v>0</v>
      </c>
      <c r="O667" s="34">
        <f>SUMIF('WC Model'!$E$388:$E$565,'WC Model'!$E667,O$388:O$565)</f>
        <v>0</v>
      </c>
      <c r="P667" s="34">
        <f>SUMIF('WC Model'!$E$388:$E$565,'WC Model'!$E667,P$388:P$565)</f>
        <v>0</v>
      </c>
      <c r="Q667" s="34">
        <f>SUMIF('WC Model'!$E$388:$E$565,'WC Model'!$E667,Q$388:Q$565)</f>
        <v>0</v>
      </c>
      <c r="R667" s="34">
        <f>SUMIF('WC Model'!$E$388:$E$565,'WC Model'!$E667,R$388:R$565)</f>
        <v>0</v>
      </c>
      <c r="S667" s="34">
        <f>SUMIF('WC Model'!$E$388:$E$565,'WC Model'!$E667,S$388:S$565)</f>
        <v>0</v>
      </c>
      <c r="T667" s="34">
        <f>SUMIF('WC Model'!$E$388:$E$565,'WC Model'!$E667,T$388:T$565)</f>
        <v>0</v>
      </c>
      <c r="U667" s="34">
        <f>SUMIF('WC Model'!$E$388:$E$565,'WC Model'!$E667,U$388:U$565)</f>
        <v>0</v>
      </c>
      <c r="V667" s="34">
        <f>SUMIF('WC Model'!$E$388:$E$565,'WC Model'!$E667,V$388:V$565)</f>
        <v>0</v>
      </c>
      <c r="W667" s="34">
        <f>SUMIF('WC Model'!$E$388:$E$565,'WC Model'!$E667,W$388:W$565)</f>
        <v>0</v>
      </c>
      <c r="X667" s="34">
        <f>SUMIF('WC Model'!$E$388:$E$565,'WC Model'!$E667,X$388:X$565)</f>
        <v>0</v>
      </c>
      <c r="Y667" s="34">
        <f>SUMIF('WC Model'!$E$388:$E$565,'WC Model'!$E667,Y$388:Y$565)</f>
        <v>0</v>
      </c>
      <c r="Z667" s="34">
        <f>SUMIF('WC Model'!$E$388:$E$565,'WC Model'!$E667,Z$388:Z$565)</f>
        <v>0</v>
      </c>
      <c r="AA667" s="19">
        <f>SUMIF('WC Model'!$E$388:$E$565,'WC Model'!$E667,AA$388:AA$565)</f>
        <v>0</v>
      </c>
      <c r="AB667" s="19">
        <f>SUMIF('WC Model'!$E$388:$E$565,'WC Model'!$E667,AB$388:AB$565)</f>
        <v>0</v>
      </c>
      <c r="AC667" s="19">
        <f>SUMIF('WC Model'!$E$388:$E$565,'WC Model'!$E667,AC$388:AC$565)</f>
        <v>0</v>
      </c>
      <c r="AD667" s="131"/>
      <c r="AE667" s="105"/>
      <c r="AF667" s="47">
        <f t="shared" si="705"/>
        <v>0</v>
      </c>
      <c r="AG667" s="47"/>
      <c r="AH667" s="47"/>
      <c r="AI667" s="47">
        <f t="shared" si="706"/>
        <v>0</v>
      </c>
      <c r="AJ667" s="47"/>
      <c r="AK667" s="47"/>
      <c r="AL667" s="47">
        <f t="shared" si="707"/>
        <v>0</v>
      </c>
      <c r="AM667" s="47"/>
      <c r="AN667" s="47"/>
      <c r="AO667" s="132">
        <f t="shared" si="708"/>
        <v>0</v>
      </c>
      <c r="AP667" s="19"/>
      <c r="AQ667" s="19"/>
      <c r="AR667" s="19"/>
      <c r="AS667" s="19"/>
      <c r="AT667" s="19"/>
      <c r="AU667" s="19"/>
      <c r="AV667" s="19"/>
      <c r="AW667" s="19"/>
      <c r="AY667" s="21"/>
      <c r="BC667" s="49"/>
      <c r="BD667" s="48"/>
      <c r="BE667" s="48"/>
      <c r="BF667" s="48"/>
      <c r="BG667" s="49"/>
      <c r="BH667" s="48"/>
      <c r="BI667" s="48"/>
      <c r="BK667" s="21"/>
      <c r="BW667" s="21"/>
      <c r="CA667" s="21"/>
      <c r="CE667" s="21"/>
      <c r="CI667" s="21"/>
    </row>
    <row r="668" spans="1:99" x14ac:dyDescent="0.2">
      <c r="C668" s="17" t="s">
        <v>1612</v>
      </c>
      <c r="D668" s="17"/>
      <c r="E668" s="20">
        <f t="shared" si="709"/>
        <v>28</v>
      </c>
      <c r="H668" s="19">
        <f>SUMIF('WC Model'!$E$388:$E$565,'WC Model'!$E668,H$388:H$565)</f>
        <v>0</v>
      </c>
      <c r="I668" s="34">
        <f>SUMIF('WC Model'!$E$388:$E$565,'WC Model'!$E668,I$388:I$565)</f>
        <v>0</v>
      </c>
      <c r="J668" s="34">
        <f>SUMIF('WC Model'!$E$388:$E$565,'WC Model'!$E668,J$388:J$565)</f>
        <v>0</v>
      </c>
      <c r="K668" s="34">
        <f>SUMIF('WC Model'!$E$388:$E$565,'WC Model'!$E668,K$388:K$565)</f>
        <v>0</v>
      </c>
      <c r="L668" s="34">
        <f>SUMIF('WC Model'!$E$388:$E$565,'WC Model'!$E668,L$388:L$565)</f>
        <v>0</v>
      </c>
      <c r="M668" s="34">
        <f>SUMIF('WC Model'!$E$388:$E$565,'WC Model'!$E668,M$388:M$565)</f>
        <v>0</v>
      </c>
      <c r="N668" s="34">
        <f>SUMIF('WC Model'!$E$388:$E$565,'WC Model'!$E668,N$388:N$565)</f>
        <v>0</v>
      </c>
      <c r="O668" s="34">
        <f>SUMIF('WC Model'!$E$388:$E$565,'WC Model'!$E668,O$388:O$565)</f>
        <v>0</v>
      </c>
      <c r="P668" s="34">
        <f>SUMIF('WC Model'!$E$388:$E$565,'WC Model'!$E668,P$388:P$565)</f>
        <v>0</v>
      </c>
      <c r="Q668" s="34">
        <f>SUMIF('WC Model'!$E$388:$E$565,'WC Model'!$E668,Q$388:Q$565)</f>
        <v>0</v>
      </c>
      <c r="R668" s="34">
        <f>SUMIF('WC Model'!$E$388:$E$565,'WC Model'!$E668,R$388:R$565)</f>
        <v>0</v>
      </c>
      <c r="S668" s="34">
        <f>SUMIF('WC Model'!$E$388:$E$565,'WC Model'!$E668,S$388:S$565)</f>
        <v>0</v>
      </c>
      <c r="T668" s="34">
        <f>SUMIF('WC Model'!$E$388:$E$565,'WC Model'!$E668,T$388:T$565)</f>
        <v>0</v>
      </c>
      <c r="U668" s="34">
        <f>SUMIF('WC Model'!$E$388:$E$565,'WC Model'!$E668,U$388:U$565)</f>
        <v>0</v>
      </c>
      <c r="V668" s="34">
        <f>SUMIF('WC Model'!$E$388:$E$565,'WC Model'!$E668,V$388:V$565)</f>
        <v>0</v>
      </c>
      <c r="W668" s="34">
        <f>SUMIF('WC Model'!$E$388:$E$565,'WC Model'!$E668,W$388:W$565)</f>
        <v>0</v>
      </c>
      <c r="X668" s="34">
        <f>SUMIF('WC Model'!$E$388:$E$565,'WC Model'!$E668,X$388:X$565)</f>
        <v>0</v>
      </c>
      <c r="Y668" s="34">
        <f>SUMIF('WC Model'!$E$388:$E$565,'WC Model'!$E668,Y$388:Y$565)</f>
        <v>0</v>
      </c>
      <c r="Z668" s="34">
        <f>SUMIF('WC Model'!$E$388:$E$565,'WC Model'!$E668,Z$388:Z$565)</f>
        <v>0</v>
      </c>
      <c r="AA668" s="19">
        <f>SUMIF('WC Model'!$E$388:$E$565,'WC Model'!$E668,AA$388:AA$565)</f>
        <v>0</v>
      </c>
      <c r="AB668" s="19">
        <f>SUMIF('WC Model'!$E$388:$E$565,'WC Model'!$E668,AB$388:AB$565)</f>
        <v>0</v>
      </c>
      <c r="AC668" s="19">
        <f>SUMIF('WC Model'!$E$388:$E$565,'WC Model'!$E668,AC$388:AC$565)</f>
        <v>0</v>
      </c>
      <c r="AD668" s="131"/>
      <c r="AE668" s="105"/>
      <c r="AF668" s="47">
        <f t="shared" si="705"/>
        <v>0</v>
      </c>
      <c r="AG668" s="47"/>
      <c r="AH668" s="47"/>
      <c r="AI668" s="47">
        <f t="shared" si="706"/>
        <v>0</v>
      </c>
      <c r="AJ668" s="47"/>
      <c r="AK668" s="47"/>
      <c r="AL668" s="47">
        <f t="shared" si="707"/>
        <v>0</v>
      </c>
      <c r="AM668" s="47"/>
      <c r="AN668" s="47"/>
      <c r="AO668" s="132">
        <f t="shared" si="708"/>
        <v>0</v>
      </c>
      <c r="AP668" s="19"/>
      <c r="AQ668" s="19"/>
      <c r="AR668" s="19"/>
      <c r="AS668" s="19"/>
      <c r="AT668" s="19"/>
      <c r="AU668" s="19"/>
      <c r="AV668" s="19"/>
      <c r="AW668" s="19"/>
      <c r="AY668" s="21"/>
      <c r="BC668" s="49"/>
      <c r="BD668" s="48"/>
      <c r="BE668" s="48"/>
      <c r="BF668" s="48"/>
      <c r="BG668" s="49"/>
      <c r="BH668" s="48"/>
      <c r="BI668" s="48"/>
      <c r="BK668" s="21"/>
      <c r="BW668" s="21"/>
      <c r="CA668" s="21"/>
      <c r="CE668" s="21"/>
      <c r="CI668" s="21"/>
    </row>
    <row r="669" spans="1:99" x14ac:dyDescent="0.2">
      <c r="C669" s="17" t="s">
        <v>1612</v>
      </c>
      <c r="D669" s="17"/>
      <c r="E669" s="20">
        <f t="shared" si="709"/>
        <v>29</v>
      </c>
      <c r="H669" s="19">
        <f>SUMIF('WC Model'!$E$388:$E$565,'WC Model'!$E669,H$388:H$565)</f>
        <v>-168535885.26000005</v>
      </c>
      <c r="I669" s="34">
        <f>SUMIF('WC Model'!$E$388:$E$565,'WC Model'!$E669,I$388:I$565)</f>
        <v>-136904879.42999998</v>
      </c>
      <c r="J669" s="34">
        <f>SUMIF('WC Model'!$E$388:$E$565,'WC Model'!$E669,J$388:J$565)</f>
        <v>-127348554.76000001</v>
      </c>
      <c r="K669" s="34">
        <f>SUMIF('WC Model'!$E$388:$E$565,'WC Model'!$E669,K$388:K$565)</f>
        <v>-145553943.91999996</v>
      </c>
      <c r="L669" s="34">
        <f>SUMIF('WC Model'!$E$388:$E$565,'WC Model'!$E669,L$388:L$565)</f>
        <v>-121463554.52000001</v>
      </c>
      <c r="M669" s="34">
        <f>SUMIF('WC Model'!$E$388:$E$565,'WC Model'!$E669,M$388:M$565)</f>
        <v>-121466853.24000001</v>
      </c>
      <c r="N669" s="34">
        <f>SUMIF('WC Model'!$E$388:$E$565,'WC Model'!$E669,N$388:N$565)</f>
        <v>-162810640.13999999</v>
      </c>
      <c r="O669" s="34">
        <f>SUMIF('WC Model'!$E$388:$E$565,'WC Model'!$E669,O$388:O$565)</f>
        <v>-143026015.15999994</v>
      </c>
      <c r="P669" s="34">
        <f>SUMIF('WC Model'!$E$388:$E$565,'WC Model'!$E669,P$388:P$565)</f>
        <v>-167525112.09000003</v>
      </c>
      <c r="Q669" s="34">
        <f>SUMIF('WC Model'!$E$388:$E$565,'WC Model'!$E669,Q$388:Q$565)</f>
        <v>-207470913.76000002</v>
      </c>
      <c r="R669" s="34">
        <f>SUMIF('WC Model'!$E$388:$E$565,'WC Model'!$E669,R$388:R$565)</f>
        <v>-201622399.52000001</v>
      </c>
      <c r="S669" s="34">
        <f>SUMIF('WC Model'!$E$388:$E$565,'WC Model'!$E669,S$388:S$565)</f>
        <v>-184273684.75999996</v>
      </c>
      <c r="T669" s="34">
        <f>SUMIF('WC Model'!$E$388:$E$565,'WC Model'!$E669,T$388:T$565)</f>
        <v>-194237286.36000001</v>
      </c>
      <c r="U669" s="34">
        <f>SUMIF('WC Model'!$E$388:$E$565,'WC Model'!$E669,U$388:U$565)</f>
        <v>-153507900.17999998</v>
      </c>
      <c r="V669" s="34">
        <f>SUMIF('WC Model'!$E$388:$E$565,'WC Model'!$E669,V$388:V$565)</f>
        <v>-147993620.40999997</v>
      </c>
      <c r="W669" s="34">
        <f>SUMIF('WC Model'!$E$388:$E$565,'WC Model'!$E669,W$388:W$565)</f>
        <v>-134545085.87</v>
      </c>
      <c r="X669" s="34">
        <f>SUMIF('WC Model'!$E$388:$E$565,'WC Model'!$E669,X$388:X$565)</f>
        <v>-129546217.31</v>
      </c>
      <c r="Y669" s="34">
        <f>SUMIF('WC Model'!$E$388:$E$565,'WC Model'!$E669,Y$388:Y$565)</f>
        <v>-143316190.91</v>
      </c>
      <c r="Z669" s="34">
        <f>SUMIF('WC Model'!$E$388:$E$565,'WC Model'!$E669,Z$388:Z$565)</f>
        <v>-144883429.32000002</v>
      </c>
      <c r="AA669" s="19">
        <f>SUMIF('WC Model'!$E$388:$E$565,'WC Model'!$E669,AA$388:AA$565)</f>
        <v>-155523597.88</v>
      </c>
      <c r="AB669" s="19">
        <f>SUMIF('WC Model'!$E$388:$E$565,'WC Model'!$E669,AB$388:AB$565)</f>
        <v>-165520018.22</v>
      </c>
      <c r="AC669" s="19">
        <f>SUMIF('WC Model'!$E$388:$E$565,'WC Model'!$E669,AC$388:AC$565)</f>
        <v>-206101046.08000001</v>
      </c>
      <c r="AD669" s="131"/>
      <c r="AE669" s="105"/>
      <c r="AF669" s="47">
        <f t="shared" si="705"/>
        <v>-158404428.0925</v>
      </c>
      <c r="AG669" s="47"/>
      <c r="AH669" s="47"/>
      <c r="AI669" s="47">
        <f t="shared" si="706"/>
        <v>-162120624.58624998</v>
      </c>
      <c r="AJ669" s="47"/>
      <c r="AK669" s="47"/>
      <c r="AL669" s="47">
        <f t="shared" si="707"/>
        <v>-163409288.42166668</v>
      </c>
      <c r="AM669" s="47"/>
      <c r="AN669" s="47"/>
      <c r="AO669" s="132">
        <f t="shared" si="708"/>
        <v>-163479617.55499998</v>
      </c>
      <c r="AP669" s="19"/>
      <c r="AQ669" s="19"/>
      <c r="AR669" s="19"/>
      <c r="AS669" s="19"/>
      <c r="AT669" s="19"/>
      <c r="AU669" s="19"/>
      <c r="AV669" s="19"/>
      <c r="AW669" s="19"/>
      <c r="AY669" s="21"/>
      <c r="BC669" s="49"/>
      <c r="BD669" s="48"/>
      <c r="BE669" s="48"/>
      <c r="BF669" s="48"/>
      <c r="BG669" s="49"/>
      <c r="BH669" s="48"/>
      <c r="BI669" s="48"/>
      <c r="BK669" s="21"/>
      <c r="BW669" s="21"/>
      <c r="CA669" s="21"/>
      <c r="CE669" s="21"/>
      <c r="CI669" s="21"/>
    </row>
    <row r="670" spans="1:99" x14ac:dyDescent="0.2">
      <c r="C670" s="17" t="s">
        <v>1612</v>
      </c>
      <c r="D670" s="17"/>
      <c r="E670" s="20">
        <f t="shared" si="709"/>
        <v>30</v>
      </c>
      <c r="H670" s="23">
        <f>SUMIF('WC Model'!$E$388:$E$565,'WC Model'!$E670,H$388:H$565)</f>
        <v>0</v>
      </c>
      <c r="I670" s="40">
        <f>SUMIF('WC Model'!$E$388:$E$565,'WC Model'!$E670,I$388:I$565)</f>
        <v>0</v>
      </c>
      <c r="J670" s="40">
        <f>SUMIF('WC Model'!$E$388:$E$565,'WC Model'!$E670,J$388:J$565)</f>
        <v>0</v>
      </c>
      <c r="K670" s="40">
        <f>SUMIF('WC Model'!$E$388:$E$565,'WC Model'!$E670,K$388:K$565)</f>
        <v>0</v>
      </c>
      <c r="L670" s="40">
        <f>SUMIF('WC Model'!$E$388:$E$565,'WC Model'!$E670,L$388:L$565)</f>
        <v>0</v>
      </c>
      <c r="M670" s="40">
        <f>SUMIF('WC Model'!$E$388:$E$565,'WC Model'!$E670,M$388:M$565)</f>
        <v>0</v>
      </c>
      <c r="N670" s="40">
        <f>SUMIF('WC Model'!$E$388:$E$565,'WC Model'!$E670,N$388:N$565)</f>
        <v>0</v>
      </c>
      <c r="O670" s="40">
        <f>SUMIF('WC Model'!$E$388:$E$565,'WC Model'!$E670,O$388:O$565)</f>
        <v>0</v>
      </c>
      <c r="P670" s="40">
        <f>SUMIF('WC Model'!$E$388:$E$565,'WC Model'!$E670,P$388:P$565)</f>
        <v>0</v>
      </c>
      <c r="Q670" s="40">
        <f>SUMIF('WC Model'!$E$388:$E$565,'WC Model'!$E670,Q$388:Q$565)</f>
        <v>0</v>
      </c>
      <c r="R670" s="40">
        <f>SUMIF('WC Model'!$E$388:$E$565,'WC Model'!$E670,R$388:R$565)</f>
        <v>0</v>
      </c>
      <c r="S670" s="40">
        <f>SUMIF('WC Model'!$E$388:$E$565,'WC Model'!$E670,S$388:S$565)</f>
        <v>0</v>
      </c>
      <c r="T670" s="40">
        <f>SUMIF('WC Model'!$E$388:$E$565,'WC Model'!$E670,T$388:T$565)</f>
        <v>0</v>
      </c>
      <c r="U670" s="40">
        <f>SUMIF('WC Model'!$E$388:$E$565,'WC Model'!$E670,U$388:U$565)</f>
        <v>0</v>
      </c>
      <c r="V670" s="40">
        <f>SUMIF('WC Model'!$E$388:$E$565,'WC Model'!$E670,V$388:V$565)</f>
        <v>0</v>
      </c>
      <c r="W670" s="40">
        <f>SUMIF('WC Model'!$E$388:$E$565,'WC Model'!$E670,W$388:W$565)</f>
        <v>0</v>
      </c>
      <c r="X670" s="40">
        <f>SUMIF('WC Model'!$E$388:$E$565,'WC Model'!$E670,X$388:X$565)</f>
        <v>0</v>
      </c>
      <c r="Y670" s="40">
        <f>SUMIF('WC Model'!$E$388:$E$565,'WC Model'!$E670,Y$388:Y$565)</f>
        <v>0</v>
      </c>
      <c r="Z670" s="40">
        <f>SUMIF('WC Model'!$E$388:$E$565,'WC Model'!$E670,Z$388:Z$565)</f>
        <v>0</v>
      </c>
      <c r="AA670" s="23">
        <f>SUMIF('WC Model'!$E$388:$E$565,'WC Model'!$E670,AA$388:AA$565)</f>
        <v>0</v>
      </c>
      <c r="AB670" s="23">
        <f>SUMIF('WC Model'!$E$388:$E$565,'WC Model'!$E670,AB$388:AB$565)</f>
        <v>0</v>
      </c>
      <c r="AC670" s="137">
        <f>SUMIF('WC Model'!$E$388:$E$565,'WC Model'!$E670,AC$388:AC$565)</f>
        <v>0</v>
      </c>
      <c r="AD670" s="136"/>
      <c r="AE670" s="40"/>
      <c r="AF670" s="23">
        <f t="shared" si="705"/>
        <v>0</v>
      </c>
      <c r="AG670" s="23"/>
      <c r="AH670" s="23"/>
      <c r="AI670" s="23">
        <f t="shared" si="706"/>
        <v>0</v>
      </c>
      <c r="AJ670" s="23"/>
      <c r="AK670" s="23"/>
      <c r="AL670" s="23">
        <f t="shared" si="707"/>
        <v>0</v>
      </c>
      <c r="AM670" s="23"/>
      <c r="AN670" s="23"/>
      <c r="AO670" s="137">
        <f t="shared" si="708"/>
        <v>0</v>
      </c>
      <c r="AP670" s="47"/>
      <c r="AQ670" s="47"/>
      <c r="AR670" s="47"/>
      <c r="AS670" s="47"/>
      <c r="AT670" s="47"/>
      <c r="AU670" s="47"/>
      <c r="AV670" s="47"/>
      <c r="AW670" s="47"/>
      <c r="AY670" s="21"/>
      <c r="BC670" s="49"/>
      <c r="BD670" s="48"/>
      <c r="BE670" s="48"/>
      <c r="BF670" s="48"/>
      <c r="BG670" s="49"/>
      <c r="BH670" s="48"/>
      <c r="BI670" s="48"/>
      <c r="BK670" s="21"/>
      <c r="BW670" s="21"/>
      <c r="CA670" s="21"/>
      <c r="CE670" s="21"/>
      <c r="CI670" s="21"/>
    </row>
    <row r="671" spans="1:99" x14ac:dyDescent="0.2">
      <c r="C671" s="17"/>
      <c r="D671" s="17"/>
      <c r="AA671" s="19"/>
      <c r="AB671" s="19"/>
      <c r="AC671" s="19"/>
      <c r="AD671" s="131"/>
      <c r="AE671" s="105"/>
      <c r="AF671" s="47"/>
      <c r="AG671" s="47"/>
      <c r="AH671" s="47"/>
      <c r="AI671" s="47"/>
      <c r="AJ671" s="47"/>
      <c r="AK671" s="47"/>
      <c r="AL671" s="47"/>
      <c r="AM671" s="47"/>
      <c r="AN671" s="47"/>
      <c r="AO671" s="132"/>
      <c r="AP671" s="19"/>
      <c r="AQ671" s="19"/>
      <c r="AR671" s="19"/>
      <c r="AS671" s="19"/>
      <c r="AT671" s="19"/>
      <c r="AU671" s="19"/>
      <c r="AV671" s="19"/>
      <c r="AW671" s="19"/>
      <c r="BC671" s="47"/>
      <c r="BD671" s="48"/>
      <c r="BE671" s="48"/>
      <c r="BF671" s="48"/>
      <c r="BG671" s="47"/>
      <c r="BH671" s="48"/>
      <c r="BI671" s="48"/>
    </row>
    <row r="672" spans="1:99" s="22" customFormat="1" x14ac:dyDescent="0.2">
      <c r="A672" s="90"/>
      <c r="C672" s="22" t="s">
        <v>1612</v>
      </c>
      <c r="E672" s="90"/>
      <c r="F672" s="90"/>
      <c r="G672" s="90"/>
      <c r="H672" s="96">
        <f t="shared" ref="H672:T672" si="710">SUM(H641:H670)</f>
        <v>-3053852256.0699992</v>
      </c>
      <c r="I672" s="152">
        <f t="shared" si="710"/>
        <v>-3003987019.3899994</v>
      </c>
      <c r="J672" s="152">
        <f t="shared" si="710"/>
        <v>-2986601265.7500005</v>
      </c>
      <c r="K672" s="152">
        <f t="shared" si="710"/>
        <v>-3009170989.5600004</v>
      </c>
      <c r="L672" s="152">
        <f t="shared" si="710"/>
        <v>-2998926532.2500005</v>
      </c>
      <c r="M672" s="152">
        <f t="shared" si="710"/>
        <v>-3023306119.8299999</v>
      </c>
      <c r="N672" s="152">
        <f t="shared" si="710"/>
        <v>-3102682851.4500003</v>
      </c>
      <c r="O672" s="152">
        <f t="shared" si="710"/>
        <v>-3053657151.3800006</v>
      </c>
      <c r="P672" s="152">
        <f t="shared" si="710"/>
        <v>-3117381414.2900009</v>
      </c>
      <c r="Q672" s="152">
        <f t="shared" si="710"/>
        <v>-3211066453.2500005</v>
      </c>
      <c r="R672" s="152">
        <f>SUM(R641:R670)</f>
        <v>-3174713638.9400001</v>
      </c>
      <c r="S672" s="152">
        <f t="shared" si="710"/>
        <v>-3191770375.98</v>
      </c>
      <c r="T672" s="152">
        <f t="shared" si="710"/>
        <v>-3160039714.1100006</v>
      </c>
      <c r="U672" s="152">
        <f>SUM(U641:U670)</f>
        <v>-3110016276.2199998</v>
      </c>
      <c r="V672" s="152">
        <f>SUM(V641:V670)</f>
        <v>-3098645113.6500001</v>
      </c>
      <c r="W672" s="152">
        <f>SUM(W641:W670)</f>
        <v>-3158625886.1199999</v>
      </c>
      <c r="X672" s="152">
        <f t="shared" ref="X672:Z672" si="711">SUM(X641:X670)</f>
        <v>-3143074849.3099999</v>
      </c>
      <c r="Y672" s="152">
        <f t="shared" si="711"/>
        <v>-3139528210.6100001</v>
      </c>
      <c r="Z672" s="152">
        <f t="shared" si="711"/>
        <v>-3170678087.7400007</v>
      </c>
      <c r="AA672" s="96">
        <f t="shared" ref="AA672:AC672" si="712">SUM(AA641:AA670)</f>
        <v>-3203709835.3999996</v>
      </c>
      <c r="AB672" s="96">
        <f t="shared" si="712"/>
        <v>-3287449829.0699997</v>
      </c>
      <c r="AC672" s="96">
        <f t="shared" si="712"/>
        <v>-3337412222.8600001</v>
      </c>
      <c r="AD672" s="147"/>
      <c r="AE672" s="146"/>
      <c r="AF672" s="148">
        <f>SUM(AF641:AF670)</f>
        <v>-3081695525.2216673</v>
      </c>
      <c r="AG672" s="148"/>
      <c r="AH672" s="148"/>
      <c r="AI672" s="148">
        <f>SUM(AI641:AI670)</f>
        <v>-3110508673.2658329</v>
      </c>
      <c r="AJ672" s="148"/>
      <c r="AK672" s="148"/>
      <c r="AL672" s="148">
        <f t="shared" ref="AL672:AO672" si="713">SUM(AL641:AL670)</f>
        <v>-3141266629.4545827</v>
      </c>
      <c r="AM672" s="148"/>
      <c r="AN672" s="148"/>
      <c r="AO672" s="149">
        <f t="shared" si="713"/>
        <v>-3176040929.6004157</v>
      </c>
      <c r="AP672" s="96"/>
      <c r="AQ672" s="96"/>
      <c r="AR672" s="96"/>
      <c r="AS672" s="96"/>
      <c r="AT672" s="96"/>
      <c r="AU672" s="96"/>
      <c r="AV672" s="96"/>
      <c r="AW672" s="96"/>
      <c r="AY672" s="96"/>
      <c r="BC672" s="96"/>
      <c r="BG672" s="96"/>
      <c r="BK672" s="96"/>
      <c r="BO672" s="96"/>
      <c r="BS672" s="96"/>
      <c r="BW672" s="96"/>
      <c r="CA672" s="96"/>
      <c r="CE672" s="96"/>
      <c r="CI672" s="96"/>
      <c r="CM672" s="96"/>
      <c r="CN672" s="96"/>
      <c r="CO672" s="96"/>
      <c r="CP672" s="96"/>
      <c r="CQ672" s="96"/>
      <c r="CR672" s="96"/>
      <c r="CS672" s="96"/>
      <c r="CT672" s="96"/>
      <c r="CU672" s="96"/>
    </row>
    <row r="673" spans="1:99" x14ac:dyDescent="0.2">
      <c r="C673" s="17"/>
      <c r="D673" s="17"/>
      <c r="AA673" s="19"/>
      <c r="AB673" s="19"/>
      <c r="AC673" s="19"/>
      <c r="AD673" s="131"/>
      <c r="AE673" s="105"/>
      <c r="AF673" s="47"/>
      <c r="AG673" s="47"/>
      <c r="AH673" s="47"/>
      <c r="AI673" s="47"/>
      <c r="AJ673" s="47"/>
      <c r="AK673" s="47"/>
      <c r="AL673" s="47"/>
      <c r="AM673" s="47"/>
      <c r="AN673" s="47"/>
      <c r="AO673" s="132"/>
      <c r="AP673" s="19"/>
      <c r="AQ673" s="19"/>
      <c r="AR673" s="19"/>
      <c r="AS673" s="19"/>
      <c r="AT673" s="19"/>
      <c r="AU673" s="19"/>
      <c r="AV673" s="19"/>
      <c r="AW673" s="19"/>
    </row>
    <row r="674" spans="1:99" s="77" customFormat="1" x14ac:dyDescent="0.2">
      <c r="A674" s="153"/>
      <c r="C674" s="77" t="s">
        <v>1613</v>
      </c>
      <c r="E674" s="153"/>
      <c r="F674" s="20"/>
      <c r="G674" s="20"/>
      <c r="H674" s="19">
        <f>+H672+H639</f>
        <v>2.0000457763671875E-2</v>
      </c>
      <c r="I674" s="76">
        <f t="shared" ref="I674:W674" si="714">+I672+I639</f>
        <v>2.0000457763671875E-2</v>
      </c>
      <c r="J674" s="76">
        <f t="shared" si="714"/>
        <v>1.9999980926513672E-2</v>
      </c>
      <c r="K674" s="76">
        <f t="shared" si="714"/>
        <v>1.9999027252197266E-2</v>
      </c>
      <c r="L674" s="76">
        <f t="shared" si="714"/>
        <v>1.9999027252197266E-2</v>
      </c>
      <c r="M674" s="76">
        <f t="shared" si="714"/>
        <v>2.0000457763671875E-2</v>
      </c>
      <c r="N674" s="76">
        <f t="shared" si="714"/>
        <v>1.9999980926513672E-2</v>
      </c>
      <c r="O674" s="76">
        <f>+O672+O639</f>
        <v>106087.01999902725</v>
      </c>
      <c r="P674" s="76">
        <f t="shared" si="714"/>
        <v>156678.46999931335</v>
      </c>
      <c r="Q674" s="76">
        <f t="shared" si="714"/>
        <v>1924185.8499994278</v>
      </c>
      <c r="R674" s="76">
        <f t="shared" si="714"/>
        <v>142244.01999998093</v>
      </c>
      <c r="S674" s="76">
        <f t="shared" si="714"/>
        <v>144563.01999998093</v>
      </c>
      <c r="T674" s="76">
        <f t="shared" si="714"/>
        <v>1017140.5899996758</v>
      </c>
      <c r="U674" s="76">
        <f t="shared" si="714"/>
        <v>119717.0200009346</v>
      </c>
      <c r="V674" s="76">
        <f t="shared" si="714"/>
        <v>102257.01999950409</v>
      </c>
      <c r="W674" s="76">
        <f t="shared" si="714"/>
        <v>974992.02000045776</v>
      </c>
      <c r="X674" s="76">
        <f t="shared" ref="X674:Z674" si="715">+X672+X639</f>
        <v>93758.020000934601</v>
      </c>
      <c r="Y674" s="76">
        <f t="shared" si="715"/>
        <v>97902.020000457764</v>
      </c>
      <c r="Z674" s="76">
        <f t="shared" si="715"/>
        <v>1407575.9599990845</v>
      </c>
      <c r="AA674" s="76">
        <f>+AA672+AA639</f>
        <v>98620.020000457764</v>
      </c>
      <c r="AB674" s="76">
        <f t="shared" ref="AB674:AC674" si="716">+AB672+AB639</f>
        <v>273010.02000045776</v>
      </c>
      <c r="AC674" s="76">
        <f t="shared" si="716"/>
        <v>285149.01999950409</v>
      </c>
      <c r="AD674" s="154"/>
      <c r="AE674" s="85"/>
      <c r="AF674" s="85">
        <f>+AF672+AF639</f>
        <v>237151.94208240509</v>
      </c>
      <c r="AG674" s="85"/>
      <c r="AH674" s="85"/>
      <c r="AI674" s="85">
        <f>+AI672+AI639</f>
        <v>350030.75750017166</v>
      </c>
      <c r="AJ674" s="85"/>
      <c r="AK674" s="85"/>
      <c r="AL674" s="85">
        <f>+AL672+AL639</f>
        <v>465276.08833456039</v>
      </c>
      <c r="AM674" s="47"/>
      <c r="AN674" s="47"/>
      <c r="AO674" s="155">
        <f>+AO672+AO639</f>
        <v>464703.93041753769</v>
      </c>
      <c r="AP674" s="76"/>
      <c r="AQ674" s="76"/>
      <c r="AR674" s="76"/>
      <c r="AS674" s="76"/>
      <c r="AT674" s="76"/>
      <c r="AU674" s="76"/>
      <c r="AV674" s="76"/>
      <c r="AW674" s="76"/>
      <c r="AY674" s="76"/>
      <c r="BC674" s="76"/>
      <c r="BG674" s="76"/>
      <c r="BK674" s="76"/>
      <c r="BO674" s="76"/>
      <c r="BS674" s="76"/>
      <c r="BW674" s="76"/>
      <c r="CA674" s="76"/>
      <c r="CE674" s="76"/>
      <c r="CI674" s="76"/>
      <c r="CM674" s="76"/>
      <c r="CN674" s="76"/>
      <c r="CO674" s="76"/>
      <c r="CP674" s="76"/>
      <c r="CQ674" s="76"/>
      <c r="CR674" s="76"/>
      <c r="CS674" s="76"/>
      <c r="CT674" s="76"/>
      <c r="CU674" s="76"/>
    </row>
    <row r="675" spans="1:99" x14ac:dyDescent="0.2">
      <c r="C675" s="17"/>
      <c r="D675" s="222">
        <v>234010</v>
      </c>
      <c r="E675" s="249" t="s">
        <v>3854</v>
      </c>
      <c r="H675" s="19">
        <f>H387</f>
        <v>0</v>
      </c>
      <c r="I675" s="19">
        <f t="shared" ref="I675:AC675" si="717">I387</f>
        <v>0</v>
      </c>
      <c r="J675" s="19">
        <f t="shared" si="717"/>
        <v>0</v>
      </c>
      <c r="K675" s="19">
        <f t="shared" si="717"/>
        <v>0</v>
      </c>
      <c r="L675" s="19">
        <f t="shared" si="717"/>
        <v>0</v>
      </c>
      <c r="M675" s="19">
        <f t="shared" si="717"/>
        <v>0</v>
      </c>
      <c r="N675" s="19">
        <f t="shared" si="717"/>
        <v>0</v>
      </c>
      <c r="O675" s="19">
        <f t="shared" si="717"/>
        <v>-106087</v>
      </c>
      <c r="P675" s="19">
        <f t="shared" si="717"/>
        <v>-156678.45000000001</v>
      </c>
      <c r="Q675" s="19">
        <f t="shared" si="717"/>
        <v>-1924185.83</v>
      </c>
      <c r="R675" s="19">
        <f t="shared" si="717"/>
        <v>-142244</v>
      </c>
      <c r="S675" s="19">
        <f t="shared" si="717"/>
        <v>-144563</v>
      </c>
      <c r="T675" s="19">
        <f t="shared" si="717"/>
        <v>-1017140.57</v>
      </c>
      <c r="U675" s="19">
        <f t="shared" si="717"/>
        <v>-119717</v>
      </c>
      <c r="V675" s="19">
        <f t="shared" si="717"/>
        <v>-102257</v>
      </c>
      <c r="W675" s="19">
        <f t="shared" si="717"/>
        <v>-974992</v>
      </c>
      <c r="X675" s="19">
        <f t="shared" si="717"/>
        <v>-93758</v>
      </c>
      <c r="Y675" s="19">
        <f t="shared" si="717"/>
        <v>-97902</v>
      </c>
      <c r="Z675" s="19">
        <f t="shared" si="717"/>
        <v>-1407575.94</v>
      </c>
      <c r="AA675" s="19">
        <f t="shared" si="717"/>
        <v>-98620</v>
      </c>
      <c r="AB675" s="19">
        <f t="shared" si="717"/>
        <v>-273010</v>
      </c>
      <c r="AC675" s="19">
        <f t="shared" si="717"/>
        <v>-285149</v>
      </c>
      <c r="AD675" s="136"/>
      <c r="AE675" s="40"/>
      <c r="AF675" s="138"/>
      <c r="AG675" s="23"/>
      <c r="AH675" s="23"/>
      <c r="AI675" s="138"/>
      <c r="AJ675" s="138"/>
      <c r="AK675" s="138"/>
      <c r="AL675" s="138"/>
      <c r="AM675" s="215"/>
      <c r="AN675" s="215"/>
      <c r="AO675" s="187"/>
      <c r="AP675" s="19"/>
      <c r="AQ675" s="19"/>
      <c r="AR675" s="19"/>
      <c r="AS675" s="19"/>
      <c r="AT675" s="19"/>
      <c r="AU675" s="19"/>
      <c r="AV675" s="19"/>
      <c r="AW675" s="19"/>
    </row>
    <row r="676" spans="1:99" x14ac:dyDescent="0.2">
      <c r="C676" s="17"/>
      <c r="D676" s="17"/>
      <c r="H676" s="19">
        <f t="shared" ref="H676:N676" si="718">SUM(H674:H675)</f>
        <v>2.0000457763671875E-2</v>
      </c>
      <c r="I676" s="34">
        <f t="shared" si="718"/>
        <v>2.0000457763671875E-2</v>
      </c>
      <c r="J676" s="34">
        <f t="shared" si="718"/>
        <v>1.9999980926513672E-2</v>
      </c>
      <c r="K676" s="34">
        <f t="shared" si="718"/>
        <v>1.9999027252197266E-2</v>
      </c>
      <c r="L676" s="34">
        <f t="shared" si="718"/>
        <v>1.9999027252197266E-2</v>
      </c>
      <c r="M676" s="34">
        <f t="shared" si="718"/>
        <v>2.0000457763671875E-2</v>
      </c>
      <c r="N676" s="34">
        <f t="shared" si="718"/>
        <v>1.9999980926513672E-2</v>
      </c>
      <c r="O676" s="34">
        <f>SUM(O674:O675)</f>
        <v>1.9999027252197266E-2</v>
      </c>
      <c r="P676" s="34">
        <f t="shared" ref="P676:AC676" si="719">SUM(P674:P675)</f>
        <v>1.9999313342850655E-2</v>
      </c>
      <c r="Q676" s="34">
        <f t="shared" si="719"/>
        <v>1.999942772090435E-2</v>
      </c>
      <c r="R676" s="34">
        <f t="shared" si="719"/>
        <v>1.9999980926513672E-2</v>
      </c>
      <c r="S676" s="34">
        <f t="shared" si="719"/>
        <v>1.9999980926513672E-2</v>
      </c>
      <c r="T676" s="34">
        <f t="shared" si="719"/>
        <v>1.9999675801955163E-2</v>
      </c>
      <c r="U676" s="34">
        <f t="shared" si="719"/>
        <v>2.0000934600830078E-2</v>
      </c>
      <c r="V676" s="34">
        <f t="shared" si="719"/>
        <v>1.9999504089355469E-2</v>
      </c>
      <c r="W676" s="34">
        <f t="shared" si="719"/>
        <v>2.0000457763671875E-2</v>
      </c>
      <c r="X676" s="34">
        <f t="shared" si="719"/>
        <v>2.0000934600830078E-2</v>
      </c>
      <c r="Y676" s="34">
        <f t="shared" si="719"/>
        <v>2.0000457763671875E-2</v>
      </c>
      <c r="Z676" s="34">
        <f t="shared" si="719"/>
        <v>1.9999084528535604E-2</v>
      </c>
      <c r="AA676" s="34">
        <f t="shared" si="719"/>
        <v>2.0000457763671875E-2</v>
      </c>
      <c r="AB676" s="34">
        <f t="shared" si="719"/>
        <v>2.0000457763671875E-2</v>
      </c>
      <c r="AC676" s="34">
        <f t="shared" si="719"/>
        <v>1.9999504089355469E-2</v>
      </c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</row>
    <row r="677" spans="1:99" x14ac:dyDescent="0.2">
      <c r="C677" s="17"/>
      <c r="D677" s="17"/>
      <c r="AA677" s="19"/>
      <c r="AB677" s="19"/>
      <c r="AC677" s="19"/>
    </row>
    <row r="678" spans="1:99" x14ac:dyDescent="0.2">
      <c r="C678" s="17"/>
      <c r="D678" s="17"/>
      <c r="AA678" s="19"/>
      <c r="AB678" s="19"/>
      <c r="AC678" s="19"/>
    </row>
    <row r="679" spans="1:99" x14ac:dyDescent="0.2">
      <c r="C679" s="17"/>
      <c r="D679" s="17"/>
      <c r="AA679" s="19"/>
      <c r="AB679" s="19"/>
      <c r="AC679" s="19"/>
    </row>
    <row r="680" spans="1:99" x14ac:dyDescent="0.2">
      <c r="C680" s="17"/>
      <c r="D680" s="17"/>
      <c r="AA680" s="19"/>
      <c r="AB680" s="19"/>
      <c r="AC680" s="19"/>
    </row>
    <row r="681" spans="1:99" x14ac:dyDescent="0.2">
      <c r="C681" s="17"/>
      <c r="D681" s="17"/>
      <c r="AA681" s="19"/>
      <c r="AB681" s="19"/>
      <c r="AC681" s="19"/>
    </row>
    <row r="682" spans="1:99" x14ac:dyDescent="0.2">
      <c r="C682" s="17"/>
      <c r="D682" s="17"/>
      <c r="AA682" s="19"/>
      <c r="AB682" s="19"/>
      <c r="AC682" s="19"/>
    </row>
  </sheetData>
  <autoFilter ref="A7:E567" xr:uid="{48851E14-FDEB-457F-AF58-B21AE33ACA22}"/>
  <sortState ref="A8:AI508">
    <sortCondition ref="A8:A508"/>
  </sortState>
  <mergeCells count="14">
    <mergeCell ref="CQ3:CS3"/>
    <mergeCell ref="CQ2:CU2"/>
    <mergeCell ref="AY3:BA3"/>
    <mergeCell ref="AU3:AW3"/>
    <mergeCell ref="AQ3:AS3"/>
    <mergeCell ref="BO3:BQ3"/>
    <mergeCell ref="BS3:BU3"/>
    <mergeCell ref="BW3:BY3"/>
    <mergeCell ref="CA3:CC3"/>
    <mergeCell ref="CE3:CG3"/>
    <mergeCell ref="CI3:CK3"/>
    <mergeCell ref="BC3:BE3"/>
    <mergeCell ref="BG3:BI3"/>
    <mergeCell ref="BK3:BM3"/>
  </mergeCells>
  <conditionalFormatting sqref="H675:AC675">
    <cfRule type="cellIs" dxfId="5" priority="4" operator="notEqual">
      <formula>0</formula>
    </cfRule>
  </conditionalFormatting>
  <conditionalFormatting sqref="AI675:AL675 AF675">
    <cfRule type="cellIs" dxfId="4" priority="3" operator="notEqual">
      <formula>0</formula>
    </cfRule>
  </conditionalFormatting>
  <conditionalFormatting sqref="AM675:AO675">
    <cfRule type="cellIs" dxfId="3" priority="1" operator="notEqual">
      <formula>0</formula>
    </cfRule>
  </conditionalFormatting>
  <pageMargins left="0.7" right="0.7" top="0.75" bottom="0.75" header="0.3" footer="0.3"/>
  <pageSetup scale="10" orientation="landscape" r:id="rId1"/>
  <headerFooter>
    <oddHeader>&amp;RUG-200396 NWN WP
&amp;A</oddHeader>
  </headerFooter>
  <ignoredErrors>
    <ignoredError sqref="D13:D21 D9:D11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301"/>
  <sheetViews>
    <sheetView zoomScale="50" zoomScaleNormal="50" workbookViewId="0">
      <pane xSplit="4" ySplit="5" topLeftCell="E1100" activePane="bottomRight" state="frozen"/>
      <selection pane="topRight" activeCell="E1" sqref="E1"/>
      <selection pane="bottomLeft" activeCell="A6" sqref="A6"/>
      <selection pane="bottomRight" activeCell="D1211" sqref="D1211"/>
    </sheetView>
  </sheetViews>
  <sheetFormatPr defaultRowHeight="15" outlineLevelCol="1" x14ac:dyDescent="0.25"/>
  <cols>
    <col min="1" max="1" width="9.140625" style="165"/>
    <col min="2" max="2" width="27.28515625" style="15" bestFit="1" customWidth="1"/>
    <col min="3" max="3" width="14.28515625" style="15" customWidth="1"/>
    <col min="4" max="4" width="14.85546875" style="15" bestFit="1" customWidth="1"/>
    <col min="5" max="14" width="18.28515625" style="204" hidden="1" customWidth="1" outlineLevel="1"/>
    <col min="15" max="15" width="18.28515625" style="204" customWidth="1" collapsed="1"/>
    <col min="16" max="26" width="18.28515625" style="204" customWidth="1"/>
    <col min="27" max="27" width="17.85546875" customWidth="1"/>
  </cols>
  <sheetData>
    <row r="1" spans="1:27" x14ac:dyDescent="0.25">
      <c r="B1" s="234" t="s">
        <v>1722</v>
      </c>
      <c r="Y1" s="247"/>
    </row>
    <row r="2" spans="1:27" ht="15.75" thickBot="1" x14ac:dyDescent="0.3">
      <c r="A2" s="165">
        <v>1</v>
      </c>
      <c r="B2" s="235">
        <v>2</v>
      </c>
      <c r="C2" s="15">
        <v>3</v>
      </c>
      <c r="D2" s="15">
        <v>4</v>
      </c>
      <c r="E2" s="219">
        <v>5</v>
      </c>
      <c r="F2" s="204">
        <v>6</v>
      </c>
      <c r="G2" s="204">
        <v>7</v>
      </c>
      <c r="H2" s="204">
        <v>8</v>
      </c>
      <c r="I2" s="204">
        <v>9</v>
      </c>
      <c r="J2" s="204">
        <v>10</v>
      </c>
      <c r="K2" s="204">
        <v>11</v>
      </c>
      <c r="L2" s="204">
        <v>12</v>
      </c>
      <c r="M2" s="204">
        <v>13</v>
      </c>
      <c r="N2" s="204">
        <v>14</v>
      </c>
      <c r="O2" s="204">
        <v>15</v>
      </c>
      <c r="P2" s="204">
        <v>16</v>
      </c>
      <c r="Q2" s="204">
        <v>17</v>
      </c>
      <c r="R2" s="204">
        <v>18</v>
      </c>
      <c r="S2" s="204">
        <v>19</v>
      </c>
      <c r="T2" s="204">
        <v>20</v>
      </c>
      <c r="U2" s="204">
        <v>21</v>
      </c>
      <c r="V2" s="204">
        <v>22</v>
      </c>
      <c r="W2" s="204">
        <v>23</v>
      </c>
      <c r="X2" s="204">
        <v>24</v>
      </c>
      <c r="Y2" s="204">
        <v>25</v>
      </c>
      <c r="Z2" s="204">
        <v>26</v>
      </c>
    </row>
    <row r="3" spans="1:27" ht="15.75" thickBot="1" x14ac:dyDescent="0.3">
      <c r="B3" s="303"/>
      <c r="C3" s="304"/>
      <c r="D3" s="253"/>
      <c r="E3" s="160" t="s">
        <v>1723</v>
      </c>
      <c r="F3" s="160" t="s">
        <v>1723</v>
      </c>
      <c r="G3" s="160" t="s">
        <v>1723</v>
      </c>
      <c r="H3" s="160" t="s">
        <v>1723</v>
      </c>
      <c r="I3" s="160" t="s">
        <v>1723</v>
      </c>
      <c r="J3" s="160" t="s">
        <v>1723</v>
      </c>
      <c r="K3" s="160" t="s">
        <v>1723</v>
      </c>
      <c r="L3" s="160" t="s">
        <v>1723</v>
      </c>
      <c r="M3" s="160" t="s">
        <v>1723</v>
      </c>
      <c r="N3" s="160" t="s">
        <v>1723</v>
      </c>
      <c r="O3" s="160" t="s">
        <v>1723</v>
      </c>
      <c r="P3" s="160" t="s">
        <v>1723</v>
      </c>
      <c r="Q3" s="160" t="s">
        <v>1723</v>
      </c>
      <c r="R3" s="160" t="s">
        <v>1723</v>
      </c>
      <c r="S3" s="160" t="s">
        <v>1723</v>
      </c>
      <c r="T3" s="160" t="s">
        <v>1723</v>
      </c>
      <c r="U3" s="160" t="s">
        <v>1723</v>
      </c>
      <c r="V3" s="160" t="s">
        <v>1723</v>
      </c>
      <c r="W3" s="160" t="s">
        <v>1723</v>
      </c>
      <c r="X3" s="160" t="s">
        <v>1723</v>
      </c>
      <c r="Y3" s="160" t="s">
        <v>1723</v>
      </c>
      <c r="Z3" s="160" t="s">
        <v>1723</v>
      </c>
      <c r="AA3" s="27" t="s">
        <v>1723</v>
      </c>
    </row>
    <row r="4" spans="1:27" ht="15.75" thickBot="1" x14ac:dyDescent="0.3">
      <c r="B4" s="305"/>
      <c r="C4" s="306"/>
      <c r="D4" s="253" t="s">
        <v>1724</v>
      </c>
      <c r="E4" s="206" t="s">
        <v>1725</v>
      </c>
      <c r="F4" s="206" t="s">
        <v>1726</v>
      </c>
      <c r="G4" s="206" t="s">
        <v>1727</v>
      </c>
      <c r="H4" s="206" t="s">
        <v>1728</v>
      </c>
      <c r="I4" s="206" t="s">
        <v>1729</v>
      </c>
      <c r="J4" s="206" t="s">
        <v>1730</v>
      </c>
      <c r="K4" s="206" t="s">
        <v>1731</v>
      </c>
      <c r="L4" s="206" t="s">
        <v>1732</v>
      </c>
      <c r="M4" s="206" t="s">
        <v>1733</v>
      </c>
      <c r="N4" s="206" t="s">
        <v>3478</v>
      </c>
      <c r="O4" s="206" t="s">
        <v>3479</v>
      </c>
      <c r="P4" s="206" t="s">
        <v>3480</v>
      </c>
      <c r="Q4" s="206" t="s">
        <v>3481</v>
      </c>
      <c r="R4" s="206" t="s">
        <v>3595</v>
      </c>
      <c r="S4" s="206" t="s">
        <v>3596</v>
      </c>
      <c r="T4" s="206" t="s">
        <v>3597</v>
      </c>
      <c r="U4" s="206" t="s">
        <v>3756</v>
      </c>
      <c r="V4" s="206" t="s">
        <v>3757</v>
      </c>
      <c r="W4" s="206" t="s">
        <v>3758</v>
      </c>
      <c r="X4" s="206" t="s">
        <v>3767</v>
      </c>
      <c r="Y4" s="206" t="s">
        <v>3768</v>
      </c>
      <c r="Z4" s="206" t="s">
        <v>3769</v>
      </c>
      <c r="AA4" s="28" t="s">
        <v>1734</v>
      </c>
    </row>
    <row r="5" spans="1:27" ht="15.75" thickBot="1" x14ac:dyDescent="0.3">
      <c r="B5" s="307" t="s">
        <v>1735</v>
      </c>
      <c r="C5" s="308"/>
      <c r="D5" s="160" t="s">
        <v>1736</v>
      </c>
      <c r="E5" s="205" t="s">
        <v>1737</v>
      </c>
      <c r="F5" s="205" t="s">
        <v>1737</v>
      </c>
      <c r="G5" s="205" t="s">
        <v>1737</v>
      </c>
      <c r="H5" s="205" t="s">
        <v>1737</v>
      </c>
      <c r="I5" s="205" t="s">
        <v>1737</v>
      </c>
      <c r="J5" s="205" t="s">
        <v>1737</v>
      </c>
      <c r="K5" s="205" t="s">
        <v>1737</v>
      </c>
      <c r="L5" s="205" t="s">
        <v>1737</v>
      </c>
      <c r="M5" s="205" t="s">
        <v>1737</v>
      </c>
      <c r="N5" s="205" t="s">
        <v>1737</v>
      </c>
      <c r="O5" s="205" t="s">
        <v>1737</v>
      </c>
      <c r="P5" s="205" t="s">
        <v>1737</v>
      </c>
      <c r="Q5" s="205" t="s">
        <v>1737</v>
      </c>
      <c r="R5" s="205" t="s">
        <v>1737</v>
      </c>
      <c r="S5" s="205" t="s">
        <v>1737</v>
      </c>
      <c r="T5" s="205" t="s">
        <v>1737</v>
      </c>
      <c r="U5" s="205" t="s">
        <v>1737</v>
      </c>
      <c r="V5" s="205" t="s">
        <v>1737</v>
      </c>
      <c r="W5" s="205" t="s">
        <v>1737</v>
      </c>
      <c r="X5" s="205" t="s">
        <v>1737</v>
      </c>
      <c r="Y5" s="205" t="s">
        <v>1737</v>
      </c>
      <c r="Z5" s="205" t="s">
        <v>1737</v>
      </c>
      <c r="AA5" s="29" t="s">
        <v>1737</v>
      </c>
    </row>
    <row r="6" spans="1:27" ht="15.75" thickBot="1" x14ac:dyDescent="0.3">
      <c r="A6" s="173" t="s">
        <v>0</v>
      </c>
      <c r="B6" s="309" t="s">
        <v>1734</v>
      </c>
      <c r="C6" s="310"/>
      <c r="D6" s="311"/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178">
        <f>Z6</f>
        <v>0</v>
      </c>
    </row>
    <row r="7" spans="1:27" ht="15.75" thickBot="1" x14ac:dyDescent="0.3">
      <c r="A7" s="254" t="str">
        <f t="shared" ref="A7:A76" si="0">RIGHT(C7,6)</f>
        <v>50018</v>
      </c>
      <c r="B7" s="237" t="s">
        <v>1738</v>
      </c>
      <c r="C7" s="243">
        <v>50018</v>
      </c>
      <c r="D7" s="255"/>
      <c r="E7" s="208">
        <v>3003987019.3899999</v>
      </c>
      <c r="F7" s="208">
        <v>2986601265.75</v>
      </c>
      <c r="G7" s="208">
        <v>3009170989.5599999</v>
      </c>
      <c r="H7" s="208">
        <v>2998926532.25</v>
      </c>
      <c r="I7" s="208">
        <v>3023306119.8299999</v>
      </c>
      <c r="J7" s="208">
        <v>3102682851.4499998</v>
      </c>
      <c r="K7" s="208">
        <v>3053763238.3800001</v>
      </c>
      <c r="L7" s="208">
        <v>3117538092.7399998</v>
      </c>
      <c r="M7" s="208">
        <v>3212990639.0799999</v>
      </c>
      <c r="N7" s="208">
        <v>3212990639.0799999</v>
      </c>
      <c r="O7" s="208">
        <v>3174855882.9400001</v>
      </c>
      <c r="P7" s="208">
        <v>3191914938.98</v>
      </c>
      <c r="Q7" s="208">
        <v>3161056854.6799998</v>
      </c>
      <c r="R7" s="208">
        <v>3110135993.2199998</v>
      </c>
      <c r="S7" s="208">
        <v>3098747370.6500001</v>
      </c>
      <c r="T7" s="208">
        <v>3159600878.1199999</v>
      </c>
      <c r="U7" s="208">
        <v>3143168607.3099999</v>
      </c>
      <c r="V7" s="208">
        <v>3139626112.6100001</v>
      </c>
      <c r="W7" s="208">
        <v>3172085663.6799998</v>
      </c>
      <c r="X7" s="208">
        <v>3203808455.4000001</v>
      </c>
      <c r="Y7" s="208">
        <v>3287722839.0700002</v>
      </c>
      <c r="Z7" s="208">
        <v>3337697371.8600001</v>
      </c>
      <c r="AA7" s="178">
        <f>Z7</f>
        <v>3337697371.8600001</v>
      </c>
    </row>
    <row r="8" spans="1:27" ht="15.75" thickBot="1" x14ac:dyDescent="0.3">
      <c r="A8" s="254" t="str">
        <f t="shared" si="0"/>
        <v>50019</v>
      </c>
      <c r="B8" s="238" t="s">
        <v>1740</v>
      </c>
      <c r="C8" s="244">
        <v>50019</v>
      </c>
      <c r="D8" s="256"/>
      <c r="E8" s="209">
        <v>2286920247.5799999</v>
      </c>
      <c r="F8" s="209">
        <v>2297274595.4000001</v>
      </c>
      <c r="G8" s="209">
        <v>2313690040.5</v>
      </c>
      <c r="H8" s="209">
        <v>2327225976.04</v>
      </c>
      <c r="I8" s="209">
        <v>2344638930.5100002</v>
      </c>
      <c r="J8" s="209">
        <v>2370292792.8600001</v>
      </c>
      <c r="K8" s="209">
        <v>2387281570.8000002</v>
      </c>
      <c r="L8" s="209">
        <v>2396378730.0599999</v>
      </c>
      <c r="M8" s="209">
        <v>2417583364.4899998</v>
      </c>
      <c r="N8" s="209">
        <v>2417583364.4899998</v>
      </c>
      <c r="O8" s="209">
        <v>2398406207.9699998</v>
      </c>
      <c r="P8" s="209">
        <v>2417629944.6900001</v>
      </c>
      <c r="Q8" s="209">
        <v>2430491841.4099998</v>
      </c>
      <c r="R8" s="209">
        <v>2438478397.5799999</v>
      </c>
      <c r="S8" s="209">
        <v>2453321729.5900002</v>
      </c>
      <c r="T8" s="209">
        <v>2321243463.27</v>
      </c>
      <c r="U8" s="209">
        <v>2333244853.3400002</v>
      </c>
      <c r="V8" s="209">
        <v>2351738591.4000001</v>
      </c>
      <c r="W8" s="209">
        <v>2370421655.6700001</v>
      </c>
      <c r="X8" s="209">
        <v>2384452464.3499999</v>
      </c>
      <c r="Y8" s="209">
        <v>2399332868.8200002</v>
      </c>
      <c r="Z8" s="209">
        <v>2419571736.98</v>
      </c>
      <c r="AA8" s="178">
        <f t="shared" ref="AA8:AA71" si="1">Z8</f>
        <v>2419571736.98</v>
      </c>
    </row>
    <row r="9" spans="1:27" ht="15.75" thickBot="1" x14ac:dyDescent="0.3">
      <c r="A9" s="254" t="str">
        <f t="shared" si="0"/>
        <v>001111</v>
      </c>
      <c r="B9" s="239" t="s">
        <v>3482</v>
      </c>
      <c r="C9" s="245">
        <v>5001111</v>
      </c>
      <c r="D9" s="257"/>
      <c r="E9" s="208"/>
      <c r="F9" s="208"/>
      <c r="G9" s="208"/>
      <c r="H9" s="208"/>
      <c r="I9" s="208"/>
      <c r="J9" s="208"/>
      <c r="K9" s="208"/>
      <c r="L9" s="208"/>
      <c r="M9" s="208"/>
      <c r="N9" s="208">
        <v>0</v>
      </c>
      <c r="O9" s="208">
        <v>180516.35</v>
      </c>
      <c r="P9" s="208">
        <v>180143.75</v>
      </c>
      <c r="Q9" s="208">
        <v>179771.18</v>
      </c>
      <c r="R9" s="208">
        <v>179398.59</v>
      </c>
      <c r="S9" s="208">
        <v>258830.39</v>
      </c>
      <c r="T9" s="208">
        <v>258291.19</v>
      </c>
      <c r="U9" s="208">
        <v>257752.03</v>
      </c>
      <c r="V9" s="208">
        <v>257212.83</v>
      </c>
      <c r="W9" s="208">
        <v>256673.64</v>
      </c>
      <c r="X9" s="208">
        <v>256134.43</v>
      </c>
      <c r="Y9" s="208">
        <v>255595.26</v>
      </c>
      <c r="Z9" s="208">
        <v>446531.94</v>
      </c>
      <c r="AA9" s="178">
        <f t="shared" si="1"/>
        <v>446531.94</v>
      </c>
    </row>
    <row r="10" spans="1:27" ht="15.75" thickBot="1" x14ac:dyDescent="0.3">
      <c r="A10" s="254" t="str">
        <f t="shared" si="0"/>
        <v>001112</v>
      </c>
      <c r="B10" s="240" t="s">
        <v>3483</v>
      </c>
      <c r="C10" s="245">
        <v>5001112</v>
      </c>
      <c r="D10" s="257"/>
      <c r="E10" s="209"/>
      <c r="F10" s="209"/>
      <c r="G10" s="209"/>
      <c r="H10" s="209"/>
      <c r="I10" s="209"/>
      <c r="J10" s="209"/>
      <c r="K10" s="209"/>
      <c r="L10" s="209"/>
      <c r="M10" s="209"/>
      <c r="N10" s="209">
        <v>0</v>
      </c>
      <c r="O10" s="209">
        <v>180516.35</v>
      </c>
      <c r="P10" s="209">
        <v>180143.75</v>
      </c>
      <c r="Q10" s="209">
        <v>179771.18</v>
      </c>
      <c r="R10" s="209">
        <v>179398.59</v>
      </c>
      <c r="S10" s="209">
        <v>258830.39</v>
      </c>
      <c r="T10" s="209">
        <v>258291.19</v>
      </c>
      <c r="U10" s="209">
        <v>257752.03</v>
      </c>
      <c r="V10" s="209">
        <v>257212.83</v>
      </c>
      <c r="W10" s="209">
        <v>256673.64</v>
      </c>
      <c r="X10" s="209">
        <v>256134.43</v>
      </c>
      <c r="Y10" s="209">
        <v>255595.26</v>
      </c>
      <c r="Z10" s="209">
        <v>446531.94</v>
      </c>
      <c r="AA10" s="178">
        <f t="shared" si="1"/>
        <v>446531.94</v>
      </c>
    </row>
    <row r="11" spans="1:27" ht="15.75" thickBot="1" x14ac:dyDescent="0.3">
      <c r="A11" s="254" t="str">
        <f t="shared" si="0"/>
        <v>101601</v>
      </c>
      <c r="B11" s="189" t="s">
        <v>3484</v>
      </c>
      <c r="C11" s="188" t="s">
        <v>3485</v>
      </c>
      <c r="D11" s="188" t="s">
        <v>5</v>
      </c>
      <c r="E11" s="208"/>
      <c r="F11" s="208"/>
      <c r="G11" s="208"/>
      <c r="H11" s="208"/>
      <c r="I11" s="208"/>
      <c r="J11" s="208"/>
      <c r="K11" s="208"/>
      <c r="L11" s="208"/>
      <c r="M11" s="208"/>
      <c r="N11" s="208">
        <v>0</v>
      </c>
      <c r="O11" s="208">
        <v>180888.94</v>
      </c>
      <c r="P11" s="208">
        <v>180888.94</v>
      </c>
      <c r="Q11" s="208">
        <v>180888.94</v>
      </c>
      <c r="R11" s="208">
        <v>180888.94</v>
      </c>
      <c r="S11" s="208">
        <v>260859.94</v>
      </c>
      <c r="T11" s="208">
        <v>260859.94</v>
      </c>
      <c r="U11" s="208">
        <v>260859.94</v>
      </c>
      <c r="V11" s="208">
        <v>260859.94</v>
      </c>
      <c r="W11" s="208">
        <v>260859.94</v>
      </c>
      <c r="X11" s="208">
        <v>260859.94</v>
      </c>
      <c r="Y11" s="208">
        <v>260859.94</v>
      </c>
      <c r="Z11" s="208">
        <v>452618.94</v>
      </c>
      <c r="AA11" s="178">
        <f t="shared" si="1"/>
        <v>452618.94</v>
      </c>
    </row>
    <row r="12" spans="1:27" ht="15.75" thickBot="1" x14ac:dyDescent="0.3">
      <c r="A12" s="254" t="str">
        <f t="shared" si="0"/>
        <v>108601</v>
      </c>
      <c r="B12" s="189" t="s">
        <v>3486</v>
      </c>
      <c r="C12" s="188" t="s">
        <v>3487</v>
      </c>
      <c r="D12" s="188" t="s">
        <v>5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>
        <v>0</v>
      </c>
      <c r="O12" s="209">
        <v>-372.59</v>
      </c>
      <c r="P12" s="209">
        <v>-745.19</v>
      </c>
      <c r="Q12" s="209">
        <v>-1117.76</v>
      </c>
      <c r="R12" s="209">
        <v>-1490.35</v>
      </c>
      <c r="S12" s="209">
        <v>-2029.55</v>
      </c>
      <c r="T12" s="209">
        <v>-2568.75</v>
      </c>
      <c r="U12" s="209">
        <v>-3107.91</v>
      </c>
      <c r="V12" s="209">
        <v>-3647.11</v>
      </c>
      <c r="W12" s="209">
        <v>-4186.3</v>
      </c>
      <c r="X12" s="209">
        <v>-4725.51</v>
      </c>
      <c r="Y12" s="209">
        <v>-5264.68</v>
      </c>
      <c r="Z12" s="209">
        <v>-6087</v>
      </c>
      <c r="AA12" s="178">
        <f t="shared" si="1"/>
        <v>-6087</v>
      </c>
    </row>
    <row r="13" spans="1:27" ht="15.75" thickBot="1" x14ac:dyDescent="0.3">
      <c r="A13" s="254" t="str">
        <f t="shared" si="0"/>
        <v>500114</v>
      </c>
      <c r="B13" s="239" t="s">
        <v>1742</v>
      </c>
      <c r="C13" s="245">
        <v>500114</v>
      </c>
      <c r="D13" s="257"/>
      <c r="E13" s="208">
        <v>2234936664.8000002</v>
      </c>
      <c r="F13" s="208">
        <v>2244977715.5500002</v>
      </c>
      <c r="G13" s="208">
        <v>2260818259.79</v>
      </c>
      <c r="H13" s="208">
        <v>2274394457.5500002</v>
      </c>
      <c r="I13" s="208">
        <v>2291489709.3299999</v>
      </c>
      <c r="J13" s="208">
        <v>2316988708.0900002</v>
      </c>
      <c r="K13" s="208">
        <v>2334553127.4400001</v>
      </c>
      <c r="L13" s="208">
        <v>2343633977.4099998</v>
      </c>
      <c r="M13" s="208">
        <v>2364848187.6599998</v>
      </c>
      <c r="N13" s="208">
        <v>2364848187.6599998</v>
      </c>
      <c r="O13" s="208">
        <v>2345554206.8499999</v>
      </c>
      <c r="P13" s="208">
        <v>2364605526.2800002</v>
      </c>
      <c r="Q13" s="208">
        <v>2378551477.2399998</v>
      </c>
      <c r="R13" s="208">
        <v>2386543629.0300002</v>
      </c>
      <c r="S13" s="208">
        <v>2402783947.8800001</v>
      </c>
      <c r="T13" s="208">
        <v>2270796402.4299998</v>
      </c>
      <c r="U13" s="208">
        <v>2282652873.3400002</v>
      </c>
      <c r="V13" s="208">
        <v>2301080293.02</v>
      </c>
      <c r="W13" s="208">
        <v>2319530052.2199998</v>
      </c>
      <c r="X13" s="208">
        <v>2334018717.7800002</v>
      </c>
      <c r="Y13" s="208">
        <v>2348935347.0300002</v>
      </c>
      <c r="Z13" s="208">
        <v>2368725741.8699999</v>
      </c>
      <c r="AA13" s="178">
        <f t="shared" si="1"/>
        <v>2368725741.8699999</v>
      </c>
    </row>
    <row r="14" spans="1:27" ht="15.75" thickBot="1" x14ac:dyDescent="0.3">
      <c r="A14" s="254" t="str">
        <f t="shared" si="0"/>
        <v>500118</v>
      </c>
      <c r="B14" s="240" t="s">
        <v>1744</v>
      </c>
      <c r="C14" s="245">
        <v>500118</v>
      </c>
      <c r="D14" s="257"/>
      <c r="E14" s="209">
        <v>3194003439.9000001</v>
      </c>
      <c r="F14" s="209">
        <v>3207864133.5799999</v>
      </c>
      <c r="G14" s="209">
        <v>3227584426.3600001</v>
      </c>
      <c r="H14" s="209">
        <v>3244872345.1799998</v>
      </c>
      <c r="I14" s="209">
        <v>3265598144.8800001</v>
      </c>
      <c r="J14" s="209">
        <v>3295434382.7600002</v>
      </c>
      <c r="K14" s="209">
        <v>3316008291.79</v>
      </c>
      <c r="L14" s="209">
        <v>3313884180.9499998</v>
      </c>
      <c r="M14" s="209">
        <v>3339100593.4899998</v>
      </c>
      <c r="N14" s="209">
        <v>3339100593.4899998</v>
      </c>
      <c r="O14" s="209">
        <v>3323241205.48</v>
      </c>
      <c r="P14" s="209">
        <v>3347068217.5100002</v>
      </c>
      <c r="Q14" s="209">
        <v>3364511272.0100002</v>
      </c>
      <c r="R14" s="209">
        <v>3376672454.8699999</v>
      </c>
      <c r="S14" s="209">
        <v>3397062575.1799998</v>
      </c>
      <c r="T14" s="209">
        <v>3267905188.4299998</v>
      </c>
      <c r="U14" s="209">
        <v>3284066138.1799998</v>
      </c>
      <c r="V14" s="209">
        <v>3306453085.3400002</v>
      </c>
      <c r="W14" s="209">
        <v>3327268341.3099999</v>
      </c>
      <c r="X14" s="209">
        <v>3347006972.8600001</v>
      </c>
      <c r="Y14" s="209">
        <v>3363599519.4899998</v>
      </c>
      <c r="Z14" s="209">
        <v>3386662265.5900002</v>
      </c>
      <c r="AA14" s="178">
        <f t="shared" si="1"/>
        <v>3386662265.5900002</v>
      </c>
    </row>
    <row r="15" spans="1:27" ht="15.75" thickBot="1" x14ac:dyDescent="0.3">
      <c r="A15" s="254" t="str">
        <f t="shared" si="0"/>
        <v>500115</v>
      </c>
      <c r="B15" s="189" t="s">
        <v>1746</v>
      </c>
      <c r="C15" s="245">
        <v>500115</v>
      </c>
      <c r="D15" s="257"/>
      <c r="E15" s="208">
        <v>3175522878.0100002</v>
      </c>
      <c r="F15" s="208">
        <v>3189385307.1100001</v>
      </c>
      <c r="G15" s="208">
        <v>3208561058.5700002</v>
      </c>
      <c r="H15" s="208">
        <v>3224881586.7399998</v>
      </c>
      <c r="I15" s="208">
        <v>3244754688.5300002</v>
      </c>
      <c r="J15" s="208">
        <v>3274294348.5</v>
      </c>
      <c r="K15" s="208">
        <v>3294854640.2199998</v>
      </c>
      <c r="L15" s="208">
        <v>3292717539.2399998</v>
      </c>
      <c r="M15" s="208">
        <v>3320606404.5799999</v>
      </c>
      <c r="N15" s="208">
        <v>3320606404.5799999</v>
      </c>
      <c r="O15" s="208">
        <v>3304737219.52</v>
      </c>
      <c r="P15" s="208">
        <v>3328555398.02</v>
      </c>
      <c r="Q15" s="208">
        <v>3341800261.8299999</v>
      </c>
      <c r="R15" s="208">
        <v>3353960120.9099998</v>
      </c>
      <c r="S15" s="208">
        <v>3371663532.8899999</v>
      </c>
      <c r="T15" s="208">
        <v>3242516393.4299998</v>
      </c>
      <c r="U15" s="208">
        <v>3258649867.1300001</v>
      </c>
      <c r="V15" s="208">
        <v>3281038391.6799998</v>
      </c>
      <c r="W15" s="208">
        <v>3301855056.48</v>
      </c>
      <c r="X15" s="208">
        <v>3321594842.0799999</v>
      </c>
      <c r="Y15" s="208">
        <v>3338188640.1700001</v>
      </c>
      <c r="Z15" s="208">
        <v>3361252722.5500002</v>
      </c>
      <c r="AA15" s="178">
        <f t="shared" si="1"/>
        <v>3361252722.5500002</v>
      </c>
    </row>
    <row r="16" spans="1:27" ht="15.75" thickBot="1" x14ac:dyDescent="0.3">
      <c r="A16" s="254" t="str">
        <f t="shared" si="0"/>
        <v>101000</v>
      </c>
      <c r="B16" s="241" t="s">
        <v>3</v>
      </c>
      <c r="C16" s="188" t="s">
        <v>4</v>
      </c>
      <c r="D16" s="188" t="s">
        <v>5</v>
      </c>
      <c r="E16" s="209">
        <v>2626595667.8899999</v>
      </c>
      <c r="F16" s="209">
        <v>2635645817.6900001</v>
      </c>
      <c r="G16" s="209">
        <v>2635658810.1999998</v>
      </c>
      <c r="H16" s="209">
        <v>2636168651.4000001</v>
      </c>
      <c r="I16" s="209">
        <v>2638356630.6700001</v>
      </c>
      <c r="J16" s="209">
        <v>2640372438.4200001</v>
      </c>
      <c r="K16" s="209">
        <v>2649404173.77</v>
      </c>
      <c r="L16" s="209">
        <v>2636684427.8800001</v>
      </c>
      <c r="M16" s="209">
        <v>2666040552.2199998</v>
      </c>
      <c r="N16" s="209">
        <v>2666040552.2199998</v>
      </c>
      <c r="O16" s="209">
        <v>2673857243.98</v>
      </c>
      <c r="P16" s="209">
        <v>2675021208.9200001</v>
      </c>
      <c r="Q16" s="209">
        <v>2675528328.77</v>
      </c>
      <c r="R16" s="209">
        <v>2675867371.4099998</v>
      </c>
      <c r="S16" s="209">
        <v>2677399556.6500001</v>
      </c>
      <c r="T16" s="209">
        <v>2688569341.73</v>
      </c>
      <c r="U16" s="209">
        <v>2689767115.2600002</v>
      </c>
      <c r="V16" s="209">
        <v>2691020428.5500002</v>
      </c>
      <c r="W16" s="209">
        <v>2691676532.4699998</v>
      </c>
      <c r="X16" s="209">
        <v>2694990356.9899998</v>
      </c>
      <c r="Y16" s="209">
        <v>2696000993.1199999</v>
      </c>
      <c r="Z16" s="209">
        <v>2698692714.9000001</v>
      </c>
      <c r="AA16" s="178">
        <f t="shared" si="1"/>
        <v>2698692714.9000001</v>
      </c>
    </row>
    <row r="17" spans="1:27" ht="15.75" thickBot="1" x14ac:dyDescent="0.3">
      <c r="A17" s="254" t="str">
        <f t="shared" si="0"/>
        <v>101500</v>
      </c>
      <c r="B17" s="241" t="s">
        <v>1748</v>
      </c>
      <c r="C17" s="188" t="s">
        <v>1749</v>
      </c>
      <c r="D17" s="188" t="s">
        <v>5</v>
      </c>
      <c r="E17" s="208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-1162110.4099999999</v>
      </c>
      <c r="N17" s="208">
        <v>-1162110.4099999999</v>
      </c>
      <c r="O17" s="208">
        <v>-1162110.4099999999</v>
      </c>
      <c r="P17" s="208">
        <v>-1162110.4099999999</v>
      </c>
      <c r="Q17" s="208">
        <v>-1162110.4099999999</v>
      </c>
      <c r="R17" s="208">
        <v>-1162110.4099999999</v>
      </c>
      <c r="S17" s="208">
        <v>-1162110.4099999999</v>
      </c>
      <c r="T17" s="208">
        <v>-1162110.4099999999</v>
      </c>
      <c r="U17" s="208">
        <v>-1162110.4099999999</v>
      </c>
      <c r="V17" s="208">
        <v>-1162110.4099999999</v>
      </c>
      <c r="W17" s="208">
        <v>-1162110.4099999999</v>
      </c>
      <c r="X17" s="208">
        <v>-1162110.4099999999</v>
      </c>
      <c r="Y17" s="208">
        <v>-1162110.4099999999</v>
      </c>
      <c r="Z17" s="208">
        <v>-1162110.4099999999</v>
      </c>
      <c r="AA17" s="178">
        <f t="shared" si="1"/>
        <v>-1162110.4099999999</v>
      </c>
    </row>
    <row r="18" spans="1:27" ht="15.75" thickBot="1" x14ac:dyDescent="0.3">
      <c r="A18" s="254" t="str">
        <f t="shared" si="0"/>
        <v>101501</v>
      </c>
      <c r="B18" s="241" t="s">
        <v>3598</v>
      </c>
      <c r="C18" s="188" t="s">
        <v>3599</v>
      </c>
      <c r="D18" s="188" t="s">
        <v>5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0</v>
      </c>
      <c r="S18" s="209">
        <v>0</v>
      </c>
      <c r="T18" s="209">
        <v>-146485835</v>
      </c>
      <c r="U18" s="209">
        <v>-148773000</v>
      </c>
      <c r="V18" s="209">
        <v>-148773000</v>
      </c>
      <c r="W18" s="209">
        <v>-146816356.71000001</v>
      </c>
      <c r="X18" s="209">
        <v>-148773000</v>
      </c>
      <c r="Y18" s="209">
        <v>-148773000</v>
      </c>
      <c r="Z18" s="209">
        <v>-146485853.63</v>
      </c>
      <c r="AA18" s="178">
        <f t="shared" si="1"/>
        <v>-146485853.63</v>
      </c>
    </row>
    <row r="19" spans="1:27" ht="15.75" thickBot="1" x14ac:dyDescent="0.3">
      <c r="A19" s="254" t="str">
        <f t="shared" si="0"/>
        <v>101666</v>
      </c>
      <c r="B19" s="241" t="s">
        <v>1750</v>
      </c>
      <c r="C19" s="188" t="s">
        <v>1751</v>
      </c>
      <c r="D19" s="188" t="s">
        <v>5</v>
      </c>
      <c r="E19" s="208">
        <v>0</v>
      </c>
      <c r="F19" s="208">
        <v>0</v>
      </c>
      <c r="G19" s="208">
        <v>0</v>
      </c>
      <c r="H19" s="208">
        <v>0</v>
      </c>
      <c r="I19" s="208">
        <v>0</v>
      </c>
      <c r="J19" s="208">
        <v>0</v>
      </c>
      <c r="K19" s="208">
        <v>0</v>
      </c>
      <c r="L19" s="208">
        <v>0</v>
      </c>
      <c r="M19" s="208">
        <v>516343.62</v>
      </c>
      <c r="N19" s="208">
        <v>516343.62</v>
      </c>
      <c r="O19" s="208">
        <v>516343.62</v>
      </c>
      <c r="P19" s="208">
        <v>516343.62</v>
      </c>
      <c r="Q19" s="208">
        <v>0</v>
      </c>
      <c r="R19" s="208">
        <v>0</v>
      </c>
      <c r="S19" s="208">
        <v>0</v>
      </c>
      <c r="T19" s="208">
        <v>0</v>
      </c>
      <c r="U19" s="208">
        <v>0</v>
      </c>
      <c r="V19" s="208">
        <v>0</v>
      </c>
      <c r="W19" s="208">
        <v>0</v>
      </c>
      <c r="X19" s="208">
        <v>0</v>
      </c>
      <c r="Y19" s="208">
        <v>0</v>
      </c>
      <c r="Z19" s="208">
        <v>0</v>
      </c>
      <c r="AA19" s="178">
        <f t="shared" si="1"/>
        <v>0</v>
      </c>
    </row>
    <row r="20" spans="1:27" ht="15.75" thickBot="1" x14ac:dyDescent="0.3">
      <c r="A20" s="254" t="str">
        <f t="shared" si="0"/>
        <v>105000</v>
      </c>
      <c r="B20" s="241" t="s">
        <v>7</v>
      </c>
      <c r="C20" s="188" t="s">
        <v>8</v>
      </c>
      <c r="D20" s="188" t="s">
        <v>5</v>
      </c>
      <c r="E20" s="209">
        <v>970068.12</v>
      </c>
      <c r="F20" s="209">
        <v>970068.12</v>
      </c>
      <c r="G20" s="209">
        <v>970068.12</v>
      </c>
      <c r="H20" s="209">
        <v>970068.12</v>
      </c>
      <c r="I20" s="209">
        <v>970068.12</v>
      </c>
      <c r="J20" s="209">
        <v>970068.12</v>
      </c>
      <c r="K20" s="209">
        <v>970068.12</v>
      </c>
      <c r="L20" s="209">
        <v>970068.12</v>
      </c>
      <c r="M20" s="209">
        <v>970068.12</v>
      </c>
      <c r="N20" s="209">
        <v>970068.12</v>
      </c>
      <c r="O20" s="209">
        <v>970068.12</v>
      </c>
      <c r="P20" s="209">
        <v>970068.12</v>
      </c>
      <c r="Q20" s="209">
        <v>970068.12</v>
      </c>
      <c r="R20" s="209">
        <v>970068.12</v>
      </c>
      <c r="S20" s="209">
        <v>970068.12</v>
      </c>
      <c r="T20" s="209">
        <v>970068.12</v>
      </c>
      <c r="U20" s="209">
        <v>970068.12</v>
      </c>
      <c r="V20" s="209">
        <v>970068.12</v>
      </c>
      <c r="W20" s="209">
        <v>970068.12</v>
      </c>
      <c r="X20" s="209">
        <v>970068.12</v>
      </c>
      <c r="Y20" s="209">
        <v>970068.12</v>
      </c>
      <c r="Z20" s="209">
        <v>970068.12</v>
      </c>
      <c r="AA20" s="178">
        <f t="shared" si="1"/>
        <v>970068.12</v>
      </c>
    </row>
    <row r="21" spans="1:27" ht="15.75" thickBot="1" x14ac:dyDescent="0.3">
      <c r="A21" s="254" t="str">
        <f t="shared" si="0"/>
        <v>106000</v>
      </c>
      <c r="B21" s="241" t="s">
        <v>10</v>
      </c>
      <c r="C21" s="188" t="s">
        <v>11</v>
      </c>
      <c r="D21" s="188" t="s">
        <v>5</v>
      </c>
      <c r="E21" s="208">
        <v>361998730.70999998</v>
      </c>
      <c r="F21" s="208">
        <v>361242604.94</v>
      </c>
      <c r="G21" s="208">
        <v>379436804.63</v>
      </c>
      <c r="H21" s="208">
        <v>386430248.80000001</v>
      </c>
      <c r="I21" s="208">
        <v>392165743.97000003</v>
      </c>
      <c r="J21" s="208">
        <v>405751976.73000002</v>
      </c>
      <c r="K21" s="208">
        <v>464810555.94999999</v>
      </c>
      <c r="L21" s="208">
        <v>467445232.73000002</v>
      </c>
      <c r="M21" s="208">
        <v>449262591.64999998</v>
      </c>
      <c r="N21" s="208">
        <v>449262591.64999998</v>
      </c>
      <c r="O21" s="208">
        <v>446397999.75999999</v>
      </c>
      <c r="P21" s="208">
        <v>456063485.81999999</v>
      </c>
      <c r="Q21" s="208">
        <v>461534441.50999999</v>
      </c>
      <c r="R21" s="208">
        <v>471882342.25999999</v>
      </c>
      <c r="S21" s="208">
        <v>477246326.75</v>
      </c>
      <c r="T21" s="208">
        <v>481785097.05000001</v>
      </c>
      <c r="U21" s="208">
        <v>490678481.30000001</v>
      </c>
      <c r="V21" s="208">
        <v>497103550.68000001</v>
      </c>
      <c r="W21" s="208">
        <v>521751568.19999999</v>
      </c>
      <c r="X21" s="208">
        <v>537471913.35000002</v>
      </c>
      <c r="Y21" s="208">
        <v>543845238.87</v>
      </c>
      <c r="Z21" s="208">
        <v>579817022.88999999</v>
      </c>
      <c r="AA21" s="178">
        <f t="shared" si="1"/>
        <v>579817022.88999999</v>
      </c>
    </row>
    <row r="22" spans="1:27" ht="15.75" thickBot="1" x14ac:dyDescent="0.3">
      <c r="A22" s="254" t="str">
        <f t="shared" si="0"/>
        <v>106001</v>
      </c>
      <c r="B22" s="241" t="s">
        <v>3600</v>
      </c>
      <c r="C22" s="188" t="s">
        <v>3601</v>
      </c>
      <c r="D22" s="188" t="s">
        <v>5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>
        <v>0</v>
      </c>
      <c r="S22" s="209">
        <v>143554705.06</v>
      </c>
      <c r="T22" s="209">
        <v>143794498.34999999</v>
      </c>
      <c r="U22" s="209">
        <v>143960627.13999999</v>
      </c>
      <c r="V22" s="209">
        <v>144050483.47999999</v>
      </c>
      <c r="W22" s="209">
        <v>144133566.91</v>
      </c>
      <c r="X22" s="209">
        <v>144214647.97999999</v>
      </c>
      <c r="Y22" s="209">
        <v>145211783.59</v>
      </c>
      <c r="Z22" s="209">
        <v>145278882.52000001</v>
      </c>
      <c r="AA22" s="178">
        <f t="shared" si="1"/>
        <v>145278882.52000001</v>
      </c>
    </row>
    <row r="23" spans="1:27" ht="15.75" thickBot="1" x14ac:dyDescent="0.3">
      <c r="A23" s="254" t="str">
        <f t="shared" si="0"/>
        <v>107000</v>
      </c>
      <c r="B23" s="241" t="s">
        <v>13</v>
      </c>
      <c r="C23" s="188" t="s">
        <v>14</v>
      </c>
      <c r="D23" s="188" t="s">
        <v>5</v>
      </c>
      <c r="E23" s="208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208">
        <v>0</v>
      </c>
      <c r="Q23" s="208">
        <v>0</v>
      </c>
      <c r="R23" s="208">
        <v>0</v>
      </c>
      <c r="S23" s="208">
        <v>0</v>
      </c>
      <c r="T23" s="208">
        <v>0</v>
      </c>
      <c r="U23" s="208">
        <v>0</v>
      </c>
      <c r="V23" s="208">
        <v>0</v>
      </c>
      <c r="W23" s="208">
        <v>0</v>
      </c>
      <c r="X23" s="208">
        <v>0</v>
      </c>
      <c r="Y23" s="208">
        <v>0</v>
      </c>
      <c r="Z23" s="208">
        <v>0</v>
      </c>
      <c r="AA23" s="178">
        <f t="shared" si="1"/>
        <v>0</v>
      </c>
    </row>
    <row r="24" spans="1:27" ht="15.75" thickBot="1" x14ac:dyDescent="0.3">
      <c r="A24" s="254" t="str">
        <f t="shared" si="0"/>
        <v>107666</v>
      </c>
      <c r="B24" s="241" t="s">
        <v>13</v>
      </c>
      <c r="C24" s="188" t="s">
        <v>16</v>
      </c>
      <c r="D24" s="188" t="s">
        <v>5</v>
      </c>
      <c r="E24" s="209">
        <v>-5009.24</v>
      </c>
      <c r="F24" s="209">
        <v>-5009.24</v>
      </c>
      <c r="G24" s="209">
        <v>318685.92</v>
      </c>
      <c r="H24" s="209">
        <v>-5009.24</v>
      </c>
      <c r="I24" s="209">
        <v>-5009.24</v>
      </c>
      <c r="J24" s="209">
        <v>-5009.24</v>
      </c>
      <c r="K24" s="209">
        <v>-5009.24</v>
      </c>
      <c r="L24" s="209">
        <v>-5009.24</v>
      </c>
      <c r="M24" s="209">
        <v>2164809.98</v>
      </c>
      <c r="N24" s="209">
        <v>2164809.98</v>
      </c>
      <c r="O24" s="209">
        <v>2164809.98</v>
      </c>
      <c r="P24" s="209">
        <v>2164809.98</v>
      </c>
      <c r="Q24" s="209">
        <v>2681153.6</v>
      </c>
      <c r="R24" s="209">
        <v>2681153.6</v>
      </c>
      <c r="S24" s="209">
        <v>-5009.24</v>
      </c>
      <c r="T24" s="209">
        <v>-5009.24</v>
      </c>
      <c r="U24" s="209">
        <v>-5009.24</v>
      </c>
      <c r="V24" s="209">
        <v>-5009.24</v>
      </c>
      <c r="W24" s="209">
        <v>0</v>
      </c>
      <c r="X24" s="209">
        <v>0</v>
      </c>
      <c r="Y24" s="209">
        <v>713.68</v>
      </c>
      <c r="Z24" s="209">
        <v>0</v>
      </c>
      <c r="AA24" s="178">
        <f t="shared" si="1"/>
        <v>0</v>
      </c>
    </row>
    <row r="25" spans="1:27" s="60" customFormat="1" ht="15.75" thickBot="1" x14ac:dyDescent="0.3">
      <c r="A25" s="254" t="str">
        <f t="shared" si="0"/>
        <v>107700</v>
      </c>
      <c r="B25" s="241" t="s">
        <v>18</v>
      </c>
      <c r="C25" s="188" t="s">
        <v>19</v>
      </c>
      <c r="D25" s="188" t="s">
        <v>5</v>
      </c>
      <c r="E25" s="208">
        <v>4130329.68</v>
      </c>
      <c r="F25" s="208">
        <v>4130329.68</v>
      </c>
      <c r="G25" s="208">
        <v>7619813.8600000003</v>
      </c>
      <c r="H25" s="208">
        <v>7619813.8600000003</v>
      </c>
      <c r="I25" s="208">
        <v>7619813.8600000003</v>
      </c>
      <c r="J25" s="208">
        <v>15952432.529999999</v>
      </c>
      <c r="K25" s="208">
        <v>15952432.529999999</v>
      </c>
      <c r="L25" s="208">
        <v>15952432.529999999</v>
      </c>
      <c r="M25" s="208">
        <v>26047071.260000002</v>
      </c>
      <c r="N25" s="208">
        <v>26047071.260000002</v>
      </c>
      <c r="O25" s="208">
        <v>0</v>
      </c>
      <c r="P25" s="208">
        <v>0</v>
      </c>
      <c r="Q25" s="208">
        <v>0</v>
      </c>
      <c r="R25" s="208">
        <v>0</v>
      </c>
      <c r="S25" s="208">
        <v>0</v>
      </c>
      <c r="T25" s="208">
        <v>0</v>
      </c>
      <c r="U25" s="208">
        <v>0</v>
      </c>
      <c r="V25" s="208">
        <v>0</v>
      </c>
      <c r="W25" s="208">
        <v>0</v>
      </c>
      <c r="X25" s="208">
        <v>0</v>
      </c>
      <c r="Y25" s="208">
        <v>0</v>
      </c>
      <c r="Z25" s="208">
        <v>0</v>
      </c>
      <c r="AA25" s="178">
        <f t="shared" si="1"/>
        <v>0</v>
      </c>
    </row>
    <row r="26" spans="1:27" ht="15.75" thickBot="1" x14ac:dyDescent="0.3">
      <c r="A26" s="254" t="str">
        <f t="shared" si="0"/>
        <v>107707</v>
      </c>
      <c r="B26" s="241" t="s">
        <v>21</v>
      </c>
      <c r="C26" s="188" t="s">
        <v>22</v>
      </c>
      <c r="D26" s="188" t="s">
        <v>5</v>
      </c>
      <c r="E26" s="209">
        <v>181833090.84999999</v>
      </c>
      <c r="F26" s="209">
        <v>187401495.91999999</v>
      </c>
      <c r="G26" s="209">
        <v>184556875.84</v>
      </c>
      <c r="H26" s="209">
        <v>193697813.80000001</v>
      </c>
      <c r="I26" s="209">
        <v>205647441.15000001</v>
      </c>
      <c r="J26" s="209">
        <v>211252441.94</v>
      </c>
      <c r="K26" s="209">
        <v>163722419.09</v>
      </c>
      <c r="L26" s="209">
        <v>171670387.22</v>
      </c>
      <c r="M26" s="209">
        <v>176767078.13999999</v>
      </c>
      <c r="N26" s="209">
        <v>176767078.13999999</v>
      </c>
      <c r="O26" s="209">
        <v>181992864.47</v>
      </c>
      <c r="P26" s="209">
        <v>194981591.97</v>
      </c>
      <c r="Q26" s="209">
        <v>202248380.24000001</v>
      </c>
      <c r="R26" s="209">
        <v>203721295.93000001</v>
      </c>
      <c r="S26" s="209">
        <v>73659995.959999993</v>
      </c>
      <c r="T26" s="209">
        <v>75050342.829999998</v>
      </c>
      <c r="U26" s="209">
        <v>83213694.959999993</v>
      </c>
      <c r="V26" s="209">
        <v>97833980.5</v>
      </c>
      <c r="W26" s="209">
        <v>91301787.900000006</v>
      </c>
      <c r="X26" s="209">
        <v>93882966.049999997</v>
      </c>
      <c r="Y26" s="209">
        <v>102094953.2</v>
      </c>
      <c r="Z26" s="209">
        <v>84141998.159999996</v>
      </c>
      <c r="AA26" s="178">
        <f t="shared" si="1"/>
        <v>84141998.159999996</v>
      </c>
    </row>
    <row r="27" spans="1:27" ht="15.75" thickBot="1" x14ac:dyDescent="0.3">
      <c r="A27" s="254" t="str">
        <f t="shared" si="0"/>
        <v>500116</v>
      </c>
      <c r="B27" s="241" t="s">
        <v>1752</v>
      </c>
      <c r="C27" s="188">
        <v>500116</v>
      </c>
      <c r="D27" s="257"/>
      <c r="E27" s="208">
        <v>18480561.890000001</v>
      </c>
      <c r="F27" s="208">
        <v>18478826.469999999</v>
      </c>
      <c r="G27" s="208">
        <v>19023367.789999999</v>
      </c>
      <c r="H27" s="208">
        <v>19990758.440000001</v>
      </c>
      <c r="I27" s="208">
        <v>20843456.350000001</v>
      </c>
      <c r="J27" s="208">
        <v>21140034.260000002</v>
      </c>
      <c r="K27" s="208">
        <v>21153651.57</v>
      </c>
      <c r="L27" s="208">
        <v>21166641.710000001</v>
      </c>
      <c r="M27" s="208">
        <v>18494188.91</v>
      </c>
      <c r="N27" s="208">
        <v>18494188.91</v>
      </c>
      <c r="O27" s="208">
        <v>18503985.960000001</v>
      </c>
      <c r="P27" s="208">
        <v>18512819.489999998</v>
      </c>
      <c r="Q27" s="208">
        <v>22711010.18</v>
      </c>
      <c r="R27" s="208">
        <v>22712333.960000001</v>
      </c>
      <c r="S27" s="208">
        <v>25399042.289999999</v>
      </c>
      <c r="T27" s="208">
        <v>25388795</v>
      </c>
      <c r="U27" s="208">
        <v>25416271.050000001</v>
      </c>
      <c r="V27" s="208">
        <v>25414693.66</v>
      </c>
      <c r="W27" s="208">
        <v>25413284.829999998</v>
      </c>
      <c r="X27" s="208">
        <v>25412130.780000001</v>
      </c>
      <c r="Y27" s="208">
        <v>25410879.32</v>
      </c>
      <c r="Z27" s="208">
        <v>25409543.039999999</v>
      </c>
      <c r="AA27" s="178">
        <f t="shared" si="1"/>
        <v>25409543.039999999</v>
      </c>
    </row>
    <row r="28" spans="1:27" ht="15.75" thickBot="1" x14ac:dyDescent="0.3">
      <c r="A28" s="254" t="str">
        <f t="shared" si="0"/>
        <v>117001</v>
      </c>
      <c r="B28" s="241" t="s">
        <v>24</v>
      </c>
      <c r="C28" s="188" t="s">
        <v>25</v>
      </c>
      <c r="D28" s="188" t="s">
        <v>5</v>
      </c>
      <c r="E28" s="209">
        <v>9147153.9199999999</v>
      </c>
      <c r="F28" s="209">
        <v>9147153.9199999999</v>
      </c>
      <c r="G28" s="209">
        <v>9147153.9199999999</v>
      </c>
      <c r="H28" s="209">
        <v>9147153.9199999999</v>
      </c>
      <c r="I28" s="209">
        <v>9147153.9199999999</v>
      </c>
      <c r="J28" s="209">
        <v>9147153.9199999999</v>
      </c>
      <c r="K28" s="209">
        <v>9147153.9199999999</v>
      </c>
      <c r="L28" s="209">
        <v>9147153.9199999999</v>
      </c>
      <c r="M28" s="209">
        <v>9147153.9199999999</v>
      </c>
      <c r="N28" s="209">
        <v>9147153.9199999999</v>
      </c>
      <c r="O28" s="209">
        <v>9147153.9199999999</v>
      </c>
      <c r="P28" s="209">
        <v>9147153.9199999999</v>
      </c>
      <c r="Q28" s="209">
        <v>4513899.24</v>
      </c>
      <c r="R28" s="209">
        <v>4513899.24</v>
      </c>
      <c r="S28" s="209">
        <v>4513899.24</v>
      </c>
      <c r="T28" s="209">
        <v>4513899.24</v>
      </c>
      <c r="U28" s="209">
        <v>4513899.24</v>
      </c>
      <c r="V28" s="209">
        <v>4513899.24</v>
      </c>
      <c r="W28" s="209">
        <v>4513899.24</v>
      </c>
      <c r="X28" s="209">
        <v>4513899.24</v>
      </c>
      <c r="Y28" s="209">
        <v>4513899.24</v>
      </c>
      <c r="Z28" s="209">
        <v>4513899.24</v>
      </c>
      <c r="AA28" s="178">
        <f t="shared" si="1"/>
        <v>4513899.24</v>
      </c>
    </row>
    <row r="29" spans="1:27" ht="15.75" thickBot="1" x14ac:dyDescent="0.3">
      <c r="A29" s="254" t="str">
        <f t="shared" si="0"/>
        <v>117002</v>
      </c>
      <c r="B29" s="241" t="s">
        <v>27</v>
      </c>
      <c r="C29" s="188" t="s">
        <v>28</v>
      </c>
      <c r="D29" s="188" t="s">
        <v>5</v>
      </c>
      <c r="E29" s="208">
        <v>1848102.98</v>
      </c>
      <c r="F29" s="208">
        <v>1848102.98</v>
      </c>
      <c r="G29" s="208">
        <v>1848102.98</v>
      </c>
      <c r="H29" s="208">
        <v>1848102.98</v>
      </c>
      <c r="I29" s="208">
        <v>1848102.98</v>
      </c>
      <c r="J29" s="208">
        <v>1848102.98</v>
      </c>
      <c r="K29" s="208">
        <v>1848102.98</v>
      </c>
      <c r="L29" s="208">
        <v>1848102.98</v>
      </c>
      <c r="M29" s="208">
        <v>1848102.98</v>
      </c>
      <c r="N29" s="208">
        <v>1848102.98</v>
      </c>
      <c r="O29" s="208">
        <v>1848102.98</v>
      </c>
      <c r="P29" s="208">
        <v>1848102.98</v>
      </c>
      <c r="Q29" s="208">
        <v>6660213.9900000002</v>
      </c>
      <c r="R29" s="208">
        <v>6660213.9900000002</v>
      </c>
      <c r="S29" s="208">
        <v>6660213.9900000002</v>
      </c>
      <c r="T29" s="208">
        <v>6660213.9900000002</v>
      </c>
      <c r="U29" s="208">
        <v>6660213.9900000002</v>
      </c>
      <c r="V29" s="208">
        <v>6660213.9900000002</v>
      </c>
      <c r="W29" s="208">
        <v>6660213.9900000002</v>
      </c>
      <c r="X29" s="208">
        <v>6660213.9900000002</v>
      </c>
      <c r="Y29" s="208">
        <v>6660213.9900000002</v>
      </c>
      <c r="Z29" s="208">
        <v>6660213.9900000002</v>
      </c>
      <c r="AA29" s="178">
        <f t="shared" si="1"/>
        <v>6660213.9900000002</v>
      </c>
    </row>
    <row r="30" spans="1:27" ht="15.75" thickBot="1" x14ac:dyDescent="0.3">
      <c r="A30" s="254" t="str">
        <f t="shared" si="0"/>
        <v>117003</v>
      </c>
      <c r="B30" s="241" t="s">
        <v>24</v>
      </c>
      <c r="C30" s="188" t="s">
        <v>30</v>
      </c>
      <c r="D30" s="188" t="s">
        <v>5</v>
      </c>
      <c r="E30" s="209">
        <v>1245751.48</v>
      </c>
      <c r="F30" s="209">
        <v>1245751.48</v>
      </c>
      <c r="G30" s="209">
        <v>1245751.48</v>
      </c>
      <c r="H30" s="209">
        <v>1245751.48</v>
      </c>
      <c r="I30" s="209">
        <v>1245751.48</v>
      </c>
      <c r="J30" s="209">
        <v>1245751.48</v>
      </c>
      <c r="K30" s="209">
        <v>1245751.48</v>
      </c>
      <c r="L30" s="209">
        <v>1245751.48</v>
      </c>
      <c r="M30" s="209">
        <v>1245751.48</v>
      </c>
      <c r="N30" s="209">
        <v>1245751.48</v>
      </c>
      <c r="O30" s="209">
        <v>1245751.48</v>
      </c>
      <c r="P30" s="209">
        <v>1245751.48</v>
      </c>
      <c r="Q30" s="209">
        <v>1111928.98</v>
      </c>
      <c r="R30" s="209">
        <v>1111928.98</v>
      </c>
      <c r="S30" s="209">
        <v>1111928.98</v>
      </c>
      <c r="T30" s="209">
        <v>1111928.98</v>
      </c>
      <c r="U30" s="209">
        <v>1111928.98</v>
      </c>
      <c r="V30" s="209">
        <v>1111928.98</v>
      </c>
      <c r="W30" s="209">
        <v>1111928.98</v>
      </c>
      <c r="X30" s="209">
        <v>1111928.98</v>
      </c>
      <c r="Y30" s="209">
        <v>1111928.98</v>
      </c>
      <c r="Z30" s="209">
        <v>1111928.98</v>
      </c>
      <c r="AA30" s="178">
        <f t="shared" si="1"/>
        <v>1111928.98</v>
      </c>
    </row>
    <row r="31" spans="1:27" ht="15.75" thickBot="1" x14ac:dyDescent="0.3">
      <c r="A31" s="254" t="str">
        <f t="shared" si="0"/>
        <v>117004</v>
      </c>
      <c r="B31" s="241" t="s">
        <v>27</v>
      </c>
      <c r="C31" s="188" t="s">
        <v>32</v>
      </c>
      <c r="D31" s="188" t="s">
        <v>5</v>
      </c>
      <c r="E31" s="208">
        <v>0</v>
      </c>
      <c r="F31" s="208">
        <v>0</v>
      </c>
      <c r="G31" s="208">
        <v>545018.59</v>
      </c>
      <c r="H31" s="208">
        <v>1488950.97</v>
      </c>
      <c r="I31" s="208">
        <v>2343231.09</v>
      </c>
      <c r="J31" s="208">
        <v>2641365.54</v>
      </c>
      <c r="K31" s="208">
        <v>2656459.7000000002</v>
      </c>
      <c r="L31" s="208">
        <v>2670954.25</v>
      </c>
      <c r="M31" s="208">
        <v>0</v>
      </c>
      <c r="N31" s="208">
        <v>0</v>
      </c>
      <c r="O31" s="208">
        <v>11343.53</v>
      </c>
      <c r="P31" s="208">
        <v>21759.39</v>
      </c>
      <c r="Q31" s="208">
        <v>8937.9500000000007</v>
      </c>
      <c r="R31" s="208">
        <v>11760.12</v>
      </c>
      <c r="S31" s="208">
        <v>2700000.4</v>
      </c>
      <c r="T31" s="208">
        <v>2691335.28</v>
      </c>
      <c r="U31" s="208">
        <v>2691335.28</v>
      </c>
      <c r="V31" s="208">
        <v>2691335.28</v>
      </c>
      <c r="W31" s="208">
        <v>2691335.28</v>
      </c>
      <c r="X31" s="208">
        <v>2691335.28</v>
      </c>
      <c r="Y31" s="208">
        <v>2691335.28</v>
      </c>
      <c r="Z31" s="208">
        <v>2691335.28</v>
      </c>
      <c r="AA31" s="178">
        <f t="shared" si="1"/>
        <v>2691335.28</v>
      </c>
    </row>
    <row r="32" spans="1:27" ht="15.75" thickBot="1" x14ac:dyDescent="0.3">
      <c r="A32" s="254" t="str">
        <f t="shared" si="0"/>
        <v>117005</v>
      </c>
      <c r="B32" s="241" t="s">
        <v>34</v>
      </c>
      <c r="C32" s="188" t="s">
        <v>35</v>
      </c>
      <c r="D32" s="188" t="s">
        <v>5</v>
      </c>
      <c r="E32" s="209">
        <v>4584395.57</v>
      </c>
      <c r="F32" s="209">
        <v>4584395.57</v>
      </c>
      <c r="G32" s="209">
        <v>4584395.57</v>
      </c>
      <c r="H32" s="209">
        <v>4584395.57</v>
      </c>
      <c r="I32" s="209">
        <v>4584395.57</v>
      </c>
      <c r="J32" s="209">
        <v>4584395.57</v>
      </c>
      <c r="K32" s="209">
        <v>4584395.57</v>
      </c>
      <c r="L32" s="209">
        <v>4584395.57</v>
      </c>
      <c r="M32" s="209">
        <v>4584395.57</v>
      </c>
      <c r="N32" s="209">
        <v>4584395.57</v>
      </c>
      <c r="O32" s="209">
        <v>4584395.57</v>
      </c>
      <c r="P32" s="209">
        <v>4584395.57</v>
      </c>
      <c r="Q32" s="209">
        <v>8001510.9199999999</v>
      </c>
      <c r="R32" s="209">
        <v>8001510.9199999999</v>
      </c>
      <c r="S32" s="209">
        <v>8001510.9199999999</v>
      </c>
      <c r="T32" s="209">
        <v>8001510.9199999999</v>
      </c>
      <c r="U32" s="209">
        <v>8001510.9199999999</v>
      </c>
      <c r="V32" s="209">
        <v>8001510.9199999999</v>
      </c>
      <c r="W32" s="209">
        <v>8001510.9199999999</v>
      </c>
      <c r="X32" s="209">
        <v>8001510.9199999999</v>
      </c>
      <c r="Y32" s="209">
        <v>8001510.9199999999</v>
      </c>
      <c r="Z32" s="209">
        <v>8001510.9199999999</v>
      </c>
      <c r="AA32" s="178">
        <f t="shared" si="1"/>
        <v>8001510.9199999999</v>
      </c>
    </row>
    <row r="33" spans="1:27" ht="15.75" thickBot="1" x14ac:dyDescent="0.3">
      <c r="A33" s="254" t="str">
        <f t="shared" si="0"/>
        <v>117006</v>
      </c>
      <c r="B33" s="241" t="s">
        <v>37</v>
      </c>
      <c r="C33" s="188" t="s">
        <v>38</v>
      </c>
      <c r="D33" s="188" t="s">
        <v>5</v>
      </c>
      <c r="E33" s="208">
        <v>1243759.1299999999</v>
      </c>
      <c r="F33" s="208">
        <v>1243759.1299999999</v>
      </c>
      <c r="G33" s="208">
        <v>1243759.1299999999</v>
      </c>
      <c r="H33" s="208">
        <v>1243759.1299999999</v>
      </c>
      <c r="I33" s="208">
        <v>1243759.1299999999</v>
      </c>
      <c r="J33" s="208">
        <v>1243759.1299999999</v>
      </c>
      <c r="K33" s="208">
        <v>1243759.1299999999</v>
      </c>
      <c r="L33" s="208">
        <v>1243759.1299999999</v>
      </c>
      <c r="M33" s="208">
        <v>1243759.1299999999</v>
      </c>
      <c r="N33" s="208">
        <v>1243759.1299999999</v>
      </c>
      <c r="O33" s="208">
        <v>1243759.1299999999</v>
      </c>
      <c r="P33" s="208">
        <v>1243759.1299999999</v>
      </c>
      <c r="Q33" s="208">
        <v>1243759.1299999999</v>
      </c>
      <c r="R33" s="208">
        <v>1243759.1299999999</v>
      </c>
      <c r="S33" s="208">
        <v>1243759.1299999999</v>
      </c>
      <c r="T33" s="208">
        <v>1243759.1299999999</v>
      </c>
      <c r="U33" s="208">
        <v>1243759.1299999999</v>
      </c>
      <c r="V33" s="208">
        <v>1243759.1299999999</v>
      </c>
      <c r="W33" s="208">
        <v>1243759.1299999999</v>
      </c>
      <c r="X33" s="208">
        <v>1243759.1299999999</v>
      </c>
      <c r="Y33" s="208">
        <v>1243759.1299999999</v>
      </c>
      <c r="Z33" s="208">
        <v>1243759.1299999999</v>
      </c>
      <c r="AA33" s="178">
        <f t="shared" si="1"/>
        <v>1243759.1299999999</v>
      </c>
    </row>
    <row r="34" spans="1:27" ht="15.75" thickBot="1" x14ac:dyDescent="0.3">
      <c r="A34" s="254" t="str">
        <f t="shared" si="0"/>
        <v>117007</v>
      </c>
      <c r="B34" s="241" t="s">
        <v>40</v>
      </c>
      <c r="C34" s="188" t="s">
        <v>41</v>
      </c>
      <c r="D34" s="188" t="s">
        <v>5</v>
      </c>
      <c r="E34" s="209">
        <v>419756.72</v>
      </c>
      <c r="F34" s="209">
        <v>419756.72</v>
      </c>
      <c r="G34" s="209">
        <v>419756.72</v>
      </c>
      <c r="H34" s="209">
        <v>419756.72</v>
      </c>
      <c r="I34" s="209">
        <v>419756.72</v>
      </c>
      <c r="J34" s="209">
        <v>419756.72</v>
      </c>
      <c r="K34" s="209">
        <v>419756.72</v>
      </c>
      <c r="L34" s="209">
        <v>419756.72</v>
      </c>
      <c r="M34" s="209">
        <v>419756.72</v>
      </c>
      <c r="N34" s="209">
        <v>419756.72</v>
      </c>
      <c r="O34" s="209">
        <v>419756.72</v>
      </c>
      <c r="P34" s="209">
        <v>419756.72</v>
      </c>
      <c r="Q34" s="209">
        <v>1169762.17</v>
      </c>
      <c r="R34" s="209">
        <v>1169762.17</v>
      </c>
      <c r="S34" s="209">
        <v>1169762.17</v>
      </c>
      <c r="T34" s="209">
        <v>1169762.17</v>
      </c>
      <c r="U34" s="209">
        <v>1169762.17</v>
      </c>
      <c r="V34" s="209">
        <v>1169762.17</v>
      </c>
      <c r="W34" s="209">
        <v>1169762.17</v>
      </c>
      <c r="X34" s="209">
        <v>1169762.17</v>
      </c>
      <c r="Y34" s="209">
        <v>1169762.17</v>
      </c>
      <c r="Z34" s="209">
        <v>1169762.17</v>
      </c>
      <c r="AA34" s="178">
        <f t="shared" si="1"/>
        <v>1169762.17</v>
      </c>
    </row>
    <row r="35" spans="1:27" ht="15.75" thickBot="1" x14ac:dyDescent="0.3">
      <c r="A35" s="254" t="str">
        <f t="shared" si="0"/>
        <v>117008</v>
      </c>
      <c r="B35" s="241" t="s">
        <v>43</v>
      </c>
      <c r="C35" s="188" t="s">
        <v>44</v>
      </c>
      <c r="D35" s="188" t="s">
        <v>5</v>
      </c>
      <c r="E35" s="208">
        <v>-8357.91</v>
      </c>
      <c r="F35" s="208">
        <v>-10093.33</v>
      </c>
      <c r="G35" s="208">
        <v>-10570.6</v>
      </c>
      <c r="H35" s="208">
        <v>12887.67</v>
      </c>
      <c r="I35" s="208">
        <v>11305.46</v>
      </c>
      <c r="J35" s="208">
        <v>9748.92</v>
      </c>
      <c r="K35" s="208">
        <v>8272.07</v>
      </c>
      <c r="L35" s="208">
        <v>6767.66</v>
      </c>
      <c r="M35" s="208">
        <v>5269.11</v>
      </c>
      <c r="N35" s="208">
        <v>5269.11</v>
      </c>
      <c r="O35" s="208">
        <v>3722.63</v>
      </c>
      <c r="P35" s="208">
        <v>2140.3000000000002</v>
      </c>
      <c r="Q35" s="208">
        <v>997.8</v>
      </c>
      <c r="R35" s="208">
        <v>-500.59</v>
      </c>
      <c r="S35" s="208">
        <v>-2032.54</v>
      </c>
      <c r="T35" s="208">
        <v>-3614.71</v>
      </c>
      <c r="U35" s="208">
        <v>23861.34</v>
      </c>
      <c r="V35" s="208">
        <v>22283.95</v>
      </c>
      <c r="W35" s="208">
        <v>20875.12</v>
      </c>
      <c r="X35" s="208">
        <v>19721.07</v>
      </c>
      <c r="Y35" s="208">
        <v>18469.61</v>
      </c>
      <c r="Z35" s="208">
        <v>17133.330000000002</v>
      </c>
      <c r="AA35" s="178">
        <f t="shared" si="1"/>
        <v>17133.330000000002</v>
      </c>
    </row>
    <row r="36" spans="1:27" ht="15.75" thickBot="1" x14ac:dyDescent="0.3">
      <c r="A36" s="254" t="str">
        <f t="shared" si="0"/>
        <v>500122</v>
      </c>
      <c r="B36" s="241" t="s">
        <v>1754</v>
      </c>
      <c r="C36" s="188">
        <v>500122</v>
      </c>
      <c r="D36" s="257"/>
      <c r="E36" s="209">
        <v>-959066775.10000002</v>
      </c>
      <c r="F36" s="209">
        <v>-962886418.02999997</v>
      </c>
      <c r="G36" s="209">
        <v>-966766166.57000005</v>
      </c>
      <c r="H36" s="209">
        <v>-970477887.63</v>
      </c>
      <c r="I36" s="209">
        <v>-974108435.54999995</v>
      </c>
      <c r="J36" s="209">
        <v>-978445674.66999996</v>
      </c>
      <c r="K36" s="209">
        <v>-981455164.35000002</v>
      </c>
      <c r="L36" s="209">
        <v>-970250203.53999996</v>
      </c>
      <c r="M36" s="209">
        <v>-974252405.83000004</v>
      </c>
      <c r="N36" s="209">
        <v>-974252405.83000004</v>
      </c>
      <c r="O36" s="209">
        <v>-977686998.63</v>
      </c>
      <c r="P36" s="209">
        <v>-982462691.23000002</v>
      </c>
      <c r="Q36" s="209">
        <v>-985959794.76999998</v>
      </c>
      <c r="R36" s="209">
        <v>-990128825.84000003</v>
      </c>
      <c r="S36" s="209">
        <v>-994278627.29999995</v>
      </c>
      <c r="T36" s="209">
        <v>-997108786</v>
      </c>
      <c r="U36" s="209">
        <v>-1001413264.84</v>
      </c>
      <c r="V36" s="209">
        <v>-1005372792.3200001</v>
      </c>
      <c r="W36" s="209">
        <v>-1007738289.09</v>
      </c>
      <c r="X36" s="209">
        <v>-1012988255.08</v>
      </c>
      <c r="Y36" s="209">
        <v>-1014664172.46</v>
      </c>
      <c r="Z36" s="209">
        <v>-1017936523.72</v>
      </c>
      <c r="AA36" s="178">
        <f t="shared" si="1"/>
        <v>-1017936523.72</v>
      </c>
    </row>
    <row r="37" spans="1:27" ht="15.75" thickBot="1" x14ac:dyDescent="0.3">
      <c r="A37" s="254" t="str">
        <f t="shared" si="0"/>
        <v>108001</v>
      </c>
      <c r="B37" s="241" t="s">
        <v>46</v>
      </c>
      <c r="C37" s="188" t="s">
        <v>47</v>
      </c>
      <c r="D37" s="188" t="s">
        <v>5</v>
      </c>
      <c r="E37" s="208">
        <v>29551485.780000001</v>
      </c>
      <c r="F37" s="208">
        <v>30025752.34</v>
      </c>
      <c r="G37" s="208">
        <v>30380765.25</v>
      </c>
      <c r="H37" s="208">
        <v>31436424.16</v>
      </c>
      <c r="I37" s="208">
        <v>32299130.800000001</v>
      </c>
      <c r="J37" s="208">
        <v>32398374.41</v>
      </c>
      <c r="K37" s="208">
        <v>33956066.579999998</v>
      </c>
      <c r="L37" s="208">
        <v>34377445.509999998</v>
      </c>
      <c r="M37" s="208">
        <v>34857379.380000003</v>
      </c>
      <c r="N37" s="208">
        <v>34857379.380000003</v>
      </c>
      <c r="O37" s="208">
        <v>34893539.469999999</v>
      </c>
      <c r="P37" s="208">
        <v>34928639.299999997</v>
      </c>
      <c r="Q37" s="208">
        <v>34985817.149999999</v>
      </c>
      <c r="R37" s="208">
        <v>35194016.840000004</v>
      </c>
      <c r="S37" s="208">
        <v>35998298.07</v>
      </c>
      <c r="T37" s="208">
        <v>36760544.979999997</v>
      </c>
      <c r="U37" s="208">
        <v>37645166.539999999</v>
      </c>
      <c r="V37" s="208">
        <v>38660268.159999996</v>
      </c>
      <c r="W37" s="208">
        <v>39354414.340000004</v>
      </c>
      <c r="X37" s="208">
        <v>39806723.380000003</v>
      </c>
      <c r="Y37" s="208">
        <v>40366427.200000003</v>
      </c>
      <c r="Z37" s="208">
        <v>41306642.25</v>
      </c>
      <c r="AA37" s="178">
        <f t="shared" si="1"/>
        <v>41306642.25</v>
      </c>
    </row>
    <row r="38" spans="1:27" ht="15.75" thickBot="1" x14ac:dyDescent="0.3">
      <c r="A38" s="254" t="str">
        <f t="shared" si="0"/>
        <v>108002</v>
      </c>
      <c r="B38" s="241" t="s">
        <v>49</v>
      </c>
      <c r="C38" s="188" t="s">
        <v>50</v>
      </c>
      <c r="D38" s="188" t="s">
        <v>5</v>
      </c>
      <c r="E38" s="209">
        <v>8809974.6500000004</v>
      </c>
      <c r="F38" s="209">
        <v>8924430.4399999995</v>
      </c>
      <c r="G38" s="209">
        <v>9035960.9199999999</v>
      </c>
      <c r="H38" s="209">
        <v>9137992.6600000001</v>
      </c>
      <c r="I38" s="209">
        <v>9257342.0299999993</v>
      </c>
      <c r="J38" s="209">
        <v>9373258.2799999993</v>
      </c>
      <c r="K38" s="209">
        <v>9489771.0999999996</v>
      </c>
      <c r="L38" s="209">
        <v>9494378.5999999996</v>
      </c>
      <c r="M38" s="209">
        <v>9526867.2200000007</v>
      </c>
      <c r="N38" s="209">
        <v>9526867.2200000007</v>
      </c>
      <c r="O38" s="209">
        <v>9552474.9399999995</v>
      </c>
      <c r="P38" s="209">
        <v>9570359.6999999993</v>
      </c>
      <c r="Q38" s="209">
        <v>9602905.5099999998</v>
      </c>
      <c r="R38" s="209">
        <v>9605959.1799999997</v>
      </c>
      <c r="S38" s="209">
        <v>9633034.2699999996</v>
      </c>
      <c r="T38" s="209">
        <v>9664548.2400000002</v>
      </c>
      <c r="U38" s="209">
        <v>9679676.3399999999</v>
      </c>
      <c r="V38" s="209">
        <v>9702555.4399999995</v>
      </c>
      <c r="W38" s="209">
        <v>9734840.8000000007</v>
      </c>
      <c r="X38" s="209">
        <v>9763476.0600000005</v>
      </c>
      <c r="Y38" s="209">
        <v>9781874.2799999993</v>
      </c>
      <c r="Z38" s="209">
        <v>9803943.3900000006</v>
      </c>
      <c r="AA38" s="178">
        <f t="shared" si="1"/>
        <v>9803943.3900000006</v>
      </c>
    </row>
    <row r="39" spans="1:27" ht="15.75" thickBot="1" x14ac:dyDescent="0.3">
      <c r="A39" s="254" t="str">
        <f t="shared" si="0"/>
        <v>108003</v>
      </c>
      <c r="B39" s="241" t="s">
        <v>52</v>
      </c>
      <c r="C39" s="188" t="s">
        <v>53</v>
      </c>
      <c r="D39" s="188" t="s">
        <v>5</v>
      </c>
      <c r="E39" s="208">
        <v>-97133.48</v>
      </c>
      <c r="F39" s="208">
        <v>-101181.56</v>
      </c>
      <c r="G39" s="208">
        <v>-85964.39</v>
      </c>
      <c r="H39" s="208">
        <v>-64555.68</v>
      </c>
      <c r="I39" s="208">
        <v>-41839.629999999997</v>
      </c>
      <c r="J39" s="208">
        <v>-41228.239999999998</v>
      </c>
      <c r="K39" s="208">
        <v>-77808.710000000006</v>
      </c>
      <c r="L39" s="208">
        <v>-66770.820000000007</v>
      </c>
      <c r="M39" s="208">
        <v>-36678.9</v>
      </c>
      <c r="N39" s="208">
        <v>-36678.9</v>
      </c>
      <c r="O39" s="208">
        <v>-37432.53</v>
      </c>
      <c r="P39" s="208">
        <v>-115966.65</v>
      </c>
      <c r="Q39" s="208">
        <v>-90242.42</v>
      </c>
      <c r="R39" s="208">
        <v>-68696.05</v>
      </c>
      <c r="S39" s="208">
        <v>-46345.279999999999</v>
      </c>
      <c r="T39" s="208">
        <v>-17176.419999999998</v>
      </c>
      <c r="U39" s="208">
        <v>11353.02</v>
      </c>
      <c r="V39" s="208">
        <v>42831.86</v>
      </c>
      <c r="W39" s="208">
        <v>73410.92</v>
      </c>
      <c r="X39" s="208">
        <v>-27708.880000000001</v>
      </c>
      <c r="Y39" s="208">
        <v>-16532.59</v>
      </c>
      <c r="Z39" s="208">
        <v>-16265.67</v>
      </c>
      <c r="AA39" s="178">
        <f t="shared" si="1"/>
        <v>-16265.67</v>
      </c>
    </row>
    <row r="40" spans="1:27" ht="15.75" thickBot="1" x14ac:dyDescent="0.3">
      <c r="A40" s="254" t="str">
        <f t="shared" si="0"/>
        <v>108004</v>
      </c>
      <c r="B40" s="241" t="s">
        <v>55</v>
      </c>
      <c r="C40" s="188" t="s">
        <v>56</v>
      </c>
      <c r="D40" s="188" t="s">
        <v>5</v>
      </c>
      <c r="E40" s="209">
        <v>-486122.02</v>
      </c>
      <c r="F40" s="209">
        <v>-519609.81</v>
      </c>
      <c r="G40" s="209">
        <v>-513836.18</v>
      </c>
      <c r="H40" s="209">
        <v>-507719.4</v>
      </c>
      <c r="I40" s="209">
        <v>-501592.67</v>
      </c>
      <c r="J40" s="209">
        <v>-495658.97</v>
      </c>
      <c r="K40" s="209">
        <v>-563983.98</v>
      </c>
      <c r="L40" s="209">
        <v>-556455.55000000005</v>
      </c>
      <c r="M40" s="209">
        <v>-548715.87</v>
      </c>
      <c r="N40" s="209">
        <v>-548715.87</v>
      </c>
      <c r="O40" s="209">
        <v>-541094.77</v>
      </c>
      <c r="P40" s="209">
        <v>-561705.72</v>
      </c>
      <c r="Q40" s="209">
        <v>-553211.4</v>
      </c>
      <c r="R40" s="209">
        <v>-544925.57999999996</v>
      </c>
      <c r="S40" s="209">
        <v>-550319.81999999995</v>
      </c>
      <c r="T40" s="209">
        <v>-541744.61</v>
      </c>
      <c r="U40" s="209">
        <v>-532869.44999999995</v>
      </c>
      <c r="V40" s="209">
        <v>-523981.76</v>
      </c>
      <c r="W40" s="209">
        <v>-515588.9</v>
      </c>
      <c r="X40" s="209">
        <v>-667435.32999999996</v>
      </c>
      <c r="Y40" s="209">
        <v>-659142.02</v>
      </c>
      <c r="Z40" s="209">
        <v>-650566.28</v>
      </c>
      <c r="AA40" s="178">
        <f t="shared" si="1"/>
        <v>-650566.28</v>
      </c>
    </row>
    <row r="41" spans="1:27" ht="15.75" thickBot="1" x14ac:dyDescent="0.3">
      <c r="A41" s="254" t="str">
        <f t="shared" si="0"/>
        <v>108005</v>
      </c>
      <c r="B41" s="241" t="s">
        <v>3602</v>
      </c>
      <c r="C41" s="188" t="s">
        <v>3603</v>
      </c>
      <c r="D41" s="188" t="s">
        <v>5</v>
      </c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>
        <v>0</v>
      </c>
      <c r="S41" s="208">
        <v>0</v>
      </c>
      <c r="T41" s="208">
        <v>8657.41</v>
      </c>
      <c r="U41" s="208">
        <v>14627.43</v>
      </c>
      <c r="V41" s="208">
        <v>20600.28</v>
      </c>
      <c r="W41" s="208">
        <v>26384.02</v>
      </c>
      <c r="X41" s="208">
        <v>32364.240000000002</v>
      </c>
      <c r="Y41" s="208">
        <v>38158.980000000003</v>
      </c>
      <c r="Z41" s="208">
        <v>44150.2</v>
      </c>
      <c r="AA41" s="178">
        <f t="shared" si="1"/>
        <v>44150.2</v>
      </c>
    </row>
    <row r="42" spans="1:27" ht="15.75" thickBot="1" x14ac:dyDescent="0.3">
      <c r="A42" s="254" t="str">
        <f t="shared" si="0"/>
        <v>108009</v>
      </c>
      <c r="B42" s="241" t="s">
        <v>1756</v>
      </c>
      <c r="C42" s="188" t="s">
        <v>1757</v>
      </c>
      <c r="D42" s="188" t="s">
        <v>5</v>
      </c>
      <c r="E42" s="209">
        <v>0</v>
      </c>
      <c r="F42" s="209">
        <v>0</v>
      </c>
      <c r="G42" s="209">
        <v>0</v>
      </c>
      <c r="H42" s="209">
        <v>0</v>
      </c>
      <c r="I42" s="209">
        <v>0</v>
      </c>
      <c r="J42" s="209">
        <v>0</v>
      </c>
      <c r="K42" s="209">
        <v>0</v>
      </c>
      <c r="L42" s="209">
        <v>103448.83</v>
      </c>
      <c r="M42" s="209">
        <v>206897.66</v>
      </c>
      <c r="N42" s="209">
        <v>206897.66</v>
      </c>
      <c r="O42" s="209">
        <v>310346.49</v>
      </c>
      <c r="P42" s="209">
        <v>413795.32</v>
      </c>
      <c r="Q42" s="209">
        <v>517244.15</v>
      </c>
      <c r="R42" s="209">
        <v>620692.98</v>
      </c>
      <c r="S42" s="209">
        <v>724141.81</v>
      </c>
      <c r="T42" s="209">
        <v>827590.64</v>
      </c>
      <c r="U42" s="209">
        <v>931039.47</v>
      </c>
      <c r="V42" s="209">
        <v>1034488.3</v>
      </c>
      <c r="W42" s="209">
        <v>1137937.1299999999</v>
      </c>
      <c r="X42" s="209">
        <v>1241385.96</v>
      </c>
      <c r="Y42" s="209">
        <v>1344834.79</v>
      </c>
      <c r="Z42" s="209">
        <v>1448283.62</v>
      </c>
      <c r="AA42" s="178">
        <f t="shared" si="1"/>
        <v>1448283.62</v>
      </c>
    </row>
    <row r="43" spans="1:27" ht="15.75" thickBot="1" x14ac:dyDescent="0.3">
      <c r="A43" s="254" t="str">
        <f t="shared" si="0"/>
        <v>108010</v>
      </c>
      <c r="B43" s="241" t="s">
        <v>3770</v>
      </c>
      <c r="C43" s="188" t="s">
        <v>59</v>
      </c>
      <c r="D43" s="188" t="s">
        <v>5</v>
      </c>
      <c r="E43" s="208">
        <v>44801599.149999999</v>
      </c>
      <c r="F43" s="208">
        <v>45103706.390000001</v>
      </c>
      <c r="G43" s="208">
        <v>45695180.009999998</v>
      </c>
      <c r="H43" s="208">
        <v>45991288.850000001</v>
      </c>
      <c r="I43" s="208">
        <v>46456146.159999996</v>
      </c>
      <c r="J43" s="208">
        <v>46907390.270000003</v>
      </c>
      <c r="K43" s="208">
        <v>47162568.979999997</v>
      </c>
      <c r="L43" s="208">
        <v>44870896.990000002</v>
      </c>
      <c r="M43" s="208">
        <v>45119324.82</v>
      </c>
      <c r="N43" s="208">
        <v>45119324.82</v>
      </c>
      <c r="O43" s="208">
        <v>45763517.649999999</v>
      </c>
      <c r="P43" s="208">
        <v>45987124.07</v>
      </c>
      <c r="Q43" s="208">
        <v>47302920.82</v>
      </c>
      <c r="R43" s="208">
        <v>47886058.340000004</v>
      </c>
      <c r="S43" s="208">
        <v>48112920.890000001</v>
      </c>
      <c r="T43" s="208">
        <v>49313150.890000001</v>
      </c>
      <c r="U43" s="208">
        <v>49627030.509999998</v>
      </c>
      <c r="V43" s="208">
        <v>50058986.07</v>
      </c>
      <c r="W43" s="208">
        <v>50574268.43</v>
      </c>
      <c r="X43" s="208">
        <v>51103231.590000004</v>
      </c>
      <c r="Y43" s="208">
        <v>51683145.729999997</v>
      </c>
      <c r="Z43" s="208">
        <v>52097191.340000004</v>
      </c>
      <c r="AA43" s="178">
        <f t="shared" si="1"/>
        <v>52097191.340000004</v>
      </c>
    </row>
    <row r="44" spans="1:27" ht="15.75" thickBot="1" x14ac:dyDescent="0.3">
      <c r="A44" s="254" t="str">
        <f t="shared" si="0"/>
        <v>108011</v>
      </c>
      <c r="B44" s="241" t="s">
        <v>61</v>
      </c>
      <c r="C44" s="188" t="s">
        <v>62</v>
      </c>
      <c r="D44" s="188" t="s">
        <v>5</v>
      </c>
      <c r="E44" s="209">
        <v>-1029248731.95</v>
      </c>
      <c r="F44" s="209">
        <v>-1034127103.28</v>
      </c>
      <c r="G44" s="209">
        <v>-1038891158.74</v>
      </c>
      <c r="H44" s="209">
        <v>-1043855968.4400001</v>
      </c>
      <c r="I44" s="209">
        <v>-1048730241.55</v>
      </c>
      <c r="J44" s="209">
        <v>-1053643067.1799999</v>
      </c>
      <c r="K44" s="209">
        <v>-1058766633.86</v>
      </c>
      <c r="L44" s="209">
        <v>-1045516440.6</v>
      </c>
      <c r="M44" s="209">
        <v>-1050513660.52</v>
      </c>
      <c r="N44" s="209">
        <v>-1050513660.52</v>
      </c>
      <c r="O44" s="209">
        <v>-1055399314.97</v>
      </c>
      <c r="P44" s="209">
        <v>-1060398921.76</v>
      </c>
      <c r="Q44" s="209">
        <v>-1065136064.9</v>
      </c>
      <c r="R44" s="209">
        <v>-1069959057.3099999</v>
      </c>
      <c r="S44" s="209">
        <v>-1075029271.76</v>
      </c>
      <c r="T44" s="209">
        <v>-1079857880.3800001</v>
      </c>
      <c r="U44" s="209">
        <v>-1084967810.1099999</v>
      </c>
      <c r="V44" s="209">
        <v>-1089930586.0799999</v>
      </c>
      <c r="W44" s="209">
        <v>-1094923582.78</v>
      </c>
      <c r="X44" s="209">
        <v>-1100522043.0899999</v>
      </c>
      <c r="Y44" s="209">
        <v>-1103066204.51</v>
      </c>
      <c r="Z44" s="209">
        <v>-1108303563.47</v>
      </c>
      <c r="AA44" s="178">
        <f t="shared" si="1"/>
        <v>-1108303563.47</v>
      </c>
    </row>
    <row r="45" spans="1:27" ht="15.75" thickBot="1" x14ac:dyDescent="0.3">
      <c r="A45" s="254" t="str">
        <f t="shared" si="0"/>
        <v>108012</v>
      </c>
      <c r="B45" s="241" t="s">
        <v>64</v>
      </c>
      <c r="C45" s="188" t="s">
        <v>65</v>
      </c>
      <c r="D45" s="188" t="s">
        <v>5</v>
      </c>
      <c r="E45" s="208">
        <v>-13291747.09</v>
      </c>
      <c r="F45" s="208">
        <v>-13200913.380000001</v>
      </c>
      <c r="G45" s="208">
        <v>-13389136.949999999</v>
      </c>
      <c r="H45" s="208">
        <v>-13592854.470000001</v>
      </c>
      <c r="I45" s="208">
        <v>-13800068.98</v>
      </c>
      <c r="J45" s="208">
        <v>-13926000.630000001</v>
      </c>
      <c r="K45" s="208">
        <v>-13909248.609999999</v>
      </c>
      <c r="L45" s="208">
        <v>-14190888.109999999</v>
      </c>
      <c r="M45" s="208">
        <v>-14366852.199999999</v>
      </c>
      <c r="N45" s="208">
        <v>-14366852.199999999</v>
      </c>
      <c r="O45" s="208">
        <v>-13689392.109999999</v>
      </c>
      <c r="P45" s="208">
        <v>-13824321.199999999</v>
      </c>
      <c r="Q45" s="208">
        <v>-14116605.039999999</v>
      </c>
      <c r="R45" s="208">
        <v>-14376611.48</v>
      </c>
      <c r="S45" s="208">
        <v>-14598223.27</v>
      </c>
      <c r="T45" s="208">
        <v>-14893676.060000001</v>
      </c>
      <c r="U45" s="208">
        <v>-15169264.58</v>
      </c>
      <c r="V45" s="208">
        <v>-15475329.73</v>
      </c>
      <c r="W45" s="208">
        <v>-15343213.16</v>
      </c>
      <c r="X45" s="208">
        <v>-15576264.35</v>
      </c>
      <c r="Y45" s="208">
        <v>-15761816.9</v>
      </c>
      <c r="Z45" s="208">
        <v>-16016345.83</v>
      </c>
      <c r="AA45" s="178">
        <f t="shared" si="1"/>
        <v>-16016345.83</v>
      </c>
    </row>
    <row r="46" spans="1:27" ht="15.75" thickBot="1" x14ac:dyDescent="0.3">
      <c r="A46" s="254" t="str">
        <f t="shared" si="0"/>
        <v>108013</v>
      </c>
      <c r="B46" s="241" t="s">
        <v>67</v>
      </c>
      <c r="C46" s="188" t="s">
        <v>68</v>
      </c>
      <c r="D46" s="188" t="s">
        <v>5</v>
      </c>
      <c r="E46" s="209">
        <v>3245258.04</v>
      </c>
      <c r="F46" s="209">
        <v>3181199</v>
      </c>
      <c r="G46" s="209">
        <v>3198935.78</v>
      </c>
      <c r="H46" s="209">
        <v>3198935.78</v>
      </c>
      <c r="I46" s="209">
        <v>3198935.78</v>
      </c>
      <c r="J46" s="209">
        <v>3252335.98</v>
      </c>
      <c r="K46" s="209">
        <v>3358397.67</v>
      </c>
      <c r="L46" s="209">
        <v>3378703.39</v>
      </c>
      <c r="M46" s="209">
        <v>3461706.78</v>
      </c>
      <c r="N46" s="209">
        <v>3461706.78</v>
      </c>
      <c r="O46" s="209">
        <v>3323677.3</v>
      </c>
      <c r="P46" s="209">
        <v>3441762.64</v>
      </c>
      <c r="Q46" s="209">
        <v>3441762.64</v>
      </c>
      <c r="R46" s="209">
        <v>3471875.72</v>
      </c>
      <c r="S46" s="209">
        <v>3493520.81</v>
      </c>
      <c r="T46" s="209">
        <v>3493520.81</v>
      </c>
      <c r="U46" s="209">
        <v>3524157.62</v>
      </c>
      <c r="V46" s="209">
        <v>3524157.62</v>
      </c>
      <c r="W46" s="209">
        <v>3573163.33</v>
      </c>
      <c r="X46" s="209">
        <v>3598180.31</v>
      </c>
      <c r="Y46" s="209">
        <v>3675940.22</v>
      </c>
      <c r="Z46" s="209">
        <v>3734626.39</v>
      </c>
      <c r="AA46" s="178">
        <f t="shared" si="1"/>
        <v>3734626.39</v>
      </c>
    </row>
    <row r="47" spans="1:27" ht="15.75" thickBot="1" x14ac:dyDescent="0.3">
      <c r="A47" s="254" t="str">
        <f t="shared" si="0"/>
        <v>108014</v>
      </c>
      <c r="B47" s="241" t="s">
        <v>70</v>
      </c>
      <c r="C47" s="188" t="s">
        <v>71</v>
      </c>
      <c r="D47" s="188" t="s">
        <v>5</v>
      </c>
      <c r="E47" s="208">
        <v>633257.07999999996</v>
      </c>
      <c r="F47" s="208">
        <v>695234.24</v>
      </c>
      <c r="G47" s="208">
        <v>695234.24</v>
      </c>
      <c r="H47" s="208">
        <v>695234.24</v>
      </c>
      <c r="I47" s="208">
        <v>695234.24</v>
      </c>
      <c r="J47" s="208">
        <v>695234.24</v>
      </c>
      <c r="K47" s="208">
        <v>747786.51</v>
      </c>
      <c r="L47" s="208">
        <v>747786.51</v>
      </c>
      <c r="M47" s="208">
        <v>824850.53</v>
      </c>
      <c r="N47" s="208">
        <v>824850.53</v>
      </c>
      <c r="O47" s="208">
        <v>860374.2</v>
      </c>
      <c r="P47" s="208">
        <v>860374.2</v>
      </c>
      <c r="Q47" s="208">
        <v>860374.2</v>
      </c>
      <c r="R47" s="208">
        <v>860374.2</v>
      </c>
      <c r="S47" s="208">
        <v>871570.56</v>
      </c>
      <c r="T47" s="208">
        <v>871570.56</v>
      </c>
      <c r="U47" s="208">
        <v>871570.56</v>
      </c>
      <c r="V47" s="208">
        <v>871570.56</v>
      </c>
      <c r="W47" s="208">
        <v>1031078.67</v>
      </c>
      <c r="X47" s="208">
        <v>1031078.67</v>
      </c>
      <c r="Y47" s="208">
        <v>1031078.67</v>
      </c>
      <c r="Z47" s="208">
        <v>1031078.67</v>
      </c>
      <c r="AA47" s="178">
        <f t="shared" si="1"/>
        <v>1031078.67</v>
      </c>
    </row>
    <row r="48" spans="1:27" ht="15.75" thickBot="1" x14ac:dyDescent="0.3">
      <c r="A48" s="254" t="str">
        <f t="shared" si="0"/>
        <v>108015</v>
      </c>
      <c r="B48" s="241" t="s">
        <v>73</v>
      </c>
      <c r="C48" s="188" t="s">
        <v>74</v>
      </c>
      <c r="D48" s="188" t="s">
        <v>5</v>
      </c>
      <c r="E48" s="209">
        <v>-2984615.26</v>
      </c>
      <c r="F48" s="209">
        <v>-2867932.41</v>
      </c>
      <c r="G48" s="209">
        <v>-2892146.51</v>
      </c>
      <c r="H48" s="209">
        <v>-2916665.33</v>
      </c>
      <c r="I48" s="209">
        <v>-2941481.73</v>
      </c>
      <c r="J48" s="209">
        <v>-2966312.83</v>
      </c>
      <c r="K48" s="209">
        <v>-2852080.03</v>
      </c>
      <c r="L48" s="209">
        <v>-2892308.29</v>
      </c>
      <c r="M48" s="209">
        <v>-2924227.33</v>
      </c>
      <c r="N48" s="209">
        <v>-2924227.33</v>
      </c>
      <c r="O48" s="209">
        <v>-2864396.9</v>
      </c>
      <c r="P48" s="209">
        <v>-2904533.73</v>
      </c>
      <c r="Q48" s="209">
        <v>-2946835.62</v>
      </c>
      <c r="R48" s="209">
        <v>-2990652.82</v>
      </c>
      <c r="S48" s="209">
        <v>-2949686.37</v>
      </c>
      <c r="T48" s="209">
        <v>-2994561.54</v>
      </c>
      <c r="U48" s="209">
        <v>-3040005.89</v>
      </c>
      <c r="V48" s="209">
        <v>-3085484.65</v>
      </c>
      <c r="W48" s="209">
        <v>-2922453.13</v>
      </c>
      <c r="X48" s="209">
        <v>-2966861.93</v>
      </c>
      <c r="Y48" s="209">
        <v>-3011272.69</v>
      </c>
      <c r="Z48" s="209">
        <v>-3055683.3</v>
      </c>
      <c r="AA48" s="178">
        <f t="shared" si="1"/>
        <v>-3055683.3</v>
      </c>
    </row>
    <row r="49" spans="1:28" ht="15.75" thickBot="1" x14ac:dyDescent="0.3">
      <c r="A49" s="254" t="str">
        <f t="shared" si="0"/>
        <v>108016</v>
      </c>
      <c r="B49" s="241" t="s">
        <v>3604</v>
      </c>
      <c r="C49" s="188" t="s">
        <v>3605</v>
      </c>
      <c r="D49" s="188" t="s">
        <v>5</v>
      </c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>
        <v>0</v>
      </c>
      <c r="S49" s="208">
        <v>-110407.35</v>
      </c>
      <c r="T49" s="208">
        <v>-396015.61</v>
      </c>
      <c r="U49" s="208">
        <v>-660621.39</v>
      </c>
      <c r="V49" s="208">
        <v>-925553.48</v>
      </c>
      <c r="W49" s="208">
        <v>-1190682.8</v>
      </c>
      <c r="X49" s="208">
        <v>-1456115.75</v>
      </c>
      <c r="Y49" s="208">
        <v>-1722397.66</v>
      </c>
      <c r="Z49" s="208">
        <v>-1989763.68</v>
      </c>
      <c r="AA49" s="178">
        <f t="shared" si="1"/>
        <v>-1989763.68</v>
      </c>
    </row>
    <row r="50" spans="1:28" ht="15.75" thickBot="1" x14ac:dyDescent="0.3">
      <c r="A50" s="254" t="str">
        <f t="shared" si="0"/>
        <v>108500</v>
      </c>
      <c r="B50" s="241" t="s">
        <v>1758</v>
      </c>
      <c r="C50" s="188" t="s">
        <v>1759</v>
      </c>
      <c r="D50" s="188" t="s">
        <v>5</v>
      </c>
      <c r="E50" s="209">
        <v>0</v>
      </c>
      <c r="F50" s="209">
        <v>0</v>
      </c>
      <c r="G50" s="209">
        <v>0</v>
      </c>
      <c r="H50" s="209">
        <v>0</v>
      </c>
      <c r="I50" s="209">
        <v>0</v>
      </c>
      <c r="J50" s="209">
        <v>0</v>
      </c>
      <c r="K50" s="209">
        <v>0</v>
      </c>
      <c r="L50" s="209">
        <v>0</v>
      </c>
      <c r="M50" s="209">
        <v>140702.6</v>
      </c>
      <c r="N50" s="209">
        <v>140702.6</v>
      </c>
      <c r="O50" s="209">
        <v>140702.6</v>
      </c>
      <c r="P50" s="209">
        <v>140702.6</v>
      </c>
      <c r="Q50" s="209">
        <v>172140.14</v>
      </c>
      <c r="R50" s="209">
        <v>172140.14</v>
      </c>
      <c r="S50" s="209">
        <v>172140.14</v>
      </c>
      <c r="T50" s="209">
        <v>202981.09</v>
      </c>
      <c r="U50" s="209">
        <v>202981.09</v>
      </c>
      <c r="V50" s="209">
        <v>202981.09</v>
      </c>
      <c r="W50" s="209">
        <v>232033.85</v>
      </c>
      <c r="X50" s="209">
        <v>232033.85</v>
      </c>
      <c r="Y50" s="209">
        <v>232033.85</v>
      </c>
      <c r="Z50" s="209">
        <v>264663.01</v>
      </c>
      <c r="AA50" s="178">
        <f t="shared" si="1"/>
        <v>264663.01</v>
      </c>
    </row>
    <row r="51" spans="1:28" ht="15.75" thickBot="1" x14ac:dyDescent="0.3">
      <c r="A51" s="254" t="str">
        <f t="shared" si="0"/>
        <v>108501</v>
      </c>
      <c r="B51" s="241" t="s">
        <v>3606</v>
      </c>
      <c r="C51" s="188" t="s">
        <v>3607</v>
      </c>
      <c r="D51" s="188" t="s">
        <v>5</v>
      </c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>
        <v>0</v>
      </c>
      <c r="S51" s="208">
        <v>0</v>
      </c>
      <c r="T51" s="208">
        <v>449704</v>
      </c>
      <c r="U51" s="208">
        <v>449704</v>
      </c>
      <c r="V51" s="208">
        <v>449704</v>
      </c>
      <c r="W51" s="208">
        <v>1419700.19</v>
      </c>
      <c r="X51" s="208">
        <v>1419700.19</v>
      </c>
      <c r="Y51" s="208">
        <v>1419700.19</v>
      </c>
      <c r="Z51" s="208">
        <v>2389696.38</v>
      </c>
      <c r="AA51" s="178">
        <f t="shared" si="1"/>
        <v>2389696.38</v>
      </c>
    </row>
    <row r="52" spans="1:28" ht="15.75" thickBot="1" x14ac:dyDescent="0.3">
      <c r="A52" s="254" t="str">
        <f t="shared" si="0"/>
        <v>108666</v>
      </c>
      <c r="B52" s="189" t="s">
        <v>3771</v>
      </c>
      <c r="C52" s="188" t="s">
        <v>3772</v>
      </c>
      <c r="D52" s="188" t="s">
        <v>5</v>
      </c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>
        <v>0</v>
      </c>
      <c r="Y52" s="209">
        <v>0</v>
      </c>
      <c r="Z52" s="209">
        <v>-24610.74</v>
      </c>
      <c r="AA52" s="178">
        <f t="shared" si="1"/>
        <v>-24610.74</v>
      </c>
      <c r="AB52" s="204"/>
    </row>
    <row r="53" spans="1:28" ht="15.75" thickBot="1" x14ac:dyDescent="0.3">
      <c r="A53" s="254" t="str">
        <f t="shared" si="0"/>
        <v>500113</v>
      </c>
      <c r="B53" s="239" t="s">
        <v>1760</v>
      </c>
      <c r="C53" s="245">
        <v>500113</v>
      </c>
      <c r="D53" s="257"/>
      <c r="E53" s="208">
        <v>51983582.780000001</v>
      </c>
      <c r="F53" s="208">
        <v>52296879.850000001</v>
      </c>
      <c r="G53" s="208">
        <v>52871780.710000001</v>
      </c>
      <c r="H53" s="208">
        <v>52831518.490000002</v>
      </c>
      <c r="I53" s="208">
        <v>53149221.18</v>
      </c>
      <c r="J53" s="208">
        <v>53304084.770000003</v>
      </c>
      <c r="K53" s="208">
        <v>52728443.359999999</v>
      </c>
      <c r="L53" s="208">
        <v>52744752.649999999</v>
      </c>
      <c r="M53" s="208">
        <v>52735176.829999998</v>
      </c>
      <c r="N53" s="208">
        <v>52735176.829999998</v>
      </c>
      <c r="O53" s="208">
        <v>52671484.770000003</v>
      </c>
      <c r="P53" s="208">
        <v>52844274.659999996</v>
      </c>
      <c r="Q53" s="208">
        <v>51760592.990000002</v>
      </c>
      <c r="R53" s="208">
        <v>51755369.960000001</v>
      </c>
      <c r="S53" s="208">
        <v>50278951.32</v>
      </c>
      <c r="T53" s="208">
        <v>50188769.649999999</v>
      </c>
      <c r="U53" s="208">
        <v>50334227.969999999</v>
      </c>
      <c r="V53" s="208">
        <v>50401085.549999997</v>
      </c>
      <c r="W53" s="208">
        <v>50634929.810000002</v>
      </c>
      <c r="X53" s="208">
        <v>50177612.140000001</v>
      </c>
      <c r="Y53" s="208">
        <v>50141926.530000001</v>
      </c>
      <c r="Z53" s="208">
        <v>50399463.170000002</v>
      </c>
      <c r="AA53" s="178">
        <f t="shared" si="1"/>
        <v>50399463.170000002</v>
      </c>
    </row>
    <row r="54" spans="1:28" ht="15.75" thickBot="1" x14ac:dyDescent="0.3">
      <c r="A54" s="254" t="str">
        <f t="shared" si="0"/>
        <v>500119</v>
      </c>
      <c r="B54" s="240" t="s">
        <v>1762</v>
      </c>
      <c r="C54" s="245">
        <v>500119</v>
      </c>
      <c r="D54" s="257"/>
      <c r="E54" s="209">
        <v>69801549.590000004</v>
      </c>
      <c r="F54" s="209">
        <v>70217999.620000005</v>
      </c>
      <c r="G54" s="209">
        <v>70896069.069999993</v>
      </c>
      <c r="H54" s="209">
        <v>70958948.469999999</v>
      </c>
      <c r="I54" s="209">
        <v>71379792.75</v>
      </c>
      <c r="J54" s="209">
        <v>71638228.230000004</v>
      </c>
      <c r="K54" s="209">
        <v>71166592.120000005</v>
      </c>
      <c r="L54" s="209">
        <v>71265456.129999995</v>
      </c>
      <c r="M54" s="209">
        <v>71338417.5</v>
      </c>
      <c r="N54" s="209">
        <v>71338417.5</v>
      </c>
      <c r="O54" s="209">
        <v>71357255.189999998</v>
      </c>
      <c r="P54" s="209">
        <v>71612626.939999998</v>
      </c>
      <c r="Q54" s="209">
        <v>70611475.519999996</v>
      </c>
      <c r="R54" s="209">
        <v>70688796.189999998</v>
      </c>
      <c r="S54" s="209">
        <v>69293856.150000006</v>
      </c>
      <c r="T54" s="209">
        <v>68838665.230000004</v>
      </c>
      <c r="U54" s="209">
        <v>69063865.170000002</v>
      </c>
      <c r="V54" s="209">
        <v>69210464.709999993</v>
      </c>
      <c r="W54" s="209">
        <v>69524041.939999998</v>
      </c>
      <c r="X54" s="209">
        <v>68682140.609999999</v>
      </c>
      <c r="Y54" s="209">
        <v>68724815.560000002</v>
      </c>
      <c r="Z54" s="209">
        <v>69061380.349999994</v>
      </c>
      <c r="AA54" s="178">
        <f t="shared" si="1"/>
        <v>69061380.349999994</v>
      </c>
    </row>
    <row r="55" spans="1:28" ht="15.75" thickBot="1" x14ac:dyDescent="0.3">
      <c r="A55" s="254" t="str">
        <f t="shared" si="0"/>
        <v>121001</v>
      </c>
      <c r="B55" s="189" t="s">
        <v>76</v>
      </c>
      <c r="C55" s="188" t="s">
        <v>77</v>
      </c>
      <c r="D55" s="188" t="s">
        <v>5</v>
      </c>
      <c r="E55" s="208">
        <v>1946033.46</v>
      </c>
      <c r="F55" s="208">
        <v>1946033.46</v>
      </c>
      <c r="G55" s="208">
        <v>1946033.46</v>
      </c>
      <c r="H55" s="208">
        <v>1946033.46</v>
      </c>
      <c r="I55" s="208">
        <v>1946033.46</v>
      </c>
      <c r="J55" s="208">
        <v>1946033.46</v>
      </c>
      <c r="K55" s="208">
        <v>1946033.46</v>
      </c>
      <c r="L55" s="208">
        <v>1946033.46</v>
      </c>
      <c r="M55" s="208">
        <v>1946033.46</v>
      </c>
      <c r="N55" s="208">
        <v>1946033.46</v>
      </c>
      <c r="O55" s="208">
        <v>1946033.46</v>
      </c>
      <c r="P55" s="208">
        <v>1946033.46</v>
      </c>
      <c r="Q55" s="208">
        <v>1946033.46</v>
      </c>
      <c r="R55" s="208">
        <v>1946033.46</v>
      </c>
      <c r="S55" s="208">
        <v>1946033.46</v>
      </c>
      <c r="T55" s="208">
        <v>1946033.46</v>
      </c>
      <c r="U55" s="208">
        <v>1946033.46</v>
      </c>
      <c r="V55" s="208">
        <v>1946033.46</v>
      </c>
      <c r="W55" s="208">
        <v>1946033.46</v>
      </c>
      <c r="X55" s="208">
        <v>1946033.46</v>
      </c>
      <c r="Y55" s="208">
        <v>1946033.46</v>
      </c>
      <c r="Z55" s="208">
        <v>1946033.46</v>
      </c>
      <c r="AA55" s="178">
        <f t="shared" si="1"/>
        <v>1946033.46</v>
      </c>
    </row>
    <row r="56" spans="1:28" ht="15.75" thickBot="1" x14ac:dyDescent="0.3">
      <c r="A56" s="254" t="str">
        <f t="shared" si="0"/>
        <v>121002</v>
      </c>
      <c r="B56" s="189" t="s">
        <v>79</v>
      </c>
      <c r="C56" s="188" t="s">
        <v>80</v>
      </c>
      <c r="D56" s="188" t="s">
        <v>5</v>
      </c>
      <c r="E56" s="209">
        <v>125101.86</v>
      </c>
      <c r="F56" s="209">
        <v>125101.86</v>
      </c>
      <c r="G56" s="209">
        <v>125101.86</v>
      </c>
      <c r="H56" s="209">
        <v>125101.86</v>
      </c>
      <c r="I56" s="209">
        <v>125101.86</v>
      </c>
      <c r="J56" s="209">
        <v>125101.86</v>
      </c>
      <c r="K56" s="209">
        <v>125101.86</v>
      </c>
      <c r="L56" s="209">
        <v>125101.86</v>
      </c>
      <c r="M56" s="209">
        <v>125101.86</v>
      </c>
      <c r="N56" s="209">
        <v>125101.86</v>
      </c>
      <c r="O56" s="209">
        <v>125101.86</v>
      </c>
      <c r="P56" s="209">
        <v>125101.86</v>
      </c>
      <c r="Q56" s="209">
        <v>125101.86</v>
      </c>
      <c r="R56" s="209">
        <v>125101.86</v>
      </c>
      <c r="S56" s="209">
        <v>125101.86</v>
      </c>
      <c r="T56" s="209">
        <v>125101.86</v>
      </c>
      <c r="U56" s="209">
        <v>125101.86</v>
      </c>
      <c r="V56" s="209">
        <v>125101.86</v>
      </c>
      <c r="W56" s="209">
        <v>125101.86</v>
      </c>
      <c r="X56" s="209">
        <v>125101.86</v>
      </c>
      <c r="Y56" s="209">
        <v>125101.86</v>
      </c>
      <c r="Z56" s="209">
        <v>125101.86</v>
      </c>
      <c r="AA56" s="178">
        <f t="shared" si="1"/>
        <v>125101.86</v>
      </c>
    </row>
    <row r="57" spans="1:28" ht="15.75" thickBot="1" x14ac:dyDescent="0.3">
      <c r="A57" s="254" t="str">
        <f t="shared" si="0"/>
        <v>121003</v>
      </c>
      <c r="B57" s="189" t="s">
        <v>82</v>
      </c>
      <c r="C57" s="188" t="s">
        <v>83</v>
      </c>
      <c r="D57" s="188" t="s">
        <v>5</v>
      </c>
      <c r="E57" s="208">
        <v>4635179.5599999996</v>
      </c>
      <c r="F57" s="208">
        <v>4635179.5599999996</v>
      </c>
      <c r="G57" s="208">
        <v>4635179.5599999996</v>
      </c>
      <c r="H57" s="208">
        <v>4635179.5599999996</v>
      </c>
      <c r="I57" s="208">
        <v>4635179.5599999996</v>
      </c>
      <c r="J57" s="208">
        <v>4635179.5599999996</v>
      </c>
      <c r="K57" s="208">
        <v>4635179.5599999996</v>
      </c>
      <c r="L57" s="208">
        <v>4635179.5599999996</v>
      </c>
      <c r="M57" s="208">
        <v>4635179.5599999996</v>
      </c>
      <c r="N57" s="208">
        <v>4635179.5599999996</v>
      </c>
      <c r="O57" s="208">
        <v>4635179.5599999996</v>
      </c>
      <c r="P57" s="208">
        <v>4635179.5599999996</v>
      </c>
      <c r="Q57" s="208">
        <v>4635179.5599999996</v>
      </c>
      <c r="R57" s="208">
        <v>4635179.5599999996</v>
      </c>
      <c r="S57" s="208">
        <v>4635179.5599999996</v>
      </c>
      <c r="T57" s="208">
        <v>4635179.5599999996</v>
      </c>
      <c r="U57" s="208">
        <v>4635179.5599999996</v>
      </c>
      <c r="V57" s="208">
        <v>4635179.5599999996</v>
      </c>
      <c r="W57" s="208">
        <v>4635179.5599999996</v>
      </c>
      <c r="X57" s="208">
        <v>4635179.5599999996</v>
      </c>
      <c r="Y57" s="208">
        <v>4635179.5599999996</v>
      </c>
      <c r="Z57" s="208">
        <v>4635179.5599999996</v>
      </c>
      <c r="AA57" s="178">
        <f t="shared" si="1"/>
        <v>4635179.5599999996</v>
      </c>
    </row>
    <row r="58" spans="1:28" ht="15.75" thickBot="1" x14ac:dyDescent="0.3">
      <c r="A58" s="254" t="str">
        <f t="shared" si="0"/>
        <v>121007</v>
      </c>
      <c r="B58" s="189" t="s">
        <v>85</v>
      </c>
      <c r="C58" s="188" t="s">
        <v>86</v>
      </c>
      <c r="D58" s="188" t="s">
        <v>5</v>
      </c>
      <c r="E58" s="209">
        <v>64906.32</v>
      </c>
      <c r="F58" s="209">
        <v>64906.32</v>
      </c>
      <c r="G58" s="209">
        <v>64906.32</v>
      </c>
      <c r="H58" s="209">
        <v>64906.32</v>
      </c>
      <c r="I58" s="209">
        <v>64906.32</v>
      </c>
      <c r="J58" s="209">
        <v>64906.32</v>
      </c>
      <c r="K58" s="209">
        <v>64906.32</v>
      </c>
      <c r="L58" s="209">
        <v>64906.32</v>
      </c>
      <c r="M58" s="209">
        <v>64906.32</v>
      </c>
      <c r="N58" s="209">
        <v>64906.32</v>
      </c>
      <c r="O58" s="209">
        <v>64906.32</v>
      </c>
      <c r="P58" s="209">
        <v>64906.32</v>
      </c>
      <c r="Q58" s="209">
        <v>64906.32</v>
      </c>
      <c r="R58" s="209">
        <v>64906.32</v>
      </c>
      <c r="S58" s="209">
        <v>64906.32</v>
      </c>
      <c r="T58" s="209">
        <v>64906.32</v>
      </c>
      <c r="U58" s="209">
        <v>64906.32</v>
      </c>
      <c r="V58" s="209">
        <v>64906.32</v>
      </c>
      <c r="W58" s="209">
        <v>64906.32</v>
      </c>
      <c r="X58" s="209">
        <v>64906.32</v>
      </c>
      <c r="Y58" s="209">
        <v>64906.32</v>
      </c>
      <c r="Z58" s="209">
        <v>64906.32</v>
      </c>
      <c r="AA58" s="178">
        <f t="shared" si="1"/>
        <v>64906.32</v>
      </c>
    </row>
    <row r="59" spans="1:28" ht="15.75" thickBot="1" x14ac:dyDescent="0.3">
      <c r="A59" s="254" t="str">
        <f t="shared" si="0"/>
        <v>121008</v>
      </c>
      <c r="B59" s="189" t="s">
        <v>88</v>
      </c>
      <c r="C59" s="188" t="s">
        <v>89</v>
      </c>
      <c r="D59" s="188" t="s">
        <v>5</v>
      </c>
      <c r="E59" s="208">
        <v>53460249.899999999</v>
      </c>
      <c r="F59" s="208">
        <v>53460249.899999999</v>
      </c>
      <c r="G59" s="208">
        <v>53460249.899999999</v>
      </c>
      <c r="H59" s="208">
        <v>53460249.899999999</v>
      </c>
      <c r="I59" s="208">
        <v>53460249.899999999</v>
      </c>
      <c r="J59" s="208">
        <v>54049972.799999997</v>
      </c>
      <c r="K59" s="208">
        <v>54105590.390000001</v>
      </c>
      <c r="L59" s="208">
        <v>54105802.789999999</v>
      </c>
      <c r="M59" s="208">
        <v>54100752.079999998</v>
      </c>
      <c r="N59" s="208">
        <v>54100752.079999998</v>
      </c>
      <c r="O59" s="208">
        <v>54100752.079999998</v>
      </c>
      <c r="P59" s="208">
        <v>54100954.280000001</v>
      </c>
      <c r="Q59" s="208">
        <v>54101156.479999997</v>
      </c>
      <c r="R59" s="208">
        <v>54095905.200000003</v>
      </c>
      <c r="S59" s="208">
        <v>52671918.439999998</v>
      </c>
      <c r="T59" s="208">
        <v>52203514.159999996</v>
      </c>
      <c r="U59" s="208">
        <v>52203819.780000001</v>
      </c>
      <c r="V59" s="208">
        <v>52204123.57</v>
      </c>
      <c r="W59" s="208">
        <v>52178254.729999997</v>
      </c>
      <c r="X59" s="208">
        <v>51237844.969999999</v>
      </c>
      <c r="Y59" s="208">
        <v>51243727.649999999</v>
      </c>
      <c r="Z59" s="208">
        <v>52331340.700000003</v>
      </c>
      <c r="AA59" s="178">
        <f t="shared" si="1"/>
        <v>52331340.700000003</v>
      </c>
    </row>
    <row r="60" spans="1:28" ht="15.75" thickBot="1" x14ac:dyDescent="0.3">
      <c r="A60" s="254" t="str">
        <f t="shared" si="0"/>
        <v>121044</v>
      </c>
      <c r="B60" s="189" t="s">
        <v>91</v>
      </c>
      <c r="C60" s="188" t="s">
        <v>92</v>
      </c>
      <c r="D60" s="188" t="s">
        <v>5</v>
      </c>
      <c r="E60" s="209">
        <v>438739</v>
      </c>
      <c r="F60" s="209">
        <v>438739</v>
      </c>
      <c r="G60" s="209">
        <v>438739</v>
      </c>
      <c r="H60" s="209">
        <v>438739</v>
      </c>
      <c r="I60" s="209">
        <v>438739</v>
      </c>
      <c r="J60" s="209">
        <v>438739</v>
      </c>
      <c r="K60" s="209">
        <v>438739</v>
      </c>
      <c r="L60" s="209">
        <v>438739</v>
      </c>
      <c r="M60" s="209">
        <v>438739</v>
      </c>
      <c r="N60" s="209">
        <v>438739</v>
      </c>
      <c r="O60" s="209">
        <v>438739</v>
      </c>
      <c r="P60" s="209">
        <v>438739</v>
      </c>
      <c r="Q60" s="209">
        <v>438739</v>
      </c>
      <c r="R60" s="209">
        <v>438739</v>
      </c>
      <c r="S60" s="209">
        <v>438739</v>
      </c>
      <c r="T60" s="209">
        <v>438739</v>
      </c>
      <c r="U60" s="209">
        <v>438739</v>
      </c>
      <c r="V60" s="209">
        <v>438739</v>
      </c>
      <c r="W60" s="209">
        <v>438739</v>
      </c>
      <c r="X60" s="209">
        <v>438739</v>
      </c>
      <c r="Y60" s="209">
        <v>438739</v>
      </c>
      <c r="Z60" s="209">
        <v>438739</v>
      </c>
      <c r="AA60" s="178">
        <f t="shared" si="1"/>
        <v>438739</v>
      </c>
    </row>
    <row r="61" spans="1:28" ht="15.75" thickBot="1" x14ac:dyDescent="0.3">
      <c r="A61" s="254" t="str">
        <f t="shared" si="0"/>
        <v>121045</v>
      </c>
      <c r="B61" s="189" t="s">
        <v>94</v>
      </c>
      <c r="C61" s="188" t="s">
        <v>95</v>
      </c>
      <c r="D61" s="188" t="s">
        <v>5</v>
      </c>
      <c r="E61" s="208">
        <v>464092.08</v>
      </c>
      <c r="F61" s="208">
        <v>464092.08</v>
      </c>
      <c r="G61" s="208">
        <v>464092.08</v>
      </c>
      <c r="H61" s="208">
        <v>464092.08</v>
      </c>
      <c r="I61" s="208">
        <v>464092.08</v>
      </c>
      <c r="J61" s="208">
        <v>464092.08</v>
      </c>
      <c r="K61" s="208">
        <v>464092.08</v>
      </c>
      <c r="L61" s="208">
        <v>464092.08</v>
      </c>
      <c r="M61" s="208">
        <v>464092.08</v>
      </c>
      <c r="N61" s="208">
        <v>464092.08</v>
      </c>
      <c r="O61" s="208">
        <v>464092.08</v>
      </c>
      <c r="P61" s="208">
        <v>464092.08</v>
      </c>
      <c r="Q61" s="208">
        <v>464092.08</v>
      </c>
      <c r="R61" s="208">
        <v>464092.08</v>
      </c>
      <c r="S61" s="208">
        <v>464092.08</v>
      </c>
      <c r="T61" s="208">
        <v>464092.08</v>
      </c>
      <c r="U61" s="208">
        <v>464092.08</v>
      </c>
      <c r="V61" s="208">
        <v>464092.08</v>
      </c>
      <c r="W61" s="208">
        <v>464092.08</v>
      </c>
      <c r="X61" s="208">
        <v>464092.08</v>
      </c>
      <c r="Y61" s="208">
        <v>464092.08</v>
      </c>
      <c r="Z61" s="208">
        <v>464092.08</v>
      </c>
      <c r="AA61" s="178">
        <f t="shared" si="1"/>
        <v>464092.08</v>
      </c>
    </row>
    <row r="62" spans="1:28" ht="15.75" thickBot="1" x14ac:dyDescent="0.3">
      <c r="A62" s="254" t="str">
        <f t="shared" si="0"/>
        <v>121107</v>
      </c>
      <c r="B62" s="189" t="s">
        <v>97</v>
      </c>
      <c r="C62" s="188" t="s">
        <v>98</v>
      </c>
      <c r="D62" s="188" t="s">
        <v>5</v>
      </c>
      <c r="E62" s="209">
        <v>0</v>
      </c>
      <c r="F62" s="209">
        <v>0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  <c r="L62" s="209">
        <v>0</v>
      </c>
      <c r="M62" s="209">
        <v>0</v>
      </c>
      <c r="N62" s="209">
        <v>0</v>
      </c>
      <c r="O62" s="209">
        <v>0</v>
      </c>
      <c r="P62" s="209">
        <v>0</v>
      </c>
      <c r="Q62" s="209">
        <v>0</v>
      </c>
      <c r="R62" s="209">
        <v>0</v>
      </c>
      <c r="S62" s="209">
        <v>0</v>
      </c>
      <c r="T62" s="209">
        <v>0</v>
      </c>
      <c r="U62" s="209">
        <v>0</v>
      </c>
      <c r="V62" s="209">
        <v>0</v>
      </c>
      <c r="W62" s="209">
        <v>0</v>
      </c>
      <c r="X62" s="209">
        <v>0</v>
      </c>
      <c r="Y62" s="209">
        <v>0</v>
      </c>
      <c r="Z62" s="209">
        <v>0</v>
      </c>
      <c r="AA62" s="178">
        <f t="shared" si="1"/>
        <v>0</v>
      </c>
    </row>
    <row r="63" spans="1:28" ht="15.75" thickBot="1" x14ac:dyDescent="0.3">
      <c r="A63" s="254" t="str">
        <f t="shared" si="0"/>
        <v>121117</v>
      </c>
      <c r="B63" s="189" t="s">
        <v>100</v>
      </c>
      <c r="C63" s="188" t="s">
        <v>101</v>
      </c>
      <c r="D63" s="188" t="s">
        <v>5</v>
      </c>
      <c r="E63" s="208">
        <v>4233413.6500000004</v>
      </c>
      <c r="F63" s="208">
        <v>4233413.6500000004</v>
      </c>
      <c r="G63" s="208">
        <v>4233413.6500000004</v>
      </c>
      <c r="H63" s="208">
        <v>4233413.6500000004</v>
      </c>
      <c r="I63" s="208">
        <v>4233413.6500000004</v>
      </c>
      <c r="J63" s="208">
        <v>4233413.6500000004</v>
      </c>
      <c r="K63" s="208">
        <v>4233413.6500000004</v>
      </c>
      <c r="L63" s="208">
        <v>4233413.6500000004</v>
      </c>
      <c r="M63" s="208">
        <v>4233413.6500000004</v>
      </c>
      <c r="N63" s="208">
        <v>4233413.6500000004</v>
      </c>
      <c r="O63" s="208">
        <v>4233413.6500000004</v>
      </c>
      <c r="P63" s="208">
        <v>4233413.6500000004</v>
      </c>
      <c r="Q63" s="208">
        <v>3507589.83</v>
      </c>
      <c r="R63" s="208">
        <v>3507589.83</v>
      </c>
      <c r="S63" s="208">
        <v>3507589.83</v>
      </c>
      <c r="T63" s="208">
        <v>3507589.83</v>
      </c>
      <c r="U63" s="208">
        <v>3507589.83</v>
      </c>
      <c r="V63" s="208">
        <v>3507589.83</v>
      </c>
      <c r="W63" s="208">
        <v>3507589.83</v>
      </c>
      <c r="X63" s="208">
        <v>3507589.83</v>
      </c>
      <c r="Y63" s="208">
        <v>3507589.83</v>
      </c>
      <c r="Z63" s="208">
        <v>3507589.83</v>
      </c>
      <c r="AA63" s="178">
        <f t="shared" si="1"/>
        <v>3507589.83</v>
      </c>
    </row>
    <row r="64" spans="1:28" s="60" customFormat="1" ht="15.75" thickBot="1" x14ac:dyDescent="0.3">
      <c r="A64" s="254" t="str">
        <f t="shared" si="0"/>
        <v>121200</v>
      </c>
      <c r="B64" s="189" t="s">
        <v>103</v>
      </c>
      <c r="C64" s="188" t="s">
        <v>104</v>
      </c>
      <c r="D64" s="188" t="s">
        <v>5</v>
      </c>
      <c r="E64" s="208">
        <v>0</v>
      </c>
      <c r="F64" s="208">
        <v>0</v>
      </c>
      <c r="G64" s="208">
        <v>0</v>
      </c>
      <c r="H64" s="208">
        <v>0</v>
      </c>
      <c r="I64" s="208">
        <v>0</v>
      </c>
      <c r="J64" s="208">
        <v>0</v>
      </c>
      <c r="K64" s="208">
        <v>0</v>
      </c>
      <c r="L64" s="208">
        <v>0</v>
      </c>
      <c r="M64" s="208">
        <v>0</v>
      </c>
      <c r="N64" s="208"/>
      <c r="O64" s="208"/>
      <c r="P64" s="208"/>
      <c r="Q64" s="208"/>
      <c r="R64" s="208"/>
      <c r="S64" s="208"/>
      <c r="T64" s="208">
        <v>0</v>
      </c>
      <c r="U64" s="208">
        <v>0</v>
      </c>
      <c r="V64" s="208">
        <v>0</v>
      </c>
      <c r="W64" s="208">
        <v>0</v>
      </c>
      <c r="X64" s="208"/>
      <c r="Y64" s="208"/>
      <c r="Z64" s="208"/>
      <c r="AA64" s="178">
        <f t="shared" si="1"/>
        <v>0</v>
      </c>
      <c r="AB64"/>
    </row>
    <row r="65" spans="1:28" s="60" customFormat="1" ht="15.75" thickBot="1" x14ac:dyDescent="0.3">
      <c r="A65" s="254" t="str">
        <f t="shared" si="0"/>
        <v>121201</v>
      </c>
      <c r="B65" s="189" t="s">
        <v>106</v>
      </c>
      <c r="C65" s="188" t="s">
        <v>107</v>
      </c>
      <c r="D65" s="188" t="s">
        <v>5</v>
      </c>
      <c r="E65" s="209">
        <v>0</v>
      </c>
      <c r="F65" s="209">
        <v>9494.6299999999992</v>
      </c>
      <c r="G65" s="209">
        <v>179921.58</v>
      </c>
      <c r="H65" s="209">
        <v>182180.58</v>
      </c>
      <c r="I65" s="209">
        <v>183703.12</v>
      </c>
      <c r="J65" s="209">
        <v>185202.82</v>
      </c>
      <c r="K65" s="209">
        <v>0</v>
      </c>
      <c r="L65" s="209">
        <v>0</v>
      </c>
      <c r="M65" s="209">
        <v>0</v>
      </c>
      <c r="N65" s="209">
        <v>0</v>
      </c>
      <c r="O65" s="209">
        <v>0</v>
      </c>
      <c r="P65" s="209">
        <v>0</v>
      </c>
      <c r="Q65" s="209">
        <v>0</v>
      </c>
      <c r="R65" s="209">
        <v>0</v>
      </c>
      <c r="S65" s="209">
        <v>0</v>
      </c>
      <c r="T65" s="209">
        <v>0</v>
      </c>
      <c r="U65" s="209">
        <v>0</v>
      </c>
      <c r="V65" s="209">
        <v>0</v>
      </c>
      <c r="W65" s="209">
        <v>0</v>
      </c>
      <c r="X65" s="209">
        <v>0</v>
      </c>
      <c r="Y65" s="209">
        <v>0</v>
      </c>
      <c r="Z65" s="209">
        <v>0</v>
      </c>
      <c r="AA65" s="178">
        <f t="shared" si="1"/>
        <v>0</v>
      </c>
    </row>
    <row r="66" spans="1:28" ht="15.75" thickBot="1" x14ac:dyDescent="0.3">
      <c r="A66" s="254" t="str">
        <f t="shared" si="0"/>
        <v>121202</v>
      </c>
      <c r="B66" s="189" t="s">
        <v>1614</v>
      </c>
      <c r="C66" s="188" t="s">
        <v>1615</v>
      </c>
      <c r="D66" s="188" t="s">
        <v>5</v>
      </c>
      <c r="E66" s="209">
        <v>0</v>
      </c>
      <c r="F66" s="209">
        <v>0</v>
      </c>
      <c r="G66" s="209">
        <v>0</v>
      </c>
      <c r="H66" s="209">
        <v>-2998.69</v>
      </c>
      <c r="I66" s="209">
        <v>-6035.67</v>
      </c>
      <c r="J66" s="209">
        <v>-9098.9</v>
      </c>
      <c r="K66" s="209">
        <v>-3089.54</v>
      </c>
      <c r="L66" s="209">
        <v>0</v>
      </c>
      <c r="M66" s="209">
        <v>0</v>
      </c>
      <c r="N66" s="209"/>
      <c r="O66" s="209"/>
      <c r="P66" s="209"/>
      <c r="Q66" s="209"/>
      <c r="R66" s="209"/>
      <c r="S66" s="209"/>
      <c r="T66" s="209">
        <v>0</v>
      </c>
      <c r="U66" s="209">
        <v>0</v>
      </c>
      <c r="V66" s="209">
        <v>0</v>
      </c>
      <c r="W66" s="209">
        <v>0</v>
      </c>
      <c r="X66" s="209"/>
      <c r="Y66" s="209"/>
      <c r="Z66" s="209"/>
      <c r="AA66" s="178">
        <f t="shared" si="1"/>
        <v>0</v>
      </c>
      <c r="AB66" s="60"/>
    </row>
    <row r="67" spans="1:28" ht="15.75" thickBot="1" x14ac:dyDescent="0.3">
      <c r="A67" s="254" t="str">
        <f t="shared" si="0"/>
        <v>121707</v>
      </c>
      <c r="B67" s="189" t="s">
        <v>109</v>
      </c>
      <c r="C67" s="188" t="s">
        <v>110</v>
      </c>
      <c r="D67" s="188" t="s">
        <v>5</v>
      </c>
      <c r="E67" s="208">
        <v>4433833.76</v>
      </c>
      <c r="F67" s="208">
        <v>4840789.16</v>
      </c>
      <c r="G67" s="208">
        <v>5348431.66</v>
      </c>
      <c r="H67" s="208">
        <v>5412050.75</v>
      </c>
      <c r="I67" s="208">
        <v>5834409.4699999997</v>
      </c>
      <c r="J67" s="208">
        <v>5504685.5800000001</v>
      </c>
      <c r="K67" s="208">
        <v>5156625.34</v>
      </c>
      <c r="L67" s="208">
        <v>5252187.41</v>
      </c>
      <c r="M67" s="208">
        <v>5330199.49</v>
      </c>
      <c r="N67" s="208">
        <v>5330199.49</v>
      </c>
      <c r="O67" s="208">
        <v>5349037.18</v>
      </c>
      <c r="P67" s="208">
        <v>5604206.7300000004</v>
      </c>
      <c r="Q67" s="208">
        <v>5328676.93</v>
      </c>
      <c r="R67" s="208">
        <v>5411248.8799999999</v>
      </c>
      <c r="S67" s="208">
        <v>5440295.5999999996</v>
      </c>
      <c r="T67" s="208">
        <v>5453508.96</v>
      </c>
      <c r="U67" s="208">
        <v>5678403.2800000003</v>
      </c>
      <c r="V67" s="208">
        <v>5824699.0300000003</v>
      </c>
      <c r="W67" s="208">
        <v>6164145.0999999996</v>
      </c>
      <c r="X67" s="208">
        <v>6262653.5300000003</v>
      </c>
      <c r="Y67" s="208">
        <v>6299445.7999999998</v>
      </c>
      <c r="Z67" s="208">
        <v>5548397.54</v>
      </c>
      <c r="AA67" s="178">
        <f t="shared" si="1"/>
        <v>5548397.54</v>
      </c>
    </row>
    <row r="68" spans="1:28" ht="15.75" thickBot="1" x14ac:dyDescent="0.3">
      <c r="A68" s="254" t="str">
        <f t="shared" si="0"/>
        <v>500120</v>
      </c>
      <c r="B68" s="240" t="s">
        <v>1764</v>
      </c>
      <c r="C68" s="245">
        <v>500120</v>
      </c>
      <c r="D68" s="257"/>
      <c r="E68" s="209">
        <v>-17817966.809999999</v>
      </c>
      <c r="F68" s="209">
        <v>-17921119.77</v>
      </c>
      <c r="G68" s="209">
        <v>-18024288.359999999</v>
      </c>
      <c r="H68" s="209">
        <v>-18127429.98</v>
      </c>
      <c r="I68" s="209">
        <v>-18230571.57</v>
      </c>
      <c r="J68" s="209">
        <v>-18334143.460000001</v>
      </c>
      <c r="K68" s="209">
        <v>-18438148.760000002</v>
      </c>
      <c r="L68" s="209">
        <v>-18520703.48</v>
      </c>
      <c r="M68" s="209">
        <v>-18603240.670000002</v>
      </c>
      <c r="N68" s="209">
        <v>-18603240.670000002</v>
      </c>
      <c r="O68" s="209">
        <v>-18685770.420000002</v>
      </c>
      <c r="P68" s="209">
        <v>-18768352.280000001</v>
      </c>
      <c r="Q68" s="209">
        <v>-18850882.530000001</v>
      </c>
      <c r="R68" s="209">
        <v>-18933426.23</v>
      </c>
      <c r="S68" s="209">
        <v>-19014904.829999998</v>
      </c>
      <c r="T68" s="209">
        <v>-18649895.579999998</v>
      </c>
      <c r="U68" s="209">
        <v>-18729637.199999999</v>
      </c>
      <c r="V68" s="209">
        <v>-18809379.16</v>
      </c>
      <c r="W68" s="209">
        <v>-18889112.129999999</v>
      </c>
      <c r="X68" s="209">
        <v>-18504528.469999999</v>
      </c>
      <c r="Y68" s="209">
        <v>-18582889.030000001</v>
      </c>
      <c r="Z68" s="209">
        <v>-18661917.18</v>
      </c>
      <c r="AA68" s="178">
        <f t="shared" si="1"/>
        <v>-18661917.18</v>
      </c>
    </row>
    <row r="69" spans="1:28" ht="15.75" thickBot="1" x14ac:dyDescent="0.3">
      <c r="A69" s="254" t="str">
        <f t="shared" si="0"/>
        <v>122002</v>
      </c>
      <c r="B69" s="189" t="s">
        <v>112</v>
      </c>
      <c r="C69" s="188" t="s">
        <v>113</v>
      </c>
      <c r="D69" s="188" t="s">
        <v>5</v>
      </c>
      <c r="E69" s="208">
        <v>94584.25</v>
      </c>
      <c r="F69" s="208">
        <v>95418.18</v>
      </c>
      <c r="G69" s="208">
        <v>96225.23</v>
      </c>
      <c r="H69" s="208">
        <v>97059.22</v>
      </c>
      <c r="I69" s="208">
        <v>97893.23</v>
      </c>
      <c r="J69" s="208">
        <v>98719.74</v>
      </c>
      <c r="K69" s="208">
        <v>99575.72</v>
      </c>
      <c r="L69" s="208">
        <v>100096.56</v>
      </c>
      <c r="M69" s="208">
        <v>100634.75</v>
      </c>
      <c r="N69" s="208">
        <v>100634.75</v>
      </c>
      <c r="O69" s="208">
        <v>101172.96</v>
      </c>
      <c r="P69" s="208">
        <v>101659.08</v>
      </c>
      <c r="Q69" s="208">
        <v>102197.31</v>
      </c>
      <c r="R69" s="208">
        <v>102718.18</v>
      </c>
      <c r="S69" s="208">
        <v>103226.65</v>
      </c>
      <c r="T69" s="208">
        <v>103709.23</v>
      </c>
      <c r="U69" s="208">
        <v>104207.9</v>
      </c>
      <c r="V69" s="208">
        <v>104706.58</v>
      </c>
      <c r="W69" s="208">
        <v>105189.18</v>
      </c>
      <c r="X69" s="208">
        <v>105666.82</v>
      </c>
      <c r="Y69" s="208">
        <v>106129.05</v>
      </c>
      <c r="Z69" s="208">
        <v>106606.69</v>
      </c>
      <c r="AA69" s="178">
        <f t="shared" si="1"/>
        <v>106606.69</v>
      </c>
    </row>
    <row r="70" spans="1:28" ht="15.75" thickBot="1" x14ac:dyDescent="0.3">
      <c r="A70" s="254" t="str">
        <f t="shared" si="0"/>
        <v>122026</v>
      </c>
      <c r="B70" s="189" t="s">
        <v>115</v>
      </c>
      <c r="C70" s="188" t="s">
        <v>116</v>
      </c>
      <c r="D70" s="188" t="s">
        <v>5</v>
      </c>
      <c r="E70" s="209">
        <v>-1033.52</v>
      </c>
      <c r="F70" s="209">
        <v>-1033.52</v>
      </c>
      <c r="G70" s="209">
        <v>-1033.52</v>
      </c>
      <c r="H70" s="209">
        <v>-1033.52</v>
      </c>
      <c r="I70" s="209">
        <v>-1033.52</v>
      </c>
      <c r="J70" s="209">
        <v>-1033.52</v>
      </c>
      <c r="K70" s="209">
        <v>-1033.52</v>
      </c>
      <c r="L70" s="209">
        <v>-1033.52</v>
      </c>
      <c r="M70" s="209">
        <v>-1033.52</v>
      </c>
      <c r="N70" s="209">
        <v>-1033.52</v>
      </c>
      <c r="O70" s="209">
        <v>-1033.52</v>
      </c>
      <c r="P70" s="209">
        <v>-1033.52</v>
      </c>
      <c r="Q70" s="209">
        <v>-1033.52</v>
      </c>
      <c r="R70" s="209">
        <v>-1033.52</v>
      </c>
      <c r="S70" s="209">
        <v>-1033.52</v>
      </c>
      <c r="T70" s="209">
        <v>-1033.52</v>
      </c>
      <c r="U70" s="209">
        <v>-1033.52</v>
      </c>
      <c r="V70" s="209">
        <v>-1033.52</v>
      </c>
      <c r="W70" s="209">
        <v>-1033.52</v>
      </c>
      <c r="X70" s="209">
        <v>-1033.52</v>
      </c>
      <c r="Y70" s="209">
        <v>-1033.52</v>
      </c>
      <c r="Z70" s="209">
        <v>-1033.52</v>
      </c>
      <c r="AA70" s="178">
        <f t="shared" si="1"/>
        <v>-1033.52</v>
      </c>
    </row>
    <row r="71" spans="1:28" ht="15.75" thickBot="1" x14ac:dyDescent="0.3">
      <c r="A71" s="254" t="str">
        <f t="shared" si="0"/>
        <v>122027</v>
      </c>
      <c r="B71" s="189" t="s">
        <v>118</v>
      </c>
      <c r="C71" s="188" t="s">
        <v>119</v>
      </c>
      <c r="D71" s="188" t="s">
        <v>5</v>
      </c>
      <c r="E71" s="208">
        <v>-4368732.97</v>
      </c>
      <c r="F71" s="208">
        <v>-4372046.9000000004</v>
      </c>
      <c r="G71" s="208">
        <v>-4375360.8600000003</v>
      </c>
      <c r="H71" s="208">
        <v>-4378674.79</v>
      </c>
      <c r="I71" s="208">
        <v>-4381988.75</v>
      </c>
      <c r="J71" s="208">
        <v>-4385302.68</v>
      </c>
      <c r="K71" s="208">
        <v>-4388616.6399999997</v>
      </c>
      <c r="L71" s="208">
        <v>-4391982.8499999996</v>
      </c>
      <c r="M71" s="208">
        <v>-4395349.0599999996</v>
      </c>
      <c r="N71" s="208">
        <v>-4395349.0599999996</v>
      </c>
      <c r="O71" s="208">
        <v>-4398715.25</v>
      </c>
      <c r="P71" s="208">
        <v>-4402081.4400000004</v>
      </c>
      <c r="Q71" s="208">
        <v>-4405447.6500000004</v>
      </c>
      <c r="R71" s="208">
        <v>-4408813.88</v>
      </c>
      <c r="S71" s="208">
        <v>-4412180.0599999996</v>
      </c>
      <c r="T71" s="208">
        <v>-4415546.2699999996</v>
      </c>
      <c r="U71" s="208">
        <v>-4418912.46</v>
      </c>
      <c r="V71" s="208">
        <v>-4422278.67</v>
      </c>
      <c r="W71" s="208">
        <v>-4425644.8600000003</v>
      </c>
      <c r="X71" s="208">
        <v>-4429011.08</v>
      </c>
      <c r="Y71" s="208">
        <v>-4432377.28</v>
      </c>
      <c r="Z71" s="208">
        <v>-4435743.51</v>
      </c>
      <c r="AA71" s="178">
        <f t="shared" si="1"/>
        <v>-4435743.51</v>
      </c>
    </row>
    <row r="72" spans="1:28" ht="15.75" thickBot="1" x14ac:dyDescent="0.3">
      <c r="A72" s="254" t="str">
        <f t="shared" si="0"/>
        <v>122028</v>
      </c>
      <c r="B72" s="189" t="s">
        <v>121</v>
      </c>
      <c r="C72" s="188" t="s">
        <v>122</v>
      </c>
      <c r="D72" s="188" t="s">
        <v>5</v>
      </c>
      <c r="E72" s="209">
        <v>-14074100.220000001</v>
      </c>
      <c r="F72" s="209">
        <v>-14174773.18</v>
      </c>
      <c r="G72" s="209">
        <v>-14275434.859999999</v>
      </c>
      <c r="H72" s="209">
        <v>-14376096.539999999</v>
      </c>
      <c r="I72" s="209">
        <v>-14476758.18</v>
      </c>
      <c r="J72" s="209">
        <v>-14577842.65</v>
      </c>
      <c r="K72" s="209">
        <v>-14679389.970000001</v>
      </c>
      <c r="L72" s="209">
        <v>-14759099.32</v>
      </c>
      <c r="M72" s="209">
        <v>-14838808.49</v>
      </c>
      <c r="N72" s="209">
        <v>-14838808.49</v>
      </c>
      <c r="O72" s="209">
        <v>-14918510.26</v>
      </c>
      <c r="P72" s="209">
        <v>-14998212.050000001</v>
      </c>
      <c r="Q72" s="209">
        <v>-15077914.32</v>
      </c>
      <c r="R72" s="209">
        <v>-15157612.66</v>
      </c>
      <c r="S72" s="209">
        <v>-15236233.550000001</v>
      </c>
      <c r="T72" s="209">
        <v>-15101419.98</v>
      </c>
      <c r="U72" s="209">
        <v>-15178294.08</v>
      </c>
      <c r="V72" s="209">
        <v>-15255168.51</v>
      </c>
      <c r="W72" s="209">
        <v>-15332017.890000001</v>
      </c>
      <c r="X72" s="209">
        <v>-14944545.65</v>
      </c>
      <c r="Y72" s="209">
        <v>-15020002.24</v>
      </c>
      <c r="Z72" s="209">
        <v>-15096141.800000001</v>
      </c>
      <c r="AA72" s="178">
        <f t="shared" ref="AA72:AA135" si="2">Z72</f>
        <v>-15096141.800000001</v>
      </c>
    </row>
    <row r="73" spans="1:28" ht="15.75" thickBot="1" x14ac:dyDescent="0.3">
      <c r="A73" s="254" t="str">
        <f t="shared" si="0"/>
        <v>122029</v>
      </c>
      <c r="B73" s="189" t="s">
        <v>115</v>
      </c>
      <c r="C73" s="188" t="s">
        <v>124</v>
      </c>
      <c r="D73" s="188" t="s">
        <v>5</v>
      </c>
      <c r="E73" s="208">
        <v>531315.65</v>
      </c>
      <c r="F73" s="208">
        <v>531315.65</v>
      </c>
      <c r="G73" s="208">
        <v>531315.65</v>
      </c>
      <c r="H73" s="208">
        <v>531315.65</v>
      </c>
      <c r="I73" s="208">
        <v>531315.65</v>
      </c>
      <c r="J73" s="208">
        <v>531315.65</v>
      </c>
      <c r="K73" s="208">
        <v>531315.65</v>
      </c>
      <c r="L73" s="208">
        <v>531315.65</v>
      </c>
      <c r="M73" s="208">
        <v>531315.65</v>
      </c>
      <c r="N73" s="208">
        <v>531315.65</v>
      </c>
      <c r="O73" s="208">
        <v>531315.65</v>
      </c>
      <c r="P73" s="208">
        <v>531315.65</v>
      </c>
      <c r="Q73" s="208">
        <v>531315.65</v>
      </c>
      <c r="R73" s="208">
        <v>531315.65</v>
      </c>
      <c r="S73" s="208">
        <v>531315.65</v>
      </c>
      <c r="T73" s="208">
        <v>764394.96</v>
      </c>
      <c r="U73" s="208">
        <v>764394.96</v>
      </c>
      <c r="V73" s="208">
        <v>764394.96</v>
      </c>
      <c r="W73" s="208">
        <v>764394.96</v>
      </c>
      <c r="X73" s="208">
        <v>764394.96</v>
      </c>
      <c r="Y73" s="208">
        <v>764394.96</v>
      </c>
      <c r="Z73" s="208">
        <v>764394.96</v>
      </c>
      <c r="AA73" s="178">
        <f t="shared" si="2"/>
        <v>764394.96</v>
      </c>
    </row>
    <row r="74" spans="1:28" ht="15.75" thickBot="1" x14ac:dyDescent="0.3">
      <c r="A74" s="254" t="str">
        <f t="shared" si="0"/>
        <v>500110</v>
      </c>
      <c r="B74" s="238" t="s">
        <v>1766</v>
      </c>
      <c r="C74" s="244">
        <v>500110</v>
      </c>
      <c r="D74" s="256"/>
      <c r="E74" s="209">
        <v>179967434.66</v>
      </c>
      <c r="F74" s="209">
        <v>146131422.30000001</v>
      </c>
      <c r="G74" s="209">
        <v>150007544.66999999</v>
      </c>
      <c r="H74" s="209">
        <v>129087562.3</v>
      </c>
      <c r="I74" s="209">
        <v>125993683.40000001</v>
      </c>
      <c r="J74" s="209">
        <v>165776440.22</v>
      </c>
      <c r="K74" s="209">
        <v>156414847.09999999</v>
      </c>
      <c r="L74" s="209">
        <v>196431534.43000001</v>
      </c>
      <c r="M74" s="209">
        <v>249490019.68000001</v>
      </c>
      <c r="N74" s="209">
        <v>249490019.68000001</v>
      </c>
      <c r="O74" s="209">
        <v>222265213.33000001</v>
      </c>
      <c r="P74" s="209">
        <v>221341906.63999999</v>
      </c>
      <c r="Q74" s="209">
        <v>226546197.38</v>
      </c>
      <c r="R74" s="209">
        <v>161123424.11000001</v>
      </c>
      <c r="S74" s="209">
        <v>133780681.51000001</v>
      </c>
      <c r="T74" s="209">
        <v>202964290.87</v>
      </c>
      <c r="U74" s="209">
        <v>145942578.16999999</v>
      </c>
      <c r="V74" s="209">
        <v>122920170.20999999</v>
      </c>
      <c r="W74" s="209">
        <v>164272749.59999999</v>
      </c>
      <c r="X74" s="209">
        <v>160548489.38999999</v>
      </c>
      <c r="Y74" s="209">
        <v>228639821.40000001</v>
      </c>
      <c r="Z74" s="209">
        <v>252789090.41</v>
      </c>
      <c r="AA74" s="178">
        <f t="shared" si="2"/>
        <v>252789090.41</v>
      </c>
    </row>
    <row r="75" spans="1:28" ht="15.75" thickBot="1" x14ac:dyDescent="0.3">
      <c r="A75" s="254" t="str">
        <f t="shared" si="0"/>
        <v>500117</v>
      </c>
      <c r="B75" s="239" t="s">
        <v>1768</v>
      </c>
      <c r="C75" s="245">
        <v>500117</v>
      </c>
      <c r="D75" s="257"/>
      <c r="E75" s="208">
        <v>7413750.1699999999</v>
      </c>
      <c r="F75" s="208">
        <v>6200267.29</v>
      </c>
      <c r="G75" s="208">
        <v>8008001.0499999998</v>
      </c>
      <c r="H75" s="208">
        <v>8411297.3100000005</v>
      </c>
      <c r="I75" s="208">
        <v>8147344.3799999999</v>
      </c>
      <c r="J75" s="208">
        <v>8193427.4900000002</v>
      </c>
      <c r="K75" s="208">
        <v>8462448.1600000001</v>
      </c>
      <c r="L75" s="208">
        <v>8900164.5700000003</v>
      </c>
      <c r="M75" s="208">
        <v>7930249.6699999999</v>
      </c>
      <c r="N75" s="208">
        <v>7930249.6699999999</v>
      </c>
      <c r="O75" s="208">
        <v>6111127.3399999999</v>
      </c>
      <c r="P75" s="208">
        <v>6277791.04</v>
      </c>
      <c r="Q75" s="208">
        <v>6381889.7400000002</v>
      </c>
      <c r="R75" s="208">
        <v>6072945.1399999997</v>
      </c>
      <c r="S75" s="208">
        <v>5493503.9900000002</v>
      </c>
      <c r="T75" s="208">
        <v>57177378.270000003</v>
      </c>
      <c r="U75" s="208">
        <v>30847615.43</v>
      </c>
      <c r="V75" s="208">
        <v>5197643.67</v>
      </c>
      <c r="W75" s="208">
        <v>5661866.6600000001</v>
      </c>
      <c r="X75" s="208">
        <v>5847510.4199999999</v>
      </c>
      <c r="Y75" s="208">
        <v>31157358.859999999</v>
      </c>
      <c r="Z75" s="208">
        <v>5887899.9699999997</v>
      </c>
      <c r="AA75" s="178">
        <f t="shared" si="2"/>
        <v>5887899.9699999997</v>
      </c>
    </row>
    <row r="76" spans="1:28" ht="15.75" thickBot="1" x14ac:dyDescent="0.3">
      <c r="A76" s="254" t="str">
        <f t="shared" si="0"/>
        <v>131001</v>
      </c>
      <c r="B76" s="240" t="s">
        <v>126</v>
      </c>
      <c r="C76" s="188" t="s">
        <v>127</v>
      </c>
      <c r="D76" s="188" t="s">
        <v>5</v>
      </c>
      <c r="E76" s="209">
        <v>230995.85</v>
      </c>
      <c r="F76" s="209">
        <v>251390.91</v>
      </c>
      <c r="G76" s="209">
        <v>183233.15</v>
      </c>
      <c r="H76" s="209">
        <v>158244.4</v>
      </c>
      <c r="I76" s="209">
        <v>140468.91</v>
      </c>
      <c r="J76" s="209">
        <v>160523.51</v>
      </c>
      <c r="K76" s="209">
        <v>204651.22</v>
      </c>
      <c r="L76" s="209">
        <v>231959.94</v>
      </c>
      <c r="M76" s="209">
        <v>209212.07</v>
      </c>
      <c r="N76" s="209">
        <v>209212.07</v>
      </c>
      <c r="O76" s="209">
        <v>130929.58</v>
      </c>
      <c r="P76" s="209">
        <v>121389.21</v>
      </c>
      <c r="Q76" s="209">
        <v>120688.03</v>
      </c>
      <c r="R76" s="209">
        <v>232209.66</v>
      </c>
      <c r="S76" s="209">
        <v>693776</v>
      </c>
      <c r="T76" s="209">
        <v>1321120.76</v>
      </c>
      <c r="U76" s="209">
        <v>214525.08</v>
      </c>
      <c r="V76" s="209">
        <v>215735.21</v>
      </c>
      <c r="W76" s="209">
        <v>228267.42</v>
      </c>
      <c r="X76" s="209">
        <v>346732.95</v>
      </c>
      <c r="Y76" s="209">
        <v>325740.63</v>
      </c>
      <c r="Z76" s="209">
        <v>300029.13</v>
      </c>
      <c r="AA76" s="178">
        <f t="shared" si="2"/>
        <v>300029.13</v>
      </c>
    </row>
    <row r="77" spans="1:28" ht="15.75" thickBot="1" x14ac:dyDescent="0.3">
      <c r="A77" s="254" t="str">
        <f t="shared" ref="A77:A140" si="3">RIGHT(C77,6)</f>
        <v>131006</v>
      </c>
      <c r="B77" s="240" t="s">
        <v>129</v>
      </c>
      <c r="C77" s="188" t="s">
        <v>130</v>
      </c>
      <c r="D77" s="188" t="s">
        <v>5</v>
      </c>
      <c r="E77" s="208">
        <v>19634.34</v>
      </c>
      <c r="F77" s="208">
        <v>24143.64</v>
      </c>
      <c r="G77" s="208">
        <v>11605.28</v>
      </c>
      <c r="H77" s="208">
        <v>30790.82</v>
      </c>
      <c r="I77" s="208">
        <v>54572.02</v>
      </c>
      <c r="J77" s="208">
        <v>43771.66</v>
      </c>
      <c r="K77" s="208">
        <v>83307.78</v>
      </c>
      <c r="L77" s="208">
        <v>38548.949999999997</v>
      </c>
      <c r="M77" s="208">
        <v>71741.649999999994</v>
      </c>
      <c r="N77" s="208">
        <v>71741.649999999994</v>
      </c>
      <c r="O77" s="208">
        <v>27564.400000000001</v>
      </c>
      <c r="P77" s="208">
        <v>87751.72</v>
      </c>
      <c r="Q77" s="208">
        <v>28147.42</v>
      </c>
      <c r="R77" s="208">
        <v>72969.83</v>
      </c>
      <c r="S77" s="208">
        <v>133164.19</v>
      </c>
      <c r="T77" s="208">
        <v>55361.61</v>
      </c>
      <c r="U77" s="208">
        <v>24765.03</v>
      </c>
      <c r="V77" s="208">
        <v>29912.55</v>
      </c>
      <c r="W77" s="208">
        <v>134518.35999999999</v>
      </c>
      <c r="X77" s="208">
        <v>105225.58</v>
      </c>
      <c r="Y77" s="208">
        <v>26204.09</v>
      </c>
      <c r="Z77" s="208">
        <v>61533.26</v>
      </c>
      <c r="AA77" s="178">
        <f t="shared" si="2"/>
        <v>61533.26</v>
      </c>
    </row>
    <row r="78" spans="1:28" ht="15.75" thickBot="1" x14ac:dyDescent="0.3">
      <c r="A78" s="254" t="str">
        <f t="shared" si="3"/>
        <v>131025</v>
      </c>
      <c r="B78" s="240" t="s">
        <v>132</v>
      </c>
      <c r="C78" s="188" t="s">
        <v>133</v>
      </c>
      <c r="D78" s="188" t="s">
        <v>5</v>
      </c>
      <c r="E78" s="209">
        <v>0</v>
      </c>
      <c r="F78" s="209">
        <v>0</v>
      </c>
      <c r="G78" s="209">
        <v>0</v>
      </c>
      <c r="H78" s="209">
        <v>0</v>
      </c>
      <c r="I78" s="209">
        <v>0</v>
      </c>
      <c r="J78" s="209">
        <v>0</v>
      </c>
      <c r="K78" s="209">
        <v>0</v>
      </c>
      <c r="L78" s="209">
        <v>0</v>
      </c>
      <c r="M78" s="209">
        <v>0</v>
      </c>
      <c r="N78" s="209">
        <v>0</v>
      </c>
      <c r="O78" s="209">
        <v>0</v>
      </c>
      <c r="P78" s="209">
        <v>0</v>
      </c>
      <c r="Q78" s="209">
        <v>0</v>
      </c>
      <c r="R78" s="209">
        <v>0</v>
      </c>
      <c r="S78" s="209">
        <v>0</v>
      </c>
      <c r="T78" s="209">
        <v>0</v>
      </c>
      <c r="U78" s="209">
        <v>0</v>
      </c>
      <c r="V78" s="209">
        <v>0</v>
      </c>
      <c r="W78" s="209">
        <v>0</v>
      </c>
      <c r="X78" s="209">
        <v>0</v>
      </c>
      <c r="Y78" s="209">
        <v>0</v>
      </c>
      <c r="Z78" s="209">
        <v>0</v>
      </c>
      <c r="AA78" s="178">
        <f t="shared" si="2"/>
        <v>0</v>
      </c>
    </row>
    <row r="79" spans="1:28" ht="15.75" thickBot="1" x14ac:dyDescent="0.3">
      <c r="A79" s="254" t="str">
        <f t="shared" si="3"/>
        <v>131040</v>
      </c>
      <c r="B79" s="240" t="s">
        <v>135</v>
      </c>
      <c r="C79" s="188" t="s">
        <v>136</v>
      </c>
      <c r="D79" s="188" t="s">
        <v>5</v>
      </c>
      <c r="E79" s="208">
        <v>0</v>
      </c>
      <c r="F79" s="208">
        <v>0</v>
      </c>
      <c r="G79" s="208">
        <v>0</v>
      </c>
      <c r="H79" s="208">
        <v>0</v>
      </c>
      <c r="I79" s="208">
        <v>0</v>
      </c>
      <c r="J79" s="208">
        <v>0</v>
      </c>
      <c r="K79" s="208">
        <v>0</v>
      </c>
      <c r="L79" s="208">
        <v>0</v>
      </c>
      <c r="M79" s="208">
        <v>0</v>
      </c>
      <c r="N79" s="208">
        <v>0</v>
      </c>
      <c r="O79" s="208">
        <v>0</v>
      </c>
      <c r="P79" s="208">
        <v>0</v>
      </c>
      <c r="Q79" s="208">
        <v>0</v>
      </c>
      <c r="R79" s="208">
        <v>0</v>
      </c>
      <c r="S79" s="208">
        <v>0</v>
      </c>
      <c r="T79" s="208">
        <v>0</v>
      </c>
      <c r="U79" s="208">
        <v>0</v>
      </c>
      <c r="V79" s="208">
        <v>0</v>
      </c>
      <c r="W79" s="208">
        <v>0</v>
      </c>
      <c r="X79" s="208">
        <v>0</v>
      </c>
      <c r="Y79" s="208">
        <v>0</v>
      </c>
      <c r="Z79" s="208">
        <v>0</v>
      </c>
      <c r="AA79" s="178">
        <f t="shared" si="2"/>
        <v>0</v>
      </c>
    </row>
    <row r="80" spans="1:28" ht="15.75" thickBot="1" x14ac:dyDescent="0.3">
      <c r="A80" s="254" t="str">
        <f t="shared" si="3"/>
        <v>131041</v>
      </c>
      <c r="B80" s="240" t="s">
        <v>138</v>
      </c>
      <c r="C80" s="188" t="s">
        <v>139</v>
      </c>
      <c r="D80" s="188" t="s">
        <v>5</v>
      </c>
      <c r="E80" s="209">
        <v>0</v>
      </c>
      <c r="F80" s="209">
        <v>0</v>
      </c>
      <c r="G80" s="209">
        <v>0</v>
      </c>
      <c r="H80" s="209">
        <v>0</v>
      </c>
      <c r="I80" s="209">
        <v>0</v>
      </c>
      <c r="J80" s="209">
        <v>0</v>
      </c>
      <c r="K80" s="209">
        <v>0</v>
      </c>
      <c r="L80" s="209">
        <v>0</v>
      </c>
      <c r="M80" s="209">
        <v>0</v>
      </c>
      <c r="N80" s="209">
        <v>0</v>
      </c>
      <c r="O80" s="209">
        <v>0</v>
      </c>
      <c r="P80" s="209">
        <v>0</v>
      </c>
      <c r="Q80" s="209">
        <v>0</v>
      </c>
      <c r="R80" s="209">
        <v>0</v>
      </c>
      <c r="S80" s="209">
        <v>0</v>
      </c>
      <c r="T80" s="209">
        <v>0</v>
      </c>
      <c r="U80" s="209">
        <v>0</v>
      </c>
      <c r="V80" s="209">
        <v>0</v>
      </c>
      <c r="W80" s="209">
        <v>0</v>
      </c>
      <c r="X80" s="209">
        <v>0</v>
      </c>
      <c r="Y80" s="209">
        <v>0</v>
      </c>
      <c r="Z80" s="209">
        <v>0</v>
      </c>
      <c r="AA80" s="178">
        <f t="shared" si="2"/>
        <v>0</v>
      </c>
    </row>
    <row r="81" spans="1:27" ht="15.75" thickBot="1" x14ac:dyDescent="0.3">
      <c r="A81" s="254" t="str">
        <f t="shared" si="3"/>
        <v>131042</v>
      </c>
      <c r="B81" s="240" t="s">
        <v>141</v>
      </c>
      <c r="C81" s="188" t="s">
        <v>142</v>
      </c>
      <c r="D81" s="188" t="s">
        <v>5</v>
      </c>
      <c r="E81" s="208">
        <v>0</v>
      </c>
      <c r="F81" s="208">
        <v>0</v>
      </c>
      <c r="G81" s="208">
        <v>0</v>
      </c>
      <c r="H81" s="208">
        <v>0</v>
      </c>
      <c r="I81" s="208">
        <v>0</v>
      </c>
      <c r="J81" s="208">
        <v>0</v>
      </c>
      <c r="K81" s="208">
        <v>0</v>
      </c>
      <c r="L81" s="208">
        <v>0</v>
      </c>
      <c r="M81" s="208">
        <v>0</v>
      </c>
      <c r="N81" s="208">
        <v>0</v>
      </c>
      <c r="O81" s="208">
        <v>0</v>
      </c>
      <c r="P81" s="208">
        <v>0</v>
      </c>
      <c r="Q81" s="208">
        <v>0</v>
      </c>
      <c r="R81" s="208">
        <v>0</v>
      </c>
      <c r="S81" s="208">
        <v>0</v>
      </c>
      <c r="T81" s="208">
        <v>0</v>
      </c>
      <c r="U81" s="208">
        <v>0</v>
      </c>
      <c r="V81" s="208">
        <v>0</v>
      </c>
      <c r="W81" s="208">
        <v>0</v>
      </c>
      <c r="X81" s="208">
        <v>0</v>
      </c>
      <c r="Y81" s="208">
        <v>0</v>
      </c>
      <c r="Z81" s="208">
        <v>0</v>
      </c>
      <c r="AA81" s="178">
        <f t="shared" si="2"/>
        <v>0</v>
      </c>
    </row>
    <row r="82" spans="1:27" ht="15.75" thickBot="1" x14ac:dyDescent="0.3">
      <c r="A82" s="254" t="str">
        <f t="shared" si="3"/>
        <v>131044</v>
      </c>
      <c r="B82" s="240" t="s">
        <v>144</v>
      </c>
      <c r="C82" s="188" t="s">
        <v>145</v>
      </c>
      <c r="D82" s="188" t="s">
        <v>5</v>
      </c>
      <c r="E82" s="209">
        <v>0</v>
      </c>
      <c r="F82" s="209">
        <v>0</v>
      </c>
      <c r="G82" s="209">
        <v>0</v>
      </c>
      <c r="H82" s="209">
        <v>0</v>
      </c>
      <c r="I82" s="209">
        <v>0</v>
      </c>
      <c r="J82" s="209">
        <v>0</v>
      </c>
      <c r="K82" s="209">
        <v>0</v>
      </c>
      <c r="L82" s="209">
        <v>0</v>
      </c>
      <c r="M82" s="209">
        <v>0</v>
      </c>
      <c r="N82" s="209">
        <v>0</v>
      </c>
      <c r="O82" s="209">
        <v>0</v>
      </c>
      <c r="P82" s="209">
        <v>0</v>
      </c>
      <c r="Q82" s="209">
        <v>0</v>
      </c>
      <c r="R82" s="209">
        <v>0</v>
      </c>
      <c r="S82" s="209">
        <v>0</v>
      </c>
      <c r="T82" s="209">
        <v>0</v>
      </c>
      <c r="U82" s="209">
        <v>0</v>
      </c>
      <c r="V82" s="209">
        <v>0</v>
      </c>
      <c r="W82" s="209">
        <v>0</v>
      </c>
      <c r="X82" s="209">
        <v>0</v>
      </c>
      <c r="Y82" s="209">
        <v>0</v>
      </c>
      <c r="Z82" s="209">
        <v>0</v>
      </c>
      <c r="AA82" s="178">
        <f t="shared" si="2"/>
        <v>0</v>
      </c>
    </row>
    <row r="83" spans="1:27" ht="15.75" thickBot="1" x14ac:dyDescent="0.3">
      <c r="A83" s="254" t="str">
        <f t="shared" si="3"/>
        <v>131045</v>
      </c>
      <c r="B83" s="240" t="s">
        <v>147</v>
      </c>
      <c r="C83" s="188" t="s">
        <v>148</v>
      </c>
      <c r="D83" s="188" t="s">
        <v>5</v>
      </c>
      <c r="E83" s="208">
        <v>1635440.52</v>
      </c>
      <c r="F83" s="208">
        <v>646589.63</v>
      </c>
      <c r="G83" s="208">
        <v>225219.75</v>
      </c>
      <c r="H83" s="208">
        <v>591916.35</v>
      </c>
      <c r="I83" s="208">
        <v>256114.15</v>
      </c>
      <c r="J83" s="208">
        <v>369089.37</v>
      </c>
      <c r="K83" s="208">
        <v>465746.06</v>
      </c>
      <c r="L83" s="208">
        <v>853636.1</v>
      </c>
      <c r="M83" s="208">
        <v>2391537.98</v>
      </c>
      <c r="N83" s="208">
        <v>2391537.98</v>
      </c>
      <c r="O83" s="208">
        <v>1253487.8899999999</v>
      </c>
      <c r="P83" s="208">
        <v>825648.18</v>
      </c>
      <c r="Q83" s="208">
        <v>1053508.01</v>
      </c>
      <c r="R83" s="208">
        <v>1338092.6100000001</v>
      </c>
      <c r="S83" s="208">
        <v>419771.7</v>
      </c>
      <c r="T83" s="208">
        <v>159864.38</v>
      </c>
      <c r="U83" s="208">
        <v>261812.52</v>
      </c>
      <c r="V83" s="208">
        <v>313783.42</v>
      </c>
      <c r="W83" s="208">
        <v>624882.81999999995</v>
      </c>
      <c r="X83" s="208">
        <v>673933.75</v>
      </c>
      <c r="Y83" s="208">
        <v>731274.51</v>
      </c>
      <c r="Z83" s="208">
        <v>718922.04</v>
      </c>
      <c r="AA83" s="178">
        <f t="shared" si="2"/>
        <v>718922.04</v>
      </c>
    </row>
    <row r="84" spans="1:27" ht="15.75" thickBot="1" x14ac:dyDescent="0.3">
      <c r="A84" s="254" t="str">
        <f t="shared" si="3"/>
        <v>131051</v>
      </c>
      <c r="B84" s="240" t="s">
        <v>150</v>
      </c>
      <c r="C84" s="188" t="s">
        <v>151</v>
      </c>
      <c r="D84" s="188" t="s">
        <v>5</v>
      </c>
      <c r="E84" s="209">
        <v>0</v>
      </c>
      <c r="F84" s="209">
        <v>0</v>
      </c>
      <c r="G84" s="209">
        <v>0</v>
      </c>
      <c r="H84" s="209">
        <v>0</v>
      </c>
      <c r="I84" s="209">
        <v>0</v>
      </c>
      <c r="J84" s="209">
        <v>0</v>
      </c>
      <c r="K84" s="209">
        <v>0</v>
      </c>
      <c r="L84" s="209">
        <v>0</v>
      </c>
      <c r="M84" s="209">
        <v>0</v>
      </c>
      <c r="N84" s="209">
        <v>0</v>
      </c>
      <c r="O84" s="209">
        <v>0</v>
      </c>
      <c r="P84" s="209">
        <v>0</v>
      </c>
      <c r="Q84" s="209">
        <v>0</v>
      </c>
      <c r="R84" s="209">
        <v>0</v>
      </c>
      <c r="S84" s="209">
        <v>0</v>
      </c>
      <c r="T84" s="209">
        <v>0</v>
      </c>
      <c r="U84" s="209">
        <v>0</v>
      </c>
      <c r="V84" s="209">
        <v>0</v>
      </c>
      <c r="W84" s="209">
        <v>0</v>
      </c>
      <c r="X84" s="209">
        <v>0</v>
      </c>
      <c r="Y84" s="209">
        <v>0</v>
      </c>
      <c r="Z84" s="209">
        <v>0</v>
      </c>
      <c r="AA84" s="178">
        <f t="shared" si="2"/>
        <v>0</v>
      </c>
    </row>
    <row r="85" spans="1:27" ht="15.75" thickBot="1" x14ac:dyDescent="0.3">
      <c r="A85" s="254" t="str">
        <f t="shared" si="3"/>
        <v>131052</v>
      </c>
      <c r="B85" s="240" t="s">
        <v>153</v>
      </c>
      <c r="C85" s="188" t="s">
        <v>154</v>
      </c>
      <c r="D85" s="188" t="s">
        <v>5</v>
      </c>
      <c r="E85" s="208">
        <v>0</v>
      </c>
      <c r="F85" s="208">
        <v>0</v>
      </c>
      <c r="G85" s="208">
        <v>0</v>
      </c>
      <c r="H85" s="208">
        <v>0</v>
      </c>
      <c r="I85" s="208">
        <v>0</v>
      </c>
      <c r="J85" s="208">
        <v>0</v>
      </c>
      <c r="K85" s="208">
        <v>459.43</v>
      </c>
      <c r="L85" s="208">
        <v>0</v>
      </c>
      <c r="M85" s="208">
        <v>0</v>
      </c>
      <c r="N85" s="208">
        <v>0</v>
      </c>
      <c r="O85" s="208">
        <v>0</v>
      </c>
      <c r="P85" s="208">
        <v>0</v>
      </c>
      <c r="Q85" s="208">
        <v>455.75</v>
      </c>
      <c r="R85" s="208">
        <v>455.75</v>
      </c>
      <c r="S85" s="208">
        <v>455.75</v>
      </c>
      <c r="T85" s="208">
        <v>455.75</v>
      </c>
      <c r="U85" s="208">
        <v>455.75</v>
      </c>
      <c r="V85" s="208">
        <v>455.75</v>
      </c>
      <c r="W85" s="208">
        <v>455.75</v>
      </c>
      <c r="X85" s="208">
        <v>455.75</v>
      </c>
      <c r="Y85" s="208">
        <v>455.75</v>
      </c>
      <c r="Z85" s="208">
        <v>455.75</v>
      </c>
      <c r="AA85" s="178">
        <f t="shared" si="2"/>
        <v>455.75</v>
      </c>
    </row>
    <row r="86" spans="1:27" ht="15.75" thickBot="1" x14ac:dyDescent="0.3">
      <c r="A86" s="254" t="str">
        <f t="shared" si="3"/>
        <v>131060</v>
      </c>
      <c r="B86" s="240" t="s">
        <v>156</v>
      </c>
      <c r="C86" s="188" t="s">
        <v>157</v>
      </c>
      <c r="D86" s="188" t="s">
        <v>5</v>
      </c>
      <c r="E86" s="209">
        <v>0</v>
      </c>
      <c r="F86" s="209">
        <v>0</v>
      </c>
      <c r="G86" s="209">
        <v>0</v>
      </c>
      <c r="H86" s="209">
        <v>0</v>
      </c>
      <c r="I86" s="209">
        <v>0</v>
      </c>
      <c r="J86" s="209">
        <v>0</v>
      </c>
      <c r="K86" s="209">
        <v>0</v>
      </c>
      <c r="L86" s="209">
        <v>0</v>
      </c>
      <c r="M86" s="209">
        <v>0</v>
      </c>
      <c r="N86" s="209">
        <v>0</v>
      </c>
      <c r="O86" s="209">
        <v>0</v>
      </c>
      <c r="P86" s="209">
        <v>0</v>
      </c>
      <c r="Q86" s="209">
        <v>0</v>
      </c>
      <c r="R86" s="209">
        <v>0</v>
      </c>
      <c r="S86" s="209">
        <v>0</v>
      </c>
      <c r="T86" s="209">
        <v>0</v>
      </c>
      <c r="U86" s="209">
        <v>0</v>
      </c>
      <c r="V86" s="209">
        <v>0</v>
      </c>
      <c r="W86" s="209">
        <v>0</v>
      </c>
      <c r="X86" s="209">
        <v>0</v>
      </c>
      <c r="Y86" s="209">
        <v>0</v>
      </c>
      <c r="Z86" s="209">
        <v>0</v>
      </c>
      <c r="AA86" s="178">
        <f t="shared" si="2"/>
        <v>0</v>
      </c>
    </row>
    <row r="87" spans="1:27" ht="15.75" thickBot="1" x14ac:dyDescent="0.3">
      <c r="A87" s="254" t="str">
        <f t="shared" si="3"/>
        <v>131530</v>
      </c>
      <c r="B87" s="240" t="s">
        <v>159</v>
      </c>
      <c r="C87" s="188" t="s">
        <v>160</v>
      </c>
      <c r="D87" s="188" t="s">
        <v>5</v>
      </c>
      <c r="E87" s="208">
        <v>7819.04</v>
      </c>
      <c r="F87" s="208">
        <v>0</v>
      </c>
      <c r="G87" s="208">
        <v>0</v>
      </c>
      <c r="H87" s="208">
        <v>0</v>
      </c>
      <c r="I87" s="208">
        <v>0</v>
      </c>
      <c r="J87" s="208">
        <v>0</v>
      </c>
      <c r="K87" s="208">
        <v>0</v>
      </c>
      <c r="L87" s="208">
        <v>0</v>
      </c>
      <c r="M87" s="208">
        <v>0</v>
      </c>
      <c r="N87" s="208">
        <v>0</v>
      </c>
      <c r="O87" s="208">
        <v>0</v>
      </c>
      <c r="P87" s="208">
        <v>0</v>
      </c>
      <c r="Q87" s="208">
        <v>0</v>
      </c>
      <c r="R87" s="208">
        <v>0</v>
      </c>
      <c r="S87" s="208">
        <v>0</v>
      </c>
      <c r="T87" s="208">
        <v>0</v>
      </c>
      <c r="U87" s="208">
        <v>0</v>
      </c>
      <c r="V87" s="208">
        <v>0.26</v>
      </c>
      <c r="W87" s="208">
        <v>0.26</v>
      </c>
      <c r="X87" s="208">
        <v>0.26</v>
      </c>
      <c r="Y87" s="208">
        <v>0.26</v>
      </c>
      <c r="Z87" s="208">
        <v>0.26</v>
      </c>
      <c r="AA87" s="178">
        <f t="shared" si="2"/>
        <v>0.26</v>
      </c>
    </row>
    <row r="88" spans="1:27" ht="15.75" thickBot="1" x14ac:dyDescent="0.3">
      <c r="A88" s="254" t="str">
        <f t="shared" si="3"/>
        <v>131540</v>
      </c>
      <c r="B88" s="240" t="s">
        <v>162</v>
      </c>
      <c r="C88" s="188" t="s">
        <v>163</v>
      </c>
      <c r="D88" s="188" t="s">
        <v>5</v>
      </c>
      <c r="E88" s="209">
        <v>-1113912.06</v>
      </c>
      <c r="F88" s="209">
        <v>-932886.75</v>
      </c>
      <c r="G88" s="209">
        <v>-665052.12</v>
      </c>
      <c r="H88" s="209">
        <v>-1150602.3</v>
      </c>
      <c r="I88" s="209">
        <v>-1584594.91</v>
      </c>
      <c r="J88" s="209">
        <v>-6954318.3200000003</v>
      </c>
      <c r="K88" s="209">
        <v>-731729.19</v>
      </c>
      <c r="L88" s="209">
        <v>-2506808.91</v>
      </c>
      <c r="M88" s="209">
        <v>-856069.9</v>
      </c>
      <c r="N88" s="209">
        <v>-856069.9</v>
      </c>
      <c r="O88" s="209">
        <v>-1685406.71</v>
      </c>
      <c r="P88" s="209">
        <v>-727982.86</v>
      </c>
      <c r="Q88" s="209">
        <v>-3358136.75</v>
      </c>
      <c r="R88" s="209">
        <v>-729792.86</v>
      </c>
      <c r="S88" s="209">
        <v>-1023340.56</v>
      </c>
      <c r="T88" s="209">
        <v>-2337982.4</v>
      </c>
      <c r="U88" s="209">
        <v>-719459</v>
      </c>
      <c r="V88" s="209">
        <v>-14097999.550000001</v>
      </c>
      <c r="W88" s="209">
        <v>-723531.28</v>
      </c>
      <c r="X88" s="209">
        <v>-1122679.6100000001</v>
      </c>
      <c r="Y88" s="209">
        <v>27999109.93</v>
      </c>
      <c r="Z88" s="209">
        <v>-882737.16</v>
      </c>
      <c r="AA88" s="178">
        <f t="shared" si="2"/>
        <v>-882737.16</v>
      </c>
    </row>
    <row r="89" spans="1:27" ht="15.75" thickBot="1" x14ac:dyDescent="0.3">
      <c r="A89" s="254" t="str">
        <f t="shared" si="3"/>
        <v>131541</v>
      </c>
      <c r="B89" s="240" t="s">
        <v>165</v>
      </c>
      <c r="C89" s="188" t="s">
        <v>166</v>
      </c>
      <c r="D89" s="188" t="s">
        <v>5</v>
      </c>
      <c r="E89" s="208">
        <v>-2975487.34</v>
      </c>
      <c r="F89" s="208">
        <v>-2144576.23</v>
      </c>
      <c r="G89" s="208">
        <v>-1859746.69</v>
      </c>
      <c r="H89" s="208">
        <v>-2016019.2</v>
      </c>
      <c r="I89" s="208">
        <v>-2186334.94</v>
      </c>
      <c r="J89" s="208">
        <v>-1413373.83</v>
      </c>
      <c r="K89" s="208">
        <v>-3965936.1</v>
      </c>
      <c r="L89" s="208">
        <v>-1930174.81</v>
      </c>
      <c r="M89" s="208">
        <v>-2301350.75</v>
      </c>
      <c r="N89" s="208">
        <v>-2301350.75</v>
      </c>
      <c r="O89" s="208">
        <v>-2875611.81</v>
      </c>
      <c r="P89" s="208">
        <v>-2800647.88</v>
      </c>
      <c r="Q89" s="208">
        <v>-3611703.65</v>
      </c>
      <c r="R89" s="208">
        <v>-3004801.24</v>
      </c>
      <c r="S89" s="208">
        <v>-3067310.88</v>
      </c>
      <c r="T89" s="208">
        <v>-2162024.0099999998</v>
      </c>
      <c r="U89" s="208">
        <v>-1785847.36</v>
      </c>
      <c r="V89" s="208">
        <v>-2325519.41</v>
      </c>
      <c r="W89" s="208">
        <v>-2352051.86</v>
      </c>
      <c r="X89" s="208">
        <v>-2881021.42</v>
      </c>
      <c r="Y89" s="208">
        <v>-2513504.36</v>
      </c>
      <c r="Z89" s="208">
        <v>-2860322.32</v>
      </c>
      <c r="AA89" s="178">
        <f t="shared" si="2"/>
        <v>-2860322.32</v>
      </c>
    </row>
    <row r="90" spans="1:27" ht="15.75" thickBot="1" x14ac:dyDescent="0.3">
      <c r="A90" s="254" t="str">
        <f t="shared" si="3"/>
        <v>131550</v>
      </c>
      <c r="B90" s="240" t="s">
        <v>168</v>
      </c>
      <c r="C90" s="188" t="s">
        <v>169</v>
      </c>
      <c r="D90" s="188" t="s">
        <v>5</v>
      </c>
      <c r="E90" s="209">
        <v>188187.3</v>
      </c>
      <c r="F90" s="209">
        <v>208955.72</v>
      </c>
      <c r="G90" s="209">
        <v>-1797006.55</v>
      </c>
      <c r="H90" s="209">
        <v>197937.44</v>
      </c>
      <c r="I90" s="209">
        <v>179311.04</v>
      </c>
      <c r="J90" s="209">
        <v>192946.37</v>
      </c>
      <c r="K90" s="209">
        <v>206772.06</v>
      </c>
      <c r="L90" s="209">
        <v>215354.96</v>
      </c>
      <c r="M90" s="209">
        <v>223649.41</v>
      </c>
      <c r="N90" s="209">
        <v>223649.41</v>
      </c>
      <c r="O90" s="209">
        <v>77923.55</v>
      </c>
      <c r="P90" s="209">
        <v>243724.85</v>
      </c>
      <c r="Q90" s="209">
        <v>200895.25</v>
      </c>
      <c r="R90" s="209">
        <v>210020.23</v>
      </c>
      <c r="S90" s="209">
        <v>229743.84</v>
      </c>
      <c r="T90" s="209">
        <v>227530.34</v>
      </c>
      <c r="U90" s="209">
        <v>236442.67</v>
      </c>
      <c r="V90" s="209">
        <v>224910.39</v>
      </c>
      <c r="W90" s="209">
        <v>223814.38</v>
      </c>
      <c r="X90" s="209">
        <v>230643.54</v>
      </c>
      <c r="Y90" s="209">
        <v>236342.68</v>
      </c>
      <c r="Z90" s="209">
        <v>244602.36</v>
      </c>
      <c r="AA90" s="178">
        <f t="shared" si="2"/>
        <v>244602.36</v>
      </c>
    </row>
    <row r="91" spans="1:27" ht="15.75" thickBot="1" x14ac:dyDescent="0.3">
      <c r="A91" s="254" t="str">
        <f t="shared" si="3"/>
        <v>131555</v>
      </c>
      <c r="B91" s="240" t="s">
        <v>171</v>
      </c>
      <c r="C91" s="188" t="s">
        <v>172</v>
      </c>
      <c r="D91" s="188" t="s">
        <v>5</v>
      </c>
      <c r="E91" s="208">
        <v>0</v>
      </c>
      <c r="F91" s="208">
        <v>0</v>
      </c>
      <c r="G91" s="208">
        <v>-699.49</v>
      </c>
      <c r="H91" s="208">
        <v>-836.2</v>
      </c>
      <c r="I91" s="208">
        <v>-127</v>
      </c>
      <c r="J91" s="208">
        <v>0</v>
      </c>
      <c r="K91" s="208">
        <v>0</v>
      </c>
      <c r="L91" s="208">
        <v>-549.25</v>
      </c>
      <c r="M91" s="208">
        <v>-1301.48</v>
      </c>
      <c r="N91" s="208">
        <v>-1301.48</v>
      </c>
      <c r="O91" s="208">
        <v>-1516.56</v>
      </c>
      <c r="P91" s="208">
        <v>-2005.09</v>
      </c>
      <c r="Q91" s="208">
        <v>-2356.85</v>
      </c>
      <c r="R91" s="208">
        <v>-372</v>
      </c>
      <c r="S91" s="208">
        <v>-474.15</v>
      </c>
      <c r="T91" s="208">
        <v>-609.32000000000005</v>
      </c>
      <c r="U91" s="208">
        <v>-365.06</v>
      </c>
      <c r="V91" s="208">
        <v>-2191.2800000000002</v>
      </c>
      <c r="W91" s="208">
        <v>-135.83000000000001</v>
      </c>
      <c r="X91" s="208">
        <v>-338</v>
      </c>
      <c r="Y91" s="208">
        <v>0</v>
      </c>
      <c r="Z91" s="208">
        <v>-127</v>
      </c>
      <c r="AA91" s="178">
        <f t="shared" si="2"/>
        <v>-127</v>
      </c>
    </row>
    <row r="92" spans="1:27" ht="15.75" thickBot="1" x14ac:dyDescent="0.3">
      <c r="A92" s="254" t="str">
        <f t="shared" si="3"/>
        <v>131600</v>
      </c>
      <c r="B92" s="240" t="s">
        <v>3773</v>
      </c>
      <c r="C92" s="188" t="s">
        <v>175</v>
      </c>
      <c r="D92" s="188" t="s">
        <v>5</v>
      </c>
      <c r="E92" s="209">
        <v>632905.51</v>
      </c>
      <c r="F92" s="209">
        <v>373367.62</v>
      </c>
      <c r="G92" s="209">
        <v>208925.6</v>
      </c>
      <c r="H92" s="209">
        <v>176586.51</v>
      </c>
      <c r="I92" s="209">
        <v>169542.79</v>
      </c>
      <c r="J92" s="209">
        <v>186467.16</v>
      </c>
      <c r="K92" s="209">
        <v>244238.42</v>
      </c>
      <c r="L92" s="209">
        <v>272267.07</v>
      </c>
      <c r="M92" s="209">
        <v>930978.62</v>
      </c>
      <c r="N92" s="209">
        <v>930978.62</v>
      </c>
      <c r="O92" s="209">
        <v>265242.55</v>
      </c>
      <c r="P92" s="209">
        <v>698972.38</v>
      </c>
      <c r="Q92" s="209">
        <v>637899.31999999995</v>
      </c>
      <c r="R92" s="209">
        <v>33563.870000000003</v>
      </c>
      <c r="S92" s="209">
        <v>301410.21000000002</v>
      </c>
      <c r="T92" s="209">
        <v>184915.42</v>
      </c>
      <c r="U92" s="209">
        <v>175374.45</v>
      </c>
      <c r="V92" s="209">
        <v>192037.3</v>
      </c>
      <c r="W92" s="209">
        <v>288443.24</v>
      </c>
      <c r="X92" s="209">
        <v>289485.32</v>
      </c>
      <c r="Y92" s="209">
        <v>-372584.55</v>
      </c>
      <c r="Z92" s="209">
        <v>310435</v>
      </c>
      <c r="AA92" s="178">
        <f t="shared" si="2"/>
        <v>310435</v>
      </c>
    </row>
    <row r="93" spans="1:27" ht="15.75" thickBot="1" x14ac:dyDescent="0.3">
      <c r="A93" s="254" t="str">
        <f t="shared" si="3"/>
        <v>131621</v>
      </c>
      <c r="B93" s="240" t="s">
        <v>177</v>
      </c>
      <c r="C93" s="188" t="s">
        <v>178</v>
      </c>
      <c r="D93" s="188" t="s">
        <v>5</v>
      </c>
      <c r="E93" s="208">
        <v>-492123.66</v>
      </c>
      <c r="F93" s="208">
        <v>-462601.2</v>
      </c>
      <c r="G93" s="208">
        <v>-541149.61</v>
      </c>
      <c r="H93" s="208">
        <v>-516449.45</v>
      </c>
      <c r="I93" s="208">
        <v>-468859.7</v>
      </c>
      <c r="J93" s="208">
        <v>-538452.31999999995</v>
      </c>
      <c r="K93" s="208">
        <v>-502676.03</v>
      </c>
      <c r="L93" s="208">
        <v>-456138.38</v>
      </c>
      <c r="M93" s="208">
        <v>-519069.21</v>
      </c>
      <c r="N93" s="208">
        <v>-519069.21</v>
      </c>
      <c r="O93" s="208">
        <v>-502111.98</v>
      </c>
      <c r="P93" s="208">
        <v>-446341.01</v>
      </c>
      <c r="Q93" s="208">
        <v>-446263.89</v>
      </c>
      <c r="R93" s="208">
        <v>-498700.65</v>
      </c>
      <c r="S93" s="208">
        <v>-497037.34</v>
      </c>
      <c r="T93" s="208">
        <v>-599961.73</v>
      </c>
      <c r="U93" s="208">
        <v>-491627.5</v>
      </c>
      <c r="V93" s="208">
        <v>-510398.85</v>
      </c>
      <c r="W93" s="208">
        <v>-536475.66</v>
      </c>
      <c r="X93" s="208">
        <v>-443576.26</v>
      </c>
      <c r="Y93" s="208">
        <v>-437759.54</v>
      </c>
      <c r="Z93" s="208">
        <v>-425116.69</v>
      </c>
      <c r="AA93" s="178">
        <f t="shared" si="2"/>
        <v>-425116.69</v>
      </c>
    </row>
    <row r="94" spans="1:27" ht="15.75" thickBot="1" x14ac:dyDescent="0.3">
      <c r="A94" s="254" t="str">
        <f t="shared" si="3"/>
        <v>131710</v>
      </c>
      <c r="B94" s="240" t="s">
        <v>180</v>
      </c>
      <c r="C94" s="188" t="s">
        <v>181</v>
      </c>
      <c r="D94" s="188" t="s">
        <v>5</v>
      </c>
      <c r="E94" s="209">
        <v>21096.91</v>
      </c>
      <c r="F94" s="209">
        <v>10141.86</v>
      </c>
      <c r="G94" s="209">
        <v>5560.91</v>
      </c>
      <c r="H94" s="209">
        <v>9402.9</v>
      </c>
      <c r="I94" s="209">
        <v>16727.509999999998</v>
      </c>
      <c r="J94" s="209">
        <v>13854.01</v>
      </c>
      <c r="K94" s="209">
        <v>16358.21</v>
      </c>
      <c r="L94" s="209">
        <v>35427.11</v>
      </c>
      <c r="M94" s="209">
        <v>86.91</v>
      </c>
      <c r="N94" s="209">
        <v>86.91</v>
      </c>
      <c r="O94" s="209">
        <v>11970.76</v>
      </c>
      <c r="P94" s="209">
        <v>17376.88</v>
      </c>
      <c r="Q94" s="209">
        <v>14215.99</v>
      </c>
      <c r="R94" s="209">
        <v>4619.01</v>
      </c>
      <c r="S94" s="209">
        <v>13494.76</v>
      </c>
      <c r="T94" s="209">
        <v>4333.2</v>
      </c>
      <c r="U94" s="209">
        <v>5112.71</v>
      </c>
      <c r="V94" s="209">
        <v>21511.8</v>
      </c>
      <c r="W94" s="209">
        <v>0.91</v>
      </c>
      <c r="X94" s="209">
        <v>38192.480000000003</v>
      </c>
      <c r="Y94" s="209">
        <v>-21988.09</v>
      </c>
      <c r="Z94" s="209">
        <v>13331.81</v>
      </c>
      <c r="AA94" s="178">
        <f t="shared" si="2"/>
        <v>13331.81</v>
      </c>
    </row>
    <row r="95" spans="1:27" ht="15.75" thickBot="1" x14ac:dyDescent="0.3">
      <c r="A95" s="254" t="str">
        <f t="shared" si="3"/>
        <v>131999</v>
      </c>
      <c r="B95" s="240" t="s">
        <v>183</v>
      </c>
      <c r="C95" s="188" t="s">
        <v>184</v>
      </c>
      <c r="D95" s="188" t="s">
        <v>5</v>
      </c>
      <c r="E95" s="208">
        <v>3662397.21</v>
      </c>
      <c r="F95" s="208">
        <v>2617116.35</v>
      </c>
      <c r="G95" s="208">
        <v>4139271.7</v>
      </c>
      <c r="H95" s="208">
        <v>2811275.86</v>
      </c>
      <c r="I95" s="208">
        <v>3451276.9</v>
      </c>
      <c r="J95" s="208">
        <v>8014172.2699999996</v>
      </c>
      <c r="K95" s="208">
        <v>4285782.58</v>
      </c>
      <c r="L95" s="208">
        <v>3990218.07</v>
      </c>
      <c r="M95" s="208">
        <v>2725860.65</v>
      </c>
      <c r="N95" s="208">
        <v>2725860.65</v>
      </c>
      <c r="O95" s="208">
        <v>4353681.95</v>
      </c>
      <c r="P95" s="208">
        <v>3165521.77</v>
      </c>
      <c r="Q95" s="208">
        <v>6650158.2199999997</v>
      </c>
      <c r="R95" s="208">
        <v>3292280.46</v>
      </c>
      <c r="S95" s="208">
        <v>3167150</v>
      </c>
      <c r="T95" s="208">
        <v>2601508.88</v>
      </c>
      <c r="U95" s="208">
        <v>2054247.92</v>
      </c>
      <c r="V95" s="208">
        <v>15984608.630000001</v>
      </c>
      <c r="W95" s="208">
        <v>2623181.16</v>
      </c>
      <c r="X95" s="208">
        <v>3426206.53</v>
      </c>
      <c r="Y95" s="208">
        <v>0</v>
      </c>
      <c r="Z95" s="208">
        <v>3198098.98</v>
      </c>
      <c r="AA95" s="178">
        <f t="shared" si="2"/>
        <v>3198098.98</v>
      </c>
    </row>
    <row r="96" spans="1:27" ht="15.75" thickBot="1" x14ac:dyDescent="0.3">
      <c r="A96" s="254" t="str">
        <f t="shared" si="3"/>
        <v>134036</v>
      </c>
      <c r="B96" s="240" t="s">
        <v>186</v>
      </c>
      <c r="C96" s="188" t="s">
        <v>187</v>
      </c>
      <c r="D96" s="188" t="s">
        <v>5</v>
      </c>
      <c r="E96" s="209">
        <v>3531991.76</v>
      </c>
      <c r="F96" s="209">
        <v>3531991.76</v>
      </c>
      <c r="G96" s="209">
        <v>5302845.57</v>
      </c>
      <c r="H96" s="209">
        <v>5317424.62</v>
      </c>
      <c r="I96" s="209">
        <v>5317424.62</v>
      </c>
      <c r="J96" s="209">
        <v>5317424.62</v>
      </c>
      <c r="K96" s="209">
        <v>5341664.04</v>
      </c>
      <c r="L96" s="209">
        <v>5341664.04</v>
      </c>
      <c r="M96" s="209">
        <v>2991664.04</v>
      </c>
      <c r="N96" s="209">
        <v>2991664.04</v>
      </c>
      <c r="O96" s="209">
        <v>2991664.04</v>
      </c>
      <c r="P96" s="209">
        <v>2017130.15</v>
      </c>
      <c r="Q96" s="209">
        <v>2017130.15</v>
      </c>
      <c r="R96" s="209">
        <v>2028465.64</v>
      </c>
      <c r="S96" s="209">
        <v>2028465.64</v>
      </c>
      <c r="T96" s="209">
        <v>2028465.64</v>
      </c>
      <c r="U96" s="209">
        <v>2040033.16</v>
      </c>
      <c r="V96" s="209">
        <v>2040033.16</v>
      </c>
      <c r="W96" s="209">
        <v>2040033.16</v>
      </c>
      <c r="X96" s="209">
        <v>2051573.37</v>
      </c>
      <c r="Y96" s="209">
        <v>2051573.37</v>
      </c>
      <c r="Z96" s="209">
        <v>2051573.37</v>
      </c>
      <c r="AA96" s="178">
        <f t="shared" si="2"/>
        <v>2051573.37</v>
      </c>
    </row>
    <row r="97" spans="1:28" ht="15.75" thickBot="1" x14ac:dyDescent="0.3">
      <c r="A97" s="254" t="str">
        <f t="shared" si="3"/>
        <v>134037</v>
      </c>
      <c r="B97" s="240" t="s">
        <v>189</v>
      </c>
      <c r="C97" s="188" t="s">
        <v>190</v>
      </c>
      <c r="D97" s="188" t="s">
        <v>5</v>
      </c>
      <c r="E97" s="208">
        <v>753980.86</v>
      </c>
      <c r="F97" s="208">
        <v>753980.86</v>
      </c>
      <c r="G97" s="208">
        <v>753980.86</v>
      </c>
      <c r="H97" s="208">
        <v>756975.99</v>
      </c>
      <c r="I97" s="208">
        <v>756975.99</v>
      </c>
      <c r="J97" s="208">
        <v>756975.99</v>
      </c>
      <c r="K97" s="208">
        <v>760421.63</v>
      </c>
      <c r="L97" s="208">
        <v>760421.63</v>
      </c>
      <c r="M97" s="208">
        <v>10421.629999999999</v>
      </c>
      <c r="N97" s="208">
        <v>10421.629999999999</v>
      </c>
      <c r="O97" s="208">
        <v>10421.629999999999</v>
      </c>
      <c r="P97" s="208">
        <v>13843.39</v>
      </c>
      <c r="Q97" s="208">
        <v>13843.39</v>
      </c>
      <c r="R97" s="208">
        <v>13921.11</v>
      </c>
      <c r="S97" s="208">
        <v>13921.11</v>
      </c>
      <c r="T97" s="208">
        <v>13921.11</v>
      </c>
      <c r="U97" s="208">
        <v>13999.86</v>
      </c>
      <c r="V97" s="208">
        <v>13999.86</v>
      </c>
      <c r="W97" s="208">
        <v>13999.86</v>
      </c>
      <c r="X97" s="208">
        <v>13999.86</v>
      </c>
      <c r="Y97" s="208">
        <v>13999.86</v>
      </c>
      <c r="Z97" s="208">
        <v>13999.86</v>
      </c>
      <c r="AA97" s="178">
        <f t="shared" si="2"/>
        <v>13999.86</v>
      </c>
    </row>
    <row r="98" spans="1:28" ht="15.75" thickBot="1" x14ac:dyDescent="0.3">
      <c r="A98" s="254" t="str">
        <f t="shared" si="3"/>
        <v>134038</v>
      </c>
      <c r="B98" s="240" t="s">
        <v>192</v>
      </c>
      <c r="C98" s="188" t="s">
        <v>193</v>
      </c>
      <c r="D98" s="188" t="s">
        <v>5</v>
      </c>
      <c r="E98" s="209">
        <v>1110153.1200000001</v>
      </c>
      <c r="F98" s="209">
        <v>1110153.1200000001</v>
      </c>
      <c r="G98" s="209">
        <v>1835475.69</v>
      </c>
      <c r="H98" s="209">
        <v>1840147</v>
      </c>
      <c r="I98" s="209">
        <v>1840147</v>
      </c>
      <c r="J98" s="209">
        <v>1840147</v>
      </c>
      <c r="K98" s="209">
        <v>1848688.05</v>
      </c>
      <c r="L98" s="209">
        <v>1848688.05</v>
      </c>
      <c r="M98" s="209">
        <v>1848688.05</v>
      </c>
      <c r="N98" s="209">
        <v>1848688.05</v>
      </c>
      <c r="O98" s="209">
        <v>1848688.05</v>
      </c>
      <c r="P98" s="209">
        <v>2859209.35</v>
      </c>
      <c r="Q98" s="209">
        <v>2859209.35</v>
      </c>
      <c r="R98" s="209">
        <v>2875813.72</v>
      </c>
      <c r="S98" s="209">
        <v>2875813.72</v>
      </c>
      <c r="T98" s="209">
        <v>2875813.72</v>
      </c>
      <c r="U98" s="209">
        <v>2892263.97</v>
      </c>
      <c r="V98" s="209">
        <v>2892263.97</v>
      </c>
      <c r="W98" s="209">
        <v>2892263.97</v>
      </c>
      <c r="X98" s="209">
        <v>2908652.32</v>
      </c>
      <c r="Y98" s="209">
        <v>2908652.32</v>
      </c>
      <c r="Z98" s="209">
        <v>2908652.32</v>
      </c>
      <c r="AA98" s="178">
        <f t="shared" si="2"/>
        <v>2908652.32</v>
      </c>
    </row>
    <row r="99" spans="1:28" ht="15.75" thickBot="1" x14ac:dyDescent="0.3">
      <c r="A99" s="254" t="str">
        <f t="shared" si="3"/>
        <v>134300</v>
      </c>
      <c r="B99" s="240" t="s">
        <v>3774</v>
      </c>
      <c r="C99" s="188" t="s">
        <v>3775</v>
      </c>
      <c r="D99" s="188" t="s">
        <v>5</v>
      </c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>
        <v>0</v>
      </c>
      <c r="Y99" s="208">
        <v>0</v>
      </c>
      <c r="Z99" s="208">
        <v>25000</v>
      </c>
      <c r="AA99" s="178">
        <f t="shared" si="2"/>
        <v>25000</v>
      </c>
      <c r="AB99" s="204"/>
    </row>
    <row r="100" spans="1:28" ht="15.75" thickBot="1" x14ac:dyDescent="0.3">
      <c r="A100" s="254" t="str">
        <f t="shared" si="3"/>
        <v>135002</v>
      </c>
      <c r="B100" s="240" t="s">
        <v>195</v>
      </c>
      <c r="C100" s="188" t="s">
        <v>196</v>
      </c>
      <c r="D100" s="188" t="s">
        <v>5</v>
      </c>
      <c r="E100" s="209">
        <v>0</v>
      </c>
      <c r="F100" s="209">
        <v>2300</v>
      </c>
      <c r="G100" s="209">
        <v>1300</v>
      </c>
      <c r="H100" s="209">
        <v>302.57</v>
      </c>
      <c r="I100" s="209">
        <v>500</v>
      </c>
      <c r="J100" s="209">
        <v>0</v>
      </c>
      <c r="K100" s="209">
        <v>500</v>
      </c>
      <c r="L100" s="209">
        <v>1450</v>
      </c>
      <c r="M100" s="209">
        <v>0</v>
      </c>
      <c r="N100" s="209">
        <v>0</v>
      </c>
      <c r="O100" s="209">
        <v>0</v>
      </c>
      <c r="P100" s="209">
        <v>0</v>
      </c>
      <c r="Q100" s="209">
        <v>0</v>
      </c>
      <c r="R100" s="209">
        <v>0</v>
      </c>
      <c r="S100" s="209">
        <v>300</v>
      </c>
      <c r="T100" s="209">
        <v>300</v>
      </c>
      <c r="U100" s="209">
        <v>300</v>
      </c>
      <c r="V100" s="209">
        <v>300</v>
      </c>
      <c r="W100" s="209">
        <v>0</v>
      </c>
      <c r="X100" s="209">
        <v>5824</v>
      </c>
      <c r="Y100" s="209">
        <v>5642</v>
      </c>
      <c r="Z100" s="209">
        <v>5369</v>
      </c>
      <c r="AA100" s="178">
        <f t="shared" si="2"/>
        <v>5369</v>
      </c>
    </row>
    <row r="101" spans="1:28" ht="15.75" thickBot="1" x14ac:dyDescent="0.3">
      <c r="A101" s="254" t="str">
        <f t="shared" si="3"/>
        <v>135009</v>
      </c>
      <c r="B101" s="240" t="s">
        <v>198</v>
      </c>
      <c r="C101" s="188" t="s">
        <v>199</v>
      </c>
      <c r="D101" s="188" t="s">
        <v>5</v>
      </c>
      <c r="E101" s="208">
        <v>0</v>
      </c>
      <c r="F101" s="208">
        <v>0</v>
      </c>
      <c r="G101" s="208">
        <v>0</v>
      </c>
      <c r="H101" s="208">
        <v>0</v>
      </c>
      <c r="I101" s="208">
        <v>0</v>
      </c>
      <c r="J101" s="208">
        <v>0</v>
      </c>
      <c r="K101" s="208">
        <v>0</v>
      </c>
      <c r="L101" s="208">
        <v>0</v>
      </c>
      <c r="M101" s="208">
        <v>0</v>
      </c>
      <c r="N101" s="208">
        <v>0</v>
      </c>
      <c r="O101" s="208">
        <v>0</v>
      </c>
      <c r="P101" s="208">
        <v>0</v>
      </c>
      <c r="Q101" s="208">
        <v>0</v>
      </c>
      <c r="R101" s="208">
        <v>0</v>
      </c>
      <c r="S101" s="208">
        <v>0</v>
      </c>
      <c r="T101" s="208">
        <v>0</v>
      </c>
      <c r="U101" s="208">
        <v>0</v>
      </c>
      <c r="V101" s="208">
        <v>0</v>
      </c>
      <c r="W101" s="208">
        <v>0</v>
      </c>
      <c r="X101" s="208">
        <v>0</v>
      </c>
      <c r="Y101" s="208">
        <v>0</v>
      </c>
      <c r="Z101" s="208">
        <v>0</v>
      </c>
      <c r="AA101" s="178">
        <f t="shared" si="2"/>
        <v>0</v>
      </c>
    </row>
    <row r="102" spans="1:28" ht="15.75" thickBot="1" x14ac:dyDescent="0.3">
      <c r="A102" s="254" t="str">
        <f t="shared" si="3"/>
        <v>135110</v>
      </c>
      <c r="B102" s="240" t="s">
        <v>201</v>
      </c>
      <c r="C102" s="188" t="s">
        <v>202</v>
      </c>
      <c r="D102" s="188" t="s">
        <v>5</v>
      </c>
      <c r="E102" s="209">
        <v>300</v>
      </c>
      <c r="F102" s="209">
        <v>300</v>
      </c>
      <c r="G102" s="209">
        <v>300</v>
      </c>
      <c r="H102" s="209">
        <v>300</v>
      </c>
      <c r="I102" s="209">
        <v>300</v>
      </c>
      <c r="J102" s="209">
        <v>300</v>
      </c>
      <c r="K102" s="209">
        <v>300</v>
      </c>
      <c r="L102" s="209">
        <v>300</v>
      </c>
      <c r="M102" s="209">
        <v>300</v>
      </c>
      <c r="N102" s="209">
        <v>300</v>
      </c>
      <c r="O102" s="209">
        <v>300</v>
      </c>
      <c r="P102" s="209">
        <v>300</v>
      </c>
      <c r="Q102" s="209">
        <v>300</v>
      </c>
      <c r="R102" s="209">
        <v>300</v>
      </c>
      <c r="S102" s="209">
        <v>300</v>
      </c>
      <c r="T102" s="209">
        <v>300</v>
      </c>
      <c r="U102" s="209">
        <v>300</v>
      </c>
      <c r="V102" s="209">
        <v>300</v>
      </c>
      <c r="W102" s="209">
        <v>300</v>
      </c>
      <c r="X102" s="209">
        <v>300</v>
      </c>
      <c r="Y102" s="209">
        <v>300</v>
      </c>
      <c r="Z102" s="209">
        <v>300</v>
      </c>
      <c r="AA102" s="178">
        <f t="shared" si="2"/>
        <v>300</v>
      </c>
    </row>
    <row r="103" spans="1:28" ht="15.75" thickBot="1" x14ac:dyDescent="0.3">
      <c r="A103" s="254" t="str">
        <f t="shared" si="3"/>
        <v>135112</v>
      </c>
      <c r="B103" s="240" t="s">
        <v>204</v>
      </c>
      <c r="C103" s="188" t="s">
        <v>205</v>
      </c>
      <c r="D103" s="188" t="s">
        <v>5</v>
      </c>
      <c r="E103" s="208">
        <v>25000</v>
      </c>
      <c r="F103" s="208">
        <v>25000</v>
      </c>
      <c r="G103" s="208">
        <v>25000</v>
      </c>
      <c r="H103" s="208">
        <v>25000</v>
      </c>
      <c r="I103" s="208">
        <v>25000</v>
      </c>
      <c r="J103" s="208">
        <v>25000</v>
      </c>
      <c r="K103" s="208">
        <v>25000</v>
      </c>
      <c r="L103" s="208">
        <v>25000</v>
      </c>
      <c r="M103" s="208">
        <v>25000</v>
      </c>
      <c r="N103" s="208">
        <v>25000</v>
      </c>
      <c r="O103" s="208">
        <v>25000</v>
      </c>
      <c r="P103" s="208">
        <v>25000</v>
      </c>
      <c r="Q103" s="208">
        <v>25000</v>
      </c>
      <c r="R103" s="208">
        <v>25000</v>
      </c>
      <c r="S103" s="208">
        <v>25000</v>
      </c>
      <c r="T103" s="208">
        <v>25000</v>
      </c>
      <c r="U103" s="208">
        <v>25000</v>
      </c>
      <c r="V103" s="208">
        <v>25000</v>
      </c>
      <c r="W103" s="208">
        <v>25000</v>
      </c>
      <c r="X103" s="208">
        <v>25000</v>
      </c>
      <c r="Y103" s="208">
        <v>25000</v>
      </c>
      <c r="Z103" s="208">
        <v>25000</v>
      </c>
      <c r="AA103" s="178">
        <f t="shared" si="2"/>
        <v>25000</v>
      </c>
    </row>
    <row r="104" spans="1:28" ht="15.75" thickBot="1" x14ac:dyDescent="0.3">
      <c r="A104" s="254" t="str">
        <f t="shared" si="3"/>
        <v>135121</v>
      </c>
      <c r="B104" s="240" t="s">
        <v>207</v>
      </c>
      <c r="C104" s="188" t="s">
        <v>208</v>
      </c>
      <c r="D104" s="188" t="s">
        <v>5</v>
      </c>
      <c r="E104" s="209">
        <v>1900</v>
      </c>
      <c r="F104" s="209">
        <v>1900</v>
      </c>
      <c r="G104" s="209">
        <v>1900</v>
      </c>
      <c r="H104" s="209">
        <v>1900</v>
      </c>
      <c r="I104" s="209">
        <v>1900</v>
      </c>
      <c r="J104" s="209">
        <v>1900</v>
      </c>
      <c r="K104" s="209">
        <v>1900</v>
      </c>
      <c r="L104" s="209">
        <v>1900</v>
      </c>
      <c r="M104" s="209">
        <v>1900</v>
      </c>
      <c r="N104" s="209">
        <v>1900</v>
      </c>
      <c r="O104" s="209">
        <v>1900</v>
      </c>
      <c r="P104" s="209">
        <v>1900</v>
      </c>
      <c r="Q104" s="209">
        <v>1900</v>
      </c>
      <c r="R104" s="209">
        <v>1900</v>
      </c>
      <c r="S104" s="209">
        <v>1900</v>
      </c>
      <c r="T104" s="209">
        <v>1900</v>
      </c>
      <c r="U104" s="209">
        <v>1900</v>
      </c>
      <c r="V104" s="209">
        <v>1900</v>
      </c>
      <c r="W104" s="209">
        <v>1900</v>
      </c>
      <c r="X104" s="209">
        <v>1900</v>
      </c>
      <c r="Y104" s="209">
        <v>1900</v>
      </c>
      <c r="Z104" s="209">
        <v>1900</v>
      </c>
      <c r="AA104" s="178">
        <f t="shared" si="2"/>
        <v>1900</v>
      </c>
    </row>
    <row r="105" spans="1:28" ht="15.75" thickBot="1" x14ac:dyDescent="0.3">
      <c r="A105" s="254" t="str">
        <f t="shared" si="3"/>
        <v>135122</v>
      </c>
      <c r="B105" s="240" t="s">
        <v>207</v>
      </c>
      <c r="C105" s="188" t="s">
        <v>210</v>
      </c>
      <c r="D105" s="188" t="s">
        <v>5</v>
      </c>
      <c r="E105" s="208">
        <v>3000</v>
      </c>
      <c r="F105" s="208">
        <v>3000</v>
      </c>
      <c r="G105" s="208">
        <v>3000</v>
      </c>
      <c r="H105" s="208">
        <v>3000</v>
      </c>
      <c r="I105" s="208">
        <v>3000</v>
      </c>
      <c r="J105" s="208">
        <v>3000</v>
      </c>
      <c r="K105" s="208">
        <v>3000</v>
      </c>
      <c r="L105" s="208">
        <v>3000</v>
      </c>
      <c r="M105" s="208">
        <v>3000</v>
      </c>
      <c r="N105" s="208">
        <v>3000</v>
      </c>
      <c r="O105" s="208">
        <v>3000</v>
      </c>
      <c r="P105" s="208">
        <v>3000</v>
      </c>
      <c r="Q105" s="208">
        <v>3000</v>
      </c>
      <c r="R105" s="208">
        <v>3000</v>
      </c>
      <c r="S105" s="208">
        <v>3000</v>
      </c>
      <c r="T105" s="208">
        <v>3000</v>
      </c>
      <c r="U105" s="208">
        <v>3000</v>
      </c>
      <c r="V105" s="208">
        <v>3000</v>
      </c>
      <c r="W105" s="208">
        <v>3000</v>
      </c>
      <c r="X105" s="208">
        <v>3000</v>
      </c>
      <c r="Y105" s="208">
        <v>3000</v>
      </c>
      <c r="Z105" s="208">
        <v>3000</v>
      </c>
      <c r="AA105" s="178">
        <f t="shared" si="2"/>
        <v>3000</v>
      </c>
    </row>
    <row r="106" spans="1:28" ht="15.75" thickBot="1" x14ac:dyDescent="0.3">
      <c r="A106" s="254" t="str">
        <f t="shared" si="3"/>
        <v>135135</v>
      </c>
      <c r="B106" s="240" t="s">
        <v>212</v>
      </c>
      <c r="C106" s="188" t="s">
        <v>213</v>
      </c>
      <c r="D106" s="188" t="s">
        <v>5</v>
      </c>
      <c r="E106" s="209">
        <v>5000</v>
      </c>
      <c r="F106" s="209">
        <v>5000</v>
      </c>
      <c r="G106" s="209">
        <v>5000</v>
      </c>
      <c r="H106" s="209">
        <v>5000</v>
      </c>
      <c r="I106" s="209">
        <v>5000</v>
      </c>
      <c r="J106" s="209">
        <v>5000</v>
      </c>
      <c r="K106" s="209">
        <v>5000</v>
      </c>
      <c r="L106" s="209">
        <v>5000</v>
      </c>
      <c r="M106" s="209">
        <v>5000</v>
      </c>
      <c r="N106" s="209">
        <v>5000</v>
      </c>
      <c r="O106" s="209">
        <v>5000</v>
      </c>
      <c r="P106" s="209">
        <v>5000</v>
      </c>
      <c r="Q106" s="209">
        <v>5000</v>
      </c>
      <c r="R106" s="209">
        <v>5000</v>
      </c>
      <c r="S106" s="209">
        <v>5000</v>
      </c>
      <c r="T106" s="209">
        <v>5000</v>
      </c>
      <c r="U106" s="209">
        <v>5000</v>
      </c>
      <c r="V106" s="209">
        <v>5000</v>
      </c>
      <c r="W106" s="209">
        <v>5000</v>
      </c>
      <c r="X106" s="209">
        <v>5000</v>
      </c>
      <c r="Y106" s="209">
        <v>5000</v>
      </c>
      <c r="Z106" s="209">
        <v>5000</v>
      </c>
      <c r="AA106" s="178">
        <f t="shared" si="2"/>
        <v>5000</v>
      </c>
    </row>
    <row r="107" spans="1:28" ht="15.75" thickBot="1" x14ac:dyDescent="0.3">
      <c r="A107" s="254" t="str">
        <f t="shared" si="3"/>
        <v>135137</v>
      </c>
      <c r="B107" s="240" t="s">
        <v>215</v>
      </c>
      <c r="C107" s="188" t="s">
        <v>216</v>
      </c>
      <c r="D107" s="188" t="s">
        <v>5</v>
      </c>
      <c r="E107" s="209">
        <v>6000</v>
      </c>
      <c r="F107" s="209">
        <v>6000</v>
      </c>
      <c r="G107" s="209">
        <v>37</v>
      </c>
      <c r="H107" s="209">
        <v>0</v>
      </c>
      <c r="I107" s="209">
        <v>0</v>
      </c>
      <c r="J107" s="209">
        <v>0</v>
      </c>
      <c r="K107" s="209">
        <v>0</v>
      </c>
      <c r="L107" s="209">
        <v>0</v>
      </c>
      <c r="M107" s="209">
        <v>0</v>
      </c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178">
        <f t="shared" si="2"/>
        <v>0</v>
      </c>
    </row>
    <row r="108" spans="1:28" ht="15.75" thickBot="1" x14ac:dyDescent="0.3">
      <c r="A108" s="254" t="str">
        <f t="shared" si="3"/>
        <v>135140</v>
      </c>
      <c r="B108" s="240" t="s">
        <v>218</v>
      </c>
      <c r="C108" s="188" t="s">
        <v>219</v>
      </c>
      <c r="D108" s="188" t="s">
        <v>5</v>
      </c>
      <c r="E108" s="208">
        <v>169000</v>
      </c>
      <c r="F108" s="208">
        <v>169000</v>
      </c>
      <c r="G108" s="208">
        <v>169000</v>
      </c>
      <c r="H108" s="208">
        <v>169000</v>
      </c>
      <c r="I108" s="208">
        <v>169000</v>
      </c>
      <c r="J108" s="208">
        <v>169000</v>
      </c>
      <c r="K108" s="208">
        <v>169000</v>
      </c>
      <c r="L108" s="208">
        <v>169000</v>
      </c>
      <c r="M108" s="208">
        <v>169000</v>
      </c>
      <c r="N108" s="208">
        <v>169000</v>
      </c>
      <c r="O108" s="208">
        <v>169000</v>
      </c>
      <c r="P108" s="208">
        <v>169000</v>
      </c>
      <c r="Q108" s="208">
        <v>169000</v>
      </c>
      <c r="R108" s="208">
        <v>169000</v>
      </c>
      <c r="S108" s="208">
        <v>169000</v>
      </c>
      <c r="T108" s="208">
        <v>169000</v>
      </c>
      <c r="U108" s="208">
        <v>169000</v>
      </c>
      <c r="V108" s="208">
        <v>169000</v>
      </c>
      <c r="W108" s="208">
        <v>169000</v>
      </c>
      <c r="X108" s="208">
        <v>169000</v>
      </c>
      <c r="Y108" s="208">
        <v>169000</v>
      </c>
      <c r="Z108" s="208">
        <v>169000</v>
      </c>
      <c r="AA108" s="178">
        <f t="shared" si="2"/>
        <v>169000</v>
      </c>
    </row>
    <row r="109" spans="1:28" ht="15.75" thickBot="1" x14ac:dyDescent="0.3">
      <c r="A109" s="254" t="str">
        <f t="shared" si="3"/>
        <v>136002</v>
      </c>
      <c r="B109" s="240" t="s">
        <v>221</v>
      </c>
      <c r="C109" s="188" t="s">
        <v>222</v>
      </c>
      <c r="D109" s="188" t="s">
        <v>5</v>
      </c>
      <c r="E109" s="209">
        <v>-9529.19</v>
      </c>
      <c r="F109" s="209">
        <v>0</v>
      </c>
      <c r="G109" s="209">
        <v>0</v>
      </c>
      <c r="H109" s="209">
        <v>0</v>
      </c>
      <c r="I109" s="209">
        <v>0</v>
      </c>
      <c r="J109" s="209">
        <v>0</v>
      </c>
      <c r="K109" s="209">
        <v>0</v>
      </c>
      <c r="L109" s="209">
        <v>0</v>
      </c>
      <c r="M109" s="209">
        <v>0</v>
      </c>
      <c r="N109" s="209"/>
      <c r="O109" s="209"/>
      <c r="P109" s="209"/>
      <c r="Q109" s="209"/>
      <c r="R109" s="209">
        <v>0</v>
      </c>
      <c r="S109" s="209">
        <v>0</v>
      </c>
      <c r="T109" s="209">
        <v>52600164.920000002</v>
      </c>
      <c r="U109" s="209">
        <v>25721381.23</v>
      </c>
      <c r="V109" s="209">
        <v>0.46</v>
      </c>
      <c r="W109" s="209">
        <v>0</v>
      </c>
      <c r="X109" s="209">
        <v>0</v>
      </c>
      <c r="Y109" s="209">
        <v>0</v>
      </c>
      <c r="Z109" s="209">
        <v>0</v>
      </c>
      <c r="AA109" s="178">
        <f t="shared" si="2"/>
        <v>0</v>
      </c>
    </row>
    <row r="110" spans="1:28" ht="15.75" thickBot="1" x14ac:dyDescent="0.3">
      <c r="A110" s="254" t="str">
        <f t="shared" si="3"/>
        <v>136032</v>
      </c>
      <c r="B110" s="240" t="s">
        <v>224</v>
      </c>
      <c r="C110" s="188" t="s">
        <v>225</v>
      </c>
      <c r="D110" s="188" t="s">
        <v>5</v>
      </c>
      <c r="E110" s="209">
        <v>0</v>
      </c>
      <c r="F110" s="209">
        <v>0</v>
      </c>
      <c r="G110" s="209">
        <v>0</v>
      </c>
      <c r="H110" s="209">
        <v>0</v>
      </c>
      <c r="I110" s="209">
        <v>0</v>
      </c>
      <c r="J110" s="209">
        <v>0</v>
      </c>
      <c r="K110" s="209">
        <v>0</v>
      </c>
      <c r="L110" s="209">
        <v>0</v>
      </c>
      <c r="M110" s="209">
        <v>0</v>
      </c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178">
        <f t="shared" si="2"/>
        <v>0</v>
      </c>
    </row>
    <row r="111" spans="1:28" ht="15.75" thickBot="1" x14ac:dyDescent="0.3">
      <c r="A111" s="254" t="str">
        <f t="shared" si="3"/>
        <v>500121</v>
      </c>
      <c r="B111" s="239" t="s">
        <v>1770</v>
      </c>
      <c r="C111" s="245">
        <v>500121</v>
      </c>
      <c r="D111" s="257"/>
      <c r="E111" s="208">
        <v>72260815.060000002</v>
      </c>
      <c r="F111" s="208">
        <v>48391648.509999998</v>
      </c>
      <c r="G111" s="208">
        <v>30812987.210000001</v>
      </c>
      <c r="H111" s="208">
        <v>29451831.890000001</v>
      </c>
      <c r="I111" s="208">
        <v>24696405.449999999</v>
      </c>
      <c r="J111" s="208">
        <v>24145912.210000001</v>
      </c>
      <c r="K111" s="208">
        <v>29338046.77</v>
      </c>
      <c r="L111" s="208">
        <v>40100466.770000003</v>
      </c>
      <c r="M111" s="208">
        <v>64357226.520000003</v>
      </c>
      <c r="N111" s="208">
        <v>64357226.520000003</v>
      </c>
      <c r="O111" s="208">
        <v>80063724.400000006</v>
      </c>
      <c r="P111" s="208">
        <v>91730691</v>
      </c>
      <c r="Q111" s="208">
        <v>92169207.430000007</v>
      </c>
      <c r="R111" s="208">
        <v>67255649.569999993</v>
      </c>
      <c r="S111" s="208">
        <v>51266071.530000001</v>
      </c>
      <c r="T111" s="208">
        <v>41737653.560000002</v>
      </c>
      <c r="U111" s="208">
        <v>39603019.810000002</v>
      </c>
      <c r="V111" s="208">
        <v>34581393.560000002</v>
      </c>
      <c r="W111" s="208">
        <v>28295786.670000002</v>
      </c>
      <c r="X111" s="208">
        <v>33630322.060000002</v>
      </c>
      <c r="Y111" s="208">
        <v>44953016.909999996</v>
      </c>
      <c r="Z111" s="208">
        <v>65548600.909999996</v>
      </c>
      <c r="AA111" s="178">
        <f t="shared" si="2"/>
        <v>65548600.909999996</v>
      </c>
    </row>
    <row r="112" spans="1:28" ht="15.75" thickBot="1" x14ac:dyDescent="0.3">
      <c r="A112" s="254" t="str">
        <f t="shared" si="3"/>
        <v>142001</v>
      </c>
      <c r="B112" s="240" t="s">
        <v>227</v>
      </c>
      <c r="C112" s="188" t="s">
        <v>228</v>
      </c>
      <c r="D112" s="188" t="s">
        <v>5</v>
      </c>
      <c r="E112" s="209">
        <v>33630157.030000001</v>
      </c>
      <c r="F112" s="209">
        <v>20659531.260000002</v>
      </c>
      <c r="G112" s="209">
        <v>12646900.890000001</v>
      </c>
      <c r="H112" s="209">
        <v>11255682.09</v>
      </c>
      <c r="I112" s="209">
        <v>8502101.8800000008</v>
      </c>
      <c r="J112" s="209">
        <v>9760020.8900000006</v>
      </c>
      <c r="K112" s="209">
        <v>10580068.359999999</v>
      </c>
      <c r="L112" s="209">
        <v>17089122.260000002</v>
      </c>
      <c r="M112" s="209">
        <v>31736690.940000001</v>
      </c>
      <c r="N112" s="209">
        <v>31736690.940000001</v>
      </c>
      <c r="O112" s="209">
        <v>40267711.039999999</v>
      </c>
      <c r="P112" s="209">
        <v>43419119.689999998</v>
      </c>
      <c r="Q112" s="209">
        <v>44132780.780000001</v>
      </c>
      <c r="R112" s="209">
        <v>32446163.489999998</v>
      </c>
      <c r="S112" s="209">
        <v>21076753.420000002</v>
      </c>
      <c r="T112" s="209">
        <v>12203657.189999999</v>
      </c>
      <c r="U112" s="209">
        <v>11397106.1</v>
      </c>
      <c r="V112" s="209">
        <v>9248842.4700000007</v>
      </c>
      <c r="W112" s="209">
        <v>9378674.9499999993</v>
      </c>
      <c r="X112" s="209">
        <v>14059172.49</v>
      </c>
      <c r="Y112" s="209">
        <v>22279035.82</v>
      </c>
      <c r="Z112" s="209">
        <v>36888054.719999999</v>
      </c>
      <c r="AA112" s="178">
        <f t="shared" si="2"/>
        <v>36888054.719999999</v>
      </c>
    </row>
    <row r="113" spans="1:27" ht="15.75" thickBot="1" x14ac:dyDescent="0.3">
      <c r="A113" s="254" t="str">
        <f t="shared" si="3"/>
        <v>142005</v>
      </c>
      <c r="B113" s="240" t="s">
        <v>230</v>
      </c>
      <c r="C113" s="188" t="s">
        <v>231</v>
      </c>
      <c r="D113" s="188" t="s">
        <v>5</v>
      </c>
      <c r="E113" s="208">
        <v>0</v>
      </c>
      <c r="F113" s="208">
        <v>0</v>
      </c>
      <c r="G113" s="208">
        <v>0</v>
      </c>
      <c r="H113" s="208">
        <v>0</v>
      </c>
      <c r="I113" s="208">
        <v>0</v>
      </c>
      <c r="J113" s="208">
        <v>0</v>
      </c>
      <c r="K113" s="208">
        <v>0</v>
      </c>
      <c r="L113" s="208">
        <v>0</v>
      </c>
      <c r="M113" s="208">
        <v>0</v>
      </c>
      <c r="N113" s="208">
        <v>0</v>
      </c>
      <c r="O113" s="208">
        <v>0</v>
      </c>
      <c r="P113" s="208">
        <v>0</v>
      </c>
      <c r="Q113" s="208">
        <v>0</v>
      </c>
      <c r="R113" s="208">
        <v>0</v>
      </c>
      <c r="S113" s="208">
        <v>0</v>
      </c>
      <c r="T113" s="208">
        <v>0</v>
      </c>
      <c r="U113" s="208">
        <v>0</v>
      </c>
      <c r="V113" s="208">
        <v>0</v>
      </c>
      <c r="W113" s="208">
        <v>0</v>
      </c>
      <c r="X113" s="208">
        <v>0</v>
      </c>
      <c r="Y113" s="208">
        <v>0</v>
      </c>
      <c r="Z113" s="208">
        <v>0</v>
      </c>
      <c r="AA113" s="178">
        <f t="shared" si="2"/>
        <v>0</v>
      </c>
    </row>
    <row r="114" spans="1:27" ht="15.75" thickBot="1" x14ac:dyDescent="0.3">
      <c r="A114" s="254" t="str">
        <f t="shared" si="3"/>
        <v>142010</v>
      </c>
      <c r="B114" s="240" t="s">
        <v>233</v>
      </c>
      <c r="C114" s="188" t="s">
        <v>234</v>
      </c>
      <c r="D114" s="188" t="s">
        <v>5</v>
      </c>
      <c r="E114" s="209">
        <v>-114597.39</v>
      </c>
      <c r="F114" s="209">
        <v>-115893.72</v>
      </c>
      <c r="G114" s="209">
        <v>-110632.87</v>
      </c>
      <c r="H114" s="209">
        <v>-110926.51</v>
      </c>
      <c r="I114" s="209">
        <v>-111375.18</v>
      </c>
      <c r="J114" s="209">
        <v>-108500.21</v>
      </c>
      <c r="K114" s="209">
        <v>-115611.9</v>
      </c>
      <c r="L114" s="209">
        <v>-107816.65</v>
      </c>
      <c r="M114" s="209">
        <v>-104970.18</v>
      </c>
      <c r="N114" s="209">
        <v>-104970.18</v>
      </c>
      <c r="O114" s="209">
        <v>-113405.04</v>
      </c>
      <c r="P114" s="209">
        <v>-115410.41</v>
      </c>
      <c r="Q114" s="209">
        <v>-113515.75</v>
      </c>
      <c r="R114" s="209">
        <v>-109703.54</v>
      </c>
      <c r="S114" s="209">
        <v>-101066.41</v>
      </c>
      <c r="T114" s="209">
        <v>-93598.31</v>
      </c>
      <c r="U114" s="209">
        <v>-98942.21</v>
      </c>
      <c r="V114" s="209">
        <v>-98241.25</v>
      </c>
      <c r="W114" s="209">
        <v>-98093.21</v>
      </c>
      <c r="X114" s="209">
        <v>-96557.84</v>
      </c>
      <c r="Y114" s="209">
        <v>-90970.42</v>
      </c>
      <c r="Z114" s="209">
        <v>-91190.2</v>
      </c>
      <c r="AA114" s="178">
        <f t="shared" si="2"/>
        <v>-91190.2</v>
      </c>
    </row>
    <row r="115" spans="1:27" ht="15.75" thickBot="1" x14ac:dyDescent="0.3">
      <c r="A115" s="254" t="str">
        <f t="shared" si="3"/>
        <v>142032</v>
      </c>
      <c r="B115" s="240" t="s">
        <v>236</v>
      </c>
      <c r="C115" s="188" t="s">
        <v>237</v>
      </c>
      <c r="D115" s="188" t="s">
        <v>5</v>
      </c>
      <c r="E115" s="208">
        <v>13930930.34</v>
      </c>
      <c r="F115" s="208">
        <v>10684441.48</v>
      </c>
      <c r="G115" s="208">
        <v>7168827.0300000003</v>
      </c>
      <c r="H115" s="208">
        <v>5193706.63</v>
      </c>
      <c r="I115" s="208">
        <v>4624596.4400000004</v>
      </c>
      <c r="J115" s="208">
        <v>1820204.91</v>
      </c>
      <c r="K115" s="208">
        <v>0</v>
      </c>
      <c r="L115" s="208">
        <v>1487400.02</v>
      </c>
      <c r="M115" s="208">
        <v>8425960.9299999997</v>
      </c>
      <c r="N115" s="208">
        <v>8425960.9299999997</v>
      </c>
      <c r="O115" s="208">
        <v>12665675.07</v>
      </c>
      <c r="P115" s="208">
        <v>14813865.99</v>
      </c>
      <c r="Q115" s="208">
        <v>13782447.59</v>
      </c>
      <c r="R115" s="208">
        <v>12722502.02</v>
      </c>
      <c r="S115" s="208">
        <v>12055551.380000001</v>
      </c>
      <c r="T115" s="208">
        <v>11622406.470000001</v>
      </c>
      <c r="U115" s="208">
        <v>9807606.0899999999</v>
      </c>
      <c r="V115" s="208">
        <v>6497572.8099999996</v>
      </c>
      <c r="W115" s="208">
        <v>1073099.57</v>
      </c>
      <c r="X115" s="208">
        <v>0</v>
      </c>
      <c r="Y115" s="208">
        <v>215540</v>
      </c>
      <c r="Z115" s="208">
        <v>1396952.69</v>
      </c>
      <c r="AA115" s="178">
        <f t="shared" si="2"/>
        <v>1396952.69</v>
      </c>
    </row>
    <row r="116" spans="1:27" ht="15.75" thickBot="1" x14ac:dyDescent="0.3">
      <c r="A116" s="254" t="str">
        <f t="shared" si="3"/>
        <v>142101</v>
      </c>
      <c r="B116" s="240" t="s">
        <v>239</v>
      </c>
      <c r="C116" s="188" t="s">
        <v>240</v>
      </c>
      <c r="D116" s="188" t="s">
        <v>5</v>
      </c>
      <c r="E116" s="209">
        <v>11476068.119999999</v>
      </c>
      <c r="F116" s="209">
        <v>6331453.29</v>
      </c>
      <c r="G116" s="209">
        <v>3961527.96</v>
      </c>
      <c r="H116" s="209">
        <v>4922995.07</v>
      </c>
      <c r="I116" s="209">
        <v>4136349.06</v>
      </c>
      <c r="J116" s="209">
        <v>5453032.1200000001</v>
      </c>
      <c r="K116" s="209">
        <v>5716910.2999999998</v>
      </c>
      <c r="L116" s="209">
        <v>8395431.5</v>
      </c>
      <c r="M116" s="209">
        <v>14632883.26</v>
      </c>
      <c r="N116" s="209">
        <v>14632883.26</v>
      </c>
      <c r="O116" s="209">
        <v>18267626.420000002</v>
      </c>
      <c r="P116" s="209">
        <v>20000082.760000002</v>
      </c>
      <c r="Q116" s="209">
        <v>18662632.170000002</v>
      </c>
      <c r="R116" s="209">
        <v>10429815.09</v>
      </c>
      <c r="S116" s="209">
        <v>6935118.4900000002</v>
      </c>
      <c r="T116" s="209">
        <v>5171281.26</v>
      </c>
      <c r="U116" s="209">
        <v>6715236.4699999997</v>
      </c>
      <c r="V116" s="209">
        <v>6159387.4800000004</v>
      </c>
      <c r="W116" s="209">
        <v>6619589.6799999997</v>
      </c>
      <c r="X116" s="209">
        <v>8969427.25</v>
      </c>
      <c r="Y116" s="209">
        <v>13055315.210000001</v>
      </c>
      <c r="Z116" s="209">
        <v>18070774.300000001</v>
      </c>
      <c r="AA116" s="178">
        <f t="shared" si="2"/>
        <v>18070774.300000001</v>
      </c>
    </row>
    <row r="117" spans="1:27" ht="15.75" thickBot="1" x14ac:dyDescent="0.3">
      <c r="A117" s="254" t="str">
        <f t="shared" si="3"/>
        <v>142102</v>
      </c>
      <c r="B117" s="240" t="s">
        <v>242</v>
      </c>
      <c r="C117" s="188" t="s">
        <v>243</v>
      </c>
      <c r="D117" s="188" t="s">
        <v>5</v>
      </c>
      <c r="E117" s="208">
        <v>2608416.61</v>
      </c>
      <c r="F117" s="208">
        <v>2159582.63</v>
      </c>
      <c r="G117" s="208">
        <v>1777535.51</v>
      </c>
      <c r="H117" s="208">
        <v>1911495.14</v>
      </c>
      <c r="I117" s="208">
        <v>1801368.92</v>
      </c>
      <c r="J117" s="208">
        <v>1917598.34</v>
      </c>
      <c r="K117" s="208">
        <v>2704215.18</v>
      </c>
      <c r="L117" s="208">
        <v>2583345.46</v>
      </c>
      <c r="M117" s="208">
        <v>2491086.08</v>
      </c>
      <c r="N117" s="208">
        <v>2491086.08</v>
      </c>
      <c r="O117" s="208">
        <v>2618219.81</v>
      </c>
      <c r="P117" s="208">
        <v>3575151.04</v>
      </c>
      <c r="Q117" s="208">
        <v>3536501.58</v>
      </c>
      <c r="R117" s="208">
        <v>2245632.46</v>
      </c>
      <c r="S117" s="208">
        <v>1838704.33</v>
      </c>
      <c r="T117" s="208">
        <v>1045521.21</v>
      </c>
      <c r="U117" s="208">
        <v>1422855.92</v>
      </c>
      <c r="V117" s="208">
        <v>1482123.63</v>
      </c>
      <c r="W117" s="208">
        <v>2230067.44</v>
      </c>
      <c r="X117" s="208">
        <v>1834741.51</v>
      </c>
      <c r="Y117" s="208">
        <v>2117232.42</v>
      </c>
      <c r="Z117" s="208">
        <v>2554497.81</v>
      </c>
      <c r="AA117" s="178">
        <f t="shared" si="2"/>
        <v>2554497.81</v>
      </c>
    </row>
    <row r="118" spans="1:27" ht="15.75" thickBot="1" x14ac:dyDescent="0.3">
      <c r="A118" s="254" t="str">
        <f t="shared" si="3"/>
        <v>142103</v>
      </c>
      <c r="B118" s="240" t="s">
        <v>245</v>
      </c>
      <c r="C118" s="188" t="s">
        <v>246</v>
      </c>
      <c r="D118" s="188" t="s">
        <v>5</v>
      </c>
      <c r="E118" s="209">
        <v>1016794.59</v>
      </c>
      <c r="F118" s="209">
        <v>1075481.8</v>
      </c>
      <c r="G118" s="209">
        <v>766957.79</v>
      </c>
      <c r="H118" s="209">
        <v>1045444.04</v>
      </c>
      <c r="I118" s="209">
        <v>1103745.99</v>
      </c>
      <c r="J118" s="209">
        <v>1080020.55</v>
      </c>
      <c r="K118" s="209">
        <v>2619474.7599999998</v>
      </c>
      <c r="L118" s="209">
        <v>1837410.85</v>
      </c>
      <c r="M118" s="209">
        <v>943758.46</v>
      </c>
      <c r="N118" s="209">
        <v>943758.46</v>
      </c>
      <c r="O118" s="209">
        <v>858398.7</v>
      </c>
      <c r="P118" s="209">
        <v>1376791.75</v>
      </c>
      <c r="Q118" s="209">
        <v>1931233.01</v>
      </c>
      <c r="R118" s="209">
        <v>941259.94</v>
      </c>
      <c r="S118" s="209">
        <v>1011624.84</v>
      </c>
      <c r="T118" s="209">
        <v>892682.67</v>
      </c>
      <c r="U118" s="209">
        <v>1253300.23</v>
      </c>
      <c r="V118" s="209">
        <v>1374541.09</v>
      </c>
      <c r="W118" s="209">
        <v>732585.46</v>
      </c>
      <c r="X118" s="209">
        <v>1765915.5</v>
      </c>
      <c r="Y118" s="209">
        <v>1537955.37</v>
      </c>
      <c r="Z118" s="209">
        <v>1290590.0900000001</v>
      </c>
      <c r="AA118" s="178">
        <f t="shared" si="2"/>
        <v>1290590.0900000001</v>
      </c>
    </row>
    <row r="119" spans="1:27" ht="15.75" thickBot="1" x14ac:dyDescent="0.3">
      <c r="A119" s="254" t="str">
        <f t="shared" si="3"/>
        <v>142107</v>
      </c>
      <c r="B119" s="240" t="s">
        <v>248</v>
      </c>
      <c r="C119" s="188" t="s">
        <v>249</v>
      </c>
      <c r="D119" s="188" t="s">
        <v>5</v>
      </c>
      <c r="E119" s="208">
        <v>88981.11</v>
      </c>
      <c r="F119" s="208">
        <v>96136.84</v>
      </c>
      <c r="G119" s="208">
        <v>93417.05</v>
      </c>
      <c r="H119" s="208">
        <v>89232.52</v>
      </c>
      <c r="I119" s="208">
        <v>88726.14</v>
      </c>
      <c r="J119" s="208">
        <v>58310.87</v>
      </c>
      <c r="K119" s="208">
        <v>58868</v>
      </c>
      <c r="L119" s="208">
        <v>85250.63</v>
      </c>
      <c r="M119" s="208">
        <v>83614.5</v>
      </c>
      <c r="N119" s="208">
        <v>83614.5</v>
      </c>
      <c r="O119" s="208">
        <v>84565.33</v>
      </c>
      <c r="P119" s="208">
        <v>81565.429999999993</v>
      </c>
      <c r="Q119" s="208">
        <v>80061.399999999994</v>
      </c>
      <c r="R119" s="208">
        <v>108083.07</v>
      </c>
      <c r="S119" s="208">
        <v>85653.71</v>
      </c>
      <c r="T119" s="208">
        <v>84638.27</v>
      </c>
      <c r="U119" s="208">
        <v>85867.72</v>
      </c>
      <c r="V119" s="208">
        <v>85710.98</v>
      </c>
      <c r="W119" s="208">
        <v>85842.79</v>
      </c>
      <c r="X119" s="208">
        <v>86131.15</v>
      </c>
      <c r="Y119" s="208">
        <v>84008.09</v>
      </c>
      <c r="Z119" s="208">
        <v>351577.36</v>
      </c>
      <c r="AA119" s="178">
        <f t="shared" si="2"/>
        <v>351577.36</v>
      </c>
    </row>
    <row r="120" spans="1:27" ht="15.75" thickBot="1" x14ac:dyDescent="0.3">
      <c r="A120" s="254" t="str">
        <f t="shared" si="3"/>
        <v>143001</v>
      </c>
      <c r="B120" s="240" t="s">
        <v>251</v>
      </c>
      <c r="C120" s="188" t="s">
        <v>252</v>
      </c>
      <c r="D120" s="188" t="s">
        <v>5</v>
      </c>
      <c r="E120" s="209">
        <v>384549.82</v>
      </c>
      <c r="F120" s="209">
        <v>308029.92</v>
      </c>
      <c r="G120" s="209">
        <v>370677.17</v>
      </c>
      <c r="H120" s="209">
        <v>1129102.01</v>
      </c>
      <c r="I120" s="209">
        <v>632271.48</v>
      </c>
      <c r="J120" s="209">
        <v>10482895.4</v>
      </c>
      <c r="K120" s="209">
        <v>399065.75</v>
      </c>
      <c r="L120" s="209">
        <v>513879.53</v>
      </c>
      <c r="M120" s="209">
        <v>1147575.74</v>
      </c>
      <c r="N120" s="209">
        <v>1147575.74</v>
      </c>
      <c r="O120" s="209">
        <v>3205022.62</v>
      </c>
      <c r="P120" s="209">
        <v>4412447.99</v>
      </c>
      <c r="Q120" s="209">
        <v>5740484.6900000004</v>
      </c>
      <c r="R120" s="209">
        <v>3591870.11</v>
      </c>
      <c r="S120" s="209">
        <v>2042273.44</v>
      </c>
      <c r="T120" s="209">
        <v>3557755.13</v>
      </c>
      <c r="U120" s="209">
        <v>2175126.15</v>
      </c>
      <c r="V120" s="209">
        <v>3298111.1</v>
      </c>
      <c r="W120" s="209">
        <v>2454565.38</v>
      </c>
      <c r="X120" s="209">
        <v>1558906.37</v>
      </c>
      <c r="Y120" s="209">
        <v>1505504.45</v>
      </c>
      <c r="Z120" s="209">
        <v>654653.23</v>
      </c>
      <c r="AA120" s="178">
        <f t="shared" si="2"/>
        <v>654653.23</v>
      </c>
    </row>
    <row r="121" spans="1:27" ht="15.75" thickBot="1" x14ac:dyDescent="0.3">
      <c r="A121" s="254" t="str">
        <f t="shared" si="3"/>
        <v>143006</v>
      </c>
      <c r="B121" s="240" t="s">
        <v>254</v>
      </c>
      <c r="C121" s="188" t="s">
        <v>255</v>
      </c>
      <c r="D121" s="188" t="s">
        <v>5</v>
      </c>
      <c r="E121" s="208">
        <v>45873.279999999999</v>
      </c>
      <c r="F121" s="208">
        <v>74711.28</v>
      </c>
      <c r="G121" s="208">
        <v>83656.22</v>
      </c>
      <c r="H121" s="208">
        <v>16046.74</v>
      </c>
      <c r="I121" s="208">
        <v>17146.740000000002</v>
      </c>
      <c r="J121" s="208">
        <v>22851.71</v>
      </c>
      <c r="K121" s="208">
        <v>22709.62</v>
      </c>
      <c r="L121" s="208">
        <v>24459.62</v>
      </c>
      <c r="M121" s="208">
        <v>50215.51</v>
      </c>
      <c r="N121" s="208">
        <v>50215.51</v>
      </c>
      <c r="O121" s="208">
        <v>61783.51</v>
      </c>
      <c r="P121" s="208">
        <v>77813.509999999995</v>
      </c>
      <c r="Q121" s="208">
        <v>102474.01</v>
      </c>
      <c r="R121" s="208">
        <v>36269.01</v>
      </c>
      <c r="S121" s="208">
        <v>50712.32</v>
      </c>
      <c r="T121" s="208">
        <v>58373.79</v>
      </c>
      <c r="U121" s="208">
        <v>60922.26</v>
      </c>
      <c r="V121" s="208">
        <v>68138.259999999995</v>
      </c>
      <c r="W121" s="208">
        <v>7216</v>
      </c>
      <c r="X121" s="208">
        <v>7033.28</v>
      </c>
      <c r="Y121" s="208">
        <v>9340.59</v>
      </c>
      <c r="Z121" s="208">
        <v>26088.59</v>
      </c>
      <c r="AA121" s="178">
        <f t="shared" si="2"/>
        <v>26088.59</v>
      </c>
    </row>
    <row r="122" spans="1:27" ht="15.75" thickBot="1" x14ac:dyDescent="0.3">
      <c r="A122" s="254" t="str">
        <f t="shared" si="3"/>
        <v>143009</v>
      </c>
      <c r="B122" s="240" t="s">
        <v>257</v>
      </c>
      <c r="C122" s="188" t="s">
        <v>258</v>
      </c>
      <c r="D122" s="188" t="s">
        <v>5</v>
      </c>
      <c r="E122" s="209">
        <v>3854801.09</v>
      </c>
      <c r="F122" s="209">
        <v>154285.01</v>
      </c>
      <c r="G122" s="209">
        <v>194405.19</v>
      </c>
      <c r="H122" s="209">
        <v>155885.51</v>
      </c>
      <c r="I122" s="209">
        <v>162440.71</v>
      </c>
      <c r="J122" s="209">
        <v>-9830894.3399999999</v>
      </c>
      <c r="K122" s="209">
        <v>2464610.37</v>
      </c>
      <c r="L122" s="209">
        <v>2676081.27</v>
      </c>
      <c r="M122" s="209">
        <v>2242996.2200000002</v>
      </c>
      <c r="N122" s="209">
        <v>2242996.2200000002</v>
      </c>
      <c r="O122" s="209">
        <v>1650569.1</v>
      </c>
      <c r="P122" s="209">
        <v>1152995.46</v>
      </c>
      <c r="Q122" s="209">
        <v>1757055.42</v>
      </c>
      <c r="R122" s="209">
        <v>1401643.11</v>
      </c>
      <c r="S122" s="209">
        <v>2413489.4300000002</v>
      </c>
      <c r="T122" s="209">
        <v>2407706.87</v>
      </c>
      <c r="U122" s="209">
        <v>1414120.87</v>
      </c>
      <c r="V122" s="209">
        <v>1689748.77</v>
      </c>
      <c r="W122" s="209">
        <v>1150575.1399999999</v>
      </c>
      <c r="X122" s="209">
        <v>837662.37</v>
      </c>
      <c r="Y122" s="209">
        <v>569505.07999999996</v>
      </c>
      <c r="Z122" s="209">
        <v>815472.27</v>
      </c>
      <c r="AA122" s="178">
        <f t="shared" si="2"/>
        <v>815472.27</v>
      </c>
    </row>
    <row r="123" spans="1:27" ht="15.75" thickBot="1" x14ac:dyDescent="0.3">
      <c r="A123" s="254" t="str">
        <f t="shared" si="3"/>
        <v>143011</v>
      </c>
      <c r="B123" s="240" t="s">
        <v>260</v>
      </c>
      <c r="C123" s="188" t="s">
        <v>261</v>
      </c>
      <c r="D123" s="188" t="s">
        <v>5</v>
      </c>
      <c r="E123" s="208">
        <v>2531671.2400000002</v>
      </c>
      <c r="F123" s="208">
        <v>4148714.83</v>
      </c>
      <c r="G123" s="208">
        <v>3477482.46</v>
      </c>
      <c r="H123" s="208">
        <v>3450311.8</v>
      </c>
      <c r="I123" s="208">
        <v>3317287.54</v>
      </c>
      <c r="J123" s="208">
        <v>3047768.42</v>
      </c>
      <c r="K123" s="208">
        <v>4437920.6900000004</v>
      </c>
      <c r="L123" s="208">
        <v>5059339.0199999996</v>
      </c>
      <c r="M123" s="208">
        <v>2301227.96</v>
      </c>
      <c r="N123" s="208">
        <v>2301227.96</v>
      </c>
      <c r="O123" s="208">
        <v>89435.77</v>
      </c>
      <c r="P123" s="208">
        <v>2528027.65</v>
      </c>
      <c r="Q123" s="208">
        <v>2079447.91</v>
      </c>
      <c r="R123" s="208">
        <v>3084776.6</v>
      </c>
      <c r="S123" s="208">
        <v>3497744.06</v>
      </c>
      <c r="T123" s="208">
        <v>2954825.65</v>
      </c>
      <c r="U123" s="208">
        <v>3514496.95</v>
      </c>
      <c r="V123" s="208">
        <v>2883647.93</v>
      </c>
      <c r="W123" s="208">
        <v>2676662.81</v>
      </c>
      <c r="X123" s="208">
        <v>2744968.23</v>
      </c>
      <c r="Y123" s="208">
        <v>1777170.69</v>
      </c>
      <c r="Z123" s="208">
        <v>1685829.41</v>
      </c>
      <c r="AA123" s="178">
        <f t="shared" si="2"/>
        <v>1685829.41</v>
      </c>
    </row>
    <row r="124" spans="1:27" ht="15.75" thickBot="1" x14ac:dyDescent="0.3">
      <c r="A124" s="254" t="str">
        <f t="shared" si="3"/>
        <v>143016</v>
      </c>
      <c r="B124" s="240" t="s">
        <v>263</v>
      </c>
      <c r="C124" s="188" t="s">
        <v>264</v>
      </c>
      <c r="D124" s="188" t="s">
        <v>5</v>
      </c>
      <c r="E124" s="209">
        <v>0</v>
      </c>
      <c r="F124" s="209">
        <v>0</v>
      </c>
      <c r="G124" s="209">
        <v>0</v>
      </c>
      <c r="H124" s="209">
        <v>0</v>
      </c>
      <c r="I124" s="209">
        <v>0</v>
      </c>
      <c r="J124" s="209">
        <v>0</v>
      </c>
      <c r="K124" s="209">
        <v>0</v>
      </c>
      <c r="L124" s="209">
        <v>0</v>
      </c>
      <c r="M124" s="209">
        <v>0</v>
      </c>
      <c r="N124" s="209">
        <v>0</v>
      </c>
      <c r="O124" s="209">
        <v>0</v>
      </c>
      <c r="P124" s="209">
        <v>0</v>
      </c>
      <c r="Q124" s="209">
        <v>0</v>
      </c>
      <c r="R124" s="209">
        <v>0</v>
      </c>
      <c r="S124" s="209">
        <v>0</v>
      </c>
      <c r="T124" s="209">
        <v>0</v>
      </c>
      <c r="U124" s="209">
        <v>0</v>
      </c>
      <c r="V124" s="209">
        <v>0</v>
      </c>
      <c r="W124" s="209">
        <v>0</v>
      </c>
      <c r="X124" s="209">
        <v>0</v>
      </c>
      <c r="Y124" s="209">
        <v>0</v>
      </c>
      <c r="Z124" s="209">
        <v>0</v>
      </c>
      <c r="AA124" s="178">
        <f t="shared" si="2"/>
        <v>0</v>
      </c>
    </row>
    <row r="125" spans="1:27" ht="15.75" thickBot="1" x14ac:dyDescent="0.3">
      <c r="A125" s="254" t="str">
        <f t="shared" si="3"/>
        <v>143019</v>
      </c>
      <c r="B125" s="240" t="s">
        <v>266</v>
      </c>
      <c r="C125" s="188" t="s">
        <v>267</v>
      </c>
      <c r="D125" s="188" t="s">
        <v>5</v>
      </c>
      <c r="E125" s="208">
        <v>5211.08</v>
      </c>
      <c r="F125" s="208">
        <v>2508.36</v>
      </c>
      <c r="G125" s="208">
        <v>1457.06</v>
      </c>
      <c r="H125" s="208">
        <v>135.41999999999999</v>
      </c>
      <c r="I125" s="208">
        <v>135.41999999999999</v>
      </c>
      <c r="J125" s="208">
        <v>135.41999999999999</v>
      </c>
      <c r="K125" s="208">
        <v>135.41999999999999</v>
      </c>
      <c r="L125" s="208">
        <v>135.41999999999999</v>
      </c>
      <c r="M125" s="208">
        <v>0</v>
      </c>
      <c r="N125" s="208">
        <v>0</v>
      </c>
      <c r="O125" s="208">
        <v>0</v>
      </c>
      <c r="P125" s="208">
        <v>0</v>
      </c>
      <c r="Q125" s="208">
        <v>0</v>
      </c>
      <c r="R125" s="208">
        <v>0</v>
      </c>
      <c r="S125" s="208">
        <v>0</v>
      </c>
      <c r="T125" s="208">
        <v>0</v>
      </c>
      <c r="U125" s="208">
        <v>0</v>
      </c>
      <c r="V125" s="208">
        <v>0</v>
      </c>
      <c r="W125" s="208">
        <v>0</v>
      </c>
      <c r="X125" s="208">
        <v>0</v>
      </c>
      <c r="Y125" s="208">
        <v>0</v>
      </c>
      <c r="Z125" s="208">
        <v>0</v>
      </c>
      <c r="AA125" s="178">
        <f t="shared" si="2"/>
        <v>0</v>
      </c>
    </row>
    <row r="126" spans="1:27" ht="15.75" thickBot="1" x14ac:dyDescent="0.3">
      <c r="A126" s="254" t="str">
        <f t="shared" si="3"/>
        <v>143020</v>
      </c>
      <c r="B126" s="240" t="s">
        <v>269</v>
      </c>
      <c r="C126" s="188" t="s">
        <v>270</v>
      </c>
      <c r="D126" s="188" t="s">
        <v>5</v>
      </c>
      <c r="E126" s="209">
        <v>0</v>
      </c>
      <c r="F126" s="209">
        <v>0</v>
      </c>
      <c r="G126" s="209">
        <v>0</v>
      </c>
      <c r="H126" s="209">
        <v>0</v>
      </c>
      <c r="I126" s="209">
        <v>0</v>
      </c>
      <c r="J126" s="209">
        <v>0</v>
      </c>
      <c r="K126" s="209">
        <v>0</v>
      </c>
      <c r="L126" s="209">
        <v>0</v>
      </c>
      <c r="M126" s="209">
        <v>0</v>
      </c>
      <c r="N126" s="209">
        <v>0</v>
      </c>
      <c r="O126" s="209">
        <v>0</v>
      </c>
      <c r="P126" s="209">
        <v>0</v>
      </c>
      <c r="Q126" s="209">
        <v>0</v>
      </c>
      <c r="R126" s="209">
        <v>0</v>
      </c>
      <c r="S126" s="209">
        <v>0</v>
      </c>
      <c r="T126" s="209">
        <v>0</v>
      </c>
      <c r="U126" s="209">
        <v>0</v>
      </c>
      <c r="V126" s="209">
        <v>0</v>
      </c>
      <c r="W126" s="209">
        <v>0</v>
      </c>
      <c r="X126" s="209">
        <v>0</v>
      </c>
      <c r="Y126" s="209">
        <v>0</v>
      </c>
      <c r="Z126" s="209">
        <v>0</v>
      </c>
      <c r="AA126" s="178">
        <f t="shared" si="2"/>
        <v>0</v>
      </c>
    </row>
    <row r="127" spans="1:27" ht="15.75" thickBot="1" x14ac:dyDescent="0.3">
      <c r="A127" s="254" t="str">
        <f t="shared" si="3"/>
        <v>143022</v>
      </c>
      <c r="B127" s="240" t="s">
        <v>272</v>
      </c>
      <c r="C127" s="188" t="s">
        <v>273</v>
      </c>
      <c r="D127" s="188" t="s">
        <v>5</v>
      </c>
      <c r="E127" s="208">
        <v>-340.91</v>
      </c>
      <c r="F127" s="208">
        <v>-236.83</v>
      </c>
      <c r="G127" s="208">
        <v>193.52</v>
      </c>
      <c r="H127" s="208">
        <v>-99.27</v>
      </c>
      <c r="I127" s="208">
        <v>277.32</v>
      </c>
      <c r="J127" s="208">
        <v>4301.7</v>
      </c>
      <c r="K127" s="208">
        <v>1226.1300000000001</v>
      </c>
      <c r="L127" s="208">
        <v>365.6</v>
      </c>
      <c r="M127" s="208">
        <v>2140.6999999999998</v>
      </c>
      <c r="N127" s="208">
        <v>2140.6999999999998</v>
      </c>
      <c r="O127" s="208">
        <v>1658.11</v>
      </c>
      <c r="P127" s="208">
        <v>1335.96</v>
      </c>
      <c r="Q127" s="208">
        <v>-177.33</v>
      </c>
      <c r="R127" s="208">
        <v>641.51</v>
      </c>
      <c r="S127" s="208">
        <v>1181.6199999999999</v>
      </c>
      <c r="T127" s="208">
        <v>96.06</v>
      </c>
      <c r="U127" s="208">
        <v>670.62</v>
      </c>
      <c r="V127" s="208">
        <v>-123.3</v>
      </c>
      <c r="W127" s="208">
        <v>124.81</v>
      </c>
      <c r="X127" s="208">
        <v>272.43</v>
      </c>
      <c r="Y127" s="208">
        <v>1395.58</v>
      </c>
      <c r="Z127" s="208">
        <v>571.54999999999995</v>
      </c>
      <c r="AA127" s="178">
        <f t="shared" si="2"/>
        <v>571.54999999999995</v>
      </c>
    </row>
    <row r="128" spans="1:27" ht="15.75" thickBot="1" x14ac:dyDescent="0.3">
      <c r="A128" s="254" t="str">
        <f t="shared" si="3"/>
        <v>143025</v>
      </c>
      <c r="B128" s="240" t="s">
        <v>275</v>
      </c>
      <c r="C128" s="188" t="s">
        <v>276</v>
      </c>
      <c r="D128" s="188" t="s">
        <v>5</v>
      </c>
      <c r="E128" s="209">
        <v>2485568</v>
      </c>
      <c r="F128" s="209">
        <v>2485568</v>
      </c>
      <c r="G128" s="209">
        <v>0</v>
      </c>
      <c r="H128" s="209">
        <v>0</v>
      </c>
      <c r="I128" s="209">
        <v>66427</v>
      </c>
      <c r="J128" s="209">
        <v>66427</v>
      </c>
      <c r="K128" s="209">
        <v>66427</v>
      </c>
      <c r="L128" s="209">
        <v>66427</v>
      </c>
      <c r="M128" s="209">
        <v>0</v>
      </c>
      <c r="N128" s="209">
        <v>0</v>
      </c>
      <c r="O128" s="209">
        <v>0</v>
      </c>
      <c r="P128" s="209">
        <v>0</v>
      </c>
      <c r="Q128" s="209">
        <v>63222.16</v>
      </c>
      <c r="R128" s="209">
        <v>63222.16</v>
      </c>
      <c r="S128" s="209">
        <v>63222.16</v>
      </c>
      <c r="T128" s="209">
        <v>1526669.16</v>
      </c>
      <c r="U128" s="209">
        <v>1526669.16</v>
      </c>
      <c r="V128" s="209">
        <v>1544730</v>
      </c>
      <c r="W128" s="209">
        <v>1619083</v>
      </c>
      <c r="X128" s="209">
        <v>1483863</v>
      </c>
      <c r="Y128" s="209">
        <v>1483863</v>
      </c>
      <c r="Z128" s="209">
        <v>1483863</v>
      </c>
      <c r="AA128" s="178">
        <f t="shared" si="2"/>
        <v>1483863</v>
      </c>
    </row>
    <row r="129" spans="1:27" ht="15.75" thickBot="1" x14ac:dyDescent="0.3">
      <c r="A129" s="254" t="str">
        <f t="shared" si="3"/>
        <v>143026</v>
      </c>
      <c r="B129" s="240" t="s">
        <v>278</v>
      </c>
      <c r="C129" s="188" t="s">
        <v>279</v>
      </c>
      <c r="D129" s="188" t="s">
        <v>5</v>
      </c>
      <c r="E129" s="208">
        <v>0</v>
      </c>
      <c r="F129" s="208">
        <v>0</v>
      </c>
      <c r="G129" s="208">
        <v>0</v>
      </c>
      <c r="H129" s="208">
        <v>0</v>
      </c>
      <c r="I129" s="208">
        <v>0</v>
      </c>
      <c r="J129" s="208">
        <v>0</v>
      </c>
      <c r="K129" s="208">
        <v>0</v>
      </c>
      <c r="L129" s="208">
        <v>0</v>
      </c>
      <c r="M129" s="208">
        <v>0</v>
      </c>
      <c r="N129" s="208">
        <v>0</v>
      </c>
      <c r="O129" s="208">
        <v>0</v>
      </c>
      <c r="P129" s="208">
        <v>0</v>
      </c>
      <c r="Q129" s="208">
        <v>0</v>
      </c>
      <c r="R129" s="208">
        <v>0</v>
      </c>
      <c r="S129" s="208">
        <v>0</v>
      </c>
      <c r="T129" s="208">
        <v>0</v>
      </c>
      <c r="U129" s="208">
        <v>0</v>
      </c>
      <c r="V129" s="208">
        <v>0</v>
      </c>
      <c r="W129" s="208">
        <v>0</v>
      </c>
      <c r="X129" s="208">
        <v>0</v>
      </c>
      <c r="Y129" s="208">
        <v>0</v>
      </c>
      <c r="Z129" s="208">
        <v>0</v>
      </c>
      <c r="AA129" s="178">
        <f t="shared" si="2"/>
        <v>0</v>
      </c>
    </row>
    <row r="130" spans="1:27" ht="15.75" thickBot="1" x14ac:dyDescent="0.3">
      <c r="A130" s="254" t="str">
        <f t="shared" si="3"/>
        <v>143028</v>
      </c>
      <c r="B130" s="240" t="s">
        <v>281</v>
      </c>
      <c r="C130" s="188" t="s">
        <v>282</v>
      </c>
      <c r="D130" s="188" t="s">
        <v>5</v>
      </c>
      <c r="E130" s="209">
        <v>116418.62</v>
      </c>
      <c r="F130" s="209">
        <v>122697.06</v>
      </c>
      <c r="G130" s="209">
        <v>133229.1</v>
      </c>
      <c r="H130" s="209">
        <v>139434.75</v>
      </c>
      <c r="I130" s="209">
        <v>93817.7</v>
      </c>
      <c r="J130" s="209">
        <v>103391.62</v>
      </c>
      <c r="K130" s="209">
        <v>109777.72</v>
      </c>
      <c r="L130" s="209">
        <v>113484.31</v>
      </c>
      <c r="M130" s="209">
        <v>116123.26</v>
      </c>
      <c r="N130" s="209">
        <v>116123.26</v>
      </c>
      <c r="O130" s="209">
        <v>116744.35</v>
      </c>
      <c r="P130" s="209">
        <v>120032.47</v>
      </c>
      <c r="Q130" s="209">
        <v>130221.05</v>
      </c>
      <c r="R130" s="209">
        <v>130414.05</v>
      </c>
      <c r="S130" s="209">
        <v>131914.53</v>
      </c>
      <c r="T130" s="209">
        <v>140873.34</v>
      </c>
      <c r="U130" s="209">
        <v>158871.65</v>
      </c>
      <c r="V130" s="209">
        <v>174739.72</v>
      </c>
      <c r="W130" s="209">
        <v>189999.25</v>
      </c>
      <c r="X130" s="209">
        <v>197435.4</v>
      </c>
      <c r="Y130" s="209">
        <v>214717.82</v>
      </c>
      <c r="Z130" s="209">
        <v>226323.06</v>
      </c>
      <c r="AA130" s="178">
        <f t="shared" si="2"/>
        <v>226323.06</v>
      </c>
    </row>
    <row r="131" spans="1:27" ht="15.75" thickBot="1" x14ac:dyDescent="0.3">
      <c r="A131" s="254" t="str">
        <f t="shared" si="3"/>
        <v>143029</v>
      </c>
      <c r="B131" s="240" t="s">
        <v>284</v>
      </c>
      <c r="C131" s="188" t="s">
        <v>285</v>
      </c>
      <c r="D131" s="188" t="s">
        <v>5</v>
      </c>
      <c r="E131" s="208">
        <v>48164.71</v>
      </c>
      <c r="F131" s="208">
        <v>52489.58</v>
      </c>
      <c r="G131" s="208">
        <v>86458.37</v>
      </c>
      <c r="H131" s="208">
        <v>92491.19</v>
      </c>
      <c r="I131" s="208">
        <v>100193.53</v>
      </c>
      <c r="J131" s="208">
        <v>104095.09</v>
      </c>
      <c r="K131" s="208">
        <v>107996.65</v>
      </c>
      <c r="L131" s="208">
        <v>111898.21</v>
      </c>
      <c r="M131" s="208">
        <v>115975.08</v>
      </c>
      <c r="N131" s="208">
        <v>115975.08</v>
      </c>
      <c r="O131" s="208">
        <v>124805.37</v>
      </c>
      <c r="P131" s="208">
        <v>128433.56</v>
      </c>
      <c r="Q131" s="208">
        <v>132485.12</v>
      </c>
      <c r="R131" s="208">
        <v>16715.669999999998</v>
      </c>
      <c r="S131" s="208">
        <v>20617.23</v>
      </c>
      <c r="T131" s="208">
        <v>24631.29</v>
      </c>
      <c r="U131" s="208">
        <v>29525.06</v>
      </c>
      <c r="V131" s="208">
        <v>34615.97</v>
      </c>
      <c r="W131" s="208">
        <v>39472.300000000003</v>
      </c>
      <c r="X131" s="208">
        <v>47096.08</v>
      </c>
      <c r="Y131" s="208">
        <v>62933.11</v>
      </c>
      <c r="Z131" s="208">
        <v>70377.75</v>
      </c>
      <c r="AA131" s="178">
        <f t="shared" si="2"/>
        <v>70377.75</v>
      </c>
    </row>
    <row r="132" spans="1:27" ht="15.75" thickBot="1" x14ac:dyDescent="0.3">
      <c r="A132" s="254" t="str">
        <f t="shared" si="3"/>
        <v>143053</v>
      </c>
      <c r="B132" s="240" t="s">
        <v>287</v>
      </c>
      <c r="C132" s="188" t="s">
        <v>288</v>
      </c>
      <c r="D132" s="188" t="s">
        <v>5</v>
      </c>
      <c r="E132" s="209">
        <v>152147.72</v>
      </c>
      <c r="F132" s="209">
        <v>152147.72</v>
      </c>
      <c r="G132" s="209">
        <v>160894.76</v>
      </c>
      <c r="H132" s="209">
        <v>160894.76</v>
      </c>
      <c r="I132" s="209">
        <v>160894.76</v>
      </c>
      <c r="J132" s="209">
        <v>164252.72</v>
      </c>
      <c r="K132" s="209">
        <v>164252.72</v>
      </c>
      <c r="L132" s="209">
        <v>164252.72</v>
      </c>
      <c r="M132" s="209">
        <v>171948.06</v>
      </c>
      <c r="N132" s="209">
        <v>171948.06</v>
      </c>
      <c r="O132" s="209">
        <v>164914.23999999999</v>
      </c>
      <c r="P132" s="209">
        <v>158438.15</v>
      </c>
      <c r="Q132" s="209">
        <v>151853.62</v>
      </c>
      <c r="R132" s="209">
        <v>146344.82</v>
      </c>
      <c r="S132" s="209">
        <v>142576.98000000001</v>
      </c>
      <c r="T132" s="209">
        <v>140133.51</v>
      </c>
      <c r="U132" s="209">
        <v>139586.76999999999</v>
      </c>
      <c r="V132" s="209">
        <v>137847.9</v>
      </c>
      <c r="W132" s="209">
        <v>136321.29999999999</v>
      </c>
      <c r="X132" s="209">
        <v>134254.84</v>
      </c>
      <c r="Y132" s="209">
        <v>130470.1</v>
      </c>
      <c r="Z132" s="209">
        <v>124165.28</v>
      </c>
      <c r="AA132" s="178">
        <f t="shared" si="2"/>
        <v>124165.28</v>
      </c>
    </row>
    <row r="133" spans="1:27" ht="15.75" thickBot="1" x14ac:dyDescent="0.3">
      <c r="A133" s="254" t="str">
        <f t="shared" si="3"/>
        <v>500123</v>
      </c>
      <c r="B133" s="239" t="s">
        <v>1772</v>
      </c>
      <c r="C133" s="245">
        <v>500123</v>
      </c>
      <c r="D133" s="257"/>
      <c r="E133" s="208">
        <v>27987361.75</v>
      </c>
      <c r="F133" s="208">
        <v>16472466.93</v>
      </c>
      <c r="G133" s="208">
        <v>13995438.039999999</v>
      </c>
      <c r="H133" s="208">
        <v>13033011.720000001</v>
      </c>
      <c r="I133" s="208">
        <v>13314718.75</v>
      </c>
      <c r="J133" s="208">
        <v>16350593.859999999</v>
      </c>
      <c r="K133" s="208">
        <v>27186064.91</v>
      </c>
      <c r="L133" s="208">
        <v>47310741.469999999</v>
      </c>
      <c r="M133" s="208">
        <v>57773088.469999999</v>
      </c>
      <c r="N133" s="208">
        <v>57773088.469999999</v>
      </c>
      <c r="O133" s="208">
        <v>51384230.560000002</v>
      </c>
      <c r="P133" s="208">
        <v>52178706.700000003</v>
      </c>
      <c r="Q133" s="208">
        <v>36085423.159999996</v>
      </c>
      <c r="R133" s="208">
        <v>27392281.120000001</v>
      </c>
      <c r="S133" s="208">
        <v>19136311.02</v>
      </c>
      <c r="T133" s="208">
        <v>14729851.220000001</v>
      </c>
      <c r="U133" s="208">
        <v>11881269.470000001</v>
      </c>
      <c r="V133" s="208">
        <v>13180647.01</v>
      </c>
      <c r="W133" s="208">
        <v>17843336.079999998</v>
      </c>
      <c r="X133" s="208">
        <v>39097072.210000001</v>
      </c>
      <c r="Y133" s="208">
        <v>54085724.369999997</v>
      </c>
      <c r="Z133" s="208">
        <v>56139400.259999998</v>
      </c>
      <c r="AA133" s="178">
        <f t="shared" si="2"/>
        <v>56139400.259999998</v>
      </c>
    </row>
    <row r="134" spans="1:27" ht="15.75" thickBot="1" x14ac:dyDescent="0.3">
      <c r="A134" s="254" t="str">
        <f t="shared" si="3"/>
        <v>173001</v>
      </c>
      <c r="B134" s="240" t="s">
        <v>290</v>
      </c>
      <c r="C134" s="188" t="s">
        <v>291</v>
      </c>
      <c r="D134" s="188" t="s">
        <v>5</v>
      </c>
      <c r="E134" s="209">
        <v>27220727.859999999</v>
      </c>
      <c r="F134" s="209">
        <v>16472466.93</v>
      </c>
      <c r="G134" s="209">
        <v>13995438.039999999</v>
      </c>
      <c r="H134" s="209">
        <v>13033011.720000001</v>
      </c>
      <c r="I134" s="209">
        <v>13314718.75</v>
      </c>
      <c r="J134" s="209">
        <v>16350593.859999999</v>
      </c>
      <c r="K134" s="209">
        <v>27186064.91</v>
      </c>
      <c r="L134" s="209">
        <v>46260847.399999999</v>
      </c>
      <c r="M134" s="209">
        <v>53959019.090000004</v>
      </c>
      <c r="N134" s="209">
        <v>53959019.090000004</v>
      </c>
      <c r="O134" s="209">
        <v>50079873.420000002</v>
      </c>
      <c r="P134" s="209">
        <v>56987600.200000003</v>
      </c>
      <c r="Q134" s="209">
        <v>35191740.119999997</v>
      </c>
      <c r="R134" s="209">
        <v>25948057.699999999</v>
      </c>
      <c r="S134" s="209">
        <v>19136311.02</v>
      </c>
      <c r="T134" s="209">
        <v>14729851.220000001</v>
      </c>
      <c r="U134" s="209">
        <v>11881269.470000001</v>
      </c>
      <c r="V134" s="209">
        <v>13180647.01</v>
      </c>
      <c r="W134" s="209">
        <v>17843336.079999998</v>
      </c>
      <c r="X134" s="209">
        <v>39097072.210000001</v>
      </c>
      <c r="Y134" s="209">
        <v>54118493.75</v>
      </c>
      <c r="Z134" s="209">
        <v>54332107.280000001</v>
      </c>
      <c r="AA134" s="178">
        <f t="shared" si="2"/>
        <v>54332107.280000001</v>
      </c>
    </row>
    <row r="135" spans="1:27" ht="15.75" thickBot="1" x14ac:dyDescent="0.3">
      <c r="A135" s="254" t="str">
        <f t="shared" si="3"/>
        <v>173003</v>
      </c>
      <c r="B135" s="240" t="s">
        <v>293</v>
      </c>
      <c r="C135" s="188" t="s">
        <v>294</v>
      </c>
      <c r="D135" s="188" t="s">
        <v>5</v>
      </c>
      <c r="E135" s="208">
        <v>766633.89</v>
      </c>
      <c r="F135" s="208">
        <v>0</v>
      </c>
      <c r="G135" s="208">
        <v>0</v>
      </c>
      <c r="H135" s="208">
        <v>0</v>
      </c>
      <c r="I135" s="208">
        <v>0</v>
      </c>
      <c r="J135" s="208">
        <v>0</v>
      </c>
      <c r="K135" s="208">
        <v>0</v>
      </c>
      <c r="L135" s="208">
        <v>1049894.07</v>
      </c>
      <c r="M135" s="208">
        <v>3814069.38</v>
      </c>
      <c r="N135" s="208">
        <v>3814069.38</v>
      </c>
      <c r="O135" s="208">
        <v>1304357.1399999999</v>
      </c>
      <c r="P135" s="208">
        <v>-4808893.5</v>
      </c>
      <c r="Q135" s="208">
        <v>893683.04</v>
      </c>
      <c r="R135" s="208">
        <v>1444223.42</v>
      </c>
      <c r="S135" s="208">
        <v>0</v>
      </c>
      <c r="T135" s="208">
        <v>0</v>
      </c>
      <c r="U135" s="208">
        <v>0</v>
      </c>
      <c r="V135" s="208">
        <v>0</v>
      </c>
      <c r="W135" s="208">
        <v>0</v>
      </c>
      <c r="X135" s="208">
        <v>0</v>
      </c>
      <c r="Y135" s="208">
        <v>-32769.379999999997</v>
      </c>
      <c r="Z135" s="208">
        <v>1807292.98</v>
      </c>
      <c r="AA135" s="178">
        <f t="shared" si="2"/>
        <v>1807292.98</v>
      </c>
    </row>
    <row r="136" spans="1:27" ht="15.75" thickBot="1" x14ac:dyDescent="0.3">
      <c r="A136" s="254" t="str">
        <f t="shared" si="3"/>
        <v>500124</v>
      </c>
      <c r="B136" s="239" t="s">
        <v>1774</v>
      </c>
      <c r="C136" s="245">
        <v>500124</v>
      </c>
      <c r="D136" s="257"/>
      <c r="E136" s="209">
        <v>-1127239.31</v>
      </c>
      <c r="F136" s="209">
        <v>-983599.1</v>
      </c>
      <c r="G136" s="209">
        <v>-656728.64</v>
      </c>
      <c r="H136" s="209">
        <v>-496735.48</v>
      </c>
      <c r="I136" s="209">
        <v>-370420.86</v>
      </c>
      <c r="J136" s="209">
        <v>-392211.54</v>
      </c>
      <c r="K136" s="209">
        <v>-505999.78</v>
      </c>
      <c r="L136" s="209">
        <v>-628648.48</v>
      </c>
      <c r="M136" s="209">
        <v>-975366.69</v>
      </c>
      <c r="N136" s="209">
        <v>-975366.69</v>
      </c>
      <c r="O136" s="209">
        <v>-1082030.23</v>
      </c>
      <c r="P136" s="209">
        <v>-1197676.8400000001</v>
      </c>
      <c r="Q136" s="209">
        <v>-1299985.6499999999</v>
      </c>
      <c r="R136" s="209">
        <v>-1272810.1000000001</v>
      </c>
      <c r="S136" s="209">
        <v>-1162668.76</v>
      </c>
      <c r="T136" s="209">
        <v>-812451.34</v>
      </c>
      <c r="U136" s="209">
        <v>-318126.48</v>
      </c>
      <c r="V136" s="209">
        <v>-181708.09</v>
      </c>
      <c r="W136" s="209">
        <v>-178367.38</v>
      </c>
      <c r="X136" s="209">
        <v>-322610.90999999997</v>
      </c>
      <c r="Y136" s="209">
        <v>-436264.21</v>
      </c>
      <c r="Z136" s="209">
        <v>-671593.94</v>
      </c>
      <c r="AA136" s="178">
        <f t="shared" ref="AA136:AA199" si="4">Z136</f>
        <v>-671593.94</v>
      </c>
    </row>
    <row r="137" spans="1:27" ht="15.75" thickBot="1" x14ac:dyDescent="0.3">
      <c r="A137" s="254" t="str">
        <f t="shared" si="3"/>
        <v>144011</v>
      </c>
      <c r="B137" s="240" t="s">
        <v>296</v>
      </c>
      <c r="C137" s="188" t="s">
        <v>297</v>
      </c>
      <c r="D137" s="188" t="s">
        <v>5</v>
      </c>
      <c r="E137" s="208">
        <v>-760680.38</v>
      </c>
      <c r="F137" s="208">
        <v>-647578.79</v>
      </c>
      <c r="G137" s="208">
        <v>-329068.58</v>
      </c>
      <c r="H137" s="208">
        <v>-196134.99</v>
      </c>
      <c r="I137" s="208">
        <v>-81632.69</v>
      </c>
      <c r="J137" s="208">
        <v>-53369.98</v>
      </c>
      <c r="K137" s="208">
        <v>-160424.66</v>
      </c>
      <c r="L137" s="208">
        <v>-275129.05</v>
      </c>
      <c r="M137" s="208">
        <v>-401587.98</v>
      </c>
      <c r="N137" s="208">
        <v>-401587.98</v>
      </c>
      <c r="O137" s="208">
        <v>-522344.05</v>
      </c>
      <c r="P137" s="208">
        <v>-627274.87</v>
      </c>
      <c r="Q137" s="208">
        <v>-700569.93</v>
      </c>
      <c r="R137" s="208">
        <v>-699280.43</v>
      </c>
      <c r="S137" s="208">
        <v>-608343.52</v>
      </c>
      <c r="T137" s="208">
        <v>-314245.3</v>
      </c>
      <c r="U137" s="208">
        <v>-133004.92000000001</v>
      </c>
      <c r="V137" s="208">
        <v>-29292.83</v>
      </c>
      <c r="W137" s="208">
        <v>-28630.62</v>
      </c>
      <c r="X137" s="208">
        <v>-147872.84</v>
      </c>
      <c r="Y137" s="208">
        <v>-243293.76</v>
      </c>
      <c r="Z137" s="208">
        <v>-432046.05</v>
      </c>
      <c r="AA137" s="178">
        <f t="shared" si="4"/>
        <v>-432046.05</v>
      </c>
    </row>
    <row r="138" spans="1:27" ht="15.75" thickBot="1" x14ac:dyDescent="0.3">
      <c r="A138" s="254" t="str">
        <f t="shared" si="3"/>
        <v>144012</v>
      </c>
      <c r="B138" s="240" t="s">
        <v>299</v>
      </c>
      <c r="C138" s="188" t="s">
        <v>300</v>
      </c>
      <c r="D138" s="188" t="s">
        <v>5</v>
      </c>
      <c r="E138" s="209">
        <v>-36354.44</v>
      </c>
      <c r="F138" s="209">
        <v>-15163.51</v>
      </c>
      <c r="G138" s="209">
        <v>-41279.69</v>
      </c>
      <c r="H138" s="209">
        <v>-35217.56</v>
      </c>
      <c r="I138" s="209">
        <v>-25718.9</v>
      </c>
      <c r="J138" s="209">
        <v>-14314.7</v>
      </c>
      <c r="K138" s="209">
        <v>-6103.56</v>
      </c>
      <c r="L138" s="209">
        <v>-10702.07</v>
      </c>
      <c r="M138" s="209">
        <v>-30744.49</v>
      </c>
      <c r="N138" s="209">
        <v>-30744.49</v>
      </c>
      <c r="O138" s="209">
        <v>-36174.6</v>
      </c>
      <c r="P138" s="209">
        <v>-43936.98</v>
      </c>
      <c r="Q138" s="209">
        <v>-49378.76</v>
      </c>
      <c r="R138" s="209">
        <v>-41072.58</v>
      </c>
      <c r="S138" s="209">
        <v>-34157.620000000003</v>
      </c>
      <c r="T138" s="209">
        <v>-33619.730000000003</v>
      </c>
      <c r="U138" s="209">
        <v>-10431.92</v>
      </c>
      <c r="V138" s="209">
        <v>21775.64</v>
      </c>
      <c r="W138" s="209">
        <v>-3237.94</v>
      </c>
      <c r="X138" s="209">
        <v>-11325.17</v>
      </c>
      <c r="Y138" s="209">
        <v>-22331.35</v>
      </c>
      <c r="Z138" s="209">
        <v>-56515.78</v>
      </c>
      <c r="AA138" s="178">
        <f t="shared" si="4"/>
        <v>-56515.78</v>
      </c>
    </row>
    <row r="139" spans="1:27" ht="15.75" thickBot="1" x14ac:dyDescent="0.3">
      <c r="A139" s="254" t="str">
        <f t="shared" si="3"/>
        <v>144013</v>
      </c>
      <c r="B139" s="240" t="s">
        <v>302</v>
      </c>
      <c r="C139" s="188" t="s">
        <v>303</v>
      </c>
      <c r="D139" s="188" t="s">
        <v>5</v>
      </c>
      <c r="E139" s="208">
        <v>-10488.05</v>
      </c>
      <c r="F139" s="208">
        <v>-11390.9</v>
      </c>
      <c r="G139" s="208">
        <v>-772.21</v>
      </c>
      <c r="H139" s="208">
        <v>-1598.31</v>
      </c>
      <c r="I139" s="208">
        <v>-2389.12</v>
      </c>
      <c r="J139" s="208">
        <v>-3306.44</v>
      </c>
      <c r="K139" s="208">
        <v>-4276.63</v>
      </c>
      <c r="L139" s="208">
        <v>-5305.2</v>
      </c>
      <c r="M139" s="208">
        <v>-38410.720000000001</v>
      </c>
      <c r="N139" s="208">
        <v>-38410.720000000001</v>
      </c>
      <c r="O139" s="208">
        <v>-39536.42</v>
      </c>
      <c r="P139" s="208">
        <v>-40658.01</v>
      </c>
      <c r="Q139" s="208">
        <v>-41034.92</v>
      </c>
      <c r="R139" s="208">
        <v>-32090.02</v>
      </c>
      <c r="S139" s="208">
        <v>-32996.15</v>
      </c>
      <c r="T139" s="208">
        <v>-6588.56</v>
      </c>
      <c r="U139" s="208">
        <v>-14998.06</v>
      </c>
      <c r="V139" s="208">
        <v>-15896.83</v>
      </c>
      <c r="W139" s="208">
        <v>-4070.99</v>
      </c>
      <c r="X139" s="208">
        <v>-5164.3599999999997</v>
      </c>
      <c r="Y139" s="208">
        <v>-6371.5</v>
      </c>
      <c r="Z139" s="208">
        <v>-40681.9</v>
      </c>
      <c r="AA139" s="178">
        <f t="shared" si="4"/>
        <v>-40681.9</v>
      </c>
    </row>
    <row r="140" spans="1:27" ht="15.75" thickBot="1" x14ac:dyDescent="0.3">
      <c r="A140" s="254" t="str">
        <f t="shared" si="3"/>
        <v>144014</v>
      </c>
      <c r="B140" s="240" t="s">
        <v>305</v>
      </c>
      <c r="C140" s="188" t="s">
        <v>306</v>
      </c>
      <c r="D140" s="188" t="s">
        <v>5</v>
      </c>
      <c r="E140" s="209">
        <v>-30552.3</v>
      </c>
      <c r="F140" s="209">
        <v>-31444.46</v>
      </c>
      <c r="G140" s="209">
        <v>-31941.68</v>
      </c>
      <c r="H140" s="209">
        <v>-32706.81</v>
      </c>
      <c r="I140" s="209">
        <v>-33465.269999999997</v>
      </c>
      <c r="J140" s="209">
        <v>-26356.55</v>
      </c>
      <c r="K140" s="209">
        <v>-27219.09</v>
      </c>
      <c r="L140" s="209">
        <v>-28891.31</v>
      </c>
      <c r="M140" s="209">
        <v>-30064.720000000001</v>
      </c>
      <c r="N140" s="209">
        <v>-30064.720000000001</v>
      </c>
      <c r="O140" s="209">
        <v>-31168.09</v>
      </c>
      <c r="P140" s="209">
        <v>-32619.96</v>
      </c>
      <c r="Q140" s="209">
        <v>-33899.39</v>
      </c>
      <c r="R140" s="209">
        <v>-34908.39</v>
      </c>
      <c r="S140" s="209">
        <v>-35701.360000000001</v>
      </c>
      <c r="T140" s="209">
        <v>-35959.730000000003</v>
      </c>
      <c r="U140" s="209">
        <v>-36640.36</v>
      </c>
      <c r="V140" s="209">
        <v>-37331.15</v>
      </c>
      <c r="W140" s="209">
        <v>-28050.1</v>
      </c>
      <c r="X140" s="209">
        <v>-29031.4</v>
      </c>
      <c r="Y140" s="209">
        <v>-30078.799999999999</v>
      </c>
      <c r="Z140" s="209">
        <v>-31185.14</v>
      </c>
      <c r="AA140" s="178">
        <f t="shared" si="4"/>
        <v>-31185.14</v>
      </c>
    </row>
    <row r="141" spans="1:27" ht="15.75" thickBot="1" x14ac:dyDescent="0.3">
      <c r="A141" s="254" t="str">
        <f t="shared" ref="A141:A204" si="5">RIGHT(C141,6)</f>
        <v>144020</v>
      </c>
      <c r="B141" s="240" t="s">
        <v>308</v>
      </c>
      <c r="C141" s="188" t="s">
        <v>309</v>
      </c>
      <c r="D141" s="188" t="s">
        <v>5</v>
      </c>
      <c r="E141" s="208">
        <v>-33359.83</v>
      </c>
      <c r="F141" s="208">
        <v>-20187.830000000002</v>
      </c>
      <c r="G141" s="208">
        <v>-17151.830000000002</v>
      </c>
      <c r="H141" s="208">
        <v>-15972.83</v>
      </c>
      <c r="I141" s="208">
        <v>-16317.83</v>
      </c>
      <c r="J141" s="208">
        <v>-20037.830000000002</v>
      </c>
      <c r="K141" s="208">
        <v>-33316.83</v>
      </c>
      <c r="L141" s="208">
        <v>-49436.83</v>
      </c>
      <c r="M141" s="208">
        <v>-57662.83</v>
      </c>
      <c r="N141" s="208">
        <v>-57662.83</v>
      </c>
      <c r="O141" s="208">
        <v>-53517.83</v>
      </c>
      <c r="P141" s="208">
        <v>-60899.83</v>
      </c>
      <c r="Q141" s="208">
        <v>-37607.83</v>
      </c>
      <c r="R141" s="208">
        <v>-27729.83</v>
      </c>
      <c r="S141" s="208">
        <v>-20450.830000000002</v>
      </c>
      <c r="T141" s="208">
        <v>-15741.83</v>
      </c>
      <c r="U141" s="208">
        <v>-12697.83</v>
      </c>
      <c r="V141" s="208">
        <v>-14086.83</v>
      </c>
      <c r="W141" s="208">
        <v>-19069.830000000002</v>
      </c>
      <c r="X141" s="208">
        <v>-41781.83</v>
      </c>
      <c r="Y141" s="208">
        <v>-55711.83</v>
      </c>
      <c r="Z141" s="208">
        <v>-55931.83</v>
      </c>
      <c r="AA141" s="178">
        <f t="shared" si="4"/>
        <v>-55931.83</v>
      </c>
    </row>
    <row r="142" spans="1:27" ht="15.75" thickBot="1" x14ac:dyDescent="0.3">
      <c r="A142" s="254" t="str">
        <f t="shared" si="5"/>
        <v>144021</v>
      </c>
      <c r="B142" s="240" t="s">
        <v>308</v>
      </c>
      <c r="C142" s="188" t="s">
        <v>311</v>
      </c>
      <c r="D142" s="188" t="s">
        <v>5</v>
      </c>
      <c r="E142" s="209">
        <v>-958.29</v>
      </c>
      <c r="F142" s="209">
        <v>0</v>
      </c>
      <c r="G142" s="209">
        <v>0</v>
      </c>
      <c r="H142" s="209">
        <v>0</v>
      </c>
      <c r="I142" s="209">
        <v>0</v>
      </c>
      <c r="J142" s="209">
        <v>0</v>
      </c>
      <c r="K142" s="209">
        <v>0</v>
      </c>
      <c r="L142" s="209">
        <v>-1144.3800000000001</v>
      </c>
      <c r="M142" s="209">
        <v>-4157.33</v>
      </c>
      <c r="N142" s="209">
        <v>-4157.33</v>
      </c>
      <c r="O142" s="209">
        <v>-1421.74</v>
      </c>
      <c r="P142" s="209">
        <v>5241.7</v>
      </c>
      <c r="Q142" s="209">
        <v>-974.11</v>
      </c>
      <c r="R142" s="209">
        <v>-1574.2</v>
      </c>
      <c r="S142" s="209">
        <v>0</v>
      </c>
      <c r="T142" s="209">
        <v>0</v>
      </c>
      <c r="U142" s="209">
        <v>0</v>
      </c>
      <c r="V142" s="209">
        <v>0</v>
      </c>
      <c r="W142" s="209">
        <v>0</v>
      </c>
      <c r="X142" s="209">
        <v>0</v>
      </c>
      <c r="Y142" s="209">
        <v>34.409999999999997</v>
      </c>
      <c r="Z142" s="209">
        <v>-1897.66</v>
      </c>
      <c r="AA142" s="178">
        <f t="shared" si="4"/>
        <v>-1897.66</v>
      </c>
    </row>
    <row r="143" spans="1:27" ht="15.75" thickBot="1" x14ac:dyDescent="0.3">
      <c r="A143" s="254" t="str">
        <f t="shared" si="5"/>
        <v>144025</v>
      </c>
      <c r="B143" s="240" t="s">
        <v>313</v>
      </c>
      <c r="C143" s="188" t="s">
        <v>314</v>
      </c>
      <c r="D143" s="188" t="s">
        <v>5</v>
      </c>
      <c r="E143" s="208">
        <v>-254846.02</v>
      </c>
      <c r="F143" s="208">
        <v>-257833.61</v>
      </c>
      <c r="G143" s="208">
        <v>-236514.65</v>
      </c>
      <c r="H143" s="208">
        <v>-215104.98</v>
      </c>
      <c r="I143" s="208">
        <v>-210897.05</v>
      </c>
      <c r="J143" s="208">
        <v>-274826.03999999998</v>
      </c>
      <c r="K143" s="208">
        <v>-274659.01</v>
      </c>
      <c r="L143" s="208">
        <v>-258039.64</v>
      </c>
      <c r="M143" s="208">
        <v>-412738.62</v>
      </c>
      <c r="N143" s="208">
        <v>-412738.62</v>
      </c>
      <c r="O143" s="208">
        <v>-397867.5</v>
      </c>
      <c r="P143" s="208">
        <v>-397528.89</v>
      </c>
      <c r="Q143" s="208">
        <v>-436520.71</v>
      </c>
      <c r="R143" s="208">
        <v>-436154.65</v>
      </c>
      <c r="S143" s="208">
        <v>-431019.28</v>
      </c>
      <c r="T143" s="208">
        <v>-406296.19</v>
      </c>
      <c r="U143" s="208">
        <v>-110353.39</v>
      </c>
      <c r="V143" s="208">
        <v>-106876.09</v>
      </c>
      <c r="W143" s="208">
        <v>-95307.9</v>
      </c>
      <c r="X143" s="208">
        <v>-87435.31</v>
      </c>
      <c r="Y143" s="208">
        <v>-78511.38</v>
      </c>
      <c r="Z143" s="208">
        <v>-53335.58</v>
      </c>
      <c r="AA143" s="178">
        <f t="shared" si="4"/>
        <v>-53335.58</v>
      </c>
    </row>
    <row r="144" spans="1:27" ht="15.75" thickBot="1" x14ac:dyDescent="0.3">
      <c r="A144" s="254" t="str">
        <f t="shared" si="5"/>
        <v>500125</v>
      </c>
      <c r="B144" s="239" t="s">
        <v>1776</v>
      </c>
      <c r="C144" s="245">
        <v>500125</v>
      </c>
      <c r="D144" s="257"/>
      <c r="E144" s="209">
        <v>19734654</v>
      </c>
      <c r="F144" s="209">
        <v>19734654</v>
      </c>
      <c r="G144" s="209">
        <v>41091952.270000003</v>
      </c>
      <c r="H144" s="209">
        <v>13961654</v>
      </c>
      <c r="I144" s="209">
        <v>13961654</v>
      </c>
      <c r="J144" s="209">
        <v>41240507.700000003</v>
      </c>
      <c r="K144" s="209">
        <v>11045654</v>
      </c>
      <c r="L144" s="209">
        <v>11045654</v>
      </c>
      <c r="M144" s="209">
        <v>41930259.689999998</v>
      </c>
      <c r="N144" s="209">
        <v>41930259.689999998</v>
      </c>
      <c r="O144" s="209">
        <v>14598654</v>
      </c>
      <c r="P144" s="209">
        <v>14598654</v>
      </c>
      <c r="Q144" s="209">
        <v>46317414.200000003</v>
      </c>
      <c r="R144" s="209">
        <v>12184485</v>
      </c>
      <c r="S144" s="209">
        <v>10060874.91</v>
      </c>
      <c r="T144" s="209">
        <v>46687905.780000001</v>
      </c>
      <c r="U144" s="209">
        <v>11534261.91</v>
      </c>
      <c r="V144" s="209">
        <v>11601471.91</v>
      </c>
      <c r="W144" s="209">
        <v>47996259.039999999</v>
      </c>
      <c r="X144" s="209">
        <v>11723504.91</v>
      </c>
      <c r="Y144" s="209">
        <v>11968236.91</v>
      </c>
      <c r="Z144" s="209">
        <v>41929117.539999999</v>
      </c>
      <c r="AA144" s="178">
        <f t="shared" si="4"/>
        <v>41929117.539999999</v>
      </c>
    </row>
    <row r="145" spans="1:28" ht="15.75" thickBot="1" x14ac:dyDescent="0.3">
      <c r="A145" s="254" t="str">
        <f t="shared" si="5"/>
        <v>500198</v>
      </c>
      <c r="B145" s="240" t="s">
        <v>1778</v>
      </c>
      <c r="C145" s="245">
        <v>500198</v>
      </c>
      <c r="D145" s="257"/>
      <c r="E145" s="208">
        <v>2217654</v>
      </c>
      <c r="F145" s="208">
        <v>2217654</v>
      </c>
      <c r="G145" s="208">
        <v>29347952.27</v>
      </c>
      <c r="H145" s="208">
        <v>2217654</v>
      </c>
      <c r="I145" s="208">
        <v>2217654</v>
      </c>
      <c r="J145" s="208">
        <v>32412507.699999999</v>
      </c>
      <c r="K145" s="208">
        <v>2217654</v>
      </c>
      <c r="L145" s="208">
        <v>2217654</v>
      </c>
      <c r="M145" s="208">
        <v>29549259.690000001</v>
      </c>
      <c r="N145" s="208">
        <v>29549259.690000001</v>
      </c>
      <c r="O145" s="208">
        <v>2217654</v>
      </c>
      <c r="P145" s="208">
        <v>2217654</v>
      </c>
      <c r="Q145" s="208">
        <v>36341355.200000003</v>
      </c>
      <c r="R145" s="208">
        <v>2208426</v>
      </c>
      <c r="S145" s="208">
        <v>2208426</v>
      </c>
      <c r="T145" s="208">
        <v>37429664.869999997</v>
      </c>
      <c r="U145" s="208">
        <v>2208426</v>
      </c>
      <c r="V145" s="208">
        <v>2208426</v>
      </c>
      <c r="W145" s="208">
        <v>38625244.130000003</v>
      </c>
      <c r="X145" s="208">
        <v>2208426</v>
      </c>
      <c r="Y145" s="208">
        <v>2208426</v>
      </c>
      <c r="Z145" s="208">
        <v>33989939.630000003</v>
      </c>
      <c r="AA145" s="178">
        <f t="shared" si="4"/>
        <v>33989939.630000003</v>
      </c>
    </row>
    <row r="146" spans="1:28" ht="15.75" thickBot="1" x14ac:dyDescent="0.3">
      <c r="A146" s="254" t="str">
        <f t="shared" si="5"/>
        <v>182301</v>
      </c>
      <c r="B146" s="189" t="s">
        <v>316</v>
      </c>
      <c r="C146" s="188" t="s">
        <v>317</v>
      </c>
      <c r="D146" s="188" t="s">
        <v>5</v>
      </c>
      <c r="E146" s="209">
        <v>0</v>
      </c>
      <c r="F146" s="209">
        <v>0</v>
      </c>
      <c r="G146" s="209">
        <v>21536748.129999999</v>
      </c>
      <c r="H146" s="209">
        <v>0</v>
      </c>
      <c r="I146" s="209">
        <v>0</v>
      </c>
      <c r="J146" s="209">
        <v>24562020.989999998</v>
      </c>
      <c r="K146" s="209">
        <v>0</v>
      </c>
      <c r="L146" s="209">
        <v>0</v>
      </c>
      <c r="M146" s="209">
        <v>21730759.640000001</v>
      </c>
      <c r="N146" s="209">
        <v>21730759.640000001</v>
      </c>
      <c r="O146" s="209">
        <v>0</v>
      </c>
      <c r="P146" s="209">
        <v>0</v>
      </c>
      <c r="Q146" s="209">
        <v>29043128.09</v>
      </c>
      <c r="R146" s="209">
        <v>0</v>
      </c>
      <c r="S146" s="209">
        <v>0</v>
      </c>
      <c r="T146" s="209">
        <v>30132282.52</v>
      </c>
      <c r="U146" s="209">
        <v>0</v>
      </c>
      <c r="V146" s="209">
        <v>0</v>
      </c>
      <c r="W146" s="209">
        <v>31316549.469999999</v>
      </c>
      <c r="X146" s="209">
        <v>0</v>
      </c>
      <c r="Y146" s="209">
        <v>0</v>
      </c>
      <c r="Z146" s="209">
        <v>27019410.129999999</v>
      </c>
      <c r="AA146" s="178">
        <f t="shared" si="4"/>
        <v>27019410.129999999</v>
      </c>
    </row>
    <row r="147" spans="1:28" ht="15.75" thickBot="1" x14ac:dyDescent="0.3">
      <c r="A147" s="254" t="str">
        <f t="shared" si="5"/>
        <v>182302</v>
      </c>
      <c r="B147" s="189" t="s">
        <v>319</v>
      </c>
      <c r="C147" s="188" t="s">
        <v>320</v>
      </c>
      <c r="D147" s="188" t="s">
        <v>5</v>
      </c>
      <c r="E147" s="208">
        <v>2217654</v>
      </c>
      <c r="F147" s="208">
        <v>2217654</v>
      </c>
      <c r="G147" s="208">
        <v>2217654</v>
      </c>
      <c r="H147" s="208">
        <v>2217654</v>
      </c>
      <c r="I147" s="208">
        <v>2217654</v>
      </c>
      <c r="J147" s="208">
        <v>2217654</v>
      </c>
      <c r="K147" s="208">
        <v>2217654</v>
      </c>
      <c r="L147" s="208">
        <v>2217654</v>
      </c>
      <c r="M147" s="208">
        <v>2217654</v>
      </c>
      <c r="N147" s="208">
        <v>2217654</v>
      </c>
      <c r="O147" s="208">
        <v>2217654</v>
      </c>
      <c r="P147" s="208">
        <v>2217654</v>
      </c>
      <c r="Q147" s="208">
        <v>2208426</v>
      </c>
      <c r="R147" s="208">
        <v>2208426</v>
      </c>
      <c r="S147" s="208">
        <v>2208426</v>
      </c>
      <c r="T147" s="208">
        <v>2208426</v>
      </c>
      <c r="U147" s="208">
        <v>2208426</v>
      </c>
      <c r="V147" s="208">
        <v>2208426</v>
      </c>
      <c r="W147" s="208">
        <v>2208426</v>
      </c>
      <c r="X147" s="208">
        <v>2208426</v>
      </c>
      <c r="Y147" s="208">
        <v>2208426</v>
      </c>
      <c r="Z147" s="208">
        <v>2208426</v>
      </c>
      <c r="AA147" s="178">
        <f t="shared" si="4"/>
        <v>2208426</v>
      </c>
    </row>
    <row r="148" spans="1:28" ht="15.75" thickBot="1" x14ac:dyDescent="0.3">
      <c r="A148" s="254" t="str">
        <f t="shared" si="5"/>
        <v>182303</v>
      </c>
      <c r="B148" s="189" t="s">
        <v>322</v>
      </c>
      <c r="C148" s="188" t="s">
        <v>323</v>
      </c>
      <c r="D148" s="188" t="s">
        <v>5</v>
      </c>
      <c r="E148" s="209">
        <v>0</v>
      </c>
      <c r="F148" s="209">
        <v>0</v>
      </c>
      <c r="G148" s="209">
        <v>5593550.1399999997</v>
      </c>
      <c r="H148" s="209">
        <v>0</v>
      </c>
      <c r="I148" s="209">
        <v>0</v>
      </c>
      <c r="J148" s="209">
        <v>5632832.71</v>
      </c>
      <c r="K148" s="209">
        <v>0</v>
      </c>
      <c r="L148" s="209">
        <v>0</v>
      </c>
      <c r="M148" s="209">
        <v>5600846.0499999998</v>
      </c>
      <c r="N148" s="209">
        <v>5600846.0499999998</v>
      </c>
      <c r="O148" s="209">
        <v>0</v>
      </c>
      <c r="P148" s="209">
        <v>0</v>
      </c>
      <c r="Q148" s="209">
        <v>5089801.1100000003</v>
      </c>
      <c r="R148" s="209">
        <v>0</v>
      </c>
      <c r="S148" s="209">
        <v>0</v>
      </c>
      <c r="T148" s="209">
        <v>5088956.3499999996</v>
      </c>
      <c r="U148" s="209">
        <v>0</v>
      </c>
      <c r="V148" s="209">
        <v>0</v>
      </c>
      <c r="W148" s="209">
        <v>5100268.66</v>
      </c>
      <c r="X148" s="209">
        <v>0</v>
      </c>
      <c r="Y148" s="209">
        <v>0</v>
      </c>
      <c r="Z148" s="209">
        <v>4762103.5</v>
      </c>
      <c r="AA148" s="178">
        <f t="shared" si="4"/>
        <v>4762103.5</v>
      </c>
      <c r="AB148" s="60"/>
    </row>
    <row r="149" spans="1:28" s="32" customFormat="1" ht="15.75" thickBot="1" x14ac:dyDescent="0.3">
      <c r="A149" s="254" t="str">
        <f t="shared" si="5"/>
        <v>500129</v>
      </c>
      <c r="B149" s="240" t="s">
        <v>3488</v>
      </c>
      <c r="C149" s="245">
        <v>500129</v>
      </c>
      <c r="D149" s="257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>
        <v>0</v>
      </c>
      <c r="O149" s="208">
        <v>0</v>
      </c>
      <c r="P149" s="208">
        <v>0</v>
      </c>
      <c r="Q149" s="208">
        <v>7131059</v>
      </c>
      <c r="R149" s="208">
        <v>7131059</v>
      </c>
      <c r="S149" s="208">
        <v>5007448.91</v>
      </c>
      <c r="T149" s="208">
        <v>5009240.91</v>
      </c>
      <c r="U149" s="208">
        <v>5076835.91</v>
      </c>
      <c r="V149" s="208">
        <v>5144045.91</v>
      </c>
      <c r="W149" s="208">
        <v>5215014.91</v>
      </c>
      <c r="X149" s="208">
        <v>5359078.91</v>
      </c>
      <c r="Y149" s="208">
        <v>5603810.9100000001</v>
      </c>
      <c r="Z149" s="208">
        <v>5939382.9100000001</v>
      </c>
      <c r="AA149" s="178">
        <f t="shared" si="4"/>
        <v>5939382.9100000001</v>
      </c>
      <c r="AB149" s="60"/>
    </row>
    <row r="150" spans="1:28" ht="15.75" thickBot="1" x14ac:dyDescent="0.3">
      <c r="A150" s="254" t="str">
        <f t="shared" si="5"/>
        <v>182300</v>
      </c>
      <c r="B150" s="189" t="s">
        <v>3490</v>
      </c>
      <c r="C150" s="188" t="s">
        <v>3491</v>
      </c>
      <c r="D150" s="188" t="s">
        <v>5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>
        <v>0</v>
      </c>
      <c r="O150" s="209">
        <v>0</v>
      </c>
      <c r="P150" s="209">
        <v>0</v>
      </c>
      <c r="Q150" s="209">
        <v>7131059</v>
      </c>
      <c r="R150" s="209">
        <v>7131059</v>
      </c>
      <c r="S150" s="209">
        <v>7131059</v>
      </c>
      <c r="T150" s="209">
        <v>7131059</v>
      </c>
      <c r="U150" s="209">
        <v>7131059</v>
      </c>
      <c r="V150" s="209">
        <v>7131059</v>
      </c>
      <c r="W150" s="209">
        <v>7131059</v>
      </c>
      <c r="X150" s="209">
        <v>7131059</v>
      </c>
      <c r="Y150" s="209">
        <v>7131059</v>
      </c>
      <c r="Z150" s="209">
        <v>7131059</v>
      </c>
      <c r="AA150" s="178">
        <f t="shared" si="4"/>
        <v>7131059</v>
      </c>
      <c r="AB150" s="60"/>
    </row>
    <row r="151" spans="1:28" ht="15.75" thickBot="1" x14ac:dyDescent="0.3">
      <c r="A151" s="254" t="str">
        <f t="shared" si="5"/>
        <v>182305</v>
      </c>
      <c r="B151" s="189" t="s">
        <v>3608</v>
      </c>
      <c r="C151" s="188" t="s">
        <v>3609</v>
      </c>
      <c r="D151" s="188" t="s">
        <v>5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>
        <v>0</v>
      </c>
      <c r="S151" s="208">
        <v>-2123610.09</v>
      </c>
      <c r="T151" s="208">
        <v>-2121818.09</v>
      </c>
      <c r="U151" s="208">
        <v>-2054223.09</v>
      </c>
      <c r="V151" s="208">
        <v>-1987013.09</v>
      </c>
      <c r="W151" s="208">
        <v>-1916044.09</v>
      </c>
      <c r="X151" s="208">
        <v>-1771980.09</v>
      </c>
      <c r="Y151" s="208">
        <v>-1527248.09</v>
      </c>
      <c r="Z151" s="208">
        <v>-1191676.0900000001</v>
      </c>
      <c r="AA151" s="178">
        <f t="shared" si="4"/>
        <v>-1191676.0900000001</v>
      </c>
      <c r="AB151" s="60"/>
    </row>
    <row r="152" spans="1:28" ht="15.75" thickBot="1" x14ac:dyDescent="0.3">
      <c r="A152" s="254" t="str">
        <f t="shared" si="5"/>
        <v>500130</v>
      </c>
      <c r="B152" s="240" t="s">
        <v>1780</v>
      </c>
      <c r="C152" s="245">
        <v>500130</v>
      </c>
      <c r="D152" s="257"/>
      <c r="E152" s="209">
        <v>17517000</v>
      </c>
      <c r="F152" s="209">
        <v>17517000</v>
      </c>
      <c r="G152" s="209">
        <v>11744000</v>
      </c>
      <c r="H152" s="209">
        <v>11744000</v>
      </c>
      <c r="I152" s="209">
        <v>11744000</v>
      </c>
      <c r="J152" s="209">
        <v>8828000</v>
      </c>
      <c r="K152" s="209">
        <v>8828000</v>
      </c>
      <c r="L152" s="209">
        <v>8828000</v>
      </c>
      <c r="M152" s="209">
        <v>12381000</v>
      </c>
      <c r="N152" s="209">
        <v>12381000</v>
      </c>
      <c r="O152" s="209">
        <v>12381000</v>
      </c>
      <c r="P152" s="209">
        <v>12381000</v>
      </c>
      <c r="Q152" s="209">
        <v>2845000</v>
      </c>
      <c r="R152" s="209">
        <v>2845000</v>
      </c>
      <c r="S152" s="209">
        <v>2845000</v>
      </c>
      <c r="T152" s="209">
        <v>4249000</v>
      </c>
      <c r="U152" s="209">
        <v>4249000</v>
      </c>
      <c r="V152" s="209">
        <v>4249000</v>
      </c>
      <c r="W152" s="209">
        <v>4156000</v>
      </c>
      <c r="X152" s="209">
        <v>4156000</v>
      </c>
      <c r="Y152" s="209">
        <v>4156000</v>
      </c>
      <c r="Z152" s="209">
        <v>1999795</v>
      </c>
      <c r="AA152" s="178">
        <f t="shared" si="4"/>
        <v>1999795</v>
      </c>
      <c r="AB152" s="60"/>
    </row>
    <row r="153" spans="1:28" ht="15.75" thickBot="1" x14ac:dyDescent="0.3">
      <c r="A153" s="254" t="str">
        <f t="shared" si="5"/>
        <v>192640</v>
      </c>
      <c r="B153" s="189" t="s">
        <v>325</v>
      </c>
      <c r="C153" s="188" t="s">
        <v>326</v>
      </c>
      <c r="D153" s="188" t="s">
        <v>5</v>
      </c>
      <c r="E153" s="208">
        <v>17347000</v>
      </c>
      <c r="F153" s="208">
        <v>17347000</v>
      </c>
      <c r="G153" s="208">
        <v>11235000</v>
      </c>
      <c r="H153" s="208">
        <v>11235000</v>
      </c>
      <c r="I153" s="208">
        <v>11235000</v>
      </c>
      <c r="J153" s="208">
        <v>8262000</v>
      </c>
      <c r="K153" s="208">
        <v>8262000</v>
      </c>
      <c r="L153" s="208">
        <v>8262000</v>
      </c>
      <c r="M153" s="208">
        <v>11103000</v>
      </c>
      <c r="N153" s="208">
        <v>11103000</v>
      </c>
      <c r="O153" s="208">
        <v>11103000</v>
      </c>
      <c r="P153" s="208">
        <v>11103000</v>
      </c>
      <c r="Q153" s="208">
        <v>2461000</v>
      </c>
      <c r="R153" s="208">
        <v>2461000</v>
      </c>
      <c r="S153" s="208">
        <v>2461000</v>
      </c>
      <c r="T153" s="208">
        <v>3617000</v>
      </c>
      <c r="U153" s="208">
        <v>3617000</v>
      </c>
      <c r="V153" s="208">
        <v>3617000</v>
      </c>
      <c r="W153" s="208">
        <v>3131000</v>
      </c>
      <c r="X153" s="208">
        <v>3131000</v>
      </c>
      <c r="Y153" s="208">
        <v>3131000</v>
      </c>
      <c r="Z153" s="208">
        <v>1038649</v>
      </c>
      <c r="AA153" s="178">
        <f t="shared" si="4"/>
        <v>1038649</v>
      </c>
      <c r="AB153" s="60"/>
    </row>
    <row r="154" spans="1:28" ht="15.75" thickBot="1" x14ac:dyDescent="0.3">
      <c r="A154" s="254" t="str">
        <f t="shared" si="5"/>
        <v>192645</v>
      </c>
      <c r="B154" s="189" t="s">
        <v>325</v>
      </c>
      <c r="C154" s="188" t="s">
        <v>328</v>
      </c>
      <c r="D154" s="188" t="s">
        <v>5</v>
      </c>
      <c r="E154" s="209">
        <v>72000</v>
      </c>
      <c r="F154" s="209">
        <v>72000</v>
      </c>
      <c r="G154" s="209">
        <v>302000</v>
      </c>
      <c r="H154" s="209">
        <v>302000</v>
      </c>
      <c r="I154" s="209">
        <v>302000</v>
      </c>
      <c r="J154" s="209">
        <v>367000</v>
      </c>
      <c r="K154" s="209">
        <v>367000</v>
      </c>
      <c r="L154" s="209">
        <v>367000</v>
      </c>
      <c r="M154" s="209">
        <v>893000</v>
      </c>
      <c r="N154" s="209">
        <v>893000</v>
      </c>
      <c r="O154" s="209">
        <v>893000</v>
      </c>
      <c r="P154" s="209">
        <v>893000</v>
      </c>
      <c r="Q154" s="209">
        <v>107000</v>
      </c>
      <c r="R154" s="209">
        <v>107000</v>
      </c>
      <c r="S154" s="209">
        <v>107000</v>
      </c>
      <c r="T154" s="209">
        <v>503000</v>
      </c>
      <c r="U154" s="209">
        <v>503000</v>
      </c>
      <c r="V154" s="209">
        <v>503000</v>
      </c>
      <c r="W154" s="209">
        <v>841000</v>
      </c>
      <c r="X154" s="209">
        <v>841000</v>
      </c>
      <c r="Y154" s="209">
        <v>841000</v>
      </c>
      <c r="Z154" s="209">
        <v>580266</v>
      </c>
      <c r="AA154" s="178">
        <f t="shared" si="4"/>
        <v>580266</v>
      </c>
      <c r="AB154" s="60"/>
    </row>
    <row r="155" spans="1:28" ht="15.75" thickBot="1" x14ac:dyDescent="0.3">
      <c r="A155" s="254" t="str">
        <f t="shared" si="5"/>
        <v>192647</v>
      </c>
      <c r="B155" s="189" t="s">
        <v>330</v>
      </c>
      <c r="C155" s="188" t="s">
        <v>331</v>
      </c>
      <c r="D155" s="188" t="s">
        <v>5</v>
      </c>
      <c r="E155" s="208">
        <v>98000</v>
      </c>
      <c r="F155" s="208">
        <v>98000</v>
      </c>
      <c r="G155" s="208">
        <v>207000</v>
      </c>
      <c r="H155" s="208">
        <v>207000</v>
      </c>
      <c r="I155" s="208">
        <v>207000</v>
      </c>
      <c r="J155" s="208">
        <v>199000</v>
      </c>
      <c r="K155" s="208">
        <v>199000</v>
      </c>
      <c r="L155" s="208">
        <v>199000</v>
      </c>
      <c r="M155" s="208">
        <v>385000</v>
      </c>
      <c r="N155" s="208">
        <v>385000</v>
      </c>
      <c r="O155" s="208">
        <v>385000</v>
      </c>
      <c r="P155" s="208">
        <v>385000</v>
      </c>
      <c r="Q155" s="208">
        <v>277000</v>
      </c>
      <c r="R155" s="208">
        <v>277000</v>
      </c>
      <c r="S155" s="208">
        <v>277000</v>
      </c>
      <c r="T155" s="208">
        <v>129000</v>
      </c>
      <c r="U155" s="208">
        <v>129000</v>
      </c>
      <c r="V155" s="208">
        <v>129000</v>
      </c>
      <c r="W155" s="208">
        <v>184000</v>
      </c>
      <c r="X155" s="208">
        <v>184000</v>
      </c>
      <c r="Y155" s="208">
        <v>184000</v>
      </c>
      <c r="Z155" s="208">
        <v>380880</v>
      </c>
      <c r="AA155" s="178">
        <f t="shared" si="4"/>
        <v>380880</v>
      </c>
      <c r="AB155" s="60"/>
    </row>
    <row r="156" spans="1:28" ht="15.75" thickBot="1" x14ac:dyDescent="0.3">
      <c r="A156" s="254" t="str">
        <f t="shared" si="5"/>
        <v>500126</v>
      </c>
      <c r="B156" s="239" t="s">
        <v>1782</v>
      </c>
      <c r="C156" s="245">
        <v>500126</v>
      </c>
      <c r="D156" s="257"/>
      <c r="E156" s="209">
        <v>1130000</v>
      </c>
      <c r="F156" s="209">
        <v>1130000</v>
      </c>
      <c r="G156" s="209">
        <v>2044000</v>
      </c>
      <c r="H156" s="209">
        <v>2044000</v>
      </c>
      <c r="I156" s="209">
        <v>2044000</v>
      </c>
      <c r="J156" s="209">
        <v>2871000</v>
      </c>
      <c r="K156" s="209">
        <v>2871000</v>
      </c>
      <c r="L156" s="209">
        <v>2871000</v>
      </c>
      <c r="M156" s="209">
        <v>9001000</v>
      </c>
      <c r="N156" s="209">
        <v>9001000</v>
      </c>
      <c r="O156" s="209">
        <v>9001000</v>
      </c>
      <c r="P156" s="209">
        <v>9001000</v>
      </c>
      <c r="Q156" s="209">
        <v>7890000</v>
      </c>
      <c r="R156" s="209">
        <v>7890000</v>
      </c>
      <c r="S156" s="209">
        <v>7890000</v>
      </c>
      <c r="T156" s="209">
        <v>2186000</v>
      </c>
      <c r="U156" s="209">
        <v>2186000</v>
      </c>
      <c r="V156" s="209">
        <v>2186000</v>
      </c>
      <c r="W156" s="209">
        <v>5987000</v>
      </c>
      <c r="X156" s="209">
        <v>5987000</v>
      </c>
      <c r="Y156" s="209">
        <v>5987000</v>
      </c>
      <c r="Z156" s="209">
        <v>6801603</v>
      </c>
      <c r="AA156" s="178">
        <f t="shared" si="4"/>
        <v>6801603</v>
      </c>
      <c r="AB156" s="60"/>
    </row>
    <row r="157" spans="1:28" ht="15.75" thickBot="1" x14ac:dyDescent="0.3">
      <c r="A157" s="254" t="str">
        <f t="shared" si="5"/>
        <v>186640</v>
      </c>
      <c r="B157" s="240" t="s">
        <v>333</v>
      </c>
      <c r="C157" s="188" t="s">
        <v>334</v>
      </c>
      <c r="D157" s="188" t="s">
        <v>5</v>
      </c>
      <c r="E157" s="208">
        <v>11000</v>
      </c>
      <c r="F157" s="208">
        <v>11000</v>
      </c>
      <c r="G157" s="208">
        <v>425000</v>
      </c>
      <c r="H157" s="208">
        <v>425000</v>
      </c>
      <c r="I157" s="208">
        <v>425000</v>
      </c>
      <c r="J157" s="208">
        <v>1490000</v>
      </c>
      <c r="K157" s="208">
        <v>1490000</v>
      </c>
      <c r="L157" s="208">
        <v>1490000</v>
      </c>
      <c r="M157" s="208">
        <v>5985000</v>
      </c>
      <c r="N157" s="208">
        <v>5985000</v>
      </c>
      <c r="O157" s="208">
        <v>5985000</v>
      </c>
      <c r="P157" s="208">
        <v>5985000</v>
      </c>
      <c r="Q157" s="208">
        <v>3000000</v>
      </c>
      <c r="R157" s="208">
        <v>3000000</v>
      </c>
      <c r="S157" s="208">
        <v>3000000</v>
      </c>
      <c r="T157" s="208">
        <v>1122000</v>
      </c>
      <c r="U157" s="208">
        <v>1122000</v>
      </c>
      <c r="V157" s="208">
        <v>1122000</v>
      </c>
      <c r="W157" s="208">
        <v>2689000</v>
      </c>
      <c r="X157" s="208">
        <v>2689000</v>
      </c>
      <c r="Y157" s="208">
        <v>2689000</v>
      </c>
      <c r="Z157" s="208">
        <v>4313553</v>
      </c>
      <c r="AA157" s="178">
        <f t="shared" si="4"/>
        <v>4313553</v>
      </c>
      <c r="AB157" s="60"/>
    </row>
    <row r="158" spans="1:28" ht="15.75" thickBot="1" x14ac:dyDescent="0.3">
      <c r="A158" s="254" t="str">
        <f t="shared" si="5"/>
        <v>186645</v>
      </c>
      <c r="B158" s="240" t="s">
        <v>336</v>
      </c>
      <c r="C158" s="188" t="s">
        <v>337</v>
      </c>
      <c r="D158" s="188" t="s">
        <v>5</v>
      </c>
      <c r="E158" s="209">
        <v>1109000</v>
      </c>
      <c r="F158" s="209">
        <v>1109000</v>
      </c>
      <c r="G158" s="209">
        <v>1223000</v>
      </c>
      <c r="H158" s="209">
        <v>1223000</v>
      </c>
      <c r="I158" s="209">
        <v>1223000</v>
      </c>
      <c r="J158" s="209">
        <v>1293000</v>
      </c>
      <c r="K158" s="209">
        <v>1293000</v>
      </c>
      <c r="L158" s="209">
        <v>1293000</v>
      </c>
      <c r="M158" s="209">
        <v>1014000</v>
      </c>
      <c r="N158" s="209">
        <v>1014000</v>
      </c>
      <c r="O158" s="209">
        <v>1014000</v>
      </c>
      <c r="P158" s="209">
        <v>1014000</v>
      </c>
      <c r="Q158" s="209">
        <v>716000</v>
      </c>
      <c r="R158" s="209">
        <v>716000</v>
      </c>
      <c r="S158" s="209">
        <v>716000</v>
      </c>
      <c r="T158" s="209">
        <v>822000</v>
      </c>
      <c r="U158" s="209">
        <v>822000</v>
      </c>
      <c r="V158" s="209">
        <v>822000</v>
      </c>
      <c r="W158" s="209">
        <v>1380000</v>
      </c>
      <c r="X158" s="209">
        <v>1380000</v>
      </c>
      <c r="Y158" s="209">
        <v>1380000</v>
      </c>
      <c r="Z158" s="209">
        <v>1159201</v>
      </c>
      <c r="AA158" s="178">
        <f t="shared" si="4"/>
        <v>1159201</v>
      </c>
    </row>
    <row r="159" spans="1:28" ht="15.75" thickBot="1" x14ac:dyDescent="0.3">
      <c r="A159" s="254" t="str">
        <f t="shared" si="5"/>
        <v>186647</v>
      </c>
      <c r="B159" s="240" t="s">
        <v>339</v>
      </c>
      <c r="C159" s="188" t="s">
        <v>340</v>
      </c>
      <c r="D159" s="188" t="s">
        <v>5</v>
      </c>
      <c r="E159" s="208">
        <v>10000</v>
      </c>
      <c r="F159" s="208">
        <v>10000</v>
      </c>
      <c r="G159" s="208">
        <v>396000</v>
      </c>
      <c r="H159" s="208">
        <v>396000</v>
      </c>
      <c r="I159" s="208">
        <v>396000</v>
      </c>
      <c r="J159" s="208">
        <v>88000</v>
      </c>
      <c r="K159" s="208">
        <v>88000</v>
      </c>
      <c r="L159" s="208">
        <v>88000</v>
      </c>
      <c r="M159" s="208">
        <v>2002000</v>
      </c>
      <c r="N159" s="208">
        <v>2002000</v>
      </c>
      <c r="O159" s="208">
        <v>2002000</v>
      </c>
      <c r="P159" s="208">
        <v>2002000</v>
      </c>
      <c r="Q159" s="208">
        <v>4174000</v>
      </c>
      <c r="R159" s="208">
        <v>4174000</v>
      </c>
      <c r="S159" s="208">
        <v>4174000</v>
      </c>
      <c r="T159" s="208">
        <v>242000</v>
      </c>
      <c r="U159" s="208">
        <v>242000</v>
      </c>
      <c r="V159" s="208">
        <v>242000</v>
      </c>
      <c r="W159" s="208">
        <v>1918000</v>
      </c>
      <c r="X159" s="208">
        <v>1918000</v>
      </c>
      <c r="Y159" s="208">
        <v>1918000</v>
      </c>
      <c r="Z159" s="208">
        <v>1328849</v>
      </c>
      <c r="AA159" s="178">
        <f t="shared" si="4"/>
        <v>1328849</v>
      </c>
    </row>
    <row r="160" spans="1:28" ht="15.75" thickBot="1" x14ac:dyDescent="0.3">
      <c r="A160" s="254" t="str">
        <f t="shared" si="5"/>
        <v>500127</v>
      </c>
      <c r="B160" s="239" t="s">
        <v>1784</v>
      </c>
      <c r="C160" s="245">
        <v>500127</v>
      </c>
      <c r="D160" s="257"/>
      <c r="E160" s="209">
        <v>34072620.18</v>
      </c>
      <c r="F160" s="209">
        <v>38394921.369999997</v>
      </c>
      <c r="G160" s="209">
        <v>43109228.990000002</v>
      </c>
      <c r="H160" s="209">
        <v>47176514.740000002</v>
      </c>
      <c r="I160" s="209">
        <v>49070345.560000002</v>
      </c>
      <c r="J160" s="209">
        <v>53046581.82</v>
      </c>
      <c r="K160" s="209">
        <v>54228978.579999998</v>
      </c>
      <c r="L160" s="209">
        <v>56000642.229999997</v>
      </c>
      <c r="M160" s="209">
        <v>44126236.170000002</v>
      </c>
      <c r="N160" s="209">
        <v>44126236.170000002</v>
      </c>
      <c r="O160" s="209">
        <v>35085521.609999999</v>
      </c>
      <c r="P160" s="209">
        <v>23111736.370000001</v>
      </c>
      <c r="Q160" s="209">
        <v>19528277.390000001</v>
      </c>
      <c r="R160" s="209">
        <v>21115657.09</v>
      </c>
      <c r="S160" s="209">
        <v>22819622.039999999</v>
      </c>
      <c r="T160" s="209">
        <v>22998546.84</v>
      </c>
      <c r="U160" s="209">
        <v>29175215.870000001</v>
      </c>
      <c r="V160" s="209">
        <v>35342084.049999997</v>
      </c>
      <c r="W160" s="209">
        <v>41148009.789999999</v>
      </c>
      <c r="X160" s="209">
        <v>42237647.909999996</v>
      </c>
      <c r="Y160" s="209">
        <v>44518494.520000003</v>
      </c>
      <c r="Z160" s="209">
        <v>43895889.659999996</v>
      </c>
      <c r="AA160" s="178">
        <f t="shared" si="4"/>
        <v>43895889.659999996</v>
      </c>
    </row>
    <row r="161" spans="1:27" ht="15.75" thickBot="1" x14ac:dyDescent="0.3">
      <c r="A161" s="254" t="str">
        <f t="shared" si="5"/>
        <v>500131</v>
      </c>
      <c r="B161" s="240" t="s">
        <v>1786</v>
      </c>
      <c r="C161" s="245">
        <v>500131</v>
      </c>
      <c r="D161" s="257"/>
      <c r="E161" s="208">
        <v>21064161.960000001</v>
      </c>
      <c r="F161" s="208">
        <v>24687776.559999999</v>
      </c>
      <c r="G161" s="208">
        <v>29697279.920000002</v>
      </c>
      <c r="H161" s="208">
        <v>32806097</v>
      </c>
      <c r="I161" s="208">
        <v>34104435.799999997</v>
      </c>
      <c r="J161" s="208">
        <v>38556059.810000002</v>
      </c>
      <c r="K161" s="208">
        <v>39469379.200000003</v>
      </c>
      <c r="L161" s="208">
        <v>40823638.609999999</v>
      </c>
      <c r="M161" s="208">
        <v>29865122.75</v>
      </c>
      <c r="N161" s="208">
        <v>29865122.75</v>
      </c>
      <c r="O161" s="208">
        <v>20104257.609999999</v>
      </c>
      <c r="P161" s="208">
        <v>7985875.4299999997</v>
      </c>
      <c r="Q161" s="208">
        <v>3833123.38</v>
      </c>
      <c r="R161" s="208">
        <v>4864767.68</v>
      </c>
      <c r="S161" s="208">
        <v>5837239.54</v>
      </c>
      <c r="T161" s="208">
        <v>6612292.9199999999</v>
      </c>
      <c r="U161" s="208">
        <v>13236138.529999999</v>
      </c>
      <c r="V161" s="208">
        <v>19543435.530000001</v>
      </c>
      <c r="W161" s="208">
        <v>25659890.300000001</v>
      </c>
      <c r="X161" s="208">
        <v>26617518.829999998</v>
      </c>
      <c r="Y161" s="208">
        <v>29017410.199999999</v>
      </c>
      <c r="Z161" s="208">
        <v>27467529.75</v>
      </c>
      <c r="AA161" s="178">
        <f t="shared" si="4"/>
        <v>27467529.75</v>
      </c>
    </row>
    <row r="162" spans="1:27" ht="15.75" thickBot="1" x14ac:dyDescent="0.3">
      <c r="A162" s="254" t="str">
        <f t="shared" si="5"/>
        <v>164012</v>
      </c>
      <c r="B162" s="189" t="s">
        <v>342</v>
      </c>
      <c r="C162" s="188" t="s">
        <v>343</v>
      </c>
      <c r="D162" s="188" t="s">
        <v>5</v>
      </c>
      <c r="E162" s="209">
        <v>31137464.98</v>
      </c>
      <c r="F162" s="209">
        <v>31368268.670000002</v>
      </c>
      <c r="G162" s="209">
        <v>32714451.370000001</v>
      </c>
      <c r="H162" s="209">
        <v>33471960.100000001</v>
      </c>
      <c r="I162" s="209">
        <v>33840860.899999999</v>
      </c>
      <c r="J162" s="209">
        <v>34986384.670000002</v>
      </c>
      <c r="K162" s="209">
        <v>34079228.93</v>
      </c>
      <c r="L162" s="209">
        <v>36615015.299999997</v>
      </c>
      <c r="M162" s="209">
        <v>32350226.859999999</v>
      </c>
      <c r="N162" s="209">
        <v>32350226.859999999</v>
      </c>
      <c r="O162" s="209">
        <v>27486095.629999999</v>
      </c>
      <c r="P162" s="209">
        <v>19618746.52</v>
      </c>
      <c r="Q162" s="209">
        <v>14749306.98</v>
      </c>
      <c r="R162" s="209">
        <v>14834384.220000001</v>
      </c>
      <c r="S162" s="209">
        <v>14936673.220000001</v>
      </c>
      <c r="T162" s="209">
        <v>15363055.57</v>
      </c>
      <c r="U162" s="209">
        <v>19529473.129999999</v>
      </c>
      <c r="V162" s="209">
        <v>21943183.309999999</v>
      </c>
      <c r="W162" s="209">
        <v>22221527.18</v>
      </c>
      <c r="X162" s="209">
        <v>21866264.449999999</v>
      </c>
      <c r="Y162" s="209">
        <v>24394342.539999999</v>
      </c>
      <c r="Z162" s="209">
        <v>24038518.82</v>
      </c>
      <c r="AA162" s="178">
        <f t="shared" si="4"/>
        <v>24038518.82</v>
      </c>
    </row>
    <row r="163" spans="1:27" ht="15.75" thickBot="1" x14ac:dyDescent="0.3">
      <c r="A163" s="254" t="str">
        <f t="shared" si="5"/>
        <v>164013</v>
      </c>
      <c r="B163" s="189" t="s">
        <v>1618</v>
      </c>
      <c r="C163" s="188" t="s">
        <v>1619</v>
      </c>
      <c r="D163" s="188" t="s">
        <v>5</v>
      </c>
      <c r="E163" s="208">
        <v>0</v>
      </c>
      <c r="F163" s="208">
        <v>0</v>
      </c>
      <c r="G163" s="208">
        <v>0</v>
      </c>
      <c r="H163" s="208">
        <v>0</v>
      </c>
      <c r="I163" s="208">
        <v>0</v>
      </c>
      <c r="J163" s="208">
        <v>171453.46</v>
      </c>
      <c r="K163" s="208">
        <v>171453.46</v>
      </c>
      <c r="L163" s="208">
        <v>171453.46</v>
      </c>
      <c r="M163" s="208">
        <v>171453.46</v>
      </c>
      <c r="N163" s="208">
        <v>171453.46</v>
      </c>
      <c r="O163" s="208">
        <v>171453.46</v>
      </c>
      <c r="P163" s="208">
        <v>171453.46</v>
      </c>
      <c r="Q163" s="208">
        <v>171453.46</v>
      </c>
      <c r="R163" s="208">
        <v>171453.46</v>
      </c>
      <c r="S163" s="208">
        <v>171453.46</v>
      </c>
      <c r="T163" s="208">
        <v>0</v>
      </c>
      <c r="U163" s="208">
        <v>0</v>
      </c>
      <c r="V163" s="208">
        <v>0</v>
      </c>
      <c r="W163" s="208">
        <v>0</v>
      </c>
      <c r="X163" s="208">
        <v>0</v>
      </c>
      <c r="Y163" s="208">
        <v>0</v>
      </c>
      <c r="Z163" s="208">
        <v>0</v>
      </c>
      <c r="AA163" s="178">
        <f t="shared" si="4"/>
        <v>0</v>
      </c>
    </row>
    <row r="164" spans="1:27" ht="15.75" thickBot="1" x14ac:dyDescent="0.3">
      <c r="A164" s="254" t="str">
        <f t="shared" si="5"/>
        <v>164016</v>
      </c>
      <c r="B164" s="189" t="s">
        <v>345</v>
      </c>
      <c r="C164" s="188" t="s">
        <v>346</v>
      </c>
      <c r="D164" s="188" t="s">
        <v>5</v>
      </c>
      <c r="E164" s="209">
        <v>1238494.69</v>
      </c>
      <c r="F164" s="209">
        <v>1238494.69</v>
      </c>
      <c r="G164" s="209">
        <v>1238494.69</v>
      </c>
      <c r="H164" s="209">
        <v>1591661.22</v>
      </c>
      <c r="I164" s="209">
        <v>1948423.21</v>
      </c>
      <c r="J164" s="209">
        <v>2325972.71</v>
      </c>
      <c r="K164" s="209">
        <v>2304092.04</v>
      </c>
      <c r="L164" s="209">
        <v>2332132.61</v>
      </c>
      <c r="M164" s="209">
        <v>2068807.75</v>
      </c>
      <c r="N164" s="209">
        <v>2068807.75</v>
      </c>
      <c r="O164" s="209">
        <v>1589473.47</v>
      </c>
      <c r="P164" s="209">
        <v>1159042.43</v>
      </c>
      <c r="Q164" s="209">
        <v>1370421.56</v>
      </c>
      <c r="R164" s="209">
        <v>1326561.03</v>
      </c>
      <c r="S164" s="209">
        <v>1326561.03</v>
      </c>
      <c r="T164" s="209">
        <v>1326561.03</v>
      </c>
      <c r="U164" s="209">
        <v>1672172.53</v>
      </c>
      <c r="V164" s="209">
        <v>1974346.69</v>
      </c>
      <c r="W164" s="209">
        <v>2226389.4500000002</v>
      </c>
      <c r="X164" s="209">
        <v>2073995.56</v>
      </c>
      <c r="Y164" s="209">
        <v>2057755.54</v>
      </c>
      <c r="Z164" s="209">
        <v>2111977.5299999998</v>
      </c>
      <c r="AA164" s="178">
        <f t="shared" si="4"/>
        <v>2111977.5299999998</v>
      </c>
    </row>
    <row r="165" spans="1:27" ht="15.75" thickBot="1" x14ac:dyDescent="0.3">
      <c r="A165" s="254" t="str">
        <f t="shared" si="5"/>
        <v>164017</v>
      </c>
      <c r="B165" s="189" t="s">
        <v>348</v>
      </c>
      <c r="C165" s="188" t="s">
        <v>349</v>
      </c>
      <c r="D165" s="188" t="s">
        <v>5</v>
      </c>
      <c r="E165" s="208">
        <v>0</v>
      </c>
      <c r="F165" s="208">
        <v>0</v>
      </c>
      <c r="G165" s="208">
        <v>0</v>
      </c>
      <c r="H165" s="208">
        <v>0</v>
      </c>
      <c r="I165" s="208">
        <v>0</v>
      </c>
      <c r="J165" s="208">
        <v>0</v>
      </c>
      <c r="K165" s="208">
        <v>0</v>
      </c>
      <c r="L165" s="208">
        <v>0</v>
      </c>
      <c r="M165" s="208">
        <v>0</v>
      </c>
      <c r="N165" s="208">
        <v>0</v>
      </c>
      <c r="O165" s="208">
        <v>0</v>
      </c>
      <c r="P165" s="208">
        <v>0</v>
      </c>
      <c r="Q165" s="208">
        <v>0</v>
      </c>
      <c r="R165" s="208">
        <v>0</v>
      </c>
      <c r="S165" s="208">
        <v>0</v>
      </c>
      <c r="T165" s="208">
        <v>0</v>
      </c>
      <c r="U165" s="208">
        <v>0</v>
      </c>
      <c r="V165" s="208">
        <v>0</v>
      </c>
      <c r="W165" s="208">
        <v>0</v>
      </c>
      <c r="X165" s="208">
        <v>0</v>
      </c>
      <c r="Y165" s="208">
        <v>0</v>
      </c>
      <c r="Z165" s="208">
        <v>0</v>
      </c>
      <c r="AA165" s="178">
        <f t="shared" si="4"/>
        <v>0</v>
      </c>
    </row>
    <row r="166" spans="1:27" ht="15.75" thickBot="1" x14ac:dyDescent="0.3">
      <c r="A166" s="254" t="str">
        <f t="shared" si="5"/>
        <v>164021</v>
      </c>
      <c r="B166" s="189" t="s">
        <v>351</v>
      </c>
      <c r="C166" s="188" t="s">
        <v>352</v>
      </c>
      <c r="D166" s="188" t="s">
        <v>5</v>
      </c>
      <c r="E166" s="209">
        <v>1228304.24</v>
      </c>
      <c r="F166" s="209">
        <v>1201996.3700000001</v>
      </c>
      <c r="G166" s="209">
        <v>1265220.93</v>
      </c>
      <c r="H166" s="209">
        <v>1367956.71</v>
      </c>
      <c r="I166" s="209">
        <v>1416633.51</v>
      </c>
      <c r="J166" s="209">
        <v>1413192.02</v>
      </c>
      <c r="K166" s="209">
        <v>1395154.22</v>
      </c>
      <c r="L166" s="209">
        <v>1363167.35</v>
      </c>
      <c r="M166" s="209">
        <v>1336656.18</v>
      </c>
      <c r="N166" s="209">
        <v>1336656.18</v>
      </c>
      <c r="O166" s="209">
        <v>1267359.4099999999</v>
      </c>
      <c r="P166" s="209">
        <v>779674.5</v>
      </c>
      <c r="Q166" s="209">
        <v>673581.37</v>
      </c>
      <c r="R166" s="209">
        <v>626046.56000000006</v>
      </c>
      <c r="S166" s="209">
        <v>602998.94999999995</v>
      </c>
      <c r="T166" s="209">
        <v>608266.09</v>
      </c>
      <c r="U166" s="209">
        <v>656430.68000000005</v>
      </c>
      <c r="V166" s="209">
        <v>665987.52</v>
      </c>
      <c r="W166" s="209">
        <v>724552.16</v>
      </c>
      <c r="X166" s="209">
        <v>708178.88</v>
      </c>
      <c r="Y166" s="209">
        <v>685280.71</v>
      </c>
      <c r="Z166" s="209">
        <v>661401.43999999994</v>
      </c>
      <c r="AA166" s="178">
        <f t="shared" si="4"/>
        <v>661401.43999999994</v>
      </c>
    </row>
    <row r="167" spans="1:27" ht="15.75" thickBot="1" x14ac:dyDescent="0.3">
      <c r="A167" s="254" t="str">
        <f t="shared" si="5"/>
        <v>164022</v>
      </c>
      <c r="B167" s="189" t="s">
        <v>354</v>
      </c>
      <c r="C167" s="188" t="s">
        <v>355</v>
      </c>
      <c r="D167" s="188" t="s">
        <v>5</v>
      </c>
      <c r="E167" s="208">
        <v>0</v>
      </c>
      <c r="F167" s="208">
        <v>0</v>
      </c>
      <c r="G167" s="208">
        <v>0</v>
      </c>
      <c r="H167" s="208">
        <v>0</v>
      </c>
      <c r="I167" s="208">
        <v>0</v>
      </c>
      <c r="J167" s="208">
        <v>0</v>
      </c>
      <c r="K167" s="208">
        <v>0</v>
      </c>
      <c r="L167" s="208">
        <v>0</v>
      </c>
      <c r="M167" s="208">
        <v>0</v>
      </c>
      <c r="N167" s="208">
        <v>0</v>
      </c>
      <c r="O167" s="208">
        <v>0</v>
      </c>
      <c r="P167" s="208">
        <v>0</v>
      </c>
      <c r="Q167" s="208">
        <v>0</v>
      </c>
      <c r="R167" s="208">
        <v>0</v>
      </c>
      <c r="S167" s="208">
        <v>0</v>
      </c>
      <c r="T167" s="208">
        <v>0</v>
      </c>
      <c r="U167" s="208">
        <v>0</v>
      </c>
      <c r="V167" s="208">
        <v>0</v>
      </c>
      <c r="W167" s="208">
        <v>0</v>
      </c>
      <c r="X167" s="208">
        <v>0</v>
      </c>
      <c r="Y167" s="208">
        <v>0</v>
      </c>
      <c r="Z167" s="208">
        <v>0</v>
      </c>
      <c r="AA167" s="178">
        <f t="shared" si="4"/>
        <v>0</v>
      </c>
    </row>
    <row r="168" spans="1:27" ht="15.75" thickBot="1" x14ac:dyDescent="0.3">
      <c r="A168" s="254" t="str">
        <f t="shared" si="5"/>
        <v>164023</v>
      </c>
      <c r="B168" s="189" t="s">
        <v>357</v>
      </c>
      <c r="C168" s="188" t="s">
        <v>358</v>
      </c>
      <c r="D168" s="188" t="s">
        <v>5</v>
      </c>
      <c r="E168" s="209">
        <v>1390828.39</v>
      </c>
      <c r="F168" s="209">
        <v>1563458.31</v>
      </c>
      <c r="G168" s="209">
        <v>1647939.96</v>
      </c>
      <c r="H168" s="209">
        <v>1568225.6</v>
      </c>
      <c r="I168" s="209">
        <v>1523114.62</v>
      </c>
      <c r="J168" s="209">
        <v>1479261.86</v>
      </c>
      <c r="K168" s="209">
        <v>1519450.55</v>
      </c>
      <c r="L168" s="209">
        <v>1829269.91</v>
      </c>
      <c r="M168" s="209">
        <v>2363939.4300000002</v>
      </c>
      <c r="N168" s="209">
        <v>2363939.4300000002</v>
      </c>
      <c r="O168" s="209">
        <v>2255550.71</v>
      </c>
      <c r="P168" s="209">
        <v>1070824.51</v>
      </c>
      <c r="Q168" s="209">
        <v>650807.6</v>
      </c>
      <c r="R168" s="209">
        <v>628824.43000000005</v>
      </c>
      <c r="S168" s="209">
        <v>855104.26</v>
      </c>
      <c r="T168" s="209">
        <v>936816.7</v>
      </c>
      <c r="U168" s="209">
        <v>1185668.28</v>
      </c>
      <c r="V168" s="209">
        <v>1457490.82</v>
      </c>
      <c r="W168" s="209">
        <v>1560521.08</v>
      </c>
      <c r="X168" s="209">
        <v>1969079.94</v>
      </c>
      <c r="Y168" s="209">
        <v>2095571.41</v>
      </c>
      <c r="Z168" s="209">
        <v>2052584.65</v>
      </c>
      <c r="AA168" s="178">
        <f t="shared" si="4"/>
        <v>2052584.65</v>
      </c>
    </row>
    <row r="169" spans="1:27" ht="15.75" thickBot="1" x14ac:dyDescent="0.3">
      <c r="A169" s="254" t="str">
        <f t="shared" si="5"/>
        <v>164032</v>
      </c>
      <c r="B169" s="189" t="s">
        <v>360</v>
      </c>
      <c r="C169" s="188" t="s">
        <v>361</v>
      </c>
      <c r="D169" s="188" t="s">
        <v>5</v>
      </c>
      <c r="E169" s="208">
        <v>-13930930.34</v>
      </c>
      <c r="F169" s="208">
        <v>-10684441.48</v>
      </c>
      <c r="G169" s="208">
        <v>-7168827.0300000003</v>
      </c>
      <c r="H169" s="208">
        <v>-5193706.63</v>
      </c>
      <c r="I169" s="208">
        <v>-4624596.4400000004</v>
      </c>
      <c r="J169" s="208">
        <v>-1820204.91</v>
      </c>
      <c r="K169" s="208">
        <v>0</v>
      </c>
      <c r="L169" s="208">
        <v>-1487400.02</v>
      </c>
      <c r="M169" s="208">
        <v>-8425960.9299999997</v>
      </c>
      <c r="N169" s="208">
        <v>-8425960.9299999997</v>
      </c>
      <c r="O169" s="208">
        <v>-12665675.07</v>
      </c>
      <c r="P169" s="208">
        <v>-14813865.99</v>
      </c>
      <c r="Q169" s="208">
        <v>-13782447.59</v>
      </c>
      <c r="R169" s="208">
        <v>-12722502.02</v>
      </c>
      <c r="S169" s="208">
        <v>-12055551.380000001</v>
      </c>
      <c r="T169" s="208">
        <v>-11622406.470000001</v>
      </c>
      <c r="U169" s="208">
        <v>-9807606.0899999999</v>
      </c>
      <c r="V169" s="208">
        <v>-6497572.8099999996</v>
      </c>
      <c r="W169" s="208">
        <v>-1073099.57</v>
      </c>
      <c r="X169" s="208">
        <v>0</v>
      </c>
      <c r="Y169" s="208">
        <v>-215540</v>
      </c>
      <c r="Z169" s="208">
        <v>-1396952.69</v>
      </c>
      <c r="AA169" s="178">
        <f t="shared" si="4"/>
        <v>-1396952.69</v>
      </c>
    </row>
    <row r="170" spans="1:27" ht="15.75" thickBot="1" x14ac:dyDescent="0.3">
      <c r="A170" s="254" t="str">
        <f t="shared" si="5"/>
        <v>500132</v>
      </c>
      <c r="B170" s="240" t="s">
        <v>1788</v>
      </c>
      <c r="C170" s="245">
        <v>500132</v>
      </c>
      <c r="D170" s="257"/>
      <c r="E170" s="209">
        <v>13008458.220000001</v>
      </c>
      <c r="F170" s="209">
        <v>13707144.810000001</v>
      </c>
      <c r="G170" s="209">
        <v>13411949.07</v>
      </c>
      <c r="H170" s="209">
        <v>14370417.74</v>
      </c>
      <c r="I170" s="209">
        <v>14965909.76</v>
      </c>
      <c r="J170" s="209">
        <v>14490522.01</v>
      </c>
      <c r="K170" s="209">
        <v>14759599.380000001</v>
      </c>
      <c r="L170" s="209">
        <v>15177003.619999999</v>
      </c>
      <c r="M170" s="209">
        <v>14261113.42</v>
      </c>
      <c r="N170" s="209">
        <v>14261113.42</v>
      </c>
      <c r="O170" s="209">
        <v>14981264</v>
      </c>
      <c r="P170" s="209">
        <v>15125860.939999999</v>
      </c>
      <c r="Q170" s="209">
        <v>15695154.01</v>
      </c>
      <c r="R170" s="209">
        <v>16250889.41</v>
      </c>
      <c r="S170" s="209">
        <v>16982382.5</v>
      </c>
      <c r="T170" s="209">
        <v>16386253.92</v>
      </c>
      <c r="U170" s="209">
        <v>15939077.34</v>
      </c>
      <c r="V170" s="209">
        <v>15798648.52</v>
      </c>
      <c r="W170" s="209">
        <v>15488119.49</v>
      </c>
      <c r="X170" s="209">
        <v>15620129.08</v>
      </c>
      <c r="Y170" s="209">
        <v>15501084.32</v>
      </c>
      <c r="Z170" s="209">
        <v>16428359.91</v>
      </c>
      <c r="AA170" s="178">
        <f t="shared" si="4"/>
        <v>16428359.91</v>
      </c>
    </row>
    <row r="171" spans="1:27" ht="15.75" thickBot="1" x14ac:dyDescent="0.3">
      <c r="A171" s="254" t="str">
        <f t="shared" si="5"/>
        <v>154001</v>
      </c>
      <c r="B171" s="189" t="s">
        <v>363</v>
      </c>
      <c r="C171" s="188" t="s">
        <v>364</v>
      </c>
      <c r="D171" s="188" t="s">
        <v>5</v>
      </c>
      <c r="E171" s="208">
        <v>11702602.74</v>
      </c>
      <c r="F171" s="208">
        <v>12233431.23</v>
      </c>
      <c r="G171" s="208">
        <v>12096996.6</v>
      </c>
      <c r="H171" s="208">
        <v>12934593.52</v>
      </c>
      <c r="I171" s="208">
        <v>13448191.5</v>
      </c>
      <c r="J171" s="208">
        <v>13173455.83</v>
      </c>
      <c r="K171" s="208">
        <v>13310592.26</v>
      </c>
      <c r="L171" s="208">
        <v>13379130.949999999</v>
      </c>
      <c r="M171" s="208">
        <v>13071435.18</v>
      </c>
      <c r="N171" s="208">
        <v>13071435.18</v>
      </c>
      <c r="O171" s="208">
        <v>13698939.1</v>
      </c>
      <c r="P171" s="208">
        <v>13879292.68</v>
      </c>
      <c r="Q171" s="208">
        <v>14645372.99</v>
      </c>
      <c r="R171" s="208">
        <v>14833533.25</v>
      </c>
      <c r="S171" s="208">
        <v>15591060.73</v>
      </c>
      <c r="T171" s="208">
        <v>15111923.279999999</v>
      </c>
      <c r="U171" s="208">
        <v>14478745.24</v>
      </c>
      <c r="V171" s="208">
        <v>14324181.939999999</v>
      </c>
      <c r="W171" s="208">
        <v>14029405.98</v>
      </c>
      <c r="X171" s="208">
        <v>14001989.960000001</v>
      </c>
      <c r="Y171" s="208">
        <v>13927727.98</v>
      </c>
      <c r="Z171" s="208">
        <v>14850420.390000001</v>
      </c>
      <c r="AA171" s="178">
        <f t="shared" si="4"/>
        <v>14850420.390000001</v>
      </c>
    </row>
    <row r="172" spans="1:27" ht="15.75" thickBot="1" x14ac:dyDescent="0.3">
      <c r="A172" s="254" t="str">
        <f t="shared" si="5"/>
        <v>154003</v>
      </c>
      <c r="B172" s="189" t="s">
        <v>366</v>
      </c>
      <c r="C172" s="188" t="s">
        <v>367</v>
      </c>
      <c r="D172" s="188" t="s">
        <v>5</v>
      </c>
      <c r="E172" s="209">
        <v>828038.07</v>
      </c>
      <c r="F172" s="209">
        <v>852025.74</v>
      </c>
      <c r="G172" s="209">
        <v>832104.05</v>
      </c>
      <c r="H172" s="209">
        <v>882448.7</v>
      </c>
      <c r="I172" s="209">
        <v>928521.28</v>
      </c>
      <c r="J172" s="209">
        <v>882496.7</v>
      </c>
      <c r="K172" s="209">
        <v>952175.18</v>
      </c>
      <c r="L172" s="209">
        <v>923154.52</v>
      </c>
      <c r="M172" s="209">
        <v>879462.59</v>
      </c>
      <c r="N172" s="209">
        <v>879462.59</v>
      </c>
      <c r="O172" s="209">
        <v>941824.76</v>
      </c>
      <c r="P172" s="209">
        <v>943527.5</v>
      </c>
      <c r="Q172" s="209">
        <v>871187.93</v>
      </c>
      <c r="R172" s="209">
        <v>854951.34</v>
      </c>
      <c r="S172" s="209">
        <v>815707.05</v>
      </c>
      <c r="T172" s="209">
        <v>875428.46</v>
      </c>
      <c r="U172" s="209">
        <v>838792.95</v>
      </c>
      <c r="V172" s="209">
        <v>829872.16</v>
      </c>
      <c r="W172" s="209">
        <v>943400.43</v>
      </c>
      <c r="X172" s="209">
        <v>1060739.0900000001</v>
      </c>
      <c r="Y172" s="209">
        <v>967132.68</v>
      </c>
      <c r="Z172" s="209">
        <v>944229.69</v>
      </c>
      <c r="AA172" s="178">
        <f t="shared" si="4"/>
        <v>944229.69</v>
      </c>
    </row>
    <row r="173" spans="1:27" ht="15.75" thickBot="1" x14ac:dyDescent="0.3">
      <c r="A173" s="254" t="str">
        <f t="shared" si="5"/>
        <v>154005</v>
      </c>
      <c r="B173" s="189" t="s">
        <v>369</v>
      </c>
      <c r="C173" s="188" t="s">
        <v>370</v>
      </c>
      <c r="D173" s="188" t="s">
        <v>5</v>
      </c>
      <c r="E173" s="208">
        <v>0</v>
      </c>
      <c r="F173" s="208">
        <v>0</v>
      </c>
      <c r="G173" s="208">
        <v>0</v>
      </c>
      <c r="H173" s="208">
        <v>0</v>
      </c>
      <c r="I173" s="208">
        <v>0</v>
      </c>
      <c r="J173" s="208">
        <v>0</v>
      </c>
      <c r="K173" s="208">
        <v>0</v>
      </c>
      <c r="L173" s="208">
        <v>0</v>
      </c>
      <c r="M173" s="208">
        <v>0</v>
      </c>
      <c r="N173" s="208">
        <v>0</v>
      </c>
      <c r="O173" s="208">
        <v>0</v>
      </c>
      <c r="P173" s="208">
        <v>0</v>
      </c>
      <c r="Q173" s="208">
        <v>0</v>
      </c>
      <c r="R173" s="208">
        <v>0</v>
      </c>
      <c r="S173" s="208">
        <v>0</v>
      </c>
      <c r="T173" s="208">
        <v>0</v>
      </c>
      <c r="U173" s="208">
        <v>0</v>
      </c>
      <c r="V173" s="208">
        <v>0</v>
      </c>
      <c r="W173" s="208">
        <v>0</v>
      </c>
      <c r="X173" s="208">
        <v>0</v>
      </c>
      <c r="Y173" s="208">
        <v>0</v>
      </c>
      <c r="Z173" s="208">
        <v>0</v>
      </c>
      <c r="AA173" s="178">
        <f t="shared" si="4"/>
        <v>0</v>
      </c>
    </row>
    <row r="174" spans="1:27" ht="15.75" thickBot="1" x14ac:dyDescent="0.3">
      <c r="A174" s="254" t="str">
        <f t="shared" si="5"/>
        <v>154007</v>
      </c>
      <c r="B174" s="189" t="s">
        <v>372</v>
      </c>
      <c r="C174" s="188" t="s">
        <v>373</v>
      </c>
      <c r="D174" s="188" t="s">
        <v>5</v>
      </c>
      <c r="E174" s="209">
        <v>0</v>
      </c>
      <c r="F174" s="209">
        <v>0</v>
      </c>
      <c r="G174" s="209">
        <v>0</v>
      </c>
      <c r="H174" s="209">
        <v>0</v>
      </c>
      <c r="I174" s="209">
        <v>0</v>
      </c>
      <c r="J174" s="209">
        <v>0</v>
      </c>
      <c r="K174" s="209">
        <v>0</v>
      </c>
      <c r="L174" s="209">
        <v>0</v>
      </c>
      <c r="M174" s="209">
        <v>0</v>
      </c>
      <c r="N174" s="209">
        <v>0</v>
      </c>
      <c r="O174" s="209">
        <v>0</v>
      </c>
      <c r="P174" s="209">
        <v>0</v>
      </c>
      <c r="Q174" s="209">
        <v>0</v>
      </c>
      <c r="R174" s="209">
        <v>0</v>
      </c>
      <c r="S174" s="209">
        <v>0</v>
      </c>
      <c r="T174" s="209">
        <v>0</v>
      </c>
      <c r="U174" s="209">
        <v>0</v>
      </c>
      <c r="V174" s="209">
        <v>0</v>
      </c>
      <c r="W174" s="209">
        <v>0</v>
      </c>
      <c r="X174" s="209">
        <v>0</v>
      </c>
      <c r="Y174" s="209">
        <v>0</v>
      </c>
      <c r="Z174" s="209">
        <v>0</v>
      </c>
      <c r="AA174" s="178">
        <f t="shared" si="4"/>
        <v>0</v>
      </c>
    </row>
    <row r="175" spans="1:27" ht="15.75" thickBot="1" x14ac:dyDescent="0.3">
      <c r="A175" s="254" t="str">
        <f t="shared" si="5"/>
        <v>154010</v>
      </c>
      <c r="B175" s="189" t="s">
        <v>375</v>
      </c>
      <c r="C175" s="188" t="s">
        <v>376</v>
      </c>
      <c r="D175" s="188" t="s">
        <v>5</v>
      </c>
      <c r="E175" s="208">
        <v>291802.07</v>
      </c>
      <c r="F175" s="208">
        <v>309800.92</v>
      </c>
      <c r="G175" s="208">
        <v>186092.99</v>
      </c>
      <c r="H175" s="208">
        <v>268813.69</v>
      </c>
      <c r="I175" s="208">
        <v>311354.88</v>
      </c>
      <c r="J175" s="208">
        <v>206532.64</v>
      </c>
      <c r="K175" s="208">
        <v>282661.69</v>
      </c>
      <c r="L175" s="208">
        <v>322938.03999999998</v>
      </c>
      <c r="M175" s="208">
        <v>184970.67</v>
      </c>
      <c r="N175" s="208">
        <v>184970.67</v>
      </c>
      <c r="O175" s="208">
        <v>265234.71000000002</v>
      </c>
      <c r="P175" s="208">
        <v>268283</v>
      </c>
      <c r="Q175" s="208">
        <v>174386.74</v>
      </c>
      <c r="R175" s="208">
        <v>281341.5</v>
      </c>
      <c r="S175" s="208">
        <v>310589.76</v>
      </c>
      <c r="T175" s="208">
        <v>156799.45000000001</v>
      </c>
      <c r="U175" s="208">
        <v>289783.44</v>
      </c>
      <c r="V175" s="208">
        <v>311066.98</v>
      </c>
      <c r="W175" s="208">
        <v>195697.22</v>
      </c>
      <c r="X175" s="208">
        <v>263696.15999999997</v>
      </c>
      <c r="Y175" s="208">
        <v>307093.84999999998</v>
      </c>
      <c r="Z175" s="208">
        <v>111334.87</v>
      </c>
      <c r="AA175" s="178">
        <f t="shared" si="4"/>
        <v>111334.87</v>
      </c>
    </row>
    <row r="176" spans="1:27" ht="15.75" thickBot="1" x14ac:dyDescent="0.3">
      <c r="A176" s="254" t="str">
        <f t="shared" si="5"/>
        <v>154038</v>
      </c>
      <c r="B176" s="189" t="s">
        <v>1621</v>
      </c>
      <c r="C176" s="188" t="s">
        <v>1622</v>
      </c>
      <c r="D176" s="188" t="s">
        <v>5</v>
      </c>
      <c r="E176" s="209">
        <v>0</v>
      </c>
      <c r="F176" s="209">
        <v>0</v>
      </c>
      <c r="G176" s="209">
        <v>0</v>
      </c>
      <c r="H176" s="209">
        <v>0</v>
      </c>
      <c r="I176" s="209">
        <v>0</v>
      </c>
      <c r="J176" s="209">
        <v>-49326.98</v>
      </c>
      <c r="K176" s="209">
        <v>-49326.98</v>
      </c>
      <c r="L176" s="209">
        <v>0</v>
      </c>
      <c r="M176" s="209">
        <v>-182601.87</v>
      </c>
      <c r="N176" s="209">
        <v>-182601.87</v>
      </c>
      <c r="O176" s="209">
        <v>-182607.87</v>
      </c>
      <c r="P176" s="209">
        <v>-182601.87</v>
      </c>
      <c r="Q176" s="209">
        <v>-182601.87</v>
      </c>
      <c r="R176" s="209">
        <v>0</v>
      </c>
      <c r="S176" s="209">
        <v>0</v>
      </c>
      <c r="T176" s="209">
        <v>0</v>
      </c>
      <c r="U176" s="209">
        <v>0</v>
      </c>
      <c r="V176" s="209">
        <v>0</v>
      </c>
      <c r="W176" s="209">
        <v>0</v>
      </c>
      <c r="X176" s="209">
        <v>0</v>
      </c>
      <c r="Y176" s="209">
        <v>-55105.36</v>
      </c>
      <c r="Z176" s="209">
        <v>0</v>
      </c>
      <c r="AA176" s="178">
        <f t="shared" si="4"/>
        <v>0</v>
      </c>
    </row>
    <row r="177" spans="1:27" ht="15.75" thickBot="1" x14ac:dyDescent="0.3">
      <c r="A177" s="254" t="str">
        <f t="shared" si="5"/>
        <v>154039</v>
      </c>
      <c r="B177" s="189" t="s">
        <v>1623</v>
      </c>
      <c r="C177" s="188" t="s">
        <v>379</v>
      </c>
      <c r="D177" s="188" t="s">
        <v>5</v>
      </c>
      <c r="E177" s="208">
        <v>-53036.1</v>
      </c>
      <c r="F177" s="208">
        <v>-18671.599999999999</v>
      </c>
      <c r="G177" s="208">
        <v>-23558.87</v>
      </c>
      <c r="H177" s="208">
        <v>-23558.87</v>
      </c>
      <c r="I177" s="208">
        <v>-18671.599999999999</v>
      </c>
      <c r="J177" s="208">
        <v>-18671.599999999999</v>
      </c>
      <c r="K177" s="208">
        <v>-18671.599999999999</v>
      </c>
      <c r="L177" s="208">
        <v>-18671.599999999999</v>
      </c>
      <c r="M177" s="208">
        <v>-18671.599999999999</v>
      </c>
      <c r="N177" s="208">
        <v>-18671.599999999999</v>
      </c>
      <c r="O177" s="208">
        <v>-18671.599999999999</v>
      </c>
      <c r="P177" s="208">
        <v>-18671.599999999999</v>
      </c>
      <c r="Q177" s="208">
        <v>-18671.599999999999</v>
      </c>
      <c r="R177" s="208">
        <v>-18671.599999999999</v>
      </c>
      <c r="S177" s="208">
        <v>-18671.599999999999</v>
      </c>
      <c r="T177" s="208">
        <v>-18671.599999999999</v>
      </c>
      <c r="U177" s="208">
        <v>-18671.599999999999</v>
      </c>
      <c r="V177" s="208">
        <v>-5222.6000000000004</v>
      </c>
      <c r="W177" s="208">
        <v>-5222.6000000000004</v>
      </c>
      <c r="X177" s="208">
        <v>-5222.6000000000004</v>
      </c>
      <c r="Y177" s="208">
        <v>-5222.6000000000004</v>
      </c>
      <c r="Z177" s="208">
        <v>-5222.6000000000004</v>
      </c>
      <c r="AA177" s="178">
        <f t="shared" si="4"/>
        <v>-5222.6000000000004</v>
      </c>
    </row>
    <row r="178" spans="1:27" ht="15.75" thickBot="1" x14ac:dyDescent="0.3">
      <c r="A178" s="254" t="str">
        <f t="shared" si="5"/>
        <v>154040</v>
      </c>
      <c r="B178" s="189" t="s">
        <v>381</v>
      </c>
      <c r="C178" s="188" t="s">
        <v>382</v>
      </c>
      <c r="D178" s="188" t="s">
        <v>5</v>
      </c>
      <c r="E178" s="209">
        <v>112407.64</v>
      </c>
      <c r="F178" s="209">
        <v>207932.68</v>
      </c>
      <c r="G178" s="209">
        <v>196228.68</v>
      </c>
      <c r="H178" s="209">
        <v>185854.68</v>
      </c>
      <c r="I178" s="209">
        <v>173022.84</v>
      </c>
      <c r="J178" s="209">
        <v>161489.07999999999</v>
      </c>
      <c r="K178" s="209">
        <v>144784.28</v>
      </c>
      <c r="L178" s="209">
        <v>444589.37</v>
      </c>
      <c r="M178" s="209">
        <v>194666.09</v>
      </c>
      <c r="N178" s="209">
        <v>194666.09</v>
      </c>
      <c r="O178" s="209">
        <v>152276.32999999999</v>
      </c>
      <c r="P178" s="209">
        <v>110205.77</v>
      </c>
      <c r="Q178" s="209">
        <v>80115.850000000006</v>
      </c>
      <c r="R178" s="209">
        <v>174587.08</v>
      </c>
      <c r="S178" s="209">
        <v>161116.84</v>
      </c>
      <c r="T178" s="209">
        <v>146992.24</v>
      </c>
      <c r="U178" s="209">
        <v>240581.12</v>
      </c>
      <c r="V178" s="209">
        <v>229494.24</v>
      </c>
      <c r="W178" s="209">
        <v>217364.64</v>
      </c>
      <c r="X178" s="209">
        <v>193850.23999999999</v>
      </c>
      <c r="Y178" s="209">
        <v>166845.92000000001</v>
      </c>
      <c r="Z178" s="209">
        <v>244378.47</v>
      </c>
      <c r="AA178" s="178">
        <f t="shared" si="4"/>
        <v>244378.47</v>
      </c>
    </row>
    <row r="179" spans="1:27" ht="15.75" thickBot="1" x14ac:dyDescent="0.3">
      <c r="A179" s="254" t="str">
        <f t="shared" si="5"/>
        <v>154050</v>
      </c>
      <c r="B179" s="189" t="s">
        <v>384</v>
      </c>
      <c r="C179" s="188" t="s">
        <v>385</v>
      </c>
      <c r="D179" s="188" t="s">
        <v>5</v>
      </c>
      <c r="E179" s="208">
        <v>27953.37</v>
      </c>
      <c r="F179" s="208">
        <v>27953.37</v>
      </c>
      <c r="G179" s="208">
        <v>27953.37</v>
      </c>
      <c r="H179" s="208">
        <v>27953.37</v>
      </c>
      <c r="I179" s="208">
        <v>27953.37</v>
      </c>
      <c r="J179" s="208">
        <v>27953.37</v>
      </c>
      <c r="K179" s="208">
        <v>27953.37</v>
      </c>
      <c r="L179" s="208">
        <v>27953.37</v>
      </c>
      <c r="M179" s="208">
        <v>31312.87</v>
      </c>
      <c r="N179" s="208">
        <v>31312.87</v>
      </c>
      <c r="O179" s="208">
        <v>31312.87</v>
      </c>
      <c r="P179" s="208">
        <v>31312.87</v>
      </c>
      <c r="Q179" s="208">
        <v>31312.87</v>
      </c>
      <c r="R179" s="208">
        <v>31312.87</v>
      </c>
      <c r="S179" s="208">
        <v>31312.87</v>
      </c>
      <c r="T179" s="208">
        <v>31312.87</v>
      </c>
      <c r="U179" s="208">
        <v>31312.87</v>
      </c>
      <c r="V179" s="208">
        <v>31312.87</v>
      </c>
      <c r="W179" s="208">
        <v>31312.87</v>
      </c>
      <c r="X179" s="208">
        <v>31312.87</v>
      </c>
      <c r="Y179" s="208">
        <v>31312.87</v>
      </c>
      <c r="Z179" s="208">
        <v>45777.48</v>
      </c>
      <c r="AA179" s="178">
        <f t="shared" si="4"/>
        <v>45777.48</v>
      </c>
    </row>
    <row r="180" spans="1:27" ht="15.75" thickBot="1" x14ac:dyDescent="0.3">
      <c r="A180" s="254" t="str">
        <f t="shared" si="5"/>
        <v>154071</v>
      </c>
      <c r="B180" s="189" t="s">
        <v>387</v>
      </c>
      <c r="C180" s="188" t="s">
        <v>388</v>
      </c>
      <c r="D180" s="188" t="s">
        <v>5</v>
      </c>
      <c r="E180" s="209">
        <v>19127.34</v>
      </c>
      <c r="F180" s="209">
        <v>27389.63</v>
      </c>
      <c r="G180" s="209">
        <v>23739.41</v>
      </c>
      <c r="H180" s="209">
        <v>27526.86</v>
      </c>
      <c r="I180" s="209">
        <v>28201.27</v>
      </c>
      <c r="J180" s="209">
        <v>30017.17</v>
      </c>
      <c r="K180" s="209">
        <v>26661.26</v>
      </c>
      <c r="L180" s="209">
        <v>18609.43</v>
      </c>
      <c r="M180" s="209">
        <v>20397.240000000002</v>
      </c>
      <c r="N180" s="209">
        <v>20397.240000000002</v>
      </c>
      <c r="O180" s="209">
        <v>13066.38</v>
      </c>
      <c r="P180" s="209">
        <v>12515.21</v>
      </c>
      <c r="Q180" s="209">
        <v>12963.62</v>
      </c>
      <c r="R180" s="209">
        <v>11176.93</v>
      </c>
      <c r="S180" s="209">
        <v>10422.84</v>
      </c>
      <c r="T180" s="209">
        <v>5620.94</v>
      </c>
      <c r="U180" s="209">
        <v>7108.52</v>
      </c>
      <c r="V180" s="209">
        <v>7014.98</v>
      </c>
      <c r="W180" s="209">
        <v>5415.87</v>
      </c>
      <c r="X180" s="209">
        <v>3856.04</v>
      </c>
      <c r="Y180" s="209">
        <v>40575.07</v>
      </c>
      <c r="Z180" s="209">
        <v>77061.990000000005</v>
      </c>
      <c r="AA180" s="178">
        <f t="shared" si="4"/>
        <v>77061.990000000005</v>
      </c>
    </row>
    <row r="181" spans="1:27" ht="15.75" thickBot="1" x14ac:dyDescent="0.3">
      <c r="A181" s="254" t="str">
        <f t="shared" si="5"/>
        <v>154073</v>
      </c>
      <c r="B181" s="189" t="s">
        <v>390</v>
      </c>
      <c r="C181" s="188" t="s">
        <v>391</v>
      </c>
      <c r="D181" s="188" t="s">
        <v>5</v>
      </c>
      <c r="E181" s="208">
        <v>79563.09</v>
      </c>
      <c r="F181" s="208">
        <v>67282.84</v>
      </c>
      <c r="G181" s="208">
        <v>72392.84</v>
      </c>
      <c r="H181" s="208">
        <v>66785.789999999994</v>
      </c>
      <c r="I181" s="208">
        <v>67336.22</v>
      </c>
      <c r="J181" s="208">
        <v>76575.8</v>
      </c>
      <c r="K181" s="208">
        <v>82769.919999999998</v>
      </c>
      <c r="L181" s="208">
        <v>79299.539999999994</v>
      </c>
      <c r="M181" s="208">
        <v>80142.25</v>
      </c>
      <c r="N181" s="208">
        <v>80142.25</v>
      </c>
      <c r="O181" s="208">
        <v>79889.320000000007</v>
      </c>
      <c r="P181" s="208">
        <v>81997.38</v>
      </c>
      <c r="Q181" s="208">
        <v>81087.48</v>
      </c>
      <c r="R181" s="208">
        <v>82658.039999999994</v>
      </c>
      <c r="S181" s="208">
        <v>80844.009999999995</v>
      </c>
      <c r="T181" s="208">
        <v>76848.28</v>
      </c>
      <c r="U181" s="208">
        <v>71424.800000000003</v>
      </c>
      <c r="V181" s="208">
        <v>70927.95</v>
      </c>
      <c r="W181" s="208">
        <v>70745.08</v>
      </c>
      <c r="X181" s="208">
        <v>69907.320000000007</v>
      </c>
      <c r="Y181" s="208">
        <v>120723.91</v>
      </c>
      <c r="Z181" s="208">
        <v>160379.62</v>
      </c>
      <c r="AA181" s="178">
        <f t="shared" si="4"/>
        <v>160379.62</v>
      </c>
    </row>
    <row r="182" spans="1:27" ht="15.75" thickBot="1" x14ac:dyDescent="0.3">
      <c r="A182" s="254" t="str">
        <f t="shared" si="5"/>
        <v>154085</v>
      </c>
      <c r="B182" s="189" t="s">
        <v>393</v>
      </c>
      <c r="C182" s="188" t="s">
        <v>394</v>
      </c>
      <c r="D182" s="188" t="s">
        <v>5</v>
      </c>
      <c r="E182" s="209">
        <v>0</v>
      </c>
      <c r="F182" s="209">
        <v>0</v>
      </c>
      <c r="G182" s="209">
        <v>0</v>
      </c>
      <c r="H182" s="209">
        <v>0</v>
      </c>
      <c r="I182" s="209">
        <v>0</v>
      </c>
      <c r="J182" s="209">
        <v>0</v>
      </c>
      <c r="K182" s="209">
        <v>0</v>
      </c>
      <c r="L182" s="209">
        <v>0</v>
      </c>
      <c r="M182" s="209">
        <v>0</v>
      </c>
      <c r="N182" s="209">
        <v>0</v>
      </c>
      <c r="O182" s="209">
        <v>0</v>
      </c>
      <c r="P182" s="209">
        <v>0</v>
      </c>
      <c r="Q182" s="209">
        <v>0</v>
      </c>
      <c r="R182" s="209">
        <v>0</v>
      </c>
      <c r="S182" s="209">
        <v>0</v>
      </c>
      <c r="T182" s="209">
        <v>0</v>
      </c>
      <c r="U182" s="209">
        <v>0</v>
      </c>
      <c r="V182" s="209">
        <v>0</v>
      </c>
      <c r="W182" s="209">
        <v>0</v>
      </c>
      <c r="X182" s="209">
        <v>0</v>
      </c>
      <c r="Y182" s="209">
        <v>0</v>
      </c>
      <c r="Z182" s="209">
        <v>0</v>
      </c>
      <c r="AA182" s="178">
        <f t="shared" si="4"/>
        <v>0</v>
      </c>
    </row>
    <row r="183" spans="1:27" ht="15.75" thickBot="1" x14ac:dyDescent="0.3">
      <c r="A183" s="254" t="str">
        <f t="shared" si="5"/>
        <v>154666</v>
      </c>
      <c r="B183" s="189" t="s">
        <v>396</v>
      </c>
      <c r="C183" s="188" t="s">
        <v>397</v>
      </c>
      <c r="D183" s="188" t="s">
        <v>5</v>
      </c>
      <c r="E183" s="208">
        <v>0</v>
      </c>
      <c r="F183" s="208">
        <v>0</v>
      </c>
      <c r="G183" s="208">
        <v>0</v>
      </c>
      <c r="H183" s="208">
        <v>0</v>
      </c>
      <c r="I183" s="208">
        <v>0</v>
      </c>
      <c r="J183" s="208">
        <v>0</v>
      </c>
      <c r="K183" s="208">
        <v>0</v>
      </c>
      <c r="L183" s="208">
        <v>0</v>
      </c>
      <c r="M183" s="208">
        <v>0</v>
      </c>
      <c r="N183" s="208">
        <v>0</v>
      </c>
      <c r="O183" s="208">
        <v>0</v>
      </c>
      <c r="P183" s="208">
        <v>0</v>
      </c>
      <c r="Q183" s="208">
        <v>0</v>
      </c>
      <c r="R183" s="208">
        <v>0</v>
      </c>
      <c r="S183" s="208">
        <v>0</v>
      </c>
      <c r="T183" s="208">
        <v>0</v>
      </c>
      <c r="U183" s="208">
        <v>0</v>
      </c>
      <c r="V183" s="208">
        <v>0</v>
      </c>
      <c r="W183" s="208">
        <v>0</v>
      </c>
      <c r="X183" s="208">
        <v>0</v>
      </c>
      <c r="Y183" s="208">
        <v>0</v>
      </c>
      <c r="Z183" s="208">
        <v>0</v>
      </c>
      <c r="AA183" s="178">
        <f t="shared" si="4"/>
        <v>0</v>
      </c>
    </row>
    <row r="184" spans="1:27" ht="15.75" thickBot="1" x14ac:dyDescent="0.3">
      <c r="A184" s="254" t="str">
        <f t="shared" si="5"/>
        <v>163002</v>
      </c>
      <c r="B184" s="189" t="s">
        <v>399</v>
      </c>
      <c r="C184" s="188" t="s">
        <v>400</v>
      </c>
      <c r="D184" s="188" t="s">
        <v>5</v>
      </c>
      <c r="E184" s="209">
        <v>0</v>
      </c>
      <c r="F184" s="209">
        <v>0</v>
      </c>
      <c r="G184" s="209">
        <v>0</v>
      </c>
      <c r="H184" s="209">
        <v>0</v>
      </c>
      <c r="I184" s="209">
        <v>0</v>
      </c>
      <c r="J184" s="209">
        <v>0</v>
      </c>
      <c r="K184" s="209">
        <v>0</v>
      </c>
      <c r="L184" s="209">
        <v>0</v>
      </c>
      <c r="M184" s="209">
        <v>0</v>
      </c>
      <c r="N184" s="209">
        <v>0</v>
      </c>
      <c r="O184" s="209">
        <v>0</v>
      </c>
      <c r="P184" s="209">
        <v>0</v>
      </c>
      <c r="Q184" s="209">
        <v>0</v>
      </c>
      <c r="R184" s="209">
        <v>0</v>
      </c>
      <c r="S184" s="209">
        <v>0</v>
      </c>
      <c r="T184" s="209">
        <v>0</v>
      </c>
      <c r="U184" s="209">
        <v>0</v>
      </c>
      <c r="V184" s="209">
        <v>0</v>
      </c>
      <c r="W184" s="209">
        <v>0</v>
      </c>
      <c r="X184" s="209">
        <v>0</v>
      </c>
      <c r="Y184" s="209">
        <v>0</v>
      </c>
      <c r="Z184" s="209">
        <v>0</v>
      </c>
      <c r="AA184" s="178">
        <f t="shared" si="4"/>
        <v>0</v>
      </c>
    </row>
    <row r="185" spans="1:27" ht="15.75" thickBot="1" x14ac:dyDescent="0.3">
      <c r="A185" s="254" t="str">
        <f t="shared" si="5"/>
        <v>163003</v>
      </c>
      <c r="B185" s="189" t="s">
        <v>402</v>
      </c>
      <c r="C185" s="188" t="s">
        <v>403</v>
      </c>
      <c r="D185" s="188" t="s">
        <v>5</v>
      </c>
      <c r="E185" s="208">
        <v>0</v>
      </c>
      <c r="F185" s="208">
        <v>0</v>
      </c>
      <c r="G185" s="208">
        <v>0</v>
      </c>
      <c r="H185" s="208">
        <v>0</v>
      </c>
      <c r="I185" s="208">
        <v>0</v>
      </c>
      <c r="J185" s="208">
        <v>0</v>
      </c>
      <c r="K185" s="208">
        <v>0</v>
      </c>
      <c r="L185" s="208">
        <v>0</v>
      </c>
      <c r="M185" s="208">
        <v>0</v>
      </c>
      <c r="N185" s="208">
        <v>0</v>
      </c>
      <c r="O185" s="208">
        <v>0</v>
      </c>
      <c r="P185" s="208">
        <v>0</v>
      </c>
      <c r="Q185" s="208">
        <v>0</v>
      </c>
      <c r="R185" s="208">
        <v>0</v>
      </c>
      <c r="S185" s="208">
        <v>0</v>
      </c>
      <c r="T185" s="208">
        <v>0</v>
      </c>
      <c r="U185" s="208">
        <v>0</v>
      </c>
      <c r="V185" s="208">
        <v>0</v>
      </c>
      <c r="W185" s="208">
        <v>0</v>
      </c>
      <c r="X185" s="208">
        <v>0</v>
      </c>
      <c r="Y185" s="208">
        <v>0</v>
      </c>
      <c r="Z185" s="208">
        <v>0</v>
      </c>
      <c r="AA185" s="178">
        <f t="shared" si="4"/>
        <v>0</v>
      </c>
    </row>
    <row r="186" spans="1:27" ht="15.75" thickBot="1" x14ac:dyDescent="0.3">
      <c r="A186" s="254" t="str">
        <f t="shared" si="5"/>
        <v>500128</v>
      </c>
      <c r="B186" s="239" t="s">
        <v>1790</v>
      </c>
      <c r="C186" s="245">
        <v>500128</v>
      </c>
      <c r="D186" s="257"/>
      <c r="E186" s="209">
        <v>18495472.809999999</v>
      </c>
      <c r="F186" s="209">
        <v>16791063.300000001</v>
      </c>
      <c r="G186" s="209">
        <v>11602665.75</v>
      </c>
      <c r="H186" s="209">
        <v>15505988.119999999</v>
      </c>
      <c r="I186" s="209">
        <v>15129636.119999999</v>
      </c>
      <c r="J186" s="209">
        <v>20320628.68</v>
      </c>
      <c r="K186" s="209">
        <v>23788654.460000001</v>
      </c>
      <c r="L186" s="209">
        <v>30831513.870000001</v>
      </c>
      <c r="M186" s="209">
        <v>25347325.850000001</v>
      </c>
      <c r="N186" s="209">
        <v>25347325.850000001</v>
      </c>
      <c r="O186" s="209">
        <v>27102985.649999999</v>
      </c>
      <c r="P186" s="209">
        <v>25641004.370000001</v>
      </c>
      <c r="Q186" s="209">
        <v>19473971.109999999</v>
      </c>
      <c r="R186" s="209">
        <v>20485216.289999999</v>
      </c>
      <c r="S186" s="209">
        <v>18276966.780000001</v>
      </c>
      <c r="T186" s="209">
        <v>18259406.539999999</v>
      </c>
      <c r="U186" s="209">
        <v>21033322.16</v>
      </c>
      <c r="V186" s="209">
        <v>21012638.100000001</v>
      </c>
      <c r="W186" s="209">
        <v>17518858.739999998</v>
      </c>
      <c r="X186" s="209">
        <v>22348042.789999999</v>
      </c>
      <c r="Y186" s="209">
        <v>36406254.039999999</v>
      </c>
      <c r="Z186" s="209">
        <v>33258173.010000002</v>
      </c>
      <c r="AA186" s="178">
        <f t="shared" si="4"/>
        <v>33258173.010000002</v>
      </c>
    </row>
    <row r="187" spans="1:27" ht="15.75" thickBot="1" x14ac:dyDescent="0.3">
      <c r="A187" s="254" t="str">
        <f t="shared" si="5"/>
        <v>500133</v>
      </c>
      <c r="B187" s="240" t="s">
        <v>1792</v>
      </c>
      <c r="C187" s="245">
        <v>500133</v>
      </c>
      <c r="D187" s="257"/>
      <c r="E187" s="208">
        <v>14816894.4</v>
      </c>
      <c r="F187" s="208">
        <v>12782458.08</v>
      </c>
      <c r="G187" s="208">
        <v>8277055.1699999999</v>
      </c>
      <c r="H187" s="208">
        <v>12233233.98</v>
      </c>
      <c r="I187" s="208">
        <v>12432791.960000001</v>
      </c>
      <c r="J187" s="208">
        <v>17711849.23</v>
      </c>
      <c r="K187" s="208">
        <v>21254007.390000001</v>
      </c>
      <c r="L187" s="208">
        <v>28209925.219999999</v>
      </c>
      <c r="M187" s="208">
        <v>21211764.75</v>
      </c>
      <c r="N187" s="208">
        <v>21211764.75</v>
      </c>
      <c r="O187" s="208">
        <v>22487859.859999999</v>
      </c>
      <c r="P187" s="208">
        <v>20377854.359999999</v>
      </c>
      <c r="Q187" s="208">
        <v>13895071.359999999</v>
      </c>
      <c r="R187" s="208">
        <v>14654629.5</v>
      </c>
      <c r="S187" s="208">
        <v>12396319.560000001</v>
      </c>
      <c r="T187" s="208">
        <v>6560191.46</v>
      </c>
      <c r="U187" s="208">
        <v>9968072.3499999996</v>
      </c>
      <c r="V187" s="208">
        <v>9909583.9100000001</v>
      </c>
      <c r="W187" s="208">
        <v>7002353.6699999999</v>
      </c>
      <c r="X187" s="208">
        <v>11950882.33</v>
      </c>
      <c r="Y187" s="208">
        <v>26248812.120000001</v>
      </c>
      <c r="Z187" s="208">
        <v>23150710.550000001</v>
      </c>
      <c r="AA187" s="178">
        <f t="shared" si="4"/>
        <v>23150710.550000001</v>
      </c>
    </row>
    <row r="188" spans="1:27" ht="15.75" thickBot="1" x14ac:dyDescent="0.3">
      <c r="A188" s="254" t="str">
        <f t="shared" si="5"/>
        <v>165008</v>
      </c>
      <c r="B188" s="189" t="s">
        <v>405</v>
      </c>
      <c r="C188" s="188" t="s">
        <v>406</v>
      </c>
      <c r="D188" s="188" t="s">
        <v>5</v>
      </c>
      <c r="E188" s="209">
        <v>13525.58</v>
      </c>
      <c r="F188" s="209">
        <v>6791.69</v>
      </c>
      <c r="G188" s="209">
        <v>15929.07</v>
      </c>
      <c r="H188" s="209">
        <v>26960.29</v>
      </c>
      <c r="I188" s="209">
        <v>60359.18</v>
      </c>
      <c r="J188" s="209">
        <v>26806.68</v>
      </c>
      <c r="K188" s="209">
        <v>72495.839999999997</v>
      </c>
      <c r="L188" s="209">
        <v>102421.54</v>
      </c>
      <c r="M188" s="209">
        <v>403970.85</v>
      </c>
      <c r="N188" s="209">
        <v>403970.85</v>
      </c>
      <c r="O188" s="209">
        <v>266353.90000000002</v>
      </c>
      <c r="P188" s="209">
        <v>280309.74</v>
      </c>
      <c r="Q188" s="209">
        <v>212895.13</v>
      </c>
      <c r="R188" s="209">
        <v>130543.09</v>
      </c>
      <c r="S188" s="209">
        <v>83935.679999999993</v>
      </c>
      <c r="T188" s="209">
        <v>0</v>
      </c>
      <c r="U188" s="209">
        <v>0</v>
      </c>
      <c r="V188" s="209">
        <v>2193.75</v>
      </c>
      <c r="W188" s="209">
        <v>8369.44</v>
      </c>
      <c r="X188" s="209">
        <v>23821.25</v>
      </c>
      <c r="Y188" s="209">
        <v>53324</v>
      </c>
      <c r="Z188" s="209">
        <v>65258.95</v>
      </c>
      <c r="AA188" s="178">
        <f t="shared" si="4"/>
        <v>65258.95</v>
      </c>
    </row>
    <row r="189" spans="1:27" ht="15.75" thickBot="1" x14ac:dyDescent="0.3">
      <c r="A189" s="254" t="str">
        <f t="shared" si="5"/>
        <v>165009</v>
      </c>
      <c r="B189" s="189" t="s">
        <v>408</v>
      </c>
      <c r="C189" s="188" t="s">
        <v>409</v>
      </c>
      <c r="D189" s="188" t="s">
        <v>5</v>
      </c>
      <c r="E189" s="208">
        <v>0</v>
      </c>
      <c r="F189" s="208">
        <v>0</v>
      </c>
      <c r="G189" s="208">
        <v>0</v>
      </c>
      <c r="H189" s="208">
        <v>0</v>
      </c>
      <c r="I189" s="208">
        <v>0</v>
      </c>
      <c r="J189" s="208">
        <v>0</v>
      </c>
      <c r="K189" s="208">
        <v>0</v>
      </c>
      <c r="L189" s="208">
        <v>0</v>
      </c>
      <c r="M189" s="208">
        <v>0</v>
      </c>
      <c r="N189" s="208">
        <v>0</v>
      </c>
      <c r="O189" s="208">
        <v>0</v>
      </c>
      <c r="P189" s="208">
        <v>0</v>
      </c>
      <c r="Q189" s="208">
        <v>0</v>
      </c>
      <c r="R189" s="208">
        <v>0</v>
      </c>
      <c r="S189" s="208">
        <v>0</v>
      </c>
      <c r="T189" s="208">
        <v>0</v>
      </c>
      <c r="U189" s="208">
        <v>0</v>
      </c>
      <c r="V189" s="208">
        <v>0</v>
      </c>
      <c r="W189" s="208">
        <v>0</v>
      </c>
      <c r="X189" s="208">
        <v>0</v>
      </c>
      <c r="Y189" s="208">
        <v>0</v>
      </c>
      <c r="Z189" s="208">
        <v>0</v>
      </c>
      <c r="AA189" s="178">
        <f t="shared" si="4"/>
        <v>0</v>
      </c>
    </row>
    <row r="190" spans="1:27" ht="15.75" thickBot="1" x14ac:dyDescent="0.3">
      <c r="A190" s="254" t="str">
        <f t="shared" si="5"/>
        <v>165010</v>
      </c>
      <c r="B190" s="189" t="s">
        <v>411</v>
      </c>
      <c r="C190" s="188" t="s">
        <v>412</v>
      </c>
      <c r="D190" s="188" t="s">
        <v>5</v>
      </c>
      <c r="E190" s="209">
        <v>5.34</v>
      </c>
      <c r="F190" s="209">
        <v>5.34</v>
      </c>
      <c r="G190" s="209">
        <v>0</v>
      </c>
      <c r="H190" s="209">
        <v>0</v>
      </c>
      <c r="I190" s="209">
        <v>0</v>
      </c>
      <c r="J190" s="209">
        <v>0</v>
      </c>
      <c r="K190" s="209">
        <v>0</v>
      </c>
      <c r="L190" s="209">
        <v>0</v>
      </c>
      <c r="M190" s="209">
        <v>0</v>
      </c>
      <c r="N190" s="209">
        <v>0</v>
      </c>
      <c r="O190" s="209">
        <v>0</v>
      </c>
      <c r="P190" s="209">
        <v>0</v>
      </c>
      <c r="Q190" s="209">
        <v>0</v>
      </c>
      <c r="R190" s="209">
        <v>0</v>
      </c>
      <c r="S190" s="209">
        <v>0</v>
      </c>
      <c r="T190" s="209">
        <v>0</v>
      </c>
      <c r="U190" s="209">
        <v>0</v>
      </c>
      <c r="V190" s="209">
        <v>0</v>
      </c>
      <c r="W190" s="209">
        <v>0</v>
      </c>
      <c r="X190" s="209">
        <v>0</v>
      </c>
      <c r="Y190" s="209">
        <v>0</v>
      </c>
      <c r="Z190" s="209">
        <v>0</v>
      </c>
      <c r="AA190" s="178">
        <f t="shared" si="4"/>
        <v>0</v>
      </c>
    </row>
    <row r="191" spans="1:27" ht="15.75" thickBot="1" x14ac:dyDescent="0.3">
      <c r="A191" s="254" t="str">
        <f t="shared" si="5"/>
        <v>165011</v>
      </c>
      <c r="B191" s="189" t="s">
        <v>414</v>
      </c>
      <c r="C191" s="188" t="s">
        <v>415</v>
      </c>
      <c r="D191" s="188" t="s">
        <v>5</v>
      </c>
      <c r="E191" s="208">
        <v>3704077.7</v>
      </c>
      <c r="F191" s="208">
        <v>1852038.84</v>
      </c>
      <c r="G191" s="208">
        <v>0</v>
      </c>
      <c r="H191" s="208">
        <v>0</v>
      </c>
      <c r="I191" s="208">
        <v>0</v>
      </c>
      <c r="J191" s="208">
        <v>0</v>
      </c>
      <c r="K191" s="208">
        <v>0</v>
      </c>
      <c r="L191" s="208">
        <v>14584085.279999999</v>
      </c>
      <c r="M191" s="208">
        <v>11822407.140000001</v>
      </c>
      <c r="N191" s="208">
        <v>11822407.140000001</v>
      </c>
      <c r="O191" s="208">
        <v>9852005.9499999993</v>
      </c>
      <c r="P191" s="208">
        <v>7881604.7599999998</v>
      </c>
      <c r="Q191" s="208">
        <v>5859578.5700000003</v>
      </c>
      <c r="R191" s="208">
        <v>3940802.38</v>
      </c>
      <c r="S191" s="208">
        <v>1970401.19</v>
      </c>
      <c r="T191" s="208">
        <v>0</v>
      </c>
      <c r="U191" s="208">
        <v>0</v>
      </c>
      <c r="V191" s="208">
        <v>0</v>
      </c>
      <c r="W191" s="208">
        <v>0</v>
      </c>
      <c r="X191" s="208">
        <v>0</v>
      </c>
      <c r="Y191" s="208">
        <v>13999523.82</v>
      </c>
      <c r="Z191" s="208">
        <v>12053469.74</v>
      </c>
      <c r="AA191" s="178">
        <f t="shared" si="4"/>
        <v>12053469.74</v>
      </c>
    </row>
    <row r="192" spans="1:27" ht="15.75" thickBot="1" x14ac:dyDescent="0.3">
      <c r="A192" s="254" t="str">
        <f t="shared" si="5"/>
        <v>165012</v>
      </c>
      <c r="B192" s="189" t="s">
        <v>417</v>
      </c>
      <c r="C192" s="188" t="s">
        <v>418</v>
      </c>
      <c r="D192" s="188" t="s">
        <v>5</v>
      </c>
      <c r="E192" s="209">
        <v>826315.43</v>
      </c>
      <c r="F192" s="209">
        <v>723026</v>
      </c>
      <c r="G192" s="209">
        <v>619736.56999999995</v>
      </c>
      <c r="H192" s="209">
        <v>516447.14</v>
      </c>
      <c r="I192" s="209">
        <v>413192.38</v>
      </c>
      <c r="J192" s="209">
        <v>309868.28000000003</v>
      </c>
      <c r="K192" s="209">
        <v>206578.85</v>
      </c>
      <c r="L192" s="209">
        <v>103289.42</v>
      </c>
      <c r="M192" s="209">
        <v>0</v>
      </c>
      <c r="N192" s="209">
        <v>0</v>
      </c>
      <c r="O192" s="209">
        <v>0</v>
      </c>
      <c r="P192" s="209">
        <v>893748.45</v>
      </c>
      <c r="Q192" s="209">
        <v>804373.6</v>
      </c>
      <c r="R192" s="209">
        <v>714998.75</v>
      </c>
      <c r="S192" s="209">
        <v>625623.9</v>
      </c>
      <c r="T192" s="209">
        <v>536249.05000000005</v>
      </c>
      <c r="U192" s="209">
        <v>446874.2</v>
      </c>
      <c r="V192" s="209">
        <v>357499.35</v>
      </c>
      <c r="W192" s="209">
        <v>268124.5</v>
      </c>
      <c r="X192" s="209">
        <v>178749.65</v>
      </c>
      <c r="Y192" s="209">
        <v>89374.8</v>
      </c>
      <c r="Z192" s="209">
        <v>0</v>
      </c>
      <c r="AA192" s="178">
        <f t="shared" si="4"/>
        <v>0</v>
      </c>
    </row>
    <row r="193" spans="1:27" ht="15.75" thickBot="1" x14ac:dyDescent="0.3">
      <c r="A193" s="254" t="str">
        <f t="shared" si="5"/>
        <v>165013</v>
      </c>
      <c r="B193" s="189" t="s">
        <v>420</v>
      </c>
      <c r="C193" s="188" t="s">
        <v>421</v>
      </c>
      <c r="D193" s="188" t="s">
        <v>5</v>
      </c>
      <c r="E193" s="208">
        <v>0</v>
      </c>
      <c r="F193" s="208">
        <v>0</v>
      </c>
      <c r="G193" s="208">
        <v>773255.09</v>
      </c>
      <c r="H193" s="208">
        <v>1104690.0900000001</v>
      </c>
      <c r="I193" s="208">
        <v>1670099.09</v>
      </c>
      <c r="J193" s="208">
        <v>10360264.09</v>
      </c>
      <c r="K193" s="208">
        <v>9961172.0899999999</v>
      </c>
      <c r="L193" s="208">
        <v>0</v>
      </c>
      <c r="M193" s="208">
        <v>0</v>
      </c>
      <c r="N193" s="208">
        <v>0</v>
      </c>
      <c r="O193" s="208">
        <v>0</v>
      </c>
      <c r="P193" s="208">
        <v>0</v>
      </c>
      <c r="Q193" s="208">
        <v>0</v>
      </c>
      <c r="R193" s="208">
        <v>0</v>
      </c>
      <c r="S193" s="208">
        <v>0</v>
      </c>
      <c r="T193" s="208">
        <v>0</v>
      </c>
      <c r="U193" s="208">
        <v>0</v>
      </c>
      <c r="V193" s="208">
        <v>0</v>
      </c>
      <c r="W193" s="208">
        <v>0</v>
      </c>
      <c r="X193" s="208">
        <v>0</v>
      </c>
      <c r="Y193" s="208">
        <v>0</v>
      </c>
      <c r="Z193" s="208">
        <v>0</v>
      </c>
      <c r="AA193" s="178">
        <f t="shared" si="4"/>
        <v>0</v>
      </c>
    </row>
    <row r="194" spans="1:27" ht="15.75" thickBot="1" x14ac:dyDescent="0.3">
      <c r="A194" s="254" t="str">
        <f t="shared" si="5"/>
        <v>165014</v>
      </c>
      <c r="B194" s="189" t="s">
        <v>423</v>
      </c>
      <c r="C194" s="188" t="s">
        <v>424</v>
      </c>
      <c r="D194" s="188" t="s">
        <v>5</v>
      </c>
      <c r="E194" s="209">
        <v>0</v>
      </c>
      <c r="F194" s="209">
        <v>0</v>
      </c>
      <c r="G194" s="209">
        <v>0</v>
      </c>
      <c r="H194" s="209">
        <v>0</v>
      </c>
      <c r="I194" s="209">
        <v>0</v>
      </c>
      <c r="J194" s="209">
        <v>0</v>
      </c>
      <c r="K194" s="209">
        <v>0</v>
      </c>
      <c r="L194" s="209">
        <v>0</v>
      </c>
      <c r="M194" s="209">
        <v>0</v>
      </c>
      <c r="N194" s="209">
        <v>0</v>
      </c>
      <c r="O194" s="209">
        <v>0</v>
      </c>
      <c r="P194" s="209">
        <v>0</v>
      </c>
      <c r="Q194" s="209">
        <v>0</v>
      </c>
      <c r="R194" s="209">
        <v>0</v>
      </c>
      <c r="S194" s="209">
        <v>0</v>
      </c>
      <c r="T194" s="209">
        <v>0</v>
      </c>
      <c r="U194" s="209">
        <v>0</v>
      </c>
      <c r="V194" s="209">
        <v>0</v>
      </c>
      <c r="W194" s="209">
        <v>0</v>
      </c>
      <c r="X194" s="209">
        <v>0</v>
      </c>
      <c r="Y194" s="209">
        <v>0</v>
      </c>
      <c r="Z194" s="209">
        <v>0</v>
      </c>
      <c r="AA194" s="178">
        <f t="shared" si="4"/>
        <v>0</v>
      </c>
    </row>
    <row r="195" spans="1:27" ht="15.75" thickBot="1" x14ac:dyDescent="0.3">
      <c r="A195" s="254" t="str">
        <f t="shared" si="5"/>
        <v>165015</v>
      </c>
      <c r="B195" s="189" t="s">
        <v>426</v>
      </c>
      <c r="C195" s="188" t="s">
        <v>427</v>
      </c>
      <c r="D195" s="188" t="s">
        <v>5</v>
      </c>
      <c r="E195" s="208">
        <v>353932.08</v>
      </c>
      <c r="F195" s="208">
        <v>318088.59000000003</v>
      </c>
      <c r="G195" s="208">
        <v>282245.09999999998</v>
      </c>
      <c r="H195" s="208">
        <v>269089.11</v>
      </c>
      <c r="I195" s="208">
        <v>233245.62</v>
      </c>
      <c r="J195" s="208">
        <v>208745.88</v>
      </c>
      <c r="K195" s="208">
        <v>199371.14</v>
      </c>
      <c r="L195" s="208">
        <v>216465.53</v>
      </c>
      <c r="M195" s="208">
        <v>166409.74</v>
      </c>
      <c r="N195" s="208">
        <v>166409.74</v>
      </c>
      <c r="O195" s="208">
        <v>152910.16</v>
      </c>
      <c r="P195" s="208">
        <v>137411.07999999999</v>
      </c>
      <c r="Q195" s="208">
        <v>140887.43</v>
      </c>
      <c r="R195" s="208">
        <v>212410.4</v>
      </c>
      <c r="S195" s="208">
        <v>197616.37</v>
      </c>
      <c r="T195" s="208">
        <v>182822.34</v>
      </c>
      <c r="U195" s="208">
        <v>231838.31</v>
      </c>
      <c r="V195" s="208">
        <v>204294.28</v>
      </c>
      <c r="W195" s="208">
        <v>176750.25</v>
      </c>
      <c r="X195" s="208">
        <v>149206.22</v>
      </c>
      <c r="Y195" s="208">
        <v>289662.19</v>
      </c>
      <c r="Z195" s="208">
        <v>262057.71</v>
      </c>
      <c r="AA195" s="178">
        <f t="shared" si="4"/>
        <v>262057.71</v>
      </c>
    </row>
    <row r="196" spans="1:27" ht="15.75" thickBot="1" x14ac:dyDescent="0.3">
      <c r="A196" s="254" t="str">
        <f t="shared" si="5"/>
        <v>165018</v>
      </c>
      <c r="B196" s="189" t="s">
        <v>429</v>
      </c>
      <c r="C196" s="188" t="s">
        <v>430</v>
      </c>
      <c r="D196" s="188" t="s">
        <v>5</v>
      </c>
      <c r="E196" s="209">
        <v>3984042.93</v>
      </c>
      <c r="F196" s="209">
        <v>4007447.19</v>
      </c>
      <c r="G196" s="209">
        <v>2000971.48</v>
      </c>
      <c r="H196" s="209">
        <v>3812601.14</v>
      </c>
      <c r="I196" s="209">
        <v>3558637.35</v>
      </c>
      <c r="J196" s="209">
        <v>2083673.37</v>
      </c>
      <c r="K196" s="209">
        <v>3818849.14</v>
      </c>
      <c r="L196" s="209">
        <v>3776955.23</v>
      </c>
      <c r="M196" s="209">
        <v>1766561.8</v>
      </c>
      <c r="N196" s="209">
        <v>1766561.8</v>
      </c>
      <c r="O196" s="209">
        <v>4250749.53</v>
      </c>
      <c r="P196" s="209">
        <v>3924763.45</v>
      </c>
      <c r="Q196" s="209">
        <v>2459013.13</v>
      </c>
      <c r="R196" s="209">
        <v>4127879.46</v>
      </c>
      <c r="S196" s="209">
        <v>4177652.65</v>
      </c>
      <c r="T196" s="209">
        <v>2343298.44</v>
      </c>
      <c r="U196" s="209">
        <v>3753595.21</v>
      </c>
      <c r="V196" s="209">
        <v>3603737.26</v>
      </c>
      <c r="W196" s="209">
        <v>1925994.04</v>
      </c>
      <c r="X196" s="209">
        <v>4065270.79</v>
      </c>
      <c r="Y196" s="209">
        <v>3942948.42</v>
      </c>
      <c r="Z196" s="209">
        <v>2615578.7599999998</v>
      </c>
      <c r="AA196" s="178">
        <f t="shared" si="4"/>
        <v>2615578.7599999998</v>
      </c>
    </row>
    <row r="197" spans="1:27" ht="15.75" thickBot="1" x14ac:dyDescent="0.3">
      <c r="A197" s="254" t="str">
        <f t="shared" si="5"/>
        <v>165019</v>
      </c>
      <c r="B197" s="189" t="s">
        <v>432</v>
      </c>
      <c r="C197" s="188" t="s">
        <v>433</v>
      </c>
      <c r="D197" s="188" t="s">
        <v>5</v>
      </c>
      <c r="E197" s="208">
        <v>150718.28</v>
      </c>
      <c r="F197" s="208">
        <v>159463.28</v>
      </c>
      <c r="G197" s="208">
        <v>146574.94</v>
      </c>
      <c r="H197" s="208">
        <v>145223.78</v>
      </c>
      <c r="I197" s="208">
        <v>123830.62</v>
      </c>
      <c r="J197" s="208">
        <v>104729.12</v>
      </c>
      <c r="K197" s="208">
        <v>100169.62</v>
      </c>
      <c r="L197" s="208">
        <v>96651.46</v>
      </c>
      <c r="M197" s="208">
        <v>106827.17</v>
      </c>
      <c r="N197" s="208">
        <v>106827.17</v>
      </c>
      <c r="O197" s="208">
        <v>106570.85</v>
      </c>
      <c r="P197" s="208">
        <v>107675.96</v>
      </c>
      <c r="Q197" s="208">
        <v>84952.66</v>
      </c>
      <c r="R197" s="208">
        <v>69761.56</v>
      </c>
      <c r="S197" s="208">
        <v>62912.12</v>
      </c>
      <c r="T197" s="208">
        <v>59271.02</v>
      </c>
      <c r="U197" s="208">
        <v>91716.05</v>
      </c>
      <c r="V197" s="208">
        <v>90106.91</v>
      </c>
      <c r="W197" s="208">
        <v>122651.97</v>
      </c>
      <c r="X197" s="208">
        <v>103480.27</v>
      </c>
      <c r="Y197" s="208">
        <v>99304.47</v>
      </c>
      <c r="Z197" s="208">
        <v>119900.01</v>
      </c>
      <c r="AA197" s="178">
        <f t="shared" si="4"/>
        <v>119900.01</v>
      </c>
    </row>
    <row r="198" spans="1:27" ht="15.75" thickBot="1" x14ac:dyDescent="0.3">
      <c r="A198" s="254" t="str">
        <f t="shared" si="5"/>
        <v>165020</v>
      </c>
      <c r="B198" s="189" t="s">
        <v>435</v>
      </c>
      <c r="C198" s="188" t="s">
        <v>436</v>
      </c>
      <c r="D198" s="188" t="s">
        <v>5</v>
      </c>
      <c r="E198" s="209">
        <v>0</v>
      </c>
      <c r="F198" s="209">
        <v>0</v>
      </c>
      <c r="G198" s="209">
        <v>0</v>
      </c>
      <c r="H198" s="209">
        <v>0</v>
      </c>
      <c r="I198" s="209">
        <v>0</v>
      </c>
      <c r="J198" s="209">
        <v>0</v>
      </c>
      <c r="K198" s="209">
        <v>0</v>
      </c>
      <c r="L198" s="209">
        <v>0</v>
      </c>
      <c r="M198" s="209">
        <v>0</v>
      </c>
      <c r="N198" s="209">
        <v>0</v>
      </c>
      <c r="O198" s="209">
        <v>0</v>
      </c>
      <c r="P198" s="209">
        <v>0</v>
      </c>
      <c r="Q198" s="209">
        <v>0</v>
      </c>
      <c r="R198" s="209">
        <v>0</v>
      </c>
      <c r="S198" s="209">
        <v>0</v>
      </c>
      <c r="T198" s="209">
        <v>0</v>
      </c>
      <c r="U198" s="209">
        <v>0</v>
      </c>
      <c r="V198" s="209">
        <v>0</v>
      </c>
      <c r="W198" s="209">
        <v>0</v>
      </c>
      <c r="X198" s="209">
        <v>0</v>
      </c>
      <c r="Y198" s="209">
        <v>0</v>
      </c>
      <c r="Z198" s="209">
        <v>0</v>
      </c>
      <c r="AA198" s="178">
        <f t="shared" si="4"/>
        <v>0</v>
      </c>
    </row>
    <row r="199" spans="1:27" ht="15.75" thickBot="1" x14ac:dyDescent="0.3">
      <c r="A199" s="254" t="str">
        <f t="shared" si="5"/>
        <v>165021</v>
      </c>
      <c r="B199" s="189" t="s">
        <v>438</v>
      </c>
      <c r="C199" s="188" t="s">
        <v>439</v>
      </c>
      <c r="D199" s="188" t="s">
        <v>5</v>
      </c>
      <c r="E199" s="208">
        <v>46103.71</v>
      </c>
      <c r="F199" s="208">
        <v>34577.78</v>
      </c>
      <c r="G199" s="208">
        <v>23051.85</v>
      </c>
      <c r="H199" s="208">
        <v>11525.92</v>
      </c>
      <c r="I199" s="208">
        <v>0</v>
      </c>
      <c r="J199" s="208">
        <v>137551.66</v>
      </c>
      <c r="K199" s="208">
        <v>125046.97</v>
      </c>
      <c r="L199" s="208">
        <v>112542.28</v>
      </c>
      <c r="M199" s="208">
        <v>100037.59</v>
      </c>
      <c r="N199" s="208">
        <v>100037.59</v>
      </c>
      <c r="O199" s="208">
        <v>87532.9</v>
      </c>
      <c r="P199" s="208">
        <v>75028.210000000006</v>
      </c>
      <c r="Q199" s="208">
        <v>62523.519999999997</v>
      </c>
      <c r="R199" s="208">
        <v>50018.83</v>
      </c>
      <c r="S199" s="208">
        <v>37514.14</v>
      </c>
      <c r="T199" s="208">
        <v>25009.45</v>
      </c>
      <c r="U199" s="208">
        <v>12504.76</v>
      </c>
      <c r="V199" s="208">
        <v>0</v>
      </c>
      <c r="W199" s="208">
        <v>139614.09</v>
      </c>
      <c r="X199" s="208">
        <v>154838.49</v>
      </c>
      <c r="Y199" s="208">
        <v>139354.56</v>
      </c>
      <c r="Z199" s="208">
        <v>123870.81</v>
      </c>
      <c r="AA199" s="178">
        <f t="shared" si="4"/>
        <v>123870.81</v>
      </c>
    </row>
    <row r="200" spans="1:27" ht="15.75" thickBot="1" x14ac:dyDescent="0.3">
      <c r="A200" s="254" t="str">
        <f t="shared" si="5"/>
        <v>165031</v>
      </c>
      <c r="B200" s="189" t="s">
        <v>441</v>
      </c>
      <c r="C200" s="188" t="s">
        <v>442</v>
      </c>
      <c r="D200" s="188" t="s">
        <v>5</v>
      </c>
      <c r="E200" s="209">
        <v>1809484.33</v>
      </c>
      <c r="F200" s="209">
        <v>1507903.63</v>
      </c>
      <c r="G200" s="209">
        <v>1206322.93</v>
      </c>
      <c r="H200" s="209">
        <v>904742.23</v>
      </c>
      <c r="I200" s="209">
        <v>603161.53</v>
      </c>
      <c r="J200" s="209">
        <v>301580.83</v>
      </c>
      <c r="K200" s="209">
        <v>830595.47</v>
      </c>
      <c r="L200" s="209">
        <v>3536540.75</v>
      </c>
      <c r="M200" s="209">
        <v>3217559.86</v>
      </c>
      <c r="N200" s="209">
        <v>3217559.86</v>
      </c>
      <c r="O200" s="209">
        <v>2889215.56</v>
      </c>
      <c r="P200" s="209">
        <v>2570234.67</v>
      </c>
      <c r="Q200" s="209">
        <v>2232866.2999999998</v>
      </c>
      <c r="R200" s="209">
        <v>1913885.41</v>
      </c>
      <c r="S200" s="209">
        <v>1594904.52</v>
      </c>
      <c r="T200" s="209">
        <v>1276923.6299999999</v>
      </c>
      <c r="U200" s="209">
        <v>956939.96</v>
      </c>
      <c r="V200" s="209">
        <v>637959.06999999995</v>
      </c>
      <c r="W200" s="209">
        <v>318978.18</v>
      </c>
      <c r="X200" s="209">
        <v>3353858.51</v>
      </c>
      <c r="Y200" s="209">
        <v>3913277.4399999999</v>
      </c>
      <c r="Z200" s="209">
        <v>3562132.59</v>
      </c>
      <c r="AA200" s="178">
        <f t="shared" ref="AA200:AA263" si="6">Z200</f>
        <v>3562132.59</v>
      </c>
    </row>
    <row r="201" spans="1:27" ht="15.75" thickBot="1" x14ac:dyDescent="0.3">
      <c r="A201" s="254" t="str">
        <f t="shared" si="5"/>
        <v>165070</v>
      </c>
      <c r="B201" s="189" t="s">
        <v>444</v>
      </c>
      <c r="C201" s="188" t="s">
        <v>445</v>
      </c>
      <c r="D201" s="188" t="s">
        <v>5</v>
      </c>
      <c r="E201" s="208">
        <v>0</v>
      </c>
      <c r="F201" s="208">
        <v>0</v>
      </c>
      <c r="G201" s="208">
        <v>494894.5</v>
      </c>
      <c r="H201" s="208">
        <v>362412.08</v>
      </c>
      <c r="I201" s="208">
        <v>289929.65999999997</v>
      </c>
      <c r="J201" s="208">
        <v>313447.24</v>
      </c>
      <c r="K201" s="208">
        <v>144964.82</v>
      </c>
      <c r="L201" s="208">
        <v>72482.399999999994</v>
      </c>
      <c r="M201" s="208">
        <v>72000</v>
      </c>
      <c r="N201" s="208">
        <v>72000</v>
      </c>
      <c r="O201" s="208">
        <v>0</v>
      </c>
      <c r="P201" s="208">
        <v>0</v>
      </c>
      <c r="Q201" s="208">
        <v>65000</v>
      </c>
      <c r="R201" s="208">
        <v>0</v>
      </c>
      <c r="S201" s="208">
        <v>0</v>
      </c>
      <c r="T201" s="208">
        <v>104000</v>
      </c>
      <c r="U201" s="208">
        <v>0</v>
      </c>
      <c r="V201" s="208">
        <v>0</v>
      </c>
      <c r="W201" s="208">
        <v>244715.36</v>
      </c>
      <c r="X201" s="208">
        <v>119809.83</v>
      </c>
      <c r="Y201" s="208">
        <v>59904.91</v>
      </c>
      <c r="Z201" s="208">
        <v>701336.95</v>
      </c>
      <c r="AA201" s="178">
        <f t="shared" si="6"/>
        <v>701336.95</v>
      </c>
    </row>
    <row r="202" spans="1:27" ht="15.75" thickBot="1" x14ac:dyDescent="0.3">
      <c r="A202" s="254" t="str">
        <f t="shared" si="5"/>
        <v>165071</v>
      </c>
      <c r="B202" s="189" t="s">
        <v>447</v>
      </c>
      <c r="C202" s="188" t="s">
        <v>448</v>
      </c>
      <c r="D202" s="188" t="s">
        <v>5</v>
      </c>
      <c r="E202" s="209">
        <v>367627.78</v>
      </c>
      <c r="F202" s="209">
        <v>342295.81</v>
      </c>
      <c r="G202" s="209">
        <v>316963.84000000003</v>
      </c>
      <c r="H202" s="209">
        <v>291631.87</v>
      </c>
      <c r="I202" s="209">
        <v>266299.90000000002</v>
      </c>
      <c r="J202" s="209">
        <v>240967.93</v>
      </c>
      <c r="K202" s="209">
        <v>215635.96</v>
      </c>
      <c r="L202" s="209">
        <v>190303.99</v>
      </c>
      <c r="M202" s="209">
        <v>470666.34</v>
      </c>
      <c r="N202" s="209">
        <v>470666.34</v>
      </c>
      <c r="O202" s="209">
        <v>443458.5</v>
      </c>
      <c r="P202" s="209">
        <v>417686.58</v>
      </c>
      <c r="Q202" s="209">
        <v>391943.7</v>
      </c>
      <c r="R202" s="209">
        <v>366172.11</v>
      </c>
      <c r="S202" s="209">
        <v>340400.52</v>
      </c>
      <c r="T202" s="209">
        <v>314628.93</v>
      </c>
      <c r="U202" s="209">
        <v>288857.34000000003</v>
      </c>
      <c r="V202" s="209">
        <v>263085.75</v>
      </c>
      <c r="W202" s="209">
        <v>237314.16</v>
      </c>
      <c r="X202" s="209">
        <v>211542.57</v>
      </c>
      <c r="Y202" s="209">
        <v>185770.98</v>
      </c>
      <c r="Z202" s="209">
        <v>471216.65</v>
      </c>
      <c r="AA202" s="178">
        <f t="shared" si="6"/>
        <v>471216.65</v>
      </c>
    </row>
    <row r="203" spans="1:27" ht="15.75" thickBot="1" x14ac:dyDescent="0.3">
      <c r="A203" s="254" t="str">
        <f t="shared" si="5"/>
        <v>165130</v>
      </c>
      <c r="B203" s="189" t="s">
        <v>450</v>
      </c>
      <c r="C203" s="188" t="s">
        <v>451</v>
      </c>
      <c r="D203" s="188" t="s">
        <v>5</v>
      </c>
      <c r="E203" s="208">
        <v>0</v>
      </c>
      <c r="F203" s="208">
        <v>327000</v>
      </c>
      <c r="G203" s="208">
        <v>1031000</v>
      </c>
      <c r="H203" s="208">
        <v>1749000</v>
      </c>
      <c r="I203" s="208">
        <v>2465000</v>
      </c>
      <c r="J203" s="208">
        <v>3181000</v>
      </c>
      <c r="K203" s="208">
        <v>3411000</v>
      </c>
      <c r="L203" s="208">
        <v>3021000</v>
      </c>
      <c r="M203" s="208">
        <v>2044000</v>
      </c>
      <c r="N203" s="208">
        <v>2044000</v>
      </c>
      <c r="O203" s="208">
        <v>937000</v>
      </c>
      <c r="P203" s="208">
        <v>359000</v>
      </c>
      <c r="Q203" s="208">
        <v>49000</v>
      </c>
      <c r="R203" s="208">
        <v>0</v>
      </c>
      <c r="S203" s="208">
        <v>327000</v>
      </c>
      <c r="T203" s="208">
        <v>1031000</v>
      </c>
      <c r="U203" s="208">
        <v>1749000</v>
      </c>
      <c r="V203" s="208">
        <v>2465000</v>
      </c>
      <c r="W203" s="208">
        <v>3181000</v>
      </c>
      <c r="X203" s="208">
        <v>3411000</v>
      </c>
      <c r="Y203" s="208">
        <v>3021000</v>
      </c>
      <c r="Z203" s="208">
        <v>2044000</v>
      </c>
      <c r="AA203" s="178">
        <f t="shared" si="6"/>
        <v>2044000</v>
      </c>
    </row>
    <row r="204" spans="1:27" ht="15.75" thickBot="1" x14ac:dyDescent="0.3">
      <c r="A204" s="254" t="str">
        <f t="shared" si="5"/>
        <v>165131</v>
      </c>
      <c r="B204" s="189" t="s">
        <v>453</v>
      </c>
      <c r="C204" s="188" t="s">
        <v>454</v>
      </c>
      <c r="D204" s="188" t="s">
        <v>5</v>
      </c>
      <c r="E204" s="209">
        <v>1534600</v>
      </c>
      <c r="F204" s="209">
        <v>1487962</v>
      </c>
      <c r="G204" s="209">
        <v>1146834</v>
      </c>
      <c r="H204" s="209">
        <v>834156</v>
      </c>
      <c r="I204" s="209">
        <v>557146</v>
      </c>
      <c r="J204" s="209">
        <v>222638</v>
      </c>
      <c r="K204" s="209">
        <v>0</v>
      </c>
      <c r="L204" s="209">
        <v>236668</v>
      </c>
      <c r="M204" s="209">
        <v>843683.74</v>
      </c>
      <c r="N204" s="209">
        <v>843683.74</v>
      </c>
      <c r="O204" s="209">
        <v>1357983.74</v>
      </c>
      <c r="P204" s="209">
        <v>1593229</v>
      </c>
      <c r="Q204" s="209">
        <v>1356283</v>
      </c>
      <c r="R204" s="209">
        <v>1013401</v>
      </c>
      <c r="S204" s="209">
        <v>869004</v>
      </c>
      <c r="T204" s="209">
        <v>516147</v>
      </c>
      <c r="U204" s="209">
        <v>364382</v>
      </c>
      <c r="V204" s="209">
        <v>234302</v>
      </c>
      <c r="W204" s="209">
        <v>184477</v>
      </c>
      <c r="X204" s="209">
        <v>0</v>
      </c>
      <c r="Y204" s="209">
        <v>309181.23</v>
      </c>
      <c r="Z204" s="209">
        <v>918078.96</v>
      </c>
      <c r="AA204" s="178">
        <f t="shared" si="6"/>
        <v>918078.96</v>
      </c>
    </row>
    <row r="205" spans="1:27" ht="15.75" thickBot="1" x14ac:dyDescent="0.3">
      <c r="A205" s="254" t="str">
        <f t="shared" ref="A205:A268" si="7">RIGHT(C205,6)</f>
        <v>165800</v>
      </c>
      <c r="B205" s="189" t="s">
        <v>3492</v>
      </c>
      <c r="C205" s="188" t="s">
        <v>3493</v>
      </c>
      <c r="D205" s="188" t="s">
        <v>5</v>
      </c>
      <c r="E205" s="208"/>
      <c r="F205" s="208"/>
      <c r="G205" s="208"/>
      <c r="H205" s="208"/>
      <c r="I205" s="208"/>
      <c r="J205" s="208"/>
      <c r="K205" s="208"/>
      <c r="L205" s="208"/>
      <c r="M205" s="208"/>
      <c r="N205" s="208">
        <v>0</v>
      </c>
      <c r="O205" s="208">
        <v>0</v>
      </c>
      <c r="P205" s="208">
        <v>0</v>
      </c>
      <c r="Q205" s="208">
        <v>0</v>
      </c>
      <c r="R205" s="208">
        <v>0</v>
      </c>
      <c r="S205" s="208">
        <v>0</v>
      </c>
      <c r="T205" s="208">
        <v>0</v>
      </c>
      <c r="U205" s="208">
        <v>0</v>
      </c>
      <c r="V205" s="208">
        <v>0</v>
      </c>
      <c r="W205" s="208">
        <v>0</v>
      </c>
      <c r="X205" s="208">
        <v>0</v>
      </c>
      <c r="Y205" s="208">
        <v>0</v>
      </c>
      <c r="Z205" s="208">
        <v>0</v>
      </c>
      <c r="AA205" s="178">
        <f t="shared" si="6"/>
        <v>0</v>
      </c>
    </row>
    <row r="206" spans="1:27" ht="15.75" thickBot="1" x14ac:dyDescent="0.3">
      <c r="A206" s="254" t="str">
        <f t="shared" si="7"/>
        <v>174100</v>
      </c>
      <c r="B206" s="189" t="s">
        <v>456</v>
      </c>
      <c r="C206" s="188" t="s">
        <v>457</v>
      </c>
      <c r="D206" s="188" t="s">
        <v>5</v>
      </c>
      <c r="E206" s="209">
        <v>2026461.24</v>
      </c>
      <c r="F206" s="209">
        <v>2015857.93</v>
      </c>
      <c r="G206" s="209">
        <v>219275.8</v>
      </c>
      <c r="H206" s="209">
        <v>2204754.33</v>
      </c>
      <c r="I206" s="209">
        <v>2191890.63</v>
      </c>
      <c r="J206" s="209">
        <v>220576.15</v>
      </c>
      <c r="K206" s="209">
        <v>2168127.4900000002</v>
      </c>
      <c r="L206" s="209">
        <v>2160519.34</v>
      </c>
      <c r="M206" s="209">
        <v>197640.52</v>
      </c>
      <c r="N206" s="209">
        <v>197640.52</v>
      </c>
      <c r="O206" s="209">
        <v>2144078.77</v>
      </c>
      <c r="P206" s="209">
        <v>2137162.46</v>
      </c>
      <c r="Q206" s="209">
        <v>175754.32</v>
      </c>
      <c r="R206" s="209">
        <v>2114756.5099999998</v>
      </c>
      <c r="S206" s="209">
        <v>2109354.4700000002</v>
      </c>
      <c r="T206" s="209">
        <v>170841.60000000001</v>
      </c>
      <c r="U206" s="209">
        <v>2072364.52</v>
      </c>
      <c r="V206" s="209">
        <v>2051405.54</v>
      </c>
      <c r="W206" s="209">
        <v>194364.68</v>
      </c>
      <c r="X206" s="209">
        <v>179304.75</v>
      </c>
      <c r="Y206" s="209">
        <v>146185.29999999999</v>
      </c>
      <c r="Z206" s="209">
        <v>213809.42</v>
      </c>
      <c r="AA206" s="178">
        <f t="shared" si="6"/>
        <v>213809.42</v>
      </c>
    </row>
    <row r="207" spans="1:27" ht="15.75" thickBot="1" x14ac:dyDescent="0.3">
      <c r="A207" s="254" t="str">
        <f t="shared" si="7"/>
        <v>500134</v>
      </c>
      <c r="B207" s="240" t="s">
        <v>1794</v>
      </c>
      <c r="C207" s="245">
        <v>500134</v>
      </c>
      <c r="D207" s="257"/>
      <c r="E207" s="208">
        <v>3678578.41</v>
      </c>
      <c r="F207" s="208">
        <v>4008605.22</v>
      </c>
      <c r="G207" s="208">
        <v>3325610.58</v>
      </c>
      <c r="H207" s="208">
        <v>3272754.14</v>
      </c>
      <c r="I207" s="208">
        <v>2696844.16</v>
      </c>
      <c r="J207" s="208">
        <v>2608779.4500000002</v>
      </c>
      <c r="K207" s="208">
        <v>2534647.0699999998</v>
      </c>
      <c r="L207" s="208">
        <v>2621588.65</v>
      </c>
      <c r="M207" s="208">
        <v>4135561.1</v>
      </c>
      <c r="N207" s="208">
        <v>4135561.1</v>
      </c>
      <c r="O207" s="208">
        <v>4615125.79</v>
      </c>
      <c r="P207" s="208">
        <v>5263150.01</v>
      </c>
      <c r="Q207" s="208">
        <v>5578899.75</v>
      </c>
      <c r="R207" s="208">
        <v>5830586.79</v>
      </c>
      <c r="S207" s="208">
        <v>5880647.2199999997</v>
      </c>
      <c r="T207" s="208">
        <v>11699215.08</v>
      </c>
      <c r="U207" s="208">
        <v>11065249.810000001</v>
      </c>
      <c r="V207" s="208">
        <v>11103054.189999999</v>
      </c>
      <c r="W207" s="208">
        <v>10516505.07</v>
      </c>
      <c r="X207" s="208">
        <v>10397160.460000001</v>
      </c>
      <c r="Y207" s="208">
        <v>10157441.92</v>
      </c>
      <c r="Z207" s="208">
        <v>10107462.460000001</v>
      </c>
      <c r="AA207" s="178">
        <f t="shared" si="6"/>
        <v>10107462.460000001</v>
      </c>
    </row>
    <row r="208" spans="1:27" ht="15.75" thickBot="1" x14ac:dyDescent="0.3">
      <c r="A208" s="254" t="str">
        <f t="shared" si="7"/>
        <v>134200</v>
      </c>
      <c r="B208" s="189" t="s">
        <v>459</v>
      </c>
      <c r="C208" s="188" t="s">
        <v>460</v>
      </c>
      <c r="D208" s="188" t="s">
        <v>5</v>
      </c>
      <c r="E208" s="209">
        <v>0</v>
      </c>
      <c r="F208" s="209">
        <v>10000</v>
      </c>
      <c r="G208" s="209">
        <v>10000</v>
      </c>
      <c r="H208" s="209">
        <v>10000</v>
      </c>
      <c r="I208" s="209">
        <v>10000</v>
      </c>
      <c r="J208" s="209">
        <v>10000</v>
      </c>
      <c r="K208" s="209">
        <v>10000</v>
      </c>
      <c r="L208" s="209">
        <v>10000</v>
      </c>
      <c r="M208" s="209">
        <v>0</v>
      </c>
      <c r="N208" s="209">
        <v>0</v>
      </c>
      <c r="O208" s="209">
        <v>0</v>
      </c>
      <c r="P208" s="209">
        <v>0</v>
      </c>
      <c r="Q208" s="209">
        <v>0</v>
      </c>
      <c r="R208" s="209">
        <v>0</v>
      </c>
      <c r="S208" s="209">
        <v>0</v>
      </c>
      <c r="T208" s="209">
        <v>0</v>
      </c>
      <c r="U208" s="209">
        <v>0</v>
      </c>
      <c r="V208" s="209">
        <v>0</v>
      </c>
      <c r="W208" s="209">
        <v>0</v>
      </c>
      <c r="X208" s="209">
        <v>0</v>
      </c>
      <c r="Y208" s="209">
        <v>0</v>
      </c>
      <c r="Z208" s="209">
        <v>0</v>
      </c>
      <c r="AA208" s="178">
        <f t="shared" si="6"/>
        <v>0</v>
      </c>
    </row>
    <row r="209" spans="1:27" ht="15.75" thickBot="1" x14ac:dyDescent="0.3">
      <c r="A209" s="254" t="str">
        <f t="shared" si="7"/>
        <v>136100</v>
      </c>
      <c r="B209" s="189" t="s">
        <v>462</v>
      </c>
      <c r="C209" s="188" t="s">
        <v>463</v>
      </c>
      <c r="D209" s="188" t="s">
        <v>5</v>
      </c>
      <c r="E209" s="208">
        <v>1309130.26</v>
      </c>
      <c r="F209" s="208">
        <v>1389591.1</v>
      </c>
      <c r="G209" s="208">
        <v>1365003.41</v>
      </c>
      <c r="H209" s="208">
        <v>1271743.98</v>
      </c>
      <c r="I209" s="208">
        <v>1182151.6000000001</v>
      </c>
      <c r="J209" s="208">
        <v>1112060.3700000001</v>
      </c>
      <c r="K209" s="208">
        <v>1166048.46</v>
      </c>
      <c r="L209" s="208">
        <v>1095914.4099999999</v>
      </c>
      <c r="M209" s="208">
        <v>903905.31</v>
      </c>
      <c r="N209" s="208">
        <v>903905.31</v>
      </c>
      <c r="O209" s="208">
        <v>1055036.45</v>
      </c>
      <c r="P209" s="208">
        <v>1182536.44</v>
      </c>
      <c r="Q209" s="208">
        <v>1320776.67</v>
      </c>
      <c r="R209" s="208">
        <v>1304288.6100000001</v>
      </c>
      <c r="S209" s="208">
        <v>1329668.55</v>
      </c>
      <c r="T209" s="208">
        <v>1326454.02</v>
      </c>
      <c r="U209" s="208">
        <v>1252147.49</v>
      </c>
      <c r="V209" s="208">
        <v>1204158.18</v>
      </c>
      <c r="W209" s="208">
        <v>1160469.53</v>
      </c>
      <c r="X209" s="208">
        <v>1209622.1200000001</v>
      </c>
      <c r="Y209" s="208">
        <v>948848.19</v>
      </c>
      <c r="Z209" s="208">
        <v>952475.09</v>
      </c>
      <c r="AA209" s="178">
        <f t="shared" si="6"/>
        <v>952475.09</v>
      </c>
    </row>
    <row r="210" spans="1:27" ht="15.75" thickBot="1" x14ac:dyDescent="0.3">
      <c r="A210" s="254" t="str">
        <f t="shared" si="7"/>
        <v>136104</v>
      </c>
      <c r="B210" s="189" t="s">
        <v>465</v>
      </c>
      <c r="C210" s="188" t="s">
        <v>466</v>
      </c>
      <c r="D210" s="188" t="s">
        <v>5</v>
      </c>
      <c r="E210" s="209">
        <v>2073979.1</v>
      </c>
      <c r="F210" s="209">
        <v>2369287.84</v>
      </c>
      <c r="G210" s="209">
        <v>1784906.76</v>
      </c>
      <c r="H210" s="209">
        <v>1853049.32</v>
      </c>
      <c r="I210" s="209">
        <v>1376799.17</v>
      </c>
      <c r="J210" s="209">
        <v>1364271.46</v>
      </c>
      <c r="K210" s="209">
        <v>1229930.1399999999</v>
      </c>
      <c r="L210" s="209">
        <v>1361954.74</v>
      </c>
      <c r="M210" s="209">
        <v>1148752.68</v>
      </c>
      <c r="N210" s="209">
        <v>1148752.68</v>
      </c>
      <c r="O210" s="209">
        <v>1346085.97</v>
      </c>
      <c r="P210" s="209">
        <v>1823225.38</v>
      </c>
      <c r="Q210" s="209">
        <v>2004249.56</v>
      </c>
      <c r="R210" s="209">
        <v>2256040.46</v>
      </c>
      <c r="S210" s="209">
        <v>2434509.56</v>
      </c>
      <c r="T210" s="209">
        <v>2616107.5</v>
      </c>
      <c r="U210" s="209">
        <v>2086651.21</v>
      </c>
      <c r="V210" s="209">
        <v>2186187.33</v>
      </c>
      <c r="W210" s="209">
        <v>1866115.35</v>
      </c>
      <c r="X210" s="209">
        <v>1702468.14</v>
      </c>
      <c r="Y210" s="209">
        <v>1667462.31</v>
      </c>
      <c r="Z210" s="209">
        <v>1721430.13</v>
      </c>
      <c r="AA210" s="178">
        <f t="shared" si="6"/>
        <v>1721430.13</v>
      </c>
    </row>
    <row r="211" spans="1:27" ht="15.75" thickBot="1" x14ac:dyDescent="0.3">
      <c r="A211" s="254" t="str">
        <f t="shared" si="7"/>
        <v>136105</v>
      </c>
      <c r="B211" s="189" t="s">
        <v>468</v>
      </c>
      <c r="C211" s="188" t="s">
        <v>469</v>
      </c>
      <c r="D211" s="188" t="s">
        <v>5</v>
      </c>
      <c r="E211" s="208">
        <v>295469.05</v>
      </c>
      <c r="F211" s="208">
        <v>239726.28</v>
      </c>
      <c r="G211" s="208">
        <v>165700.41</v>
      </c>
      <c r="H211" s="208">
        <v>137960.84</v>
      </c>
      <c r="I211" s="208">
        <v>127893.39</v>
      </c>
      <c r="J211" s="208">
        <v>122447.62</v>
      </c>
      <c r="K211" s="208">
        <v>128668.47</v>
      </c>
      <c r="L211" s="208">
        <v>153719.5</v>
      </c>
      <c r="M211" s="208">
        <v>220723.92</v>
      </c>
      <c r="N211" s="208">
        <v>220723.92</v>
      </c>
      <c r="O211" s="208">
        <v>351824.18</v>
      </c>
      <c r="P211" s="208">
        <v>395209</v>
      </c>
      <c r="Q211" s="208">
        <v>391694.33</v>
      </c>
      <c r="R211" s="208">
        <v>408078.53</v>
      </c>
      <c r="S211" s="208">
        <v>254289.92000000001</v>
      </c>
      <c r="T211" s="208">
        <v>194589.37</v>
      </c>
      <c r="U211" s="208">
        <v>164386.92000000001</v>
      </c>
      <c r="V211" s="208">
        <v>150644.49</v>
      </c>
      <c r="W211" s="208">
        <v>144174.09</v>
      </c>
      <c r="X211" s="208">
        <v>149324.1</v>
      </c>
      <c r="Y211" s="208">
        <v>215385.32</v>
      </c>
      <c r="Z211" s="208">
        <v>314129.51</v>
      </c>
      <c r="AA211" s="178">
        <f t="shared" si="6"/>
        <v>314129.51</v>
      </c>
    </row>
    <row r="212" spans="1:27" ht="15.75" thickBot="1" x14ac:dyDescent="0.3">
      <c r="A212" s="254" t="str">
        <f t="shared" si="7"/>
        <v>172502</v>
      </c>
      <c r="B212" s="189" t="s">
        <v>3610</v>
      </c>
      <c r="C212" s="188" t="s">
        <v>3611</v>
      </c>
      <c r="D212" s="188" t="s">
        <v>5</v>
      </c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>
        <v>0</v>
      </c>
      <c r="S212" s="209">
        <v>0</v>
      </c>
      <c r="T212" s="209">
        <v>5699885</v>
      </c>
      <c r="U212" s="209">
        <v>5699885</v>
      </c>
      <c r="V212" s="209">
        <v>5699885</v>
      </c>
      <c r="W212" s="209">
        <v>5493566.9100000001</v>
      </c>
      <c r="X212" s="209">
        <v>5493566.9100000001</v>
      </c>
      <c r="Y212" s="209">
        <v>5493566.9100000001</v>
      </c>
      <c r="Z212" s="209">
        <v>5287248.54</v>
      </c>
      <c r="AA212" s="178">
        <f t="shared" si="6"/>
        <v>5287248.54</v>
      </c>
    </row>
    <row r="213" spans="1:27" ht="15.75" thickBot="1" x14ac:dyDescent="0.3">
      <c r="A213" s="254" t="str">
        <f t="shared" si="7"/>
        <v>174008</v>
      </c>
      <c r="B213" s="189" t="s">
        <v>1796</v>
      </c>
      <c r="C213" s="188" t="s">
        <v>1797</v>
      </c>
      <c r="D213" s="188" t="s">
        <v>5</v>
      </c>
      <c r="E213" s="208">
        <v>0</v>
      </c>
      <c r="F213" s="208">
        <v>0</v>
      </c>
      <c r="G213" s="208">
        <v>0</v>
      </c>
      <c r="H213" s="208">
        <v>0</v>
      </c>
      <c r="I213" s="208">
        <v>0</v>
      </c>
      <c r="J213" s="208">
        <v>0</v>
      </c>
      <c r="K213" s="208">
        <v>0</v>
      </c>
      <c r="L213" s="208">
        <v>0</v>
      </c>
      <c r="M213" s="208">
        <v>1862179.19</v>
      </c>
      <c r="N213" s="208">
        <v>1862179.19</v>
      </c>
      <c r="O213" s="208">
        <v>1862179.19</v>
      </c>
      <c r="P213" s="208">
        <v>1862179.19</v>
      </c>
      <c r="Q213" s="208">
        <v>1862179.19</v>
      </c>
      <c r="R213" s="208">
        <v>1862179.19</v>
      </c>
      <c r="S213" s="208">
        <v>1862179.19</v>
      </c>
      <c r="T213" s="208">
        <v>1862179.19</v>
      </c>
      <c r="U213" s="208">
        <v>1862179.19</v>
      </c>
      <c r="V213" s="208">
        <v>1862179.19</v>
      </c>
      <c r="W213" s="208">
        <v>1852179.19</v>
      </c>
      <c r="X213" s="208">
        <v>1842179.19</v>
      </c>
      <c r="Y213" s="208">
        <v>1832179.19</v>
      </c>
      <c r="Z213" s="208">
        <v>1832179.19</v>
      </c>
      <c r="AA213" s="178">
        <f t="shared" si="6"/>
        <v>1832179.19</v>
      </c>
    </row>
    <row r="214" spans="1:27" ht="15.75" thickBot="1" x14ac:dyDescent="0.3">
      <c r="A214" s="254" t="str">
        <f t="shared" si="7"/>
        <v>500111</v>
      </c>
      <c r="B214" s="238" t="s">
        <v>1798</v>
      </c>
      <c r="C214" s="244">
        <v>500111</v>
      </c>
      <c r="D214" s="256"/>
      <c r="E214" s="209">
        <v>146609848.25999999</v>
      </c>
      <c r="F214" s="209">
        <v>145150776.88</v>
      </c>
      <c r="G214" s="209">
        <v>142406958.28</v>
      </c>
      <c r="H214" s="209">
        <v>141944379.11000001</v>
      </c>
      <c r="I214" s="209">
        <v>148117488.94999999</v>
      </c>
      <c r="J214" s="209">
        <v>167753591.81</v>
      </c>
      <c r="K214" s="209">
        <v>106969572.73999999</v>
      </c>
      <c r="L214" s="209">
        <v>112020364.91</v>
      </c>
      <c r="M214" s="209">
        <v>109747889.69</v>
      </c>
      <c r="N214" s="209">
        <v>109747889.69</v>
      </c>
      <c r="O214" s="209">
        <v>107706419.34999999</v>
      </c>
      <c r="P214" s="209">
        <v>102069075.40000001</v>
      </c>
      <c r="Q214" s="209">
        <v>104523198.18000001</v>
      </c>
      <c r="R214" s="209">
        <v>99378959.140000001</v>
      </c>
      <c r="S214" s="209">
        <v>97086716.040000007</v>
      </c>
      <c r="T214" s="209">
        <v>95703856.790000007</v>
      </c>
      <c r="U214" s="209">
        <v>94599030.980000004</v>
      </c>
      <c r="V214" s="209">
        <v>93452382.640000001</v>
      </c>
      <c r="W214" s="209">
        <v>93302011.540000007</v>
      </c>
      <c r="X214" s="209">
        <v>90777265.329999998</v>
      </c>
      <c r="Y214" s="209">
        <v>90190648.510000005</v>
      </c>
      <c r="Z214" s="209">
        <v>88916797.379999995</v>
      </c>
      <c r="AA214" s="178">
        <f t="shared" si="6"/>
        <v>88916797.379999995</v>
      </c>
    </row>
    <row r="215" spans="1:27" ht="15.75" thickBot="1" x14ac:dyDescent="0.3">
      <c r="A215" s="254" t="str">
        <f t="shared" si="7"/>
        <v>500135</v>
      </c>
      <c r="B215" s="239" t="s">
        <v>1800</v>
      </c>
      <c r="C215" s="245">
        <v>500135</v>
      </c>
      <c r="D215" s="257"/>
      <c r="E215" s="208">
        <v>255641.85</v>
      </c>
      <c r="F215" s="208">
        <v>211021.88</v>
      </c>
      <c r="G215" s="208">
        <v>-378833.72</v>
      </c>
      <c r="H215" s="208">
        <v>270783.11</v>
      </c>
      <c r="I215" s="208">
        <v>262754.95</v>
      </c>
      <c r="J215" s="208">
        <v>228225.66</v>
      </c>
      <c r="K215" s="208">
        <v>285552.3</v>
      </c>
      <c r="L215" s="208">
        <v>5902724.4699999997</v>
      </c>
      <c r="M215" s="208">
        <v>4165741.25</v>
      </c>
      <c r="N215" s="208">
        <v>4165741.25</v>
      </c>
      <c r="O215" s="208">
        <v>3771781.91</v>
      </c>
      <c r="P215" s="208">
        <v>234969.96</v>
      </c>
      <c r="Q215" s="208">
        <v>4246789.74</v>
      </c>
      <c r="R215" s="208">
        <v>346114.7</v>
      </c>
      <c r="S215" s="208">
        <v>307165.59999999998</v>
      </c>
      <c r="T215" s="208">
        <v>289590.34999999998</v>
      </c>
      <c r="U215" s="208">
        <v>470220.54</v>
      </c>
      <c r="V215" s="208">
        <v>165303.20000000001</v>
      </c>
      <c r="W215" s="208">
        <v>1106019.1000000001</v>
      </c>
      <c r="X215" s="208">
        <v>234157.89</v>
      </c>
      <c r="Y215" s="208">
        <v>677987.07</v>
      </c>
      <c r="Z215" s="208">
        <v>786534.94</v>
      </c>
      <c r="AA215" s="178">
        <f t="shared" si="6"/>
        <v>786534.94</v>
      </c>
    </row>
    <row r="216" spans="1:27" ht="15.75" thickBot="1" x14ac:dyDescent="0.3">
      <c r="A216" s="254" t="str">
        <f t="shared" si="7"/>
        <v>500137</v>
      </c>
      <c r="B216" s="240" t="s">
        <v>1800</v>
      </c>
      <c r="C216" s="245">
        <v>500137</v>
      </c>
      <c r="D216" s="257"/>
      <c r="E216" s="209">
        <v>271013.03999999998</v>
      </c>
      <c r="F216" s="209">
        <v>239642.79</v>
      </c>
      <c r="G216" s="209">
        <v>258351.98</v>
      </c>
      <c r="H216" s="209">
        <v>217863.7</v>
      </c>
      <c r="I216" s="209">
        <v>251515.47</v>
      </c>
      <c r="J216" s="209">
        <v>246371.76</v>
      </c>
      <c r="K216" s="209">
        <v>257716.78</v>
      </c>
      <c r="L216" s="209">
        <v>213495.67999999999</v>
      </c>
      <c r="M216" s="209">
        <v>165370.01999999999</v>
      </c>
      <c r="N216" s="209">
        <v>165370.01999999999</v>
      </c>
      <c r="O216" s="209">
        <v>148531.72</v>
      </c>
      <c r="P216" s="209">
        <v>200245.68</v>
      </c>
      <c r="Q216" s="209">
        <v>295127.17</v>
      </c>
      <c r="R216" s="209">
        <v>151533.54</v>
      </c>
      <c r="S216" s="209">
        <v>265810.56</v>
      </c>
      <c r="T216" s="209">
        <v>259432.37</v>
      </c>
      <c r="U216" s="209">
        <v>441702.88</v>
      </c>
      <c r="V216" s="209">
        <v>156764.56</v>
      </c>
      <c r="W216" s="209">
        <v>368031.29</v>
      </c>
      <c r="X216" s="209">
        <v>209057.02</v>
      </c>
      <c r="Y216" s="209">
        <v>679269.69</v>
      </c>
      <c r="Z216" s="209">
        <v>587748.49</v>
      </c>
      <c r="AA216" s="178">
        <f t="shared" si="6"/>
        <v>587748.49</v>
      </c>
    </row>
    <row r="217" spans="1:27" ht="15.75" thickBot="1" x14ac:dyDescent="0.3">
      <c r="A217" s="254" t="str">
        <f t="shared" si="7"/>
        <v>146012</v>
      </c>
      <c r="B217" s="240" t="s">
        <v>3748</v>
      </c>
      <c r="C217" s="240" t="s">
        <v>3749</v>
      </c>
      <c r="D217" s="240" t="s">
        <v>5</v>
      </c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>
        <v>0</v>
      </c>
      <c r="U217" s="208">
        <v>804.65</v>
      </c>
      <c r="V217" s="208">
        <v>1568.67</v>
      </c>
      <c r="W217" s="208">
        <v>0</v>
      </c>
      <c r="X217" s="208">
        <v>0</v>
      </c>
      <c r="Y217" s="208">
        <v>0</v>
      </c>
      <c r="Z217" s="208">
        <v>0</v>
      </c>
      <c r="AA217" s="178">
        <f t="shared" si="6"/>
        <v>0</v>
      </c>
    </row>
    <row r="218" spans="1:27" ht="15.75" thickBot="1" x14ac:dyDescent="0.3">
      <c r="A218" s="254" t="str">
        <f t="shared" si="7"/>
        <v>146013</v>
      </c>
      <c r="B218" s="240" t="s">
        <v>3750</v>
      </c>
      <c r="C218" s="240" t="s">
        <v>3751</v>
      </c>
      <c r="D218" s="240" t="s">
        <v>5</v>
      </c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>
        <v>0</v>
      </c>
      <c r="U218" s="209">
        <v>804.65</v>
      </c>
      <c r="V218" s="209">
        <v>1568.67</v>
      </c>
      <c r="W218" s="209">
        <v>0</v>
      </c>
      <c r="X218" s="209">
        <v>0</v>
      </c>
      <c r="Y218" s="209">
        <v>0</v>
      </c>
      <c r="Z218" s="209">
        <v>0</v>
      </c>
      <c r="AA218" s="178">
        <f t="shared" si="6"/>
        <v>0</v>
      </c>
    </row>
    <row r="219" spans="1:27" ht="15.75" thickBot="1" x14ac:dyDescent="0.3">
      <c r="A219" s="254" t="str">
        <f t="shared" si="7"/>
        <v>146031</v>
      </c>
      <c r="B219" s="240" t="s">
        <v>1624</v>
      </c>
      <c r="C219" s="240" t="s">
        <v>472</v>
      </c>
      <c r="D219" s="240" t="s">
        <v>5</v>
      </c>
      <c r="E219" s="208">
        <v>990.4</v>
      </c>
      <c r="F219" s="208">
        <v>4843.8100000000004</v>
      </c>
      <c r="G219" s="208">
        <v>6941.06</v>
      </c>
      <c r="H219" s="208">
        <v>2425.19</v>
      </c>
      <c r="I219" s="208">
        <v>0</v>
      </c>
      <c r="J219" s="208">
        <v>0</v>
      </c>
      <c r="K219" s="208">
        <v>9780.74</v>
      </c>
      <c r="L219" s="208">
        <v>5300.3</v>
      </c>
      <c r="M219" s="208">
        <v>0</v>
      </c>
      <c r="N219" s="208">
        <v>0</v>
      </c>
      <c r="O219" s="208">
        <v>0</v>
      </c>
      <c r="P219" s="208">
        <v>303.16000000000003</v>
      </c>
      <c r="Q219" s="208">
        <v>1324.11</v>
      </c>
      <c r="R219" s="208">
        <v>6791.71</v>
      </c>
      <c r="S219" s="208">
        <v>3271.91</v>
      </c>
      <c r="T219" s="208">
        <v>45.82</v>
      </c>
      <c r="U219" s="208">
        <v>86.36</v>
      </c>
      <c r="V219" s="208">
        <v>178.01</v>
      </c>
      <c r="W219" s="208">
        <v>219.19</v>
      </c>
      <c r="X219" s="208">
        <v>0</v>
      </c>
      <c r="Y219" s="208">
        <v>3980.82</v>
      </c>
      <c r="Z219" s="208">
        <v>407.97</v>
      </c>
      <c r="AA219" s="178">
        <f t="shared" si="6"/>
        <v>407.97</v>
      </c>
    </row>
    <row r="220" spans="1:27" ht="15.75" thickBot="1" x14ac:dyDescent="0.3">
      <c r="A220" s="254" t="str">
        <f t="shared" si="7"/>
        <v>146035</v>
      </c>
      <c r="B220" s="189" t="s">
        <v>1625</v>
      </c>
      <c r="C220" s="188" t="s">
        <v>1626</v>
      </c>
      <c r="D220" s="188" t="s">
        <v>5</v>
      </c>
      <c r="E220" s="209">
        <v>0</v>
      </c>
      <c r="F220" s="209">
        <v>0</v>
      </c>
      <c r="G220" s="209">
        <v>0</v>
      </c>
      <c r="H220" s="209">
        <v>0</v>
      </c>
      <c r="I220" s="209">
        <v>0</v>
      </c>
      <c r="J220" s="209">
        <v>5854</v>
      </c>
      <c r="K220" s="209">
        <v>16105.27</v>
      </c>
      <c r="L220" s="209">
        <v>29726.38</v>
      </c>
      <c r="M220" s="209">
        <v>52854.85</v>
      </c>
      <c r="N220" s="209">
        <v>52854.85</v>
      </c>
      <c r="O220" s="209">
        <v>25855.29</v>
      </c>
      <c r="P220" s="209">
        <v>32811.22</v>
      </c>
      <c r="Q220" s="209">
        <v>10243.76</v>
      </c>
      <c r="R220" s="209">
        <v>29968.45</v>
      </c>
      <c r="S220" s="209">
        <v>111528.25</v>
      </c>
      <c r="T220" s="209">
        <v>131694.89000000001</v>
      </c>
      <c r="U220" s="209">
        <v>318021.06</v>
      </c>
      <c r="V220" s="209">
        <v>50018.92</v>
      </c>
      <c r="W220" s="209">
        <v>229063.32</v>
      </c>
      <c r="X220" s="209">
        <v>101078.88</v>
      </c>
      <c r="Y220" s="209">
        <v>285609.84999999998</v>
      </c>
      <c r="Z220" s="209">
        <v>399409.07</v>
      </c>
      <c r="AA220" s="178">
        <f t="shared" si="6"/>
        <v>399409.07</v>
      </c>
    </row>
    <row r="221" spans="1:27" ht="15.75" thickBot="1" x14ac:dyDescent="0.3">
      <c r="A221" s="254" t="str">
        <f t="shared" si="7"/>
        <v>146040</v>
      </c>
      <c r="B221" s="189" t="s">
        <v>1627</v>
      </c>
      <c r="C221" s="188" t="s">
        <v>475</v>
      </c>
      <c r="D221" s="188" t="s">
        <v>5</v>
      </c>
      <c r="E221" s="208">
        <v>44101.91</v>
      </c>
      <c r="F221" s="208">
        <v>35240.6</v>
      </c>
      <c r="G221" s="208">
        <v>34205.919999999998</v>
      </c>
      <c r="H221" s="208">
        <v>33400.1</v>
      </c>
      <c r="I221" s="208">
        <v>43993.19</v>
      </c>
      <c r="J221" s="208">
        <v>45863.67</v>
      </c>
      <c r="K221" s="208">
        <v>36019.53</v>
      </c>
      <c r="L221" s="208">
        <v>75716.34</v>
      </c>
      <c r="M221" s="208">
        <v>24374.14</v>
      </c>
      <c r="N221" s="208">
        <v>24374.14</v>
      </c>
      <c r="O221" s="208">
        <v>47051.47</v>
      </c>
      <c r="P221" s="208">
        <v>33614.730000000003</v>
      </c>
      <c r="Q221" s="208">
        <v>39812.49</v>
      </c>
      <c r="R221" s="208">
        <v>35418.129999999997</v>
      </c>
      <c r="S221" s="208">
        <v>54707.040000000001</v>
      </c>
      <c r="T221" s="208">
        <v>36568.65</v>
      </c>
      <c r="U221" s="208">
        <v>27306.02</v>
      </c>
      <c r="V221" s="208">
        <v>32943</v>
      </c>
      <c r="W221" s="208">
        <v>34355.919999999998</v>
      </c>
      <c r="X221" s="208">
        <v>37713.78</v>
      </c>
      <c r="Y221" s="208">
        <v>311783.61</v>
      </c>
      <c r="Z221" s="208">
        <v>29106.63</v>
      </c>
      <c r="AA221" s="178">
        <f t="shared" si="6"/>
        <v>29106.63</v>
      </c>
    </row>
    <row r="222" spans="1:27" ht="15.75" thickBot="1" x14ac:dyDescent="0.3">
      <c r="A222" s="254" t="str">
        <f t="shared" si="7"/>
        <v>146042</v>
      </c>
      <c r="B222" s="189" t="s">
        <v>1628</v>
      </c>
      <c r="C222" s="188" t="s">
        <v>478</v>
      </c>
      <c r="D222" s="188" t="s">
        <v>5</v>
      </c>
      <c r="E222" s="209">
        <v>103714.73</v>
      </c>
      <c r="F222" s="209">
        <v>80890.38</v>
      </c>
      <c r="G222" s="209">
        <v>98537</v>
      </c>
      <c r="H222" s="209">
        <v>63272.02</v>
      </c>
      <c r="I222" s="209">
        <v>88755.89</v>
      </c>
      <c r="J222" s="209">
        <v>75887.7</v>
      </c>
      <c r="K222" s="209">
        <v>77143.240000000005</v>
      </c>
      <c r="L222" s="209">
        <v>100653.78</v>
      </c>
      <c r="M222" s="209">
        <v>85437.9</v>
      </c>
      <c r="N222" s="209">
        <v>85437.9</v>
      </c>
      <c r="O222" s="209">
        <v>75624.960000000006</v>
      </c>
      <c r="P222" s="209">
        <v>133516.57</v>
      </c>
      <c r="Q222" s="209">
        <v>243746.81</v>
      </c>
      <c r="R222" s="209">
        <v>79268.89</v>
      </c>
      <c r="S222" s="209">
        <v>95819.37</v>
      </c>
      <c r="T222" s="209">
        <v>90639.02</v>
      </c>
      <c r="U222" s="209">
        <v>94680.14</v>
      </c>
      <c r="V222" s="209">
        <v>70487.289999999994</v>
      </c>
      <c r="W222" s="209">
        <v>104392.86</v>
      </c>
      <c r="X222" s="209">
        <v>70264.36</v>
      </c>
      <c r="Y222" s="209">
        <v>77895.41</v>
      </c>
      <c r="Z222" s="209">
        <v>158824.82</v>
      </c>
      <c r="AA222" s="178">
        <f t="shared" si="6"/>
        <v>158824.82</v>
      </c>
    </row>
    <row r="223" spans="1:27" ht="15.75" thickBot="1" x14ac:dyDescent="0.3">
      <c r="A223" s="254" t="str">
        <f t="shared" si="7"/>
        <v>146050</v>
      </c>
      <c r="B223" s="189" t="s">
        <v>480</v>
      </c>
      <c r="C223" s="188" t="s">
        <v>481</v>
      </c>
      <c r="D223" s="188" t="s">
        <v>5</v>
      </c>
      <c r="E223" s="208">
        <v>0</v>
      </c>
      <c r="F223" s="208">
        <v>0</v>
      </c>
      <c r="G223" s="208">
        <v>0</v>
      </c>
      <c r="H223" s="208">
        <v>98.39</v>
      </c>
      <c r="I223" s="208">
        <v>98.39</v>
      </c>
      <c r="J223" s="208">
        <v>98.39</v>
      </c>
      <c r="K223" s="208">
        <v>0</v>
      </c>
      <c r="L223" s="208">
        <v>2098.88</v>
      </c>
      <c r="M223" s="208">
        <v>2703.13</v>
      </c>
      <c r="N223" s="208">
        <v>2703.13</v>
      </c>
      <c r="O223" s="208">
        <v>0</v>
      </c>
      <c r="P223" s="208">
        <v>0</v>
      </c>
      <c r="Q223" s="208">
        <v>0</v>
      </c>
      <c r="R223" s="208">
        <v>86.36</v>
      </c>
      <c r="S223" s="208">
        <v>483.99</v>
      </c>
      <c r="T223" s="208">
        <v>483.99</v>
      </c>
      <c r="U223" s="208">
        <v>0</v>
      </c>
      <c r="V223" s="208">
        <v>0</v>
      </c>
      <c r="W223" s="208">
        <v>0</v>
      </c>
      <c r="X223" s="208">
        <v>0</v>
      </c>
      <c r="Y223" s="208">
        <v>0</v>
      </c>
      <c r="Z223" s="208">
        <v>0</v>
      </c>
      <c r="AA223" s="178">
        <f t="shared" si="6"/>
        <v>0</v>
      </c>
    </row>
    <row r="224" spans="1:27" ht="15.75" thickBot="1" x14ac:dyDescent="0.3">
      <c r="A224" s="254" t="str">
        <f t="shared" si="7"/>
        <v>146060</v>
      </c>
      <c r="B224" s="189" t="s">
        <v>483</v>
      </c>
      <c r="C224" s="188" t="s">
        <v>484</v>
      </c>
      <c r="D224" s="188" t="s">
        <v>5</v>
      </c>
      <c r="E224" s="209">
        <v>0</v>
      </c>
      <c r="F224" s="209">
        <v>0</v>
      </c>
      <c r="G224" s="209">
        <v>0</v>
      </c>
      <c r="H224" s="209">
        <v>0</v>
      </c>
      <c r="I224" s="209">
        <v>0</v>
      </c>
      <c r="J224" s="209">
        <v>0</v>
      </c>
      <c r="K224" s="209">
        <v>0</v>
      </c>
      <c r="L224" s="209">
        <v>0</v>
      </c>
      <c r="M224" s="209">
        <v>0</v>
      </c>
      <c r="N224" s="209">
        <v>0</v>
      </c>
      <c r="O224" s="209">
        <v>0</v>
      </c>
      <c r="P224" s="209">
        <v>0</v>
      </c>
      <c r="Q224" s="209">
        <v>0</v>
      </c>
      <c r="R224" s="209">
        <v>0</v>
      </c>
      <c r="S224" s="209">
        <v>0</v>
      </c>
      <c r="T224" s="209">
        <v>0</v>
      </c>
      <c r="U224" s="209">
        <v>0</v>
      </c>
      <c r="V224" s="209">
        <v>0</v>
      </c>
      <c r="W224" s="209">
        <v>0</v>
      </c>
      <c r="X224" s="209">
        <v>0</v>
      </c>
      <c r="Y224" s="209">
        <v>0</v>
      </c>
      <c r="Z224" s="209">
        <v>0</v>
      </c>
      <c r="AA224" s="178">
        <f t="shared" si="6"/>
        <v>0</v>
      </c>
    </row>
    <row r="225" spans="1:27" ht="15.75" thickBot="1" x14ac:dyDescent="0.3">
      <c r="A225" s="254" t="str">
        <f t="shared" si="7"/>
        <v>146905</v>
      </c>
      <c r="B225" s="189" t="s">
        <v>486</v>
      </c>
      <c r="C225" s="188" t="s">
        <v>487</v>
      </c>
      <c r="D225" s="188" t="s">
        <v>5</v>
      </c>
      <c r="E225" s="209">
        <v>47691</v>
      </c>
      <c r="F225" s="209">
        <v>0</v>
      </c>
      <c r="G225" s="209">
        <v>0</v>
      </c>
      <c r="H225" s="209">
        <v>0</v>
      </c>
      <c r="I225" s="209">
        <v>0</v>
      </c>
      <c r="J225" s="209">
        <v>0</v>
      </c>
      <c r="K225" s="209">
        <v>0</v>
      </c>
      <c r="L225" s="209">
        <v>0</v>
      </c>
      <c r="M225" s="209">
        <v>0</v>
      </c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178">
        <f t="shared" si="6"/>
        <v>0</v>
      </c>
    </row>
    <row r="226" spans="1:27" ht="15.75" thickBot="1" x14ac:dyDescent="0.3">
      <c r="A226" s="254" t="str">
        <f t="shared" si="7"/>
        <v>146920</v>
      </c>
      <c r="B226" s="189" t="s">
        <v>1629</v>
      </c>
      <c r="C226" s="188" t="s">
        <v>490</v>
      </c>
      <c r="D226" s="188" t="s">
        <v>5</v>
      </c>
      <c r="E226" s="209">
        <v>74515</v>
      </c>
      <c r="F226" s="209">
        <v>118668</v>
      </c>
      <c r="G226" s="209">
        <v>118668</v>
      </c>
      <c r="H226" s="209">
        <v>118668</v>
      </c>
      <c r="I226" s="209">
        <v>118668</v>
      </c>
      <c r="J226" s="209">
        <v>118668</v>
      </c>
      <c r="K226" s="209">
        <v>118668</v>
      </c>
      <c r="L226" s="209">
        <v>0</v>
      </c>
      <c r="M226" s="209">
        <v>0</v>
      </c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178">
        <f t="shared" si="6"/>
        <v>0</v>
      </c>
    </row>
    <row r="227" spans="1:27" ht="15.75" thickBot="1" x14ac:dyDescent="0.3">
      <c r="A227" s="254" t="str">
        <f t="shared" si="7"/>
        <v>500149</v>
      </c>
      <c r="B227" s="240" t="s">
        <v>1803</v>
      </c>
      <c r="C227" s="245">
        <v>500149</v>
      </c>
      <c r="D227" s="257"/>
      <c r="E227" s="208">
        <v>-15371.19</v>
      </c>
      <c r="F227" s="208">
        <v>-28620.91</v>
      </c>
      <c r="G227" s="208">
        <v>-637185.69999999995</v>
      </c>
      <c r="H227" s="208">
        <v>52919.41</v>
      </c>
      <c r="I227" s="208">
        <v>11239.48</v>
      </c>
      <c r="J227" s="208">
        <v>-18146.099999999999</v>
      </c>
      <c r="K227" s="208">
        <v>27835.52</v>
      </c>
      <c r="L227" s="208">
        <v>5689228.79</v>
      </c>
      <c r="M227" s="208">
        <v>4000371.23</v>
      </c>
      <c r="N227" s="208">
        <v>4000371.23</v>
      </c>
      <c r="O227" s="208">
        <v>3623250.19</v>
      </c>
      <c r="P227" s="208">
        <v>34724.28</v>
      </c>
      <c r="Q227" s="208">
        <v>3951662.57</v>
      </c>
      <c r="R227" s="208">
        <v>194581.16</v>
      </c>
      <c r="S227" s="208">
        <v>41355.040000000001</v>
      </c>
      <c r="T227" s="208">
        <v>30157.98</v>
      </c>
      <c r="U227" s="208">
        <v>28517.66</v>
      </c>
      <c r="V227" s="208">
        <v>8538.64</v>
      </c>
      <c r="W227" s="208">
        <v>737987.81</v>
      </c>
      <c r="X227" s="208">
        <v>25100.87</v>
      </c>
      <c r="Y227" s="208">
        <v>-1282.6199999999999</v>
      </c>
      <c r="Z227" s="208">
        <v>198786.45</v>
      </c>
      <c r="AA227" s="178">
        <f t="shared" si="6"/>
        <v>198786.45</v>
      </c>
    </row>
    <row r="228" spans="1:27" ht="15.75" thickBot="1" x14ac:dyDescent="0.3">
      <c r="A228" s="254" t="str">
        <f t="shared" si="7"/>
        <v>146010</v>
      </c>
      <c r="B228" s="189" t="s">
        <v>1805</v>
      </c>
      <c r="C228" s="188" t="s">
        <v>1806</v>
      </c>
      <c r="D228" s="188" t="s">
        <v>5</v>
      </c>
      <c r="E228" s="209">
        <v>0</v>
      </c>
      <c r="F228" s="209">
        <v>0</v>
      </c>
      <c r="G228" s="209">
        <v>0</v>
      </c>
      <c r="H228" s="209">
        <v>0</v>
      </c>
      <c r="I228" s="209">
        <v>0</v>
      </c>
      <c r="J228" s="209">
        <v>0</v>
      </c>
      <c r="K228" s="209">
        <v>37873.68</v>
      </c>
      <c r="L228" s="209">
        <v>51547.8</v>
      </c>
      <c r="M228" s="209">
        <v>400735.75</v>
      </c>
      <c r="N228" s="209">
        <v>400735.75</v>
      </c>
      <c r="O228" s="209">
        <v>11701.31</v>
      </c>
      <c r="P228" s="209">
        <v>61613.52</v>
      </c>
      <c r="Q228" s="209">
        <v>1793519.09</v>
      </c>
      <c r="R228" s="209">
        <v>205515.23</v>
      </c>
      <c r="S228" s="209">
        <v>60223.47</v>
      </c>
      <c r="T228" s="209">
        <v>63807.3</v>
      </c>
      <c r="U228" s="209">
        <v>47205.85</v>
      </c>
      <c r="V228" s="209">
        <v>34875.269999999997</v>
      </c>
      <c r="W228" s="209">
        <v>766592.96</v>
      </c>
      <c r="X228" s="209">
        <v>33856</v>
      </c>
      <c r="Y228" s="209">
        <v>8157.95</v>
      </c>
      <c r="Z228" s="209">
        <v>219018.71</v>
      </c>
      <c r="AA228" s="178">
        <f t="shared" si="6"/>
        <v>219018.71</v>
      </c>
    </row>
    <row r="229" spans="1:27" ht="15.75" thickBot="1" x14ac:dyDescent="0.3">
      <c r="A229" s="254" t="str">
        <f t="shared" si="7"/>
        <v>146016</v>
      </c>
      <c r="B229" s="189" t="s">
        <v>1630</v>
      </c>
      <c r="C229" s="188" t="s">
        <v>493</v>
      </c>
      <c r="D229" s="188" t="s">
        <v>5</v>
      </c>
      <c r="E229" s="208">
        <v>-15371.19</v>
      </c>
      <c r="F229" s="208">
        <v>-28620.91</v>
      </c>
      <c r="G229" s="208">
        <v>-43252.7</v>
      </c>
      <c r="H229" s="208">
        <v>-21595.59</v>
      </c>
      <c r="I229" s="208">
        <v>-40131.519999999997</v>
      </c>
      <c r="J229" s="208">
        <v>-51841.1</v>
      </c>
      <c r="K229" s="208">
        <v>-10038.16</v>
      </c>
      <c r="L229" s="208">
        <v>-19614.990000000002</v>
      </c>
      <c r="M229" s="208">
        <v>-23996.5</v>
      </c>
      <c r="N229" s="208">
        <v>-23996.5</v>
      </c>
      <c r="O229" s="208">
        <v>-12083.1</v>
      </c>
      <c r="P229" s="208">
        <v>-26889.24</v>
      </c>
      <c r="Q229" s="208">
        <v>-40428.5</v>
      </c>
      <c r="R229" s="208">
        <v>-10934.07</v>
      </c>
      <c r="S229" s="208">
        <v>-18868.43</v>
      </c>
      <c r="T229" s="208">
        <v>-33649.32</v>
      </c>
      <c r="U229" s="208">
        <v>-18688.189999999999</v>
      </c>
      <c r="V229" s="208">
        <v>-26336.63</v>
      </c>
      <c r="W229" s="208">
        <v>-28605.15</v>
      </c>
      <c r="X229" s="208">
        <v>-8755.1299999999992</v>
      </c>
      <c r="Y229" s="208">
        <v>-9440.57</v>
      </c>
      <c r="Z229" s="208">
        <v>-20232.259999999998</v>
      </c>
      <c r="AA229" s="178">
        <f t="shared" si="6"/>
        <v>-20232.259999999998</v>
      </c>
    </row>
    <row r="230" spans="1:27" ht="15.75" thickBot="1" x14ac:dyDescent="0.3">
      <c r="A230" s="254" t="str">
        <f t="shared" si="7"/>
        <v>146096</v>
      </c>
      <c r="B230" s="189" t="s">
        <v>1631</v>
      </c>
      <c r="C230" s="188" t="s">
        <v>496</v>
      </c>
      <c r="D230" s="188" t="s">
        <v>5</v>
      </c>
      <c r="E230" s="208">
        <v>0</v>
      </c>
      <c r="F230" s="208">
        <v>0</v>
      </c>
      <c r="G230" s="208">
        <v>-593933</v>
      </c>
      <c r="H230" s="208">
        <v>74515</v>
      </c>
      <c r="I230" s="208">
        <v>51371</v>
      </c>
      <c r="J230" s="208">
        <v>33695</v>
      </c>
      <c r="K230" s="208">
        <v>0</v>
      </c>
      <c r="L230" s="208">
        <v>0</v>
      </c>
      <c r="M230" s="208">
        <v>0</v>
      </c>
      <c r="N230" s="208"/>
      <c r="O230" s="208"/>
      <c r="P230" s="208"/>
      <c r="Q230" s="208"/>
      <c r="R230" s="208"/>
      <c r="S230" s="208"/>
      <c r="T230" s="208">
        <v>0</v>
      </c>
      <c r="U230" s="208">
        <v>0</v>
      </c>
      <c r="V230" s="208">
        <v>0</v>
      </c>
      <c r="W230" s="208">
        <v>0</v>
      </c>
      <c r="X230" s="208"/>
      <c r="Y230" s="208"/>
      <c r="Z230" s="208"/>
      <c r="AA230" s="178">
        <f t="shared" si="6"/>
        <v>0</v>
      </c>
    </row>
    <row r="231" spans="1:27" ht="15.75" thickBot="1" x14ac:dyDescent="0.3">
      <c r="A231" s="254" t="str">
        <f t="shared" si="7"/>
        <v>146800</v>
      </c>
      <c r="B231" s="189" t="s">
        <v>1807</v>
      </c>
      <c r="C231" s="188" t="s">
        <v>1808</v>
      </c>
      <c r="D231" s="188" t="s">
        <v>5</v>
      </c>
      <c r="E231" s="209">
        <v>0</v>
      </c>
      <c r="F231" s="209">
        <v>0</v>
      </c>
      <c r="G231" s="209">
        <v>0</v>
      </c>
      <c r="H231" s="209">
        <v>0</v>
      </c>
      <c r="I231" s="209">
        <v>0</v>
      </c>
      <c r="J231" s="209">
        <v>0</v>
      </c>
      <c r="K231" s="209">
        <v>0</v>
      </c>
      <c r="L231" s="209">
        <v>5657295.9800000004</v>
      </c>
      <c r="M231" s="209">
        <v>3623631.98</v>
      </c>
      <c r="N231" s="209">
        <v>3623631.98</v>
      </c>
      <c r="O231" s="209">
        <v>3623631.98</v>
      </c>
      <c r="P231" s="209">
        <v>0</v>
      </c>
      <c r="Q231" s="209">
        <v>2198571.98</v>
      </c>
      <c r="R231" s="209">
        <v>0</v>
      </c>
      <c r="S231" s="209">
        <v>0</v>
      </c>
      <c r="T231" s="209"/>
      <c r="U231" s="209"/>
      <c r="V231" s="209"/>
      <c r="W231" s="209"/>
      <c r="X231" s="209">
        <v>0</v>
      </c>
      <c r="Y231" s="209">
        <v>0</v>
      </c>
      <c r="Z231" s="209">
        <v>0</v>
      </c>
      <c r="AA231" s="178">
        <f t="shared" si="6"/>
        <v>0</v>
      </c>
    </row>
    <row r="232" spans="1:27" ht="15.75" thickBot="1" x14ac:dyDescent="0.3">
      <c r="A232" s="254" t="str">
        <f t="shared" si="7"/>
        <v>500136</v>
      </c>
      <c r="B232" s="239" t="s">
        <v>1798</v>
      </c>
      <c r="C232" s="245">
        <v>500136</v>
      </c>
      <c r="D232" s="257"/>
      <c r="E232" s="208">
        <v>146354206.41</v>
      </c>
      <c r="F232" s="208">
        <v>144939755</v>
      </c>
      <c r="G232" s="208">
        <v>142785792</v>
      </c>
      <c r="H232" s="208">
        <v>141673596</v>
      </c>
      <c r="I232" s="208">
        <v>147854734</v>
      </c>
      <c r="J232" s="208">
        <v>167525366.15000001</v>
      </c>
      <c r="K232" s="208">
        <v>106684020.44</v>
      </c>
      <c r="L232" s="208">
        <v>106117640.44</v>
      </c>
      <c r="M232" s="208">
        <v>105582148.44</v>
      </c>
      <c r="N232" s="208">
        <v>105582148.44</v>
      </c>
      <c r="O232" s="208">
        <v>103934637.44</v>
      </c>
      <c r="P232" s="208">
        <v>101834105.44</v>
      </c>
      <c r="Q232" s="208">
        <v>100276408.44</v>
      </c>
      <c r="R232" s="208">
        <v>99032844.439999998</v>
      </c>
      <c r="S232" s="208">
        <v>96779550.439999998</v>
      </c>
      <c r="T232" s="208">
        <v>95414266.439999998</v>
      </c>
      <c r="U232" s="208">
        <v>94128810.439999998</v>
      </c>
      <c r="V232" s="208">
        <v>93287079.439999998</v>
      </c>
      <c r="W232" s="208">
        <v>92195992.439999998</v>
      </c>
      <c r="X232" s="208">
        <v>90543107.439999998</v>
      </c>
      <c r="Y232" s="208">
        <v>89512661.439999998</v>
      </c>
      <c r="Z232" s="208">
        <v>88130262.439999998</v>
      </c>
      <c r="AA232" s="178">
        <f t="shared" si="6"/>
        <v>88130262.439999998</v>
      </c>
    </row>
    <row r="233" spans="1:27" ht="15.75" thickBot="1" x14ac:dyDescent="0.3">
      <c r="A233" s="254" t="str">
        <f t="shared" si="7"/>
        <v>123016</v>
      </c>
      <c r="B233" s="240" t="s">
        <v>1810</v>
      </c>
      <c r="C233" s="188" t="s">
        <v>499</v>
      </c>
      <c r="D233" s="188" t="s">
        <v>5</v>
      </c>
      <c r="E233" s="208">
        <v>269158.99</v>
      </c>
      <c r="F233" s="208">
        <v>269161.09999999998</v>
      </c>
      <c r="G233" s="208">
        <v>278728.09999999998</v>
      </c>
      <c r="H233" s="208">
        <v>282597.09999999998</v>
      </c>
      <c r="I233" s="208">
        <v>286047.09999999998</v>
      </c>
      <c r="J233" s="208">
        <v>289323.09999999998</v>
      </c>
      <c r="K233" s="208">
        <v>0</v>
      </c>
      <c r="L233" s="208">
        <v>0</v>
      </c>
      <c r="M233" s="208">
        <v>0</v>
      </c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178">
        <f t="shared" si="6"/>
        <v>0</v>
      </c>
    </row>
    <row r="234" spans="1:27" ht="15.75" thickBot="1" x14ac:dyDescent="0.3">
      <c r="A234" s="254" t="str">
        <f t="shared" si="7"/>
        <v>123017</v>
      </c>
      <c r="B234" s="240" t="s">
        <v>1632</v>
      </c>
      <c r="C234" s="188" t="s">
        <v>1633</v>
      </c>
      <c r="D234" s="188" t="s">
        <v>5</v>
      </c>
      <c r="E234" s="208">
        <v>0</v>
      </c>
      <c r="F234" s="208">
        <v>0</v>
      </c>
      <c r="G234" s="208">
        <v>0</v>
      </c>
      <c r="H234" s="208">
        <v>0</v>
      </c>
      <c r="I234" s="208">
        <v>0</v>
      </c>
      <c r="J234" s="208">
        <v>20000000</v>
      </c>
      <c r="K234" s="208">
        <v>0</v>
      </c>
      <c r="L234" s="208">
        <v>0</v>
      </c>
      <c r="M234" s="208">
        <v>0</v>
      </c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178">
        <f t="shared" si="6"/>
        <v>0</v>
      </c>
    </row>
    <row r="235" spans="1:27" ht="15.75" thickBot="1" x14ac:dyDescent="0.3">
      <c r="A235" s="254" t="str">
        <f t="shared" si="7"/>
        <v>123030</v>
      </c>
      <c r="B235" s="240" t="s">
        <v>501</v>
      </c>
      <c r="C235" s="188" t="s">
        <v>502</v>
      </c>
      <c r="D235" s="188" t="s">
        <v>5</v>
      </c>
      <c r="E235" s="209">
        <v>113774090.39</v>
      </c>
      <c r="F235" s="209">
        <v>112518744.44</v>
      </c>
      <c r="G235" s="209">
        <v>111612293.44</v>
      </c>
      <c r="H235" s="209">
        <v>110581293.44</v>
      </c>
      <c r="I235" s="209">
        <v>109057563.44</v>
      </c>
      <c r="J235" s="209">
        <v>108119958.44</v>
      </c>
      <c r="K235" s="209">
        <v>106684020.44</v>
      </c>
      <c r="L235" s="209">
        <v>106117640.44</v>
      </c>
      <c r="M235" s="209">
        <v>105582148.44</v>
      </c>
      <c r="N235" s="209">
        <v>105582148.44</v>
      </c>
      <c r="O235" s="209">
        <v>103934637.44</v>
      </c>
      <c r="P235" s="209">
        <v>101834105.44</v>
      </c>
      <c r="Q235" s="209">
        <v>100276408.44</v>
      </c>
      <c r="R235" s="209">
        <v>99032844.439999998</v>
      </c>
      <c r="S235" s="209">
        <v>96779550.439999998</v>
      </c>
      <c r="T235" s="209">
        <v>95414266.439999998</v>
      </c>
      <c r="U235" s="209">
        <v>94128810.439999998</v>
      </c>
      <c r="V235" s="209">
        <v>93287079.439999998</v>
      </c>
      <c r="W235" s="209">
        <v>92195992.439999998</v>
      </c>
      <c r="X235" s="209">
        <v>90543107.439999998</v>
      </c>
      <c r="Y235" s="209">
        <v>89512661.439999998</v>
      </c>
      <c r="Z235" s="209">
        <v>88130262.439999998</v>
      </c>
      <c r="AA235" s="178">
        <f t="shared" si="6"/>
        <v>88130262.439999998</v>
      </c>
    </row>
    <row r="236" spans="1:27" ht="15.75" thickBot="1" x14ac:dyDescent="0.3">
      <c r="A236" s="254" t="str">
        <f t="shared" si="7"/>
        <v>123060</v>
      </c>
      <c r="B236" s="240" t="s">
        <v>1634</v>
      </c>
      <c r="C236" s="188" t="s">
        <v>1635</v>
      </c>
      <c r="D236" s="188" t="s">
        <v>5</v>
      </c>
      <c r="E236" s="209">
        <v>0</v>
      </c>
      <c r="F236" s="209">
        <v>0</v>
      </c>
      <c r="G236" s="209">
        <v>0</v>
      </c>
      <c r="H236" s="209">
        <v>0</v>
      </c>
      <c r="I236" s="209">
        <v>7952000</v>
      </c>
      <c r="J236" s="209">
        <v>8523081.1500000004</v>
      </c>
      <c r="K236" s="209">
        <v>0</v>
      </c>
      <c r="L236" s="209">
        <v>0</v>
      </c>
      <c r="M236" s="209">
        <v>0</v>
      </c>
      <c r="N236" s="209"/>
      <c r="O236" s="209"/>
      <c r="P236" s="209"/>
      <c r="Q236" s="209"/>
      <c r="R236" s="209"/>
      <c r="S236" s="209"/>
      <c r="T236" s="209">
        <v>0</v>
      </c>
      <c r="U236" s="209">
        <v>0</v>
      </c>
      <c r="V236" s="209">
        <v>0</v>
      </c>
      <c r="W236" s="209">
        <v>0</v>
      </c>
      <c r="X236" s="209"/>
      <c r="Y236" s="209"/>
      <c r="Z236" s="209"/>
      <c r="AA236" s="178">
        <f t="shared" si="6"/>
        <v>0</v>
      </c>
    </row>
    <row r="237" spans="1:27" ht="15.75" thickBot="1" x14ac:dyDescent="0.3">
      <c r="A237" s="254" t="str">
        <f t="shared" si="7"/>
        <v>123410</v>
      </c>
      <c r="B237" s="240" t="s">
        <v>504</v>
      </c>
      <c r="C237" s="188" t="s">
        <v>505</v>
      </c>
      <c r="D237" s="188" t="s">
        <v>5</v>
      </c>
      <c r="E237" s="209">
        <v>32310957.030000001</v>
      </c>
      <c r="F237" s="209">
        <v>32151849.460000001</v>
      </c>
      <c r="G237" s="209">
        <v>30894770.460000001</v>
      </c>
      <c r="H237" s="209">
        <v>30809705.460000001</v>
      </c>
      <c r="I237" s="209">
        <v>30559123.460000001</v>
      </c>
      <c r="J237" s="209">
        <v>30593003.460000001</v>
      </c>
      <c r="K237" s="209">
        <v>0</v>
      </c>
      <c r="L237" s="209">
        <v>0</v>
      </c>
      <c r="M237" s="209">
        <v>0</v>
      </c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178">
        <f t="shared" si="6"/>
        <v>0</v>
      </c>
    </row>
    <row r="238" spans="1:27" ht="15.75" thickBot="1" x14ac:dyDescent="0.3">
      <c r="A238" s="254" t="str">
        <f t="shared" si="7"/>
        <v>124062</v>
      </c>
      <c r="B238" s="240" t="s">
        <v>507</v>
      </c>
      <c r="C238" s="188" t="s">
        <v>508</v>
      </c>
      <c r="D238" s="188" t="s">
        <v>5</v>
      </c>
      <c r="E238" s="208">
        <v>0</v>
      </c>
      <c r="F238" s="208">
        <v>0</v>
      </c>
      <c r="G238" s="208">
        <v>0</v>
      </c>
      <c r="H238" s="208">
        <v>0</v>
      </c>
      <c r="I238" s="208">
        <v>0</v>
      </c>
      <c r="J238" s="208">
        <v>0</v>
      </c>
      <c r="K238" s="208">
        <v>0</v>
      </c>
      <c r="L238" s="208">
        <v>0</v>
      </c>
      <c r="M238" s="208">
        <v>0</v>
      </c>
      <c r="N238" s="208">
        <v>0</v>
      </c>
      <c r="O238" s="208">
        <v>0</v>
      </c>
      <c r="P238" s="208">
        <v>0</v>
      </c>
      <c r="Q238" s="208">
        <v>0</v>
      </c>
      <c r="R238" s="208">
        <v>0</v>
      </c>
      <c r="S238" s="208">
        <v>0</v>
      </c>
      <c r="T238" s="208"/>
      <c r="U238" s="208"/>
      <c r="V238" s="208"/>
      <c r="W238" s="208"/>
      <c r="X238" s="208">
        <v>0</v>
      </c>
      <c r="Y238" s="208">
        <v>0</v>
      </c>
      <c r="Z238" s="208">
        <v>0</v>
      </c>
      <c r="AA238" s="178">
        <f t="shared" si="6"/>
        <v>0</v>
      </c>
    </row>
    <row r="239" spans="1:27" ht="15.75" thickBot="1" x14ac:dyDescent="0.3">
      <c r="A239" s="254" t="str">
        <f t="shared" si="7"/>
        <v>500112</v>
      </c>
      <c r="B239" s="238" t="s">
        <v>1811</v>
      </c>
      <c r="C239" s="244">
        <v>500112</v>
      </c>
      <c r="D239" s="256"/>
      <c r="E239" s="209">
        <v>390489488.88999999</v>
      </c>
      <c r="F239" s="209">
        <v>398044471.17000002</v>
      </c>
      <c r="G239" s="209">
        <v>403066446.11000001</v>
      </c>
      <c r="H239" s="209">
        <v>400668614.80000001</v>
      </c>
      <c r="I239" s="209">
        <v>404556016.97000003</v>
      </c>
      <c r="J239" s="209">
        <v>398860026.56</v>
      </c>
      <c r="K239" s="209">
        <v>403097247.74000001</v>
      </c>
      <c r="L239" s="209">
        <v>412707463.33999997</v>
      </c>
      <c r="M239" s="209">
        <v>436169365.22000003</v>
      </c>
      <c r="N239" s="209">
        <v>436169365.22000003</v>
      </c>
      <c r="O239" s="209">
        <v>446478042.29000002</v>
      </c>
      <c r="P239" s="209">
        <v>450874012.25</v>
      </c>
      <c r="Q239" s="209">
        <v>399495617.70999998</v>
      </c>
      <c r="R239" s="209">
        <v>411155212.38999999</v>
      </c>
      <c r="S239" s="209">
        <v>414558243.50999999</v>
      </c>
      <c r="T239" s="209">
        <v>539689267.19000006</v>
      </c>
      <c r="U239" s="209">
        <v>569382144.82000005</v>
      </c>
      <c r="V239" s="209">
        <v>571514968.36000001</v>
      </c>
      <c r="W239" s="209">
        <v>544089246.87</v>
      </c>
      <c r="X239" s="209">
        <v>568030236.33000004</v>
      </c>
      <c r="Y239" s="209">
        <v>569559500.34000003</v>
      </c>
      <c r="Z239" s="209">
        <v>576419747.09000003</v>
      </c>
      <c r="AA239" s="178">
        <f t="shared" si="6"/>
        <v>576419747.09000003</v>
      </c>
    </row>
    <row r="240" spans="1:27" ht="15.75" thickBot="1" x14ac:dyDescent="0.3">
      <c r="A240" s="254" t="str">
        <f t="shared" si="7"/>
        <v>001109</v>
      </c>
      <c r="B240" s="239" t="s">
        <v>3494</v>
      </c>
      <c r="C240" s="245">
        <v>5001109</v>
      </c>
      <c r="D240" s="257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>
        <v>0</v>
      </c>
      <c r="O240" s="208">
        <v>6635093.75</v>
      </c>
      <c r="P240" s="208">
        <v>6269700.7800000003</v>
      </c>
      <c r="Q240" s="208">
        <v>5903205.3899999997</v>
      </c>
      <c r="R240" s="208">
        <v>5535604.25</v>
      </c>
      <c r="S240" s="208">
        <v>5166893.99</v>
      </c>
      <c r="T240" s="208">
        <v>4797019.28</v>
      </c>
      <c r="U240" s="208">
        <v>4426028.7300000004</v>
      </c>
      <c r="V240" s="208">
        <v>4053918.94</v>
      </c>
      <c r="W240" s="208">
        <v>3744938.12</v>
      </c>
      <c r="X240" s="208">
        <v>3367978.07</v>
      </c>
      <c r="Y240" s="208">
        <v>2989882.17</v>
      </c>
      <c r="Z240" s="208">
        <v>2760336.02</v>
      </c>
      <c r="AA240" s="178">
        <f t="shared" si="6"/>
        <v>2760336.02</v>
      </c>
    </row>
    <row r="241" spans="1:27" ht="15.75" thickBot="1" x14ac:dyDescent="0.3">
      <c r="A241" s="254" t="str">
        <f t="shared" si="7"/>
        <v>101600</v>
      </c>
      <c r="B241" s="240" t="s">
        <v>3495</v>
      </c>
      <c r="C241" s="188" t="s">
        <v>3496</v>
      </c>
      <c r="D241" s="188" t="s">
        <v>5</v>
      </c>
      <c r="E241" s="209"/>
      <c r="F241" s="209"/>
      <c r="G241" s="209"/>
      <c r="H241" s="209"/>
      <c r="I241" s="209"/>
      <c r="J241" s="209"/>
      <c r="K241" s="209"/>
      <c r="L241" s="209"/>
      <c r="M241" s="209"/>
      <c r="N241" s="209">
        <v>0</v>
      </c>
      <c r="O241" s="209">
        <v>6987262.7199999997</v>
      </c>
      <c r="P241" s="209">
        <v>6987262.7199999997</v>
      </c>
      <c r="Q241" s="209">
        <v>6987262.7199999997</v>
      </c>
      <c r="R241" s="209">
        <v>6987262.7199999997</v>
      </c>
      <c r="S241" s="209">
        <v>6987262.7199999997</v>
      </c>
      <c r="T241" s="209">
        <v>6987262.7199999997</v>
      </c>
      <c r="U241" s="209">
        <v>6987262.7199999997</v>
      </c>
      <c r="V241" s="209">
        <v>6987262.7199999997</v>
      </c>
      <c r="W241" s="209">
        <v>7054109.54</v>
      </c>
      <c r="X241" s="209">
        <v>7054109.54</v>
      </c>
      <c r="Y241" s="209">
        <v>7054109.54</v>
      </c>
      <c r="Z241" s="209">
        <v>7204815.8499999996</v>
      </c>
      <c r="AA241" s="178">
        <f t="shared" si="6"/>
        <v>7204815.8499999996</v>
      </c>
    </row>
    <row r="242" spans="1:27" ht="15.75" thickBot="1" x14ac:dyDescent="0.3">
      <c r="A242" s="254" t="str">
        <f t="shared" si="7"/>
        <v>108600</v>
      </c>
      <c r="B242" s="240" t="s">
        <v>3497</v>
      </c>
      <c r="C242" s="188" t="s">
        <v>3498</v>
      </c>
      <c r="D242" s="188" t="s">
        <v>5</v>
      </c>
      <c r="E242" s="208"/>
      <c r="F242" s="208"/>
      <c r="G242" s="208"/>
      <c r="H242" s="208"/>
      <c r="I242" s="208"/>
      <c r="J242" s="208"/>
      <c r="K242" s="208"/>
      <c r="L242" s="208"/>
      <c r="M242" s="208"/>
      <c r="N242" s="208">
        <v>0</v>
      </c>
      <c r="O242" s="208">
        <v>-352168.97</v>
      </c>
      <c r="P242" s="208">
        <v>-717561.94</v>
      </c>
      <c r="Q242" s="208">
        <v>-1084057.33</v>
      </c>
      <c r="R242" s="208">
        <v>-1451658.47</v>
      </c>
      <c r="S242" s="208">
        <v>-1820368.73</v>
      </c>
      <c r="T242" s="208">
        <v>-2190243.44</v>
      </c>
      <c r="U242" s="208">
        <v>-2561233.9900000002</v>
      </c>
      <c r="V242" s="208">
        <v>-2933343.78</v>
      </c>
      <c r="W242" s="208">
        <v>-3309171.42</v>
      </c>
      <c r="X242" s="208">
        <v>-3686131.47</v>
      </c>
      <c r="Y242" s="208">
        <v>-4064227.37</v>
      </c>
      <c r="Z242" s="208">
        <v>-4444479.83</v>
      </c>
      <c r="AA242" s="178">
        <f t="shared" si="6"/>
        <v>-4444479.83</v>
      </c>
    </row>
    <row r="243" spans="1:27" ht="15.75" thickBot="1" x14ac:dyDescent="0.3">
      <c r="A243" s="254" t="str">
        <f t="shared" si="7"/>
        <v>500138</v>
      </c>
      <c r="B243" s="239" t="s">
        <v>1813</v>
      </c>
      <c r="C243" s="245">
        <v>500138</v>
      </c>
      <c r="D243" s="257"/>
      <c r="E243" s="209">
        <v>335409780.97000003</v>
      </c>
      <c r="F243" s="209">
        <v>339730868.13</v>
      </c>
      <c r="G243" s="209">
        <v>339177870.63</v>
      </c>
      <c r="H243" s="209">
        <v>340510619.38</v>
      </c>
      <c r="I243" s="209">
        <v>344638343.35000002</v>
      </c>
      <c r="J243" s="209">
        <v>333916682.79000002</v>
      </c>
      <c r="K243" s="209">
        <v>342493752.62</v>
      </c>
      <c r="L243" s="209">
        <v>351751232.45999998</v>
      </c>
      <c r="M243" s="209">
        <v>371785973.91000003</v>
      </c>
      <c r="N243" s="209">
        <v>371785973.91000003</v>
      </c>
      <c r="O243" s="209">
        <v>379095070.38</v>
      </c>
      <c r="P243" s="209">
        <v>383690288.56</v>
      </c>
      <c r="Q243" s="209">
        <v>327194302.13999999</v>
      </c>
      <c r="R243" s="209">
        <v>340417074.38</v>
      </c>
      <c r="S243" s="209">
        <v>344398554.33999997</v>
      </c>
      <c r="T243" s="209">
        <v>318339531.06999999</v>
      </c>
      <c r="U243" s="209">
        <v>347878050.56</v>
      </c>
      <c r="V243" s="209">
        <v>347436010.95999998</v>
      </c>
      <c r="W243" s="209">
        <v>313890378.04000002</v>
      </c>
      <c r="X243" s="209">
        <v>334299793.25999999</v>
      </c>
      <c r="Y243" s="209">
        <v>331963675.13999999</v>
      </c>
      <c r="Z243" s="209">
        <v>337025844.13999999</v>
      </c>
      <c r="AA243" s="178">
        <f t="shared" si="6"/>
        <v>337025844.13999999</v>
      </c>
    </row>
    <row r="244" spans="1:27" ht="15.75" thickBot="1" x14ac:dyDescent="0.3">
      <c r="A244" s="254" t="str">
        <f t="shared" si="7"/>
        <v>500142</v>
      </c>
      <c r="B244" s="240" t="s">
        <v>1815</v>
      </c>
      <c r="C244" s="245">
        <v>500142</v>
      </c>
      <c r="D244" s="257"/>
      <c r="E244" s="208">
        <v>1998808</v>
      </c>
      <c r="F244" s="208">
        <v>1969119</v>
      </c>
      <c r="G244" s="208">
        <v>1939430</v>
      </c>
      <c r="H244" s="208">
        <v>1932837</v>
      </c>
      <c r="I244" s="208">
        <v>1907888</v>
      </c>
      <c r="J244" s="208">
        <v>1882939</v>
      </c>
      <c r="K244" s="208">
        <v>1857990</v>
      </c>
      <c r="L244" s="208">
        <v>1833041</v>
      </c>
      <c r="M244" s="208">
        <v>1808092</v>
      </c>
      <c r="N244" s="208">
        <v>1808092</v>
      </c>
      <c r="O244" s="208">
        <v>1783143</v>
      </c>
      <c r="P244" s="208">
        <v>1758194</v>
      </c>
      <c r="Q244" s="208">
        <v>1733245</v>
      </c>
      <c r="R244" s="208">
        <v>1708296</v>
      </c>
      <c r="S244" s="208">
        <v>1683347</v>
      </c>
      <c r="T244" s="208">
        <v>1658398</v>
      </c>
      <c r="U244" s="208">
        <v>1633449</v>
      </c>
      <c r="V244" s="208">
        <v>1608500</v>
      </c>
      <c r="W244" s="208">
        <v>1583551</v>
      </c>
      <c r="X244" s="208">
        <v>1562082</v>
      </c>
      <c r="Y244" s="208">
        <v>1540613</v>
      </c>
      <c r="Z244" s="208">
        <v>1519144</v>
      </c>
      <c r="AA244" s="178">
        <f t="shared" si="6"/>
        <v>1519144</v>
      </c>
    </row>
    <row r="245" spans="1:27" ht="15.75" thickBot="1" x14ac:dyDescent="0.3">
      <c r="A245" s="254" t="str">
        <f t="shared" si="7"/>
        <v>189006</v>
      </c>
      <c r="B245" s="189" t="s">
        <v>510</v>
      </c>
      <c r="C245" s="188" t="s">
        <v>511</v>
      </c>
      <c r="D245" s="188" t="s">
        <v>5</v>
      </c>
      <c r="E245" s="209">
        <v>59160</v>
      </c>
      <c r="F245" s="209">
        <v>55680</v>
      </c>
      <c r="G245" s="209">
        <v>52200</v>
      </c>
      <c r="H245" s="209">
        <v>48720</v>
      </c>
      <c r="I245" s="209">
        <v>45240</v>
      </c>
      <c r="J245" s="209">
        <v>41760</v>
      </c>
      <c r="K245" s="209">
        <v>38280</v>
      </c>
      <c r="L245" s="209">
        <v>34800</v>
      </c>
      <c r="M245" s="209">
        <v>31320</v>
      </c>
      <c r="N245" s="209">
        <v>31320</v>
      </c>
      <c r="O245" s="209">
        <v>27840</v>
      </c>
      <c r="P245" s="209">
        <v>24360</v>
      </c>
      <c r="Q245" s="209">
        <v>20880</v>
      </c>
      <c r="R245" s="209">
        <v>17400</v>
      </c>
      <c r="S245" s="209">
        <v>13920</v>
      </c>
      <c r="T245" s="209">
        <v>10440</v>
      </c>
      <c r="U245" s="209">
        <v>6960</v>
      </c>
      <c r="V245" s="209">
        <v>3480</v>
      </c>
      <c r="W245" s="209">
        <v>0</v>
      </c>
      <c r="X245" s="209">
        <v>0</v>
      </c>
      <c r="Y245" s="209">
        <v>0</v>
      </c>
      <c r="Z245" s="209">
        <v>0</v>
      </c>
      <c r="AA245" s="178">
        <f t="shared" si="6"/>
        <v>0</v>
      </c>
    </row>
    <row r="246" spans="1:27" ht="15.75" thickBot="1" x14ac:dyDescent="0.3">
      <c r="A246" s="254" t="str">
        <f t="shared" si="7"/>
        <v>189007</v>
      </c>
      <c r="B246" s="189" t="s">
        <v>513</v>
      </c>
      <c r="C246" s="188" t="s">
        <v>514</v>
      </c>
      <c r="D246" s="188" t="s">
        <v>5</v>
      </c>
      <c r="E246" s="209">
        <v>-8876</v>
      </c>
      <c r="F246" s="209">
        <v>-13616</v>
      </c>
      <c r="G246" s="209">
        <v>-18356</v>
      </c>
      <c r="H246" s="209">
        <v>0</v>
      </c>
      <c r="I246" s="209">
        <v>0</v>
      </c>
      <c r="J246" s="209">
        <v>0</v>
      </c>
      <c r="K246" s="209">
        <v>0</v>
      </c>
      <c r="L246" s="209">
        <v>0</v>
      </c>
      <c r="M246" s="209">
        <v>0</v>
      </c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178">
        <f t="shared" si="6"/>
        <v>0</v>
      </c>
    </row>
    <row r="247" spans="1:27" ht="15.75" thickBot="1" x14ac:dyDescent="0.3">
      <c r="A247" s="254" t="str">
        <f t="shared" si="7"/>
        <v>189008</v>
      </c>
      <c r="B247" s="189" t="s">
        <v>516</v>
      </c>
      <c r="C247" s="188" t="s">
        <v>517</v>
      </c>
      <c r="D247" s="188" t="s">
        <v>5</v>
      </c>
      <c r="E247" s="208">
        <v>1136460</v>
      </c>
      <c r="F247" s="208">
        <v>1127295</v>
      </c>
      <c r="G247" s="208">
        <v>1118130</v>
      </c>
      <c r="H247" s="208">
        <v>1108965</v>
      </c>
      <c r="I247" s="208">
        <v>1099800</v>
      </c>
      <c r="J247" s="208">
        <v>1090635</v>
      </c>
      <c r="K247" s="208">
        <v>1081470</v>
      </c>
      <c r="L247" s="208">
        <v>1072305</v>
      </c>
      <c r="M247" s="208">
        <v>1063140</v>
      </c>
      <c r="N247" s="208">
        <v>1063140</v>
      </c>
      <c r="O247" s="208">
        <v>1053975</v>
      </c>
      <c r="P247" s="208">
        <v>1044810</v>
      </c>
      <c r="Q247" s="208">
        <v>1035645</v>
      </c>
      <c r="R247" s="208">
        <v>1026480</v>
      </c>
      <c r="S247" s="208">
        <v>1017315</v>
      </c>
      <c r="T247" s="208">
        <v>1008150</v>
      </c>
      <c r="U247" s="208">
        <v>998985</v>
      </c>
      <c r="V247" s="208">
        <v>989820</v>
      </c>
      <c r="W247" s="208">
        <v>980655</v>
      </c>
      <c r="X247" s="208">
        <v>971490</v>
      </c>
      <c r="Y247" s="208">
        <v>962325</v>
      </c>
      <c r="Z247" s="208">
        <v>953160</v>
      </c>
      <c r="AA247" s="178">
        <f t="shared" si="6"/>
        <v>953160</v>
      </c>
    </row>
    <row r="248" spans="1:27" ht="15.75" thickBot="1" x14ac:dyDescent="0.3">
      <c r="A248" s="254" t="str">
        <f t="shared" si="7"/>
        <v>189013</v>
      </c>
      <c r="B248" s="189" t="s">
        <v>519</v>
      </c>
      <c r="C248" s="188" t="s">
        <v>520</v>
      </c>
      <c r="D248" s="188" t="s">
        <v>5</v>
      </c>
      <c r="E248" s="209">
        <v>812064</v>
      </c>
      <c r="F248" s="209">
        <v>799760</v>
      </c>
      <c r="G248" s="209">
        <v>787456</v>
      </c>
      <c r="H248" s="209">
        <v>775152</v>
      </c>
      <c r="I248" s="209">
        <v>762848</v>
      </c>
      <c r="J248" s="209">
        <v>750544</v>
      </c>
      <c r="K248" s="209">
        <v>738240</v>
      </c>
      <c r="L248" s="209">
        <v>725936</v>
      </c>
      <c r="M248" s="209">
        <v>713632</v>
      </c>
      <c r="N248" s="209">
        <v>713632</v>
      </c>
      <c r="O248" s="209">
        <v>701328</v>
      </c>
      <c r="P248" s="209">
        <v>689024</v>
      </c>
      <c r="Q248" s="209">
        <v>676720</v>
      </c>
      <c r="R248" s="209">
        <v>664416</v>
      </c>
      <c r="S248" s="209">
        <v>652112</v>
      </c>
      <c r="T248" s="209">
        <v>639808</v>
      </c>
      <c r="U248" s="209">
        <v>627504</v>
      </c>
      <c r="V248" s="209">
        <v>615200</v>
      </c>
      <c r="W248" s="209">
        <v>602896</v>
      </c>
      <c r="X248" s="209">
        <v>590592</v>
      </c>
      <c r="Y248" s="209">
        <v>578288</v>
      </c>
      <c r="Z248" s="209">
        <v>565984</v>
      </c>
      <c r="AA248" s="178">
        <f t="shared" si="6"/>
        <v>565984</v>
      </c>
    </row>
    <row r="249" spans="1:27" ht="15.75" thickBot="1" x14ac:dyDescent="0.3">
      <c r="A249" s="254" t="str">
        <f t="shared" si="7"/>
        <v>500143</v>
      </c>
      <c r="B249" s="240" t="s">
        <v>1780</v>
      </c>
      <c r="C249" s="245">
        <v>500143</v>
      </c>
      <c r="D249" s="257"/>
      <c r="E249" s="208">
        <v>2355000</v>
      </c>
      <c r="F249" s="208">
        <v>2355000</v>
      </c>
      <c r="G249" s="208">
        <v>3913000</v>
      </c>
      <c r="H249" s="208">
        <v>3913000</v>
      </c>
      <c r="I249" s="208">
        <v>3913000</v>
      </c>
      <c r="J249" s="208">
        <v>3016000</v>
      </c>
      <c r="K249" s="208">
        <v>3016000</v>
      </c>
      <c r="L249" s="208">
        <v>3016000</v>
      </c>
      <c r="M249" s="208">
        <v>3025000</v>
      </c>
      <c r="N249" s="208">
        <v>3025000</v>
      </c>
      <c r="O249" s="208">
        <v>3025000</v>
      </c>
      <c r="P249" s="208">
        <v>3025000</v>
      </c>
      <c r="Q249" s="208">
        <v>1161000</v>
      </c>
      <c r="R249" s="208">
        <v>1161000</v>
      </c>
      <c r="S249" s="208">
        <v>1161000</v>
      </c>
      <c r="T249" s="208">
        <v>2062000</v>
      </c>
      <c r="U249" s="208">
        <v>2062000</v>
      </c>
      <c r="V249" s="208">
        <v>2062000</v>
      </c>
      <c r="W249" s="208">
        <v>2998000</v>
      </c>
      <c r="X249" s="208">
        <v>2998000</v>
      </c>
      <c r="Y249" s="208">
        <v>2998000</v>
      </c>
      <c r="Z249" s="208">
        <v>608623</v>
      </c>
      <c r="AA249" s="178">
        <f t="shared" si="6"/>
        <v>608623</v>
      </c>
    </row>
    <row r="250" spans="1:27" ht="15.75" thickBot="1" x14ac:dyDescent="0.3">
      <c r="A250" s="254" t="str">
        <f t="shared" si="7"/>
        <v>192630</v>
      </c>
      <c r="B250" s="189" t="s">
        <v>522</v>
      </c>
      <c r="C250" s="188" t="s">
        <v>523</v>
      </c>
      <c r="D250" s="188" t="s">
        <v>5</v>
      </c>
      <c r="E250" s="209">
        <v>2355000</v>
      </c>
      <c r="F250" s="209">
        <v>2355000</v>
      </c>
      <c r="G250" s="209">
        <v>3719000</v>
      </c>
      <c r="H250" s="209">
        <v>3719000</v>
      </c>
      <c r="I250" s="209">
        <v>3719000</v>
      </c>
      <c r="J250" s="209">
        <v>2962000</v>
      </c>
      <c r="K250" s="209">
        <v>2962000</v>
      </c>
      <c r="L250" s="209">
        <v>2962000</v>
      </c>
      <c r="M250" s="209">
        <v>3025000</v>
      </c>
      <c r="N250" s="209">
        <v>3025000</v>
      </c>
      <c r="O250" s="209">
        <v>3025000</v>
      </c>
      <c r="P250" s="209">
        <v>3025000</v>
      </c>
      <c r="Q250" s="209">
        <v>1161000</v>
      </c>
      <c r="R250" s="209">
        <v>1161000</v>
      </c>
      <c r="S250" s="209">
        <v>1161000</v>
      </c>
      <c r="T250" s="209">
        <v>2004000</v>
      </c>
      <c r="U250" s="209">
        <v>2004000</v>
      </c>
      <c r="V250" s="209">
        <v>2004000</v>
      </c>
      <c r="W250" s="209">
        <v>2946000</v>
      </c>
      <c r="X250" s="209">
        <v>2946000</v>
      </c>
      <c r="Y250" s="209">
        <v>2946000</v>
      </c>
      <c r="Z250" s="209">
        <v>608623</v>
      </c>
      <c r="AA250" s="178">
        <f t="shared" si="6"/>
        <v>608623</v>
      </c>
    </row>
    <row r="251" spans="1:27" ht="15.75" thickBot="1" x14ac:dyDescent="0.3">
      <c r="A251" s="254" t="str">
        <f t="shared" si="7"/>
        <v>192635</v>
      </c>
      <c r="B251" s="189" t="s">
        <v>522</v>
      </c>
      <c r="C251" s="188" t="s">
        <v>525</v>
      </c>
      <c r="D251" s="188" t="s">
        <v>5</v>
      </c>
      <c r="E251" s="208">
        <v>0</v>
      </c>
      <c r="F251" s="208">
        <v>0</v>
      </c>
      <c r="G251" s="208">
        <v>48000</v>
      </c>
      <c r="H251" s="208">
        <v>48000</v>
      </c>
      <c r="I251" s="208">
        <v>48000</v>
      </c>
      <c r="J251" s="208">
        <v>19000</v>
      </c>
      <c r="K251" s="208">
        <v>19000</v>
      </c>
      <c r="L251" s="208">
        <v>19000</v>
      </c>
      <c r="M251" s="208">
        <v>0</v>
      </c>
      <c r="N251" s="208">
        <v>0</v>
      </c>
      <c r="O251" s="208">
        <v>0</v>
      </c>
      <c r="P251" s="208">
        <v>0</v>
      </c>
      <c r="Q251" s="208">
        <v>0</v>
      </c>
      <c r="R251" s="208">
        <v>0</v>
      </c>
      <c r="S251" s="208">
        <v>0</v>
      </c>
      <c r="T251" s="208">
        <v>58000</v>
      </c>
      <c r="U251" s="208">
        <v>58000</v>
      </c>
      <c r="V251" s="208">
        <v>58000</v>
      </c>
      <c r="W251" s="208">
        <v>20000</v>
      </c>
      <c r="X251" s="208">
        <v>20000</v>
      </c>
      <c r="Y251" s="208">
        <v>20000</v>
      </c>
      <c r="Z251" s="208">
        <v>0</v>
      </c>
      <c r="AA251" s="178">
        <f t="shared" si="6"/>
        <v>0</v>
      </c>
    </row>
    <row r="252" spans="1:27" ht="15.75" thickBot="1" x14ac:dyDescent="0.3">
      <c r="A252" s="254" t="str">
        <f t="shared" si="7"/>
        <v>192637</v>
      </c>
      <c r="B252" s="189" t="s">
        <v>527</v>
      </c>
      <c r="C252" s="188" t="s">
        <v>528</v>
      </c>
      <c r="D252" s="188" t="s">
        <v>5</v>
      </c>
      <c r="E252" s="209">
        <v>0</v>
      </c>
      <c r="F252" s="209">
        <v>0</v>
      </c>
      <c r="G252" s="209">
        <v>146000</v>
      </c>
      <c r="H252" s="209">
        <v>146000</v>
      </c>
      <c r="I252" s="209">
        <v>146000</v>
      </c>
      <c r="J252" s="209">
        <v>35000</v>
      </c>
      <c r="K252" s="209">
        <v>35000</v>
      </c>
      <c r="L252" s="209">
        <v>35000</v>
      </c>
      <c r="M252" s="209">
        <v>0</v>
      </c>
      <c r="N252" s="209">
        <v>0</v>
      </c>
      <c r="O252" s="209">
        <v>0</v>
      </c>
      <c r="P252" s="209">
        <v>0</v>
      </c>
      <c r="Q252" s="209">
        <v>0</v>
      </c>
      <c r="R252" s="209">
        <v>0</v>
      </c>
      <c r="S252" s="209">
        <v>0</v>
      </c>
      <c r="T252" s="209">
        <v>0</v>
      </c>
      <c r="U252" s="209">
        <v>0</v>
      </c>
      <c r="V252" s="209">
        <v>0</v>
      </c>
      <c r="W252" s="209">
        <v>32000</v>
      </c>
      <c r="X252" s="209">
        <v>32000</v>
      </c>
      <c r="Y252" s="209">
        <v>32000</v>
      </c>
      <c r="Z252" s="209">
        <v>0</v>
      </c>
      <c r="AA252" s="178">
        <f t="shared" si="6"/>
        <v>0</v>
      </c>
    </row>
    <row r="253" spans="1:27" ht="15.75" thickBot="1" x14ac:dyDescent="0.3">
      <c r="A253" s="254" t="str">
        <f t="shared" si="7"/>
        <v>500144</v>
      </c>
      <c r="B253" s="240" t="s">
        <v>1818</v>
      </c>
      <c r="C253" s="245">
        <v>500144</v>
      </c>
      <c r="D253" s="257"/>
      <c r="E253" s="208">
        <v>19267379.539999999</v>
      </c>
      <c r="F253" s="208">
        <v>19267379.539999999</v>
      </c>
      <c r="G253" s="208">
        <v>19267379.539999999</v>
      </c>
      <c r="H253" s="208">
        <v>19267379.539999999</v>
      </c>
      <c r="I253" s="208">
        <v>19267379.539999999</v>
      </c>
      <c r="J253" s="208">
        <v>19267379.539999999</v>
      </c>
      <c r="K253" s="208">
        <v>19267379.539999999</v>
      </c>
      <c r="L253" s="208">
        <v>19267379.539999999</v>
      </c>
      <c r="M253" s="208">
        <v>19184518.18</v>
      </c>
      <c r="N253" s="208">
        <v>19184518.18</v>
      </c>
      <c r="O253" s="208">
        <v>19184518.18</v>
      </c>
      <c r="P253" s="208">
        <v>19184518.18</v>
      </c>
      <c r="Q253" s="208">
        <v>17758346.02</v>
      </c>
      <c r="R253" s="208">
        <v>17758346.02</v>
      </c>
      <c r="S253" s="208">
        <v>17758346.02</v>
      </c>
      <c r="T253" s="208">
        <v>17758346.02</v>
      </c>
      <c r="U253" s="208">
        <v>17758346.02</v>
      </c>
      <c r="V253" s="208">
        <v>17758346.02</v>
      </c>
      <c r="W253" s="208">
        <v>17758346.02</v>
      </c>
      <c r="X253" s="208">
        <v>17758346.02</v>
      </c>
      <c r="Y253" s="208">
        <v>17758346.02</v>
      </c>
      <c r="Z253" s="208">
        <v>17173258.02</v>
      </c>
      <c r="AA253" s="178">
        <f t="shared" si="6"/>
        <v>17173258.02</v>
      </c>
    </row>
    <row r="254" spans="1:27" ht="15.75" thickBot="1" x14ac:dyDescent="0.3">
      <c r="A254" s="254" t="str">
        <f t="shared" si="7"/>
        <v>186016</v>
      </c>
      <c r="B254" s="189" t="s">
        <v>530</v>
      </c>
      <c r="C254" s="188" t="s">
        <v>531</v>
      </c>
      <c r="D254" s="188" t="s">
        <v>5</v>
      </c>
      <c r="E254" s="209">
        <v>17615560.539999999</v>
      </c>
      <c r="F254" s="209">
        <v>17615560.539999999</v>
      </c>
      <c r="G254" s="209">
        <v>17615560.539999999</v>
      </c>
      <c r="H254" s="209">
        <v>17615560.539999999</v>
      </c>
      <c r="I254" s="209">
        <v>17615560.539999999</v>
      </c>
      <c r="J254" s="209">
        <v>17615560.539999999</v>
      </c>
      <c r="K254" s="209">
        <v>17615560.539999999</v>
      </c>
      <c r="L254" s="209">
        <v>17615560.539999999</v>
      </c>
      <c r="M254" s="209">
        <v>16839305.539999999</v>
      </c>
      <c r="N254" s="209">
        <v>16839305.539999999</v>
      </c>
      <c r="O254" s="209">
        <v>16839305.539999999</v>
      </c>
      <c r="P254" s="209">
        <v>16839305.539999999</v>
      </c>
      <c r="Q254" s="209">
        <v>15413133.380000001</v>
      </c>
      <c r="R254" s="209">
        <v>15413133.380000001</v>
      </c>
      <c r="S254" s="209">
        <v>15413133.380000001</v>
      </c>
      <c r="T254" s="209">
        <v>15413133.380000001</v>
      </c>
      <c r="U254" s="209">
        <v>15413133.380000001</v>
      </c>
      <c r="V254" s="209">
        <v>15413133.380000001</v>
      </c>
      <c r="W254" s="209">
        <v>15413133.380000001</v>
      </c>
      <c r="X254" s="209">
        <v>15413133.380000001</v>
      </c>
      <c r="Y254" s="209">
        <v>15413133.380000001</v>
      </c>
      <c r="Z254" s="209">
        <v>14640107.380000001</v>
      </c>
      <c r="AA254" s="178">
        <f t="shared" si="6"/>
        <v>14640107.380000001</v>
      </c>
    </row>
    <row r="255" spans="1:27" ht="15.75" thickBot="1" x14ac:dyDescent="0.3">
      <c r="A255" s="254" t="str">
        <f t="shared" si="7"/>
        <v>186020</v>
      </c>
      <c r="B255" s="189" t="s">
        <v>533</v>
      </c>
      <c r="C255" s="188" t="s">
        <v>534</v>
      </c>
      <c r="D255" s="188" t="s">
        <v>5</v>
      </c>
      <c r="E255" s="208">
        <v>1651819</v>
      </c>
      <c r="F255" s="208">
        <v>1651819</v>
      </c>
      <c r="G255" s="208">
        <v>1651819</v>
      </c>
      <c r="H255" s="208">
        <v>1651819</v>
      </c>
      <c r="I255" s="208">
        <v>1651819</v>
      </c>
      <c r="J255" s="208">
        <v>1651819</v>
      </c>
      <c r="K255" s="208">
        <v>1651819</v>
      </c>
      <c r="L255" s="208">
        <v>1651819</v>
      </c>
      <c r="M255" s="208">
        <v>2345212.64</v>
      </c>
      <c r="N255" s="208">
        <v>2345212.64</v>
      </c>
      <c r="O255" s="208">
        <v>2345212.64</v>
      </c>
      <c r="P255" s="208">
        <v>2345212.64</v>
      </c>
      <c r="Q255" s="208">
        <v>2345212.64</v>
      </c>
      <c r="R255" s="208">
        <v>2345212.64</v>
      </c>
      <c r="S255" s="208">
        <v>2345212.64</v>
      </c>
      <c r="T255" s="208">
        <v>924569.64</v>
      </c>
      <c r="U255" s="208">
        <v>924569.64</v>
      </c>
      <c r="V255" s="208">
        <v>924569.64</v>
      </c>
      <c r="W255" s="208">
        <v>924569.64</v>
      </c>
      <c r="X255" s="208">
        <v>924569.64</v>
      </c>
      <c r="Y255" s="208">
        <v>924569.64</v>
      </c>
      <c r="Z255" s="208">
        <v>1128855.6399999999</v>
      </c>
      <c r="AA255" s="178">
        <f t="shared" si="6"/>
        <v>1128855.6399999999</v>
      </c>
    </row>
    <row r="256" spans="1:27" ht="15.75" thickBot="1" x14ac:dyDescent="0.3">
      <c r="A256" s="254" t="str">
        <f t="shared" si="7"/>
        <v>186033</v>
      </c>
      <c r="B256" s="189" t="s">
        <v>3612</v>
      </c>
      <c r="C256" s="188" t="s">
        <v>3613</v>
      </c>
      <c r="D256" s="188" t="s">
        <v>5</v>
      </c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>
        <v>0</v>
      </c>
      <c r="S256" s="209">
        <v>0</v>
      </c>
      <c r="T256" s="209">
        <v>1420643</v>
      </c>
      <c r="U256" s="209">
        <v>1420643</v>
      </c>
      <c r="V256" s="209">
        <v>1420643</v>
      </c>
      <c r="W256" s="209">
        <v>1420643</v>
      </c>
      <c r="X256" s="209">
        <v>1420643</v>
      </c>
      <c r="Y256" s="209">
        <v>1420643</v>
      </c>
      <c r="Z256" s="209">
        <v>1404295</v>
      </c>
      <c r="AA256" s="178">
        <f t="shared" si="6"/>
        <v>1404295</v>
      </c>
    </row>
    <row r="257" spans="1:27" ht="15.75" thickBot="1" x14ac:dyDescent="0.3">
      <c r="A257" s="254" t="str">
        <f t="shared" si="7"/>
        <v>500145</v>
      </c>
      <c r="B257" s="240" t="s">
        <v>1820</v>
      </c>
      <c r="C257" s="245">
        <v>500145</v>
      </c>
      <c r="D257" s="257"/>
      <c r="E257" s="208">
        <v>84309702.150000006</v>
      </c>
      <c r="F257" s="208">
        <v>84712427.010000005</v>
      </c>
      <c r="G257" s="208">
        <v>82606100.5</v>
      </c>
      <c r="H257" s="208">
        <v>82999917.989999995</v>
      </c>
      <c r="I257" s="208">
        <v>82877228.030000001</v>
      </c>
      <c r="J257" s="208">
        <v>79546368.049999997</v>
      </c>
      <c r="K257" s="208">
        <v>79751571.709999993</v>
      </c>
      <c r="L257" s="208">
        <v>80428650.469999999</v>
      </c>
      <c r="M257" s="208">
        <v>92281578.810000002</v>
      </c>
      <c r="N257" s="208">
        <v>92281578.810000002</v>
      </c>
      <c r="O257" s="208">
        <v>91918032.870000005</v>
      </c>
      <c r="P257" s="208">
        <v>90781519.030000001</v>
      </c>
      <c r="Q257" s="208">
        <v>82332840.219999999</v>
      </c>
      <c r="R257" s="208">
        <v>82288045.900000006</v>
      </c>
      <c r="S257" s="208">
        <v>83525351.099999994</v>
      </c>
      <c r="T257" s="208">
        <v>84059948.200000003</v>
      </c>
      <c r="U257" s="208">
        <v>84924213.879999995</v>
      </c>
      <c r="V257" s="208">
        <v>85343676.530000001</v>
      </c>
      <c r="W257" s="208">
        <v>82419888.590000004</v>
      </c>
      <c r="X257" s="208">
        <v>82008297.260000005</v>
      </c>
      <c r="Y257" s="208">
        <v>82628283.099999994</v>
      </c>
      <c r="Z257" s="208">
        <v>94411325.150000006</v>
      </c>
      <c r="AA257" s="178">
        <f t="shared" si="6"/>
        <v>94411325.150000006</v>
      </c>
    </row>
    <row r="258" spans="1:27" ht="15.75" thickBot="1" x14ac:dyDescent="0.3">
      <c r="A258" s="254" t="str">
        <f t="shared" si="7"/>
        <v>186011</v>
      </c>
      <c r="B258" s="189" t="s">
        <v>3499</v>
      </c>
      <c r="C258" s="188" t="s">
        <v>3500</v>
      </c>
      <c r="D258" s="188" t="s">
        <v>5</v>
      </c>
      <c r="E258" s="209"/>
      <c r="F258" s="209"/>
      <c r="G258" s="209"/>
      <c r="H258" s="209"/>
      <c r="I258" s="209"/>
      <c r="J258" s="209"/>
      <c r="K258" s="209"/>
      <c r="L258" s="209"/>
      <c r="M258" s="209"/>
      <c r="N258" s="209">
        <v>0</v>
      </c>
      <c r="O258" s="209">
        <v>0</v>
      </c>
      <c r="P258" s="209">
        <v>0</v>
      </c>
      <c r="Q258" s="209">
        <v>-4385000</v>
      </c>
      <c r="R258" s="209">
        <v>-4385000</v>
      </c>
      <c r="S258" s="209">
        <v>-4385000</v>
      </c>
      <c r="T258" s="209">
        <v>0</v>
      </c>
      <c r="U258" s="209">
        <v>0</v>
      </c>
      <c r="V258" s="209">
        <v>0</v>
      </c>
      <c r="W258" s="209">
        <v>0</v>
      </c>
      <c r="X258" s="209">
        <v>0</v>
      </c>
      <c r="Y258" s="209">
        <v>0</v>
      </c>
      <c r="Z258" s="209">
        <v>0</v>
      </c>
      <c r="AA258" s="178">
        <f t="shared" si="6"/>
        <v>0</v>
      </c>
    </row>
    <row r="259" spans="1:27" ht="15.75" thickBot="1" x14ac:dyDescent="0.3">
      <c r="A259" s="254" t="str">
        <f t="shared" si="7"/>
        <v>186145</v>
      </c>
      <c r="B259" s="189" t="s">
        <v>536</v>
      </c>
      <c r="C259" s="188" t="s">
        <v>537</v>
      </c>
      <c r="D259" s="188" t="s">
        <v>5</v>
      </c>
      <c r="E259" s="208">
        <v>122665694.81</v>
      </c>
      <c r="F259" s="208">
        <v>123664053.03</v>
      </c>
      <c r="G259" s="208">
        <v>122148995.28</v>
      </c>
      <c r="H259" s="208">
        <v>122854220.33</v>
      </c>
      <c r="I259" s="208">
        <v>112111812.95</v>
      </c>
      <c r="J259" s="208">
        <v>109777254.69</v>
      </c>
      <c r="K259" s="208">
        <v>110678560.95</v>
      </c>
      <c r="L259" s="208">
        <v>112243535.76000001</v>
      </c>
      <c r="M259" s="208">
        <v>121858381.72</v>
      </c>
      <c r="N259" s="208">
        <v>121858381.72</v>
      </c>
      <c r="O259" s="208">
        <v>123106625.43000001</v>
      </c>
      <c r="P259" s="208">
        <v>123527875.68000001</v>
      </c>
      <c r="Q259" s="208">
        <v>121425958.04000001</v>
      </c>
      <c r="R259" s="208">
        <v>122277804.20999999</v>
      </c>
      <c r="S259" s="208">
        <v>123860843.93000001</v>
      </c>
      <c r="T259" s="208">
        <v>120946259.93000001</v>
      </c>
      <c r="U259" s="208">
        <v>122064107.03</v>
      </c>
      <c r="V259" s="208">
        <v>122686382.56</v>
      </c>
      <c r="W259" s="208">
        <v>109706419.5</v>
      </c>
      <c r="X259" s="208">
        <v>110912454.92</v>
      </c>
      <c r="Y259" s="208">
        <v>112648333.73</v>
      </c>
      <c r="Z259" s="208">
        <v>124177762.40000001</v>
      </c>
      <c r="AA259" s="178">
        <f t="shared" si="6"/>
        <v>124177762.40000001</v>
      </c>
    </row>
    <row r="260" spans="1:27" ht="15.75" thickBot="1" x14ac:dyDescent="0.3">
      <c r="A260" s="254" t="str">
        <f t="shared" si="7"/>
        <v>186146</v>
      </c>
      <c r="B260" s="189" t="s">
        <v>539</v>
      </c>
      <c r="C260" s="188" t="s">
        <v>540</v>
      </c>
      <c r="D260" s="188" t="s">
        <v>5</v>
      </c>
      <c r="E260" s="209">
        <v>0</v>
      </c>
      <c r="F260" s="209">
        <v>0</v>
      </c>
      <c r="G260" s="209">
        <v>0</v>
      </c>
      <c r="H260" s="209">
        <v>0</v>
      </c>
      <c r="I260" s="209">
        <v>0</v>
      </c>
      <c r="J260" s="209">
        <v>0</v>
      </c>
      <c r="K260" s="209">
        <v>0</v>
      </c>
      <c r="L260" s="209">
        <v>0</v>
      </c>
      <c r="M260" s="209">
        <v>0</v>
      </c>
      <c r="N260" s="209">
        <v>0</v>
      </c>
      <c r="O260" s="209">
        <v>0</v>
      </c>
      <c r="P260" s="209">
        <v>0</v>
      </c>
      <c r="Q260" s="209">
        <v>0</v>
      </c>
      <c r="R260" s="209">
        <v>0</v>
      </c>
      <c r="S260" s="209">
        <v>0</v>
      </c>
      <c r="T260" s="209">
        <v>0</v>
      </c>
      <c r="U260" s="209">
        <v>0</v>
      </c>
      <c r="V260" s="209">
        <v>0</v>
      </c>
      <c r="W260" s="209">
        <v>0</v>
      </c>
      <c r="X260" s="209">
        <v>0</v>
      </c>
      <c r="Y260" s="209">
        <v>0</v>
      </c>
      <c r="Z260" s="209">
        <v>0</v>
      </c>
      <c r="AA260" s="178">
        <f t="shared" si="6"/>
        <v>0</v>
      </c>
    </row>
    <row r="261" spans="1:27" ht="15.75" thickBot="1" x14ac:dyDescent="0.3">
      <c r="A261" s="254" t="str">
        <f t="shared" si="7"/>
        <v>186147</v>
      </c>
      <c r="B261" s="189" t="s">
        <v>542</v>
      </c>
      <c r="C261" s="188" t="s">
        <v>543</v>
      </c>
      <c r="D261" s="188" t="s">
        <v>5</v>
      </c>
      <c r="E261" s="208">
        <v>2740.89</v>
      </c>
      <c r="F261" s="208">
        <v>2740.89</v>
      </c>
      <c r="G261" s="208">
        <v>2740.89</v>
      </c>
      <c r="H261" s="208">
        <v>2740.89</v>
      </c>
      <c r="I261" s="208">
        <v>0.01</v>
      </c>
      <c r="J261" s="208">
        <v>0.01</v>
      </c>
      <c r="K261" s="208">
        <v>0.01</v>
      </c>
      <c r="L261" s="208">
        <v>0.01</v>
      </c>
      <c r="M261" s="208">
        <v>0.01</v>
      </c>
      <c r="N261" s="208">
        <v>0.01</v>
      </c>
      <c r="O261" s="208">
        <v>0.01</v>
      </c>
      <c r="P261" s="208">
        <v>0.01</v>
      </c>
      <c r="Q261" s="208">
        <v>0.01</v>
      </c>
      <c r="R261" s="208">
        <v>0.01</v>
      </c>
      <c r="S261" s="208">
        <v>0.01</v>
      </c>
      <c r="T261" s="208">
        <v>0.01</v>
      </c>
      <c r="U261" s="208">
        <v>0.01</v>
      </c>
      <c r="V261" s="208">
        <v>0.01</v>
      </c>
      <c r="W261" s="208">
        <v>0.01</v>
      </c>
      <c r="X261" s="208">
        <v>0.01</v>
      </c>
      <c r="Y261" s="208">
        <v>0.01</v>
      </c>
      <c r="Z261" s="208">
        <v>0.01</v>
      </c>
      <c r="AA261" s="178">
        <f t="shared" si="6"/>
        <v>0.01</v>
      </c>
    </row>
    <row r="262" spans="1:27" ht="15.75" thickBot="1" x14ac:dyDescent="0.3">
      <c r="A262" s="254" t="str">
        <f t="shared" si="7"/>
        <v>186148</v>
      </c>
      <c r="B262" s="189" t="s">
        <v>545</v>
      </c>
      <c r="C262" s="188" t="s">
        <v>546</v>
      </c>
      <c r="D262" s="188" t="s">
        <v>5</v>
      </c>
      <c r="E262" s="209">
        <v>6613842.71</v>
      </c>
      <c r="F262" s="209">
        <v>6700342.71</v>
      </c>
      <c r="G262" s="209">
        <v>6387333.96</v>
      </c>
      <c r="H262" s="209">
        <v>6498979.7400000002</v>
      </c>
      <c r="I262" s="209">
        <v>5501477.9400000004</v>
      </c>
      <c r="J262" s="209">
        <v>5156681.63</v>
      </c>
      <c r="K262" s="209">
        <v>5232657.26</v>
      </c>
      <c r="L262" s="209">
        <v>5288864.4800000004</v>
      </c>
      <c r="M262" s="209">
        <v>9118720.9399999995</v>
      </c>
      <c r="N262" s="209">
        <v>9118720.9399999995</v>
      </c>
      <c r="O262" s="209">
        <v>9238209.0899999999</v>
      </c>
      <c r="P262" s="209">
        <v>9317553.2100000009</v>
      </c>
      <c r="Q262" s="209">
        <v>8913007.8900000006</v>
      </c>
      <c r="R262" s="209">
        <v>9026232.0199999996</v>
      </c>
      <c r="S262" s="209">
        <v>9151046.6199999992</v>
      </c>
      <c r="T262" s="209">
        <v>8831266.0399999991</v>
      </c>
      <c r="U262" s="209">
        <v>8933213.0500000007</v>
      </c>
      <c r="V262" s="209">
        <v>9113057.9600000009</v>
      </c>
      <c r="W262" s="209">
        <v>8189355.7800000003</v>
      </c>
      <c r="X262" s="209">
        <v>8311646.2999999998</v>
      </c>
      <c r="Y262" s="209">
        <v>8343420.04</v>
      </c>
      <c r="Z262" s="209">
        <v>10304347.720000001</v>
      </c>
      <c r="AA262" s="178">
        <f t="shared" si="6"/>
        <v>10304347.720000001</v>
      </c>
    </row>
    <row r="263" spans="1:27" ht="15.75" thickBot="1" x14ac:dyDescent="0.3">
      <c r="A263" s="254" t="str">
        <f t="shared" si="7"/>
        <v>186149</v>
      </c>
      <c r="B263" s="189" t="s">
        <v>548</v>
      </c>
      <c r="C263" s="188" t="s">
        <v>549</v>
      </c>
      <c r="D263" s="188" t="s">
        <v>5</v>
      </c>
      <c r="E263" s="208">
        <v>11746542.17</v>
      </c>
      <c r="F263" s="208">
        <v>11807082.34</v>
      </c>
      <c r="G263" s="208">
        <v>12040769.550000001</v>
      </c>
      <c r="H263" s="208">
        <v>12064714.039999999</v>
      </c>
      <c r="I263" s="208">
        <v>11724608.310000001</v>
      </c>
      <c r="J263" s="208">
        <v>11513696.970000001</v>
      </c>
      <c r="K263" s="208">
        <v>11636714.949999999</v>
      </c>
      <c r="L263" s="208">
        <v>11796690.199999999</v>
      </c>
      <c r="M263" s="208">
        <v>11882793.77</v>
      </c>
      <c r="N263" s="208">
        <v>11882793.77</v>
      </c>
      <c r="O263" s="208">
        <v>11952052.619999999</v>
      </c>
      <c r="P263" s="208">
        <v>11989132.640000001</v>
      </c>
      <c r="Q263" s="208">
        <v>12031212.16</v>
      </c>
      <c r="R263" s="208">
        <v>12078925.949999999</v>
      </c>
      <c r="S263" s="208">
        <v>12300929.310000001</v>
      </c>
      <c r="T263" s="208">
        <v>12236431.92</v>
      </c>
      <c r="U263" s="208">
        <v>12321156.93</v>
      </c>
      <c r="V263" s="208">
        <v>12368543.359999999</v>
      </c>
      <c r="W263" s="208">
        <v>11356379.01</v>
      </c>
      <c r="X263" s="208">
        <v>11853139.439999999</v>
      </c>
      <c r="Y263" s="208">
        <v>11893991.050000001</v>
      </c>
      <c r="Z263" s="208">
        <v>11804585.24</v>
      </c>
      <c r="AA263" s="178">
        <f t="shared" si="6"/>
        <v>11804585.24</v>
      </c>
    </row>
    <row r="264" spans="1:27" ht="15.75" thickBot="1" x14ac:dyDescent="0.3">
      <c r="A264" s="254" t="str">
        <f t="shared" si="7"/>
        <v>186151</v>
      </c>
      <c r="B264" s="189" t="s">
        <v>551</v>
      </c>
      <c r="C264" s="188" t="s">
        <v>552</v>
      </c>
      <c r="D264" s="188" t="s">
        <v>5</v>
      </c>
      <c r="E264" s="209">
        <v>0</v>
      </c>
      <c r="F264" s="209">
        <v>0</v>
      </c>
      <c r="G264" s="209">
        <v>0</v>
      </c>
      <c r="H264" s="209">
        <v>0</v>
      </c>
      <c r="I264" s="209">
        <v>0</v>
      </c>
      <c r="J264" s="209">
        <v>0</v>
      </c>
      <c r="K264" s="209">
        <v>0</v>
      </c>
      <c r="L264" s="209">
        <v>0</v>
      </c>
      <c r="M264" s="209">
        <v>0</v>
      </c>
      <c r="N264" s="209">
        <v>0</v>
      </c>
      <c r="O264" s="209">
        <v>0</v>
      </c>
      <c r="P264" s="209">
        <v>0</v>
      </c>
      <c r="Q264" s="209">
        <v>0</v>
      </c>
      <c r="R264" s="209">
        <v>0</v>
      </c>
      <c r="S264" s="209">
        <v>0</v>
      </c>
      <c r="T264" s="209">
        <v>0</v>
      </c>
      <c r="U264" s="209">
        <v>0</v>
      </c>
      <c r="V264" s="209">
        <v>0</v>
      </c>
      <c r="W264" s="209">
        <v>0</v>
      </c>
      <c r="X264" s="209">
        <v>0</v>
      </c>
      <c r="Y264" s="209">
        <v>0</v>
      </c>
      <c r="Z264" s="209">
        <v>0</v>
      </c>
      <c r="AA264" s="178">
        <f t="shared" ref="AA264:AA327" si="8">Z264</f>
        <v>0</v>
      </c>
    </row>
    <row r="265" spans="1:27" ht="15.75" thickBot="1" x14ac:dyDescent="0.3">
      <c r="A265" s="254" t="str">
        <f t="shared" si="7"/>
        <v>186152</v>
      </c>
      <c r="B265" s="189" t="s">
        <v>554</v>
      </c>
      <c r="C265" s="188" t="s">
        <v>555</v>
      </c>
      <c r="D265" s="188" t="s">
        <v>5</v>
      </c>
      <c r="E265" s="208">
        <v>179077.21</v>
      </c>
      <c r="F265" s="208">
        <v>179077.21</v>
      </c>
      <c r="G265" s="208">
        <v>179077.21</v>
      </c>
      <c r="H265" s="208">
        <v>179077.21</v>
      </c>
      <c r="I265" s="208">
        <v>179077.21</v>
      </c>
      <c r="J265" s="208">
        <v>179077.21</v>
      </c>
      <c r="K265" s="208">
        <v>179077.21</v>
      </c>
      <c r="L265" s="208">
        <v>179077.21</v>
      </c>
      <c r="M265" s="208">
        <v>179077.21</v>
      </c>
      <c r="N265" s="208">
        <v>179077.21</v>
      </c>
      <c r="O265" s="208">
        <v>179077.21</v>
      </c>
      <c r="P265" s="208">
        <v>179077.21</v>
      </c>
      <c r="Q265" s="208">
        <v>179077.21</v>
      </c>
      <c r="R265" s="208">
        <v>179077.21</v>
      </c>
      <c r="S265" s="208">
        <v>179077.21</v>
      </c>
      <c r="T265" s="208">
        <v>179077.21</v>
      </c>
      <c r="U265" s="208">
        <v>179077.21</v>
      </c>
      <c r="V265" s="208">
        <v>179077.21</v>
      </c>
      <c r="W265" s="208">
        <v>179077.21</v>
      </c>
      <c r="X265" s="208">
        <v>179077.21</v>
      </c>
      <c r="Y265" s="208">
        <v>179077.21</v>
      </c>
      <c r="Z265" s="208">
        <v>179077.21</v>
      </c>
      <c r="AA265" s="178">
        <f t="shared" si="8"/>
        <v>179077.21</v>
      </c>
    </row>
    <row r="266" spans="1:27" ht="15.75" thickBot="1" x14ac:dyDescent="0.3">
      <c r="A266" s="254" t="str">
        <f t="shared" si="7"/>
        <v>186153</v>
      </c>
      <c r="B266" s="189" t="s">
        <v>557</v>
      </c>
      <c r="C266" s="188" t="s">
        <v>558</v>
      </c>
      <c r="D266" s="188" t="s">
        <v>5</v>
      </c>
      <c r="E266" s="209">
        <v>82663.81</v>
      </c>
      <c r="F266" s="209">
        <v>82963.83</v>
      </c>
      <c r="G266" s="209">
        <v>83265.8</v>
      </c>
      <c r="H266" s="209">
        <v>83569.73</v>
      </c>
      <c r="I266" s="209">
        <v>26464.94</v>
      </c>
      <c r="J266" s="209">
        <v>26464.94</v>
      </c>
      <c r="K266" s="209">
        <v>26464.94</v>
      </c>
      <c r="L266" s="209">
        <v>31096.21</v>
      </c>
      <c r="M266" s="209">
        <v>23205.06</v>
      </c>
      <c r="N266" s="209">
        <v>23205.06</v>
      </c>
      <c r="O266" s="209">
        <v>23276.65</v>
      </c>
      <c r="P266" s="209">
        <v>23348.67</v>
      </c>
      <c r="Q266" s="209">
        <v>23421.13</v>
      </c>
      <c r="R266" s="209">
        <v>23494.03</v>
      </c>
      <c r="S266" s="209">
        <v>23567.38</v>
      </c>
      <c r="T266" s="209">
        <v>23641.18</v>
      </c>
      <c r="U266" s="209">
        <v>23715.43</v>
      </c>
      <c r="V266" s="209">
        <v>23790.13</v>
      </c>
      <c r="W266" s="209">
        <v>5000.05</v>
      </c>
      <c r="X266" s="209">
        <v>5000.05</v>
      </c>
      <c r="Y266" s="209">
        <v>7012.28</v>
      </c>
      <c r="Z266" s="209">
        <v>2521.5500000000002</v>
      </c>
      <c r="AA266" s="178">
        <f t="shared" si="8"/>
        <v>2521.5500000000002</v>
      </c>
    </row>
    <row r="267" spans="1:27" ht="15.75" thickBot="1" x14ac:dyDescent="0.3">
      <c r="A267" s="254" t="str">
        <f t="shared" si="7"/>
        <v>186154</v>
      </c>
      <c r="B267" s="189" t="s">
        <v>560</v>
      </c>
      <c r="C267" s="188" t="s">
        <v>561</v>
      </c>
      <c r="D267" s="188" t="s">
        <v>5</v>
      </c>
      <c r="E267" s="208">
        <v>0</v>
      </c>
      <c r="F267" s="208">
        <v>0</v>
      </c>
      <c r="G267" s="208">
        <v>0</v>
      </c>
      <c r="H267" s="208">
        <v>0</v>
      </c>
      <c r="I267" s="208">
        <v>0</v>
      </c>
      <c r="J267" s="208">
        <v>0</v>
      </c>
      <c r="K267" s="208">
        <v>0</v>
      </c>
      <c r="L267" s="208">
        <v>0</v>
      </c>
      <c r="M267" s="208">
        <v>0</v>
      </c>
      <c r="N267" s="208">
        <v>0</v>
      </c>
      <c r="O267" s="208">
        <v>0</v>
      </c>
      <c r="P267" s="208">
        <v>0</v>
      </c>
      <c r="Q267" s="208">
        <v>0</v>
      </c>
      <c r="R267" s="208">
        <v>0</v>
      </c>
      <c r="S267" s="208">
        <v>0</v>
      </c>
      <c r="T267" s="208">
        <v>0</v>
      </c>
      <c r="U267" s="208">
        <v>0</v>
      </c>
      <c r="V267" s="208">
        <v>0</v>
      </c>
      <c r="W267" s="208">
        <v>0</v>
      </c>
      <c r="X267" s="208">
        <v>0</v>
      </c>
      <c r="Y267" s="208">
        <v>0</v>
      </c>
      <c r="Z267" s="208">
        <v>0</v>
      </c>
      <c r="AA267" s="178">
        <f t="shared" si="8"/>
        <v>0</v>
      </c>
    </row>
    <row r="268" spans="1:27" ht="15.75" thickBot="1" x14ac:dyDescent="0.3">
      <c r="A268" s="254" t="str">
        <f t="shared" si="7"/>
        <v>186155</v>
      </c>
      <c r="B268" s="189" t="s">
        <v>563</v>
      </c>
      <c r="C268" s="188" t="s">
        <v>564</v>
      </c>
      <c r="D268" s="188" t="s">
        <v>5</v>
      </c>
      <c r="E268" s="209">
        <v>0</v>
      </c>
      <c r="F268" s="209">
        <v>0</v>
      </c>
      <c r="G268" s="209">
        <v>0</v>
      </c>
      <c r="H268" s="209">
        <v>0</v>
      </c>
      <c r="I268" s="209">
        <v>0</v>
      </c>
      <c r="J268" s="209">
        <v>0</v>
      </c>
      <c r="K268" s="209">
        <v>0</v>
      </c>
      <c r="L268" s="209">
        <v>0</v>
      </c>
      <c r="M268" s="209">
        <v>0</v>
      </c>
      <c r="N268" s="209">
        <v>0</v>
      </c>
      <c r="O268" s="209">
        <v>0</v>
      </c>
      <c r="P268" s="209">
        <v>0</v>
      </c>
      <c r="Q268" s="209">
        <v>0</v>
      </c>
      <c r="R268" s="209">
        <v>0</v>
      </c>
      <c r="S268" s="209">
        <v>0</v>
      </c>
      <c r="T268" s="209">
        <v>0</v>
      </c>
      <c r="U268" s="209">
        <v>0</v>
      </c>
      <c r="V268" s="209">
        <v>0</v>
      </c>
      <c r="W268" s="209">
        <v>0</v>
      </c>
      <c r="X268" s="209">
        <v>0</v>
      </c>
      <c r="Y268" s="209">
        <v>0</v>
      </c>
      <c r="Z268" s="209">
        <v>0</v>
      </c>
      <c r="AA268" s="178">
        <f t="shared" si="8"/>
        <v>0</v>
      </c>
    </row>
    <row r="269" spans="1:27" ht="15.75" thickBot="1" x14ac:dyDescent="0.3">
      <c r="A269" s="254" t="str">
        <f t="shared" ref="A269:A332" si="9">RIGHT(C269,6)</f>
        <v>186158</v>
      </c>
      <c r="B269" s="189" t="s">
        <v>566</v>
      </c>
      <c r="C269" s="188" t="s">
        <v>567</v>
      </c>
      <c r="D269" s="188" t="s">
        <v>5</v>
      </c>
      <c r="E269" s="208">
        <v>0</v>
      </c>
      <c r="F269" s="208">
        <v>0</v>
      </c>
      <c r="G269" s="208">
        <v>0</v>
      </c>
      <c r="H269" s="208">
        <v>0</v>
      </c>
      <c r="I269" s="208">
        <v>0</v>
      </c>
      <c r="J269" s="208">
        <v>0</v>
      </c>
      <c r="K269" s="208">
        <v>0</v>
      </c>
      <c r="L269" s="208">
        <v>0</v>
      </c>
      <c r="M269" s="208">
        <v>0</v>
      </c>
      <c r="N269" s="208">
        <v>0</v>
      </c>
      <c r="O269" s="208">
        <v>0</v>
      </c>
      <c r="P269" s="208">
        <v>0</v>
      </c>
      <c r="Q269" s="208">
        <v>0</v>
      </c>
      <c r="R269" s="208">
        <v>0</v>
      </c>
      <c r="S269" s="208">
        <v>0</v>
      </c>
      <c r="T269" s="208">
        <v>0</v>
      </c>
      <c r="U269" s="208">
        <v>0</v>
      </c>
      <c r="V269" s="208">
        <v>0</v>
      </c>
      <c r="W269" s="208">
        <v>0</v>
      </c>
      <c r="X269" s="208">
        <v>0</v>
      </c>
      <c r="Y269" s="208">
        <v>0</v>
      </c>
      <c r="Z269" s="208">
        <v>0</v>
      </c>
      <c r="AA269" s="178">
        <f t="shared" si="8"/>
        <v>0</v>
      </c>
    </row>
    <row r="270" spans="1:27" ht="15.75" thickBot="1" x14ac:dyDescent="0.3">
      <c r="A270" s="254" t="str">
        <f t="shared" si="9"/>
        <v>186159</v>
      </c>
      <c r="B270" s="189" t="s">
        <v>569</v>
      </c>
      <c r="C270" s="188" t="s">
        <v>570</v>
      </c>
      <c r="D270" s="188" t="s">
        <v>5</v>
      </c>
      <c r="E270" s="209">
        <v>0</v>
      </c>
      <c r="F270" s="209">
        <v>0</v>
      </c>
      <c r="G270" s="209">
        <v>0</v>
      </c>
      <c r="H270" s="209">
        <v>0</v>
      </c>
      <c r="I270" s="209">
        <v>0</v>
      </c>
      <c r="J270" s="209">
        <v>0</v>
      </c>
      <c r="K270" s="209">
        <v>0</v>
      </c>
      <c r="L270" s="209">
        <v>0</v>
      </c>
      <c r="M270" s="209">
        <v>0</v>
      </c>
      <c r="N270" s="209">
        <v>0</v>
      </c>
      <c r="O270" s="209">
        <v>0</v>
      </c>
      <c r="P270" s="209">
        <v>0</v>
      </c>
      <c r="Q270" s="209">
        <v>0</v>
      </c>
      <c r="R270" s="209">
        <v>0</v>
      </c>
      <c r="S270" s="209">
        <v>0</v>
      </c>
      <c r="T270" s="209">
        <v>0</v>
      </c>
      <c r="U270" s="209">
        <v>0</v>
      </c>
      <c r="V270" s="209">
        <v>0</v>
      </c>
      <c r="W270" s="209">
        <v>0</v>
      </c>
      <c r="X270" s="209">
        <v>0</v>
      </c>
      <c r="Y270" s="209">
        <v>0</v>
      </c>
      <c r="Z270" s="209">
        <v>0</v>
      </c>
      <c r="AA270" s="178">
        <f t="shared" si="8"/>
        <v>0</v>
      </c>
    </row>
    <row r="271" spans="1:27" ht="15.75" thickBot="1" x14ac:dyDescent="0.3">
      <c r="A271" s="254" t="str">
        <f t="shared" si="9"/>
        <v>186160</v>
      </c>
      <c r="B271" s="189" t="s">
        <v>572</v>
      </c>
      <c r="C271" s="188" t="s">
        <v>573</v>
      </c>
      <c r="D271" s="188" t="s">
        <v>5</v>
      </c>
      <c r="E271" s="208">
        <v>-79939242.359999999</v>
      </c>
      <c r="F271" s="208">
        <v>-80148416.709999993</v>
      </c>
      <c r="G271" s="208">
        <v>-80361415.040000007</v>
      </c>
      <c r="H271" s="208">
        <v>-80571694.069999993</v>
      </c>
      <c r="I271" s="208">
        <v>-73377549.040000007</v>
      </c>
      <c r="J271" s="208">
        <v>-73574737.329999998</v>
      </c>
      <c r="K271" s="208">
        <v>-73968735.569999993</v>
      </c>
      <c r="L271" s="208">
        <v>-74162287.090000004</v>
      </c>
      <c r="M271" s="208">
        <v>-74356709.730000004</v>
      </c>
      <c r="N271" s="208">
        <v>-74356709.730000004</v>
      </c>
      <c r="O271" s="208">
        <v>-74589074.450000003</v>
      </c>
      <c r="P271" s="208">
        <v>-74822165.310000002</v>
      </c>
      <c r="Q271" s="208">
        <v>-75059886.480000004</v>
      </c>
      <c r="R271" s="208">
        <v>-75294448.620000005</v>
      </c>
      <c r="S271" s="208">
        <v>-75529712.269999996</v>
      </c>
      <c r="T271" s="208">
        <v>-75773278.280000001</v>
      </c>
      <c r="U271" s="208">
        <v>-76010069.780000001</v>
      </c>
      <c r="V271" s="208">
        <v>-76247579.709999993</v>
      </c>
      <c r="W271" s="208">
        <v>-69056516.670000002</v>
      </c>
      <c r="X271" s="208">
        <v>-69272191.920000002</v>
      </c>
      <c r="Y271" s="208">
        <v>-69488667.519999996</v>
      </c>
      <c r="Z271" s="208">
        <v>-69717634.989999995</v>
      </c>
      <c r="AA271" s="178">
        <f t="shared" si="8"/>
        <v>-69717634.989999995</v>
      </c>
    </row>
    <row r="272" spans="1:27" ht="15.75" thickBot="1" x14ac:dyDescent="0.3">
      <c r="A272" s="254" t="str">
        <f t="shared" si="9"/>
        <v>186161</v>
      </c>
      <c r="B272" s="189" t="s">
        <v>575</v>
      </c>
      <c r="C272" s="188" t="s">
        <v>576</v>
      </c>
      <c r="D272" s="188" t="s">
        <v>5</v>
      </c>
      <c r="E272" s="209">
        <v>-7404069.9400000004</v>
      </c>
      <c r="F272" s="209">
        <v>-7672100.1500000004</v>
      </c>
      <c r="G272" s="209">
        <v>-7851167.5700000003</v>
      </c>
      <c r="H272" s="209">
        <v>-7991309.8700000001</v>
      </c>
      <c r="I272" s="209">
        <v>-3131348</v>
      </c>
      <c r="J272" s="209">
        <v>-3281280.81</v>
      </c>
      <c r="K272" s="209">
        <v>-3608112.87</v>
      </c>
      <c r="L272" s="209">
        <v>-4194244.52</v>
      </c>
      <c r="M272" s="209">
        <v>-5000000</v>
      </c>
      <c r="N272" s="209">
        <v>-5000000</v>
      </c>
      <c r="O272" s="209">
        <v>-5785594.3200000003</v>
      </c>
      <c r="P272" s="209">
        <v>-6421224.79</v>
      </c>
      <c r="Q272" s="209">
        <v>-6983128.21</v>
      </c>
      <c r="R272" s="209">
        <v>-7400093.5899999999</v>
      </c>
      <c r="S272" s="209">
        <v>-7667444.0899999999</v>
      </c>
      <c r="T272" s="209">
        <v>-7846896.71</v>
      </c>
      <c r="U272" s="209">
        <v>-7987191.4000000004</v>
      </c>
      <c r="V272" s="209">
        <v>-8127187.3300000001</v>
      </c>
      <c r="W272" s="209">
        <v>-3277853.91</v>
      </c>
      <c r="X272" s="209">
        <v>-3606277.51</v>
      </c>
      <c r="Y272" s="209">
        <v>-4194265.16</v>
      </c>
      <c r="Z272" s="209">
        <v>-5000000</v>
      </c>
      <c r="AA272" s="178">
        <f t="shared" si="8"/>
        <v>-5000000</v>
      </c>
    </row>
    <row r="273" spans="1:27" ht="15.75" thickBot="1" x14ac:dyDescent="0.3">
      <c r="A273" s="254" t="str">
        <f t="shared" si="9"/>
        <v>186175</v>
      </c>
      <c r="B273" s="189" t="s">
        <v>578</v>
      </c>
      <c r="C273" s="188" t="s">
        <v>579</v>
      </c>
      <c r="D273" s="188" t="s">
        <v>5</v>
      </c>
      <c r="E273" s="208">
        <v>2346317.64</v>
      </c>
      <c r="F273" s="208">
        <v>2378854.94</v>
      </c>
      <c r="G273" s="208">
        <v>2426535.5699999998</v>
      </c>
      <c r="H273" s="208">
        <v>2448538.6800000002</v>
      </c>
      <c r="I273" s="208">
        <v>2499711.23</v>
      </c>
      <c r="J273" s="208">
        <v>2521245.08</v>
      </c>
      <c r="K273" s="208">
        <v>2551032.7799999998</v>
      </c>
      <c r="L273" s="208">
        <v>2603422.2400000002</v>
      </c>
      <c r="M273" s="208">
        <v>2642102.25</v>
      </c>
      <c r="N273" s="208">
        <v>2642102.25</v>
      </c>
      <c r="O273" s="208">
        <v>2683195.91</v>
      </c>
      <c r="P273" s="208">
        <v>2695879.74</v>
      </c>
      <c r="Q273" s="208">
        <v>2746083.92</v>
      </c>
      <c r="R273" s="208">
        <v>2773532.66</v>
      </c>
      <c r="S273" s="208">
        <v>2825935.75</v>
      </c>
      <c r="T273" s="208">
        <v>2844274.14</v>
      </c>
      <c r="U273" s="208">
        <v>2880309.53</v>
      </c>
      <c r="V273" s="208">
        <v>2899145.32</v>
      </c>
      <c r="W273" s="208">
        <v>2953098.63</v>
      </c>
      <c r="X273" s="208">
        <v>2993310.19</v>
      </c>
      <c r="Y273" s="208">
        <v>447987.55</v>
      </c>
      <c r="Z273" s="208">
        <v>525220.77</v>
      </c>
      <c r="AA273" s="178">
        <f t="shared" si="8"/>
        <v>525220.77</v>
      </c>
    </row>
    <row r="274" spans="1:27" ht="15.75" thickBot="1" x14ac:dyDescent="0.3">
      <c r="A274" s="254" t="str">
        <f t="shared" si="9"/>
        <v>186176</v>
      </c>
      <c r="B274" s="189" t="s">
        <v>581</v>
      </c>
      <c r="C274" s="188" t="s">
        <v>582</v>
      </c>
      <c r="D274" s="188" t="s">
        <v>5</v>
      </c>
      <c r="E274" s="209">
        <v>22747.86</v>
      </c>
      <c r="F274" s="209">
        <v>22747.86</v>
      </c>
      <c r="G274" s="209">
        <v>22747.86</v>
      </c>
      <c r="H274" s="209">
        <v>22747.86</v>
      </c>
      <c r="I274" s="209">
        <v>22747.86</v>
      </c>
      <c r="J274" s="209">
        <v>22747.86</v>
      </c>
      <c r="K274" s="209">
        <v>22747.86</v>
      </c>
      <c r="L274" s="209">
        <v>22906.41</v>
      </c>
      <c r="M274" s="209">
        <v>23148.82</v>
      </c>
      <c r="N274" s="209">
        <v>23148.82</v>
      </c>
      <c r="O274" s="209">
        <v>23148.82</v>
      </c>
      <c r="P274" s="209">
        <v>23148.82</v>
      </c>
      <c r="Q274" s="209">
        <v>23148.82</v>
      </c>
      <c r="R274" s="209">
        <v>23148.82</v>
      </c>
      <c r="S274" s="209">
        <v>23148.82</v>
      </c>
      <c r="T274" s="209">
        <v>23148.82</v>
      </c>
      <c r="U274" s="209">
        <v>23148.82</v>
      </c>
      <c r="V274" s="209">
        <v>23148.82</v>
      </c>
      <c r="W274" s="209">
        <v>23148.82</v>
      </c>
      <c r="X274" s="209">
        <v>23148.82</v>
      </c>
      <c r="Y274" s="209">
        <v>311.70999999999998</v>
      </c>
      <c r="Z274" s="209">
        <v>328.72</v>
      </c>
      <c r="AA274" s="178">
        <f t="shared" si="8"/>
        <v>328.72</v>
      </c>
    </row>
    <row r="275" spans="1:27" ht="15.75" thickBot="1" x14ac:dyDescent="0.3">
      <c r="A275" s="254" t="str">
        <f t="shared" si="9"/>
        <v>186177</v>
      </c>
      <c r="B275" s="189" t="s">
        <v>584</v>
      </c>
      <c r="C275" s="188" t="s">
        <v>585</v>
      </c>
      <c r="D275" s="188" t="s">
        <v>5</v>
      </c>
      <c r="E275" s="208">
        <v>18093.28</v>
      </c>
      <c r="F275" s="208">
        <v>18093.28</v>
      </c>
      <c r="G275" s="208">
        <v>18093.28</v>
      </c>
      <c r="H275" s="208">
        <v>18093.28</v>
      </c>
      <c r="I275" s="208">
        <v>18093.28</v>
      </c>
      <c r="J275" s="208">
        <v>18093.28</v>
      </c>
      <c r="K275" s="208">
        <v>18093.28</v>
      </c>
      <c r="L275" s="208">
        <v>18093.28</v>
      </c>
      <c r="M275" s="208">
        <v>18093.28</v>
      </c>
      <c r="N275" s="208">
        <v>18093.28</v>
      </c>
      <c r="O275" s="208">
        <v>18093.28</v>
      </c>
      <c r="P275" s="208">
        <v>18093.28</v>
      </c>
      <c r="Q275" s="208">
        <v>18093.28</v>
      </c>
      <c r="R275" s="208">
        <v>18093.28</v>
      </c>
      <c r="S275" s="208">
        <v>18093.28</v>
      </c>
      <c r="T275" s="208">
        <v>18093.28</v>
      </c>
      <c r="U275" s="208">
        <v>18093.28</v>
      </c>
      <c r="V275" s="208">
        <v>18093.28</v>
      </c>
      <c r="W275" s="208">
        <v>18093.28</v>
      </c>
      <c r="X275" s="208">
        <v>18093.28</v>
      </c>
      <c r="Y275" s="208">
        <v>0.28000000000000003</v>
      </c>
      <c r="Z275" s="208">
        <v>0.28000000000000003</v>
      </c>
      <c r="AA275" s="178">
        <f t="shared" si="8"/>
        <v>0.28000000000000003</v>
      </c>
    </row>
    <row r="276" spans="1:27" ht="15.75" thickBot="1" x14ac:dyDescent="0.3">
      <c r="A276" s="254" t="str">
        <f t="shared" si="9"/>
        <v>186178</v>
      </c>
      <c r="B276" s="189" t="s">
        <v>587</v>
      </c>
      <c r="C276" s="188" t="s">
        <v>588</v>
      </c>
      <c r="D276" s="188" t="s">
        <v>5</v>
      </c>
      <c r="E276" s="209">
        <v>301452.93</v>
      </c>
      <c r="F276" s="209">
        <v>304267.86</v>
      </c>
      <c r="G276" s="209">
        <v>306455.73</v>
      </c>
      <c r="H276" s="209">
        <v>310096.93</v>
      </c>
      <c r="I276" s="209">
        <v>312501.56</v>
      </c>
      <c r="J276" s="209">
        <v>313778.84000000003</v>
      </c>
      <c r="K276" s="209">
        <v>316298.37</v>
      </c>
      <c r="L276" s="209">
        <v>318130.53999999998</v>
      </c>
      <c r="M276" s="209">
        <v>320110.38</v>
      </c>
      <c r="N276" s="209">
        <v>320110.38</v>
      </c>
      <c r="O276" s="209">
        <v>323318.25</v>
      </c>
      <c r="P276" s="209">
        <v>325452.90999999997</v>
      </c>
      <c r="Q276" s="209">
        <v>328865.5</v>
      </c>
      <c r="R276" s="209">
        <v>332634.55</v>
      </c>
      <c r="S276" s="209">
        <v>336800.9</v>
      </c>
      <c r="T276" s="209">
        <v>336367.29</v>
      </c>
      <c r="U276" s="209">
        <v>339739.02</v>
      </c>
      <c r="V276" s="209">
        <v>345756.35</v>
      </c>
      <c r="W276" s="209">
        <v>350177.22</v>
      </c>
      <c r="X276" s="209">
        <v>354281.68</v>
      </c>
      <c r="Y276" s="209">
        <v>37130.699999999997</v>
      </c>
      <c r="Z276" s="209">
        <v>41408.83</v>
      </c>
      <c r="AA276" s="178">
        <f t="shared" si="8"/>
        <v>41408.83</v>
      </c>
    </row>
    <row r="277" spans="1:27" ht="15.75" thickBot="1" x14ac:dyDescent="0.3">
      <c r="A277" s="254" t="str">
        <f t="shared" si="9"/>
        <v>186179</v>
      </c>
      <c r="B277" s="189" t="s">
        <v>590</v>
      </c>
      <c r="C277" s="188" t="s">
        <v>591</v>
      </c>
      <c r="D277" s="188" t="s">
        <v>5</v>
      </c>
      <c r="E277" s="208">
        <v>54275.519999999997</v>
      </c>
      <c r="F277" s="208">
        <v>54275.519999999997</v>
      </c>
      <c r="G277" s="208">
        <v>54275.519999999997</v>
      </c>
      <c r="H277" s="208">
        <v>54275.519999999997</v>
      </c>
      <c r="I277" s="208">
        <v>54275.519999999997</v>
      </c>
      <c r="J277" s="208">
        <v>54275.519999999997</v>
      </c>
      <c r="K277" s="208">
        <v>54275.519999999997</v>
      </c>
      <c r="L277" s="208">
        <v>54275.519999999997</v>
      </c>
      <c r="M277" s="208">
        <v>54275.519999999997</v>
      </c>
      <c r="N277" s="208">
        <v>54275.519999999997</v>
      </c>
      <c r="O277" s="208">
        <v>54275.519999999997</v>
      </c>
      <c r="P277" s="208">
        <v>54275.519999999997</v>
      </c>
      <c r="Q277" s="208">
        <v>54275.519999999997</v>
      </c>
      <c r="R277" s="208">
        <v>54275.519999999997</v>
      </c>
      <c r="S277" s="208">
        <v>54275.519999999997</v>
      </c>
      <c r="T277" s="208">
        <v>54275.519999999997</v>
      </c>
      <c r="U277" s="208">
        <v>54275.519999999997</v>
      </c>
      <c r="V277" s="208">
        <v>54275.519999999997</v>
      </c>
      <c r="W277" s="208">
        <v>54275.519999999997</v>
      </c>
      <c r="X277" s="208">
        <v>54275.519999999997</v>
      </c>
      <c r="Y277" s="208">
        <v>-0.48</v>
      </c>
      <c r="Z277" s="208">
        <v>-0.48</v>
      </c>
      <c r="AA277" s="178">
        <f t="shared" si="8"/>
        <v>-0.48</v>
      </c>
    </row>
    <row r="278" spans="1:27" ht="15.75" thickBot="1" x14ac:dyDescent="0.3">
      <c r="A278" s="254" t="str">
        <f t="shared" si="9"/>
        <v>186180</v>
      </c>
      <c r="B278" s="189" t="s">
        <v>593</v>
      </c>
      <c r="C278" s="188" t="s">
        <v>594</v>
      </c>
      <c r="D278" s="188" t="s">
        <v>5</v>
      </c>
      <c r="E278" s="209">
        <v>-3606354.56</v>
      </c>
      <c r="F278" s="209">
        <v>-3606354.56</v>
      </c>
      <c r="G278" s="209">
        <v>-3606466.93</v>
      </c>
      <c r="H278" s="209">
        <v>-3606466.93</v>
      </c>
      <c r="I278" s="209">
        <v>-3606466.93</v>
      </c>
      <c r="J278" s="209">
        <v>-3606644.71</v>
      </c>
      <c r="K278" s="209">
        <v>-3613554.43</v>
      </c>
      <c r="L278" s="209">
        <v>-3613554.43</v>
      </c>
      <c r="M278" s="209">
        <v>-3613566.94</v>
      </c>
      <c r="N278" s="209">
        <v>-3613566.94</v>
      </c>
      <c r="O278" s="209">
        <v>-3613566.94</v>
      </c>
      <c r="P278" s="209">
        <v>-3613566.94</v>
      </c>
      <c r="Q278" s="209">
        <v>-3613700.72</v>
      </c>
      <c r="R278" s="209">
        <v>-3613700.72</v>
      </c>
      <c r="S278" s="209">
        <v>-3613700.72</v>
      </c>
      <c r="T278" s="209">
        <v>-3613959.09</v>
      </c>
      <c r="U278" s="209">
        <v>-3613959.09</v>
      </c>
      <c r="V278" s="209">
        <v>-3613958.35</v>
      </c>
      <c r="W278" s="209">
        <v>-3614535.58</v>
      </c>
      <c r="X278" s="209">
        <v>-5102162.1900000004</v>
      </c>
      <c r="Y278" s="209">
        <v>-2085334.19</v>
      </c>
      <c r="Z278" s="209">
        <v>-2085739.3</v>
      </c>
      <c r="AA278" s="178">
        <f t="shared" si="8"/>
        <v>-2085739.3</v>
      </c>
    </row>
    <row r="279" spans="1:27" ht="15.75" thickBot="1" x14ac:dyDescent="0.3">
      <c r="A279" s="254" t="str">
        <f t="shared" si="9"/>
        <v>186181</v>
      </c>
      <c r="B279" s="189" t="s">
        <v>596</v>
      </c>
      <c r="C279" s="188" t="s">
        <v>597</v>
      </c>
      <c r="D279" s="188" t="s">
        <v>5</v>
      </c>
      <c r="E279" s="208">
        <v>0.01</v>
      </c>
      <c r="F279" s="208">
        <v>0.01</v>
      </c>
      <c r="G279" s="208">
        <v>0.01</v>
      </c>
      <c r="H279" s="208">
        <v>0.01</v>
      </c>
      <c r="I279" s="208">
        <v>0.01</v>
      </c>
      <c r="J279" s="208">
        <v>0.01</v>
      </c>
      <c r="K279" s="208">
        <v>0.01</v>
      </c>
      <c r="L279" s="208">
        <v>0.01</v>
      </c>
      <c r="M279" s="208">
        <v>0.01</v>
      </c>
      <c r="N279" s="208">
        <v>0.01</v>
      </c>
      <c r="O279" s="208">
        <v>0.01</v>
      </c>
      <c r="P279" s="208">
        <v>0.01</v>
      </c>
      <c r="Q279" s="208">
        <v>0.01</v>
      </c>
      <c r="R279" s="208">
        <v>0.01</v>
      </c>
      <c r="S279" s="208">
        <v>0.01</v>
      </c>
      <c r="T279" s="208">
        <v>0.01</v>
      </c>
      <c r="U279" s="208">
        <v>0.01</v>
      </c>
      <c r="V279" s="208">
        <v>0.01</v>
      </c>
      <c r="W279" s="208">
        <v>0.01</v>
      </c>
      <c r="X279" s="208">
        <v>0.01</v>
      </c>
      <c r="Y279" s="208">
        <v>0.01</v>
      </c>
      <c r="Z279" s="208">
        <v>0.01</v>
      </c>
      <c r="AA279" s="178">
        <f t="shared" si="8"/>
        <v>0.01</v>
      </c>
    </row>
    <row r="280" spans="1:27" ht="15.75" thickBot="1" x14ac:dyDescent="0.3">
      <c r="A280" s="254" t="str">
        <f t="shared" si="9"/>
        <v>186182</v>
      </c>
      <c r="B280" s="189" t="s">
        <v>599</v>
      </c>
      <c r="C280" s="188" t="s">
        <v>600</v>
      </c>
      <c r="D280" s="188" t="s">
        <v>5</v>
      </c>
      <c r="E280" s="209">
        <v>30083754.309999999</v>
      </c>
      <c r="F280" s="209">
        <v>30162473.469999999</v>
      </c>
      <c r="G280" s="209">
        <v>30241398.609999999</v>
      </c>
      <c r="H280" s="209">
        <v>30320530.27</v>
      </c>
      <c r="I280" s="209">
        <v>30399842.890000001</v>
      </c>
      <c r="J280" s="209">
        <v>30479415.309999999</v>
      </c>
      <c r="K280" s="209">
        <v>30559169.780000001</v>
      </c>
      <c r="L280" s="209">
        <v>24511306.350000001</v>
      </c>
      <c r="M280" s="209">
        <v>24575444.27</v>
      </c>
      <c r="N280" s="209">
        <v>24575444.27</v>
      </c>
      <c r="O280" s="209">
        <v>24652242.530000001</v>
      </c>
      <c r="P280" s="209">
        <v>24729280.789999999</v>
      </c>
      <c r="Q280" s="209">
        <v>24806559.789999999</v>
      </c>
      <c r="R280" s="209">
        <v>24884080.289999999</v>
      </c>
      <c r="S280" s="209">
        <v>24961843.039999999</v>
      </c>
      <c r="T280" s="209">
        <v>25039848.800000001</v>
      </c>
      <c r="U280" s="209">
        <v>25118098.329999998</v>
      </c>
      <c r="V280" s="209">
        <v>25196592.390000001</v>
      </c>
      <c r="W280" s="209">
        <v>25275305.420000002</v>
      </c>
      <c r="X280" s="209">
        <v>25354290.829999998</v>
      </c>
      <c r="Y280" s="209">
        <v>20346813.190000001</v>
      </c>
      <c r="Z280" s="209">
        <v>20410397.059999999</v>
      </c>
      <c r="AA280" s="178">
        <f t="shared" si="8"/>
        <v>20410397.059999999</v>
      </c>
    </row>
    <row r="281" spans="1:27" ht="15.75" thickBot="1" x14ac:dyDescent="0.3">
      <c r="A281" s="254" t="str">
        <f t="shared" si="9"/>
        <v>186183</v>
      </c>
      <c r="B281" s="189" t="s">
        <v>602</v>
      </c>
      <c r="C281" s="188" t="s">
        <v>603</v>
      </c>
      <c r="D281" s="188" t="s">
        <v>5</v>
      </c>
      <c r="E281" s="208">
        <v>1142165.8600000001</v>
      </c>
      <c r="F281" s="208">
        <v>762325.48</v>
      </c>
      <c r="G281" s="208">
        <v>513460.77</v>
      </c>
      <c r="H281" s="208">
        <v>311804.37</v>
      </c>
      <c r="I281" s="208">
        <v>141978.29</v>
      </c>
      <c r="J281" s="208">
        <v>-53700.45</v>
      </c>
      <c r="K281" s="208">
        <v>-333118.34000000003</v>
      </c>
      <c r="L281" s="208">
        <v>5331338.29</v>
      </c>
      <c r="M281" s="208">
        <v>4556502.24</v>
      </c>
      <c r="N281" s="208">
        <v>4556502.24</v>
      </c>
      <c r="O281" s="208">
        <v>3652753.25</v>
      </c>
      <c r="P281" s="208">
        <v>2755357.58</v>
      </c>
      <c r="Q281" s="208">
        <v>1824852.35</v>
      </c>
      <c r="R281" s="208">
        <v>1309990.27</v>
      </c>
      <c r="S281" s="208">
        <v>985646.4</v>
      </c>
      <c r="T281" s="208">
        <v>761398.13</v>
      </c>
      <c r="U281" s="208">
        <v>580499.98</v>
      </c>
      <c r="V281" s="208">
        <v>424539</v>
      </c>
      <c r="W281" s="208">
        <v>258464.29</v>
      </c>
      <c r="X281" s="208">
        <v>-69789.38</v>
      </c>
      <c r="Y281" s="208">
        <v>4492472.6900000004</v>
      </c>
      <c r="Z281" s="208">
        <v>3769050.12</v>
      </c>
      <c r="AA281" s="178">
        <f t="shared" si="8"/>
        <v>3769050.12</v>
      </c>
    </row>
    <row r="282" spans="1:27" ht="15.75" thickBot="1" x14ac:dyDescent="0.3">
      <c r="A282" s="254" t="str">
        <f t="shared" si="9"/>
        <v>500146</v>
      </c>
      <c r="B282" s="240" t="s">
        <v>1822</v>
      </c>
      <c r="C282" s="245">
        <v>500146</v>
      </c>
      <c r="D282" s="257"/>
      <c r="E282" s="209">
        <v>174065626.40000001</v>
      </c>
      <c r="F282" s="209">
        <v>172625978.06999999</v>
      </c>
      <c r="G282" s="209">
        <v>171186329.74000001</v>
      </c>
      <c r="H282" s="209">
        <v>169746681.41</v>
      </c>
      <c r="I282" s="209">
        <v>168307033.08000001</v>
      </c>
      <c r="J282" s="209">
        <v>165740569.75</v>
      </c>
      <c r="K282" s="209">
        <v>164175719.41999999</v>
      </c>
      <c r="L282" s="209">
        <v>162610869.09</v>
      </c>
      <c r="M282" s="209">
        <v>174993333</v>
      </c>
      <c r="N282" s="209">
        <v>174993333</v>
      </c>
      <c r="O282" s="209">
        <v>173850582.66999999</v>
      </c>
      <c r="P282" s="209">
        <v>172707832.34</v>
      </c>
      <c r="Q282" s="209">
        <v>171565082.00999999</v>
      </c>
      <c r="R282" s="209">
        <v>170422331.68000001</v>
      </c>
      <c r="S282" s="209">
        <v>169279581.34999999</v>
      </c>
      <c r="T282" s="209">
        <v>168136831.02000001</v>
      </c>
      <c r="U282" s="209">
        <v>166994080.69</v>
      </c>
      <c r="V282" s="209">
        <v>165851330.36000001</v>
      </c>
      <c r="W282" s="209">
        <v>164708580.03</v>
      </c>
      <c r="X282" s="209">
        <v>163565829.69999999</v>
      </c>
      <c r="Y282" s="209">
        <v>162172203.37</v>
      </c>
      <c r="Z282" s="209">
        <v>173261990.87</v>
      </c>
      <c r="AA282" s="178">
        <f t="shared" si="8"/>
        <v>173261990.87</v>
      </c>
    </row>
    <row r="283" spans="1:27" ht="15.75" thickBot="1" x14ac:dyDescent="0.3">
      <c r="A283" s="254" t="str">
        <f t="shared" si="9"/>
        <v>186404</v>
      </c>
      <c r="B283" s="189" t="s">
        <v>605</v>
      </c>
      <c r="C283" s="188" t="s">
        <v>606</v>
      </c>
      <c r="D283" s="188" t="s">
        <v>5</v>
      </c>
      <c r="E283" s="208">
        <v>169317630.68000001</v>
      </c>
      <c r="F283" s="208">
        <v>167875879.59999999</v>
      </c>
      <c r="G283" s="208">
        <v>166434128.52000001</v>
      </c>
      <c r="H283" s="208">
        <v>164992377.44</v>
      </c>
      <c r="I283" s="208">
        <v>163550626.36000001</v>
      </c>
      <c r="J283" s="208">
        <v>160982060.28</v>
      </c>
      <c r="K283" s="208">
        <v>159415107.19999999</v>
      </c>
      <c r="L283" s="208">
        <v>157848154.12</v>
      </c>
      <c r="M283" s="208">
        <v>170542455</v>
      </c>
      <c r="N283" s="208">
        <v>170542455</v>
      </c>
      <c r="O283" s="208">
        <v>169392871.66999999</v>
      </c>
      <c r="P283" s="208">
        <v>168243288.34</v>
      </c>
      <c r="Q283" s="208">
        <v>167093705.00999999</v>
      </c>
      <c r="R283" s="208">
        <v>165944121.68000001</v>
      </c>
      <c r="S283" s="208">
        <v>164794538.34999999</v>
      </c>
      <c r="T283" s="208">
        <v>163644955.02000001</v>
      </c>
      <c r="U283" s="208">
        <v>162495371.69</v>
      </c>
      <c r="V283" s="208">
        <v>161345788.36000001</v>
      </c>
      <c r="W283" s="208">
        <v>160196205.03</v>
      </c>
      <c r="X283" s="208">
        <v>159046621.69999999</v>
      </c>
      <c r="Y283" s="208">
        <v>157628323.37</v>
      </c>
      <c r="Z283" s="208">
        <v>166902728</v>
      </c>
      <c r="AA283" s="178">
        <f t="shared" si="8"/>
        <v>166902728</v>
      </c>
    </row>
    <row r="284" spans="1:27" ht="15.75" thickBot="1" x14ac:dyDescent="0.3">
      <c r="A284" s="254" t="str">
        <f t="shared" si="9"/>
        <v>186406</v>
      </c>
      <c r="B284" s="189" t="s">
        <v>608</v>
      </c>
      <c r="C284" s="188" t="s">
        <v>609</v>
      </c>
      <c r="D284" s="188" t="s">
        <v>5</v>
      </c>
      <c r="E284" s="209">
        <v>4747995.72</v>
      </c>
      <c r="F284" s="209">
        <v>4750098.47</v>
      </c>
      <c r="G284" s="209">
        <v>4752201.22</v>
      </c>
      <c r="H284" s="209">
        <v>4754303.97</v>
      </c>
      <c r="I284" s="209">
        <v>4756406.72</v>
      </c>
      <c r="J284" s="209">
        <v>4758509.47</v>
      </c>
      <c r="K284" s="209">
        <v>4760612.22</v>
      </c>
      <c r="L284" s="209">
        <v>4762714.97</v>
      </c>
      <c r="M284" s="209">
        <v>4450878</v>
      </c>
      <c r="N284" s="209">
        <v>4450878</v>
      </c>
      <c r="O284" s="209">
        <v>4457711</v>
      </c>
      <c r="P284" s="209">
        <v>4464544</v>
      </c>
      <c r="Q284" s="209">
        <v>4471377</v>
      </c>
      <c r="R284" s="209">
        <v>4478210</v>
      </c>
      <c r="S284" s="209">
        <v>4485043</v>
      </c>
      <c r="T284" s="209">
        <v>4491876</v>
      </c>
      <c r="U284" s="209">
        <v>4498709</v>
      </c>
      <c r="V284" s="209">
        <v>4505542</v>
      </c>
      <c r="W284" s="209">
        <v>4512375</v>
      </c>
      <c r="X284" s="209">
        <v>4519208</v>
      </c>
      <c r="Y284" s="209">
        <v>4543880</v>
      </c>
      <c r="Z284" s="209">
        <v>6359262.8700000001</v>
      </c>
      <c r="AA284" s="178">
        <f t="shared" si="8"/>
        <v>6359262.8700000001</v>
      </c>
    </row>
    <row r="285" spans="1:27" ht="15.75" thickBot="1" x14ac:dyDescent="0.3">
      <c r="A285" s="254" t="str">
        <f t="shared" si="9"/>
        <v>500147</v>
      </c>
      <c r="B285" s="240" t="s">
        <v>1824</v>
      </c>
      <c r="C285" s="245">
        <v>500147</v>
      </c>
      <c r="D285" s="257"/>
      <c r="E285" s="208">
        <v>-25258616.510000002</v>
      </c>
      <c r="F285" s="208">
        <v>-23971957.940000001</v>
      </c>
      <c r="G285" s="208">
        <v>-24065170.539999999</v>
      </c>
      <c r="H285" s="208">
        <v>-23460114.260000002</v>
      </c>
      <c r="I285" s="208">
        <v>-21790419.739999998</v>
      </c>
      <c r="J285" s="208">
        <v>-21650876.370000001</v>
      </c>
      <c r="K285" s="208">
        <v>-21986331.710000001</v>
      </c>
      <c r="L285" s="208">
        <v>-12434934.630000001</v>
      </c>
      <c r="M285" s="208">
        <v>-4883604.05</v>
      </c>
      <c r="N285" s="208">
        <v>-4883604.05</v>
      </c>
      <c r="O285" s="208">
        <v>423842.94</v>
      </c>
      <c r="P285" s="208">
        <v>9658301.0800000001</v>
      </c>
      <c r="Q285" s="208">
        <v>14298772.6</v>
      </c>
      <c r="R285" s="208">
        <v>14430400.82</v>
      </c>
      <c r="S285" s="208">
        <v>15273530.529999999</v>
      </c>
      <c r="T285" s="208">
        <v>16333037.640000001</v>
      </c>
      <c r="U285" s="208">
        <v>17988079.219999999</v>
      </c>
      <c r="V285" s="208">
        <v>19172083.82</v>
      </c>
      <c r="W285" s="208">
        <v>18760739.699999999</v>
      </c>
      <c r="X285" s="208">
        <v>16742171.939999999</v>
      </c>
      <c r="Y285" s="208">
        <v>19698810.670000002</v>
      </c>
      <c r="Z285" s="208">
        <v>19769984.870000001</v>
      </c>
      <c r="AA285" s="178">
        <f t="shared" si="8"/>
        <v>19769984.870000001</v>
      </c>
    </row>
    <row r="286" spans="1:27" ht="15.75" thickBot="1" x14ac:dyDescent="0.3">
      <c r="A286" s="254" t="str">
        <f t="shared" si="9"/>
        <v>191400</v>
      </c>
      <c r="B286" s="189" t="s">
        <v>611</v>
      </c>
      <c r="C286" s="188" t="s">
        <v>612</v>
      </c>
      <c r="D286" s="188" t="s">
        <v>5</v>
      </c>
      <c r="E286" s="209">
        <v>-12897751.539999999</v>
      </c>
      <c r="F286" s="209">
        <v>-13872866.16</v>
      </c>
      <c r="G286" s="209">
        <v>-14515460.699999999</v>
      </c>
      <c r="H286" s="209">
        <v>-14770822.5</v>
      </c>
      <c r="I286" s="209">
        <v>-14223283.449999999</v>
      </c>
      <c r="J286" s="209">
        <v>-14654158.039999999</v>
      </c>
      <c r="K286" s="209">
        <v>-15669249.6</v>
      </c>
      <c r="L286" s="209">
        <v>6201728.5099999998</v>
      </c>
      <c r="M286" s="209">
        <v>9825762.0600000005</v>
      </c>
      <c r="N286" s="209">
        <v>9825762.0600000005</v>
      </c>
      <c r="O286" s="209">
        <v>11261935.16</v>
      </c>
      <c r="P286" s="209">
        <v>18930730.469999999</v>
      </c>
      <c r="Q286" s="209">
        <v>22553017.98</v>
      </c>
      <c r="R286" s="209">
        <v>20436765.09</v>
      </c>
      <c r="S286" s="209">
        <v>19490911.41</v>
      </c>
      <c r="T286" s="209">
        <v>19223606.620000001</v>
      </c>
      <c r="U286" s="209">
        <v>19681735.41</v>
      </c>
      <c r="V286" s="209">
        <v>19984748.120000001</v>
      </c>
      <c r="W286" s="209">
        <v>19291343.16</v>
      </c>
      <c r="X286" s="209">
        <v>18338919.050000001</v>
      </c>
      <c r="Y286" s="209">
        <v>1068688.1499999999</v>
      </c>
      <c r="Z286" s="209">
        <v>2911655.4</v>
      </c>
      <c r="AA286" s="178">
        <f t="shared" si="8"/>
        <v>2911655.4</v>
      </c>
    </row>
    <row r="287" spans="1:27" ht="15.75" thickBot="1" x14ac:dyDescent="0.3">
      <c r="A287" s="254" t="str">
        <f t="shared" si="9"/>
        <v>191401</v>
      </c>
      <c r="B287" s="189" t="s">
        <v>614</v>
      </c>
      <c r="C287" s="188" t="s">
        <v>615</v>
      </c>
      <c r="D287" s="188" t="s">
        <v>5</v>
      </c>
      <c r="E287" s="208">
        <v>-1040513.91</v>
      </c>
      <c r="F287" s="208">
        <v>-705040.28</v>
      </c>
      <c r="G287" s="208">
        <v>-475902.59</v>
      </c>
      <c r="H287" s="208">
        <v>-287845.45</v>
      </c>
      <c r="I287" s="208">
        <v>-128100.15</v>
      </c>
      <c r="J287" s="208">
        <v>57750.06</v>
      </c>
      <c r="K287" s="208">
        <v>313008.19</v>
      </c>
      <c r="L287" s="208">
        <v>-13846879.4</v>
      </c>
      <c r="M287" s="208">
        <v>-11914747.66</v>
      </c>
      <c r="N287" s="208">
        <v>-11914747.66</v>
      </c>
      <c r="O287" s="208">
        <v>-9666319.0600000005</v>
      </c>
      <c r="P287" s="208">
        <v>-7439754</v>
      </c>
      <c r="Q287" s="208">
        <v>-5120183.3899999997</v>
      </c>
      <c r="R287" s="208">
        <v>-3792372.25</v>
      </c>
      <c r="S287" s="208">
        <v>-2935041.07</v>
      </c>
      <c r="T287" s="208">
        <v>-2331216.9300000002</v>
      </c>
      <c r="U287" s="208">
        <v>-1830283.95</v>
      </c>
      <c r="V287" s="208">
        <v>-1386140.43</v>
      </c>
      <c r="W287" s="208">
        <v>-910212.06</v>
      </c>
      <c r="X287" s="208">
        <v>-35468.83</v>
      </c>
      <c r="Y287" s="208">
        <v>19643510.760000002</v>
      </c>
      <c r="Z287" s="208">
        <v>16811543.449999999</v>
      </c>
      <c r="AA287" s="178">
        <f t="shared" si="8"/>
        <v>16811543.449999999</v>
      </c>
    </row>
    <row r="288" spans="1:27" ht="15.75" thickBot="1" x14ac:dyDescent="0.3">
      <c r="A288" s="254" t="str">
        <f t="shared" si="9"/>
        <v>191402</v>
      </c>
      <c r="B288" s="189" t="s">
        <v>1636</v>
      </c>
      <c r="C288" s="188" t="s">
        <v>1637</v>
      </c>
      <c r="D288" s="188" t="s">
        <v>5</v>
      </c>
      <c r="E288" s="209">
        <v>0</v>
      </c>
      <c r="F288" s="209">
        <v>0</v>
      </c>
      <c r="G288" s="209">
        <v>0</v>
      </c>
      <c r="H288" s="209">
        <v>0</v>
      </c>
      <c r="I288" s="209">
        <v>0</v>
      </c>
      <c r="J288" s="209">
        <v>0</v>
      </c>
      <c r="K288" s="209">
        <v>0</v>
      </c>
      <c r="L288" s="209">
        <v>-5075.49</v>
      </c>
      <c r="M288" s="209">
        <v>-17963.52</v>
      </c>
      <c r="N288" s="209">
        <v>-17963.52</v>
      </c>
      <c r="O288" s="209">
        <v>-34941</v>
      </c>
      <c r="P288" s="209">
        <v>-59235.35</v>
      </c>
      <c r="Q288" s="209">
        <v>-92631.66</v>
      </c>
      <c r="R288" s="209">
        <v>-127226.37</v>
      </c>
      <c r="S288" s="209">
        <v>-159646.13</v>
      </c>
      <c r="T288" s="209">
        <v>-195123.07</v>
      </c>
      <c r="U288" s="209">
        <v>-230774.87</v>
      </c>
      <c r="V288" s="209">
        <v>-267107.68</v>
      </c>
      <c r="W288" s="209">
        <v>-303914.99</v>
      </c>
      <c r="X288" s="209">
        <v>-339179.93</v>
      </c>
      <c r="Y288" s="209">
        <v>0</v>
      </c>
      <c r="Z288" s="209">
        <v>-3529.04</v>
      </c>
      <c r="AA288" s="178">
        <f t="shared" si="8"/>
        <v>-3529.04</v>
      </c>
    </row>
    <row r="289" spans="1:27" ht="15.75" thickBot="1" x14ac:dyDescent="0.3">
      <c r="A289" s="254" t="str">
        <f t="shared" si="9"/>
        <v>191410</v>
      </c>
      <c r="B289" s="189" t="s">
        <v>617</v>
      </c>
      <c r="C289" s="188" t="s">
        <v>618</v>
      </c>
      <c r="D289" s="188" t="s">
        <v>5</v>
      </c>
      <c r="E289" s="208">
        <v>-322906.07</v>
      </c>
      <c r="F289" s="208">
        <v>-12823.13</v>
      </c>
      <c r="G289" s="208">
        <v>-380260.95</v>
      </c>
      <c r="H289" s="208">
        <v>-401055.17</v>
      </c>
      <c r="I289" s="208">
        <v>-449403.88</v>
      </c>
      <c r="J289" s="208">
        <v>-499398.31</v>
      </c>
      <c r="K289" s="208">
        <v>-545569.85</v>
      </c>
      <c r="L289" s="208">
        <v>-351963.12</v>
      </c>
      <c r="M289" s="208">
        <v>-456496.75</v>
      </c>
      <c r="N289" s="208">
        <v>-456496.75</v>
      </c>
      <c r="O289" s="208">
        <v>-576993.66</v>
      </c>
      <c r="P289" s="208">
        <v>-521152.73</v>
      </c>
      <c r="Q289" s="208">
        <v>-513579.41</v>
      </c>
      <c r="R289" s="208">
        <v>-478496.55</v>
      </c>
      <c r="S289" s="208">
        <v>-497689.43</v>
      </c>
      <c r="T289" s="208">
        <v>-533710.75</v>
      </c>
      <c r="U289" s="208">
        <v>-530864.97</v>
      </c>
      <c r="V289" s="208">
        <v>-584859.52</v>
      </c>
      <c r="W289" s="208">
        <v>-568841.13</v>
      </c>
      <c r="X289" s="208">
        <v>-591491.18000000005</v>
      </c>
      <c r="Y289" s="208">
        <v>-112206.86</v>
      </c>
      <c r="Z289" s="208">
        <v>-181308.6</v>
      </c>
      <c r="AA289" s="178">
        <f t="shared" si="8"/>
        <v>-181308.6</v>
      </c>
    </row>
    <row r="290" spans="1:27" ht="15.75" thickBot="1" x14ac:dyDescent="0.3">
      <c r="A290" s="254" t="str">
        <f t="shared" si="9"/>
        <v>191411</v>
      </c>
      <c r="B290" s="189" t="s">
        <v>620</v>
      </c>
      <c r="C290" s="188" t="s">
        <v>621</v>
      </c>
      <c r="D290" s="188" t="s">
        <v>5</v>
      </c>
      <c r="E290" s="209">
        <v>-2464548.39</v>
      </c>
      <c r="F290" s="209">
        <v>-1857044.37</v>
      </c>
      <c r="G290" s="209">
        <v>-1456892.96</v>
      </c>
      <c r="H290" s="209">
        <v>-1130514.8500000001</v>
      </c>
      <c r="I290" s="209">
        <v>-861362.69</v>
      </c>
      <c r="J290" s="209">
        <v>-542886.74</v>
      </c>
      <c r="K290" s="209">
        <v>-94090.61</v>
      </c>
      <c r="L290" s="209">
        <v>-3441075.86</v>
      </c>
      <c r="M290" s="209">
        <v>-2929436.16</v>
      </c>
      <c r="N290" s="209">
        <v>-2929436.16</v>
      </c>
      <c r="O290" s="209">
        <v>-2332331</v>
      </c>
      <c r="P290" s="209">
        <v>-1739952.45</v>
      </c>
      <c r="Q290" s="209">
        <v>-1119770.8500000001</v>
      </c>
      <c r="R290" s="209">
        <v>-775641.65</v>
      </c>
      <c r="S290" s="209">
        <v>-558025.61</v>
      </c>
      <c r="T290" s="209">
        <v>-407008.23</v>
      </c>
      <c r="U290" s="209">
        <v>-284448.84999999998</v>
      </c>
      <c r="V290" s="209">
        <v>-177015.18</v>
      </c>
      <c r="W290" s="209">
        <v>-61042.17</v>
      </c>
      <c r="X290" s="209">
        <v>158443.07999999999</v>
      </c>
      <c r="Y290" s="209">
        <v>-70030.509999999995</v>
      </c>
      <c r="Z290" s="209">
        <v>-26649.68</v>
      </c>
      <c r="AA290" s="178">
        <f t="shared" si="8"/>
        <v>-26649.68</v>
      </c>
    </row>
    <row r="291" spans="1:27" ht="15.75" thickBot="1" x14ac:dyDescent="0.3">
      <c r="A291" s="254" t="str">
        <f t="shared" si="9"/>
        <v>191412</v>
      </c>
      <c r="B291" s="189" t="s">
        <v>623</v>
      </c>
      <c r="C291" s="188" t="s">
        <v>624</v>
      </c>
      <c r="D291" s="188" t="s">
        <v>5</v>
      </c>
      <c r="E291" s="209">
        <v>0</v>
      </c>
      <c r="F291" s="209">
        <v>0</v>
      </c>
      <c r="G291" s="209">
        <v>0</v>
      </c>
      <c r="H291" s="209">
        <v>0</v>
      </c>
      <c r="I291" s="209">
        <v>0</v>
      </c>
      <c r="J291" s="209">
        <v>0</v>
      </c>
      <c r="K291" s="209">
        <v>0</v>
      </c>
      <c r="L291" s="209">
        <v>0</v>
      </c>
      <c r="M291" s="209">
        <v>0</v>
      </c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178">
        <f t="shared" si="8"/>
        <v>0</v>
      </c>
    </row>
    <row r="292" spans="1:27" ht="15.75" thickBot="1" x14ac:dyDescent="0.3">
      <c r="A292" s="254" t="str">
        <f t="shared" si="9"/>
        <v>191417</v>
      </c>
      <c r="B292" s="189" t="s">
        <v>626</v>
      </c>
      <c r="C292" s="188" t="s">
        <v>627</v>
      </c>
      <c r="D292" s="188" t="s">
        <v>5</v>
      </c>
      <c r="E292" s="208">
        <v>153958.32</v>
      </c>
      <c r="F292" s="208">
        <v>163424.29999999999</v>
      </c>
      <c r="G292" s="208">
        <v>174675.71</v>
      </c>
      <c r="H292" s="208">
        <v>186118.06</v>
      </c>
      <c r="I292" s="208">
        <v>197654.48</v>
      </c>
      <c r="J292" s="208">
        <v>209328.97</v>
      </c>
      <c r="K292" s="208">
        <v>222313.62</v>
      </c>
      <c r="L292" s="208">
        <v>56984.78</v>
      </c>
      <c r="M292" s="208">
        <v>61988.09</v>
      </c>
      <c r="N292" s="208">
        <v>61988.09</v>
      </c>
      <c r="O292" s="208">
        <v>68905.42</v>
      </c>
      <c r="P292" s="208">
        <v>77512.98</v>
      </c>
      <c r="Q292" s="208">
        <v>83724.479999999996</v>
      </c>
      <c r="R292" s="208">
        <v>89655.25</v>
      </c>
      <c r="S292" s="208">
        <v>99143.44</v>
      </c>
      <c r="T292" s="208">
        <v>109160.74</v>
      </c>
      <c r="U292" s="208">
        <v>120005.91</v>
      </c>
      <c r="V292" s="208">
        <v>133614.57</v>
      </c>
      <c r="W292" s="208">
        <v>143369.9</v>
      </c>
      <c r="X292" s="208">
        <v>153355.66</v>
      </c>
      <c r="Y292" s="208">
        <v>52879.56</v>
      </c>
      <c r="Z292" s="208">
        <v>59236.79</v>
      </c>
      <c r="AA292" s="178">
        <f t="shared" si="8"/>
        <v>59236.79</v>
      </c>
    </row>
    <row r="293" spans="1:27" ht="15.75" thickBot="1" x14ac:dyDescent="0.3">
      <c r="A293" s="254" t="str">
        <f t="shared" si="9"/>
        <v>191420</v>
      </c>
      <c r="B293" s="189" t="s">
        <v>629</v>
      </c>
      <c r="C293" s="188" t="s">
        <v>630</v>
      </c>
      <c r="D293" s="188" t="s">
        <v>5</v>
      </c>
      <c r="E293" s="209">
        <v>-1368075.88</v>
      </c>
      <c r="F293" s="209">
        <v>-1571428.74</v>
      </c>
      <c r="G293" s="209">
        <v>-1759495.18</v>
      </c>
      <c r="H293" s="209">
        <v>-1905335.81</v>
      </c>
      <c r="I293" s="209">
        <v>-1975719.63</v>
      </c>
      <c r="J293" s="209">
        <v>-2120508.5299999998</v>
      </c>
      <c r="K293" s="209">
        <v>-2300814.66</v>
      </c>
      <c r="L293" s="209">
        <v>642204.54</v>
      </c>
      <c r="M293" s="209">
        <v>1347672.01</v>
      </c>
      <c r="N293" s="209">
        <v>1347672.01</v>
      </c>
      <c r="O293" s="209">
        <v>1738374.14</v>
      </c>
      <c r="P293" s="209">
        <v>2965390.69</v>
      </c>
      <c r="Q293" s="209">
        <v>3540634.99</v>
      </c>
      <c r="R293" s="209">
        <v>3303883.9</v>
      </c>
      <c r="S293" s="209">
        <v>3084524.04</v>
      </c>
      <c r="T293" s="209">
        <v>2898858.22</v>
      </c>
      <c r="U293" s="209">
        <v>2796244.71</v>
      </c>
      <c r="V293" s="209">
        <v>2704362.08</v>
      </c>
      <c r="W293" s="209">
        <v>2487623.75</v>
      </c>
      <c r="X293" s="209">
        <v>2334408.94</v>
      </c>
      <c r="Y293" s="209">
        <v>89271.45</v>
      </c>
      <c r="Z293" s="209">
        <v>819802.31</v>
      </c>
      <c r="AA293" s="178">
        <f t="shared" si="8"/>
        <v>819802.31</v>
      </c>
    </row>
    <row r="294" spans="1:27" ht="15.75" thickBot="1" x14ac:dyDescent="0.3">
      <c r="A294" s="254" t="str">
        <f t="shared" si="9"/>
        <v>191421</v>
      </c>
      <c r="B294" s="189" t="s">
        <v>632</v>
      </c>
      <c r="C294" s="188" t="s">
        <v>633</v>
      </c>
      <c r="D294" s="188" t="s">
        <v>5</v>
      </c>
      <c r="E294" s="208">
        <v>-28943.24</v>
      </c>
      <c r="F294" s="208">
        <v>-12663.29</v>
      </c>
      <c r="G294" s="208">
        <v>-1435</v>
      </c>
      <c r="H294" s="208">
        <v>7965.08</v>
      </c>
      <c r="I294" s="208">
        <v>15947.35</v>
      </c>
      <c r="J294" s="208">
        <v>24854.73</v>
      </c>
      <c r="K294" s="208">
        <v>37514.43</v>
      </c>
      <c r="L294" s="208">
        <v>-1888247.43</v>
      </c>
      <c r="M294" s="208">
        <v>-1623755.78</v>
      </c>
      <c r="N294" s="208">
        <v>-1623755.78</v>
      </c>
      <c r="O294" s="208">
        <v>-1314330.67</v>
      </c>
      <c r="P294" s="208">
        <v>-1007770.35</v>
      </c>
      <c r="Q294" s="208">
        <v>-674365.24</v>
      </c>
      <c r="R294" s="208">
        <v>-511095.07</v>
      </c>
      <c r="S294" s="208">
        <v>-398207.53</v>
      </c>
      <c r="T294" s="208">
        <v>-322298.51</v>
      </c>
      <c r="U294" s="208">
        <v>-256105.06</v>
      </c>
      <c r="V294" s="208">
        <v>-201209.83</v>
      </c>
      <c r="W294" s="208">
        <v>-144158.47</v>
      </c>
      <c r="X294" s="208">
        <v>-33096.559999999998</v>
      </c>
      <c r="Y294" s="208">
        <v>2719101.63</v>
      </c>
      <c r="Z294" s="208">
        <v>2338349.8199999998</v>
      </c>
      <c r="AA294" s="178">
        <f t="shared" si="8"/>
        <v>2338349.8199999998</v>
      </c>
    </row>
    <row r="295" spans="1:27" ht="15.75" thickBot="1" x14ac:dyDescent="0.3">
      <c r="A295" s="254" t="str">
        <f t="shared" si="9"/>
        <v>191430</v>
      </c>
      <c r="B295" s="189" t="s">
        <v>635</v>
      </c>
      <c r="C295" s="188" t="s">
        <v>636</v>
      </c>
      <c r="D295" s="188" t="s">
        <v>5</v>
      </c>
      <c r="E295" s="209">
        <v>-2095115.21</v>
      </c>
      <c r="F295" s="209">
        <v>-1698814.33</v>
      </c>
      <c r="G295" s="209">
        <v>-1379801.19</v>
      </c>
      <c r="H295" s="209">
        <v>-968118.96</v>
      </c>
      <c r="I295" s="209">
        <v>-518422.77</v>
      </c>
      <c r="J295" s="209">
        <v>-163015.10999999999</v>
      </c>
      <c r="K295" s="209">
        <v>-10513.94</v>
      </c>
      <c r="L295" s="209">
        <v>290183.82</v>
      </c>
      <c r="M295" s="209">
        <v>-245058.28</v>
      </c>
      <c r="N295" s="209">
        <v>-245058.28</v>
      </c>
      <c r="O295" s="209">
        <v>-820449.47</v>
      </c>
      <c r="P295" s="209">
        <v>-1580630.86</v>
      </c>
      <c r="Q295" s="209">
        <v>-1920188.88</v>
      </c>
      <c r="R295" s="209">
        <v>-1820659.9</v>
      </c>
      <c r="S295" s="209">
        <v>-1498229.3</v>
      </c>
      <c r="T295" s="209">
        <v>-1110235.52</v>
      </c>
      <c r="U295" s="209">
        <v>-650583.1</v>
      </c>
      <c r="V295" s="209">
        <v>-208978.7</v>
      </c>
      <c r="W295" s="209">
        <v>160662.81</v>
      </c>
      <c r="X295" s="209">
        <v>82747.42</v>
      </c>
      <c r="Y295" s="209">
        <v>8921.58</v>
      </c>
      <c r="Z295" s="209">
        <v>-497807.68</v>
      </c>
      <c r="AA295" s="178">
        <f t="shared" si="8"/>
        <v>-497807.68</v>
      </c>
    </row>
    <row r="296" spans="1:27" ht="15.75" thickBot="1" x14ac:dyDescent="0.3">
      <c r="A296" s="254" t="str">
        <f t="shared" si="9"/>
        <v>191431</v>
      </c>
      <c r="B296" s="189" t="s">
        <v>638</v>
      </c>
      <c r="C296" s="188" t="s">
        <v>639</v>
      </c>
      <c r="D296" s="188" t="s">
        <v>5</v>
      </c>
      <c r="E296" s="208">
        <v>-1056146.6200000001</v>
      </c>
      <c r="F296" s="208">
        <v>-913678.41</v>
      </c>
      <c r="G296" s="208">
        <v>-816976.76</v>
      </c>
      <c r="H296" s="208">
        <v>-736717.83</v>
      </c>
      <c r="I296" s="208">
        <v>-669460.94999999995</v>
      </c>
      <c r="J296" s="208">
        <v>-593975.53</v>
      </c>
      <c r="K296" s="208">
        <v>-484950.18</v>
      </c>
      <c r="L296" s="208">
        <v>-837729.26</v>
      </c>
      <c r="M296" s="208">
        <v>-565465.62</v>
      </c>
      <c r="N296" s="208">
        <v>-565465.62</v>
      </c>
      <c r="O296" s="208">
        <v>-247245.48</v>
      </c>
      <c r="P296" s="208">
        <v>68425.59</v>
      </c>
      <c r="Q296" s="208">
        <v>-1476528.99</v>
      </c>
      <c r="R296" s="208">
        <v>-1315071.49</v>
      </c>
      <c r="S296" s="208">
        <v>-1204974.92</v>
      </c>
      <c r="T296" s="208">
        <v>-1132487.8999999999</v>
      </c>
      <c r="U296" s="208">
        <v>-1069994.03</v>
      </c>
      <c r="V296" s="208">
        <v>-1019093.47</v>
      </c>
      <c r="W296" s="208">
        <v>-965969.96</v>
      </c>
      <c r="X296" s="208">
        <v>-858143.41</v>
      </c>
      <c r="Y296" s="208">
        <v>-865620.52</v>
      </c>
      <c r="Z296" s="208">
        <v>-549539.49</v>
      </c>
      <c r="AA296" s="178">
        <f t="shared" si="8"/>
        <v>-549539.49</v>
      </c>
    </row>
    <row r="297" spans="1:27" ht="15.75" thickBot="1" x14ac:dyDescent="0.3">
      <c r="A297" s="254" t="str">
        <f t="shared" si="9"/>
        <v>191450</v>
      </c>
      <c r="B297" s="189" t="s">
        <v>641</v>
      </c>
      <c r="C297" s="188" t="s">
        <v>642</v>
      </c>
      <c r="D297" s="188" t="s">
        <v>5</v>
      </c>
      <c r="E297" s="209">
        <v>-4379496.97</v>
      </c>
      <c r="F297" s="209">
        <v>-3637710.53</v>
      </c>
      <c r="G297" s="209">
        <v>-3579627.92</v>
      </c>
      <c r="H297" s="209">
        <v>-3575910.83</v>
      </c>
      <c r="I297" s="209">
        <v>-3342676.05</v>
      </c>
      <c r="J297" s="209">
        <v>-3552008.87</v>
      </c>
      <c r="K297" s="209">
        <v>-3453979.11</v>
      </c>
      <c r="L297" s="209">
        <v>763815.62</v>
      </c>
      <c r="M297" s="209">
        <v>1454077.9</v>
      </c>
      <c r="N297" s="209">
        <v>1454077.9</v>
      </c>
      <c r="O297" s="209">
        <v>1939319.74</v>
      </c>
      <c r="P297" s="209">
        <v>-790005.91</v>
      </c>
      <c r="Q297" s="209">
        <v>-1722724.43</v>
      </c>
      <c r="R297" s="209">
        <v>-974683.14</v>
      </c>
      <c r="S297" s="209">
        <v>-351141.37</v>
      </c>
      <c r="T297" s="209">
        <v>-18683.03</v>
      </c>
      <c r="U297" s="209">
        <v>65153.89</v>
      </c>
      <c r="V297" s="209">
        <v>-42737.14</v>
      </c>
      <c r="W297" s="209">
        <v>-603481.14</v>
      </c>
      <c r="X297" s="209">
        <v>-2468322.2999999998</v>
      </c>
      <c r="Y297" s="209">
        <v>-2799335.57</v>
      </c>
      <c r="Z297" s="209">
        <v>-1980675.41</v>
      </c>
      <c r="AA297" s="178">
        <f t="shared" si="8"/>
        <v>-1980675.41</v>
      </c>
    </row>
    <row r="298" spans="1:27" ht="15.75" thickBot="1" x14ac:dyDescent="0.3">
      <c r="A298" s="254" t="str">
        <f t="shared" si="9"/>
        <v>191451</v>
      </c>
      <c r="B298" s="189" t="s">
        <v>644</v>
      </c>
      <c r="C298" s="188" t="s">
        <v>645</v>
      </c>
      <c r="D298" s="188" t="s">
        <v>5</v>
      </c>
      <c r="E298" s="208">
        <v>240923</v>
      </c>
      <c r="F298" s="208">
        <v>146687</v>
      </c>
      <c r="G298" s="208">
        <v>126007</v>
      </c>
      <c r="H298" s="208">
        <v>122124</v>
      </c>
      <c r="I298" s="208">
        <v>164408</v>
      </c>
      <c r="J298" s="208">
        <v>183141</v>
      </c>
      <c r="K298" s="208">
        <v>0</v>
      </c>
      <c r="L298" s="208">
        <v>-17962</v>
      </c>
      <c r="M298" s="208">
        <v>180739</v>
      </c>
      <c r="N298" s="208">
        <v>180739</v>
      </c>
      <c r="O298" s="208">
        <v>411570</v>
      </c>
      <c r="P298" s="208">
        <v>754743</v>
      </c>
      <c r="Q298" s="208">
        <v>761368</v>
      </c>
      <c r="R298" s="208">
        <v>395343</v>
      </c>
      <c r="S298" s="208">
        <v>201907</v>
      </c>
      <c r="T298" s="208">
        <v>152176</v>
      </c>
      <c r="U298" s="208">
        <v>178798</v>
      </c>
      <c r="V298" s="208">
        <v>236501</v>
      </c>
      <c r="W298" s="208">
        <v>235360</v>
      </c>
      <c r="X298" s="208">
        <v>0</v>
      </c>
      <c r="Y298" s="208">
        <v>-36369</v>
      </c>
      <c r="Z298" s="208">
        <v>68907</v>
      </c>
      <c r="AA298" s="178">
        <f t="shared" si="8"/>
        <v>68907</v>
      </c>
    </row>
    <row r="299" spans="1:27" ht="15.75" thickBot="1" x14ac:dyDescent="0.3">
      <c r="A299" s="254" t="str">
        <f t="shared" si="9"/>
        <v>191452</v>
      </c>
      <c r="B299" s="189" t="s">
        <v>1638</v>
      </c>
      <c r="C299" s="188" t="s">
        <v>1639</v>
      </c>
      <c r="D299" s="188" t="s">
        <v>5</v>
      </c>
      <c r="E299" s="209">
        <v>0</v>
      </c>
      <c r="F299" s="209">
        <v>0</v>
      </c>
      <c r="G299" s="209">
        <v>0</v>
      </c>
      <c r="H299" s="209">
        <v>0</v>
      </c>
      <c r="I299" s="209">
        <v>0</v>
      </c>
      <c r="J299" s="209">
        <v>0</v>
      </c>
      <c r="K299" s="209">
        <v>0</v>
      </c>
      <c r="L299" s="209">
        <v>-919.34</v>
      </c>
      <c r="M299" s="209">
        <v>-919.34</v>
      </c>
      <c r="N299" s="209">
        <v>-919.34</v>
      </c>
      <c r="O299" s="209">
        <v>-3651.18</v>
      </c>
      <c r="P299" s="209">
        <v>0</v>
      </c>
      <c r="Q299" s="209">
        <v>0</v>
      </c>
      <c r="R299" s="209">
        <v>0</v>
      </c>
      <c r="S299" s="209">
        <v>0</v>
      </c>
      <c r="T299" s="209">
        <v>0</v>
      </c>
      <c r="U299" s="209">
        <v>-803.87</v>
      </c>
      <c r="V299" s="209">
        <v>0</v>
      </c>
      <c r="W299" s="209">
        <v>0</v>
      </c>
      <c r="X299" s="209">
        <v>0</v>
      </c>
      <c r="Y299" s="209">
        <v>0</v>
      </c>
      <c r="Z299" s="209">
        <v>0</v>
      </c>
      <c r="AA299" s="178">
        <f t="shared" si="8"/>
        <v>0</v>
      </c>
    </row>
    <row r="300" spans="1:27" ht="15.75" thickBot="1" x14ac:dyDescent="0.3">
      <c r="A300" s="254" t="str">
        <f t="shared" si="9"/>
        <v>500148</v>
      </c>
      <c r="B300" s="240" t="s">
        <v>1826</v>
      </c>
      <c r="C300" s="245">
        <v>500148</v>
      </c>
      <c r="D300" s="257"/>
      <c r="E300" s="208">
        <v>78671881.390000001</v>
      </c>
      <c r="F300" s="208">
        <v>82772922.450000003</v>
      </c>
      <c r="G300" s="208">
        <v>84330801.390000001</v>
      </c>
      <c r="H300" s="208">
        <v>86110917.700000003</v>
      </c>
      <c r="I300" s="208">
        <v>90156234.439999998</v>
      </c>
      <c r="J300" s="208">
        <v>86114302.819999993</v>
      </c>
      <c r="K300" s="208">
        <v>96411423.659999996</v>
      </c>
      <c r="L300" s="208">
        <v>97030226.989999995</v>
      </c>
      <c r="M300" s="208">
        <v>85377055.969999999</v>
      </c>
      <c r="N300" s="208">
        <v>85377055.969999999</v>
      </c>
      <c r="O300" s="208">
        <v>88909950.719999999</v>
      </c>
      <c r="P300" s="208">
        <v>86574923.930000007</v>
      </c>
      <c r="Q300" s="208">
        <v>38345016.289999999</v>
      </c>
      <c r="R300" s="208">
        <v>52648653.960000001</v>
      </c>
      <c r="S300" s="208">
        <v>55717398.340000004</v>
      </c>
      <c r="T300" s="208">
        <v>28330970.190000001</v>
      </c>
      <c r="U300" s="208">
        <v>56517881.75</v>
      </c>
      <c r="V300" s="208">
        <v>55640074.229999997</v>
      </c>
      <c r="W300" s="208">
        <v>25661272.699999999</v>
      </c>
      <c r="X300" s="208">
        <v>49665066.340000004</v>
      </c>
      <c r="Y300" s="208">
        <v>45167418.979999997</v>
      </c>
      <c r="Z300" s="208">
        <v>30281518.23</v>
      </c>
      <c r="AA300" s="178">
        <f t="shared" si="8"/>
        <v>30281518.23</v>
      </c>
    </row>
    <row r="301" spans="1:27" ht="15.75" thickBot="1" x14ac:dyDescent="0.3">
      <c r="A301" s="254" t="str">
        <f t="shared" si="9"/>
        <v>186203</v>
      </c>
      <c r="B301" s="189" t="s">
        <v>647</v>
      </c>
      <c r="C301" s="188" t="s">
        <v>648</v>
      </c>
      <c r="D301" s="188" t="s">
        <v>5</v>
      </c>
      <c r="E301" s="209">
        <v>-43412</v>
      </c>
      <c r="F301" s="209">
        <v>-68104</v>
      </c>
      <c r="G301" s="209">
        <v>-72327</v>
      </c>
      <c r="H301" s="209">
        <v>-67651</v>
      </c>
      <c r="I301" s="209">
        <v>-73279</v>
      </c>
      <c r="J301" s="209">
        <v>-73807</v>
      </c>
      <c r="K301" s="209">
        <v>-66552</v>
      </c>
      <c r="L301" s="209">
        <v>99335</v>
      </c>
      <c r="M301" s="209">
        <v>128377</v>
      </c>
      <c r="N301" s="209">
        <v>128377</v>
      </c>
      <c r="O301" s="209">
        <v>123195</v>
      </c>
      <c r="P301" s="209">
        <v>157870</v>
      </c>
      <c r="Q301" s="209">
        <v>40236</v>
      </c>
      <c r="R301" s="209">
        <v>5892</v>
      </c>
      <c r="S301" s="209">
        <v>-57606</v>
      </c>
      <c r="T301" s="209">
        <v>-62828</v>
      </c>
      <c r="U301" s="209">
        <v>-57353</v>
      </c>
      <c r="V301" s="209">
        <v>-67627</v>
      </c>
      <c r="W301" s="209">
        <v>-69080</v>
      </c>
      <c r="X301" s="209">
        <v>63817</v>
      </c>
      <c r="Y301" s="209">
        <v>-1920201</v>
      </c>
      <c r="Z301" s="209">
        <v>-1928151</v>
      </c>
      <c r="AA301" s="178">
        <f t="shared" si="8"/>
        <v>-1928151</v>
      </c>
    </row>
    <row r="302" spans="1:27" ht="15.75" thickBot="1" x14ac:dyDescent="0.3">
      <c r="A302" s="254" t="str">
        <f t="shared" si="9"/>
        <v>186221</v>
      </c>
      <c r="B302" s="189" t="s">
        <v>650</v>
      </c>
      <c r="C302" s="188" t="s">
        <v>651</v>
      </c>
      <c r="D302" s="188" t="s">
        <v>5</v>
      </c>
      <c r="E302" s="209">
        <v>0</v>
      </c>
      <c r="F302" s="209">
        <v>0</v>
      </c>
      <c r="G302" s="209">
        <v>0</v>
      </c>
      <c r="H302" s="209">
        <v>0</v>
      </c>
      <c r="I302" s="209">
        <v>0</v>
      </c>
      <c r="J302" s="209">
        <v>0</v>
      </c>
      <c r="K302" s="209">
        <v>0</v>
      </c>
      <c r="L302" s="209">
        <v>0</v>
      </c>
      <c r="M302" s="209">
        <v>0</v>
      </c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178">
        <f t="shared" si="8"/>
        <v>0</v>
      </c>
    </row>
    <row r="303" spans="1:27" ht="15.75" thickBot="1" x14ac:dyDescent="0.3">
      <c r="A303" s="254" t="str">
        <f t="shared" si="9"/>
        <v>186231</v>
      </c>
      <c r="B303" s="189" t="s">
        <v>653</v>
      </c>
      <c r="C303" s="188" t="s">
        <v>654</v>
      </c>
      <c r="D303" s="188" t="s">
        <v>5</v>
      </c>
      <c r="E303" s="208">
        <v>-52911.22</v>
      </c>
      <c r="F303" s="208">
        <v>-52911.22</v>
      </c>
      <c r="G303" s="208">
        <v>-52911.22</v>
      </c>
      <c r="H303" s="208">
        <v>-52911.22</v>
      </c>
      <c r="I303" s="208">
        <v>-52911.22</v>
      </c>
      <c r="J303" s="208">
        <v>-52911.22</v>
      </c>
      <c r="K303" s="208">
        <v>-53498.85</v>
      </c>
      <c r="L303" s="208">
        <v>-978.64</v>
      </c>
      <c r="M303" s="208">
        <v>-2077.4899999999998</v>
      </c>
      <c r="N303" s="208">
        <v>-2077.4899999999998</v>
      </c>
      <c r="O303" s="208">
        <v>-3434.2</v>
      </c>
      <c r="P303" s="208">
        <v>-6010.43</v>
      </c>
      <c r="Q303" s="208">
        <v>-6010.43</v>
      </c>
      <c r="R303" s="208">
        <v>-6010.43</v>
      </c>
      <c r="S303" s="208">
        <v>-6010.43</v>
      </c>
      <c r="T303" s="208">
        <v>-6010.43</v>
      </c>
      <c r="U303" s="208">
        <v>-6717.87</v>
      </c>
      <c r="V303" s="208">
        <v>-8136.43</v>
      </c>
      <c r="W303" s="208">
        <v>-9596.65</v>
      </c>
      <c r="X303" s="208">
        <v>-12475.77</v>
      </c>
      <c r="Y303" s="208">
        <v>-4306.68</v>
      </c>
      <c r="Z303" s="208">
        <v>-8758.7000000000007</v>
      </c>
      <c r="AA303" s="178">
        <f t="shared" si="8"/>
        <v>-8758.7000000000007</v>
      </c>
    </row>
    <row r="304" spans="1:27" ht="15.75" thickBot="1" x14ac:dyDescent="0.3">
      <c r="A304" s="254" t="str">
        <f t="shared" si="9"/>
        <v>186232</v>
      </c>
      <c r="B304" s="189" t="s">
        <v>656</v>
      </c>
      <c r="C304" s="188" t="s">
        <v>657</v>
      </c>
      <c r="D304" s="188" t="s">
        <v>5</v>
      </c>
      <c r="E304" s="209">
        <v>6217533.1799999997</v>
      </c>
      <c r="F304" s="209">
        <v>6217533.1799999997</v>
      </c>
      <c r="G304" s="209">
        <v>6217533.1799999997</v>
      </c>
      <c r="H304" s="209">
        <v>6217533.1799999997</v>
      </c>
      <c r="I304" s="209">
        <v>6217533.1799999997</v>
      </c>
      <c r="J304" s="209">
        <v>6217533.1799999997</v>
      </c>
      <c r="K304" s="209">
        <v>6739242.4900000002</v>
      </c>
      <c r="L304" s="209">
        <v>524890.43000000005</v>
      </c>
      <c r="M304" s="209">
        <v>840069.2</v>
      </c>
      <c r="N304" s="209">
        <v>840069.2</v>
      </c>
      <c r="O304" s="209">
        <v>845191.52</v>
      </c>
      <c r="P304" s="209">
        <v>2354918.2000000002</v>
      </c>
      <c r="Q304" s="209">
        <v>2354918.2000000002</v>
      </c>
      <c r="R304" s="209">
        <v>2354918.2000000002</v>
      </c>
      <c r="S304" s="209">
        <v>2354918.2000000002</v>
      </c>
      <c r="T304" s="209">
        <v>2354918.2000000002</v>
      </c>
      <c r="U304" s="209">
        <v>3126922.69</v>
      </c>
      <c r="V304" s="209">
        <v>3131629.99</v>
      </c>
      <c r="W304" s="209">
        <v>3136365.99</v>
      </c>
      <c r="X304" s="209">
        <v>4645703.99</v>
      </c>
      <c r="Y304" s="209">
        <v>2304753.86</v>
      </c>
      <c r="Z304" s="209">
        <v>2318807.1</v>
      </c>
      <c r="AA304" s="178">
        <f t="shared" si="8"/>
        <v>2318807.1</v>
      </c>
    </row>
    <row r="305" spans="1:28" ht="15.75" thickBot="1" x14ac:dyDescent="0.3">
      <c r="A305" s="254" t="str">
        <f t="shared" si="9"/>
        <v>186233</v>
      </c>
      <c r="B305" s="189" t="s">
        <v>659</v>
      </c>
      <c r="C305" s="188" t="s">
        <v>660</v>
      </c>
      <c r="D305" s="188" t="s">
        <v>5</v>
      </c>
      <c r="E305" s="208">
        <v>1271524.95</v>
      </c>
      <c r="F305" s="208">
        <v>976431.35</v>
      </c>
      <c r="G305" s="208">
        <v>718254.73</v>
      </c>
      <c r="H305" s="208">
        <v>484693.48</v>
      </c>
      <c r="I305" s="208">
        <v>270240.26</v>
      </c>
      <c r="J305" s="208">
        <v>18737.21</v>
      </c>
      <c r="K305" s="208">
        <v>-279609.11</v>
      </c>
      <c r="L305" s="208">
        <v>5530130.0800000001</v>
      </c>
      <c r="M305" s="208">
        <v>4943588.67</v>
      </c>
      <c r="N305" s="208">
        <v>4943588.67</v>
      </c>
      <c r="O305" s="208">
        <v>4298503.25</v>
      </c>
      <c r="P305" s="208">
        <v>3679978.46</v>
      </c>
      <c r="Q305" s="208">
        <v>3035674.15</v>
      </c>
      <c r="R305" s="208">
        <v>2501922.12</v>
      </c>
      <c r="S305" s="208">
        <v>2069899.58</v>
      </c>
      <c r="T305" s="208">
        <v>1713275.77</v>
      </c>
      <c r="U305" s="208">
        <v>1370523.55</v>
      </c>
      <c r="V305" s="208">
        <v>1026419.39</v>
      </c>
      <c r="W305" s="208">
        <v>652401.53</v>
      </c>
      <c r="X305" s="208">
        <v>155602.64000000001</v>
      </c>
      <c r="Y305" s="208">
        <v>2138896.19</v>
      </c>
      <c r="Z305" s="208">
        <v>1843555.35</v>
      </c>
      <c r="AA305" s="178">
        <f t="shared" si="8"/>
        <v>1843555.35</v>
      </c>
    </row>
    <row r="306" spans="1:28" ht="15.75" thickBot="1" x14ac:dyDescent="0.3">
      <c r="A306" s="254" t="str">
        <f t="shared" si="9"/>
        <v>186234</v>
      </c>
      <c r="B306" s="189" t="s">
        <v>662</v>
      </c>
      <c r="C306" s="188" t="s">
        <v>663</v>
      </c>
      <c r="D306" s="188" t="s">
        <v>5</v>
      </c>
      <c r="E306" s="209">
        <v>284540.82</v>
      </c>
      <c r="F306" s="209">
        <v>316097.31</v>
      </c>
      <c r="G306" s="209">
        <v>340768.87</v>
      </c>
      <c r="H306" s="209">
        <v>341168.34</v>
      </c>
      <c r="I306" s="209">
        <v>361863.64</v>
      </c>
      <c r="J306" s="209">
        <v>362887.78</v>
      </c>
      <c r="K306" s="209">
        <v>367263.81</v>
      </c>
      <c r="L306" s="209">
        <v>20425.490000000002</v>
      </c>
      <c r="M306" s="209">
        <v>63310.77</v>
      </c>
      <c r="N306" s="209">
        <v>63310.77</v>
      </c>
      <c r="O306" s="209">
        <v>101820.17</v>
      </c>
      <c r="P306" s="209">
        <v>133581.17000000001</v>
      </c>
      <c r="Q306" s="209">
        <v>159026.82999999999</v>
      </c>
      <c r="R306" s="209">
        <v>202974.34</v>
      </c>
      <c r="S306" s="209">
        <v>224053.71</v>
      </c>
      <c r="T306" s="209">
        <v>242293.4</v>
      </c>
      <c r="U306" s="209">
        <v>263654.32</v>
      </c>
      <c r="V306" s="209">
        <v>268370.18</v>
      </c>
      <c r="W306" s="209">
        <v>268909.27</v>
      </c>
      <c r="X306" s="209">
        <v>274111.65000000002</v>
      </c>
      <c r="Y306" s="209">
        <v>31118.62</v>
      </c>
      <c r="Z306" s="209">
        <v>77260.86</v>
      </c>
      <c r="AA306" s="178">
        <f t="shared" si="8"/>
        <v>77260.86</v>
      </c>
    </row>
    <row r="307" spans="1:28" ht="15.75" thickBot="1" x14ac:dyDescent="0.3">
      <c r="A307" s="254" t="str">
        <f t="shared" si="9"/>
        <v>186235</v>
      </c>
      <c r="B307" s="189" t="s">
        <v>665</v>
      </c>
      <c r="C307" s="188" t="s">
        <v>666</v>
      </c>
      <c r="D307" s="188" t="s">
        <v>5</v>
      </c>
      <c r="E307" s="208">
        <v>52605.62</v>
      </c>
      <c r="F307" s="208">
        <v>36774.21</v>
      </c>
      <c r="G307" s="208">
        <v>26057.41</v>
      </c>
      <c r="H307" s="208">
        <v>17115.3</v>
      </c>
      <c r="I307" s="208">
        <v>9647.0400000000009</v>
      </c>
      <c r="J307" s="208">
        <v>1316.03</v>
      </c>
      <c r="K307" s="208">
        <v>-10842.03</v>
      </c>
      <c r="L307" s="208">
        <v>332180.34000000003</v>
      </c>
      <c r="M307" s="208">
        <v>284730.43</v>
      </c>
      <c r="N307" s="208">
        <v>284730.43</v>
      </c>
      <c r="O307" s="208">
        <v>229189.38</v>
      </c>
      <c r="P307" s="208">
        <v>174089.53</v>
      </c>
      <c r="Q307" s="208">
        <v>114252.72</v>
      </c>
      <c r="R307" s="208">
        <v>85353.24</v>
      </c>
      <c r="S307" s="208">
        <v>65590.350000000006</v>
      </c>
      <c r="T307" s="208">
        <v>52509.8</v>
      </c>
      <c r="U307" s="208">
        <v>41219.82</v>
      </c>
      <c r="V307" s="208">
        <v>31995.01</v>
      </c>
      <c r="W307" s="208">
        <v>22245.42</v>
      </c>
      <c r="X307" s="208">
        <v>2842.29</v>
      </c>
      <c r="Y307" s="208">
        <v>242910.43</v>
      </c>
      <c r="Z307" s="208">
        <v>204623.71</v>
      </c>
      <c r="AA307" s="178">
        <f t="shared" si="8"/>
        <v>204623.71</v>
      </c>
    </row>
    <row r="308" spans="1:28" ht="15.75" thickBot="1" x14ac:dyDescent="0.3">
      <c r="A308" s="254" t="str">
        <f t="shared" si="9"/>
        <v>186236</v>
      </c>
      <c r="B308" s="189" t="s">
        <v>668</v>
      </c>
      <c r="C308" s="188" t="s">
        <v>669</v>
      </c>
      <c r="D308" s="188" t="s">
        <v>5</v>
      </c>
      <c r="E308" s="209">
        <v>247102.16</v>
      </c>
      <c r="F308" s="209">
        <v>248703.79</v>
      </c>
      <c r="G308" s="209">
        <v>250315.81</v>
      </c>
      <c r="H308" s="209">
        <v>251938.27</v>
      </c>
      <c r="I308" s="209">
        <v>253571.25</v>
      </c>
      <c r="J308" s="209">
        <v>255214.81</v>
      </c>
      <c r="K308" s="209">
        <v>256869.03</v>
      </c>
      <c r="L308" s="209">
        <v>0</v>
      </c>
      <c r="M308" s="209">
        <v>0</v>
      </c>
      <c r="N308" s="209">
        <v>0</v>
      </c>
      <c r="O308" s="209">
        <v>0</v>
      </c>
      <c r="P308" s="209">
        <v>0</v>
      </c>
      <c r="Q308" s="209">
        <v>0</v>
      </c>
      <c r="R308" s="209">
        <v>137736.74</v>
      </c>
      <c r="S308" s="209">
        <v>138576.59</v>
      </c>
      <c r="T308" s="209">
        <v>139421.56</v>
      </c>
      <c r="U308" s="209">
        <v>140271.67999999999</v>
      </c>
      <c r="V308" s="209">
        <v>141126.99</v>
      </c>
      <c r="W308" s="209">
        <v>141987.51</v>
      </c>
      <c r="X308" s="209">
        <v>142853.28</v>
      </c>
      <c r="Y308" s="209">
        <v>0</v>
      </c>
      <c r="Z308" s="209">
        <v>0</v>
      </c>
      <c r="AA308" s="178">
        <f t="shared" si="8"/>
        <v>0</v>
      </c>
    </row>
    <row r="309" spans="1:28" ht="15.75" thickBot="1" x14ac:dyDescent="0.3">
      <c r="A309" s="254" t="str">
        <f t="shared" si="9"/>
        <v>186237</v>
      </c>
      <c r="B309" s="189" t="s">
        <v>671</v>
      </c>
      <c r="C309" s="188" t="s">
        <v>672</v>
      </c>
      <c r="D309" s="188" t="s">
        <v>5</v>
      </c>
      <c r="E309" s="208">
        <v>58591.37</v>
      </c>
      <c r="F309" s="208">
        <v>41009.980000000003</v>
      </c>
      <c r="G309" s="208">
        <v>29330.49</v>
      </c>
      <c r="H309" s="208">
        <v>19819.55</v>
      </c>
      <c r="I309" s="208">
        <v>11808.09</v>
      </c>
      <c r="J309" s="208">
        <v>2525.14</v>
      </c>
      <c r="K309" s="208">
        <v>-10564.55</v>
      </c>
      <c r="L309" s="208">
        <v>226386.5</v>
      </c>
      <c r="M309" s="208">
        <v>193555.54</v>
      </c>
      <c r="N309" s="208">
        <v>193555.54</v>
      </c>
      <c r="O309" s="208">
        <v>155272.63</v>
      </c>
      <c r="P309" s="208">
        <v>117315.36</v>
      </c>
      <c r="Q309" s="208">
        <v>77854.7</v>
      </c>
      <c r="R309" s="208">
        <v>55762.41</v>
      </c>
      <c r="S309" s="208">
        <v>41720.46</v>
      </c>
      <c r="T309" s="208">
        <v>31941.46</v>
      </c>
      <c r="U309" s="208">
        <v>23943.02</v>
      </c>
      <c r="V309" s="208">
        <v>16950.45</v>
      </c>
      <c r="W309" s="208">
        <v>9479.67</v>
      </c>
      <c r="X309" s="208">
        <v>-4799.6000000000004</v>
      </c>
      <c r="Y309" s="208">
        <v>119295.43</v>
      </c>
      <c r="Z309" s="208">
        <v>99605.9</v>
      </c>
      <c r="AA309" s="178">
        <f t="shared" si="8"/>
        <v>99605.9</v>
      </c>
    </row>
    <row r="310" spans="1:28" ht="15.75" thickBot="1" x14ac:dyDescent="0.3">
      <c r="A310" s="254" t="str">
        <f t="shared" si="9"/>
        <v>186238</v>
      </c>
      <c r="B310" s="189" t="s">
        <v>674</v>
      </c>
      <c r="C310" s="188" t="s">
        <v>675</v>
      </c>
      <c r="D310" s="188" t="s">
        <v>5</v>
      </c>
      <c r="E310" s="209">
        <v>276058.21999999997</v>
      </c>
      <c r="F310" s="209">
        <v>377303.49</v>
      </c>
      <c r="G310" s="209">
        <v>379332.59</v>
      </c>
      <c r="H310" s="209">
        <v>380534.28</v>
      </c>
      <c r="I310" s="209">
        <v>381765.7</v>
      </c>
      <c r="J310" s="209">
        <v>383021.83</v>
      </c>
      <c r="K310" s="209">
        <v>384228.32</v>
      </c>
      <c r="L310" s="209">
        <v>-86.19</v>
      </c>
      <c r="M310" s="209">
        <v>64014.11</v>
      </c>
      <c r="N310" s="209">
        <v>64014.11</v>
      </c>
      <c r="O310" s="209">
        <v>269702.15999999997</v>
      </c>
      <c r="P310" s="209">
        <v>160287.22</v>
      </c>
      <c r="Q310" s="209">
        <v>-1024080.68</v>
      </c>
      <c r="R310" s="209">
        <v>-796316.47</v>
      </c>
      <c r="S310" s="209">
        <v>-532575.36</v>
      </c>
      <c r="T310" s="209">
        <v>-533648.31000000006</v>
      </c>
      <c r="U310" s="209">
        <v>-535691.01</v>
      </c>
      <c r="V310" s="209">
        <v>-537770.06999999995</v>
      </c>
      <c r="W310" s="209">
        <v>-539917.54</v>
      </c>
      <c r="X310" s="209">
        <v>-542075.18000000005</v>
      </c>
      <c r="Y310" s="209">
        <v>63.34</v>
      </c>
      <c r="Z310" s="209">
        <v>2461.4899999999998</v>
      </c>
      <c r="AA310" s="178">
        <f t="shared" si="8"/>
        <v>2461.4899999999998</v>
      </c>
    </row>
    <row r="311" spans="1:28" ht="15.75" thickBot="1" x14ac:dyDescent="0.3">
      <c r="A311" s="254" t="str">
        <f t="shared" si="9"/>
        <v>186239</v>
      </c>
      <c r="B311" s="189" t="s">
        <v>677</v>
      </c>
      <c r="C311" s="188" t="s">
        <v>678</v>
      </c>
      <c r="D311" s="188" t="s">
        <v>5</v>
      </c>
      <c r="E311" s="208">
        <v>-522723.55</v>
      </c>
      <c r="F311" s="208">
        <v>-361030.64</v>
      </c>
      <c r="G311" s="208">
        <v>-264840.27</v>
      </c>
      <c r="H311" s="208">
        <v>-192319.55</v>
      </c>
      <c r="I311" s="208">
        <v>-134877.23000000001</v>
      </c>
      <c r="J311" s="208">
        <v>-66287.63</v>
      </c>
      <c r="K311" s="208">
        <v>44488.49</v>
      </c>
      <c r="L311" s="208">
        <v>527368.03</v>
      </c>
      <c r="M311" s="208">
        <v>453624.32000000001</v>
      </c>
      <c r="N311" s="208">
        <v>453624.32000000001</v>
      </c>
      <c r="O311" s="208">
        <v>367477.48</v>
      </c>
      <c r="P311" s="208">
        <v>282014.03000000003</v>
      </c>
      <c r="Q311" s="208">
        <v>194073.51</v>
      </c>
      <c r="R311" s="208">
        <v>147657.43</v>
      </c>
      <c r="S311" s="208">
        <v>120361.52</v>
      </c>
      <c r="T311" s="208">
        <v>102985.74</v>
      </c>
      <c r="U311" s="208">
        <v>90134.28</v>
      </c>
      <c r="V311" s="208">
        <v>79711.94</v>
      </c>
      <c r="W311" s="208">
        <v>68413.09</v>
      </c>
      <c r="X311" s="208">
        <v>40684.370000000003</v>
      </c>
      <c r="Y311" s="208">
        <v>-512662.6</v>
      </c>
      <c r="Z311" s="208">
        <v>-436581.84</v>
      </c>
      <c r="AA311" s="178">
        <f t="shared" si="8"/>
        <v>-436581.84</v>
      </c>
    </row>
    <row r="312" spans="1:28" ht="15.75" thickBot="1" x14ac:dyDescent="0.3">
      <c r="A312" s="254" t="str">
        <f t="shared" si="9"/>
        <v>186244</v>
      </c>
      <c r="B312" s="189" t="s">
        <v>680</v>
      </c>
      <c r="C312" s="188" t="s">
        <v>681</v>
      </c>
      <c r="D312" s="188" t="s">
        <v>5</v>
      </c>
      <c r="E312" s="209">
        <v>417921.44</v>
      </c>
      <c r="F312" s="209">
        <v>565531.38</v>
      </c>
      <c r="G312" s="209">
        <v>567660.66</v>
      </c>
      <c r="H312" s="209">
        <v>569454.98</v>
      </c>
      <c r="I312" s="209">
        <v>571367.29</v>
      </c>
      <c r="J312" s="209">
        <v>573205.06999999995</v>
      </c>
      <c r="K312" s="209">
        <v>575083.18999999994</v>
      </c>
      <c r="L312" s="209">
        <v>-86.69</v>
      </c>
      <c r="M312" s="209">
        <v>98028.34</v>
      </c>
      <c r="N312" s="209">
        <v>98028.34</v>
      </c>
      <c r="O312" s="209">
        <v>389922.87</v>
      </c>
      <c r="P312" s="209">
        <v>242338.63</v>
      </c>
      <c r="Q312" s="209">
        <v>-619262.05000000005</v>
      </c>
      <c r="R312" s="209">
        <v>-365491.68</v>
      </c>
      <c r="S312" s="209">
        <v>-150436.63</v>
      </c>
      <c r="T312" s="209">
        <v>-150964.51999999999</v>
      </c>
      <c r="U312" s="209">
        <v>-151564.53</v>
      </c>
      <c r="V312" s="209">
        <v>-152261.26</v>
      </c>
      <c r="W312" s="209">
        <v>-152866.04999999999</v>
      </c>
      <c r="X312" s="209">
        <v>-153487.60999999999</v>
      </c>
      <c r="Y312" s="209">
        <v>-179.3</v>
      </c>
      <c r="Z312" s="209">
        <v>1417.21</v>
      </c>
      <c r="AA312" s="178">
        <f t="shared" si="8"/>
        <v>1417.21</v>
      </c>
    </row>
    <row r="313" spans="1:28" ht="15.75" thickBot="1" x14ac:dyDescent="0.3">
      <c r="A313" s="254" t="str">
        <f t="shared" si="9"/>
        <v>186245</v>
      </c>
      <c r="B313" s="189" t="s">
        <v>683</v>
      </c>
      <c r="C313" s="188" t="s">
        <v>684</v>
      </c>
      <c r="D313" s="188" t="s">
        <v>5</v>
      </c>
      <c r="E313" s="208">
        <v>-532664.19999999995</v>
      </c>
      <c r="F313" s="208">
        <v>-398173.29</v>
      </c>
      <c r="G313" s="208">
        <v>-304878.84000000003</v>
      </c>
      <c r="H313" s="208">
        <v>-225844.78</v>
      </c>
      <c r="I313" s="208">
        <v>-158051.69</v>
      </c>
      <c r="J313" s="208">
        <v>-82551.03</v>
      </c>
      <c r="K313" s="208">
        <v>13325.69</v>
      </c>
      <c r="L313" s="208">
        <v>662115.59</v>
      </c>
      <c r="M313" s="208">
        <v>577658.04</v>
      </c>
      <c r="N313" s="208">
        <v>577658.04</v>
      </c>
      <c r="O313" s="208">
        <v>476822.56</v>
      </c>
      <c r="P313" s="208">
        <v>376080.05</v>
      </c>
      <c r="Q313" s="208">
        <v>268681.15000000002</v>
      </c>
      <c r="R313" s="208">
        <v>210932.94</v>
      </c>
      <c r="S313" s="208">
        <v>174055.44</v>
      </c>
      <c r="T313" s="208">
        <v>147241.57999999999</v>
      </c>
      <c r="U313" s="208">
        <v>124422.63</v>
      </c>
      <c r="V313" s="208">
        <v>104756.56</v>
      </c>
      <c r="W313" s="208">
        <v>84301.26</v>
      </c>
      <c r="X313" s="208">
        <v>50169.16</v>
      </c>
      <c r="Y313" s="208">
        <v>-136430.41</v>
      </c>
      <c r="Z313" s="208">
        <v>-120573.79</v>
      </c>
      <c r="AA313" s="178">
        <f t="shared" si="8"/>
        <v>-120573.79</v>
      </c>
    </row>
    <row r="314" spans="1:28" ht="15.75" thickBot="1" x14ac:dyDescent="0.3">
      <c r="A314" s="254" t="str">
        <f t="shared" si="9"/>
        <v>186248</v>
      </c>
      <c r="B314" s="189" t="s">
        <v>686</v>
      </c>
      <c r="C314" s="188" t="s">
        <v>687</v>
      </c>
      <c r="D314" s="188" t="s">
        <v>5</v>
      </c>
      <c r="E314" s="209">
        <v>0</v>
      </c>
      <c r="F314" s="209">
        <v>0</v>
      </c>
      <c r="G314" s="209">
        <v>0</v>
      </c>
      <c r="H314" s="209">
        <v>0</v>
      </c>
      <c r="I314" s="209">
        <v>0</v>
      </c>
      <c r="J314" s="209">
        <v>0</v>
      </c>
      <c r="K314" s="209">
        <v>0</v>
      </c>
      <c r="L314" s="209">
        <v>0</v>
      </c>
      <c r="M314" s="209">
        <v>0</v>
      </c>
      <c r="N314" s="209">
        <v>0</v>
      </c>
      <c r="O314" s="209">
        <v>0</v>
      </c>
      <c r="P314" s="209">
        <v>0</v>
      </c>
      <c r="Q314" s="209">
        <v>0</v>
      </c>
      <c r="R314" s="209">
        <v>0</v>
      </c>
      <c r="S314" s="209">
        <v>0</v>
      </c>
      <c r="T314" s="209">
        <v>0</v>
      </c>
      <c r="U314" s="209">
        <v>0</v>
      </c>
      <c r="V314" s="209">
        <v>0</v>
      </c>
      <c r="W314" s="209">
        <v>0</v>
      </c>
      <c r="X314" s="209">
        <v>0</v>
      </c>
      <c r="Y314" s="209">
        <v>0</v>
      </c>
      <c r="Z314" s="209">
        <v>0</v>
      </c>
      <c r="AA314" s="178">
        <f t="shared" si="8"/>
        <v>0</v>
      </c>
    </row>
    <row r="315" spans="1:28" ht="15.75" thickBot="1" x14ac:dyDescent="0.3">
      <c r="A315" s="254" t="str">
        <f t="shared" si="9"/>
        <v>186250</v>
      </c>
      <c r="B315" s="189" t="s">
        <v>689</v>
      </c>
      <c r="C315" s="188" t="s">
        <v>690</v>
      </c>
      <c r="D315" s="188" t="s">
        <v>5</v>
      </c>
      <c r="E315" s="208">
        <v>6032322</v>
      </c>
      <c r="F315" s="208">
        <v>6032322</v>
      </c>
      <c r="G315" s="208">
        <v>5956057</v>
      </c>
      <c r="H315" s="208">
        <v>5956057</v>
      </c>
      <c r="I315" s="208">
        <v>5956057</v>
      </c>
      <c r="J315" s="208">
        <v>5879105</v>
      </c>
      <c r="K315" s="208">
        <v>5879105</v>
      </c>
      <c r="L315" s="208">
        <v>5879105</v>
      </c>
      <c r="M315" s="208">
        <v>5801461</v>
      </c>
      <c r="N315" s="208">
        <v>5801461</v>
      </c>
      <c r="O315" s="208">
        <v>5801461</v>
      </c>
      <c r="P315" s="208">
        <v>5801461</v>
      </c>
      <c r="Q315" s="208">
        <v>5723118</v>
      </c>
      <c r="R315" s="208">
        <v>5723118</v>
      </c>
      <c r="S315" s="208">
        <v>5723118</v>
      </c>
      <c r="T315" s="208">
        <v>5644070</v>
      </c>
      <c r="U315" s="208">
        <v>5644070</v>
      </c>
      <c r="V315" s="208">
        <v>5644070</v>
      </c>
      <c r="W315" s="208">
        <v>5564310</v>
      </c>
      <c r="X315" s="208">
        <v>5564310</v>
      </c>
      <c r="Y315" s="208">
        <v>5564310</v>
      </c>
      <c r="Z315" s="208">
        <v>5483833</v>
      </c>
      <c r="AA315" s="178">
        <f t="shared" si="8"/>
        <v>5483833</v>
      </c>
    </row>
    <row r="316" spans="1:28" ht="15.75" thickBot="1" x14ac:dyDescent="0.3">
      <c r="A316" s="254" t="str">
        <f t="shared" si="9"/>
        <v>186251</v>
      </c>
      <c r="B316" s="189" t="s">
        <v>692</v>
      </c>
      <c r="C316" s="188" t="s">
        <v>693</v>
      </c>
      <c r="D316" s="188" t="s">
        <v>5</v>
      </c>
      <c r="E316" s="209">
        <v>298319</v>
      </c>
      <c r="F316" s="209">
        <v>298319</v>
      </c>
      <c r="G316" s="209">
        <v>301004</v>
      </c>
      <c r="H316" s="209">
        <v>301004</v>
      </c>
      <c r="I316" s="209">
        <v>301004</v>
      </c>
      <c r="J316" s="209">
        <v>303713</v>
      </c>
      <c r="K316" s="209">
        <v>303713</v>
      </c>
      <c r="L316" s="209">
        <v>303713</v>
      </c>
      <c r="M316" s="209">
        <v>306446</v>
      </c>
      <c r="N316" s="209">
        <v>306446</v>
      </c>
      <c r="O316" s="209">
        <v>306446</v>
      </c>
      <c r="P316" s="209">
        <v>306446</v>
      </c>
      <c r="Q316" s="209">
        <v>309204</v>
      </c>
      <c r="R316" s="209">
        <v>309204</v>
      </c>
      <c r="S316" s="209">
        <v>309204</v>
      </c>
      <c r="T316" s="209">
        <v>311987</v>
      </c>
      <c r="U316" s="209">
        <v>311987</v>
      </c>
      <c r="V316" s="209">
        <v>311987</v>
      </c>
      <c r="W316" s="209">
        <v>314795</v>
      </c>
      <c r="X316" s="209">
        <v>314795</v>
      </c>
      <c r="Y316" s="209">
        <v>314795</v>
      </c>
      <c r="Z316" s="209">
        <v>317628</v>
      </c>
      <c r="AA316" s="178">
        <f t="shared" si="8"/>
        <v>317628</v>
      </c>
    </row>
    <row r="317" spans="1:28" ht="15.75" thickBot="1" x14ac:dyDescent="0.3">
      <c r="A317" s="254" t="str">
        <f t="shared" si="9"/>
        <v>186254</v>
      </c>
      <c r="B317" s="189" t="s">
        <v>695</v>
      </c>
      <c r="C317" s="188" t="s">
        <v>696</v>
      </c>
      <c r="D317" s="188" t="s">
        <v>5</v>
      </c>
      <c r="E317" s="208">
        <v>696425</v>
      </c>
      <c r="F317" s="208">
        <v>696425</v>
      </c>
      <c r="G317" s="208">
        <v>687620</v>
      </c>
      <c r="H317" s="208">
        <v>687620</v>
      </c>
      <c r="I317" s="208">
        <v>687620</v>
      </c>
      <c r="J317" s="208">
        <v>678736</v>
      </c>
      <c r="K317" s="208">
        <v>678736</v>
      </c>
      <c r="L317" s="208">
        <v>678736</v>
      </c>
      <c r="M317" s="208">
        <v>669772</v>
      </c>
      <c r="N317" s="208">
        <v>669772</v>
      </c>
      <c r="O317" s="208">
        <v>669772</v>
      </c>
      <c r="P317" s="208">
        <v>669772</v>
      </c>
      <c r="Q317" s="208">
        <v>660728</v>
      </c>
      <c r="R317" s="208">
        <v>660728</v>
      </c>
      <c r="S317" s="208">
        <v>660728</v>
      </c>
      <c r="T317" s="208">
        <v>651602</v>
      </c>
      <c r="U317" s="208">
        <v>651602</v>
      </c>
      <c r="V317" s="208">
        <v>651602</v>
      </c>
      <c r="W317" s="208">
        <v>642394</v>
      </c>
      <c r="X317" s="208">
        <v>642394</v>
      </c>
      <c r="Y317" s="208">
        <v>642394</v>
      </c>
      <c r="Z317" s="208">
        <v>633103</v>
      </c>
      <c r="AA317" s="178">
        <f t="shared" si="8"/>
        <v>633103</v>
      </c>
    </row>
    <row r="318" spans="1:28" ht="15.75" thickBot="1" x14ac:dyDescent="0.3">
      <c r="A318" s="254" t="str">
        <f t="shared" si="9"/>
        <v>186257</v>
      </c>
      <c r="B318" s="189" t="s">
        <v>698</v>
      </c>
      <c r="C318" s="188" t="s">
        <v>699</v>
      </c>
      <c r="D318" s="188" t="s">
        <v>5</v>
      </c>
      <c r="E318" s="209">
        <v>34440</v>
      </c>
      <c r="F318" s="209">
        <v>34440</v>
      </c>
      <c r="G318" s="209">
        <v>34750</v>
      </c>
      <c r="H318" s="209">
        <v>34750</v>
      </c>
      <c r="I318" s="209">
        <v>34750</v>
      </c>
      <c r="J318" s="209">
        <v>35063</v>
      </c>
      <c r="K318" s="209">
        <v>35063</v>
      </c>
      <c r="L318" s="209">
        <v>35063</v>
      </c>
      <c r="M318" s="209">
        <v>35379</v>
      </c>
      <c r="N318" s="209">
        <v>35379</v>
      </c>
      <c r="O318" s="209">
        <v>35379</v>
      </c>
      <c r="P318" s="209">
        <v>35379</v>
      </c>
      <c r="Q318" s="209">
        <v>35697</v>
      </c>
      <c r="R318" s="209">
        <v>35697</v>
      </c>
      <c r="S318" s="209">
        <v>35697</v>
      </c>
      <c r="T318" s="209">
        <v>36018</v>
      </c>
      <c r="U318" s="209">
        <v>36018</v>
      </c>
      <c r="V318" s="209">
        <v>36018</v>
      </c>
      <c r="W318" s="209">
        <v>36342</v>
      </c>
      <c r="X318" s="209">
        <v>36342</v>
      </c>
      <c r="Y318" s="209">
        <v>36342</v>
      </c>
      <c r="Z318" s="209">
        <v>36669</v>
      </c>
      <c r="AA318" s="178">
        <f t="shared" si="8"/>
        <v>36669</v>
      </c>
    </row>
    <row r="319" spans="1:28" ht="15.75" thickBot="1" x14ac:dyDescent="0.3">
      <c r="A319" s="254" t="str">
        <f t="shared" si="9"/>
        <v>186265</v>
      </c>
      <c r="B319" s="189" t="s">
        <v>1828</v>
      </c>
      <c r="C319" s="188" t="s">
        <v>1829</v>
      </c>
      <c r="D319" s="188" t="s">
        <v>5</v>
      </c>
      <c r="E319" s="208">
        <v>0</v>
      </c>
      <c r="F319" s="208">
        <v>0</v>
      </c>
      <c r="G319" s="208">
        <v>0</v>
      </c>
      <c r="H319" s="208">
        <v>0</v>
      </c>
      <c r="I319" s="208">
        <v>0</v>
      </c>
      <c r="J319" s="208">
        <v>0</v>
      </c>
      <c r="K319" s="208">
        <v>0</v>
      </c>
      <c r="L319" s="208">
        <v>32254.35</v>
      </c>
      <c r="M319" s="208">
        <v>27.43</v>
      </c>
      <c r="N319" s="208">
        <v>27.43</v>
      </c>
      <c r="O319" s="208">
        <v>-16194.27</v>
      </c>
      <c r="P319" s="208">
        <v>-33059.279999999999</v>
      </c>
      <c r="Q319" s="208">
        <v>-69674.559999999998</v>
      </c>
      <c r="R319" s="208">
        <v>-142247.48000000001</v>
      </c>
      <c r="S319" s="208">
        <v>-106893.75999999999</v>
      </c>
      <c r="T319" s="208">
        <v>-39034.339999999997</v>
      </c>
      <c r="U319" s="208">
        <v>-25674.93</v>
      </c>
      <c r="V319" s="208">
        <v>-20808.27</v>
      </c>
      <c r="W319" s="208">
        <v>-66667.600000000006</v>
      </c>
      <c r="X319" s="208">
        <v>-179596.57</v>
      </c>
      <c r="Y319" s="208">
        <v>-152327.57999999999</v>
      </c>
      <c r="Z319" s="208">
        <v>-143773.85</v>
      </c>
      <c r="AA319" s="178">
        <f t="shared" si="8"/>
        <v>-143773.85</v>
      </c>
    </row>
    <row r="320" spans="1:28" ht="15.75" thickBot="1" x14ac:dyDescent="0.3">
      <c r="A320" s="254" t="str">
        <f t="shared" si="9"/>
        <v>186266</v>
      </c>
      <c r="B320" s="189" t="s">
        <v>3776</v>
      </c>
      <c r="C320" s="188" t="s">
        <v>3777</v>
      </c>
      <c r="D320" s="188" t="s">
        <v>5</v>
      </c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>
        <v>0</v>
      </c>
      <c r="Y320" s="209">
        <v>-38549.519999999997</v>
      </c>
      <c r="Z320" s="209">
        <v>-32854.550000000003</v>
      </c>
      <c r="AA320" s="178">
        <f t="shared" si="8"/>
        <v>-32854.550000000003</v>
      </c>
      <c r="AB320" s="204"/>
    </row>
    <row r="321" spans="1:28" ht="15.75" thickBot="1" x14ac:dyDescent="0.3">
      <c r="A321" s="254" t="str">
        <f t="shared" si="9"/>
        <v>186268</v>
      </c>
      <c r="B321" s="189" t="s">
        <v>1830</v>
      </c>
      <c r="C321" s="188" t="s">
        <v>1831</v>
      </c>
      <c r="D321" s="188" t="s">
        <v>5</v>
      </c>
      <c r="E321" s="208">
        <v>0</v>
      </c>
      <c r="F321" s="208">
        <v>0</v>
      </c>
      <c r="G321" s="208">
        <v>0</v>
      </c>
      <c r="H321" s="208">
        <v>0</v>
      </c>
      <c r="I321" s="208">
        <v>0</v>
      </c>
      <c r="J321" s="208">
        <v>0</v>
      </c>
      <c r="K321" s="208">
        <v>0</v>
      </c>
      <c r="L321" s="208">
        <v>-30.16</v>
      </c>
      <c r="M321" s="208">
        <v>-56.15</v>
      </c>
      <c r="N321" s="208">
        <v>-56.15</v>
      </c>
      <c r="O321" s="208">
        <v>-112.3</v>
      </c>
      <c r="P321" s="208">
        <v>0</v>
      </c>
      <c r="Q321" s="208">
        <v>0</v>
      </c>
      <c r="R321" s="208">
        <v>0</v>
      </c>
      <c r="S321" s="208">
        <v>0</v>
      </c>
      <c r="T321" s="208">
        <v>0</v>
      </c>
      <c r="U321" s="208">
        <v>0</v>
      </c>
      <c r="V321" s="208">
        <v>0</v>
      </c>
      <c r="W321" s="208">
        <v>0</v>
      </c>
      <c r="X321" s="208">
        <v>0</v>
      </c>
      <c r="Y321" s="208">
        <v>0</v>
      </c>
      <c r="Z321" s="208">
        <v>0</v>
      </c>
      <c r="AA321" s="178">
        <f t="shared" si="8"/>
        <v>0</v>
      </c>
    </row>
    <row r="322" spans="1:28" ht="15.75" thickBot="1" x14ac:dyDescent="0.3">
      <c r="A322" s="254" t="str">
        <f t="shared" si="9"/>
        <v>186269</v>
      </c>
      <c r="B322" s="189" t="s">
        <v>3778</v>
      </c>
      <c r="C322" s="188" t="s">
        <v>3779</v>
      </c>
      <c r="D322" s="188" t="s">
        <v>5</v>
      </c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>
        <v>0</v>
      </c>
      <c r="Y322" s="209">
        <v>-2889039.72</v>
      </c>
      <c r="Z322" s="209">
        <v>-2440425.58</v>
      </c>
      <c r="AA322" s="178">
        <f t="shared" si="8"/>
        <v>-2440425.58</v>
      </c>
      <c r="AB322" s="204"/>
    </row>
    <row r="323" spans="1:28" ht="15.75" thickBot="1" x14ac:dyDescent="0.3">
      <c r="A323" s="254" t="str">
        <f t="shared" si="9"/>
        <v>186270</v>
      </c>
      <c r="B323" s="189" t="s">
        <v>1832</v>
      </c>
      <c r="C323" s="188" t="s">
        <v>702</v>
      </c>
      <c r="D323" s="188" t="s">
        <v>5</v>
      </c>
      <c r="E323" s="208">
        <v>8479971.7799999993</v>
      </c>
      <c r="F323" s="208">
        <v>9769026.1199999992</v>
      </c>
      <c r="G323" s="208">
        <v>10338811.98</v>
      </c>
      <c r="H323" s="208">
        <v>11073475.460000001</v>
      </c>
      <c r="I323" s="208">
        <v>12028377.27</v>
      </c>
      <c r="J323" s="208">
        <v>12543658.640000001</v>
      </c>
      <c r="K323" s="208">
        <v>13669811.59</v>
      </c>
      <c r="L323" s="208">
        <v>3502519.67</v>
      </c>
      <c r="M323" s="208">
        <v>2677123.36</v>
      </c>
      <c r="N323" s="208">
        <v>2677123.36</v>
      </c>
      <c r="O323" s="208">
        <v>1936302.52</v>
      </c>
      <c r="P323" s="208">
        <v>1273896.97</v>
      </c>
      <c r="Q323" s="208">
        <v>749325.32</v>
      </c>
      <c r="R323" s="208">
        <v>189010.89</v>
      </c>
      <c r="S323" s="208">
        <v>246017.7</v>
      </c>
      <c r="T323" s="208">
        <v>291902.3</v>
      </c>
      <c r="U323" s="208">
        <v>292693.27</v>
      </c>
      <c r="V323" s="208">
        <v>122924.36</v>
      </c>
      <c r="W323" s="208">
        <v>-407410.07</v>
      </c>
      <c r="X323" s="208">
        <v>-2135522.29</v>
      </c>
      <c r="Y323" s="208">
        <v>-2687974.53</v>
      </c>
      <c r="Z323" s="208">
        <v>-2623944.14</v>
      </c>
      <c r="AA323" s="178">
        <f t="shared" si="8"/>
        <v>-2623944.14</v>
      </c>
    </row>
    <row r="324" spans="1:28" ht="15.75" thickBot="1" x14ac:dyDescent="0.3">
      <c r="A324" s="254" t="str">
        <f t="shared" si="9"/>
        <v>186271</v>
      </c>
      <c r="B324" s="189" t="s">
        <v>3780</v>
      </c>
      <c r="C324" s="188" t="s">
        <v>705</v>
      </c>
      <c r="D324" s="188" t="s">
        <v>5</v>
      </c>
      <c r="E324" s="209">
        <v>2802814.2</v>
      </c>
      <c r="F324" s="209">
        <v>2097350.5</v>
      </c>
      <c r="G324" s="209">
        <v>1612313.83</v>
      </c>
      <c r="H324" s="209">
        <v>1205198.79</v>
      </c>
      <c r="I324" s="209">
        <v>858454.71</v>
      </c>
      <c r="J324" s="209">
        <v>471498.37</v>
      </c>
      <c r="K324" s="209">
        <v>-25924.3</v>
      </c>
      <c r="L324" s="209">
        <v>9825192.5999999996</v>
      </c>
      <c r="M324" s="209">
        <v>8453677.0099999998</v>
      </c>
      <c r="N324" s="209">
        <v>8453677.0099999998</v>
      </c>
      <c r="O324" s="209">
        <v>6822458.9400000004</v>
      </c>
      <c r="P324" s="209">
        <v>5195647.21</v>
      </c>
      <c r="Q324" s="209">
        <v>3456267.77</v>
      </c>
      <c r="R324" s="209">
        <v>2504313.4900000002</v>
      </c>
      <c r="S324" s="209">
        <v>1889714.01</v>
      </c>
      <c r="T324" s="209">
        <v>1445792.34</v>
      </c>
      <c r="U324" s="209">
        <v>1070983.92</v>
      </c>
      <c r="V324" s="209">
        <v>748503.18</v>
      </c>
      <c r="W324" s="209">
        <v>412993.97</v>
      </c>
      <c r="X324" s="209">
        <v>-152045.78</v>
      </c>
      <c r="Y324" s="209">
        <v>2430436.5</v>
      </c>
      <c r="Z324" s="209">
        <v>1968753.52</v>
      </c>
      <c r="AA324" s="178">
        <f t="shared" si="8"/>
        <v>1968753.52</v>
      </c>
    </row>
    <row r="325" spans="1:28" ht="15.75" thickBot="1" x14ac:dyDescent="0.3">
      <c r="A325" s="254" t="str">
        <f t="shared" si="9"/>
        <v>186272</v>
      </c>
      <c r="B325" s="189" t="s">
        <v>707</v>
      </c>
      <c r="C325" s="188" t="s">
        <v>708</v>
      </c>
      <c r="D325" s="188" t="s">
        <v>5</v>
      </c>
      <c r="E325" s="208">
        <v>-76811.39</v>
      </c>
      <c r="F325" s="208">
        <v>-96911.39</v>
      </c>
      <c r="G325" s="208">
        <v>-119058.78</v>
      </c>
      <c r="H325" s="208">
        <v>-142642.93</v>
      </c>
      <c r="I325" s="208">
        <v>-168088.01</v>
      </c>
      <c r="J325" s="208">
        <v>-195764.72</v>
      </c>
      <c r="K325" s="208">
        <v>-225290.25</v>
      </c>
      <c r="L325" s="208">
        <v>-6136.7</v>
      </c>
      <c r="M325" s="208">
        <v>-11111.59</v>
      </c>
      <c r="N325" s="208">
        <v>-11111.59</v>
      </c>
      <c r="O325" s="208">
        <v>-14825.61</v>
      </c>
      <c r="P325" s="208">
        <v>-17409.97</v>
      </c>
      <c r="Q325" s="208">
        <v>-19038.759999999998</v>
      </c>
      <c r="R325" s="208">
        <v>-19794.16</v>
      </c>
      <c r="S325" s="208">
        <v>-20144.38</v>
      </c>
      <c r="T325" s="208">
        <v>-20637.32</v>
      </c>
      <c r="U325" s="208">
        <v>-21173.03</v>
      </c>
      <c r="V325" s="208">
        <v>-21553.72</v>
      </c>
      <c r="W325" s="208">
        <v>0</v>
      </c>
      <c r="X325" s="208">
        <v>0</v>
      </c>
      <c r="Y325" s="208">
        <v>0</v>
      </c>
      <c r="Z325" s="208">
        <v>0</v>
      </c>
      <c r="AA325" s="178">
        <f t="shared" si="8"/>
        <v>0</v>
      </c>
    </row>
    <row r="326" spans="1:28" ht="15.75" thickBot="1" x14ac:dyDescent="0.3">
      <c r="A326" s="254" t="str">
        <f t="shared" si="9"/>
        <v>186273</v>
      </c>
      <c r="B326" s="189" t="s">
        <v>1640</v>
      </c>
      <c r="C326" s="188" t="s">
        <v>1641</v>
      </c>
      <c r="D326" s="188" t="s">
        <v>5</v>
      </c>
      <c r="E326" s="209">
        <v>0</v>
      </c>
      <c r="F326" s="209">
        <v>0</v>
      </c>
      <c r="G326" s="209">
        <v>0</v>
      </c>
      <c r="H326" s="209">
        <v>0</v>
      </c>
      <c r="I326" s="209">
        <v>0</v>
      </c>
      <c r="J326" s="209">
        <v>0</v>
      </c>
      <c r="K326" s="209">
        <v>0</v>
      </c>
      <c r="L326" s="209">
        <v>-4524.67</v>
      </c>
      <c r="M326" s="209">
        <v>-7245.5</v>
      </c>
      <c r="N326" s="209">
        <v>-7245.5</v>
      </c>
      <c r="O326" s="209">
        <v>0</v>
      </c>
      <c r="P326" s="209">
        <v>0</v>
      </c>
      <c r="Q326" s="209">
        <v>0</v>
      </c>
      <c r="R326" s="209">
        <v>0</v>
      </c>
      <c r="S326" s="209">
        <v>0</v>
      </c>
      <c r="T326" s="209">
        <v>0</v>
      </c>
      <c r="U326" s="209">
        <v>0</v>
      </c>
      <c r="V326" s="209">
        <v>0</v>
      </c>
      <c r="W326" s="209">
        <v>0</v>
      </c>
      <c r="X326" s="209">
        <v>0</v>
      </c>
      <c r="Y326" s="209">
        <v>0</v>
      </c>
      <c r="Z326" s="209">
        <v>0</v>
      </c>
      <c r="AA326" s="178">
        <f t="shared" si="8"/>
        <v>0</v>
      </c>
    </row>
    <row r="327" spans="1:28" ht="15.75" thickBot="1" x14ac:dyDescent="0.3">
      <c r="A327" s="254" t="str">
        <f t="shared" si="9"/>
        <v>186274</v>
      </c>
      <c r="B327" s="189" t="s">
        <v>710</v>
      </c>
      <c r="C327" s="188" t="s">
        <v>711</v>
      </c>
      <c r="D327" s="188" t="s">
        <v>5</v>
      </c>
      <c r="E327" s="208">
        <v>-155619.68</v>
      </c>
      <c r="F327" s="208">
        <v>-140100.23000000001</v>
      </c>
      <c r="G327" s="208">
        <v>-124583.92</v>
      </c>
      <c r="H327" s="208">
        <v>-108939.49</v>
      </c>
      <c r="I327" s="208">
        <v>-83909.15</v>
      </c>
      <c r="J327" s="208">
        <v>-47353.71</v>
      </c>
      <c r="K327" s="208">
        <v>0.01</v>
      </c>
      <c r="L327" s="208">
        <v>-248947.79</v>
      </c>
      <c r="M327" s="208">
        <v>-211118.52</v>
      </c>
      <c r="N327" s="208">
        <v>-211118.52</v>
      </c>
      <c r="O327" s="208">
        <v>-173815.93</v>
      </c>
      <c r="P327" s="208">
        <v>-142965.70000000001</v>
      </c>
      <c r="Q327" s="208">
        <v>-114424.91</v>
      </c>
      <c r="R327" s="208">
        <v>-90938.6</v>
      </c>
      <c r="S327" s="208">
        <v>-73142.09</v>
      </c>
      <c r="T327" s="208">
        <v>-58790.45</v>
      </c>
      <c r="U327" s="208">
        <v>-45970.239999999998</v>
      </c>
      <c r="V327" s="208">
        <v>-33220.050000000003</v>
      </c>
      <c r="W327" s="208">
        <v>-20134.52</v>
      </c>
      <c r="X327" s="208">
        <v>0.01</v>
      </c>
      <c r="Y327" s="208">
        <v>-314481.88</v>
      </c>
      <c r="Z327" s="208">
        <v>-266576.75</v>
      </c>
      <c r="AA327" s="178">
        <f t="shared" si="8"/>
        <v>-266576.75</v>
      </c>
    </row>
    <row r="328" spans="1:28" ht="15.75" thickBot="1" x14ac:dyDescent="0.3">
      <c r="A328" s="254" t="str">
        <f t="shared" si="9"/>
        <v>186275</v>
      </c>
      <c r="B328" s="189" t="s">
        <v>713</v>
      </c>
      <c r="C328" s="188" t="s">
        <v>714</v>
      </c>
      <c r="D328" s="188" t="s">
        <v>5</v>
      </c>
      <c r="E328" s="209">
        <v>-4834392.3499999996</v>
      </c>
      <c r="F328" s="209">
        <v>-2623640.88</v>
      </c>
      <c r="G328" s="209">
        <v>-2563351.91</v>
      </c>
      <c r="H328" s="209">
        <v>-2355478.31</v>
      </c>
      <c r="I328" s="209">
        <v>-1462311.24</v>
      </c>
      <c r="J328" s="209">
        <v>-1778357.25</v>
      </c>
      <c r="K328" s="209">
        <v>-598438.31000000006</v>
      </c>
      <c r="L328" s="209">
        <v>2806852.74</v>
      </c>
      <c r="M328" s="209">
        <v>572866.75</v>
      </c>
      <c r="N328" s="209">
        <v>572866.75</v>
      </c>
      <c r="O328" s="209">
        <v>-1043503.09</v>
      </c>
      <c r="P328" s="209">
        <v>-1900424.84</v>
      </c>
      <c r="Q328" s="209">
        <v>-1725602.19</v>
      </c>
      <c r="R328" s="209">
        <v>-2935762.48</v>
      </c>
      <c r="S328" s="209">
        <v>-1310194.17</v>
      </c>
      <c r="T328" s="209">
        <v>-507697</v>
      </c>
      <c r="U328" s="209">
        <v>-385346.66</v>
      </c>
      <c r="V328" s="209">
        <v>-372754.45</v>
      </c>
      <c r="W328" s="209">
        <v>-1413615.95</v>
      </c>
      <c r="X328" s="209">
        <v>-7148442.7599999998</v>
      </c>
      <c r="Y328" s="209">
        <v>-6642021.3499999996</v>
      </c>
      <c r="Z328" s="209">
        <v>-5660938.5099999998</v>
      </c>
      <c r="AA328" s="178">
        <f t="shared" ref="AA328:AA391" si="10">Z328</f>
        <v>-5660938.5099999998</v>
      </c>
    </row>
    <row r="329" spans="1:28" ht="15.75" thickBot="1" x14ac:dyDescent="0.3">
      <c r="A329" s="254" t="str">
        <f t="shared" si="9"/>
        <v>186276</v>
      </c>
      <c r="B329" s="189" t="s">
        <v>716</v>
      </c>
      <c r="C329" s="188" t="s">
        <v>717</v>
      </c>
      <c r="D329" s="188" t="s">
        <v>5</v>
      </c>
      <c r="E329" s="208">
        <v>101125</v>
      </c>
      <c r="F329" s="208">
        <v>101125</v>
      </c>
      <c r="G329" s="208">
        <v>101125</v>
      </c>
      <c r="H329" s="208">
        <v>101125</v>
      </c>
      <c r="I329" s="208">
        <v>101125</v>
      </c>
      <c r="J329" s="208">
        <v>101125</v>
      </c>
      <c r="K329" s="208">
        <v>101125</v>
      </c>
      <c r="L329" s="208">
        <v>0</v>
      </c>
      <c r="M329" s="208">
        <v>0</v>
      </c>
      <c r="N329" s="208">
        <v>0</v>
      </c>
      <c r="O329" s="208">
        <v>101125</v>
      </c>
      <c r="P329" s="208">
        <v>101125</v>
      </c>
      <c r="Q329" s="208">
        <v>101125</v>
      </c>
      <c r="R329" s="208">
        <v>101125</v>
      </c>
      <c r="S329" s="208">
        <v>101125</v>
      </c>
      <c r="T329" s="208">
        <v>101125</v>
      </c>
      <c r="U329" s="208">
        <v>101125</v>
      </c>
      <c r="V329" s="208">
        <v>101125</v>
      </c>
      <c r="W329" s="208">
        <v>101125</v>
      </c>
      <c r="X329" s="208">
        <v>101125</v>
      </c>
      <c r="Y329" s="208">
        <v>0</v>
      </c>
      <c r="Z329" s="208">
        <v>0</v>
      </c>
      <c r="AA329" s="178">
        <f t="shared" si="10"/>
        <v>0</v>
      </c>
    </row>
    <row r="330" spans="1:28" ht="15.75" thickBot="1" x14ac:dyDescent="0.3">
      <c r="A330" s="254" t="str">
        <f t="shared" si="9"/>
        <v>186277</v>
      </c>
      <c r="B330" s="189" t="s">
        <v>719</v>
      </c>
      <c r="C330" s="188" t="s">
        <v>720</v>
      </c>
      <c r="D330" s="188" t="s">
        <v>5</v>
      </c>
      <c r="E330" s="209">
        <v>130611.76</v>
      </c>
      <c r="F330" s="209">
        <v>70983</v>
      </c>
      <c r="G330" s="209">
        <v>35460.25</v>
      </c>
      <c r="H330" s="209">
        <v>8648.18</v>
      </c>
      <c r="I330" s="209">
        <v>-12614.98</v>
      </c>
      <c r="J330" s="209">
        <v>-37980.81</v>
      </c>
      <c r="K330" s="209">
        <v>-78872.38</v>
      </c>
      <c r="L330" s="209">
        <v>-2659511.81</v>
      </c>
      <c r="M330" s="209">
        <v>-2264368.31</v>
      </c>
      <c r="N330" s="209">
        <v>-2264368.31</v>
      </c>
      <c r="O330" s="209">
        <v>-1802830.66</v>
      </c>
      <c r="P330" s="209">
        <v>-1344950.17</v>
      </c>
      <c r="Q330" s="209">
        <v>-873809.03</v>
      </c>
      <c r="R330" s="209">
        <v>-624944.84</v>
      </c>
      <c r="S330" s="209">
        <v>-478428.85</v>
      </c>
      <c r="T330" s="209">
        <v>-385013.74</v>
      </c>
      <c r="U330" s="209">
        <v>-315816.05</v>
      </c>
      <c r="V330" s="209">
        <v>-259620.3</v>
      </c>
      <c r="W330" s="209">
        <v>-198731.69</v>
      </c>
      <c r="X330" s="209">
        <v>-49893.96</v>
      </c>
      <c r="Y330" s="209">
        <v>-389445.36</v>
      </c>
      <c r="Z330" s="209">
        <v>-307643.88</v>
      </c>
      <c r="AA330" s="178">
        <f t="shared" si="10"/>
        <v>-307643.88</v>
      </c>
    </row>
    <row r="331" spans="1:28" ht="15.75" thickBot="1" x14ac:dyDescent="0.3">
      <c r="A331" s="254" t="str">
        <f t="shared" si="9"/>
        <v>186278</v>
      </c>
      <c r="B331" s="189" t="s">
        <v>722</v>
      </c>
      <c r="C331" s="188" t="s">
        <v>723</v>
      </c>
      <c r="D331" s="188" t="s">
        <v>5</v>
      </c>
      <c r="E331" s="208">
        <v>10141.549999999999</v>
      </c>
      <c r="F331" s="208">
        <v>10141.549999999999</v>
      </c>
      <c r="G331" s="208">
        <v>10141.549999999999</v>
      </c>
      <c r="H331" s="208">
        <v>10141.549999999999</v>
      </c>
      <c r="I331" s="208">
        <v>10141.549999999999</v>
      </c>
      <c r="J331" s="208">
        <v>10141.549999999999</v>
      </c>
      <c r="K331" s="208">
        <v>16741.849999999999</v>
      </c>
      <c r="L331" s="208">
        <v>6600.3</v>
      </c>
      <c r="M331" s="208">
        <v>6600.3</v>
      </c>
      <c r="N331" s="208">
        <v>6600.3</v>
      </c>
      <c r="O331" s="208">
        <v>6600.3</v>
      </c>
      <c r="P331" s="208">
        <v>6600.3</v>
      </c>
      <c r="Q331" s="208">
        <v>6600.3</v>
      </c>
      <c r="R331" s="208">
        <v>30175.919999999998</v>
      </c>
      <c r="S331" s="208">
        <v>30175.919999999998</v>
      </c>
      <c r="T331" s="208">
        <v>30175.919999999998</v>
      </c>
      <c r="U331" s="208">
        <v>30175.919999999998</v>
      </c>
      <c r="V331" s="208">
        <v>30175.919999999998</v>
      </c>
      <c r="W331" s="208">
        <v>30175.919999999998</v>
      </c>
      <c r="X331" s="208">
        <v>40377.99</v>
      </c>
      <c r="Y331" s="208">
        <v>10202.07</v>
      </c>
      <c r="Z331" s="208">
        <v>10202.07</v>
      </c>
      <c r="AA331" s="178">
        <f t="shared" si="10"/>
        <v>10202.07</v>
      </c>
    </row>
    <row r="332" spans="1:28" ht="15.75" thickBot="1" x14ac:dyDescent="0.3">
      <c r="A332" s="254" t="str">
        <f t="shared" si="9"/>
        <v>186280</v>
      </c>
      <c r="B332" s="189" t="s">
        <v>725</v>
      </c>
      <c r="C332" s="188" t="s">
        <v>726</v>
      </c>
      <c r="D332" s="188" t="s">
        <v>5</v>
      </c>
      <c r="E332" s="209">
        <v>-619774.74</v>
      </c>
      <c r="F332" s="209">
        <v>-621755.31000000006</v>
      </c>
      <c r="G332" s="209">
        <v>-638242.1</v>
      </c>
      <c r="H332" s="209">
        <v>-638242.1</v>
      </c>
      <c r="I332" s="209">
        <v>-590507.32999999996</v>
      </c>
      <c r="J332" s="209">
        <v>-588133.28</v>
      </c>
      <c r="K332" s="209">
        <v>-592267.44999999995</v>
      </c>
      <c r="L332" s="209">
        <v>-597646.54</v>
      </c>
      <c r="M332" s="209">
        <v>-611095.32999999996</v>
      </c>
      <c r="N332" s="209">
        <v>-611095.32999999996</v>
      </c>
      <c r="O332" s="209">
        <v>-613334.5</v>
      </c>
      <c r="P332" s="209">
        <v>-614467.79</v>
      </c>
      <c r="Q332" s="209">
        <v>-624317.49</v>
      </c>
      <c r="R332" s="209">
        <v>-625814.24</v>
      </c>
      <c r="S332" s="209">
        <v>-633295.24</v>
      </c>
      <c r="T332" s="209">
        <v>-640451.6</v>
      </c>
      <c r="U332" s="209">
        <v>-643205.02</v>
      </c>
      <c r="V332" s="209">
        <v>-644662.43999999994</v>
      </c>
      <c r="W332" s="209">
        <v>-645984.02</v>
      </c>
      <c r="X332" s="209">
        <v>-662953.46</v>
      </c>
      <c r="Y332" s="209">
        <v>-664210.84</v>
      </c>
      <c r="Z332" s="209">
        <v>-682145.62</v>
      </c>
      <c r="AA332" s="178">
        <f t="shared" si="10"/>
        <v>-682145.62</v>
      </c>
    </row>
    <row r="333" spans="1:28" ht="15.75" thickBot="1" x14ac:dyDescent="0.3">
      <c r="A333" s="254" t="str">
        <f t="shared" ref="A333:A396" si="11">RIGHT(C333,6)</f>
        <v>186281</v>
      </c>
      <c r="B333" s="189" t="s">
        <v>728</v>
      </c>
      <c r="C333" s="188" t="s">
        <v>729</v>
      </c>
      <c r="D333" s="188" t="s">
        <v>5</v>
      </c>
      <c r="E333" s="208">
        <v>619774.74</v>
      </c>
      <c r="F333" s="208">
        <v>621755.31000000006</v>
      </c>
      <c r="G333" s="208">
        <v>638242.1</v>
      </c>
      <c r="H333" s="208">
        <v>638925.32999999996</v>
      </c>
      <c r="I333" s="208">
        <v>590507.32999999996</v>
      </c>
      <c r="J333" s="208">
        <v>588133.28</v>
      </c>
      <c r="K333" s="208">
        <v>592267.44999999995</v>
      </c>
      <c r="L333" s="208">
        <v>597646.54</v>
      </c>
      <c r="M333" s="208">
        <v>611095.32999999996</v>
      </c>
      <c r="N333" s="208">
        <v>611095.32999999996</v>
      </c>
      <c r="O333" s="208">
        <v>613334.5</v>
      </c>
      <c r="P333" s="208">
        <v>614467.79</v>
      </c>
      <c r="Q333" s="208">
        <v>624317.49</v>
      </c>
      <c r="R333" s="208">
        <v>625814.24</v>
      </c>
      <c r="S333" s="208">
        <v>633295.24</v>
      </c>
      <c r="T333" s="208">
        <v>640451.6</v>
      </c>
      <c r="U333" s="208">
        <v>643205.02</v>
      </c>
      <c r="V333" s="208">
        <v>644662.43999999994</v>
      </c>
      <c r="W333" s="208">
        <v>645984.02</v>
      </c>
      <c r="X333" s="208">
        <v>662953.46</v>
      </c>
      <c r="Y333" s="208">
        <v>664210.84</v>
      </c>
      <c r="Z333" s="208">
        <v>682145.62</v>
      </c>
      <c r="AA333" s="178">
        <f t="shared" si="10"/>
        <v>682145.62</v>
      </c>
    </row>
    <row r="334" spans="1:28" ht="15.75" thickBot="1" x14ac:dyDescent="0.3">
      <c r="A334" s="254" t="str">
        <f t="shared" si="11"/>
        <v>186282</v>
      </c>
      <c r="B334" s="189" t="s">
        <v>731</v>
      </c>
      <c r="C334" s="188" t="s">
        <v>732</v>
      </c>
      <c r="D334" s="188" t="s">
        <v>5</v>
      </c>
      <c r="E334" s="209">
        <v>-11794023.68</v>
      </c>
      <c r="F334" s="209">
        <v>-11824884.710000001</v>
      </c>
      <c r="G334" s="209">
        <v>-11855826.49</v>
      </c>
      <c r="H334" s="209">
        <v>-11886849.24</v>
      </c>
      <c r="I334" s="209">
        <v>-10423164.23</v>
      </c>
      <c r="J334" s="209">
        <v>-10449672.630000001</v>
      </c>
      <c r="K334" s="209">
        <v>-10477015.939999999</v>
      </c>
      <c r="L334" s="209">
        <v>-10504430.800000001</v>
      </c>
      <c r="M334" s="209">
        <v>-10531917.390000001</v>
      </c>
      <c r="N334" s="209">
        <v>-10531917.390000001</v>
      </c>
      <c r="O334" s="209">
        <v>-10564829.630000001</v>
      </c>
      <c r="P334" s="209">
        <v>-10597844.720000001</v>
      </c>
      <c r="Q334" s="209">
        <v>-10630962.98</v>
      </c>
      <c r="R334" s="209">
        <v>-10664184.74</v>
      </c>
      <c r="S334" s="209">
        <v>-10697510.32</v>
      </c>
      <c r="T334" s="209">
        <v>-10730940.039999999</v>
      </c>
      <c r="U334" s="209">
        <v>-10764474.23</v>
      </c>
      <c r="V334" s="209">
        <v>-10798113.210000001</v>
      </c>
      <c r="W334" s="209">
        <v>-8069625.96</v>
      </c>
      <c r="X334" s="209">
        <v>-8094843.54</v>
      </c>
      <c r="Y334" s="209">
        <v>-8120139.9299999997</v>
      </c>
      <c r="Z334" s="209">
        <v>-8145515.3700000001</v>
      </c>
      <c r="AA334" s="178">
        <f t="shared" si="10"/>
        <v>-8145515.3700000001</v>
      </c>
    </row>
    <row r="335" spans="1:28" ht="15.75" thickBot="1" x14ac:dyDescent="0.3">
      <c r="A335" s="254" t="str">
        <f t="shared" si="11"/>
        <v>186284</v>
      </c>
      <c r="B335" s="189" t="s">
        <v>734</v>
      </c>
      <c r="C335" s="188" t="s">
        <v>735</v>
      </c>
      <c r="D335" s="188" t="s">
        <v>5</v>
      </c>
      <c r="E335" s="208">
        <v>98710</v>
      </c>
      <c r="F335" s="208">
        <v>98710</v>
      </c>
      <c r="G335" s="208">
        <v>98710</v>
      </c>
      <c r="H335" s="208">
        <v>98710</v>
      </c>
      <c r="I335" s="208">
        <v>100710</v>
      </c>
      <c r="J335" s="208">
        <v>157928.47</v>
      </c>
      <c r="K335" s="208">
        <v>236028.47</v>
      </c>
      <c r="L335" s="208">
        <v>147703.47</v>
      </c>
      <c r="M335" s="208">
        <v>147703.47</v>
      </c>
      <c r="N335" s="208">
        <v>147703.47</v>
      </c>
      <c r="O335" s="208">
        <v>147703.47</v>
      </c>
      <c r="P335" s="208">
        <v>147703.47</v>
      </c>
      <c r="Q335" s="208">
        <v>183503.47</v>
      </c>
      <c r="R335" s="208">
        <v>204519.47</v>
      </c>
      <c r="S335" s="208">
        <v>204519.47</v>
      </c>
      <c r="T335" s="208">
        <v>204519.47</v>
      </c>
      <c r="U335" s="208">
        <v>204519.47</v>
      </c>
      <c r="V335" s="208">
        <v>204519.47</v>
      </c>
      <c r="W335" s="208">
        <v>204519.47</v>
      </c>
      <c r="X335" s="208">
        <v>213288.17</v>
      </c>
      <c r="Y335" s="208">
        <v>8768.7000000000007</v>
      </c>
      <c r="Z335" s="208">
        <v>8768.7000000000007</v>
      </c>
      <c r="AA335" s="178">
        <f t="shared" si="10"/>
        <v>8768.7000000000007</v>
      </c>
    </row>
    <row r="336" spans="1:28" ht="15.75" thickBot="1" x14ac:dyDescent="0.3">
      <c r="A336" s="254" t="str">
        <f t="shared" si="11"/>
        <v>186285</v>
      </c>
      <c r="B336" s="189" t="s">
        <v>737</v>
      </c>
      <c r="C336" s="188" t="s">
        <v>738</v>
      </c>
      <c r="D336" s="188" t="s">
        <v>5</v>
      </c>
      <c r="E336" s="209">
        <v>79194.75</v>
      </c>
      <c r="F336" s="209">
        <v>79194.75</v>
      </c>
      <c r="G336" s="209">
        <v>79194.75</v>
      </c>
      <c r="H336" s="209">
        <v>79194.75</v>
      </c>
      <c r="I336" s="209">
        <v>79194.75</v>
      </c>
      <c r="J336" s="209">
        <v>79194.75</v>
      </c>
      <c r="K336" s="209">
        <v>79194.75</v>
      </c>
      <c r="L336" s="209">
        <v>79194.75</v>
      </c>
      <c r="M336" s="209">
        <v>79194.75</v>
      </c>
      <c r="N336" s="209">
        <v>79194.75</v>
      </c>
      <c r="O336" s="209">
        <v>79194.75</v>
      </c>
      <c r="P336" s="209">
        <v>79194.75</v>
      </c>
      <c r="Q336" s="209">
        <v>79194.75</v>
      </c>
      <c r="R336" s="209">
        <v>79194.75</v>
      </c>
      <c r="S336" s="209">
        <v>79194.75</v>
      </c>
      <c r="T336" s="209">
        <v>79194.75</v>
      </c>
      <c r="U336" s="209">
        <v>79194.75</v>
      </c>
      <c r="V336" s="209">
        <v>79194.75</v>
      </c>
      <c r="W336" s="209">
        <v>79194.75</v>
      </c>
      <c r="X336" s="209">
        <v>79194.75</v>
      </c>
      <c r="Y336" s="209">
        <v>79194.75</v>
      </c>
      <c r="Z336" s="209">
        <v>79194.75</v>
      </c>
      <c r="AA336" s="178">
        <f t="shared" si="10"/>
        <v>79194.75</v>
      </c>
    </row>
    <row r="337" spans="1:28" ht="15.75" thickBot="1" x14ac:dyDescent="0.3">
      <c r="A337" s="254" t="str">
        <f t="shared" si="11"/>
        <v>186286</v>
      </c>
      <c r="B337" s="189" t="s">
        <v>740</v>
      </c>
      <c r="C337" s="188" t="s">
        <v>741</v>
      </c>
      <c r="D337" s="188" t="s">
        <v>5</v>
      </c>
      <c r="E337" s="208">
        <v>11654.78</v>
      </c>
      <c r="F337" s="208">
        <v>7547.7</v>
      </c>
      <c r="G337" s="208">
        <v>5103.1099999999997</v>
      </c>
      <c r="H337" s="208">
        <v>3259.27</v>
      </c>
      <c r="I337" s="208">
        <v>1798.13</v>
      </c>
      <c r="J337" s="208">
        <v>54.05</v>
      </c>
      <c r="K337" s="208">
        <v>-2760.75</v>
      </c>
      <c r="L337" s="208">
        <v>126986.1</v>
      </c>
      <c r="M337" s="208">
        <v>107986.69</v>
      </c>
      <c r="N337" s="208">
        <v>107986.69</v>
      </c>
      <c r="O337" s="208">
        <v>85795.24</v>
      </c>
      <c r="P337" s="208">
        <v>63779.61</v>
      </c>
      <c r="Q337" s="208">
        <v>41126.449999999997</v>
      </c>
      <c r="R337" s="208">
        <v>29159.67</v>
      </c>
      <c r="S337" s="208">
        <v>22113.48</v>
      </c>
      <c r="T337" s="208">
        <v>17620.2</v>
      </c>
      <c r="U337" s="208">
        <v>14291.22</v>
      </c>
      <c r="V337" s="208">
        <v>11587.33</v>
      </c>
      <c r="W337" s="208">
        <v>8657.82</v>
      </c>
      <c r="X337" s="208">
        <v>1499.97</v>
      </c>
      <c r="Y337" s="208">
        <v>178346.58</v>
      </c>
      <c r="Z337" s="208">
        <v>149254.13</v>
      </c>
      <c r="AA337" s="178">
        <f t="shared" si="10"/>
        <v>149254.13</v>
      </c>
    </row>
    <row r="338" spans="1:28" ht="15.75" thickBot="1" x14ac:dyDescent="0.3">
      <c r="A338" s="254" t="str">
        <f t="shared" si="11"/>
        <v>186287</v>
      </c>
      <c r="B338" s="189" t="s">
        <v>743</v>
      </c>
      <c r="C338" s="188" t="s">
        <v>744</v>
      </c>
      <c r="D338" s="188" t="s">
        <v>5</v>
      </c>
      <c r="E338" s="209">
        <v>-79194.75</v>
      </c>
      <c r="F338" s="209">
        <v>-79194.75</v>
      </c>
      <c r="G338" s="209">
        <v>-79194.75</v>
      </c>
      <c r="H338" s="209">
        <v>-79194.75</v>
      </c>
      <c r="I338" s="209">
        <v>-79194.75</v>
      </c>
      <c r="J338" s="209">
        <v>-79194.75</v>
      </c>
      <c r="K338" s="209">
        <v>-79194.75</v>
      </c>
      <c r="L338" s="209">
        <v>-79194.75</v>
      </c>
      <c r="M338" s="209">
        <v>-79194.75</v>
      </c>
      <c r="N338" s="209">
        <v>-79194.75</v>
      </c>
      <c r="O338" s="209">
        <v>-79194.75</v>
      </c>
      <c r="P338" s="209">
        <v>-79194.75</v>
      </c>
      <c r="Q338" s="209">
        <v>-79194.75</v>
      </c>
      <c r="R338" s="209">
        <v>-79194.75</v>
      </c>
      <c r="S338" s="209">
        <v>-79194.75</v>
      </c>
      <c r="T338" s="209">
        <v>-79194.75</v>
      </c>
      <c r="U338" s="209">
        <v>-79194.75</v>
      </c>
      <c r="V338" s="209">
        <v>-79194.75</v>
      </c>
      <c r="W338" s="209">
        <v>-79194.75</v>
      </c>
      <c r="X338" s="209">
        <v>-79194.75</v>
      </c>
      <c r="Y338" s="209">
        <v>-79194.75</v>
      </c>
      <c r="Z338" s="209">
        <v>-79194.75</v>
      </c>
      <c r="AA338" s="178">
        <f t="shared" si="10"/>
        <v>-79194.75</v>
      </c>
    </row>
    <row r="339" spans="1:28" ht="15.75" thickBot="1" x14ac:dyDescent="0.3">
      <c r="A339" s="254" t="str">
        <f t="shared" si="11"/>
        <v>186288</v>
      </c>
      <c r="B339" s="189" t="s">
        <v>746</v>
      </c>
      <c r="C339" s="188" t="s">
        <v>747</v>
      </c>
      <c r="D339" s="188" t="s">
        <v>5</v>
      </c>
      <c r="E339" s="208">
        <v>7562.3</v>
      </c>
      <c r="F339" s="208">
        <v>6480.28</v>
      </c>
      <c r="G339" s="208">
        <v>5464.46</v>
      </c>
      <c r="H339" s="208">
        <v>4475.2299999999996</v>
      </c>
      <c r="I339" s="208">
        <v>3488.62</v>
      </c>
      <c r="J339" s="208">
        <v>2506.75</v>
      </c>
      <c r="K339" s="208">
        <v>1416.8</v>
      </c>
      <c r="L339" s="208">
        <v>69073.17</v>
      </c>
      <c r="M339" s="208">
        <v>63525.56</v>
      </c>
      <c r="N339" s="208">
        <v>63525.56</v>
      </c>
      <c r="O339" s="208">
        <v>57447.83</v>
      </c>
      <c r="P339" s="208">
        <v>51574.3</v>
      </c>
      <c r="Q339" s="208">
        <v>45502.36</v>
      </c>
      <c r="R339" s="208">
        <v>39777.57</v>
      </c>
      <c r="S339" s="208">
        <v>34403.980000000003</v>
      </c>
      <c r="T339" s="208">
        <v>29465.79</v>
      </c>
      <c r="U339" s="208">
        <v>24267.87</v>
      </c>
      <c r="V339" s="208">
        <v>18940.02</v>
      </c>
      <c r="W339" s="208">
        <v>13601.88</v>
      </c>
      <c r="X339" s="208">
        <v>7221.31</v>
      </c>
      <c r="Y339" s="208">
        <v>138898.71</v>
      </c>
      <c r="Z339" s="208">
        <v>125813.66</v>
      </c>
      <c r="AA339" s="178">
        <f t="shared" si="10"/>
        <v>125813.66</v>
      </c>
    </row>
    <row r="340" spans="1:28" ht="15.75" thickBot="1" x14ac:dyDescent="0.3">
      <c r="A340" s="254" t="str">
        <f t="shared" si="11"/>
        <v>186304</v>
      </c>
      <c r="B340" s="189" t="s">
        <v>749</v>
      </c>
      <c r="C340" s="188" t="s">
        <v>750</v>
      </c>
      <c r="D340" s="188" t="s">
        <v>5</v>
      </c>
      <c r="E340" s="209">
        <v>0</v>
      </c>
      <c r="F340" s="209">
        <v>0</v>
      </c>
      <c r="G340" s="209">
        <v>0</v>
      </c>
      <c r="H340" s="209">
        <v>0</v>
      </c>
      <c r="I340" s="209">
        <v>0</v>
      </c>
      <c r="J340" s="209">
        <v>0</v>
      </c>
      <c r="K340" s="209">
        <v>0</v>
      </c>
      <c r="L340" s="209">
        <v>0</v>
      </c>
      <c r="M340" s="209">
        <v>0</v>
      </c>
      <c r="N340" s="209">
        <v>0</v>
      </c>
      <c r="O340" s="209">
        <v>0</v>
      </c>
      <c r="P340" s="209">
        <v>0</v>
      </c>
      <c r="Q340" s="209">
        <v>0</v>
      </c>
      <c r="R340" s="209">
        <v>0</v>
      </c>
      <c r="S340" s="209">
        <v>0</v>
      </c>
      <c r="T340" s="209">
        <v>0</v>
      </c>
      <c r="U340" s="209">
        <v>0</v>
      </c>
      <c r="V340" s="209">
        <v>0</v>
      </c>
      <c r="W340" s="209">
        <v>0</v>
      </c>
      <c r="X340" s="209">
        <v>0</v>
      </c>
      <c r="Y340" s="209">
        <v>0</v>
      </c>
      <c r="Z340" s="209">
        <v>0</v>
      </c>
      <c r="AA340" s="178">
        <f t="shared" si="10"/>
        <v>0</v>
      </c>
    </row>
    <row r="341" spans="1:28" ht="15.75" thickBot="1" x14ac:dyDescent="0.3">
      <c r="A341" s="254" t="str">
        <f t="shared" si="11"/>
        <v>186310</v>
      </c>
      <c r="B341" s="189" t="s">
        <v>752</v>
      </c>
      <c r="C341" s="188" t="s">
        <v>753</v>
      </c>
      <c r="D341" s="188" t="s">
        <v>5</v>
      </c>
      <c r="E341" s="208">
        <v>116611.31</v>
      </c>
      <c r="F341" s="208">
        <v>121181.07</v>
      </c>
      <c r="G341" s="208">
        <v>127723.92</v>
      </c>
      <c r="H341" s="208">
        <v>131878.19</v>
      </c>
      <c r="I341" s="208">
        <v>137339.64000000001</v>
      </c>
      <c r="J341" s="208">
        <v>144409.03</v>
      </c>
      <c r="K341" s="208">
        <v>150252</v>
      </c>
      <c r="L341" s="208">
        <v>61010.61</v>
      </c>
      <c r="M341" s="208">
        <v>82533.13</v>
      </c>
      <c r="N341" s="208">
        <v>82533.13</v>
      </c>
      <c r="O341" s="208">
        <v>89018.72</v>
      </c>
      <c r="P341" s="208">
        <v>95782.98</v>
      </c>
      <c r="Q341" s="208">
        <v>103970.95</v>
      </c>
      <c r="R341" s="208">
        <v>111881.99</v>
      </c>
      <c r="S341" s="208">
        <v>115106.09</v>
      </c>
      <c r="T341" s="208">
        <v>120293.82</v>
      </c>
      <c r="U341" s="208">
        <v>125590.29</v>
      </c>
      <c r="V341" s="208">
        <v>130673.87</v>
      </c>
      <c r="W341" s="208">
        <v>135478.43</v>
      </c>
      <c r="X341" s="208">
        <v>139219.74</v>
      </c>
      <c r="Y341" s="208">
        <v>0</v>
      </c>
      <c r="Z341" s="208">
        <v>0</v>
      </c>
      <c r="AA341" s="178">
        <f t="shared" si="10"/>
        <v>0</v>
      </c>
    </row>
    <row r="342" spans="1:28" ht="15.75" thickBot="1" x14ac:dyDescent="0.3">
      <c r="A342" s="254" t="str">
        <f t="shared" si="11"/>
        <v>186311</v>
      </c>
      <c r="B342" s="189" t="s">
        <v>755</v>
      </c>
      <c r="C342" s="188" t="s">
        <v>756</v>
      </c>
      <c r="D342" s="188" t="s">
        <v>5</v>
      </c>
      <c r="E342" s="209">
        <v>-14742.35</v>
      </c>
      <c r="F342" s="209">
        <v>-10836.47</v>
      </c>
      <c r="G342" s="209">
        <v>-7815.37</v>
      </c>
      <c r="H342" s="209">
        <v>-5128.0600000000004</v>
      </c>
      <c r="I342" s="209">
        <v>-2637.29</v>
      </c>
      <c r="J342" s="209">
        <v>10.98</v>
      </c>
      <c r="K342" s="209">
        <v>3332.77</v>
      </c>
      <c r="L342" s="209">
        <v>4899.2700000000004</v>
      </c>
      <c r="M342" s="209">
        <v>4899.2700000000004</v>
      </c>
      <c r="N342" s="209">
        <v>4899.2700000000004</v>
      </c>
      <c r="O342" s="209">
        <v>4899.2700000000004</v>
      </c>
      <c r="P342" s="209">
        <v>4899.2700000000004</v>
      </c>
      <c r="Q342" s="209">
        <v>4899.2700000000004</v>
      </c>
      <c r="R342" s="209">
        <v>4899.2700000000004</v>
      </c>
      <c r="S342" s="209">
        <v>4899.2700000000004</v>
      </c>
      <c r="T342" s="209">
        <v>4899.2700000000004</v>
      </c>
      <c r="U342" s="209">
        <v>4899.2700000000004</v>
      </c>
      <c r="V342" s="209">
        <v>4899.2700000000004</v>
      </c>
      <c r="W342" s="209">
        <v>4899.2700000000004</v>
      </c>
      <c r="X342" s="209">
        <v>4899.2700000000004</v>
      </c>
      <c r="Y342" s="209">
        <v>4899.2700000000004</v>
      </c>
      <c r="Z342" s="209">
        <v>4899.2700000000004</v>
      </c>
      <c r="AA342" s="178">
        <f t="shared" si="10"/>
        <v>4899.2700000000004</v>
      </c>
    </row>
    <row r="343" spans="1:28" ht="15.75" thickBot="1" x14ac:dyDescent="0.3">
      <c r="A343" s="254" t="str">
        <f t="shared" si="11"/>
        <v>186312</v>
      </c>
      <c r="B343" s="189" t="s">
        <v>758</v>
      </c>
      <c r="C343" s="188" t="s">
        <v>759</v>
      </c>
      <c r="D343" s="188" t="s">
        <v>5</v>
      </c>
      <c r="E343" s="208">
        <v>3122863.42</v>
      </c>
      <c r="F343" s="208">
        <v>3210498.88</v>
      </c>
      <c r="G343" s="208">
        <v>3260459.38</v>
      </c>
      <c r="H343" s="208">
        <v>3957970.88</v>
      </c>
      <c r="I343" s="208">
        <v>3973439.95</v>
      </c>
      <c r="J343" s="208">
        <v>4026974.35</v>
      </c>
      <c r="K343" s="208">
        <v>4868009.4000000004</v>
      </c>
      <c r="L343" s="208">
        <v>2635827.4700000002</v>
      </c>
      <c r="M343" s="208">
        <v>2692842.59</v>
      </c>
      <c r="N343" s="208">
        <v>2692842.59</v>
      </c>
      <c r="O343" s="208">
        <v>2704466.69</v>
      </c>
      <c r="P343" s="208">
        <v>2716140.97</v>
      </c>
      <c r="Q343" s="208">
        <v>3575716.9</v>
      </c>
      <c r="R343" s="208">
        <v>3591956.61</v>
      </c>
      <c r="S343" s="208">
        <v>3608270.08</v>
      </c>
      <c r="T343" s="208">
        <v>3670787.41</v>
      </c>
      <c r="U343" s="208">
        <v>4188757.69</v>
      </c>
      <c r="V343" s="208">
        <v>4207956.16</v>
      </c>
      <c r="W343" s="208">
        <v>4273373.3499999996</v>
      </c>
      <c r="X343" s="208">
        <v>5225698.08</v>
      </c>
      <c r="Y343" s="208">
        <v>0</v>
      </c>
      <c r="Z343" s="208">
        <v>0</v>
      </c>
      <c r="AA343" s="178">
        <f t="shared" si="10"/>
        <v>0</v>
      </c>
    </row>
    <row r="344" spans="1:28" ht="15.75" thickBot="1" x14ac:dyDescent="0.3">
      <c r="A344" s="254" t="str">
        <f t="shared" si="11"/>
        <v>186314</v>
      </c>
      <c r="B344" s="189" t="s">
        <v>761</v>
      </c>
      <c r="C344" s="188" t="s">
        <v>762</v>
      </c>
      <c r="D344" s="188" t="s">
        <v>5</v>
      </c>
      <c r="E344" s="209">
        <v>124168.05</v>
      </c>
      <c r="F344" s="209">
        <v>124642.86</v>
      </c>
      <c r="G344" s="209">
        <v>125107.15</v>
      </c>
      <c r="H344" s="209">
        <v>125597.02</v>
      </c>
      <c r="I344" s="209">
        <v>126284.6</v>
      </c>
      <c r="J344" s="209">
        <v>143230.92000000001</v>
      </c>
      <c r="K344" s="209">
        <v>143963.46</v>
      </c>
      <c r="L344" s="209">
        <v>58226.18</v>
      </c>
      <c r="M344" s="209">
        <v>96932.39</v>
      </c>
      <c r="N344" s="209">
        <v>96932.39</v>
      </c>
      <c r="O344" s="209">
        <v>145092.91</v>
      </c>
      <c r="P344" s="209">
        <v>147360.76</v>
      </c>
      <c r="Q344" s="209">
        <v>147996.87</v>
      </c>
      <c r="R344" s="209">
        <v>148726.47</v>
      </c>
      <c r="S344" s="209">
        <v>149476.63</v>
      </c>
      <c r="T344" s="209">
        <v>246378.7</v>
      </c>
      <c r="U344" s="209">
        <v>249903.48</v>
      </c>
      <c r="V344" s="209">
        <v>264709.07</v>
      </c>
      <c r="W344" s="209">
        <v>265994.13</v>
      </c>
      <c r="X344" s="209">
        <v>337243.37</v>
      </c>
      <c r="Y344" s="209">
        <v>298815.59000000003</v>
      </c>
      <c r="Z344" s="209">
        <v>300777.71999999997</v>
      </c>
      <c r="AA344" s="178">
        <f t="shared" si="10"/>
        <v>300777.71999999997</v>
      </c>
    </row>
    <row r="345" spans="1:28" ht="15.75" thickBot="1" x14ac:dyDescent="0.3">
      <c r="A345" s="254" t="str">
        <f t="shared" si="11"/>
        <v>186315</v>
      </c>
      <c r="B345" s="189" t="s">
        <v>764</v>
      </c>
      <c r="C345" s="188" t="s">
        <v>765</v>
      </c>
      <c r="D345" s="188" t="s">
        <v>5</v>
      </c>
      <c r="E345" s="208">
        <v>22638.5</v>
      </c>
      <c r="F345" s="208">
        <v>16542.79</v>
      </c>
      <c r="G345" s="208">
        <v>12419.86</v>
      </c>
      <c r="H345" s="208">
        <v>8981.8700000000008</v>
      </c>
      <c r="I345" s="208">
        <v>6112.41</v>
      </c>
      <c r="J345" s="208">
        <v>2910.07</v>
      </c>
      <c r="K345" s="208">
        <v>-1767.65</v>
      </c>
      <c r="L345" s="208">
        <v>77306.649999999994</v>
      </c>
      <c r="M345" s="208">
        <v>66168.490000000005</v>
      </c>
      <c r="N345" s="208">
        <v>66168.490000000005</v>
      </c>
      <c r="O345" s="208">
        <v>53131.65</v>
      </c>
      <c r="P345" s="208">
        <v>40198.449999999997</v>
      </c>
      <c r="Q345" s="208">
        <v>26154.16</v>
      </c>
      <c r="R345" s="208">
        <v>19370.57</v>
      </c>
      <c r="S345" s="208">
        <v>14731.93</v>
      </c>
      <c r="T345" s="208">
        <v>11661.54</v>
      </c>
      <c r="U345" s="208">
        <v>9011.44</v>
      </c>
      <c r="V345" s="208">
        <v>6845.65</v>
      </c>
      <c r="W345" s="208">
        <v>4556.87</v>
      </c>
      <c r="X345" s="208">
        <v>1.74</v>
      </c>
      <c r="Y345" s="208">
        <v>92866.240000000005</v>
      </c>
      <c r="Z345" s="208">
        <v>78636.070000000007</v>
      </c>
      <c r="AA345" s="178">
        <f t="shared" si="10"/>
        <v>78636.070000000007</v>
      </c>
    </row>
    <row r="346" spans="1:28" ht="15.75" thickBot="1" x14ac:dyDescent="0.3">
      <c r="A346" s="254" t="str">
        <f t="shared" si="11"/>
        <v>186316</v>
      </c>
      <c r="B346" s="189" t="s">
        <v>767</v>
      </c>
      <c r="C346" s="188" t="s">
        <v>768</v>
      </c>
      <c r="D346" s="188" t="s">
        <v>5</v>
      </c>
      <c r="E346" s="209">
        <v>377967.15</v>
      </c>
      <c r="F346" s="209">
        <v>272418.28000000003</v>
      </c>
      <c r="G346" s="209">
        <v>201662.22</v>
      </c>
      <c r="H346" s="209">
        <v>142598.47</v>
      </c>
      <c r="I346" s="209">
        <v>93868.35</v>
      </c>
      <c r="J346" s="209">
        <v>39308.879999999997</v>
      </c>
      <c r="K346" s="209">
        <v>-41213.71</v>
      </c>
      <c r="L346" s="209">
        <v>2152925.16</v>
      </c>
      <c r="M346" s="209">
        <v>1843451.25</v>
      </c>
      <c r="N346" s="209">
        <v>1843451.25</v>
      </c>
      <c r="O346" s="209">
        <v>1480936.56</v>
      </c>
      <c r="P346" s="209">
        <v>1121249.76</v>
      </c>
      <c r="Q346" s="209">
        <v>730692.45</v>
      </c>
      <c r="R346" s="209">
        <v>543372.98</v>
      </c>
      <c r="S346" s="209">
        <v>415729.73</v>
      </c>
      <c r="T346" s="209">
        <v>331915.09000000003</v>
      </c>
      <c r="U346" s="209">
        <v>260046.95</v>
      </c>
      <c r="V346" s="209">
        <v>201851.95</v>
      </c>
      <c r="W346" s="209">
        <v>139516.32999999999</v>
      </c>
      <c r="X346" s="209">
        <v>14344.04</v>
      </c>
      <c r="Y346" s="209">
        <v>1310973.29</v>
      </c>
      <c r="Z346" s="209">
        <v>1104755.83</v>
      </c>
      <c r="AA346" s="178">
        <f t="shared" si="10"/>
        <v>1104755.83</v>
      </c>
    </row>
    <row r="347" spans="1:28" ht="15.75" thickBot="1" x14ac:dyDescent="0.3">
      <c r="A347" s="254" t="str">
        <f t="shared" si="11"/>
        <v>186317</v>
      </c>
      <c r="B347" s="189" t="s">
        <v>3781</v>
      </c>
      <c r="C347" s="188" t="s">
        <v>3782</v>
      </c>
      <c r="D347" s="188" t="s">
        <v>5</v>
      </c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>
        <v>0</v>
      </c>
      <c r="Y347" s="208">
        <v>3896825.46</v>
      </c>
      <c r="Z347" s="208">
        <v>3914426.12</v>
      </c>
      <c r="AA347" s="178">
        <f t="shared" si="10"/>
        <v>3914426.12</v>
      </c>
      <c r="AB347" s="204"/>
    </row>
    <row r="348" spans="1:28" ht="15.75" thickBot="1" x14ac:dyDescent="0.3">
      <c r="A348" s="254" t="str">
        <f t="shared" si="11"/>
        <v>186318</v>
      </c>
      <c r="B348" s="189" t="s">
        <v>3783</v>
      </c>
      <c r="C348" s="188" t="s">
        <v>3784</v>
      </c>
      <c r="D348" s="188" t="s">
        <v>5</v>
      </c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>
        <v>0</v>
      </c>
      <c r="Y348" s="209">
        <v>-298018.95</v>
      </c>
      <c r="Z348" s="209">
        <v>-666780.43999999994</v>
      </c>
      <c r="AA348" s="178">
        <f t="shared" si="10"/>
        <v>-666780.43999999994</v>
      </c>
      <c r="AB348" s="204"/>
    </row>
    <row r="349" spans="1:28" ht="15.75" thickBot="1" x14ac:dyDescent="0.3">
      <c r="A349" s="254" t="str">
        <f t="shared" si="11"/>
        <v>186370</v>
      </c>
      <c r="B349" s="189" t="s">
        <v>770</v>
      </c>
      <c r="C349" s="188" t="s">
        <v>771</v>
      </c>
      <c r="D349" s="188" t="s">
        <v>5</v>
      </c>
      <c r="E349" s="208">
        <v>70320839.510000005</v>
      </c>
      <c r="F349" s="208">
        <v>71694672.510000005</v>
      </c>
      <c r="G349" s="208">
        <v>73077737.510000005</v>
      </c>
      <c r="H349" s="208">
        <v>74471977.510000005</v>
      </c>
      <c r="I349" s="208">
        <v>75875731.510000005</v>
      </c>
      <c r="J349" s="208">
        <v>78417101.510000005</v>
      </c>
      <c r="K349" s="208">
        <v>79861288.510000005</v>
      </c>
      <c r="L349" s="208">
        <v>80348242.510000005</v>
      </c>
      <c r="M349" s="208">
        <v>80838165.510000005</v>
      </c>
      <c r="N349" s="208">
        <v>80838165.510000005</v>
      </c>
      <c r="O349" s="208">
        <v>81331076.510000005</v>
      </c>
      <c r="P349" s="208">
        <v>81826992.510000005</v>
      </c>
      <c r="Q349" s="208">
        <v>50744765.189999998</v>
      </c>
      <c r="R349" s="208">
        <v>50348635.189999998</v>
      </c>
      <c r="S349" s="208">
        <v>49947593.189999998</v>
      </c>
      <c r="T349" s="208">
        <v>50080051.189999998</v>
      </c>
      <c r="U349" s="208">
        <v>50063112.189999998</v>
      </c>
      <c r="V349" s="208">
        <v>50047374.189999998</v>
      </c>
      <c r="W349" s="208">
        <v>50019239.189999998</v>
      </c>
      <c r="X349" s="208">
        <v>49750996.189999998</v>
      </c>
      <c r="Y349" s="208">
        <v>49151250.189999998</v>
      </c>
      <c r="Z349" s="208">
        <v>48251083.189999998</v>
      </c>
      <c r="AA349" s="178">
        <f t="shared" si="10"/>
        <v>48251083.189999998</v>
      </c>
    </row>
    <row r="350" spans="1:28" ht="15.75" thickBot="1" x14ac:dyDescent="0.3">
      <c r="A350" s="254" t="str">
        <f t="shared" si="11"/>
        <v>186375</v>
      </c>
      <c r="B350" s="189" t="s">
        <v>773</v>
      </c>
      <c r="C350" s="188" t="s">
        <v>774</v>
      </c>
      <c r="D350" s="188" t="s">
        <v>5</v>
      </c>
      <c r="E350" s="209">
        <v>-5189624.09</v>
      </c>
      <c r="F350" s="209">
        <v>-5368213.09</v>
      </c>
      <c r="G350" s="209">
        <v>-5550601.0899999999</v>
      </c>
      <c r="H350" s="209">
        <v>-5736827.0899999999</v>
      </c>
      <c r="I350" s="209">
        <v>-5926930.0899999999</v>
      </c>
      <c r="J350" s="209">
        <v>-6125739.0899999999</v>
      </c>
      <c r="K350" s="209">
        <v>-6329877.0899999999</v>
      </c>
      <c r="L350" s="209">
        <v>-6506406.0899999999</v>
      </c>
      <c r="M350" s="209">
        <v>-6665333.0899999999</v>
      </c>
      <c r="N350" s="209">
        <v>-6665333.0899999999</v>
      </c>
      <c r="O350" s="209">
        <v>-6825764.0899999999</v>
      </c>
      <c r="P350" s="209">
        <v>-6987710.0899999999</v>
      </c>
      <c r="Q350" s="209">
        <v>-336978.09</v>
      </c>
      <c r="R350" s="209">
        <v>-2328860.09</v>
      </c>
      <c r="S350" s="209">
        <v>122358</v>
      </c>
      <c r="T350" s="209">
        <v>0</v>
      </c>
      <c r="U350" s="209">
        <v>0</v>
      </c>
      <c r="V350" s="209">
        <v>0</v>
      </c>
      <c r="W350" s="209">
        <v>0</v>
      </c>
      <c r="X350" s="209">
        <v>0</v>
      </c>
      <c r="Y350" s="209">
        <v>0</v>
      </c>
      <c r="Z350" s="209">
        <v>0</v>
      </c>
      <c r="AA350" s="178">
        <f t="shared" si="10"/>
        <v>0</v>
      </c>
    </row>
    <row r="351" spans="1:28" ht="15.75" thickBot="1" x14ac:dyDescent="0.3">
      <c r="A351" s="254" t="str">
        <f t="shared" si="11"/>
        <v>186380</v>
      </c>
      <c r="B351" s="189" t="s">
        <v>3501</v>
      </c>
      <c r="C351" s="188" t="s">
        <v>3502</v>
      </c>
      <c r="D351" s="188" t="s">
        <v>5</v>
      </c>
      <c r="E351" s="208"/>
      <c r="F351" s="208"/>
      <c r="G351" s="208"/>
      <c r="H351" s="208"/>
      <c r="I351" s="208"/>
      <c r="J351" s="208"/>
      <c r="K351" s="208"/>
      <c r="L351" s="208"/>
      <c r="M351" s="208"/>
      <c r="N351" s="208">
        <v>0</v>
      </c>
      <c r="O351" s="208">
        <v>29250</v>
      </c>
      <c r="P351" s="208">
        <v>29250</v>
      </c>
      <c r="Q351" s="208">
        <v>29250</v>
      </c>
      <c r="R351" s="208">
        <v>29250</v>
      </c>
      <c r="S351" s="208">
        <v>29250</v>
      </c>
      <c r="T351" s="208">
        <v>63424.95</v>
      </c>
      <c r="U351" s="208">
        <v>63424.95</v>
      </c>
      <c r="V351" s="208">
        <v>63424.95</v>
      </c>
      <c r="W351" s="208">
        <v>63424.95</v>
      </c>
      <c r="X351" s="208">
        <v>63424.95</v>
      </c>
      <c r="Y351" s="208">
        <v>63424.95</v>
      </c>
      <c r="Z351" s="208">
        <v>63424.95</v>
      </c>
      <c r="AA351" s="178">
        <f t="shared" si="10"/>
        <v>63424.95</v>
      </c>
    </row>
    <row r="352" spans="1:28" ht="15.75" thickBot="1" x14ac:dyDescent="0.3">
      <c r="A352" s="254" t="str">
        <f t="shared" si="11"/>
        <v>186381</v>
      </c>
      <c r="B352" s="189" t="s">
        <v>3614</v>
      </c>
      <c r="C352" s="188" t="s">
        <v>3615</v>
      </c>
      <c r="D352" s="188" t="s">
        <v>5</v>
      </c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>
        <v>0</v>
      </c>
      <c r="S352" s="209">
        <v>0</v>
      </c>
      <c r="T352" s="209">
        <v>-375.06</v>
      </c>
      <c r="U352" s="209">
        <v>-473.76</v>
      </c>
      <c r="V352" s="209">
        <v>-606.75</v>
      </c>
      <c r="W352" s="209">
        <v>-694.19</v>
      </c>
      <c r="X352" s="209">
        <v>-812.63</v>
      </c>
      <c r="Y352" s="209">
        <v>-937.65</v>
      </c>
      <c r="Z352" s="209">
        <v>-1059.3800000000001</v>
      </c>
      <c r="AA352" s="178">
        <f t="shared" si="10"/>
        <v>-1059.3800000000001</v>
      </c>
    </row>
    <row r="353" spans="1:28" ht="15.75" thickBot="1" x14ac:dyDescent="0.3">
      <c r="A353" s="254" t="str">
        <f t="shared" si="11"/>
        <v>186420</v>
      </c>
      <c r="B353" s="189" t="s">
        <v>776</v>
      </c>
      <c r="C353" s="188" t="s">
        <v>777</v>
      </c>
      <c r="D353" s="188" t="s">
        <v>5</v>
      </c>
      <c r="E353" s="208">
        <v>273742.83</v>
      </c>
      <c r="F353" s="208">
        <v>275517.14</v>
      </c>
      <c r="G353" s="208">
        <v>277302.95</v>
      </c>
      <c r="H353" s="208">
        <v>279100.34000000003</v>
      </c>
      <c r="I353" s="208">
        <v>280909.38</v>
      </c>
      <c r="J353" s="208">
        <v>282730.14</v>
      </c>
      <c r="K353" s="208">
        <v>284562.7</v>
      </c>
      <c r="L353" s="208">
        <v>286297.82</v>
      </c>
      <c r="M353" s="208">
        <v>288043.52000000002</v>
      </c>
      <c r="N353" s="208">
        <v>288043.52000000002</v>
      </c>
      <c r="O353" s="208">
        <v>289799.87</v>
      </c>
      <c r="P353" s="208">
        <v>291566.92</v>
      </c>
      <c r="Q353" s="208">
        <v>293344.75</v>
      </c>
      <c r="R353" s="208">
        <v>295133.42</v>
      </c>
      <c r="S353" s="208">
        <v>296933</v>
      </c>
      <c r="T353" s="208">
        <v>298743.55</v>
      </c>
      <c r="U353" s="208">
        <v>300565.14</v>
      </c>
      <c r="V353" s="208">
        <v>302397.84000000003</v>
      </c>
      <c r="W353" s="208">
        <v>304241.71000000002</v>
      </c>
      <c r="X353" s="208">
        <v>306096.82</v>
      </c>
      <c r="Y353" s="208">
        <v>0</v>
      </c>
      <c r="Z353" s="208">
        <v>0</v>
      </c>
      <c r="AA353" s="178">
        <f t="shared" si="10"/>
        <v>0</v>
      </c>
    </row>
    <row r="354" spans="1:28" ht="15.75" thickBot="1" x14ac:dyDescent="0.3">
      <c r="A354" s="254" t="str">
        <f t="shared" si="11"/>
        <v>186421</v>
      </c>
      <c r="B354" s="189" t="s">
        <v>3785</v>
      </c>
      <c r="C354" s="188" t="s">
        <v>3786</v>
      </c>
      <c r="D354" s="188" t="s">
        <v>5</v>
      </c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>
        <v>0</v>
      </c>
      <c r="Y354" s="209">
        <v>293549.02</v>
      </c>
      <c r="Z354" s="209">
        <v>249201.35</v>
      </c>
      <c r="AA354" s="178">
        <f t="shared" si="10"/>
        <v>249201.35</v>
      </c>
      <c r="AB354" s="204"/>
    </row>
    <row r="355" spans="1:28" ht="15.75" thickBot="1" x14ac:dyDescent="0.3">
      <c r="A355" s="254" t="str">
        <f t="shared" si="11"/>
        <v>186500</v>
      </c>
      <c r="B355" s="189" t="s">
        <v>316</v>
      </c>
      <c r="C355" s="188" t="s">
        <v>779</v>
      </c>
      <c r="D355" s="188" t="s">
        <v>5</v>
      </c>
      <c r="E355" s="208">
        <v>0</v>
      </c>
      <c r="F355" s="208">
        <v>0</v>
      </c>
      <c r="G355" s="208">
        <v>448768.37</v>
      </c>
      <c r="H355" s="208">
        <v>0</v>
      </c>
      <c r="I355" s="208">
        <v>0</v>
      </c>
      <c r="J355" s="208">
        <v>-6029918.8499999996</v>
      </c>
      <c r="K355" s="208">
        <v>0</v>
      </c>
      <c r="L355" s="208">
        <v>0</v>
      </c>
      <c r="M355" s="208">
        <v>-7332277.1299999999</v>
      </c>
      <c r="N355" s="208">
        <v>-7332277.1299999999</v>
      </c>
      <c r="O355" s="208">
        <v>0</v>
      </c>
      <c r="P355" s="208">
        <v>0</v>
      </c>
      <c r="Q355" s="208">
        <v>-19448845.5</v>
      </c>
      <c r="R355" s="208">
        <v>0</v>
      </c>
      <c r="S355" s="208">
        <v>0</v>
      </c>
      <c r="T355" s="208">
        <v>-27550111.649999999</v>
      </c>
      <c r="U355" s="208">
        <v>0</v>
      </c>
      <c r="V355" s="208">
        <v>0</v>
      </c>
      <c r="W355" s="208">
        <v>-30314130.109999999</v>
      </c>
      <c r="X355" s="208">
        <v>0</v>
      </c>
      <c r="Y355" s="208">
        <v>0</v>
      </c>
      <c r="Z355" s="208">
        <v>-14183865.189999999</v>
      </c>
      <c r="AA355" s="178">
        <f t="shared" si="10"/>
        <v>-14183865.189999999</v>
      </c>
    </row>
    <row r="356" spans="1:28" ht="15.75" thickBot="1" x14ac:dyDescent="0.3">
      <c r="A356" s="254" t="str">
        <f t="shared" si="11"/>
        <v>500139</v>
      </c>
      <c r="B356" s="239" t="s">
        <v>1782</v>
      </c>
      <c r="C356" s="245">
        <v>500139</v>
      </c>
      <c r="D356" s="257"/>
      <c r="E356" s="209">
        <v>1148000</v>
      </c>
      <c r="F356" s="209">
        <v>1148000</v>
      </c>
      <c r="G356" s="209">
        <v>1077000</v>
      </c>
      <c r="H356" s="209">
        <v>1077000</v>
      </c>
      <c r="I356" s="209">
        <v>1077000</v>
      </c>
      <c r="J356" s="209">
        <v>861000</v>
      </c>
      <c r="K356" s="209">
        <v>861000</v>
      </c>
      <c r="L356" s="209">
        <v>861000</v>
      </c>
      <c r="M356" s="209">
        <v>725000</v>
      </c>
      <c r="N356" s="209">
        <v>725000</v>
      </c>
      <c r="O356" s="209">
        <v>725000</v>
      </c>
      <c r="P356" s="209">
        <v>725000</v>
      </c>
      <c r="Q356" s="209">
        <v>541000</v>
      </c>
      <c r="R356" s="209">
        <v>541000</v>
      </c>
      <c r="S356" s="209">
        <v>541000</v>
      </c>
      <c r="T356" s="209">
        <v>670000</v>
      </c>
      <c r="U356" s="209">
        <v>670000</v>
      </c>
      <c r="V356" s="209">
        <v>670000</v>
      </c>
      <c r="W356" s="209">
        <v>1610000</v>
      </c>
      <c r="X356" s="209">
        <v>1610000</v>
      </c>
      <c r="Y356" s="209">
        <v>1610000</v>
      </c>
      <c r="Z356" s="209">
        <v>3336883</v>
      </c>
      <c r="AA356" s="178">
        <f t="shared" si="10"/>
        <v>3336883</v>
      </c>
    </row>
    <row r="357" spans="1:28" ht="15.75" thickBot="1" x14ac:dyDescent="0.3">
      <c r="A357" s="254" t="str">
        <f t="shared" si="11"/>
        <v>186630</v>
      </c>
      <c r="B357" s="240" t="s">
        <v>781</v>
      </c>
      <c r="C357" s="188" t="s">
        <v>782</v>
      </c>
      <c r="D357" s="188" t="s">
        <v>5</v>
      </c>
      <c r="E357" s="208">
        <v>33000</v>
      </c>
      <c r="F357" s="208">
        <v>33000</v>
      </c>
      <c r="G357" s="208">
        <v>105000</v>
      </c>
      <c r="H357" s="208">
        <v>105000</v>
      </c>
      <c r="I357" s="208">
        <v>105000</v>
      </c>
      <c r="J357" s="208">
        <v>106000</v>
      </c>
      <c r="K357" s="208">
        <v>106000</v>
      </c>
      <c r="L357" s="208">
        <v>106000</v>
      </c>
      <c r="M357" s="208">
        <v>105000</v>
      </c>
      <c r="N357" s="208">
        <v>105000</v>
      </c>
      <c r="O357" s="208">
        <v>105000</v>
      </c>
      <c r="P357" s="208">
        <v>105000</v>
      </c>
      <c r="Q357" s="208">
        <v>0</v>
      </c>
      <c r="R357" s="208">
        <v>0</v>
      </c>
      <c r="S357" s="208">
        <v>0</v>
      </c>
      <c r="T357" s="208">
        <v>80000</v>
      </c>
      <c r="U357" s="208">
        <v>80000</v>
      </c>
      <c r="V357" s="208">
        <v>80000</v>
      </c>
      <c r="W357" s="208">
        <v>1170000</v>
      </c>
      <c r="X357" s="208">
        <v>1170000</v>
      </c>
      <c r="Y357" s="208">
        <v>1170000</v>
      </c>
      <c r="Z357" s="208">
        <v>3047254</v>
      </c>
      <c r="AA357" s="178">
        <f t="shared" si="10"/>
        <v>3047254</v>
      </c>
    </row>
    <row r="358" spans="1:28" ht="15.75" thickBot="1" x14ac:dyDescent="0.3">
      <c r="A358" s="254" t="str">
        <f t="shared" si="11"/>
        <v>186635</v>
      </c>
      <c r="B358" s="240" t="s">
        <v>784</v>
      </c>
      <c r="C358" s="188" t="s">
        <v>785</v>
      </c>
      <c r="D358" s="188" t="s">
        <v>5</v>
      </c>
      <c r="E358" s="209">
        <v>1106000</v>
      </c>
      <c r="F358" s="209">
        <v>1106000</v>
      </c>
      <c r="G358" s="209">
        <v>972000</v>
      </c>
      <c r="H358" s="209">
        <v>972000</v>
      </c>
      <c r="I358" s="209">
        <v>972000</v>
      </c>
      <c r="J358" s="209">
        <v>755000</v>
      </c>
      <c r="K358" s="209">
        <v>755000</v>
      </c>
      <c r="L358" s="209">
        <v>755000</v>
      </c>
      <c r="M358" s="209">
        <v>620000</v>
      </c>
      <c r="N358" s="209">
        <v>620000</v>
      </c>
      <c r="O358" s="209">
        <v>620000</v>
      </c>
      <c r="P358" s="209">
        <v>620000</v>
      </c>
      <c r="Q358" s="209">
        <v>541000</v>
      </c>
      <c r="R358" s="209">
        <v>541000</v>
      </c>
      <c r="S358" s="209">
        <v>541000</v>
      </c>
      <c r="T358" s="209">
        <v>590000</v>
      </c>
      <c r="U358" s="209">
        <v>590000</v>
      </c>
      <c r="V358" s="209">
        <v>590000</v>
      </c>
      <c r="W358" s="209">
        <v>440000</v>
      </c>
      <c r="X358" s="209">
        <v>440000</v>
      </c>
      <c r="Y358" s="209">
        <v>440000</v>
      </c>
      <c r="Z358" s="209">
        <v>289629</v>
      </c>
      <c r="AA358" s="178">
        <f t="shared" si="10"/>
        <v>289629</v>
      </c>
    </row>
    <row r="359" spans="1:28" ht="15.75" thickBot="1" x14ac:dyDescent="0.3">
      <c r="A359" s="254" t="str">
        <f t="shared" si="11"/>
        <v>186637</v>
      </c>
      <c r="B359" s="240" t="s">
        <v>787</v>
      </c>
      <c r="C359" s="188" t="s">
        <v>788</v>
      </c>
      <c r="D359" s="188" t="s">
        <v>5</v>
      </c>
      <c r="E359" s="209">
        <v>9000</v>
      </c>
      <c r="F359" s="209">
        <v>9000</v>
      </c>
      <c r="G359" s="209">
        <v>0</v>
      </c>
      <c r="H359" s="209">
        <v>0</v>
      </c>
      <c r="I359" s="209">
        <v>0</v>
      </c>
      <c r="J359" s="209">
        <v>0</v>
      </c>
      <c r="K359" s="209">
        <v>0</v>
      </c>
      <c r="L359" s="209">
        <v>0</v>
      </c>
      <c r="M359" s="209">
        <v>0</v>
      </c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178">
        <f t="shared" si="10"/>
        <v>0</v>
      </c>
    </row>
    <row r="360" spans="1:28" ht="15.75" thickBot="1" x14ac:dyDescent="0.3">
      <c r="A360" s="254" t="str">
        <f t="shared" si="11"/>
        <v>001114</v>
      </c>
      <c r="B360" s="240" t="s">
        <v>3616</v>
      </c>
      <c r="C360" s="188" t="s">
        <v>3617</v>
      </c>
      <c r="D360" s="18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>
        <v>989970.27</v>
      </c>
      <c r="S360" s="208">
        <v>989970.27</v>
      </c>
      <c r="T360" s="208">
        <v>148886185.31999999</v>
      </c>
      <c r="U360" s="208">
        <v>151173350.31999999</v>
      </c>
      <c r="V360" s="208">
        <v>151173350.31999999</v>
      </c>
      <c r="W360" s="208">
        <v>147917537.69</v>
      </c>
      <c r="X360" s="208">
        <v>149874180.97999999</v>
      </c>
      <c r="Y360" s="208">
        <v>149874180.97999999</v>
      </c>
      <c r="Z360" s="208">
        <v>146309885.43000001</v>
      </c>
      <c r="AA360" s="178">
        <f t="shared" si="10"/>
        <v>146309885.43000001</v>
      </c>
    </row>
    <row r="361" spans="1:28" ht="15.75" thickBot="1" x14ac:dyDescent="0.3">
      <c r="A361" s="254" t="str">
        <f t="shared" si="11"/>
        <v>172500</v>
      </c>
      <c r="B361" s="240" t="s">
        <v>1844</v>
      </c>
      <c r="C361" s="188" t="s">
        <v>1845</v>
      </c>
      <c r="D361" s="188" t="s">
        <v>5</v>
      </c>
      <c r="E361" s="209">
        <v>0</v>
      </c>
      <c r="F361" s="209">
        <v>0</v>
      </c>
      <c r="G361" s="209">
        <v>0</v>
      </c>
      <c r="H361" s="209">
        <v>0</v>
      </c>
      <c r="I361" s="209">
        <v>0</v>
      </c>
      <c r="J361" s="209">
        <v>0</v>
      </c>
      <c r="K361" s="209">
        <v>0</v>
      </c>
      <c r="L361" s="209">
        <v>0</v>
      </c>
      <c r="M361" s="209">
        <v>1021407.81</v>
      </c>
      <c r="N361" s="209">
        <v>1021407.81</v>
      </c>
      <c r="O361" s="209">
        <v>1021407.81</v>
      </c>
      <c r="P361" s="209">
        <v>1021407.81</v>
      </c>
      <c r="Q361" s="209">
        <v>989970.27</v>
      </c>
      <c r="R361" s="209">
        <v>989970.27</v>
      </c>
      <c r="S361" s="209">
        <v>989970.27</v>
      </c>
      <c r="T361" s="209">
        <v>959129.32</v>
      </c>
      <c r="U361" s="209">
        <v>959129.32</v>
      </c>
      <c r="V361" s="209">
        <v>959129.32</v>
      </c>
      <c r="W361" s="209">
        <v>930076.56</v>
      </c>
      <c r="X361" s="209">
        <v>930076.56</v>
      </c>
      <c r="Y361" s="209">
        <v>930076.56</v>
      </c>
      <c r="Z361" s="209">
        <v>897447.4</v>
      </c>
      <c r="AA361" s="178">
        <f t="shared" si="10"/>
        <v>897447.4</v>
      </c>
    </row>
    <row r="362" spans="1:28" ht="15.75" thickBot="1" x14ac:dyDescent="0.3">
      <c r="A362" s="254" t="str">
        <f t="shared" si="11"/>
        <v>172501</v>
      </c>
      <c r="B362" s="240" t="s">
        <v>3618</v>
      </c>
      <c r="C362" s="188" t="s">
        <v>3619</v>
      </c>
      <c r="D362" s="188" t="s">
        <v>5</v>
      </c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>
        <v>0</v>
      </c>
      <c r="S362" s="208">
        <v>0</v>
      </c>
      <c r="T362" s="208">
        <v>147927056</v>
      </c>
      <c r="U362" s="208">
        <v>150214221</v>
      </c>
      <c r="V362" s="208">
        <v>150214221</v>
      </c>
      <c r="W362" s="208">
        <v>146987461.13</v>
      </c>
      <c r="X362" s="208">
        <v>148944104.41999999</v>
      </c>
      <c r="Y362" s="208">
        <v>148944104.41999999</v>
      </c>
      <c r="Z362" s="208">
        <v>145412438.03</v>
      </c>
      <c r="AA362" s="178">
        <f t="shared" si="10"/>
        <v>145412438.03</v>
      </c>
    </row>
    <row r="363" spans="1:28" ht="15.75" thickBot="1" x14ac:dyDescent="0.3">
      <c r="A363" s="254" t="str">
        <f t="shared" si="11"/>
        <v>500140</v>
      </c>
      <c r="B363" s="239" t="s">
        <v>1835</v>
      </c>
      <c r="C363" s="245">
        <v>500140</v>
      </c>
      <c r="D363" s="257"/>
      <c r="E363" s="209">
        <v>51000427.420000002</v>
      </c>
      <c r="F363" s="209">
        <v>51113924.770000003</v>
      </c>
      <c r="G363" s="209">
        <v>51233647.119999997</v>
      </c>
      <c r="H363" s="209">
        <v>51337574.340000004</v>
      </c>
      <c r="I363" s="209">
        <v>51399040.259999998</v>
      </c>
      <c r="J363" s="209">
        <v>51518070.009999998</v>
      </c>
      <c r="K363" s="209">
        <v>51572743.68</v>
      </c>
      <c r="L363" s="209">
        <v>51686570.780000001</v>
      </c>
      <c r="M363" s="209">
        <v>49921908.299999997</v>
      </c>
      <c r="N363" s="209">
        <v>49921908.299999997</v>
      </c>
      <c r="O363" s="209">
        <v>50035545.369999997</v>
      </c>
      <c r="P363" s="209">
        <v>50149182.439999998</v>
      </c>
      <c r="Q363" s="209">
        <v>50211336.090000004</v>
      </c>
      <c r="R363" s="209">
        <v>50324973.159999996</v>
      </c>
      <c r="S363" s="209">
        <v>50438610.229999997</v>
      </c>
      <c r="T363" s="209">
        <v>49281923.299999997</v>
      </c>
      <c r="U363" s="209">
        <v>49387666.909999996</v>
      </c>
      <c r="V363" s="209">
        <v>49446613.020000003</v>
      </c>
      <c r="W363" s="209">
        <v>49503211.789999999</v>
      </c>
      <c r="X363" s="209">
        <v>49615850.880000003</v>
      </c>
      <c r="Y363" s="209">
        <v>49728489.969999999</v>
      </c>
      <c r="Z363" s="209">
        <v>49836948.780000001</v>
      </c>
      <c r="AA363" s="178">
        <f t="shared" si="10"/>
        <v>49836948.780000001</v>
      </c>
    </row>
    <row r="364" spans="1:28" ht="15.75" thickBot="1" x14ac:dyDescent="0.3">
      <c r="A364" s="254" t="str">
        <f t="shared" si="11"/>
        <v>500150</v>
      </c>
      <c r="B364" s="240" t="s">
        <v>1835</v>
      </c>
      <c r="C364" s="245">
        <v>500150</v>
      </c>
      <c r="D364" s="257"/>
      <c r="E364" s="208">
        <v>1908882.62</v>
      </c>
      <c r="F364" s="208">
        <v>1908882.62</v>
      </c>
      <c r="G364" s="208">
        <v>1915107.62</v>
      </c>
      <c r="H364" s="208">
        <v>1915107.62</v>
      </c>
      <c r="I364" s="208">
        <v>1915107.62</v>
      </c>
      <c r="J364" s="208">
        <v>1921332.62</v>
      </c>
      <c r="K364" s="208">
        <v>1862179.19</v>
      </c>
      <c r="L364" s="208">
        <v>1862179.19</v>
      </c>
      <c r="M364" s="208">
        <v>0</v>
      </c>
      <c r="N364" s="208">
        <v>0</v>
      </c>
      <c r="O364" s="208">
        <v>0</v>
      </c>
      <c r="P364" s="208">
        <v>0</v>
      </c>
      <c r="Q364" s="208">
        <v>0</v>
      </c>
      <c r="R364" s="208">
        <v>0</v>
      </c>
      <c r="S364" s="208">
        <v>0</v>
      </c>
      <c r="T364" s="208">
        <v>0</v>
      </c>
      <c r="U364" s="208">
        <v>0</v>
      </c>
      <c r="V364" s="208">
        <v>0</v>
      </c>
      <c r="W364" s="208">
        <v>0</v>
      </c>
      <c r="X364" s="208">
        <v>0</v>
      </c>
      <c r="Y364" s="208">
        <v>0</v>
      </c>
      <c r="Z364" s="208">
        <v>0</v>
      </c>
      <c r="AA364" s="178">
        <f t="shared" si="10"/>
        <v>0</v>
      </c>
    </row>
    <row r="365" spans="1:28" ht="15.75" thickBot="1" x14ac:dyDescent="0.3">
      <c r="A365" s="254" t="str">
        <f t="shared" si="11"/>
        <v>123020</v>
      </c>
      <c r="B365" s="189" t="s">
        <v>790</v>
      </c>
      <c r="C365" s="188" t="s">
        <v>791</v>
      </c>
      <c r="D365" s="188" t="s">
        <v>5</v>
      </c>
      <c r="E365" s="208">
        <v>46703.43</v>
      </c>
      <c r="F365" s="208">
        <v>46703.43</v>
      </c>
      <c r="G365" s="208">
        <v>52928.43</v>
      </c>
      <c r="H365" s="208">
        <v>52928.43</v>
      </c>
      <c r="I365" s="208">
        <v>52928.43</v>
      </c>
      <c r="J365" s="208">
        <v>59153.43</v>
      </c>
      <c r="K365" s="208">
        <v>0</v>
      </c>
      <c r="L365" s="208">
        <v>0</v>
      </c>
      <c r="M365" s="208">
        <v>0</v>
      </c>
      <c r="N365" s="208"/>
      <c r="O365" s="208"/>
      <c r="P365" s="208"/>
      <c r="Q365" s="208"/>
      <c r="R365" s="208"/>
      <c r="S365" s="208"/>
      <c r="T365" s="208">
        <v>0</v>
      </c>
      <c r="U365" s="208">
        <v>0</v>
      </c>
      <c r="V365" s="208">
        <v>0</v>
      </c>
      <c r="W365" s="208">
        <v>0</v>
      </c>
      <c r="X365" s="208"/>
      <c r="Y365" s="208"/>
      <c r="Z365" s="208"/>
      <c r="AA365" s="178">
        <f t="shared" si="10"/>
        <v>0</v>
      </c>
    </row>
    <row r="366" spans="1:28" ht="15.75" thickBot="1" x14ac:dyDescent="0.3">
      <c r="A366" s="254" t="str">
        <f t="shared" si="11"/>
        <v>124040</v>
      </c>
      <c r="B366" s="189" t="s">
        <v>793</v>
      </c>
      <c r="C366" s="188" t="s">
        <v>794</v>
      </c>
      <c r="D366" s="188" t="s">
        <v>5</v>
      </c>
      <c r="E366" s="209">
        <v>0</v>
      </c>
      <c r="F366" s="209">
        <v>0</v>
      </c>
      <c r="G366" s="209">
        <v>0</v>
      </c>
      <c r="H366" s="209">
        <v>0</v>
      </c>
      <c r="I366" s="209">
        <v>0</v>
      </c>
      <c r="J366" s="209">
        <v>0</v>
      </c>
      <c r="K366" s="209">
        <v>0</v>
      </c>
      <c r="L366" s="209">
        <v>0</v>
      </c>
      <c r="M366" s="209">
        <v>0</v>
      </c>
      <c r="N366" s="209">
        <v>0</v>
      </c>
      <c r="O366" s="209">
        <v>0</v>
      </c>
      <c r="P366" s="209">
        <v>0</v>
      </c>
      <c r="Q366" s="209">
        <v>0</v>
      </c>
      <c r="R366" s="209">
        <v>0</v>
      </c>
      <c r="S366" s="209">
        <v>0</v>
      </c>
      <c r="T366" s="209">
        <v>0</v>
      </c>
      <c r="U366" s="209">
        <v>0</v>
      </c>
      <c r="V366" s="209">
        <v>0</v>
      </c>
      <c r="W366" s="209">
        <v>0</v>
      </c>
      <c r="X366" s="209">
        <v>0</v>
      </c>
      <c r="Y366" s="209">
        <v>0</v>
      </c>
      <c r="Z366" s="209">
        <v>0</v>
      </c>
      <c r="AA366" s="178">
        <f t="shared" si="10"/>
        <v>0</v>
      </c>
    </row>
    <row r="367" spans="1:28" ht="15.75" thickBot="1" x14ac:dyDescent="0.3">
      <c r="A367" s="254" t="str">
        <f t="shared" si="11"/>
        <v>124059</v>
      </c>
      <c r="B367" s="189" t="s">
        <v>796</v>
      </c>
      <c r="C367" s="188" t="s">
        <v>797</v>
      </c>
      <c r="D367" s="188" t="s">
        <v>5</v>
      </c>
      <c r="E367" s="208">
        <v>0</v>
      </c>
      <c r="F367" s="208">
        <v>0</v>
      </c>
      <c r="G367" s="208">
        <v>0</v>
      </c>
      <c r="H367" s="208">
        <v>0</v>
      </c>
      <c r="I367" s="208">
        <v>0</v>
      </c>
      <c r="J367" s="208">
        <v>0</v>
      </c>
      <c r="K367" s="208">
        <v>0</v>
      </c>
      <c r="L367" s="208">
        <v>0</v>
      </c>
      <c r="M367" s="208">
        <v>0</v>
      </c>
      <c r="N367" s="208">
        <v>0</v>
      </c>
      <c r="O367" s="208">
        <v>0</v>
      </c>
      <c r="P367" s="208">
        <v>0</v>
      </c>
      <c r="Q367" s="208">
        <v>0</v>
      </c>
      <c r="R367" s="208">
        <v>0</v>
      </c>
      <c r="S367" s="208">
        <v>0</v>
      </c>
      <c r="T367" s="208">
        <v>0</v>
      </c>
      <c r="U367" s="208">
        <v>0</v>
      </c>
      <c r="V367" s="208">
        <v>0</v>
      </c>
      <c r="W367" s="208">
        <v>0</v>
      </c>
      <c r="X367" s="208">
        <v>0</v>
      </c>
      <c r="Y367" s="208">
        <v>0</v>
      </c>
      <c r="Z367" s="208">
        <v>0</v>
      </c>
      <c r="AA367" s="178">
        <f t="shared" si="10"/>
        <v>0</v>
      </c>
    </row>
    <row r="368" spans="1:28" ht="15.75" thickBot="1" x14ac:dyDescent="0.3">
      <c r="A368" s="254" t="str">
        <f t="shared" si="11"/>
        <v>124301</v>
      </c>
      <c r="B368" s="189" t="s">
        <v>799</v>
      </c>
      <c r="C368" s="188" t="s">
        <v>800</v>
      </c>
      <c r="D368" s="188" t="s">
        <v>5</v>
      </c>
      <c r="E368" s="209">
        <v>1862179.19</v>
      </c>
      <c r="F368" s="209">
        <v>1862179.19</v>
      </c>
      <c r="G368" s="209">
        <v>1862179.19</v>
      </c>
      <c r="H368" s="209">
        <v>1862179.19</v>
      </c>
      <c r="I368" s="209">
        <v>1862179.19</v>
      </c>
      <c r="J368" s="209">
        <v>1862179.19</v>
      </c>
      <c r="K368" s="209">
        <v>1862179.19</v>
      </c>
      <c r="L368" s="209">
        <v>1862179.19</v>
      </c>
      <c r="M368" s="209">
        <v>0</v>
      </c>
      <c r="N368" s="209">
        <v>0</v>
      </c>
      <c r="O368" s="209">
        <v>0</v>
      </c>
      <c r="P368" s="209">
        <v>0</v>
      </c>
      <c r="Q368" s="209">
        <v>0</v>
      </c>
      <c r="R368" s="209">
        <v>0</v>
      </c>
      <c r="S368" s="209">
        <v>0</v>
      </c>
      <c r="T368" s="209"/>
      <c r="U368" s="209"/>
      <c r="V368" s="209"/>
      <c r="W368" s="209"/>
      <c r="X368" s="209">
        <v>0</v>
      </c>
      <c r="Y368" s="209">
        <v>0</v>
      </c>
      <c r="Z368" s="209">
        <v>0</v>
      </c>
      <c r="AA368" s="178">
        <f t="shared" si="10"/>
        <v>0</v>
      </c>
    </row>
    <row r="369" spans="1:28" ht="15.75" thickBot="1" x14ac:dyDescent="0.3">
      <c r="A369" s="254" t="str">
        <f t="shared" si="11"/>
        <v>500151</v>
      </c>
      <c r="B369" s="240" t="s">
        <v>1838</v>
      </c>
      <c r="C369" s="245">
        <v>500151</v>
      </c>
      <c r="D369" s="257"/>
      <c r="E369" s="208">
        <v>49091544.799999997</v>
      </c>
      <c r="F369" s="208">
        <v>49205042.149999999</v>
      </c>
      <c r="G369" s="208">
        <v>49318539.5</v>
      </c>
      <c r="H369" s="208">
        <v>49422466.719999999</v>
      </c>
      <c r="I369" s="208">
        <v>49483932.640000001</v>
      </c>
      <c r="J369" s="208">
        <v>49596737.390000001</v>
      </c>
      <c r="K369" s="208">
        <v>49710564.490000002</v>
      </c>
      <c r="L369" s="208">
        <v>49824391.590000004</v>
      </c>
      <c r="M369" s="208">
        <v>49921908.299999997</v>
      </c>
      <c r="N369" s="208">
        <v>49921908.299999997</v>
      </c>
      <c r="O369" s="208">
        <v>50035545.369999997</v>
      </c>
      <c r="P369" s="208">
        <v>50149182.439999998</v>
      </c>
      <c r="Q369" s="208">
        <v>50211336.090000004</v>
      </c>
      <c r="R369" s="208">
        <v>50324973.159999996</v>
      </c>
      <c r="S369" s="208">
        <v>50438610.229999997</v>
      </c>
      <c r="T369" s="208">
        <v>49281923.299999997</v>
      </c>
      <c r="U369" s="208">
        <v>49387666.909999996</v>
      </c>
      <c r="V369" s="208">
        <v>49446613.020000003</v>
      </c>
      <c r="W369" s="208">
        <v>49503211.789999999</v>
      </c>
      <c r="X369" s="208">
        <v>49615850.880000003</v>
      </c>
      <c r="Y369" s="208">
        <v>49728489.969999999</v>
      </c>
      <c r="Z369" s="208">
        <v>49836948.780000001</v>
      </c>
      <c r="AA369" s="178">
        <f t="shared" si="10"/>
        <v>49836948.780000001</v>
      </c>
    </row>
    <row r="370" spans="1:28" ht="15.75" thickBot="1" x14ac:dyDescent="0.3">
      <c r="A370" s="254" t="str">
        <f t="shared" si="11"/>
        <v>124100</v>
      </c>
      <c r="B370" s="189" t="s">
        <v>802</v>
      </c>
      <c r="C370" s="188" t="s">
        <v>803</v>
      </c>
      <c r="D370" s="188" t="s">
        <v>5</v>
      </c>
      <c r="E370" s="209">
        <v>1561475.32</v>
      </c>
      <c r="F370" s="209">
        <v>1563060.24</v>
      </c>
      <c r="G370" s="209">
        <v>1564645.16</v>
      </c>
      <c r="H370" s="209">
        <v>1566230.08</v>
      </c>
      <c r="I370" s="209">
        <v>1567815</v>
      </c>
      <c r="J370" s="209">
        <v>1569399.92</v>
      </c>
      <c r="K370" s="209">
        <v>1570984.84</v>
      </c>
      <c r="L370" s="209">
        <v>1572569.76</v>
      </c>
      <c r="M370" s="209">
        <v>1588418</v>
      </c>
      <c r="N370" s="209">
        <v>1588418</v>
      </c>
      <c r="O370" s="209">
        <v>1591251.83</v>
      </c>
      <c r="P370" s="209">
        <v>1594085.66</v>
      </c>
      <c r="Q370" s="209">
        <v>1596919.49</v>
      </c>
      <c r="R370" s="209">
        <v>1599753.32</v>
      </c>
      <c r="S370" s="209">
        <v>1602587.15</v>
      </c>
      <c r="T370" s="209">
        <v>1482334.56</v>
      </c>
      <c r="U370" s="209">
        <v>1081909.71</v>
      </c>
      <c r="V370" s="209">
        <v>1084743.54</v>
      </c>
      <c r="W370" s="209">
        <v>1087577.3700000001</v>
      </c>
      <c r="X370" s="209">
        <v>1090411.2</v>
      </c>
      <c r="Y370" s="209">
        <v>1093245.03</v>
      </c>
      <c r="Z370" s="209">
        <v>1095765</v>
      </c>
      <c r="AA370" s="178">
        <f t="shared" si="10"/>
        <v>1095765</v>
      </c>
    </row>
    <row r="371" spans="1:28" ht="15.75" thickBot="1" x14ac:dyDescent="0.3">
      <c r="A371" s="254" t="str">
        <f t="shared" si="11"/>
        <v>124101</v>
      </c>
      <c r="B371" s="189" t="s">
        <v>805</v>
      </c>
      <c r="C371" s="188" t="s">
        <v>806</v>
      </c>
      <c r="D371" s="188" t="s">
        <v>5</v>
      </c>
      <c r="E371" s="208">
        <v>2370508.6800000002</v>
      </c>
      <c r="F371" s="208">
        <v>2374402.6</v>
      </c>
      <c r="G371" s="208">
        <v>2378296.52</v>
      </c>
      <c r="H371" s="208">
        <v>2382190.44</v>
      </c>
      <c r="I371" s="208">
        <v>2386084.36</v>
      </c>
      <c r="J371" s="208">
        <v>2389978.2799999998</v>
      </c>
      <c r="K371" s="208">
        <v>2393872.2000000002</v>
      </c>
      <c r="L371" s="208">
        <v>2397766.12</v>
      </c>
      <c r="M371" s="208">
        <v>2401662</v>
      </c>
      <c r="N371" s="208">
        <v>2401662</v>
      </c>
      <c r="O371" s="208">
        <v>2405506.33</v>
      </c>
      <c r="P371" s="208">
        <v>2409350.66</v>
      </c>
      <c r="Q371" s="208">
        <v>2413194.9900000002</v>
      </c>
      <c r="R371" s="208">
        <v>2417039.3199999998</v>
      </c>
      <c r="S371" s="208">
        <v>2420883.65</v>
      </c>
      <c r="T371" s="208">
        <v>2424727.98</v>
      </c>
      <c r="U371" s="208">
        <v>2136791.09</v>
      </c>
      <c r="V371" s="208">
        <v>2140635.42</v>
      </c>
      <c r="W371" s="208">
        <v>2144479.75</v>
      </c>
      <c r="X371" s="208">
        <v>2148324.08</v>
      </c>
      <c r="Y371" s="208">
        <v>2152168.41</v>
      </c>
      <c r="Z371" s="208">
        <v>2156015</v>
      </c>
      <c r="AA371" s="178">
        <f t="shared" si="10"/>
        <v>2156015</v>
      </c>
    </row>
    <row r="372" spans="1:28" ht="15.75" thickBot="1" x14ac:dyDescent="0.3">
      <c r="A372" s="254" t="str">
        <f t="shared" si="11"/>
        <v>124102</v>
      </c>
      <c r="B372" s="189" t="s">
        <v>808</v>
      </c>
      <c r="C372" s="188" t="s">
        <v>809</v>
      </c>
      <c r="D372" s="188" t="s">
        <v>5</v>
      </c>
      <c r="E372" s="209">
        <v>8598587.8000000007</v>
      </c>
      <c r="F372" s="209">
        <v>8618385.3800000008</v>
      </c>
      <c r="G372" s="209">
        <v>8638182.9600000009</v>
      </c>
      <c r="H372" s="209">
        <v>8650093</v>
      </c>
      <c r="I372" s="209">
        <v>8617141.8200000003</v>
      </c>
      <c r="J372" s="209">
        <v>8635529.4700000007</v>
      </c>
      <c r="K372" s="209">
        <v>8654939.4700000007</v>
      </c>
      <c r="L372" s="209">
        <v>8674349.4700000007</v>
      </c>
      <c r="M372" s="209">
        <v>8693723.4700000007</v>
      </c>
      <c r="N372" s="209">
        <v>8693723.4700000007</v>
      </c>
      <c r="O372" s="209">
        <v>8713133.4700000007</v>
      </c>
      <c r="P372" s="209">
        <v>8732543.4700000007</v>
      </c>
      <c r="Q372" s="209">
        <v>8700470.0500000007</v>
      </c>
      <c r="R372" s="209">
        <v>8719880.0500000007</v>
      </c>
      <c r="S372" s="209">
        <v>8739290.0500000007</v>
      </c>
      <c r="T372" s="209">
        <v>8653335.9299999997</v>
      </c>
      <c r="U372" s="209">
        <v>8673184.1099999994</v>
      </c>
      <c r="V372" s="209">
        <v>8638626.8499999996</v>
      </c>
      <c r="W372" s="209">
        <v>8601722.25</v>
      </c>
      <c r="X372" s="209">
        <v>8620857.9700000007</v>
      </c>
      <c r="Y372" s="209">
        <v>8639993.6899999995</v>
      </c>
      <c r="Z372" s="209">
        <v>8658472.1999999993</v>
      </c>
      <c r="AA372" s="178">
        <f t="shared" si="10"/>
        <v>8658472.1999999993</v>
      </c>
    </row>
    <row r="373" spans="1:28" ht="15.75" thickBot="1" x14ac:dyDescent="0.3">
      <c r="A373" s="254" t="str">
        <f t="shared" si="11"/>
        <v>124103</v>
      </c>
      <c r="B373" s="189" t="s">
        <v>811</v>
      </c>
      <c r="C373" s="188" t="s">
        <v>812</v>
      </c>
      <c r="D373" s="188" t="s">
        <v>5</v>
      </c>
      <c r="E373" s="209">
        <v>0</v>
      </c>
      <c r="F373" s="209">
        <v>0</v>
      </c>
      <c r="G373" s="209">
        <v>0</v>
      </c>
      <c r="H373" s="209">
        <v>0</v>
      </c>
      <c r="I373" s="209">
        <v>0</v>
      </c>
      <c r="J373" s="209">
        <v>0</v>
      </c>
      <c r="K373" s="209">
        <v>0</v>
      </c>
      <c r="L373" s="209">
        <v>0</v>
      </c>
      <c r="M373" s="209">
        <v>0</v>
      </c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178">
        <f t="shared" si="10"/>
        <v>0</v>
      </c>
    </row>
    <row r="374" spans="1:28" ht="15.75" thickBot="1" x14ac:dyDescent="0.3">
      <c r="A374" s="254" t="str">
        <f t="shared" si="11"/>
        <v>124104</v>
      </c>
      <c r="B374" s="189" t="s">
        <v>814</v>
      </c>
      <c r="C374" s="188" t="s">
        <v>815</v>
      </c>
      <c r="D374" s="188" t="s">
        <v>5</v>
      </c>
      <c r="E374" s="208">
        <v>4878243.2</v>
      </c>
      <c r="F374" s="208">
        <v>4888785.3499999996</v>
      </c>
      <c r="G374" s="208">
        <v>4899327.5</v>
      </c>
      <c r="H374" s="208">
        <v>4910188.25</v>
      </c>
      <c r="I374" s="208">
        <v>4920951.5</v>
      </c>
      <c r="J374" s="208">
        <v>4931714.75</v>
      </c>
      <c r="K374" s="208">
        <v>4942478</v>
      </c>
      <c r="L374" s="208">
        <v>4953241.25</v>
      </c>
      <c r="M374" s="208">
        <v>4964004.5</v>
      </c>
      <c r="N374" s="208">
        <v>4964004.5</v>
      </c>
      <c r="O374" s="208">
        <v>4974767.75</v>
      </c>
      <c r="P374" s="208">
        <v>4985531</v>
      </c>
      <c r="Q374" s="208">
        <v>4996294.25</v>
      </c>
      <c r="R374" s="208">
        <v>5007057.5</v>
      </c>
      <c r="S374" s="208">
        <v>5017820.75</v>
      </c>
      <c r="T374" s="208">
        <v>4278491.76</v>
      </c>
      <c r="U374" s="208">
        <v>5039551.42</v>
      </c>
      <c r="V374" s="208">
        <v>5050518.84</v>
      </c>
      <c r="W374" s="208">
        <v>5061486.26</v>
      </c>
      <c r="X374" s="208">
        <v>5072453.68</v>
      </c>
      <c r="Y374" s="208">
        <v>5083421.0999999996</v>
      </c>
      <c r="Z374" s="208">
        <v>5094388.5199999996</v>
      </c>
      <c r="AA374" s="178">
        <f t="shared" si="10"/>
        <v>5094388.5199999996</v>
      </c>
    </row>
    <row r="375" spans="1:28" ht="15.75" thickBot="1" x14ac:dyDescent="0.3">
      <c r="A375" s="254" t="str">
        <f t="shared" si="11"/>
        <v>124107</v>
      </c>
      <c r="B375" s="189" t="s">
        <v>802</v>
      </c>
      <c r="C375" s="188" t="s">
        <v>817</v>
      </c>
      <c r="D375" s="188" t="s">
        <v>5</v>
      </c>
      <c r="E375" s="209">
        <v>345901</v>
      </c>
      <c r="F375" s="209">
        <v>346632</v>
      </c>
      <c r="G375" s="209">
        <v>347363</v>
      </c>
      <c r="H375" s="209">
        <v>347929</v>
      </c>
      <c r="I375" s="209">
        <v>348661</v>
      </c>
      <c r="J375" s="209">
        <v>349393</v>
      </c>
      <c r="K375" s="209">
        <v>350125</v>
      </c>
      <c r="L375" s="209">
        <v>350857</v>
      </c>
      <c r="M375" s="209">
        <v>351589</v>
      </c>
      <c r="N375" s="209">
        <v>351589</v>
      </c>
      <c r="O375" s="209">
        <v>352321</v>
      </c>
      <c r="P375" s="209">
        <v>353053</v>
      </c>
      <c r="Q375" s="209">
        <v>353785</v>
      </c>
      <c r="R375" s="209">
        <v>354517</v>
      </c>
      <c r="S375" s="209">
        <v>355249</v>
      </c>
      <c r="T375" s="209">
        <v>355981</v>
      </c>
      <c r="U375" s="209">
        <v>356728</v>
      </c>
      <c r="V375" s="209">
        <v>357475</v>
      </c>
      <c r="W375" s="209">
        <v>358222</v>
      </c>
      <c r="X375" s="209">
        <v>358969</v>
      </c>
      <c r="Y375" s="209">
        <v>359716</v>
      </c>
      <c r="Z375" s="209">
        <v>360463</v>
      </c>
      <c r="AA375" s="178">
        <f t="shared" si="10"/>
        <v>360463</v>
      </c>
    </row>
    <row r="376" spans="1:28" ht="15.75" thickBot="1" x14ac:dyDescent="0.3">
      <c r="A376" s="254" t="str">
        <f t="shared" si="11"/>
        <v>124108</v>
      </c>
      <c r="B376" s="189" t="s">
        <v>814</v>
      </c>
      <c r="C376" s="188" t="s">
        <v>819</v>
      </c>
      <c r="D376" s="188" t="s">
        <v>5</v>
      </c>
      <c r="E376" s="208">
        <v>9036967.2799999993</v>
      </c>
      <c r="F376" s="208">
        <v>9059059.0399999991</v>
      </c>
      <c r="G376" s="208">
        <v>9081150.8000000007</v>
      </c>
      <c r="H376" s="208">
        <v>9102138</v>
      </c>
      <c r="I376" s="208">
        <v>9124686.5800000001</v>
      </c>
      <c r="J376" s="208">
        <v>9147235.1600000001</v>
      </c>
      <c r="K376" s="208">
        <v>9169783.7400000002</v>
      </c>
      <c r="L376" s="208">
        <v>9192332.3200000003</v>
      </c>
      <c r="M376" s="208">
        <v>9214880.9000000004</v>
      </c>
      <c r="N376" s="208">
        <v>9214880.9000000004</v>
      </c>
      <c r="O376" s="208">
        <v>9237429.4800000004</v>
      </c>
      <c r="P376" s="208">
        <v>9259978.0600000005</v>
      </c>
      <c r="Q376" s="208">
        <v>9282526.6400000006</v>
      </c>
      <c r="R376" s="208">
        <v>9305075.2200000007</v>
      </c>
      <c r="S376" s="208">
        <v>9327623.8000000007</v>
      </c>
      <c r="T376" s="208">
        <v>9058391.1600000001</v>
      </c>
      <c r="U376" s="208">
        <v>9017233</v>
      </c>
      <c r="V376" s="208">
        <v>9038735.1699999999</v>
      </c>
      <c r="W376" s="208">
        <v>9060237.3399999999</v>
      </c>
      <c r="X376" s="208">
        <v>9081739.5099999998</v>
      </c>
      <c r="Y376" s="208">
        <v>9103241.6799999997</v>
      </c>
      <c r="Z376" s="208">
        <v>9124743.8499999996</v>
      </c>
      <c r="AA376" s="178">
        <f t="shared" si="10"/>
        <v>9124743.8499999996</v>
      </c>
    </row>
    <row r="377" spans="1:28" ht="15.75" thickBot="1" x14ac:dyDescent="0.3">
      <c r="A377" s="254" t="str">
        <f t="shared" si="11"/>
        <v>124109</v>
      </c>
      <c r="B377" s="189" t="s">
        <v>821</v>
      </c>
      <c r="C377" s="188" t="s">
        <v>822</v>
      </c>
      <c r="D377" s="188" t="s">
        <v>5</v>
      </c>
      <c r="E377" s="209">
        <v>10054824.140000001</v>
      </c>
      <c r="F377" s="209">
        <v>10085364.42</v>
      </c>
      <c r="G377" s="209">
        <v>10115904.699999999</v>
      </c>
      <c r="H377" s="209">
        <v>10146444.98</v>
      </c>
      <c r="I377" s="209">
        <v>10176985.26</v>
      </c>
      <c r="J377" s="209">
        <v>10207525.539999999</v>
      </c>
      <c r="K377" s="209">
        <v>10238065.82</v>
      </c>
      <c r="L377" s="209">
        <v>10268606.1</v>
      </c>
      <c r="M377" s="209">
        <v>10241254.449999999</v>
      </c>
      <c r="N377" s="209">
        <v>10241254.449999999</v>
      </c>
      <c r="O377" s="209">
        <v>10267861.449999999</v>
      </c>
      <c r="P377" s="209">
        <v>10294468.449999999</v>
      </c>
      <c r="Q377" s="209">
        <v>10321075.449999999</v>
      </c>
      <c r="R377" s="209">
        <v>10347682.449999999</v>
      </c>
      <c r="S377" s="209">
        <v>10374289.449999999</v>
      </c>
      <c r="T377" s="209">
        <v>10400896.449999999</v>
      </c>
      <c r="U377" s="209">
        <v>10427503.449999999</v>
      </c>
      <c r="V377" s="209">
        <v>10454110.449999999</v>
      </c>
      <c r="W377" s="209">
        <v>10480717.449999999</v>
      </c>
      <c r="X377" s="209">
        <v>10507324.449999999</v>
      </c>
      <c r="Y377" s="209">
        <v>10533931.449999999</v>
      </c>
      <c r="Z377" s="209">
        <v>10558028.189999999</v>
      </c>
      <c r="AA377" s="178">
        <f t="shared" si="10"/>
        <v>10558028.189999999</v>
      </c>
    </row>
    <row r="378" spans="1:28" ht="15.75" thickBot="1" x14ac:dyDescent="0.3">
      <c r="A378" s="254" t="str">
        <f t="shared" si="11"/>
        <v>124110</v>
      </c>
      <c r="B378" s="189" t="s">
        <v>824</v>
      </c>
      <c r="C378" s="188" t="s">
        <v>825</v>
      </c>
      <c r="D378" s="188" t="s">
        <v>5</v>
      </c>
      <c r="E378" s="208">
        <v>6856141</v>
      </c>
      <c r="F378" s="208">
        <v>6871378.75</v>
      </c>
      <c r="G378" s="208">
        <v>6886616.5</v>
      </c>
      <c r="H378" s="208">
        <v>6901854.25</v>
      </c>
      <c r="I378" s="208">
        <v>6917092</v>
      </c>
      <c r="J378" s="208">
        <v>6932329.75</v>
      </c>
      <c r="K378" s="208">
        <v>6947567.5</v>
      </c>
      <c r="L378" s="208">
        <v>6962805.25</v>
      </c>
      <c r="M378" s="208">
        <v>6977706</v>
      </c>
      <c r="N378" s="208">
        <v>6977706</v>
      </c>
      <c r="O378" s="208">
        <v>6993018.8300000001</v>
      </c>
      <c r="P378" s="208">
        <v>7008331.6600000001</v>
      </c>
      <c r="Q378" s="208">
        <v>7023644.4900000002</v>
      </c>
      <c r="R378" s="208">
        <v>7038957.3200000003</v>
      </c>
      <c r="S378" s="208">
        <v>7054270.1500000004</v>
      </c>
      <c r="T378" s="208">
        <v>7069582.9800000004</v>
      </c>
      <c r="U378" s="208">
        <v>7084895.8099999996</v>
      </c>
      <c r="V378" s="208">
        <v>7100208.6399999997</v>
      </c>
      <c r="W378" s="208">
        <v>7115521.4699999997</v>
      </c>
      <c r="X378" s="208">
        <v>7130834.2999999998</v>
      </c>
      <c r="Y378" s="208">
        <v>7146147.1299999999</v>
      </c>
      <c r="Z378" s="208">
        <v>7160752</v>
      </c>
      <c r="AA378" s="178">
        <f t="shared" si="10"/>
        <v>7160752</v>
      </c>
    </row>
    <row r="379" spans="1:28" ht="15.75" thickBot="1" x14ac:dyDescent="0.3">
      <c r="A379" s="254" t="str">
        <f t="shared" si="11"/>
        <v>124111</v>
      </c>
      <c r="B379" s="189" t="s">
        <v>824</v>
      </c>
      <c r="C379" s="188" t="s">
        <v>827</v>
      </c>
      <c r="D379" s="188" t="s">
        <v>5</v>
      </c>
      <c r="E379" s="209">
        <v>1269393.7</v>
      </c>
      <c r="F379" s="209">
        <v>1272615.8700000001</v>
      </c>
      <c r="G379" s="209">
        <v>1275838.04</v>
      </c>
      <c r="H379" s="209">
        <v>1278478.33</v>
      </c>
      <c r="I379" s="209">
        <v>1281729.6599999999</v>
      </c>
      <c r="J379" s="209">
        <v>1284980.99</v>
      </c>
      <c r="K379" s="209">
        <v>1288232.32</v>
      </c>
      <c r="L379" s="209">
        <v>1291483.6499999999</v>
      </c>
      <c r="M379" s="209">
        <v>1294734.98</v>
      </c>
      <c r="N379" s="209">
        <v>1294734.98</v>
      </c>
      <c r="O379" s="209">
        <v>1297986.31</v>
      </c>
      <c r="P379" s="209">
        <v>1301237.6399999999</v>
      </c>
      <c r="Q379" s="209">
        <v>1304488.97</v>
      </c>
      <c r="R379" s="209">
        <v>1307740.3</v>
      </c>
      <c r="S379" s="209">
        <v>1310991.6299999999</v>
      </c>
      <c r="T379" s="209">
        <v>1314242.96</v>
      </c>
      <c r="U379" s="209">
        <v>1317574.46</v>
      </c>
      <c r="V379" s="209">
        <v>1320905.96</v>
      </c>
      <c r="W379" s="209">
        <v>1324237.46</v>
      </c>
      <c r="X379" s="209">
        <v>1327568.96</v>
      </c>
      <c r="Y379" s="209">
        <v>1330900.46</v>
      </c>
      <c r="Z379" s="209">
        <v>1334232</v>
      </c>
      <c r="AA379" s="178">
        <f t="shared" si="10"/>
        <v>1334232</v>
      </c>
    </row>
    <row r="380" spans="1:28" ht="15.75" thickBot="1" x14ac:dyDescent="0.3">
      <c r="A380" s="254" t="str">
        <f t="shared" si="11"/>
        <v>124112</v>
      </c>
      <c r="B380" s="189" t="s">
        <v>829</v>
      </c>
      <c r="C380" s="188" t="s">
        <v>830</v>
      </c>
      <c r="D380" s="188" t="s">
        <v>5</v>
      </c>
      <c r="E380" s="208">
        <v>3789388.68</v>
      </c>
      <c r="F380" s="208">
        <v>3794367</v>
      </c>
      <c r="G380" s="208">
        <v>3799345.32</v>
      </c>
      <c r="H380" s="208">
        <v>3804323.64</v>
      </c>
      <c r="I380" s="208">
        <v>3809301.96</v>
      </c>
      <c r="J380" s="208">
        <v>3814280.28</v>
      </c>
      <c r="K380" s="208">
        <v>3819258.6</v>
      </c>
      <c r="L380" s="208">
        <v>3824236.92</v>
      </c>
      <c r="M380" s="208">
        <v>3856904</v>
      </c>
      <c r="N380" s="208">
        <v>3856904</v>
      </c>
      <c r="O380" s="208">
        <v>3864351.17</v>
      </c>
      <c r="P380" s="208">
        <v>3871798.34</v>
      </c>
      <c r="Q380" s="208">
        <v>3879245.51</v>
      </c>
      <c r="R380" s="208">
        <v>3886692.68</v>
      </c>
      <c r="S380" s="208">
        <v>3894139.85</v>
      </c>
      <c r="T380" s="208">
        <v>3901587.02</v>
      </c>
      <c r="U380" s="208">
        <v>3909034.19</v>
      </c>
      <c r="V380" s="208">
        <v>3916481.36</v>
      </c>
      <c r="W380" s="208">
        <v>3923928.53</v>
      </c>
      <c r="X380" s="208">
        <v>3931375.7</v>
      </c>
      <c r="Y380" s="208">
        <v>3938822.87</v>
      </c>
      <c r="Z380" s="208">
        <v>3946277</v>
      </c>
      <c r="AA380" s="178">
        <f t="shared" si="10"/>
        <v>3946277</v>
      </c>
    </row>
    <row r="381" spans="1:28" ht="15.75" thickBot="1" x14ac:dyDescent="0.3">
      <c r="A381" s="254" t="str">
        <f t="shared" si="11"/>
        <v>124113</v>
      </c>
      <c r="B381" s="189" t="s">
        <v>829</v>
      </c>
      <c r="C381" s="188" t="s">
        <v>832</v>
      </c>
      <c r="D381" s="188" t="s">
        <v>5</v>
      </c>
      <c r="E381" s="209">
        <v>330114</v>
      </c>
      <c r="F381" s="209">
        <v>330991.5</v>
      </c>
      <c r="G381" s="209">
        <v>331869</v>
      </c>
      <c r="H381" s="209">
        <v>332596.75</v>
      </c>
      <c r="I381" s="209">
        <v>333483.5</v>
      </c>
      <c r="J381" s="209">
        <v>334370.25</v>
      </c>
      <c r="K381" s="209">
        <v>335257</v>
      </c>
      <c r="L381" s="209">
        <v>336143.75</v>
      </c>
      <c r="M381" s="209">
        <v>337031</v>
      </c>
      <c r="N381" s="209">
        <v>337031</v>
      </c>
      <c r="O381" s="209">
        <v>337917.75</v>
      </c>
      <c r="P381" s="209">
        <v>338804.5</v>
      </c>
      <c r="Q381" s="209">
        <v>339691.25</v>
      </c>
      <c r="R381" s="209">
        <v>340578</v>
      </c>
      <c r="S381" s="209">
        <v>341464.75</v>
      </c>
      <c r="T381" s="209">
        <v>342351.5</v>
      </c>
      <c r="U381" s="209">
        <v>343261.67</v>
      </c>
      <c r="V381" s="209">
        <v>344171.79</v>
      </c>
      <c r="W381" s="209">
        <v>345081.91</v>
      </c>
      <c r="X381" s="209">
        <v>345992.03</v>
      </c>
      <c r="Y381" s="209">
        <v>346902.15</v>
      </c>
      <c r="Z381" s="209">
        <v>347812.02</v>
      </c>
      <c r="AA381" s="178">
        <f t="shared" si="10"/>
        <v>347812.02</v>
      </c>
    </row>
    <row r="382" spans="1:28" ht="15.75" thickBot="1" x14ac:dyDescent="0.3">
      <c r="A382" s="254" t="str">
        <f t="shared" si="11"/>
        <v>500141</v>
      </c>
      <c r="B382" s="239" t="s">
        <v>1840</v>
      </c>
      <c r="C382" s="245">
        <v>500141</v>
      </c>
      <c r="D382" s="257"/>
      <c r="E382" s="208">
        <v>2931280.5</v>
      </c>
      <c r="F382" s="208">
        <v>6051678.2699999996</v>
      </c>
      <c r="G382" s="208">
        <v>11577928.359999999</v>
      </c>
      <c r="H382" s="208">
        <v>7743421.0800000001</v>
      </c>
      <c r="I382" s="208">
        <v>7441633.3600000003</v>
      </c>
      <c r="J382" s="208">
        <v>12564273.76</v>
      </c>
      <c r="K382" s="208">
        <v>8169751.4400000004</v>
      </c>
      <c r="L382" s="208">
        <v>8408660.0999999996</v>
      </c>
      <c r="M382" s="208">
        <v>13736483.01</v>
      </c>
      <c r="N382" s="208">
        <v>13736483.01</v>
      </c>
      <c r="O382" s="208">
        <v>9987332.7899999991</v>
      </c>
      <c r="P382" s="208">
        <v>10039840.470000001</v>
      </c>
      <c r="Q382" s="208">
        <v>15645774.09</v>
      </c>
      <c r="R382" s="208">
        <v>13346590.33</v>
      </c>
      <c r="S382" s="208">
        <v>13023214.68</v>
      </c>
      <c r="T382" s="208">
        <v>17714608.219999999</v>
      </c>
      <c r="U382" s="208">
        <v>15847048.300000001</v>
      </c>
      <c r="V382" s="208">
        <v>18735075.120000001</v>
      </c>
      <c r="W382" s="208">
        <v>27423181.23</v>
      </c>
      <c r="X382" s="208">
        <v>29262433.140000001</v>
      </c>
      <c r="Y382" s="208">
        <v>33393272.079999998</v>
      </c>
      <c r="Z382" s="208">
        <v>37149849.719999999</v>
      </c>
      <c r="AA382" s="178">
        <f t="shared" si="10"/>
        <v>37149849.719999999</v>
      </c>
    </row>
    <row r="383" spans="1:28" ht="15.75" thickBot="1" x14ac:dyDescent="0.3">
      <c r="A383" s="254" t="str">
        <f t="shared" si="11"/>
        <v>500153</v>
      </c>
      <c r="B383" s="240" t="s">
        <v>1842</v>
      </c>
      <c r="C383" s="245">
        <v>500153</v>
      </c>
      <c r="D383" s="257"/>
      <c r="E383" s="209">
        <v>1623327.36</v>
      </c>
      <c r="F383" s="209">
        <v>1632899.15</v>
      </c>
      <c r="G383" s="209">
        <v>5425641.96</v>
      </c>
      <c r="H383" s="209">
        <v>1722225.2</v>
      </c>
      <c r="I383" s="209">
        <v>2098803.29</v>
      </c>
      <c r="J383" s="209">
        <v>5915068.29</v>
      </c>
      <c r="K383" s="209">
        <v>3454136.05</v>
      </c>
      <c r="L383" s="209">
        <v>3799091.67</v>
      </c>
      <c r="M383" s="209">
        <v>8300320.8099999996</v>
      </c>
      <c r="N383" s="209">
        <v>8300320.8099999996</v>
      </c>
      <c r="O383" s="209">
        <v>5079921.54</v>
      </c>
      <c r="P383" s="209">
        <v>5136678.5599999996</v>
      </c>
      <c r="Q383" s="209">
        <v>8645030.1099999994</v>
      </c>
      <c r="R383" s="209">
        <v>4194940.42</v>
      </c>
      <c r="S383" s="209">
        <v>4423736.91</v>
      </c>
      <c r="T383" s="209">
        <v>8242653.6900000004</v>
      </c>
      <c r="U383" s="209">
        <v>5658228.5800000001</v>
      </c>
      <c r="V383" s="209">
        <v>6233593.8499999996</v>
      </c>
      <c r="W383" s="209">
        <v>9704301.7200000007</v>
      </c>
      <c r="X383" s="209">
        <v>9748229.5600000005</v>
      </c>
      <c r="Y383" s="209">
        <v>10293067.279999999</v>
      </c>
      <c r="Z383" s="209">
        <v>12377063.92</v>
      </c>
      <c r="AA383" s="178">
        <f t="shared" si="10"/>
        <v>12377063.92</v>
      </c>
    </row>
    <row r="384" spans="1:28" ht="15.75" thickBot="1" x14ac:dyDescent="0.3">
      <c r="A384" s="254" t="str">
        <f t="shared" si="11"/>
        <v>143008</v>
      </c>
      <c r="B384" s="189" t="s">
        <v>3787</v>
      </c>
      <c r="C384" s="188" t="s">
        <v>3788</v>
      </c>
      <c r="D384" s="188" t="s">
        <v>5</v>
      </c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>
        <v>0</v>
      </c>
      <c r="Y384" s="208">
        <v>0</v>
      </c>
      <c r="Z384" s="208">
        <v>0</v>
      </c>
      <c r="AA384" s="178">
        <f t="shared" si="10"/>
        <v>0</v>
      </c>
      <c r="AB384" s="204"/>
    </row>
    <row r="385" spans="1:27" ht="15.75" thickBot="1" x14ac:dyDescent="0.3">
      <c r="A385" s="254" t="str">
        <f t="shared" si="11"/>
        <v>165900</v>
      </c>
      <c r="B385" s="189" t="s">
        <v>834</v>
      </c>
      <c r="C385" s="188" t="s">
        <v>835</v>
      </c>
      <c r="D385" s="188" t="s">
        <v>5</v>
      </c>
      <c r="E385" s="209">
        <v>0</v>
      </c>
      <c r="F385" s="209">
        <v>0</v>
      </c>
      <c r="G385" s="209">
        <v>1691605.06</v>
      </c>
      <c r="H385" s="209">
        <v>0</v>
      </c>
      <c r="I385" s="209">
        <v>0</v>
      </c>
      <c r="J385" s="209">
        <v>1764897.83</v>
      </c>
      <c r="K385" s="209">
        <v>0</v>
      </c>
      <c r="L385" s="209">
        <v>0</v>
      </c>
      <c r="M385" s="209">
        <v>1667622.91</v>
      </c>
      <c r="N385" s="209">
        <v>1667622.91</v>
      </c>
      <c r="O385" s="209">
        <v>0</v>
      </c>
      <c r="P385" s="209">
        <v>0</v>
      </c>
      <c r="Q385" s="209">
        <v>1524340.33</v>
      </c>
      <c r="R385" s="209">
        <v>0</v>
      </c>
      <c r="S385" s="209">
        <v>0</v>
      </c>
      <c r="T385" s="209">
        <v>1431473.92</v>
      </c>
      <c r="U385" s="209">
        <v>0</v>
      </c>
      <c r="V385" s="209">
        <v>0</v>
      </c>
      <c r="W385" s="209">
        <v>1449207.75</v>
      </c>
      <c r="X385" s="209">
        <v>0</v>
      </c>
      <c r="Y385" s="209">
        <v>0</v>
      </c>
      <c r="Z385" s="209">
        <v>1714190.56</v>
      </c>
      <c r="AA385" s="178">
        <f t="shared" si="10"/>
        <v>1714190.56</v>
      </c>
    </row>
    <row r="386" spans="1:27" ht="15.75" thickBot="1" x14ac:dyDescent="0.3">
      <c r="A386" s="254" t="str">
        <f t="shared" si="11"/>
        <v>174101</v>
      </c>
      <c r="B386" s="189" t="s">
        <v>837</v>
      </c>
      <c r="C386" s="188" t="s">
        <v>838</v>
      </c>
      <c r="D386" s="188" t="s">
        <v>5</v>
      </c>
      <c r="E386" s="208">
        <v>0</v>
      </c>
      <c r="F386" s="208">
        <v>0</v>
      </c>
      <c r="G386" s="208">
        <v>1997717</v>
      </c>
      <c r="H386" s="208">
        <v>0</v>
      </c>
      <c r="I386" s="208">
        <v>0</v>
      </c>
      <c r="J386" s="208">
        <v>1957839</v>
      </c>
      <c r="K386" s="208">
        <v>0</v>
      </c>
      <c r="L386" s="208">
        <v>0</v>
      </c>
      <c r="M386" s="208">
        <v>1956163</v>
      </c>
      <c r="N386" s="208">
        <v>1956163</v>
      </c>
      <c r="O386" s="208">
        <v>0</v>
      </c>
      <c r="P386" s="208">
        <v>0</v>
      </c>
      <c r="Q386" s="208">
        <v>1947168</v>
      </c>
      <c r="R386" s="208">
        <v>0</v>
      </c>
      <c r="S386" s="208">
        <v>0</v>
      </c>
      <c r="T386" s="208">
        <v>1925540</v>
      </c>
      <c r="U386" s="208">
        <v>0</v>
      </c>
      <c r="V386" s="208">
        <v>0</v>
      </c>
      <c r="W386" s="208">
        <v>1836925</v>
      </c>
      <c r="X386" s="208">
        <v>1836925</v>
      </c>
      <c r="Y386" s="208">
        <v>1836925</v>
      </c>
      <c r="Z386" s="208">
        <v>1750251</v>
      </c>
      <c r="AA386" s="178">
        <f t="shared" si="10"/>
        <v>1750251</v>
      </c>
    </row>
    <row r="387" spans="1:27" ht="15.75" thickBot="1" x14ac:dyDescent="0.3">
      <c r="A387" s="254" t="str">
        <f t="shared" si="11"/>
        <v>181500</v>
      </c>
      <c r="B387" s="189" t="s">
        <v>840</v>
      </c>
      <c r="C387" s="188" t="s">
        <v>841</v>
      </c>
      <c r="D387" s="188" t="s">
        <v>5</v>
      </c>
      <c r="E387" s="209">
        <v>299253.84999999998</v>
      </c>
      <c r="F387" s="209">
        <v>284291.15999999997</v>
      </c>
      <c r="G387" s="209">
        <v>269328.46999999997</v>
      </c>
      <c r="H387" s="209">
        <v>254365.78</v>
      </c>
      <c r="I387" s="209">
        <v>302325.09000000003</v>
      </c>
      <c r="J387" s="209">
        <v>311496.90000000002</v>
      </c>
      <c r="K387" s="209">
        <v>1351078.15</v>
      </c>
      <c r="L387" s="209">
        <v>1316738.44</v>
      </c>
      <c r="M387" s="209">
        <v>1282312.73</v>
      </c>
      <c r="N387" s="209">
        <v>1282312.73</v>
      </c>
      <c r="O387" s="209">
        <v>1263966.3799999999</v>
      </c>
      <c r="P387" s="209">
        <v>1241425.6599999999</v>
      </c>
      <c r="Q387" s="209">
        <v>1218884.94</v>
      </c>
      <c r="R387" s="209">
        <v>1196344.22</v>
      </c>
      <c r="S387" s="209">
        <v>1176558.5</v>
      </c>
      <c r="T387" s="209">
        <v>1154017.78</v>
      </c>
      <c r="U387" s="209">
        <v>1131477.06</v>
      </c>
      <c r="V387" s="209">
        <v>1108936.3400000001</v>
      </c>
      <c r="W387" s="209">
        <v>1086395.6200000001</v>
      </c>
      <c r="X387" s="209">
        <v>1063854.8999999999</v>
      </c>
      <c r="Y387" s="209">
        <v>1041314.18</v>
      </c>
      <c r="Z387" s="209">
        <v>1018773.46</v>
      </c>
      <c r="AA387" s="178">
        <f t="shared" si="10"/>
        <v>1018773.46</v>
      </c>
    </row>
    <row r="388" spans="1:27" ht="15.75" thickBot="1" x14ac:dyDescent="0.3">
      <c r="A388" s="254" t="str">
        <f t="shared" si="11"/>
        <v>186031</v>
      </c>
      <c r="B388" s="189" t="s">
        <v>1846</v>
      </c>
      <c r="C388" s="188" t="s">
        <v>1847</v>
      </c>
      <c r="D388" s="188" t="s">
        <v>5</v>
      </c>
      <c r="E388" s="208">
        <v>0</v>
      </c>
      <c r="F388" s="208">
        <v>0</v>
      </c>
      <c r="G388" s="208">
        <v>0</v>
      </c>
      <c r="H388" s="208">
        <v>0</v>
      </c>
      <c r="I388" s="208">
        <v>0</v>
      </c>
      <c r="J388" s="208">
        <v>0</v>
      </c>
      <c r="K388" s="208">
        <v>0</v>
      </c>
      <c r="L388" s="208">
        <v>319601</v>
      </c>
      <c r="M388" s="208">
        <v>136971</v>
      </c>
      <c r="N388" s="208">
        <v>136971</v>
      </c>
      <c r="O388" s="208">
        <v>133166.25</v>
      </c>
      <c r="P388" s="208">
        <v>129361.5</v>
      </c>
      <c r="Q388" s="208">
        <v>125556.75</v>
      </c>
      <c r="R388" s="208">
        <v>121752</v>
      </c>
      <c r="S388" s="208">
        <v>117947.25</v>
      </c>
      <c r="T388" s="208">
        <v>114142.5</v>
      </c>
      <c r="U388" s="208">
        <v>110337.75</v>
      </c>
      <c r="V388" s="208">
        <v>106533</v>
      </c>
      <c r="W388" s="208">
        <v>102728.25</v>
      </c>
      <c r="X388" s="208">
        <v>98923.5</v>
      </c>
      <c r="Y388" s="208">
        <v>95118.75</v>
      </c>
      <c r="Z388" s="208">
        <v>91314</v>
      </c>
      <c r="AA388" s="178">
        <f t="shared" si="10"/>
        <v>91314</v>
      </c>
    </row>
    <row r="389" spans="1:27" ht="15.75" thickBot="1" x14ac:dyDescent="0.3">
      <c r="A389" s="254" t="str">
        <f t="shared" si="11"/>
        <v>186700</v>
      </c>
      <c r="B389" s="189" t="s">
        <v>843</v>
      </c>
      <c r="C389" s="188" t="s">
        <v>844</v>
      </c>
      <c r="D389" s="188" t="s">
        <v>5</v>
      </c>
      <c r="E389" s="209">
        <v>111510</v>
      </c>
      <c r="F389" s="209">
        <v>143610</v>
      </c>
      <c r="G389" s="209">
        <v>193210</v>
      </c>
      <c r="H389" s="209">
        <v>215710</v>
      </c>
      <c r="I389" s="209">
        <v>246710</v>
      </c>
      <c r="J389" s="209">
        <v>282310</v>
      </c>
      <c r="K389" s="209">
        <v>322310</v>
      </c>
      <c r="L389" s="209">
        <v>370710</v>
      </c>
      <c r="M389" s="209">
        <v>427510</v>
      </c>
      <c r="N389" s="209">
        <v>427510</v>
      </c>
      <c r="O389" s="209">
        <v>468110</v>
      </c>
      <c r="P389" s="209">
        <v>525410</v>
      </c>
      <c r="Q389" s="209">
        <v>563610</v>
      </c>
      <c r="R389" s="209">
        <v>605010</v>
      </c>
      <c r="S389" s="209">
        <v>634010</v>
      </c>
      <c r="T389" s="209">
        <v>675010</v>
      </c>
      <c r="U389" s="209">
        <v>699760</v>
      </c>
      <c r="V389" s="209">
        <v>725760</v>
      </c>
      <c r="W389" s="209">
        <v>758260</v>
      </c>
      <c r="X389" s="209">
        <v>805360</v>
      </c>
      <c r="Y389" s="209">
        <v>881360</v>
      </c>
      <c r="Z389" s="209">
        <v>1015860</v>
      </c>
      <c r="AA389" s="178">
        <f t="shared" si="10"/>
        <v>1015860</v>
      </c>
    </row>
    <row r="390" spans="1:27" ht="15.75" thickBot="1" x14ac:dyDescent="0.3">
      <c r="A390" s="254" t="str">
        <f t="shared" si="11"/>
        <v>186701</v>
      </c>
      <c r="B390" s="189" t="s">
        <v>846</v>
      </c>
      <c r="C390" s="188" t="s">
        <v>847</v>
      </c>
      <c r="D390" s="188" t="s">
        <v>5</v>
      </c>
      <c r="E390" s="208">
        <v>-495.07</v>
      </c>
      <c r="F390" s="208">
        <v>-495.07</v>
      </c>
      <c r="G390" s="208">
        <v>-1710.27</v>
      </c>
      <c r="H390" s="208">
        <v>-1710.27</v>
      </c>
      <c r="I390" s="208">
        <v>-1710.27</v>
      </c>
      <c r="J390" s="208">
        <v>-3511.65</v>
      </c>
      <c r="K390" s="208">
        <v>-3511.65</v>
      </c>
      <c r="L390" s="208">
        <v>-3511.65</v>
      </c>
      <c r="M390" s="208">
        <v>-6491.97</v>
      </c>
      <c r="N390" s="208">
        <v>-6491.97</v>
      </c>
      <c r="O390" s="208">
        <v>-6491.97</v>
      </c>
      <c r="P390" s="208">
        <v>-6491.97</v>
      </c>
      <c r="Q390" s="208">
        <v>-10199.93</v>
      </c>
      <c r="R390" s="208">
        <v>-10199.93</v>
      </c>
      <c r="S390" s="208">
        <v>-10199.93</v>
      </c>
      <c r="T390" s="208">
        <v>-14647.36</v>
      </c>
      <c r="U390" s="208">
        <v>-14647.36</v>
      </c>
      <c r="V390" s="208">
        <v>-14647.36</v>
      </c>
      <c r="W390" s="208">
        <v>-19629.330000000002</v>
      </c>
      <c r="X390" s="208">
        <v>-19629.330000000002</v>
      </c>
      <c r="Y390" s="208">
        <v>-19629.330000000002</v>
      </c>
      <c r="Z390" s="208">
        <v>-26312.62</v>
      </c>
      <c r="AA390" s="178">
        <f t="shared" si="10"/>
        <v>-26312.62</v>
      </c>
    </row>
    <row r="391" spans="1:27" ht="15.75" thickBot="1" x14ac:dyDescent="0.3">
      <c r="A391" s="254" t="str">
        <f t="shared" si="11"/>
        <v>186710</v>
      </c>
      <c r="B391" s="189" t="s">
        <v>849</v>
      </c>
      <c r="C391" s="188" t="s">
        <v>850</v>
      </c>
      <c r="D391" s="188" t="s">
        <v>5</v>
      </c>
      <c r="E391" s="209">
        <v>7550</v>
      </c>
      <c r="F391" s="209">
        <v>7550</v>
      </c>
      <c r="G391" s="209">
        <v>7550</v>
      </c>
      <c r="H391" s="209">
        <v>34550</v>
      </c>
      <c r="I391" s="209">
        <v>58710</v>
      </c>
      <c r="J391" s="209">
        <v>117350</v>
      </c>
      <c r="K391" s="209">
        <v>117350</v>
      </c>
      <c r="L391" s="209">
        <v>142170</v>
      </c>
      <c r="M391" s="209">
        <v>146670</v>
      </c>
      <c r="N391" s="209">
        <v>146670</v>
      </c>
      <c r="O391" s="209">
        <v>300670</v>
      </c>
      <c r="P391" s="209">
        <v>300670</v>
      </c>
      <c r="Q391" s="209">
        <v>367690</v>
      </c>
      <c r="R391" s="209">
        <v>373450</v>
      </c>
      <c r="S391" s="209">
        <v>489780</v>
      </c>
      <c r="T391" s="209">
        <v>489780</v>
      </c>
      <c r="U391" s="209">
        <v>489780</v>
      </c>
      <c r="V391" s="209">
        <v>509380</v>
      </c>
      <c r="W391" s="209">
        <v>509380</v>
      </c>
      <c r="X391" s="209">
        <v>671940</v>
      </c>
      <c r="Y391" s="209">
        <v>858640</v>
      </c>
      <c r="Z391" s="209">
        <v>858640</v>
      </c>
      <c r="AA391" s="178">
        <f t="shared" si="10"/>
        <v>858640</v>
      </c>
    </row>
    <row r="392" spans="1:27" ht="15.75" thickBot="1" x14ac:dyDescent="0.3">
      <c r="A392" s="254" t="str">
        <f t="shared" si="11"/>
        <v>186711</v>
      </c>
      <c r="B392" s="189" t="s">
        <v>852</v>
      </c>
      <c r="C392" s="188" t="s">
        <v>853</v>
      </c>
      <c r="D392" s="188" t="s">
        <v>5</v>
      </c>
      <c r="E392" s="208">
        <v>-8.82</v>
      </c>
      <c r="F392" s="208">
        <v>-8.82</v>
      </c>
      <c r="G392" s="208">
        <v>-17.64</v>
      </c>
      <c r="H392" s="208">
        <v>-17.64</v>
      </c>
      <c r="I392" s="208">
        <v>-17.64</v>
      </c>
      <c r="J392" s="208">
        <v>-748.82</v>
      </c>
      <c r="K392" s="208">
        <v>-748.82</v>
      </c>
      <c r="L392" s="208">
        <v>-748.82</v>
      </c>
      <c r="M392" s="208">
        <v>-1836.32</v>
      </c>
      <c r="N392" s="208">
        <v>-1836.32</v>
      </c>
      <c r="O392" s="208">
        <v>-1836.32</v>
      </c>
      <c r="P392" s="208">
        <v>-1836.32</v>
      </c>
      <c r="Q392" s="208">
        <v>-4255.33</v>
      </c>
      <c r="R392" s="208">
        <v>-4255.33</v>
      </c>
      <c r="S392" s="208">
        <v>-4255.33</v>
      </c>
      <c r="T392" s="208">
        <v>-7477.57</v>
      </c>
      <c r="U392" s="208">
        <v>-7477.57</v>
      </c>
      <c r="V392" s="208">
        <v>-7477.57</v>
      </c>
      <c r="W392" s="208">
        <v>-10828.75</v>
      </c>
      <c r="X392" s="208">
        <v>-10828.75</v>
      </c>
      <c r="Y392" s="208">
        <v>-10828.75</v>
      </c>
      <c r="Z392" s="208">
        <v>-16477.7</v>
      </c>
      <c r="AA392" s="178">
        <f t="shared" ref="AA392:AA455" si="12">Z392</f>
        <v>-16477.7</v>
      </c>
    </row>
    <row r="393" spans="1:27" ht="15.75" thickBot="1" x14ac:dyDescent="0.3">
      <c r="A393" s="254" t="str">
        <f t="shared" si="11"/>
        <v>186800</v>
      </c>
      <c r="B393" s="189" t="s">
        <v>855</v>
      </c>
      <c r="C393" s="188" t="s">
        <v>856</v>
      </c>
      <c r="D393" s="188" t="s">
        <v>5</v>
      </c>
      <c r="E393" s="209">
        <v>1226981.55</v>
      </c>
      <c r="F393" s="209">
        <v>1226981.55</v>
      </c>
      <c r="G393" s="209">
        <v>1226981.55</v>
      </c>
      <c r="H393" s="209">
        <v>1226981.55</v>
      </c>
      <c r="I393" s="209">
        <v>1226981.55</v>
      </c>
      <c r="J393" s="209">
        <v>1226981.55</v>
      </c>
      <c r="K393" s="209">
        <v>1226981.55</v>
      </c>
      <c r="L393" s="209">
        <v>1226981.55</v>
      </c>
      <c r="M393" s="209">
        <v>1226981.55</v>
      </c>
      <c r="N393" s="209">
        <v>1226981.55</v>
      </c>
      <c r="O393" s="209">
        <v>1226981.55</v>
      </c>
      <c r="P393" s="209">
        <v>1226981.55</v>
      </c>
      <c r="Q393" s="209">
        <v>1226981.55</v>
      </c>
      <c r="R393" s="209">
        <v>1226981.55</v>
      </c>
      <c r="S393" s="209">
        <v>1334396.67</v>
      </c>
      <c r="T393" s="209">
        <v>1298279.0900000001</v>
      </c>
      <c r="U393" s="209">
        <v>1298279.0900000001</v>
      </c>
      <c r="V393" s="209">
        <v>1298279.0900000001</v>
      </c>
      <c r="W393" s="209">
        <v>1226981.55</v>
      </c>
      <c r="X393" s="209">
        <v>1226981.55</v>
      </c>
      <c r="Y393" s="209">
        <v>1226981.55</v>
      </c>
      <c r="Z393" s="209">
        <v>1226981.55</v>
      </c>
      <c r="AA393" s="178">
        <f t="shared" si="12"/>
        <v>1226981.55</v>
      </c>
    </row>
    <row r="394" spans="1:27" ht="15.75" thickBot="1" x14ac:dyDescent="0.3">
      <c r="A394" s="254" t="str">
        <f t="shared" si="11"/>
        <v>186801</v>
      </c>
      <c r="B394" s="189" t="s">
        <v>858</v>
      </c>
      <c r="C394" s="188" t="s">
        <v>859</v>
      </c>
      <c r="D394" s="188" t="s">
        <v>5</v>
      </c>
      <c r="E394" s="208">
        <v>-1226981.55</v>
      </c>
      <c r="F394" s="208">
        <v>-1226981.55</v>
      </c>
      <c r="G394" s="208">
        <v>-1226981.55</v>
      </c>
      <c r="H394" s="208">
        <v>-1226981.55</v>
      </c>
      <c r="I394" s="208">
        <v>-1226981.55</v>
      </c>
      <c r="J394" s="208">
        <v>-1226981.55</v>
      </c>
      <c r="K394" s="208">
        <v>-1226981.55</v>
      </c>
      <c r="L394" s="208">
        <v>-1226981.55</v>
      </c>
      <c r="M394" s="208">
        <v>-1226981.55</v>
      </c>
      <c r="N394" s="208">
        <v>-1226981.55</v>
      </c>
      <c r="O394" s="208">
        <v>-1226981.55</v>
      </c>
      <c r="P394" s="208">
        <v>-1226981.55</v>
      </c>
      <c r="Q394" s="208">
        <v>-1226981.55</v>
      </c>
      <c r="R394" s="208">
        <v>-1226981.55</v>
      </c>
      <c r="S394" s="208">
        <v>-1226981.55</v>
      </c>
      <c r="T394" s="208">
        <v>-1226981.55</v>
      </c>
      <c r="U394" s="208">
        <v>-1226981.55</v>
      </c>
      <c r="V394" s="208">
        <v>-1226981.55</v>
      </c>
      <c r="W394" s="208">
        <v>-1226981.55</v>
      </c>
      <c r="X394" s="208">
        <v>-1226981.55</v>
      </c>
      <c r="Y394" s="208">
        <v>-1226981.55</v>
      </c>
      <c r="Z394" s="208">
        <v>-1226981.55</v>
      </c>
      <c r="AA394" s="178">
        <f t="shared" si="12"/>
        <v>-1226981.55</v>
      </c>
    </row>
    <row r="395" spans="1:27" ht="15.75" thickBot="1" x14ac:dyDescent="0.3">
      <c r="A395" s="254" t="str">
        <f t="shared" si="11"/>
        <v>186802</v>
      </c>
      <c r="B395" s="189" t="s">
        <v>861</v>
      </c>
      <c r="C395" s="188" t="s">
        <v>862</v>
      </c>
      <c r="D395" s="188" t="s">
        <v>5</v>
      </c>
      <c r="E395" s="209">
        <v>1260298.3</v>
      </c>
      <c r="F395" s="209">
        <v>1260298.3</v>
      </c>
      <c r="G395" s="209">
        <v>1260298.3</v>
      </c>
      <c r="H395" s="209">
        <v>1260298.3</v>
      </c>
      <c r="I395" s="209">
        <v>1260298.3</v>
      </c>
      <c r="J395" s="209">
        <v>1260298.3</v>
      </c>
      <c r="K395" s="209">
        <v>1260298.3</v>
      </c>
      <c r="L395" s="209">
        <v>1260298.3</v>
      </c>
      <c r="M395" s="209">
        <v>1259941.01</v>
      </c>
      <c r="N395" s="209">
        <v>1259941.01</v>
      </c>
      <c r="O395" s="209">
        <v>1259941.01</v>
      </c>
      <c r="P395" s="209">
        <v>1259941.01</v>
      </c>
      <c r="Q395" s="209">
        <v>1259941.01</v>
      </c>
      <c r="R395" s="209">
        <v>1259941.01</v>
      </c>
      <c r="S395" s="209">
        <v>1259941.01</v>
      </c>
      <c r="T395" s="209">
        <v>1259941.01</v>
      </c>
      <c r="U395" s="209">
        <v>1259941.01</v>
      </c>
      <c r="V395" s="209">
        <v>1259941.01</v>
      </c>
      <c r="W395" s="209">
        <v>1259941.01</v>
      </c>
      <c r="X395" s="209">
        <v>1259941.01</v>
      </c>
      <c r="Y395" s="209">
        <v>1259941.01</v>
      </c>
      <c r="Z395" s="209">
        <v>1259941.01</v>
      </c>
      <c r="AA395" s="178">
        <f t="shared" si="12"/>
        <v>1259941.01</v>
      </c>
    </row>
    <row r="396" spans="1:27" ht="15.75" thickBot="1" x14ac:dyDescent="0.3">
      <c r="A396" s="254" t="str">
        <f t="shared" si="11"/>
        <v>186803</v>
      </c>
      <c r="B396" s="189" t="s">
        <v>864</v>
      </c>
      <c r="C396" s="188" t="s">
        <v>865</v>
      </c>
      <c r="D396" s="188" t="s">
        <v>5</v>
      </c>
      <c r="E396" s="208">
        <v>-122579.81</v>
      </c>
      <c r="F396" s="208">
        <v>-143644.48000000001</v>
      </c>
      <c r="G396" s="208">
        <v>-164709.15</v>
      </c>
      <c r="H396" s="208">
        <v>-185773.82</v>
      </c>
      <c r="I396" s="208">
        <v>-206838.49</v>
      </c>
      <c r="J396" s="208">
        <v>-227903.16</v>
      </c>
      <c r="K396" s="208">
        <v>-248967.83</v>
      </c>
      <c r="L396" s="208">
        <v>-270032.5</v>
      </c>
      <c r="M396" s="208">
        <v>-291097.17</v>
      </c>
      <c r="N396" s="208">
        <v>-291097.17</v>
      </c>
      <c r="O396" s="208">
        <v>-312154.07</v>
      </c>
      <c r="P396" s="208">
        <v>-333210.96999999997</v>
      </c>
      <c r="Q396" s="208">
        <v>-354267.87</v>
      </c>
      <c r="R396" s="208">
        <v>-375324.77</v>
      </c>
      <c r="S396" s="208">
        <v>-396381.67</v>
      </c>
      <c r="T396" s="208">
        <v>-417438.57</v>
      </c>
      <c r="U396" s="208">
        <v>-438495.47</v>
      </c>
      <c r="V396" s="208">
        <v>-459552.37</v>
      </c>
      <c r="W396" s="208">
        <v>-480609.27</v>
      </c>
      <c r="X396" s="208">
        <v>-501666.17</v>
      </c>
      <c r="Y396" s="208">
        <v>-522723.07</v>
      </c>
      <c r="Z396" s="208">
        <v>-543779.97</v>
      </c>
      <c r="AA396" s="178">
        <f t="shared" si="12"/>
        <v>-543779.97</v>
      </c>
    </row>
    <row r="397" spans="1:27" ht="15.75" thickBot="1" x14ac:dyDescent="0.3">
      <c r="A397" s="254" t="str">
        <f t="shared" ref="A397:A460" si="13">RIGHT(C397,6)</f>
        <v>186804</v>
      </c>
      <c r="B397" s="189" t="s">
        <v>867</v>
      </c>
      <c r="C397" s="188" t="s">
        <v>868</v>
      </c>
      <c r="D397" s="188" t="s">
        <v>5</v>
      </c>
      <c r="E397" s="209">
        <v>56920.15</v>
      </c>
      <c r="F397" s="209">
        <v>63983.14</v>
      </c>
      <c r="G397" s="209">
        <v>64327.35</v>
      </c>
      <c r="H397" s="209">
        <v>67810.429999999993</v>
      </c>
      <c r="I397" s="209">
        <v>181232.35</v>
      </c>
      <c r="J397" s="209">
        <v>202296.69</v>
      </c>
      <c r="K397" s="209">
        <v>205305.66</v>
      </c>
      <c r="L397" s="209">
        <v>205305.66</v>
      </c>
      <c r="M397" s="209">
        <v>204968.21</v>
      </c>
      <c r="N397" s="209">
        <v>204968.21</v>
      </c>
      <c r="O397" s="209">
        <v>204968.21</v>
      </c>
      <c r="P397" s="209">
        <v>204968.21</v>
      </c>
      <c r="Q397" s="209">
        <v>204968.21</v>
      </c>
      <c r="R397" s="209">
        <v>204968.21</v>
      </c>
      <c r="S397" s="209">
        <v>204968.21</v>
      </c>
      <c r="T397" s="209">
        <v>204968.21</v>
      </c>
      <c r="U397" s="209">
        <v>204968.21</v>
      </c>
      <c r="V397" s="209">
        <v>204968.21</v>
      </c>
      <c r="W397" s="209">
        <v>204968.21</v>
      </c>
      <c r="X397" s="209">
        <v>204968.21</v>
      </c>
      <c r="Y397" s="209">
        <v>204968.21</v>
      </c>
      <c r="Z397" s="209">
        <v>204968.21</v>
      </c>
      <c r="AA397" s="178">
        <f t="shared" si="12"/>
        <v>204968.21</v>
      </c>
    </row>
    <row r="398" spans="1:27" ht="15.75" thickBot="1" x14ac:dyDescent="0.3">
      <c r="A398" s="254" t="str">
        <f t="shared" si="13"/>
        <v>186805</v>
      </c>
      <c r="B398" s="189" t="s">
        <v>1642</v>
      </c>
      <c r="C398" s="188" t="s">
        <v>1643</v>
      </c>
      <c r="D398" s="188" t="s">
        <v>5</v>
      </c>
      <c r="E398" s="208">
        <v>0</v>
      </c>
      <c r="F398" s="208">
        <v>0</v>
      </c>
      <c r="G398" s="208">
        <v>0</v>
      </c>
      <c r="H398" s="208">
        <v>0</v>
      </c>
      <c r="I398" s="208">
        <v>-1130.17</v>
      </c>
      <c r="J398" s="208">
        <v>-3428.76</v>
      </c>
      <c r="K398" s="208">
        <v>-6794.22</v>
      </c>
      <c r="L398" s="208">
        <v>-10216.83</v>
      </c>
      <c r="M398" s="208">
        <v>-13633.52</v>
      </c>
      <c r="N398" s="208">
        <v>-13633.52</v>
      </c>
      <c r="O398" s="208">
        <v>-17050.099999999999</v>
      </c>
      <c r="P398" s="208">
        <v>-20466.68</v>
      </c>
      <c r="Q398" s="208">
        <v>-23883.26</v>
      </c>
      <c r="R398" s="208">
        <v>-27299.84</v>
      </c>
      <c r="S398" s="208">
        <v>-30716.42</v>
      </c>
      <c r="T398" s="208">
        <v>-34133</v>
      </c>
      <c r="U398" s="208">
        <v>-37549.58</v>
      </c>
      <c r="V398" s="208">
        <v>-40966.160000000003</v>
      </c>
      <c r="W398" s="208">
        <v>-44382.74</v>
      </c>
      <c r="X398" s="208">
        <v>-47799.32</v>
      </c>
      <c r="Y398" s="208">
        <v>-51215.9</v>
      </c>
      <c r="Z398" s="208">
        <v>-54632.480000000003</v>
      </c>
      <c r="AA398" s="178">
        <f t="shared" si="12"/>
        <v>-54632.480000000003</v>
      </c>
    </row>
    <row r="399" spans="1:27" ht="15.75" thickBot="1" x14ac:dyDescent="0.3">
      <c r="A399" s="254" t="str">
        <f t="shared" si="13"/>
        <v>186806</v>
      </c>
      <c r="B399" s="189" t="s">
        <v>1644</v>
      </c>
      <c r="C399" s="188" t="s">
        <v>1645</v>
      </c>
      <c r="D399" s="188" t="s">
        <v>5</v>
      </c>
      <c r="E399" s="209">
        <v>0</v>
      </c>
      <c r="F399" s="209">
        <v>0</v>
      </c>
      <c r="G399" s="209">
        <v>0</v>
      </c>
      <c r="H399" s="209">
        <v>0</v>
      </c>
      <c r="I399" s="209">
        <v>147924.15</v>
      </c>
      <c r="J399" s="209">
        <v>148731.45000000001</v>
      </c>
      <c r="K399" s="209">
        <v>192621.12</v>
      </c>
      <c r="L399" s="209">
        <v>207978.25</v>
      </c>
      <c r="M399" s="209">
        <v>269645.45</v>
      </c>
      <c r="N399" s="209">
        <v>269645.45</v>
      </c>
      <c r="O399" s="209">
        <v>541898.14</v>
      </c>
      <c r="P399" s="209">
        <v>603622.18000000005</v>
      </c>
      <c r="Q399" s="209">
        <v>606180.37</v>
      </c>
      <c r="R399" s="209">
        <v>608762.68000000005</v>
      </c>
      <c r="S399" s="209">
        <v>615306.06000000006</v>
      </c>
      <c r="T399" s="209">
        <v>618037</v>
      </c>
      <c r="U399" s="209">
        <v>620866.25</v>
      </c>
      <c r="V399" s="209">
        <v>623729.55000000005</v>
      </c>
      <c r="W399" s="209">
        <v>627978.27</v>
      </c>
      <c r="X399" s="209">
        <v>630922.37</v>
      </c>
      <c r="Y399" s="209">
        <v>633815.97</v>
      </c>
      <c r="Z399" s="209">
        <v>637125.37</v>
      </c>
      <c r="AA399" s="178">
        <f t="shared" si="12"/>
        <v>637125.37</v>
      </c>
    </row>
    <row r="400" spans="1:27" ht="15.75" thickBot="1" x14ac:dyDescent="0.3">
      <c r="A400" s="254" t="str">
        <f t="shared" si="13"/>
        <v>186808</v>
      </c>
      <c r="B400" s="189" t="s">
        <v>870</v>
      </c>
      <c r="C400" s="188" t="s">
        <v>871</v>
      </c>
      <c r="D400" s="188" t="s">
        <v>5</v>
      </c>
      <c r="E400" s="208">
        <v>0</v>
      </c>
      <c r="F400" s="208">
        <v>0</v>
      </c>
      <c r="G400" s="208">
        <v>89960.79</v>
      </c>
      <c r="H400" s="208">
        <v>91090.29</v>
      </c>
      <c r="I400" s="208">
        <v>91090.29</v>
      </c>
      <c r="J400" s="208">
        <v>91090.29</v>
      </c>
      <c r="K400" s="208">
        <v>91090.29</v>
      </c>
      <c r="L400" s="208">
        <v>91090.29</v>
      </c>
      <c r="M400" s="208">
        <v>91090.29</v>
      </c>
      <c r="N400" s="208">
        <v>91090.29</v>
      </c>
      <c r="O400" s="208">
        <v>91090.29</v>
      </c>
      <c r="P400" s="208">
        <v>91090.29</v>
      </c>
      <c r="Q400" s="208">
        <v>91090.29</v>
      </c>
      <c r="R400" s="208">
        <v>91090.29</v>
      </c>
      <c r="S400" s="208">
        <v>91090.29</v>
      </c>
      <c r="T400" s="208">
        <v>91090.29</v>
      </c>
      <c r="U400" s="208">
        <v>91090.29</v>
      </c>
      <c r="V400" s="208">
        <v>91090.29</v>
      </c>
      <c r="W400" s="208">
        <v>91090.29</v>
      </c>
      <c r="X400" s="208">
        <v>91090.29</v>
      </c>
      <c r="Y400" s="208">
        <v>91090.29</v>
      </c>
      <c r="Z400" s="208">
        <v>91090.29</v>
      </c>
      <c r="AA400" s="178">
        <f t="shared" si="12"/>
        <v>91090.29</v>
      </c>
    </row>
    <row r="401" spans="1:28" ht="15.75" thickBot="1" x14ac:dyDescent="0.3">
      <c r="A401" s="254" t="str">
        <f t="shared" si="13"/>
        <v>186809</v>
      </c>
      <c r="B401" s="189" t="s">
        <v>1646</v>
      </c>
      <c r="C401" s="188" t="s">
        <v>1647</v>
      </c>
      <c r="D401" s="188" t="s">
        <v>5</v>
      </c>
      <c r="E401" s="209">
        <v>0</v>
      </c>
      <c r="F401" s="209">
        <v>0</v>
      </c>
      <c r="G401" s="209">
        <v>0</v>
      </c>
      <c r="H401" s="209">
        <v>-1499.35</v>
      </c>
      <c r="I401" s="209">
        <v>-3017.84</v>
      </c>
      <c r="J401" s="209">
        <v>-4536.33</v>
      </c>
      <c r="K401" s="209">
        <v>-6054.82</v>
      </c>
      <c r="L401" s="209">
        <v>-7573.31</v>
      </c>
      <c r="M401" s="209">
        <v>-9091.7999999999993</v>
      </c>
      <c r="N401" s="209">
        <v>-9091.7999999999993</v>
      </c>
      <c r="O401" s="209">
        <v>-10610.29</v>
      </c>
      <c r="P401" s="209">
        <v>-12128.78</v>
      </c>
      <c r="Q401" s="209">
        <v>-13647.27</v>
      </c>
      <c r="R401" s="209">
        <v>-15165.76</v>
      </c>
      <c r="S401" s="209">
        <v>-16684.25</v>
      </c>
      <c r="T401" s="209">
        <v>-18202.740000000002</v>
      </c>
      <c r="U401" s="209">
        <v>-19721.23</v>
      </c>
      <c r="V401" s="209">
        <v>-21239.72</v>
      </c>
      <c r="W401" s="209">
        <v>-22758.21</v>
      </c>
      <c r="X401" s="209">
        <v>-24276.7</v>
      </c>
      <c r="Y401" s="209">
        <v>-25795.19</v>
      </c>
      <c r="Z401" s="209">
        <v>-27313.68</v>
      </c>
      <c r="AA401" s="178">
        <f t="shared" si="12"/>
        <v>-27313.68</v>
      </c>
    </row>
    <row r="402" spans="1:28" ht="15.75" thickBot="1" x14ac:dyDescent="0.3">
      <c r="A402" s="254" t="str">
        <f t="shared" si="13"/>
        <v>186810</v>
      </c>
      <c r="B402" s="189" t="s">
        <v>870</v>
      </c>
      <c r="C402" s="188" t="s">
        <v>1848</v>
      </c>
      <c r="D402" s="188" t="s">
        <v>5</v>
      </c>
      <c r="E402" s="208">
        <v>0</v>
      </c>
      <c r="F402" s="208">
        <v>0</v>
      </c>
      <c r="G402" s="208">
        <v>0</v>
      </c>
      <c r="H402" s="208">
        <v>0</v>
      </c>
      <c r="I402" s="208">
        <v>0</v>
      </c>
      <c r="J402" s="208">
        <v>0</v>
      </c>
      <c r="K402" s="208">
        <v>185202.82</v>
      </c>
      <c r="L402" s="208">
        <v>185202.82</v>
      </c>
      <c r="M402" s="208">
        <v>182108.56</v>
      </c>
      <c r="N402" s="208">
        <v>182108.56</v>
      </c>
      <c r="O402" s="208">
        <v>182108.56</v>
      </c>
      <c r="P402" s="208">
        <v>182108.56</v>
      </c>
      <c r="Q402" s="208">
        <v>182108.56</v>
      </c>
      <c r="R402" s="208">
        <v>182108.56</v>
      </c>
      <c r="S402" s="208">
        <v>182108.56</v>
      </c>
      <c r="T402" s="208">
        <v>182108.56</v>
      </c>
      <c r="U402" s="208">
        <v>182108.56</v>
      </c>
      <c r="V402" s="208">
        <v>182108.56</v>
      </c>
      <c r="W402" s="208">
        <v>182108.56</v>
      </c>
      <c r="X402" s="208">
        <v>182108.56</v>
      </c>
      <c r="Y402" s="208">
        <v>182108.56</v>
      </c>
      <c r="Z402" s="208">
        <v>182108.56</v>
      </c>
      <c r="AA402" s="178">
        <f t="shared" si="12"/>
        <v>182108.56</v>
      </c>
    </row>
    <row r="403" spans="1:28" ht="15.75" thickBot="1" x14ac:dyDescent="0.3">
      <c r="A403" s="254" t="str">
        <f t="shared" si="13"/>
        <v>186811</v>
      </c>
      <c r="B403" s="189" t="s">
        <v>1646</v>
      </c>
      <c r="C403" s="188" t="s">
        <v>1849</v>
      </c>
      <c r="D403" s="188" t="s">
        <v>5</v>
      </c>
      <c r="E403" s="209">
        <v>0</v>
      </c>
      <c r="F403" s="209">
        <v>0</v>
      </c>
      <c r="G403" s="209">
        <v>0</v>
      </c>
      <c r="H403" s="209">
        <v>0</v>
      </c>
      <c r="I403" s="209">
        <v>0</v>
      </c>
      <c r="J403" s="209">
        <v>0</v>
      </c>
      <c r="K403" s="209">
        <v>-9098.9</v>
      </c>
      <c r="L403" s="209">
        <v>-15277.98</v>
      </c>
      <c r="M403" s="209">
        <v>-18367.52</v>
      </c>
      <c r="N403" s="209">
        <v>-18367.52</v>
      </c>
      <c r="O403" s="209">
        <v>-21399.759999999998</v>
      </c>
      <c r="P403" s="209">
        <v>-24432</v>
      </c>
      <c r="Q403" s="209">
        <v>-27464.240000000002</v>
      </c>
      <c r="R403" s="209">
        <v>-30496.48</v>
      </c>
      <c r="S403" s="209">
        <v>-33528.720000000001</v>
      </c>
      <c r="T403" s="209">
        <v>-36560.959999999999</v>
      </c>
      <c r="U403" s="209">
        <v>-39593.199999999997</v>
      </c>
      <c r="V403" s="209">
        <v>-42625.440000000002</v>
      </c>
      <c r="W403" s="209">
        <v>-45657.68</v>
      </c>
      <c r="X403" s="209">
        <v>-48689.919999999998</v>
      </c>
      <c r="Y403" s="209">
        <v>-51722.16</v>
      </c>
      <c r="Z403" s="209">
        <v>-54754.400000000001</v>
      </c>
      <c r="AA403" s="178">
        <f t="shared" si="12"/>
        <v>-54754.400000000001</v>
      </c>
    </row>
    <row r="404" spans="1:28" ht="15.75" thickBot="1" x14ac:dyDescent="0.3">
      <c r="A404" s="254" t="str">
        <f t="shared" si="13"/>
        <v>186812</v>
      </c>
      <c r="B404" s="189" t="s">
        <v>3620</v>
      </c>
      <c r="C404" s="188" t="s">
        <v>3621</v>
      </c>
      <c r="D404" s="188" t="s">
        <v>5</v>
      </c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>
        <v>0</v>
      </c>
      <c r="S404" s="208">
        <v>0</v>
      </c>
      <c r="T404" s="208">
        <v>1064.3499999999999</v>
      </c>
      <c r="U404" s="208">
        <v>12547.36</v>
      </c>
      <c r="V404" s="208">
        <v>12818.13</v>
      </c>
      <c r="W404" s="208">
        <v>40370.79</v>
      </c>
      <c r="X404" s="208">
        <v>424326.53</v>
      </c>
      <c r="Y404" s="208">
        <v>638378.03</v>
      </c>
      <c r="Z404" s="208">
        <v>1025691.39</v>
      </c>
      <c r="AA404" s="178">
        <f t="shared" si="12"/>
        <v>1025691.39</v>
      </c>
    </row>
    <row r="405" spans="1:28" ht="15.75" thickBot="1" x14ac:dyDescent="0.3">
      <c r="A405" s="254" t="str">
        <f t="shared" si="13"/>
        <v>186813</v>
      </c>
      <c r="B405" s="189" t="s">
        <v>3789</v>
      </c>
      <c r="C405" s="188" t="s">
        <v>3790</v>
      </c>
      <c r="D405" s="188" t="s">
        <v>5</v>
      </c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>
        <v>0</v>
      </c>
      <c r="Y405" s="209">
        <v>-10639.63</v>
      </c>
      <c r="Z405" s="209">
        <v>-27762.97</v>
      </c>
      <c r="AA405" s="178">
        <f t="shared" si="12"/>
        <v>-27762.97</v>
      </c>
      <c r="AB405" s="204"/>
    </row>
    <row r="406" spans="1:28" ht="15.75" thickBot="1" x14ac:dyDescent="0.3">
      <c r="A406" s="254" t="str">
        <f t="shared" si="13"/>
        <v>186814</v>
      </c>
      <c r="B406" s="189" t="s">
        <v>3622</v>
      </c>
      <c r="C406" s="188" t="s">
        <v>3623</v>
      </c>
      <c r="D406" s="188" t="s">
        <v>5</v>
      </c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>
        <v>0</v>
      </c>
      <c r="S406" s="208">
        <v>0</v>
      </c>
      <c r="T406" s="208">
        <v>314268.24</v>
      </c>
      <c r="U406" s="208">
        <v>487607.2</v>
      </c>
      <c r="V406" s="208">
        <v>595129.11</v>
      </c>
      <c r="W406" s="208">
        <v>775086.18</v>
      </c>
      <c r="X406" s="208">
        <v>634145.18999999994</v>
      </c>
      <c r="Y406" s="208">
        <v>762025.02</v>
      </c>
      <c r="Z406" s="208">
        <v>667367.91</v>
      </c>
      <c r="AA406" s="178">
        <f t="shared" si="12"/>
        <v>667367.91</v>
      </c>
    </row>
    <row r="407" spans="1:28" ht="15.75" thickBot="1" x14ac:dyDescent="0.3">
      <c r="A407" s="254" t="str">
        <f t="shared" si="13"/>
        <v>186815</v>
      </c>
      <c r="B407" s="189" t="s">
        <v>3791</v>
      </c>
      <c r="C407" s="188" t="s">
        <v>3792</v>
      </c>
      <c r="D407" s="188" t="s">
        <v>5</v>
      </c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>
        <v>0</v>
      </c>
      <c r="Y407" s="209">
        <v>-12700.42</v>
      </c>
      <c r="Z407" s="209">
        <v>-23749.48</v>
      </c>
      <c r="AA407" s="178">
        <f t="shared" si="12"/>
        <v>-23749.48</v>
      </c>
      <c r="AB407" s="204"/>
    </row>
    <row r="408" spans="1:28" ht="15.75" thickBot="1" x14ac:dyDescent="0.3">
      <c r="A408" s="254" t="str">
        <f t="shared" si="13"/>
        <v>186816</v>
      </c>
      <c r="B408" s="189" t="s">
        <v>3624</v>
      </c>
      <c r="C408" s="188" t="s">
        <v>3625</v>
      </c>
      <c r="D408" s="188" t="s">
        <v>5</v>
      </c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>
        <v>0</v>
      </c>
      <c r="S408" s="208">
        <v>0</v>
      </c>
      <c r="T408" s="208">
        <v>167504.18</v>
      </c>
      <c r="U408" s="208">
        <v>766751.54</v>
      </c>
      <c r="V408" s="208">
        <v>771562.12</v>
      </c>
      <c r="W408" s="208">
        <v>873746.9</v>
      </c>
      <c r="X408" s="208">
        <v>1976115.19</v>
      </c>
      <c r="Y408" s="208">
        <v>1986218.65</v>
      </c>
      <c r="Z408" s="208">
        <v>2108926.2400000002</v>
      </c>
      <c r="AA408" s="178">
        <f t="shared" si="12"/>
        <v>2108926.2400000002</v>
      </c>
    </row>
    <row r="409" spans="1:28" ht="15.75" thickBot="1" x14ac:dyDescent="0.3">
      <c r="A409" s="254" t="str">
        <f t="shared" si="13"/>
        <v>186818</v>
      </c>
      <c r="B409" s="189" t="s">
        <v>3626</v>
      </c>
      <c r="C409" s="188" t="s">
        <v>3627</v>
      </c>
      <c r="D409" s="188" t="s">
        <v>5</v>
      </c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>
        <v>0</v>
      </c>
      <c r="S409" s="209">
        <v>0</v>
      </c>
      <c r="T409" s="209">
        <v>52998.68</v>
      </c>
      <c r="U409" s="209">
        <v>64517.61</v>
      </c>
      <c r="V409" s="209">
        <v>548946.79</v>
      </c>
      <c r="W409" s="209">
        <v>353716.8</v>
      </c>
      <c r="X409" s="209">
        <v>355373.83</v>
      </c>
      <c r="Y409" s="209">
        <v>359237.68</v>
      </c>
      <c r="Z409" s="209">
        <v>365079.26</v>
      </c>
      <c r="AA409" s="178">
        <f t="shared" si="12"/>
        <v>365079.26</v>
      </c>
    </row>
    <row r="410" spans="1:28" ht="15.75" thickBot="1" x14ac:dyDescent="0.3">
      <c r="A410" s="254" t="str">
        <f t="shared" si="13"/>
        <v>186820</v>
      </c>
      <c r="B410" s="189" t="s">
        <v>3752</v>
      </c>
      <c r="C410" s="188" t="s">
        <v>3753</v>
      </c>
      <c r="D410" s="188" t="s">
        <v>5</v>
      </c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>
        <v>0</v>
      </c>
      <c r="U410" s="208">
        <v>0</v>
      </c>
      <c r="V410" s="208">
        <v>0</v>
      </c>
      <c r="W410" s="208">
        <v>165540.01999999999</v>
      </c>
      <c r="X410" s="208">
        <v>166356.18</v>
      </c>
      <c r="Y410" s="208">
        <v>168259.27</v>
      </c>
      <c r="Z410" s="208">
        <v>171136.45</v>
      </c>
      <c r="AA410" s="178">
        <f t="shared" si="12"/>
        <v>171136.45</v>
      </c>
    </row>
    <row r="411" spans="1:28" ht="15.75" thickBot="1" x14ac:dyDescent="0.3">
      <c r="A411" s="254" t="str">
        <f t="shared" si="13"/>
        <v>186900</v>
      </c>
      <c r="B411" s="189" t="s">
        <v>873</v>
      </c>
      <c r="C411" s="188" t="s">
        <v>874</v>
      </c>
      <c r="D411" s="188" t="s">
        <v>5</v>
      </c>
      <c r="E411" s="209">
        <v>-0.02</v>
      </c>
      <c r="F411" s="209">
        <v>-0.02</v>
      </c>
      <c r="G411" s="209">
        <v>-0.02</v>
      </c>
      <c r="H411" s="209">
        <v>-0.02</v>
      </c>
      <c r="I411" s="209">
        <v>-0.02</v>
      </c>
      <c r="J411" s="209">
        <v>-0.02</v>
      </c>
      <c r="K411" s="209">
        <v>-0.02</v>
      </c>
      <c r="L411" s="209">
        <v>-0.02</v>
      </c>
      <c r="M411" s="209">
        <v>-0.02</v>
      </c>
      <c r="N411" s="209">
        <v>-0.02</v>
      </c>
      <c r="O411" s="209">
        <v>-0.02</v>
      </c>
      <c r="P411" s="209">
        <v>-0.02</v>
      </c>
      <c r="Q411" s="209">
        <v>-0.02</v>
      </c>
      <c r="R411" s="209">
        <v>-0.02</v>
      </c>
      <c r="S411" s="209">
        <v>-0.02</v>
      </c>
      <c r="T411" s="209">
        <v>-0.02</v>
      </c>
      <c r="U411" s="209">
        <v>-0.02</v>
      </c>
      <c r="V411" s="209">
        <v>-0.02</v>
      </c>
      <c r="W411" s="209">
        <v>-0.02</v>
      </c>
      <c r="X411" s="209">
        <v>-0.02</v>
      </c>
      <c r="Y411" s="209">
        <v>-0.02</v>
      </c>
      <c r="Z411" s="209">
        <v>-0.02</v>
      </c>
      <c r="AA411" s="178">
        <f t="shared" si="12"/>
        <v>-0.02</v>
      </c>
    </row>
    <row r="412" spans="1:28" ht="15.75" thickBot="1" x14ac:dyDescent="0.3">
      <c r="A412" s="254" t="str">
        <f t="shared" si="13"/>
        <v>199991</v>
      </c>
      <c r="B412" s="189" t="s">
        <v>3503</v>
      </c>
      <c r="C412" s="188" t="s">
        <v>3504</v>
      </c>
      <c r="D412" s="188" t="s">
        <v>5</v>
      </c>
      <c r="E412" s="208"/>
      <c r="F412" s="208"/>
      <c r="G412" s="208"/>
      <c r="H412" s="208"/>
      <c r="I412" s="208"/>
      <c r="J412" s="208"/>
      <c r="K412" s="208"/>
      <c r="L412" s="208"/>
      <c r="M412" s="208"/>
      <c r="N412" s="208">
        <v>0</v>
      </c>
      <c r="O412" s="208">
        <v>0</v>
      </c>
      <c r="P412" s="208">
        <v>0</v>
      </c>
      <c r="Q412" s="208">
        <v>0</v>
      </c>
      <c r="R412" s="208">
        <v>0</v>
      </c>
      <c r="S412" s="208">
        <v>0</v>
      </c>
      <c r="T412" s="208">
        <v>0</v>
      </c>
      <c r="U412" s="208">
        <v>0</v>
      </c>
      <c r="V412" s="208">
        <v>0</v>
      </c>
      <c r="W412" s="208">
        <v>0</v>
      </c>
      <c r="X412" s="208">
        <v>0</v>
      </c>
      <c r="Y412" s="208">
        <v>0</v>
      </c>
      <c r="Z412" s="208">
        <v>0</v>
      </c>
      <c r="AA412" s="178">
        <f t="shared" si="12"/>
        <v>0</v>
      </c>
    </row>
    <row r="413" spans="1:28" ht="15.75" thickBot="1" x14ac:dyDescent="0.3">
      <c r="A413" s="254" t="str">
        <f t="shared" si="13"/>
        <v>199992</v>
      </c>
      <c r="B413" s="189" t="s">
        <v>3505</v>
      </c>
      <c r="C413" s="188" t="s">
        <v>3506</v>
      </c>
      <c r="D413" s="188" t="s">
        <v>5</v>
      </c>
      <c r="E413" s="209"/>
      <c r="F413" s="209"/>
      <c r="G413" s="209"/>
      <c r="H413" s="209"/>
      <c r="I413" s="209"/>
      <c r="J413" s="209"/>
      <c r="K413" s="209"/>
      <c r="L413" s="209"/>
      <c r="M413" s="209"/>
      <c r="N413" s="209">
        <v>0</v>
      </c>
      <c r="O413" s="209">
        <v>0</v>
      </c>
      <c r="P413" s="209">
        <v>0</v>
      </c>
      <c r="Q413" s="209">
        <v>0</v>
      </c>
      <c r="R413" s="209">
        <v>0</v>
      </c>
      <c r="S413" s="209">
        <v>0</v>
      </c>
      <c r="T413" s="209">
        <v>0</v>
      </c>
      <c r="U413" s="209">
        <v>0</v>
      </c>
      <c r="V413" s="209">
        <v>0</v>
      </c>
      <c r="W413" s="209">
        <v>0</v>
      </c>
      <c r="X413" s="209">
        <v>0</v>
      </c>
      <c r="Y413" s="209">
        <v>0</v>
      </c>
      <c r="Z413" s="209">
        <v>0</v>
      </c>
      <c r="AA413" s="178">
        <f t="shared" si="12"/>
        <v>0</v>
      </c>
    </row>
    <row r="414" spans="1:28" ht="15.75" thickBot="1" x14ac:dyDescent="0.3">
      <c r="A414" s="254" t="str">
        <f t="shared" si="13"/>
        <v>199998</v>
      </c>
      <c r="B414" s="189" t="s">
        <v>876</v>
      </c>
      <c r="C414" s="188" t="s">
        <v>877</v>
      </c>
      <c r="D414" s="188" t="s">
        <v>5</v>
      </c>
      <c r="E414" s="208">
        <v>10878.78</v>
      </c>
      <c r="F414" s="208">
        <v>17314.939999999999</v>
      </c>
      <c r="G414" s="208">
        <v>18082.07</v>
      </c>
      <c r="H414" s="208">
        <v>-12598.5</v>
      </c>
      <c r="I414" s="208">
        <v>23227.54</v>
      </c>
      <c r="J414" s="208">
        <v>18886.57</v>
      </c>
      <c r="K414" s="208">
        <v>4055.97</v>
      </c>
      <c r="L414" s="208">
        <v>7358.02</v>
      </c>
      <c r="M414" s="208">
        <v>-5571.84</v>
      </c>
      <c r="N414" s="208">
        <v>-5571.84</v>
      </c>
      <c r="O414" s="208">
        <v>-17862.580000000002</v>
      </c>
      <c r="P414" s="208">
        <v>-24759.919999999998</v>
      </c>
      <c r="Q414" s="208">
        <v>-2760.7</v>
      </c>
      <c r="R414" s="208">
        <v>14255.58</v>
      </c>
      <c r="S414" s="208">
        <v>36378.25</v>
      </c>
      <c r="T414" s="208">
        <v>17871.650000000001</v>
      </c>
      <c r="U414" s="208">
        <v>22662.63</v>
      </c>
      <c r="V414" s="208">
        <v>7901.84</v>
      </c>
      <c r="W414" s="208">
        <v>10724.07</v>
      </c>
      <c r="X414" s="208">
        <v>-1230.99</v>
      </c>
      <c r="Y414" s="208">
        <v>-1078.8699999999999</v>
      </c>
      <c r="Z414" s="208">
        <v>-10616.47</v>
      </c>
      <c r="AA414" s="178">
        <f t="shared" si="12"/>
        <v>-10616.47</v>
      </c>
    </row>
    <row r="415" spans="1:28" ht="15.75" thickBot="1" x14ac:dyDescent="0.3">
      <c r="A415" s="254" t="str">
        <f t="shared" si="13"/>
        <v>199999</v>
      </c>
      <c r="B415" s="189" t="s">
        <v>879</v>
      </c>
      <c r="C415" s="188" t="s">
        <v>880</v>
      </c>
      <c r="D415" s="188" t="s">
        <v>5</v>
      </c>
      <c r="E415" s="209">
        <v>0</v>
      </c>
      <c r="F415" s="209">
        <v>0</v>
      </c>
      <c r="G415" s="209">
        <v>0</v>
      </c>
      <c r="H415" s="209">
        <v>0</v>
      </c>
      <c r="I415" s="209">
        <v>0</v>
      </c>
      <c r="J415" s="209">
        <v>0</v>
      </c>
      <c r="K415" s="209">
        <v>0</v>
      </c>
      <c r="L415" s="209">
        <v>0</v>
      </c>
      <c r="M415" s="209">
        <v>0</v>
      </c>
      <c r="N415" s="209">
        <v>0</v>
      </c>
      <c r="O415" s="209">
        <v>0</v>
      </c>
      <c r="P415" s="209">
        <v>0</v>
      </c>
      <c r="Q415" s="209">
        <v>0</v>
      </c>
      <c r="R415" s="209">
        <v>0</v>
      </c>
      <c r="S415" s="209">
        <v>0</v>
      </c>
      <c r="T415" s="209">
        <v>0</v>
      </c>
      <c r="U415" s="209">
        <v>0</v>
      </c>
      <c r="V415" s="209">
        <v>0</v>
      </c>
      <c r="W415" s="209">
        <v>0</v>
      </c>
      <c r="X415" s="209">
        <v>0</v>
      </c>
      <c r="Y415" s="209">
        <v>0</v>
      </c>
      <c r="Z415" s="209">
        <v>0</v>
      </c>
      <c r="AA415" s="178">
        <f t="shared" si="12"/>
        <v>0</v>
      </c>
    </row>
    <row r="416" spans="1:28" ht="15.75" thickBot="1" x14ac:dyDescent="0.3">
      <c r="A416" s="254" t="str">
        <f t="shared" si="13"/>
        <v>500154</v>
      </c>
      <c r="B416" s="240" t="s">
        <v>1850</v>
      </c>
      <c r="C416" s="245">
        <v>500154</v>
      </c>
      <c r="D416" s="257"/>
      <c r="E416" s="208">
        <v>1307953.1399999999</v>
      </c>
      <c r="F416" s="208">
        <v>4418779.12</v>
      </c>
      <c r="G416" s="208">
        <v>6152286.4000000004</v>
      </c>
      <c r="H416" s="208">
        <v>6021195.8799999999</v>
      </c>
      <c r="I416" s="208">
        <v>5342830.07</v>
      </c>
      <c r="J416" s="208">
        <v>6649205.4699999997</v>
      </c>
      <c r="K416" s="208">
        <v>4715615.3899999997</v>
      </c>
      <c r="L416" s="208">
        <v>4609568.43</v>
      </c>
      <c r="M416" s="208">
        <v>5436162.2000000002</v>
      </c>
      <c r="N416" s="208">
        <v>5436162.2000000002</v>
      </c>
      <c r="O416" s="208">
        <v>4907411.25</v>
      </c>
      <c r="P416" s="208">
        <v>4903161.91</v>
      </c>
      <c r="Q416" s="208">
        <v>7000743.9800000004</v>
      </c>
      <c r="R416" s="208">
        <v>9151649.9100000001</v>
      </c>
      <c r="S416" s="208">
        <v>8599477.7699999996</v>
      </c>
      <c r="T416" s="208">
        <v>9471954.5299999993</v>
      </c>
      <c r="U416" s="208">
        <v>10188819.720000001</v>
      </c>
      <c r="V416" s="208">
        <v>12501481.27</v>
      </c>
      <c r="W416" s="208">
        <v>17718879.510000002</v>
      </c>
      <c r="X416" s="208">
        <v>19514203.579999998</v>
      </c>
      <c r="Y416" s="208">
        <v>23100204.800000001</v>
      </c>
      <c r="Z416" s="208">
        <v>24772785.800000001</v>
      </c>
      <c r="AA416" s="178">
        <f t="shared" si="12"/>
        <v>24772785.800000001</v>
      </c>
    </row>
    <row r="417" spans="1:28" ht="15.75" thickBot="1" x14ac:dyDescent="0.3">
      <c r="A417" s="254" t="str">
        <f t="shared" si="13"/>
        <v>183002</v>
      </c>
      <c r="B417" s="189" t="s">
        <v>882</v>
      </c>
      <c r="C417" s="188" t="s">
        <v>883</v>
      </c>
      <c r="D417" s="188" t="s">
        <v>5</v>
      </c>
      <c r="E417" s="209">
        <v>297086.76</v>
      </c>
      <c r="F417" s="209">
        <v>297106.39</v>
      </c>
      <c r="G417" s="209">
        <v>297125.59000000003</v>
      </c>
      <c r="H417" s="209">
        <v>297145.53000000003</v>
      </c>
      <c r="I417" s="209">
        <v>297165.51</v>
      </c>
      <c r="J417" s="209">
        <v>297185.21000000002</v>
      </c>
      <c r="K417" s="209">
        <v>299846.53999999998</v>
      </c>
      <c r="L417" s="209">
        <v>299902.39</v>
      </c>
      <c r="M417" s="209">
        <v>309011.15999999997</v>
      </c>
      <c r="N417" s="209">
        <v>309011.15999999997</v>
      </c>
      <c r="O417" s="209">
        <v>319295.61</v>
      </c>
      <c r="P417" s="209">
        <v>322977.28000000003</v>
      </c>
      <c r="Q417" s="209">
        <v>326938.01</v>
      </c>
      <c r="R417" s="209">
        <v>336965.15</v>
      </c>
      <c r="S417" s="209">
        <v>375668.76</v>
      </c>
      <c r="T417" s="209">
        <v>507888.04</v>
      </c>
      <c r="U417" s="209">
        <v>569149.13</v>
      </c>
      <c r="V417" s="209">
        <v>684478.14</v>
      </c>
      <c r="W417" s="209">
        <v>793891.76</v>
      </c>
      <c r="X417" s="209">
        <v>965954.75</v>
      </c>
      <c r="Y417" s="209">
        <v>1303335.82</v>
      </c>
      <c r="Z417" s="209">
        <v>1223506.67</v>
      </c>
      <c r="AA417" s="178">
        <f t="shared" si="12"/>
        <v>1223506.67</v>
      </c>
    </row>
    <row r="418" spans="1:28" ht="15.75" thickBot="1" x14ac:dyDescent="0.3">
      <c r="A418" s="254" t="str">
        <f t="shared" si="13"/>
        <v>184000</v>
      </c>
      <c r="B418" s="189" t="s">
        <v>885</v>
      </c>
      <c r="C418" s="188" t="s">
        <v>886</v>
      </c>
      <c r="D418" s="188" t="s">
        <v>5</v>
      </c>
      <c r="E418" s="208">
        <v>550546.51</v>
      </c>
      <c r="F418" s="208">
        <v>-233504.03</v>
      </c>
      <c r="G418" s="208">
        <v>1193017.1299999999</v>
      </c>
      <c r="H418" s="208">
        <v>789969.84</v>
      </c>
      <c r="I418" s="208">
        <v>-19585.650000000001</v>
      </c>
      <c r="J418" s="208">
        <v>1185084.23</v>
      </c>
      <c r="K418" s="208">
        <v>448123.83</v>
      </c>
      <c r="L418" s="208">
        <v>246336.88</v>
      </c>
      <c r="M418" s="208">
        <v>0</v>
      </c>
      <c r="N418" s="208">
        <v>0</v>
      </c>
      <c r="O418" s="208">
        <v>-523701.75</v>
      </c>
      <c r="P418" s="208">
        <v>-380023.65</v>
      </c>
      <c r="Q418" s="208">
        <v>1434977.82</v>
      </c>
      <c r="R418" s="208">
        <v>1263800.17</v>
      </c>
      <c r="S418" s="208">
        <v>394596.76</v>
      </c>
      <c r="T418" s="208">
        <v>1819751.62</v>
      </c>
      <c r="U418" s="208">
        <v>1284690.3500000001</v>
      </c>
      <c r="V418" s="208">
        <v>688731.59</v>
      </c>
      <c r="W418" s="208">
        <v>2289092.79</v>
      </c>
      <c r="X418" s="208">
        <v>1731798.12</v>
      </c>
      <c r="Y418" s="208">
        <v>1462461.33</v>
      </c>
      <c r="Z418" s="208">
        <v>-0.04</v>
      </c>
      <c r="AA418" s="178">
        <f t="shared" si="12"/>
        <v>-0.04</v>
      </c>
    </row>
    <row r="419" spans="1:28" ht="15.75" thickBot="1" x14ac:dyDescent="0.3">
      <c r="A419" s="254" t="str">
        <f t="shared" si="13"/>
        <v>184100</v>
      </c>
      <c r="B419" s="189" t="s">
        <v>888</v>
      </c>
      <c r="C419" s="188" t="s">
        <v>889</v>
      </c>
      <c r="D419" s="188" t="s">
        <v>5</v>
      </c>
      <c r="E419" s="209">
        <v>101415.85</v>
      </c>
      <c r="F419" s="209">
        <v>85936.25</v>
      </c>
      <c r="G419" s="209">
        <v>79044.11</v>
      </c>
      <c r="H419" s="209">
        <v>69437.91</v>
      </c>
      <c r="I419" s="209">
        <v>60696.54</v>
      </c>
      <c r="J419" s="209">
        <v>51125.42</v>
      </c>
      <c r="K419" s="209">
        <v>38099.96</v>
      </c>
      <c r="L419" s="209">
        <v>17722.509999999998</v>
      </c>
      <c r="M419" s="209">
        <v>398385.15</v>
      </c>
      <c r="N419" s="209">
        <v>398385.15</v>
      </c>
      <c r="O419" s="209">
        <v>335507.3</v>
      </c>
      <c r="P419" s="209">
        <v>277583.76</v>
      </c>
      <c r="Q419" s="209">
        <v>291459.42</v>
      </c>
      <c r="R419" s="209">
        <v>254788.11</v>
      </c>
      <c r="S419" s="209">
        <v>230400.01</v>
      </c>
      <c r="T419" s="209">
        <v>221869.46</v>
      </c>
      <c r="U419" s="209">
        <v>207664.43</v>
      </c>
      <c r="V419" s="209">
        <v>193927.79</v>
      </c>
      <c r="W419" s="209">
        <v>179522.41</v>
      </c>
      <c r="X419" s="209">
        <v>155728.94</v>
      </c>
      <c r="Y419" s="209">
        <v>118157.56</v>
      </c>
      <c r="Z419" s="209">
        <v>25798.400000000001</v>
      </c>
      <c r="AA419" s="178">
        <f t="shared" si="12"/>
        <v>25798.400000000001</v>
      </c>
    </row>
    <row r="420" spans="1:28" ht="15.75" thickBot="1" x14ac:dyDescent="0.3">
      <c r="A420" s="254" t="str">
        <f t="shared" si="13"/>
        <v>184900</v>
      </c>
      <c r="B420" s="189" t="s">
        <v>891</v>
      </c>
      <c r="C420" s="188" t="s">
        <v>892</v>
      </c>
      <c r="D420" s="188" t="s">
        <v>5</v>
      </c>
      <c r="E420" s="208">
        <v>103.94</v>
      </c>
      <c r="F420" s="208">
        <v>75487.05</v>
      </c>
      <c r="G420" s="208">
        <v>0</v>
      </c>
      <c r="H420" s="208">
        <v>2320.25</v>
      </c>
      <c r="I420" s="208">
        <v>-7543.78</v>
      </c>
      <c r="J420" s="208">
        <v>0</v>
      </c>
      <c r="K420" s="208">
        <v>0.01</v>
      </c>
      <c r="L420" s="208">
        <v>95.59</v>
      </c>
      <c r="M420" s="208">
        <v>0</v>
      </c>
      <c r="N420" s="208">
        <v>0</v>
      </c>
      <c r="O420" s="208">
        <v>984.78</v>
      </c>
      <c r="P420" s="208">
        <v>1266.0999999999999</v>
      </c>
      <c r="Q420" s="208">
        <v>0</v>
      </c>
      <c r="R420" s="208">
        <v>-2033.54</v>
      </c>
      <c r="S420" s="208">
        <v>-2033.28</v>
      </c>
      <c r="T420" s="208">
        <v>0</v>
      </c>
      <c r="U420" s="208">
        <v>12611</v>
      </c>
      <c r="V420" s="208">
        <v>12611</v>
      </c>
      <c r="W420" s="208">
        <v>0</v>
      </c>
      <c r="X420" s="208">
        <v>-619.82000000000005</v>
      </c>
      <c r="Y420" s="208">
        <v>-1387.34</v>
      </c>
      <c r="Z420" s="208">
        <v>-5</v>
      </c>
      <c r="AA420" s="178">
        <f t="shared" si="12"/>
        <v>-5</v>
      </c>
    </row>
    <row r="421" spans="1:28" ht="15.75" thickBot="1" x14ac:dyDescent="0.3">
      <c r="A421" s="254" t="str">
        <f t="shared" si="13"/>
        <v>184999</v>
      </c>
      <c r="B421" s="189" t="s">
        <v>894</v>
      </c>
      <c r="C421" s="188" t="s">
        <v>895</v>
      </c>
      <c r="D421" s="188" t="s">
        <v>5</v>
      </c>
      <c r="E421" s="209">
        <v>0</v>
      </c>
      <c r="F421" s="209">
        <v>0</v>
      </c>
      <c r="G421" s="209">
        <v>0</v>
      </c>
      <c r="H421" s="209">
        <v>0</v>
      </c>
      <c r="I421" s="209">
        <v>0</v>
      </c>
      <c r="J421" s="209">
        <v>0</v>
      </c>
      <c r="K421" s="209">
        <v>0</v>
      </c>
      <c r="L421" s="209">
        <v>0</v>
      </c>
      <c r="M421" s="209">
        <v>0</v>
      </c>
      <c r="N421" s="209">
        <v>0</v>
      </c>
      <c r="O421" s="209">
        <v>0</v>
      </c>
      <c r="P421" s="209">
        <v>0</v>
      </c>
      <c r="Q421" s="209">
        <v>0</v>
      </c>
      <c r="R421" s="209">
        <v>0</v>
      </c>
      <c r="S421" s="209">
        <v>0</v>
      </c>
      <c r="T421" s="209">
        <v>0</v>
      </c>
      <c r="U421" s="209">
        <v>0</v>
      </c>
      <c r="V421" s="209">
        <v>0</v>
      </c>
      <c r="W421" s="209">
        <v>0</v>
      </c>
      <c r="X421" s="209">
        <v>0</v>
      </c>
      <c r="Y421" s="209">
        <v>0</v>
      </c>
      <c r="Z421" s="209">
        <v>0</v>
      </c>
      <c r="AA421" s="178">
        <f t="shared" si="12"/>
        <v>0</v>
      </c>
    </row>
    <row r="422" spans="1:28" ht="15.75" thickBot="1" x14ac:dyDescent="0.3">
      <c r="A422" s="254" t="str">
        <f t="shared" si="13"/>
        <v>186005</v>
      </c>
      <c r="B422" s="189" t="s">
        <v>897</v>
      </c>
      <c r="C422" s="188" t="s">
        <v>898</v>
      </c>
      <c r="D422" s="188" t="s">
        <v>5</v>
      </c>
      <c r="E422" s="208">
        <v>939893.01</v>
      </c>
      <c r="F422" s="208">
        <v>939893.01</v>
      </c>
      <c r="G422" s="208">
        <v>939893.01</v>
      </c>
      <c r="H422" s="208">
        <v>939893.01</v>
      </c>
      <c r="I422" s="208">
        <v>939893.01</v>
      </c>
      <c r="J422" s="208">
        <v>939893.01</v>
      </c>
      <c r="K422" s="208">
        <v>939893.01</v>
      </c>
      <c r="L422" s="208">
        <v>964885.41</v>
      </c>
      <c r="M422" s="208">
        <v>992832.68</v>
      </c>
      <c r="N422" s="208">
        <v>992832.68</v>
      </c>
      <c r="O422" s="208">
        <v>992832.68</v>
      </c>
      <c r="P422" s="208">
        <v>997512.84</v>
      </c>
      <c r="Q422" s="208">
        <v>997512.84</v>
      </c>
      <c r="R422" s="208">
        <v>1025279.6</v>
      </c>
      <c r="S422" s="208">
        <v>1025279.6</v>
      </c>
      <c r="T422" s="208">
        <v>1025279.6</v>
      </c>
      <c r="U422" s="208">
        <v>1030675.38</v>
      </c>
      <c r="V422" s="208">
        <v>1044637.62</v>
      </c>
      <c r="W422" s="208">
        <v>1044637.62</v>
      </c>
      <c r="X422" s="208">
        <v>1044637.62</v>
      </c>
      <c r="Y422" s="208">
        <v>1044637.62</v>
      </c>
      <c r="Z422" s="208">
        <v>1044677.33</v>
      </c>
      <c r="AA422" s="178">
        <f t="shared" si="12"/>
        <v>1044677.33</v>
      </c>
    </row>
    <row r="423" spans="1:28" ht="15.75" thickBot="1" x14ac:dyDescent="0.3">
      <c r="A423" s="254" t="str">
        <f t="shared" si="13"/>
        <v>186006</v>
      </c>
      <c r="B423" s="189" t="s">
        <v>900</v>
      </c>
      <c r="C423" s="188" t="s">
        <v>901</v>
      </c>
      <c r="D423" s="188" t="s">
        <v>5</v>
      </c>
      <c r="E423" s="209">
        <v>-782264.55</v>
      </c>
      <c r="F423" s="209">
        <v>-786497.57</v>
      </c>
      <c r="G423" s="209">
        <v>-790730.59</v>
      </c>
      <c r="H423" s="209">
        <v>-794963.61</v>
      </c>
      <c r="I423" s="209">
        <v>-799196.63</v>
      </c>
      <c r="J423" s="209">
        <v>-803429.65</v>
      </c>
      <c r="K423" s="209">
        <v>-807662.67</v>
      </c>
      <c r="L423" s="209">
        <v>-811895.69</v>
      </c>
      <c r="M423" s="209">
        <v>-816709.93</v>
      </c>
      <c r="N423" s="209">
        <v>-816709.93</v>
      </c>
      <c r="O423" s="209">
        <v>-822213.88</v>
      </c>
      <c r="P423" s="209">
        <v>-827692.93</v>
      </c>
      <c r="Q423" s="209">
        <v>-833288.99</v>
      </c>
      <c r="R423" s="209">
        <v>-838885.05</v>
      </c>
      <c r="S423" s="209">
        <v>-845211.81</v>
      </c>
      <c r="T423" s="209">
        <v>-851538.57</v>
      </c>
      <c r="U423" s="209">
        <v>-857865.33</v>
      </c>
      <c r="V423" s="209">
        <v>-864346.26</v>
      </c>
      <c r="W423" s="209">
        <v>-871237.84</v>
      </c>
      <c r="X423" s="209">
        <v>-878129.42</v>
      </c>
      <c r="Y423" s="209">
        <v>-885021</v>
      </c>
      <c r="Z423" s="209">
        <v>-891912.58</v>
      </c>
      <c r="AA423" s="178">
        <f t="shared" si="12"/>
        <v>-891912.58</v>
      </c>
    </row>
    <row r="424" spans="1:28" ht="15.75" thickBot="1" x14ac:dyDescent="0.3">
      <c r="A424" s="254" t="str">
        <f t="shared" si="13"/>
        <v>186008</v>
      </c>
      <c r="B424" s="189" t="s">
        <v>903</v>
      </c>
      <c r="C424" s="188" t="s">
        <v>904</v>
      </c>
      <c r="D424" s="188" t="s">
        <v>5</v>
      </c>
      <c r="E424" s="208">
        <v>0</v>
      </c>
      <c r="F424" s="208">
        <v>0</v>
      </c>
      <c r="G424" s="208">
        <v>0</v>
      </c>
      <c r="H424" s="208">
        <v>0</v>
      </c>
      <c r="I424" s="208">
        <v>0</v>
      </c>
      <c r="J424" s="208">
        <v>0</v>
      </c>
      <c r="K424" s="208">
        <v>0</v>
      </c>
      <c r="L424" s="208">
        <v>0</v>
      </c>
      <c r="M424" s="208">
        <v>0</v>
      </c>
      <c r="N424" s="208">
        <v>0</v>
      </c>
      <c r="O424" s="208">
        <v>0</v>
      </c>
      <c r="P424" s="208">
        <v>0</v>
      </c>
      <c r="Q424" s="208">
        <v>0</v>
      </c>
      <c r="R424" s="208">
        <v>0</v>
      </c>
      <c r="S424" s="208">
        <v>0</v>
      </c>
      <c r="T424" s="208">
        <v>0</v>
      </c>
      <c r="U424" s="208">
        <v>0</v>
      </c>
      <c r="V424" s="208">
        <v>0</v>
      </c>
      <c r="W424" s="208">
        <v>0</v>
      </c>
      <c r="X424" s="208">
        <v>0</v>
      </c>
      <c r="Y424" s="208">
        <v>0</v>
      </c>
      <c r="Z424" s="208">
        <v>0</v>
      </c>
      <c r="AA424" s="178">
        <f t="shared" si="12"/>
        <v>0</v>
      </c>
    </row>
    <row r="425" spans="1:28" ht="15.75" thickBot="1" x14ac:dyDescent="0.3">
      <c r="A425" s="254" t="str">
        <f t="shared" si="13"/>
        <v>186021</v>
      </c>
      <c r="B425" s="189" t="s">
        <v>906</v>
      </c>
      <c r="C425" s="188" t="s">
        <v>907</v>
      </c>
      <c r="D425" s="188" t="s">
        <v>5</v>
      </c>
      <c r="E425" s="209">
        <v>0</v>
      </c>
      <c r="F425" s="209">
        <v>3862932.29</v>
      </c>
      <c r="G425" s="209">
        <v>4277350.22</v>
      </c>
      <c r="H425" s="209">
        <v>4582645.92</v>
      </c>
      <c r="I425" s="209">
        <v>4759266.45</v>
      </c>
      <c r="J425" s="209">
        <v>4889919.24</v>
      </c>
      <c r="K425" s="209">
        <v>3730593.23</v>
      </c>
      <c r="L425" s="209">
        <v>3829486.39</v>
      </c>
      <c r="M425" s="209">
        <v>4493294.72</v>
      </c>
      <c r="N425" s="209">
        <v>4493294.72</v>
      </c>
      <c r="O425" s="209">
        <v>4549044.62</v>
      </c>
      <c r="P425" s="209">
        <v>4459563.1500000004</v>
      </c>
      <c r="Q425" s="209">
        <v>4734856.05</v>
      </c>
      <c r="R425" s="209">
        <v>7066835.2199999997</v>
      </c>
      <c r="S425" s="209">
        <v>7352087.5999999996</v>
      </c>
      <c r="T425" s="209">
        <v>6648506.0199999996</v>
      </c>
      <c r="U425" s="209">
        <v>7837372.54</v>
      </c>
      <c r="V425" s="209">
        <v>10609558.460000001</v>
      </c>
      <c r="W425" s="209">
        <v>14067565.119999999</v>
      </c>
      <c r="X425" s="209">
        <v>16223699.890000001</v>
      </c>
      <c r="Y425" s="209">
        <v>19698203.559999999</v>
      </c>
      <c r="Z425" s="209">
        <v>23012113.41</v>
      </c>
      <c r="AA425" s="178">
        <f t="shared" si="12"/>
        <v>23012113.41</v>
      </c>
    </row>
    <row r="426" spans="1:28" ht="15.75" thickBot="1" x14ac:dyDescent="0.3">
      <c r="A426" s="254" t="str">
        <f t="shared" si="13"/>
        <v>186026</v>
      </c>
      <c r="B426" s="189" t="s">
        <v>909</v>
      </c>
      <c r="C426" s="188" t="s">
        <v>910</v>
      </c>
      <c r="D426" s="188" t="s">
        <v>5</v>
      </c>
      <c r="E426" s="208">
        <v>3227994.83</v>
      </c>
      <c r="F426" s="208">
        <v>3228081.79</v>
      </c>
      <c r="G426" s="208">
        <v>3229176.84</v>
      </c>
      <c r="H426" s="208">
        <v>3229270.79</v>
      </c>
      <c r="I426" s="208">
        <v>3229364.99</v>
      </c>
      <c r="J426" s="208">
        <v>3229364.99</v>
      </c>
      <c r="K426" s="208">
        <v>3229364.99</v>
      </c>
      <c r="L426" s="208">
        <v>3229364.99</v>
      </c>
      <c r="M426" s="208">
        <v>3229364.99</v>
      </c>
      <c r="N426" s="208">
        <v>3229364.99</v>
      </c>
      <c r="O426" s="208">
        <v>3229364.99</v>
      </c>
      <c r="P426" s="208">
        <v>3229364.99</v>
      </c>
      <c r="Q426" s="208">
        <v>3229364.99</v>
      </c>
      <c r="R426" s="208">
        <v>3229662.94</v>
      </c>
      <c r="S426" s="208">
        <v>3257139.35</v>
      </c>
      <c r="T426" s="208">
        <v>3292334.11</v>
      </c>
      <c r="U426" s="208">
        <v>3300344.5</v>
      </c>
      <c r="V426" s="208">
        <v>3331391.74</v>
      </c>
      <c r="W426" s="208">
        <v>3369893.14</v>
      </c>
      <c r="X426" s="208">
        <v>3427067.18</v>
      </c>
      <c r="Y426" s="208">
        <v>3468237.19</v>
      </c>
      <c r="Z426" s="208">
        <v>3470957.71</v>
      </c>
      <c r="AA426" s="178">
        <f t="shared" si="12"/>
        <v>3470957.71</v>
      </c>
    </row>
    <row r="427" spans="1:28" ht="15.75" thickBot="1" x14ac:dyDescent="0.3">
      <c r="A427" s="254" t="str">
        <f t="shared" si="13"/>
        <v>186028</v>
      </c>
      <c r="B427" s="189" t="s">
        <v>912</v>
      </c>
      <c r="C427" s="188" t="s">
        <v>913</v>
      </c>
      <c r="D427" s="188" t="s">
        <v>5</v>
      </c>
      <c r="E427" s="209">
        <v>-3026823.21</v>
      </c>
      <c r="F427" s="209">
        <v>-3050656.06</v>
      </c>
      <c r="G427" s="209">
        <v>-3072589.91</v>
      </c>
      <c r="H427" s="209">
        <v>-3094523.76</v>
      </c>
      <c r="I427" s="209">
        <v>-3117230.37</v>
      </c>
      <c r="J427" s="209">
        <v>-3139936.98</v>
      </c>
      <c r="K427" s="209">
        <v>-3162643.51</v>
      </c>
      <c r="L427" s="209">
        <v>-3166330.04</v>
      </c>
      <c r="M427" s="209">
        <v>-3170016.57</v>
      </c>
      <c r="N427" s="209">
        <v>-3170016.57</v>
      </c>
      <c r="O427" s="209">
        <v>-3173703.1</v>
      </c>
      <c r="P427" s="209">
        <v>-3177389.63</v>
      </c>
      <c r="Q427" s="209">
        <v>-3181076.16</v>
      </c>
      <c r="R427" s="209">
        <v>-3184762.69</v>
      </c>
      <c r="S427" s="209">
        <v>-3188449.22</v>
      </c>
      <c r="T427" s="209">
        <v>-3192135.75</v>
      </c>
      <c r="U427" s="209">
        <v>-3195822.28</v>
      </c>
      <c r="V427" s="209">
        <v>-3199508.81</v>
      </c>
      <c r="W427" s="209">
        <v>-3203195.34</v>
      </c>
      <c r="X427" s="209">
        <v>-3206881.87</v>
      </c>
      <c r="Y427" s="209">
        <v>-3210568.4</v>
      </c>
      <c r="Z427" s="209">
        <v>-3214254.93</v>
      </c>
      <c r="AA427" s="178">
        <f t="shared" si="12"/>
        <v>-3214254.93</v>
      </c>
    </row>
    <row r="428" spans="1:28" ht="15.75" thickBot="1" x14ac:dyDescent="0.3">
      <c r="A428" s="254" t="str">
        <f t="shared" si="13"/>
        <v>186042</v>
      </c>
      <c r="B428" s="189" t="s">
        <v>915</v>
      </c>
      <c r="C428" s="188" t="s">
        <v>916</v>
      </c>
      <c r="D428" s="188" t="s">
        <v>5</v>
      </c>
      <c r="E428" s="208">
        <v>2722.5</v>
      </c>
      <c r="F428" s="208">
        <v>2722.5</v>
      </c>
      <c r="G428" s="208">
        <v>2722.5</v>
      </c>
      <c r="H428" s="208">
        <v>2722.5</v>
      </c>
      <c r="I428" s="208">
        <v>2722.5</v>
      </c>
      <c r="J428" s="208">
        <v>2722.5</v>
      </c>
      <c r="K428" s="208">
        <v>2722.5</v>
      </c>
      <c r="L428" s="208">
        <v>2722.5</v>
      </c>
      <c r="M428" s="208">
        <v>2722.5</v>
      </c>
      <c r="N428" s="208">
        <v>2722.5</v>
      </c>
      <c r="O428" s="208">
        <v>2722.5</v>
      </c>
      <c r="P428" s="208">
        <v>2722.5</v>
      </c>
      <c r="Q428" s="208">
        <v>2722.5</v>
      </c>
      <c r="R428" s="208">
        <v>2722.5</v>
      </c>
      <c r="S428" s="208">
        <v>2722.5</v>
      </c>
      <c r="T428" s="208">
        <v>2722.5</v>
      </c>
      <c r="U428" s="208">
        <v>2722.5</v>
      </c>
      <c r="V428" s="208">
        <v>2722.5</v>
      </c>
      <c r="W428" s="208">
        <v>2722.5</v>
      </c>
      <c r="X428" s="208">
        <v>2722.5</v>
      </c>
      <c r="Y428" s="208">
        <v>2722.5</v>
      </c>
      <c r="Z428" s="208">
        <v>2722.5</v>
      </c>
      <c r="AA428" s="178">
        <f t="shared" si="12"/>
        <v>2722.5</v>
      </c>
    </row>
    <row r="429" spans="1:28" ht="15.75" thickBot="1" x14ac:dyDescent="0.3">
      <c r="A429" s="254" t="str">
        <f t="shared" si="13"/>
        <v>186043</v>
      </c>
      <c r="B429" s="189" t="s">
        <v>918</v>
      </c>
      <c r="C429" s="188" t="s">
        <v>919</v>
      </c>
      <c r="D429" s="188" t="s">
        <v>5</v>
      </c>
      <c r="E429" s="209">
        <v>-2722.5</v>
      </c>
      <c r="F429" s="209">
        <v>-2722.5</v>
      </c>
      <c r="G429" s="209">
        <v>-2722.5</v>
      </c>
      <c r="H429" s="209">
        <v>-2722.5</v>
      </c>
      <c r="I429" s="209">
        <v>-2722.5</v>
      </c>
      <c r="J429" s="209">
        <v>-2722.5</v>
      </c>
      <c r="K429" s="209">
        <v>-2722.5</v>
      </c>
      <c r="L429" s="209">
        <v>-2722.5</v>
      </c>
      <c r="M429" s="209">
        <v>-2722.5</v>
      </c>
      <c r="N429" s="209">
        <v>-2722.5</v>
      </c>
      <c r="O429" s="209">
        <v>-2722.5</v>
      </c>
      <c r="P429" s="209">
        <v>-2722.5</v>
      </c>
      <c r="Q429" s="209">
        <v>-2722.5</v>
      </c>
      <c r="R429" s="209">
        <v>-2722.5</v>
      </c>
      <c r="S429" s="209">
        <v>-2722.5</v>
      </c>
      <c r="T429" s="209">
        <v>-2722.5</v>
      </c>
      <c r="U429" s="209">
        <v>-2722.5</v>
      </c>
      <c r="V429" s="209">
        <v>-2722.5</v>
      </c>
      <c r="W429" s="209">
        <v>-2722.5</v>
      </c>
      <c r="X429" s="209">
        <v>-2722.5</v>
      </c>
      <c r="Y429" s="209">
        <v>-2722.5</v>
      </c>
      <c r="Z429" s="209">
        <v>-2722.5</v>
      </c>
      <c r="AA429" s="178">
        <f t="shared" si="12"/>
        <v>-2722.5</v>
      </c>
    </row>
    <row r="430" spans="1:28" ht="15.75" thickBot="1" x14ac:dyDescent="0.3">
      <c r="A430" s="254" t="str">
        <f t="shared" si="13"/>
        <v>186044</v>
      </c>
      <c r="B430" s="189" t="s">
        <v>3754</v>
      </c>
      <c r="C430" s="246" t="s">
        <v>3755</v>
      </c>
      <c r="D430" s="189" t="s">
        <v>5</v>
      </c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>
        <v>0</v>
      </c>
      <c r="U430" s="208">
        <v>0</v>
      </c>
      <c r="V430" s="208">
        <v>0</v>
      </c>
      <c r="W430" s="208">
        <v>48709.85</v>
      </c>
      <c r="X430" s="208">
        <v>50948.19</v>
      </c>
      <c r="Y430" s="208">
        <v>102148.46</v>
      </c>
      <c r="Z430" s="208">
        <v>102732.75</v>
      </c>
      <c r="AA430" s="178">
        <f t="shared" si="12"/>
        <v>102732.75</v>
      </c>
    </row>
    <row r="431" spans="1:28" ht="15.75" thickBot="1" x14ac:dyDescent="0.3">
      <c r="A431" s="254" t="str">
        <f t="shared" si="13"/>
        <v>186045</v>
      </c>
      <c r="B431" s="189" t="s">
        <v>3793</v>
      </c>
      <c r="C431" s="188" t="s">
        <v>3794</v>
      </c>
      <c r="D431" s="188" t="s">
        <v>5</v>
      </c>
      <c r="E431" s="209"/>
      <c r="F431" s="209"/>
      <c r="G431" s="209"/>
      <c r="H431" s="209"/>
      <c r="I431" s="209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>
        <v>0</v>
      </c>
      <c r="Y431" s="209">
        <v>0</v>
      </c>
      <c r="Z431" s="209">
        <v>-827.92</v>
      </c>
      <c r="AA431" s="178">
        <f t="shared" si="12"/>
        <v>-827.92</v>
      </c>
      <c r="AB431" s="204"/>
    </row>
    <row r="432" spans="1:28" ht="15.75" thickBot="1" x14ac:dyDescent="0.3">
      <c r="A432" s="254" t="str">
        <f t="shared" si="13"/>
        <v>500165</v>
      </c>
      <c r="B432" s="237" t="s">
        <v>1852</v>
      </c>
      <c r="C432" s="243">
        <v>500165</v>
      </c>
      <c r="D432" s="255"/>
      <c r="E432" s="208">
        <v>-3003987019.3899999</v>
      </c>
      <c r="F432" s="208">
        <v>-2986601265.75</v>
      </c>
      <c r="G432" s="208">
        <v>-3009170989.5599999</v>
      </c>
      <c r="H432" s="208">
        <v>-2998926532.25</v>
      </c>
      <c r="I432" s="208">
        <v>-3023306119.8299999</v>
      </c>
      <c r="J432" s="208">
        <v>-3102682851.4499998</v>
      </c>
      <c r="K432" s="208">
        <v>-3053763238.3800001</v>
      </c>
      <c r="L432" s="208">
        <v>-3117538092.7399998</v>
      </c>
      <c r="M432" s="208">
        <v>-3212990639.0799999</v>
      </c>
      <c r="N432" s="208">
        <v>-3212990639.0799999</v>
      </c>
      <c r="O432" s="208">
        <v>-3174855882.9400001</v>
      </c>
      <c r="P432" s="208">
        <v>-3191914938.98</v>
      </c>
      <c r="Q432" s="208">
        <v>-3161056854.6799998</v>
      </c>
      <c r="R432" s="208">
        <v>-3110135993.2199998</v>
      </c>
      <c r="S432" s="208">
        <v>-3098747370.6500001</v>
      </c>
      <c r="T432" s="208">
        <v>-3159600878.1199999</v>
      </c>
      <c r="U432" s="208">
        <v>-3143168607.3099999</v>
      </c>
      <c r="V432" s="208">
        <v>-3139626112.6100001</v>
      </c>
      <c r="W432" s="208">
        <v>-3172085663.6799998</v>
      </c>
      <c r="X432" s="208">
        <v>-3203808455.4000001</v>
      </c>
      <c r="Y432" s="208">
        <v>-3287722839.0700002</v>
      </c>
      <c r="Z432" s="208">
        <v>-3337697371.8600001</v>
      </c>
      <c r="AA432" s="178">
        <f t="shared" si="12"/>
        <v>-3337697371.8600001</v>
      </c>
    </row>
    <row r="433" spans="1:27" ht="15.75" thickBot="1" x14ac:dyDescent="0.3">
      <c r="A433" s="254" t="str">
        <f t="shared" si="13"/>
        <v>500195</v>
      </c>
      <c r="B433" s="238" t="s">
        <v>1854</v>
      </c>
      <c r="C433" s="244">
        <v>500195</v>
      </c>
      <c r="D433" s="256"/>
      <c r="E433" s="209">
        <v>-21562041.68</v>
      </c>
      <c r="F433" s="209">
        <v>-21670380.800000001</v>
      </c>
      <c r="G433" s="209">
        <v>-20566359.48</v>
      </c>
      <c r="H433" s="209">
        <v>-21230850.719999999</v>
      </c>
      <c r="I433" s="209">
        <v>-20771178.039999999</v>
      </c>
      <c r="J433" s="209">
        <v>-19846845.82</v>
      </c>
      <c r="K433" s="209">
        <v>-21272856.760000002</v>
      </c>
      <c r="L433" s="209">
        <v>-23210721.390000001</v>
      </c>
      <c r="M433" s="209">
        <v>-19107125.98</v>
      </c>
      <c r="N433" s="209">
        <v>-19107125.98</v>
      </c>
      <c r="O433" s="209">
        <v>-20404632.539999999</v>
      </c>
      <c r="P433" s="209">
        <v>-20033913.34</v>
      </c>
      <c r="Q433" s="209">
        <v>-19325614.690000001</v>
      </c>
      <c r="R433" s="209">
        <v>-21853514.170000002</v>
      </c>
      <c r="S433" s="209">
        <v>-34237474.609999999</v>
      </c>
      <c r="T433" s="209">
        <v>-33068584.66</v>
      </c>
      <c r="U433" s="209">
        <v>-25785036.870000001</v>
      </c>
      <c r="V433" s="209">
        <v>-20695879.66</v>
      </c>
      <c r="W433" s="209">
        <v>-18005017.030000001</v>
      </c>
      <c r="X433" s="209">
        <v>-14879907.140000001</v>
      </c>
      <c r="Y433" s="209">
        <v>-17776057.030000001</v>
      </c>
      <c r="Z433" s="209">
        <v>-18503205.120000001</v>
      </c>
      <c r="AA433" s="178">
        <f t="shared" si="12"/>
        <v>-18503205.120000001</v>
      </c>
    </row>
    <row r="434" spans="1:27" ht="15.75" thickBot="1" x14ac:dyDescent="0.3">
      <c r="A434" s="254" t="str">
        <f t="shared" si="13"/>
        <v>234010</v>
      </c>
      <c r="B434" s="239" t="s">
        <v>1856</v>
      </c>
      <c r="C434" s="188" t="s">
        <v>1857</v>
      </c>
      <c r="D434" s="188" t="s">
        <v>5</v>
      </c>
      <c r="E434" s="208">
        <v>0</v>
      </c>
      <c r="F434" s="208">
        <v>0</v>
      </c>
      <c r="G434" s="208">
        <v>0</v>
      </c>
      <c r="H434" s="208">
        <v>0</v>
      </c>
      <c r="I434" s="208">
        <v>0</v>
      </c>
      <c r="J434" s="208">
        <v>0</v>
      </c>
      <c r="K434" s="208">
        <v>-106087</v>
      </c>
      <c r="L434" s="208">
        <v>-156678.45000000001</v>
      </c>
      <c r="M434" s="208">
        <v>-1924185.83</v>
      </c>
      <c r="N434" s="208">
        <v>-1924185.83</v>
      </c>
      <c r="O434" s="208">
        <v>-142244</v>
      </c>
      <c r="P434" s="208">
        <v>-144563</v>
      </c>
      <c r="Q434" s="208">
        <v>-1017140.57</v>
      </c>
      <c r="R434" s="208">
        <v>-119717</v>
      </c>
      <c r="S434" s="208">
        <v>-102257</v>
      </c>
      <c r="T434" s="208">
        <v>-974992</v>
      </c>
      <c r="U434" s="208">
        <v>-93758</v>
      </c>
      <c r="V434" s="208">
        <v>-97902</v>
      </c>
      <c r="W434" s="208">
        <v>-1407575.94</v>
      </c>
      <c r="X434" s="208">
        <v>-98620</v>
      </c>
      <c r="Y434" s="208">
        <v>-273010</v>
      </c>
      <c r="Z434" s="208">
        <v>-285149</v>
      </c>
      <c r="AA434" s="178">
        <f t="shared" si="12"/>
        <v>-285149</v>
      </c>
    </row>
    <row r="435" spans="1:27" ht="15.75" thickBot="1" x14ac:dyDescent="0.3">
      <c r="A435" s="254" t="str">
        <f t="shared" si="13"/>
        <v>234042</v>
      </c>
      <c r="B435" s="239" t="s">
        <v>1648</v>
      </c>
      <c r="C435" s="188" t="s">
        <v>922</v>
      </c>
      <c r="D435" s="188" t="s">
        <v>5</v>
      </c>
      <c r="E435" s="209">
        <v>-19617.57</v>
      </c>
      <c r="F435" s="209">
        <v>-15830.69</v>
      </c>
      <c r="G435" s="209">
        <v>-21033.37</v>
      </c>
      <c r="H435" s="209">
        <v>-17923.61</v>
      </c>
      <c r="I435" s="209">
        <v>-19398.93</v>
      </c>
      <c r="J435" s="209">
        <v>-17277.71</v>
      </c>
      <c r="K435" s="209">
        <v>-33692.65</v>
      </c>
      <c r="L435" s="209">
        <v>-24707.94</v>
      </c>
      <c r="M435" s="209">
        <v>-13258.15</v>
      </c>
      <c r="N435" s="209">
        <v>-13258.15</v>
      </c>
      <c r="O435" s="209">
        <v>-14008.54</v>
      </c>
      <c r="P435" s="209">
        <v>-14089.32</v>
      </c>
      <c r="Q435" s="209">
        <v>-16113.12</v>
      </c>
      <c r="R435" s="209">
        <v>-16486.98</v>
      </c>
      <c r="S435" s="209">
        <v>-15597.42</v>
      </c>
      <c r="T435" s="209">
        <v>-15148.47</v>
      </c>
      <c r="U435" s="209">
        <v>-18255.68</v>
      </c>
      <c r="V435" s="209">
        <v>-14158.47</v>
      </c>
      <c r="W435" s="209">
        <v>-12178.9</v>
      </c>
      <c r="X435" s="209">
        <v>-9762.9500000000007</v>
      </c>
      <c r="Y435" s="209">
        <v>-12065.84</v>
      </c>
      <c r="Z435" s="209">
        <v>-9345.93</v>
      </c>
      <c r="AA435" s="178">
        <f t="shared" si="12"/>
        <v>-9345.93</v>
      </c>
    </row>
    <row r="436" spans="1:27" ht="15.75" thickBot="1" x14ac:dyDescent="0.3">
      <c r="A436" s="254" t="str">
        <f t="shared" si="13"/>
        <v>234800</v>
      </c>
      <c r="B436" s="239" t="s">
        <v>1858</v>
      </c>
      <c r="C436" s="188" t="s">
        <v>1859</v>
      </c>
      <c r="D436" s="188" t="s">
        <v>5</v>
      </c>
      <c r="E436" s="208">
        <v>0</v>
      </c>
      <c r="F436" s="208">
        <v>0</v>
      </c>
      <c r="G436" s="208">
        <v>0</v>
      </c>
      <c r="H436" s="208">
        <v>0</v>
      </c>
      <c r="I436" s="208">
        <v>0</v>
      </c>
      <c r="J436" s="208">
        <v>0</v>
      </c>
      <c r="K436" s="208">
        <v>-1364637</v>
      </c>
      <c r="L436" s="208">
        <v>-5138672</v>
      </c>
      <c r="M436" s="208">
        <v>1414618</v>
      </c>
      <c r="N436" s="208">
        <v>1414618</v>
      </c>
      <c r="O436" s="208">
        <v>-1637475</v>
      </c>
      <c r="P436" s="208">
        <v>-793258.02</v>
      </c>
      <c r="Q436" s="208">
        <v>0</v>
      </c>
      <c r="R436" s="208">
        <v>-3750853.19</v>
      </c>
      <c r="S436" s="208">
        <v>-4601052.1900000004</v>
      </c>
      <c r="T436" s="208">
        <v>-5888452.1900000004</v>
      </c>
      <c r="U436" s="208">
        <v>-4264126.1900000004</v>
      </c>
      <c r="V436" s="208">
        <v>-3170400.19</v>
      </c>
      <c r="W436" s="208">
        <v>-2764867.19</v>
      </c>
      <c r="X436" s="208">
        <v>-2370323.19</v>
      </c>
      <c r="Y436" s="208">
        <v>-3806340.19</v>
      </c>
      <c r="Z436" s="208">
        <v>-1251724.19</v>
      </c>
      <c r="AA436" s="178">
        <f t="shared" si="12"/>
        <v>-1251724.19</v>
      </c>
    </row>
    <row r="437" spans="1:27" ht="15.75" thickBot="1" x14ac:dyDescent="0.3">
      <c r="A437" s="254" t="str">
        <f t="shared" si="13"/>
        <v>234905</v>
      </c>
      <c r="B437" s="239" t="s">
        <v>924</v>
      </c>
      <c r="C437" s="188" t="s">
        <v>925</v>
      </c>
      <c r="D437" s="188" t="s">
        <v>5</v>
      </c>
      <c r="E437" s="209">
        <v>-18804022</v>
      </c>
      <c r="F437" s="209">
        <v>-18247893</v>
      </c>
      <c r="G437" s="209">
        <v>-17399405</v>
      </c>
      <c r="H437" s="209">
        <v>-18204726</v>
      </c>
      <c r="I437" s="209">
        <v>-18468124</v>
      </c>
      <c r="J437" s="209">
        <v>-16771661</v>
      </c>
      <c r="K437" s="209">
        <v>-16710533</v>
      </c>
      <c r="L437" s="209">
        <v>-17890663</v>
      </c>
      <c r="M437" s="209">
        <v>-18584300</v>
      </c>
      <c r="N437" s="209">
        <v>-18584300</v>
      </c>
      <c r="O437" s="209">
        <v>-18610905</v>
      </c>
      <c r="P437" s="209">
        <v>-19082003</v>
      </c>
      <c r="Q437" s="209">
        <v>-18292361</v>
      </c>
      <c r="R437" s="209">
        <v>-17966457</v>
      </c>
      <c r="S437" s="209">
        <v>-29518568</v>
      </c>
      <c r="T437" s="209">
        <v>-26189992</v>
      </c>
      <c r="U437" s="209">
        <v>-21408897</v>
      </c>
      <c r="V437" s="209">
        <v>-17413419</v>
      </c>
      <c r="W437" s="209">
        <v>-13820395</v>
      </c>
      <c r="X437" s="209">
        <v>-12401201</v>
      </c>
      <c r="Y437" s="209">
        <v>-13684641</v>
      </c>
      <c r="Z437" s="209">
        <v>-16956986</v>
      </c>
      <c r="AA437" s="178">
        <f t="shared" si="12"/>
        <v>-16956986</v>
      </c>
    </row>
    <row r="438" spans="1:27" ht="15.75" thickBot="1" x14ac:dyDescent="0.3">
      <c r="A438" s="254" t="str">
        <f t="shared" si="13"/>
        <v>234915</v>
      </c>
      <c r="B438" s="239" t="s">
        <v>1650</v>
      </c>
      <c r="C438" s="188" t="s">
        <v>928</v>
      </c>
      <c r="D438" s="188" t="s">
        <v>5</v>
      </c>
      <c r="E438" s="209">
        <v>-2683719</v>
      </c>
      <c r="F438" s="209">
        <v>-3291211</v>
      </c>
      <c r="G438" s="209">
        <v>-3096310</v>
      </c>
      <c r="H438" s="209">
        <v>-2956364</v>
      </c>
      <c r="I438" s="209">
        <v>-2883693</v>
      </c>
      <c r="J438" s="209">
        <v>-3098415</v>
      </c>
      <c r="K438" s="209">
        <v>-3098415</v>
      </c>
      <c r="L438" s="209">
        <v>0</v>
      </c>
      <c r="M438" s="209">
        <v>0</v>
      </c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178">
        <f t="shared" si="12"/>
        <v>0</v>
      </c>
    </row>
    <row r="439" spans="1:27" ht="15.75" thickBot="1" x14ac:dyDescent="0.3">
      <c r="A439" s="254" t="str">
        <f t="shared" si="13"/>
        <v>234920</v>
      </c>
      <c r="B439" s="239" t="s">
        <v>1651</v>
      </c>
      <c r="C439" s="188" t="s">
        <v>931</v>
      </c>
      <c r="D439" s="188" t="s">
        <v>5</v>
      </c>
      <c r="E439" s="209">
        <v>44153</v>
      </c>
      <c r="F439" s="209">
        <v>610</v>
      </c>
      <c r="G439" s="209">
        <v>6415</v>
      </c>
      <c r="H439" s="209">
        <v>5991</v>
      </c>
      <c r="I439" s="209">
        <v>664008</v>
      </c>
      <c r="J439" s="209">
        <v>107630</v>
      </c>
      <c r="K439" s="209">
        <v>107630</v>
      </c>
      <c r="L439" s="209">
        <v>0</v>
      </c>
      <c r="M439" s="209">
        <v>0</v>
      </c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178">
        <f t="shared" si="12"/>
        <v>0</v>
      </c>
    </row>
    <row r="440" spans="1:27" ht="15.75" thickBot="1" x14ac:dyDescent="0.3">
      <c r="A440" s="254" t="str">
        <f t="shared" si="13"/>
        <v>234925</v>
      </c>
      <c r="B440" s="239" t="s">
        <v>1652</v>
      </c>
      <c r="C440" s="188" t="s">
        <v>934</v>
      </c>
      <c r="D440" s="188" t="s">
        <v>5</v>
      </c>
      <c r="E440" s="209">
        <v>-98836.11</v>
      </c>
      <c r="F440" s="209">
        <v>-116056.11</v>
      </c>
      <c r="G440" s="209">
        <v>-56026.11</v>
      </c>
      <c r="H440" s="209">
        <v>-57828.11</v>
      </c>
      <c r="I440" s="209">
        <v>-63970.11</v>
      </c>
      <c r="J440" s="209">
        <v>-67122.11</v>
      </c>
      <c r="K440" s="209">
        <v>-67122.11</v>
      </c>
      <c r="L440" s="209">
        <v>0</v>
      </c>
      <c r="M440" s="209">
        <v>0</v>
      </c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178">
        <f t="shared" si="12"/>
        <v>0</v>
      </c>
    </row>
    <row r="441" spans="1:27" ht="15.75" thickBot="1" x14ac:dyDescent="0.3">
      <c r="A441" s="254" t="str">
        <f t="shared" si="13"/>
        <v>500155</v>
      </c>
      <c r="B441" s="238" t="s">
        <v>1860</v>
      </c>
      <c r="C441" s="244">
        <v>500155</v>
      </c>
      <c r="D441" s="256"/>
      <c r="E441" s="208">
        <v>-1447221983.55</v>
      </c>
      <c r="F441" s="208">
        <v>-1446750923.05</v>
      </c>
      <c r="G441" s="208">
        <v>-1443421269.26</v>
      </c>
      <c r="H441" s="208">
        <v>-1425816050.6700001</v>
      </c>
      <c r="I441" s="208">
        <v>-1422159377.24</v>
      </c>
      <c r="J441" s="208">
        <v>-1461401015.6600001</v>
      </c>
      <c r="K441" s="208">
        <v>-1405541986.9200001</v>
      </c>
      <c r="L441" s="208">
        <v>-1419111734.1600001</v>
      </c>
      <c r="M441" s="208">
        <v>-1419801962.4000001</v>
      </c>
      <c r="N441" s="208">
        <v>-1419801962.4000001</v>
      </c>
      <c r="O441" s="208">
        <v>-1440525652.1300001</v>
      </c>
      <c r="P441" s="208">
        <v>-1372829540.53</v>
      </c>
      <c r="Q441" s="208">
        <v>-1377464737.0899999</v>
      </c>
      <c r="R441" s="208">
        <v>-1381786747.3800001</v>
      </c>
      <c r="S441" s="208">
        <v>-1368043368.9400001</v>
      </c>
      <c r="T441" s="208">
        <v>-1599061468.55</v>
      </c>
      <c r="U441" s="208">
        <v>-1592873890.6500001</v>
      </c>
      <c r="V441" s="208">
        <v>-1573747946.1800001</v>
      </c>
      <c r="W441" s="208">
        <v>-1567949548.02</v>
      </c>
      <c r="X441" s="208">
        <v>-1570952482.5799999</v>
      </c>
      <c r="Y441" s="208">
        <v>-1572837411.0799999</v>
      </c>
      <c r="Z441" s="208">
        <v>-1591276821.1500001</v>
      </c>
      <c r="AA441" s="178">
        <f t="shared" si="12"/>
        <v>-1591276821.1500001</v>
      </c>
    </row>
    <row r="442" spans="1:27" ht="15.75" thickBot="1" x14ac:dyDescent="0.3">
      <c r="A442" s="254" t="str">
        <f t="shared" si="13"/>
        <v>500158</v>
      </c>
      <c r="B442" s="239" t="s">
        <v>1862</v>
      </c>
      <c r="C442" s="245">
        <v>500158</v>
      </c>
      <c r="D442" s="257"/>
      <c r="E442" s="209">
        <v>-763592322.38999999</v>
      </c>
      <c r="F442" s="209">
        <v>-762989312.13</v>
      </c>
      <c r="G442" s="209">
        <v>-759526038.10000002</v>
      </c>
      <c r="H442" s="209">
        <v>-741812599.87</v>
      </c>
      <c r="I442" s="209">
        <v>-738301939.48000002</v>
      </c>
      <c r="J442" s="209">
        <v>-737581205.09000003</v>
      </c>
      <c r="K442" s="209">
        <v>-681589842.88999999</v>
      </c>
      <c r="L442" s="209">
        <v>-695013084.29999995</v>
      </c>
      <c r="M442" s="209">
        <v>-715668176.47000003</v>
      </c>
      <c r="N442" s="209">
        <v>-715668176.47000003</v>
      </c>
      <c r="O442" s="209">
        <v>-736276142.00999999</v>
      </c>
      <c r="P442" s="209">
        <v>-742479015.40999997</v>
      </c>
      <c r="Q442" s="209">
        <v>-747094619.39999998</v>
      </c>
      <c r="R442" s="209">
        <v>-751297759.34000003</v>
      </c>
      <c r="S442" s="209">
        <v>-737441316.79999995</v>
      </c>
      <c r="T442" s="209">
        <v>-830114620.35000002</v>
      </c>
      <c r="U442" s="209">
        <v>-823832456.65999997</v>
      </c>
      <c r="V442" s="209">
        <v>-804593052.32000005</v>
      </c>
      <c r="W442" s="209">
        <v>-798954222.62</v>
      </c>
      <c r="X442" s="209">
        <v>-801846329.17999995</v>
      </c>
      <c r="Y442" s="209">
        <v>-803608748.33000004</v>
      </c>
      <c r="Z442" s="209">
        <v>-822195784.61000001</v>
      </c>
      <c r="AA442" s="178">
        <f t="shared" si="12"/>
        <v>-822195784.61000001</v>
      </c>
    </row>
    <row r="443" spans="1:27" ht="15.75" thickBot="1" x14ac:dyDescent="0.3">
      <c r="A443" s="254" t="str">
        <f t="shared" si="13"/>
        <v>500160</v>
      </c>
      <c r="B443" s="240" t="s">
        <v>1864</v>
      </c>
      <c r="C443" s="245">
        <v>500160</v>
      </c>
      <c r="D443" s="257"/>
      <c r="E443" s="208">
        <v>-450661838.69999999</v>
      </c>
      <c r="F443" s="208">
        <v>-451601168.50999999</v>
      </c>
      <c r="G443" s="208">
        <v>-452195484.31999999</v>
      </c>
      <c r="H443" s="208">
        <v>-452449713.47000003</v>
      </c>
      <c r="I443" s="208">
        <v>-454151598</v>
      </c>
      <c r="J443" s="208">
        <v>-455499262.44999999</v>
      </c>
      <c r="K443" s="208">
        <v>-396129189.98000002</v>
      </c>
      <c r="L443" s="208">
        <v>-396211183.44</v>
      </c>
      <c r="M443" s="208">
        <v>-226451687.47</v>
      </c>
      <c r="N443" s="208">
        <v>-226451687.47</v>
      </c>
      <c r="O443" s="208">
        <v>-226544027.84999999</v>
      </c>
      <c r="P443" s="208">
        <v>-226730857.72</v>
      </c>
      <c r="Q443" s="208">
        <v>-226804313.40000001</v>
      </c>
      <c r="R443" s="208">
        <v>-226898923.69999999</v>
      </c>
      <c r="S443" s="208">
        <v>-226979100.97999999</v>
      </c>
      <c r="T443" s="208">
        <v>-319634030.89999998</v>
      </c>
      <c r="U443" s="208">
        <v>-319724186.94</v>
      </c>
      <c r="V443" s="208">
        <v>-319791019.79000002</v>
      </c>
      <c r="W443" s="208">
        <v>-319634031.70999998</v>
      </c>
      <c r="X443" s="208">
        <v>-319716298.52999997</v>
      </c>
      <c r="Y443" s="208">
        <v>-319569053.04000002</v>
      </c>
      <c r="Z443" s="208">
        <v>-319557080.27999997</v>
      </c>
      <c r="AA443" s="178">
        <f t="shared" si="12"/>
        <v>-319557080.27999997</v>
      </c>
    </row>
    <row r="444" spans="1:27" ht="15.75" thickBot="1" x14ac:dyDescent="0.3">
      <c r="A444" s="254" t="str">
        <f t="shared" si="13"/>
        <v>500166</v>
      </c>
      <c r="B444" s="189" t="s">
        <v>935</v>
      </c>
      <c r="C444" s="245">
        <v>500166</v>
      </c>
      <c r="D444" s="257"/>
      <c r="E444" s="209">
        <v>-442387069.49000001</v>
      </c>
      <c r="F444" s="209">
        <v>-443315992.99000001</v>
      </c>
      <c r="G444" s="209">
        <v>-443363030.29000002</v>
      </c>
      <c r="H444" s="209">
        <v>-443406077.75999999</v>
      </c>
      <c r="I444" s="209">
        <v>-445021512.66000003</v>
      </c>
      <c r="J444" s="209">
        <v>-445786061.68000001</v>
      </c>
      <c r="K444" s="209">
        <v>-445819517.70999998</v>
      </c>
      <c r="L444" s="209">
        <v>-445819517.70999998</v>
      </c>
      <c r="M444" s="209">
        <v>-445786061.68000001</v>
      </c>
      <c r="N444" s="209">
        <v>-445786061.68000001</v>
      </c>
      <c r="O444" s="209">
        <v>-445786061.68000001</v>
      </c>
      <c r="P444" s="209">
        <v>-445786061.68000001</v>
      </c>
      <c r="Q444" s="209">
        <v>-445786061.68000001</v>
      </c>
      <c r="R444" s="209">
        <v>-445786061.68000001</v>
      </c>
      <c r="S444" s="209">
        <v>-445778357.68000001</v>
      </c>
      <c r="T444" s="209">
        <v>-538968405.42999995</v>
      </c>
      <c r="U444" s="209">
        <v>-538968405.42999995</v>
      </c>
      <c r="V444" s="209">
        <v>-538968405.42999995</v>
      </c>
      <c r="W444" s="209">
        <v>-538968405.42999995</v>
      </c>
      <c r="X444" s="209">
        <v>-538968405.42999995</v>
      </c>
      <c r="Y444" s="209">
        <v>-538927320.42999995</v>
      </c>
      <c r="Z444" s="209">
        <v>-538891454.52999997</v>
      </c>
      <c r="AA444" s="178">
        <f t="shared" si="12"/>
        <v>-538891454.52999997</v>
      </c>
    </row>
    <row r="445" spans="1:27" ht="15.75" thickBot="1" x14ac:dyDescent="0.3">
      <c r="A445" s="254" t="str">
        <f t="shared" si="13"/>
        <v>201000</v>
      </c>
      <c r="B445" s="241" t="s">
        <v>935</v>
      </c>
      <c r="C445" s="188" t="s">
        <v>937</v>
      </c>
      <c r="D445" s="188" t="s">
        <v>5</v>
      </c>
      <c r="E445" s="208">
        <v>0</v>
      </c>
      <c r="F445" s="208">
        <v>0</v>
      </c>
      <c r="G445" s="208">
        <v>0</v>
      </c>
      <c r="H445" s="208">
        <v>0</v>
      </c>
      <c r="I445" s="208">
        <v>0</v>
      </c>
      <c r="J445" s="208">
        <v>0</v>
      </c>
      <c r="K445" s="208">
        <v>0</v>
      </c>
      <c r="L445" s="208">
        <v>0</v>
      </c>
      <c r="M445" s="208">
        <v>0</v>
      </c>
      <c r="N445" s="208">
        <v>0</v>
      </c>
      <c r="O445" s="208">
        <v>0</v>
      </c>
      <c r="P445" s="208">
        <v>0</v>
      </c>
      <c r="Q445" s="208">
        <v>0</v>
      </c>
      <c r="R445" s="208">
        <v>0</v>
      </c>
      <c r="S445" s="208">
        <v>0</v>
      </c>
      <c r="T445" s="208">
        <v>0</v>
      </c>
      <c r="U445" s="208">
        <v>0</v>
      </c>
      <c r="V445" s="208">
        <v>0</v>
      </c>
      <c r="W445" s="208">
        <v>0</v>
      </c>
      <c r="X445" s="208">
        <v>0</v>
      </c>
      <c r="Y445" s="208">
        <v>0</v>
      </c>
      <c r="Z445" s="208">
        <v>0</v>
      </c>
      <c r="AA445" s="178">
        <f t="shared" si="12"/>
        <v>0</v>
      </c>
    </row>
    <row r="446" spans="1:27" ht="15.75" thickBot="1" x14ac:dyDescent="0.3">
      <c r="A446" s="254" t="str">
        <f t="shared" si="13"/>
        <v>201100</v>
      </c>
      <c r="B446" s="241" t="s">
        <v>939</v>
      </c>
      <c r="C446" s="188" t="s">
        <v>940</v>
      </c>
      <c r="D446" s="188" t="s">
        <v>5</v>
      </c>
      <c r="E446" s="209">
        <v>-446505232.73000002</v>
      </c>
      <c r="F446" s="209">
        <v>-447434156.23000002</v>
      </c>
      <c r="G446" s="209">
        <v>-447481193.52999997</v>
      </c>
      <c r="H446" s="209">
        <v>-447524241</v>
      </c>
      <c r="I446" s="209">
        <v>-449139675.89999998</v>
      </c>
      <c r="J446" s="209">
        <v>-449904224.92000002</v>
      </c>
      <c r="K446" s="209">
        <v>-449937680.94999999</v>
      </c>
      <c r="L446" s="209">
        <v>-449937680.94999999</v>
      </c>
      <c r="M446" s="209">
        <v>-449904224.92000002</v>
      </c>
      <c r="N446" s="209">
        <v>-449904224.92000002</v>
      </c>
      <c r="O446" s="209">
        <v>-449904224.92000002</v>
      </c>
      <c r="P446" s="209">
        <v>-449904224.92000002</v>
      </c>
      <c r="Q446" s="209">
        <v>-449904224.92000002</v>
      </c>
      <c r="R446" s="209">
        <v>-449904224.92000002</v>
      </c>
      <c r="S446" s="209">
        <v>-449904224.92000002</v>
      </c>
      <c r="T446" s="209">
        <v>-449904224.92000002</v>
      </c>
      <c r="U446" s="209">
        <v>-449904224.92000002</v>
      </c>
      <c r="V446" s="209">
        <v>-449904224.92000002</v>
      </c>
      <c r="W446" s="209">
        <v>-449904224.92000002</v>
      </c>
      <c r="X446" s="209">
        <v>-449904224.92000002</v>
      </c>
      <c r="Y446" s="209">
        <v>-449904224.92000002</v>
      </c>
      <c r="Z446" s="209">
        <v>-449904224.92000002</v>
      </c>
      <c r="AA446" s="178">
        <f t="shared" si="12"/>
        <v>-449904224.92000002</v>
      </c>
    </row>
    <row r="447" spans="1:27" ht="15.75" thickBot="1" x14ac:dyDescent="0.3">
      <c r="A447" s="254" t="str">
        <f t="shared" si="13"/>
        <v>211400</v>
      </c>
      <c r="B447" s="241" t="s">
        <v>3657</v>
      </c>
      <c r="C447" s="188" t="s">
        <v>3658</v>
      </c>
      <c r="D447" s="188" t="s">
        <v>5</v>
      </c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>
        <v>0</v>
      </c>
      <c r="S447" s="208">
        <v>0</v>
      </c>
      <c r="T447" s="208">
        <v>-93182343.75</v>
      </c>
      <c r="U447" s="208">
        <v>-93182343.75</v>
      </c>
      <c r="V447" s="208">
        <v>-93182343.75</v>
      </c>
      <c r="W447" s="208">
        <v>-93182343.75</v>
      </c>
      <c r="X447" s="208">
        <v>-93182343.75</v>
      </c>
      <c r="Y447" s="208">
        <v>-93182343.75</v>
      </c>
      <c r="Z447" s="208">
        <v>-93182343.75</v>
      </c>
      <c r="AA447" s="178">
        <f t="shared" si="12"/>
        <v>-93182343.75</v>
      </c>
    </row>
    <row r="448" spans="1:27" ht="15.75" thickBot="1" x14ac:dyDescent="0.3">
      <c r="A448" s="254" t="str">
        <f t="shared" si="13"/>
        <v>214001</v>
      </c>
      <c r="B448" s="241" t="s">
        <v>942</v>
      </c>
      <c r="C448" s="188" t="s">
        <v>943</v>
      </c>
      <c r="D448" s="188" t="s">
        <v>5</v>
      </c>
      <c r="E448" s="209">
        <v>6880.06</v>
      </c>
      <c r="F448" s="209">
        <v>6880.06</v>
      </c>
      <c r="G448" s="209">
        <v>6880.06</v>
      </c>
      <c r="H448" s="209">
        <v>6880.06</v>
      </c>
      <c r="I448" s="209">
        <v>6880.06</v>
      </c>
      <c r="J448" s="209">
        <v>6880.06</v>
      </c>
      <c r="K448" s="209">
        <v>6880.06</v>
      </c>
      <c r="L448" s="209">
        <v>6880.06</v>
      </c>
      <c r="M448" s="209">
        <v>6880.06</v>
      </c>
      <c r="N448" s="209">
        <v>6880.06</v>
      </c>
      <c r="O448" s="209">
        <v>6880.06</v>
      </c>
      <c r="P448" s="209">
        <v>6880.06</v>
      </c>
      <c r="Q448" s="209">
        <v>6880.06</v>
      </c>
      <c r="R448" s="209">
        <v>6880.06</v>
      </c>
      <c r="S448" s="209">
        <v>6880.06</v>
      </c>
      <c r="T448" s="209">
        <v>6880.06</v>
      </c>
      <c r="U448" s="209">
        <v>6880.06</v>
      </c>
      <c r="V448" s="209">
        <v>6880.06</v>
      </c>
      <c r="W448" s="209">
        <v>6880.06</v>
      </c>
      <c r="X448" s="209">
        <v>6880.06</v>
      </c>
      <c r="Y448" s="209">
        <v>6880.06</v>
      </c>
      <c r="Z448" s="209">
        <v>6880.06</v>
      </c>
      <c r="AA448" s="178">
        <f t="shared" si="12"/>
        <v>6880.06</v>
      </c>
    </row>
    <row r="449" spans="1:27" ht="15.75" thickBot="1" x14ac:dyDescent="0.3">
      <c r="A449" s="254" t="str">
        <f t="shared" si="13"/>
        <v>214002</v>
      </c>
      <c r="B449" s="241" t="s">
        <v>945</v>
      </c>
      <c r="C449" s="188" t="s">
        <v>946</v>
      </c>
      <c r="D449" s="188" t="s">
        <v>5</v>
      </c>
      <c r="E449" s="208">
        <v>4111283.18</v>
      </c>
      <c r="F449" s="208">
        <v>4111283.18</v>
      </c>
      <c r="G449" s="208">
        <v>4111283.18</v>
      </c>
      <c r="H449" s="208">
        <v>4111283.18</v>
      </c>
      <c r="I449" s="208">
        <v>4111283.18</v>
      </c>
      <c r="J449" s="208">
        <v>4111283.18</v>
      </c>
      <c r="K449" s="208">
        <v>4111283.18</v>
      </c>
      <c r="L449" s="208">
        <v>4111283.18</v>
      </c>
      <c r="M449" s="208">
        <v>4111283.18</v>
      </c>
      <c r="N449" s="208">
        <v>4111283.18</v>
      </c>
      <c r="O449" s="208">
        <v>4111283.18</v>
      </c>
      <c r="P449" s="208">
        <v>4111283.18</v>
      </c>
      <c r="Q449" s="208">
        <v>4111283.18</v>
      </c>
      <c r="R449" s="208">
        <v>4111283.18</v>
      </c>
      <c r="S449" s="208">
        <v>4118987.18</v>
      </c>
      <c r="T449" s="208">
        <v>4111283.18</v>
      </c>
      <c r="U449" s="208">
        <v>4111283.18</v>
      </c>
      <c r="V449" s="208">
        <v>4111283.18</v>
      </c>
      <c r="W449" s="208">
        <v>4111283.18</v>
      </c>
      <c r="X449" s="208">
        <v>4111283.18</v>
      </c>
      <c r="Y449" s="208">
        <v>4152368.18</v>
      </c>
      <c r="Z449" s="208">
        <v>4188234.08</v>
      </c>
      <c r="AA449" s="178">
        <f t="shared" si="12"/>
        <v>4188234.08</v>
      </c>
    </row>
    <row r="450" spans="1:27" ht="15.75" thickBot="1" x14ac:dyDescent="0.3">
      <c r="A450" s="254" t="str">
        <f t="shared" si="13"/>
        <v>500167</v>
      </c>
      <c r="B450" s="189" t="s">
        <v>1867</v>
      </c>
      <c r="C450" s="245">
        <v>500167</v>
      </c>
      <c r="D450" s="257"/>
      <c r="E450" s="209">
        <v>-8274769.21</v>
      </c>
      <c r="F450" s="209">
        <v>-8285175.5199999996</v>
      </c>
      <c r="G450" s="209">
        <v>-8832454.0299999993</v>
      </c>
      <c r="H450" s="209">
        <v>-9043635.7100000009</v>
      </c>
      <c r="I450" s="209">
        <v>-9130085.3399999999</v>
      </c>
      <c r="J450" s="209">
        <v>-9713200.7699999996</v>
      </c>
      <c r="K450" s="209">
        <v>49690327.729999997</v>
      </c>
      <c r="L450" s="209">
        <v>49608334.270000003</v>
      </c>
      <c r="M450" s="209">
        <v>219334374.21000001</v>
      </c>
      <c r="N450" s="209">
        <v>219334374.21000001</v>
      </c>
      <c r="O450" s="209">
        <v>219242033.83000001</v>
      </c>
      <c r="P450" s="209">
        <v>219055203.96000001</v>
      </c>
      <c r="Q450" s="209">
        <v>218981748.28</v>
      </c>
      <c r="R450" s="209">
        <v>218887137.97999999</v>
      </c>
      <c r="S450" s="209">
        <v>218799256.69999999</v>
      </c>
      <c r="T450" s="209">
        <v>219334374.53</v>
      </c>
      <c r="U450" s="209">
        <v>219244218.49000001</v>
      </c>
      <c r="V450" s="209">
        <v>219177385.63999999</v>
      </c>
      <c r="W450" s="209">
        <v>219334373.72</v>
      </c>
      <c r="X450" s="209">
        <v>219252106.90000001</v>
      </c>
      <c r="Y450" s="209">
        <v>219358267.38999999</v>
      </c>
      <c r="Z450" s="209">
        <v>219334374.25</v>
      </c>
      <c r="AA450" s="178">
        <f t="shared" si="12"/>
        <v>219334374.25</v>
      </c>
    </row>
    <row r="451" spans="1:27" ht="15.75" thickBot="1" x14ac:dyDescent="0.3">
      <c r="A451" s="254" t="str">
        <f t="shared" si="13"/>
        <v>207001</v>
      </c>
      <c r="B451" s="241" t="s">
        <v>948</v>
      </c>
      <c r="C451" s="188" t="s">
        <v>949</v>
      </c>
      <c r="D451" s="188" t="s">
        <v>5</v>
      </c>
      <c r="E451" s="208">
        <v>-293561404.88999999</v>
      </c>
      <c r="F451" s="208">
        <v>-293561404.88999999</v>
      </c>
      <c r="G451" s="208">
        <v>-293561404.88999999</v>
      </c>
      <c r="H451" s="208">
        <v>-293561404.88999999</v>
      </c>
      <c r="I451" s="208">
        <v>-293561404.88999999</v>
      </c>
      <c r="J451" s="208">
        <v>-293561404.88999999</v>
      </c>
      <c r="K451" s="208">
        <v>-293561404.88999999</v>
      </c>
      <c r="L451" s="208">
        <v>-293561404.88999999</v>
      </c>
      <c r="M451" s="208">
        <v>-293561404.88999999</v>
      </c>
      <c r="N451" s="208">
        <v>-293561404.88999999</v>
      </c>
      <c r="O451" s="208">
        <v>-293561404.88999999</v>
      </c>
      <c r="P451" s="208">
        <v>-293561404.88999999</v>
      </c>
      <c r="Q451" s="208">
        <v>-293561404.88999999</v>
      </c>
      <c r="R451" s="208">
        <v>-293561404.88999999</v>
      </c>
      <c r="S451" s="208">
        <v>-293561404.88999999</v>
      </c>
      <c r="T451" s="208">
        <v>-293561404.88999999</v>
      </c>
      <c r="U451" s="208">
        <v>-293561404.88999999</v>
      </c>
      <c r="V451" s="208">
        <v>-293561404.88999999</v>
      </c>
      <c r="W451" s="208">
        <v>-293561404.88999999</v>
      </c>
      <c r="X451" s="208">
        <v>-293561404.88999999</v>
      </c>
      <c r="Y451" s="208">
        <v>-293561404.88999999</v>
      </c>
      <c r="Z451" s="208">
        <v>-293561404.88999999</v>
      </c>
      <c r="AA451" s="178">
        <f t="shared" si="12"/>
        <v>-293561404.88999999</v>
      </c>
    </row>
    <row r="452" spans="1:27" ht="15.75" thickBot="1" x14ac:dyDescent="0.3">
      <c r="A452" s="254" t="str">
        <f t="shared" si="13"/>
        <v>207003</v>
      </c>
      <c r="B452" s="241" t="s">
        <v>951</v>
      </c>
      <c r="C452" s="188" t="s">
        <v>952</v>
      </c>
      <c r="D452" s="188" t="s">
        <v>5</v>
      </c>
      <c r="E452" s="209">
        <v>-2708893.96</v>
      </c>
      <c r="F452" s="209">
        <v>-2641992.16</v>
      </c>
      <c r="G452" s="209">
        <v>-2754669.16</v>
      </c>
      <c r="H452" s="209">
        <v>-2865863.07</v>
      </c>
      <c r="I452" s="209">
        <v>-2885432.77</v>
      </c>
      <c r="J452" s="209">
        <v>-2914607.47</v>
      </c>
      <c r="K452" s="209">
        <v>-2914607.47</v>
      </c>
      <c r="L452" s="209">
        <v>-2914607.47</v>
      </c>
      <c r="M452" s="209">
        <v>-2914607.47</v>
      </c>
      <c r="N452" s="209">
        <v>-2914607.47</v>
      </c>
      <c r="O452" s="209">
        <v>-2914607.47</v>
      </c>
      <c r="P452" s="209">
        <v>-2914607.47</v>
      </c>
      <c r="Q452" s="209">
        <v>-2914607.47</v>
      </c>
      <c r="R452" s="209">
        <v>-2914607.47</v>
      </c>
      <c r="S452" s="209">
        <v>-2914607.47</v>
      </c>
      <c r="T452" s="209">
        <v>-2914607.47</v>
      </c>
      <c r="U452" s="209">
        <v>-2914607.47</v>
      </c>
      <c r="V452" s="209">
        <v>-2914607.47</v>
      </c>
      <c r="W452" s="209">
        <v>-2914607.47</v>
      </c>
      <c r="X452" s="209">
        <v>-2914607.47</v>
      </c>
      <c r="Y452" s="209">
        <v>-2914607.47</v>
      </c>
      <c r="Z452" s="209">
        <v>-2914607.47</v>
      </c>
      <c r="AA452" s="178">
        <f t="shared" si="12"/>
        <v>-2914607.47</v>
      </c>
    </row>
    <row r="453" spans="1:27" ht="15.75" thickBot="1" x14ac:dyDescent="0.3">
      <c r="A453" s="254" t="str">
        <f t="shared" si="13"/>
        <v>207004</v>
      </c>
      <c r="B453" s="241" t="s">
        <v>954</v>
      </c>
      <c r="C453" s="188" t="s">
        <v>955</v>
      </c>
      <c r="D453" s="188" t="s">
        <v>5</v>
      </c>
      <c r="E453" s="208">
        <v>-3444193.62</v>
      </c>
      <c r="F453" s="208">
        <v>-3444193.62</v>
      </c>
      <c r="G453" s="208">
        <v>-3809166.62</v>
      </c>
      <c r="H453" s="208">
        <v>-3809166.62</v>
      </c>
      <c r="I453" s="208">
        <v>-3809166.62</v>
      </c>
      <c r="J453" s="208">
        <v>-3698477.62</v>
      </c>
      <c r="K453" s="208">
        <v>-3698477.62</v>
      </c>
      <c r="L453" s="208">
        <v>-3698477.62</v>
      </c>
      <c r="M453" s="208">
        <v>-3698477.62</v>
      </c>
      <c r="N453" s="208">
        <v>-3698477.62</v>
      </c>
      <c r="O453" s="208">
        <v>-3698477.62</v>
      </c>
      <c r="P453" s="208">
        <v>-3698477.62</v>
      </c>
      <c r="Q453" s="208">
        <v>-3698477.62</v>
      </c>
      <c r="R453" s="208">
        <v>-3698477.62</v>
      </c>
      <c r="S453" s="208">
        <v>-3698477.62</v>
      </c>
      <c r="T453" s="208">
        <v>-3698477.62</v>
      </c>
      <c r="U453" s="208">
        <v>-3698477.62</v>
      </c>
      <c r="V453" s="208">
        <v>-3698477.62</v>
      </c>
      <c r="W453" s="208">
        <v>-3698477.62</v>
      </c>
      <c r="X453" s="208">
        <v>-3698477.62</v>
      </c>
      <c r="Y453" s="208">
        <v>-3698477.62</v>
      </c>
      <c r="Z453" s="208">
        <v>-3698477.62</v>
      </c>
      <c r="AA453" s="178">
        <f t="shared" si="12"/>
        <v>-3698477.62</v>
      </c>
    </row>
    <row r="454" spans="1:27" ht="15.75" thickBot="1" x14ac:dyDescent="0.3">
      <c r="A454" s="254" t="str">
        <f t="shared" si="13"/>
        <v>207010</v>
      </c>
      <c r="B454" s="241" t="s">
        <v>1653</v>
      </c>
      <c r="C454" s="188" t="s">
        <v>1654</v>
      </c>
      <c r="D454" s="188" t="s">
        <v>5</v>
      </c>
      <c r="E454" s="209">
        <v>0</v>
      </c>
      <c r="F454" s="209">
        <v>0</v>
      </c>
      <c r="G454" s="209">
        <v>0</v>
      </c>
      <c r="H454" s="209">
        <v>0</v>
      </c>
      <c r="I454" s="209">
        <v>0</v>
      </c>
      <c r="J454" s="209">
        <v>-579980.15</v>
      </c>
      <c r="K454" s="209">
        <v>58884680.990000002</v>
      </c>
      <c r="L454" s="209">
        <v>58884680.990000002</v>
      </c>
      <c r="M454" s="209">
        <v>227648901.40000001</v>
      </c>
      <c r="N454" s="209">
        <v>227648901.40000001</v>
      </c>
      <c r="O454" s="209">
        <v>227648901.40000001</v>
      </c>
      <c r="P454" s="209">
        <v>227648901.40000001</v>
      </c>
      <c r="Q454" s="209">
        <v>227648901.40000001</v>
      </c>
      <c r="R454" s="209">
        <v>227648901.40000001</v>
      </c>
      <c r="S454" s="209">
        <v>227648901.40000001</v>
      </c>
      <c r="T454" s="209">
        <v>227648901.40000001</v>
      </c>
      <c r="U454" s="209">
        <v>227648901.40000001</v>
      </c>
      <c r="V454" s="209">
        <v>227648901.40000001</v>
      </c>
      <c r="W454" s="209">
        <v>227648901.40000001</v>
      </c>
      <c r="X454" s="209">
        <v>227648901.40000001</v>
      </c>
      <c r="Y454" s="209">
        <v>227648901.40000001</v>
      </c>
      <c r="Z454" s="209">
        <v>227648901.40000001</v>
      </c>
      <c r="AA454" s="178">
        <f t="shared" si="12"/>
        <v>227648901.40000001</v>
      </c>
    </row>
    <row r="455" spans="1:27" ht="15.75" thickBot="1" x14ac:dyDescent="0.3">
      <c r="A455" s="254" t="str">
        <f t="shared" si="13"/>
        <v>209000</v>
      </c>
      <c r="B455" s="241" t="s">
        <v>957</v>
      </c>
      <c r="C455" s="188" t="s">
        <v>958</v>
      </c>
      <c r="D455" s="188" t="s">
        <v>5</v>
      </c>
      <c r="E455" s="208">
        <v>293561404.88999999</v>
      </c>
      <c r="F455" s="208">
        <v>293561404.88999999</v>
      </c>
      <c r="G455" s="208">
        <v>293561404.88999999</v>
      </c>
      <c r="H455" s="208">
        <v>293561404.88999999</v>
      </c>
      <c r="I455" s="208">
        <v>293561404.88999999</v>
      </c>
      <c r="J455" s="208">
        <v>293561404.88999999</v>
      </c>
      <c r="K455" s="208">
        <v>293561404.88999999</v>
      </c>
      <c r="L455" s="208">
        <v>293561404.88999999</v>
      </c>
      <c r="M455" s="208">
        <v>293561404.88999999</v>
      </c>
      <c r="N455" s="208">
        <v>293561404.88999999</v>
      </c>
      <c r="O455" s="208">
        <v>293561404.88999999</v>
      </c>
      <c r="P455" s="208">
        <v>293561404.88999999</v>
      </c>
      <c r="Q455" s="208">
        <v>293561404.88999999</v>
      </c>
      <c r="R455" s="208">
        <v>293561404.88999999</v>
      </c>
      <c r="S455" s="208">
        <v>293561404.88999999</v>
      </c>
      <c r="T455" s="208">
        <v>293561404.88999999</v>
      </c>
      <c r="U455" s="208">
        <v>293561404.88999999</v>
      </c>
      <c r="V455" s="208">
        <v>293561404.88999999</v>
      </c>
      <c r="W455" s="208">
        <v>293561404.88999999</v>
      </c>
      <c r="X455" s="208">
        <v>293561404.88999999</v>
      </c>
      <c r="Y455" s="208">
        <v>293561404.88999999</v>
      </c>
      <c r="Z455" s="208">
        <v>293561404.88999999</v>
      </c>
      <c r="AA455" s="178">
        <f t="shared" si="12"/>
        <v>293561404.88999999</v>
      </c>
    </row>
    <row r="456" spans="1:27" ht="15.75" thickBot="1" x14ac:dyDescent="0.3">
      <c r="A456" s="254" t="str">
        <f t="shared" si="13"/>
        <v>210000</v>
      </c>
      <c r="B456" s="241" t="s">
        <v>960</v>
      </c>
      <c r="C456" s="188" t="s">
        <v>961</v>
      </c>
      <c r="D456" s="188" t="s">
        <v>5</v>
      </c>
      <c r="E456" s="209">
        <v>-1649863.59</v>
      </c>
      <c r="F456" s="209">
        <v>-1649863.59</v>
      </c>
      <c r="G456" s="209">
        <v>-1649863.59</v>
      </c>
      <c r="H456" s="209">
        <v>-1649863.59</v>
      </c>
      <c r="I456" s="209">
        <v>-1649863.59</v>
      </c>
      <c r="J456" s="209">
        <v>-1649863.59</v>
      </c>
      <c r="K456" s="209">
        <v>-1649863.59</v>
      </c>
      <c r="L456" s="209">
        <v>-1649863.59</v>
      </c>
      <c r="M456" s="209">
        <v>-1649863.59</v>
      </c>
      <c r="N456" s="209">
        <v>-1649863.59</v>
      </c>
      <c r="O456" s="209">
        <v>-1649863.59</v>
      </c>
      <c r="P456" s="209">
        <v>-1649863.59</v>
      </c>
      <c r="Q456" s="209">
        <v>-1649863.59</v>
      </c>
      <c r="R456" s="209">
        <v>-1649863.59</v>
      </c>
      <c r="S456" s="209">
        <v>-1649863.59</v>
      </c>
      <c r="T456" s="209">
        <v>-1649863.59</v>
      </c>
      <c r="U456" s="209">
        <v>-1649863.59</v>
      </c>
      <c r="V456" s="209">
        <v>-1649863.59</v>
      </c>
      <c r="W456" s="209">
        <v>-1649863.59</v>
      </c>
      <c r="X456" s="209">
        <v>-1649863.59</v>
      </c>
      <c r="Y456" s="209">
        <v>-1649863.59</v>
      </c>
      <c r="Z456" s="209">
        <v>-1649863.59</v>
      </c>
      <c r="AA456" s="178">
        <f t="shared" ref="AA456:AA519" si="14">Z456</f>
        <v>-1649863.59</v>
      </c>
    </row>
    <row r="457" spans="1:27" ht="15.75" thickBot="1" x14ac:dyDescent="0.3">
      <c r="A457" s="254" t="str">
        <f t="shared" si="13"/>
        <v>212001</v>
      </c>
      <c r="B457" s="241" t="s">
        <v>963</v>
      </c>
      <c r="C457" s="188" t="s">
        <v>964</v>
      </c>
      <c r="D457" s="188" t="s">
        <v>5</v>
      </c>
      <c r="E457" s="208">
        <v>-471818.04</v>
      </c>
      <c r="F457" s="208">
        <v>-549126.15</v>
      </c>
      <c r="G457" s="208">
        <v>-618754.66</v>
      </c>
      <c r="H457" s="208">
        <v>-718742.43</v>
      </c>
      <c r="I457" s="208">
        <v>-785622.36</v>
      </c>
      <c r="J457" s="208">
        <v>-870271.94</v>
      </c>
      <c r="K457" s="208">
        <v>-931404.58</v>
      </c>
      <c r="L457" s="208">
        <v>-1013398.04</v>
      </c>
      <c r="M457" s="208">
        <v>-51578.51</v>
      </c>
      <c r="N457" s="208">
        <v>-51578.51</v>
      </c>
      <c r="O457" s="208">
        <v>-143918.89000000001</v>
      </c>
      <c r="P457" s="208">
        <v>-330748.76</v>
      </c>
      <c r="Q457" s="208">
        <v>-404204.44</v>
      </c>
      <c r="R457" s="208">
        <v>-498814.74</v>
      </c>
      <c r="S457" s="208">
        <v>-586696.02</v>
      </c>
      <c r="T457" s="208">
        <v>-51578.19</v>
      </c>
      <c r="U457" s="208">
        <v>-141734.23000000001</v>
      </c>
      <c r="V457" s="208">
        <v>-208567.08</v>
      </c>
      <c r="W457" s="208">
        <v>-51579</v>
      </c>
      <c r="X457" s="208">
        <v>-133845.82</v>
      </c>
      <c r="Y457" s="208">
        <v>-27685.33</v>
      </c>
      <c r="Z457" s="208">
        <v>-51578.47</v>
      </c>
      <c r="AA457" s="178">
        <f t="shared" si="14"/>
        <v>-51578.47</v>
      </c>
    </row>
    <row r="458" spans="1:27" ht="15.75" thickBot="1" x14ac:dyDescent="0.3">
      <c r="A458" s="254" t="str">
        <f t="shared" si="13"/>
        <v>500161</v>
      </c>
      <c r="B458" s="240" t="s">
        <v>1869</v>
      </c>
      <c r="C458" s="245">
        <v>500161</v>
      </c>
      <c r="D458" s="257"/>
      <c r="E458" s="209">
        <v>8233156.2000000002</v>
      </c>
      <c r="F458" s="209">
        <v>8181985.6200000001</v>
      </c>
      <c r="G458" s="209">
        <v>8130815.04</v>
      </c>
      <c r="H458" s="209">
        <v>8079644.46</v>
      </c>
      <c r="I458" s="209">
        <v>8028473.8799999999</v>
      </c>
      <c r="J458" s="209">
        <v>7977303.2999999998</v>
      </c>
      <c r="K458" s="209">
        <v>7926132.7199999997</v>
      </c>
      <c r="L458" s="209">
        <v>7874962.1399999997</v>
      </c>
      <c r="M458" s="209">
        <v>7187559.2000000002</v>
      </c>
      <c r="N458" s="209">
        <v>7187559.2000000002</v>
      </c>
      <c r="O458" s="209">
        <v>7149265.9500000002</v>
      </c>
      <c r="P458" s="209">
        <v>7110972.7000000002</v>
      </c>
      <c r="Q458" s="209">
        <v>8439291.4499999993</v>
      </c>
      <c r="R458" s="209">
        <v>8400998.1999999993</v>
      </c>
      <c r="S458" s="209">
        <v>8362704.9500000002</v>
      </c>
      <c r="T458" s="209">
        <v>8324411.7000000002</v>
      </c>
      <c r="U458" s="209">
        <v>8286118.4500000002</v>
      </c>
      <c r="V458" s="209">
        <v>8247825.2000000002</v>
      </c>
      <c r="W458" s="209">
        <v>8209531.9500000002</v>
      </c>
      <c r="X458" s="209">
        <v>8171238.7000000002</v>
      </c>
      <c r="Y458" s="209">
        <v>8116343.4500000002</v>
      </c>
      <c r="Z458" s="209">
        <v>10733393.199999999</v>
      </c>
      <c r="AA458" s="178">
        <f t="shared" si="14"/>
        <v>10733393.199999999</v>
      </c>
    </row>
    <row r="459" spans="1:27" ht="15.75" thickBot="1" x14ac:dyDescent="0.3">
      <c r="A459" s="254" t="str">
        <f t="shared" si="13"/>
        <v>218000</v>
      </c>
      <c r="B459" s="189" t="s">
        <v>966</v>
      </c>
      <c r="C459" s="188" t="s">
        <v>967</v>
      </c>
      <c r="D459" s="188" t="s">
        <v>5</v>
      </c>
      <c r="E459" s="208">
        <v>8233156.2000000002</v>
      </c>
      <c r="F459" s="208">
        <v>8181985.6200000001</v>
      </c>
      <c r="G459" s="208">
        <v>8130815.04</v>
      </c>
      <c r="H459" s="208">
        <v>8079644.46</v>
      </c>
      <c r="I459" s="208">
        <v>8028473.8799999999</v>
      </c>
      <c r="J459" s="208">
        <v>7977303.2999999998</v>
      </c>
      <c r="K459" s="208">
        <v>7926132.7199999997</v>
      </c>
      <c r="L459" s="208">
        <v>7874962.1399999997</v>
      </c>
      <c r="M459" s="208">
        <v>7187559.2000000002</v>
      </c>
      <c r="N459" s="208">
        <v>7187559.2000000002</v>
      </c>
      <c r="O459" s="208">
        <v>7149265.9500000002</v>
      </c>
      <c r="P459" s="208">
        <v>7110972.7000000002</v>
      </c>
      <c r="Q459" s="208">
        <v>8439291.4499999993</v>
      </c>
      <c r="R459" s="208">
        <v>8400998.1999999993</v>
      </c>
      <c r="S459" s="208">
        <v>8362704.9500000002</v>
      </c>
      <c r="T459" s="208">
        <v>8324411.7000000002</v>
      </c>
      <c r="U459" s="208">
        <v>8286118.4500000002</v>
      </c>
      <c r="V459" s="208">
        <v>8247825.2000000002</v>
      </c>
      <c r="W459" s="208">
        <v>8209531.9500000002</v>
      </c>
      <c r="X459" s="208">
        <v>8171238.7000000002</v>
      </c>
      <c r="Y459" s="208">
        <v>8116343.4500000002</v>
      </c>
      <c r="Z459" s="208">
        <v>10733393.199999999</v>
      </c>
      <c r="AA459" s="178">
        <f t="shared" si="14"/>
        <v>10733393.199999999</v>
      </c>
    </row>
    <row r="460" spans="1:27" ht="15.75" thickBot="1" x14ac:dyDescent="0.3">
      <c r="A460" s="254" t="str">
        <f t="shared" si="13"/>
        <v>500162</v>
      </c>
      <c r="B460" s="240" t="s">
        <v>968</v>
      </c>
      <c r="C460" s="245">
        <v>500162</v>
      </c>
      <c r="D460" s="257"/>
      <c r="E460" s="209">
        <v>-321163639.88999999</v>
      </c>
      <c r="F460" s="209">
        <v>-319570129.24000001</v>
      </c>
      <c r="G460" s="209">
        <v>-315461368.81999999</v>
      </c>
      <c r="H460" s="209">
        <v>-297442530.86000001</v>
      </c>
      <c r="I460" s="209">
        <v>-292178815.36000001</v>
      </c>
      <c r="J460" s="209">
        <v>-290059245.94</v>
      </c>
      <c r="K460" s="209">
        <v>-293386785.63</v>
      </c>
      <c r="L460" s="209">
        <v>-306676863</v>
      </c>
      <c r="M460" s="209">
        <v>-496404048.19999999</v>
      </c>
      <c r="N460" s="209">
        <v>-496404048.19999999</v>
      </c>
      <c r="O460" s="209">
        <v>-516881380.11000001</v>
      </c>
      <c r="P460" s="209">
        <v>-522859130.38999999</v>
      </c>
      <c r="Q460" s="209">
        <v>-528729597.44999999</v>
      </c>
      <c r="R460" s="209">
        <v>-532799833.83999997</v>
      </c>
      <c r="S460" s="209">
        <v>-518824920.76999998</v>
      </c>
      <c r="T460" s="209">
        <v>-518805001.14999998</v>
      </c>
      <c r="U460" s="209">
        <v>-512394388.17000002</v>
      </c>
      <c r="V460" s="209">
        <v>-493049857.73000002</v>
      </c>
      <c r="W460" s="209">
        <v>-487529722.86000001</v>
      </c>
      <c r="X460" s="209">
        <v>-490301269.35000002</v>
      </c>
      <c r="Y460" s="209">
        <v>-492156038.74000001</v>
      </c>
      <c r="Z460" s="209">
        <v>-513372097.52999997</v>
      </c>
      <c r="AA460" s="178">
        <f t="shared" si="14"/>
        <v>-513372097.52999997</v>
      </c>
    </row>
    <row r="461" spans="1:27" ht="15.75" thickBot="1" x14ac:dyDescent="0.3">
      <c r="A461" s="254" t="str">
        <f t="shared" ref="A461:A524" si="15">RIGHT(C461,6)</f>
        <v>500163</v>
      </c>
      <c r="B461" s="189" t="s">
        <v>968</v>
      </c>
      <c r="C461" s="245">
        <v>500163</v>
      </c>
      <c r="D461" s="257"/>
      <c r="E461" s="208">
        <v>-302348823.17000002</v>
      </c>
      <c r="F461" s="208">
        <v>-302348823.17000002</v>
      </c>
      <c r="G461" s="208">
        <v>-302348823.17000002</v>
      </c>
      <c r="H461" s="208">
        <v>-302348823.17000002</v>
      </c>
      <c r="I461" s="208">
        <v>-302348823.17000002</v>
      </c>
      <c r="J461" s="208">
        <v>-302348823.17000002</v>
      </c>
      <c r="K461" s="208">
        <v>-302348823.17000002</v>
      </c>
      <c r="L461" s="208">
        <v>-302348823.17000002</v>
      </c>
      <c r="M461" s="208">
        <v>-471113043.57999998</v>
      </c>
      <c r="N461" s="208">
        <v>-496404048.19999999</v>
      </c>
      <c r="O461" s="208">
        <v>-496404048.19999999</v>
      </c>
      <c r="P461" s="208">
        <v>-496404048.19999999</v>
      </c>
      <c r="Q461" s="208">
        <v>-497770660.19999999</v>
      </c>
      <c r="R461" s="208">
        <v>-497770660.19999999</v>
      </c>
      <c r="S461" s="208">
        <v>-497770660.19999999</v>
      </c>
      <c r="T461" s="208">
        <v>-497770660.19999999</v>
      </c>
      <c r="U461" s="208">
        <v>-497770660.19999999</v>
      </c>
      <c r="V461" s="208">
        <v>-497770660.19999999</v>
      </c>
      <c r="W461" s="208">
        <v>-497770660.19999999</v>
      </c>
      <c r="X461" s="208">
        <v>-497770660.19999999</v>
      </c>
      <c r="Y461" s="208">
        <v>-497770660.19999999</v>
      </c>
      <c r="Z461" s="208">
        <v>-497770660.19999999</v>
      </c>
      <c r="AA461" s="178">
        <f t="shared" si="14"/>
        <v>-497770660.19999999</v>
      </c>
    </row>
    <row r="462" spans="1:27" ht="15.75" thickBot="1" x14ac:dyDescent="0.3">
      <c r="A462" s="254" t="str">
        <f t="shared" si="15"/>
        <v>216000</v>
      </c>
      <c r="B462" s="241" t="s">
        <v>968</v>
      </c>
      <c r="C462" s="188" t="s">
        <v>970</v>
      </c>
      <c r="D462" s="188" t="s">
        <v>5</v>
      </c>
      <c r="E462" s="209">
        <v>-277931215</v>
      </c>
      <c r="F462" s="209">
        <v>-277931215</v>
      </c>
      <c r="G462" s="209">
        <v>-277931215</v>
      </c>
      <c r="H462" s="209">
        <v>-277931215</v>
      </c>
      <c r="I462" s="209">
        <v>-277931215</v>
      </c>
      <c r="J462" s="209">
        <v>-277931215</v>
      </c>
      <c r="K462" s="209">
        <v>-277931215</v>
      </c>
      <c r="L462" s="209">
        <v>-277931215</v>
      </c>
      <c r="M462" s="209">
        <v>-446695435.41000003</v>
      </c>
      <c r="N462" s="209">
        <v>-471986440.02999997</v>
      </c>
      <c r="O462" s="209">
        <v>-471986440.02999997</v>
      </c>
      <c r="P462" s="209">
        <v>-471986440.02999997</v>
      </c>
      <c r="Q462" s="209">
        <v>-473353052.02999997</v>
      </c>
      <c r="R462" s="209">
        <v>-473353052.02999997</v>
      </c>
      <c r="S462" s="209">
        <v>-473353052.02999997</v>
      </c>
      <c r="T462" s="209">
        <v>-473353052.02999997</v>
      </c>
      <c r="U462" s="209">
        <v>-473353052.02999997</v>
      </c>
      <c r="V462" s="209">
        <v>-473353052.02999997</v>
      </c>
      <c r="W462" s="209">
        <v>-473353052.02999997</v>
      </c>
      <c r="X462" s="209">
        <v>-473353052.02999997</v>
      </c>
      <c r="Y462" s="209">
        <v>-473353052.02999997</v>
      </c>
      <c r="Z462" s="209">
        <v>-473353052.02999997</v>
      </c>
      <c r="AA462" s="178">
        <f t="shared" si="14"/>
        <v>-473353052.02999997</v>
      </c>
    </row>
    <row r="463" spans="1:27" ht="15.75" thickBot="1" x14ac:dyDescent="0.3">
      <c r="A463" s="254" t="str">
        <f t="shared" si="15"/>
        <v>216016</v>
      </c>
      <c r="B463" s="241" t="s">
        <v>972</v>
      </c>
      <c r="C463" s="188" t="s">
        <v>973</v>
      </c>
      <c r="D463" s="188" t="s">
        <v>5</v>
      </c>
      <c r="E463" s="208">
        <v>2562211.71</v>
      </c>
      <c r="F463" s="208">
        <v>2562211.71</v>
      </c>
      <c r="G463" s="208">
        <v>2562211.71</v>
      </c>
      <c r="H463" s="208">
        <v>2562211.71</v>
      </c>
      <c r="I463" s="208">
        <v>2562211.71</v>
      </c>
      <c r="J463" s="208">
        <v>2562211.71</v>
      </c>
      <c r="K463" s="208">
        <v>2562211.71</v>
      </c>
      <c r="L463" s="208">
        <v>2562211.71</v>
      </c>
      <c r="M463" s="208">
        <v>2562211.71</v>
      </c>
      <c r="N463" s="208">
        <v>2562211.71</v>
      </c>
      <c r="O463" s="208">
        <v>2562211.71</v>
      </c>
      <c r="P463" s="208">
        <v>2562211.71</v>
      </c>
      <c r="Q463" s="208">
        <v>2562211.71</v>
      </c>
      <c r="R463" s="208">
        <v>2562211.71</v>
      </c>
      <c r="S463" s="208">
        <v>2562211.71</v>
      </c>
      <c r="T463" s="208">
        <v>2562211.71</v>
      </c>
      <c r="U463" s="208">
        <v>2562211.71</v>
      </c>
      <c r="V463" s="208">
        <v>2562211.71</v>
      </c>
      <c r="W463" s="208">
        <v>2562211.71</v>
      </c>
      <c r="X463" s="208">
        <v>2562211.71</v>
      </c>
      <c r="Y463" s="208">
        <v>2562211.71</v>
      </c>
      <c r="Z463" s="208">
        <v>2562211.71</v>
      </c>
      <c r="AA463" s="178">
        <f t="shared" si="14"/>
        <v>2562211.71</v>
      </c>
    </row>
    <row r="464" spans="1:27" ht="15.75" thickBot="1" x14ac:dyDescent="0.3">
      <c r="A464" s="254" t="str">
        <f t="shared" si="15"/>
        <v>216018</v>
      </c>
      <c r="B464" s="241" t="s">
        <v>975</v>
      </c>
      <c r="C464" s="188" t="s">
        <v>976</v>
      </c>
      <c r="D464" s="188" t="s">
        <v>5</v>
      </c>
      <c r="E464" s="209">
        <v>8436924.7599999998</v>
      </c>
      <c r="F464" s="209">
        <v>8436924.7599999998</v>
      </c>
      <c r="G464" s="209">
        <v>8436924.7599999998</v>
      </c>
      <c r="H464" s="209">
        <v>8436924.7599999998</v>
      </c>
      <c r="I464" s="209">
        <v>8436924.7599999998</v>
      </c>
      <c r="J464" s="209">
        <v>8436924.7599999998</v>
      </c>
      <c r="K464" s="209">
        <v>8436924.7599999998</v>
      </c>
      <c r="L464" s="209">
        <v>8436924.7599999998</v>
      </c>
      <c r="M464" s="209">
        <v>8436924.7599999998</v>
      </c>
      <c r="N464" s="209">
        <v>8436924.7599999998</v>
      </c>
      <c r="O464" s="209">
        <v>8436924.7599999998</v>
      </c>
      <c r="P464" s="209">
        <v>8436924.7599999998</v>
      </c>
      <c r="Q464" s="209">
        <v>8436924.7599999998</v>
      </c>
      <c r="R464" s="209">
        <v>8436924.7599999998</v>
      </c>
      <c r="S464" s="209">
        <v>8436924.7599999998</v>
      </c>
      <c r="T464" s="209">
        <v>8436924.7599999998</v>
      </c>
      <c r="U464" s="209">
        <v>8436924.7599999998</v>
      </c>
      <c r="V464" s="209">
        <v>8436924.7599999998</v>
      </c>
      <c r="W464" s="209">
        <v>8436924.7599999998</v>
      </c>
      <c r="X464" s="209">
        <v>8436924.7599999998</v>
      </c>
      <c r="Y464" s="209">
        <v>8436924.7599999998</v>
      </c>
      <c r="Z464" s="209">
        <v>8436924.7599999998</v>
      </c>
      <c r="AA464" s="178">
        <f t="shared" si="14"/>
        <v>8436924.7599999998</v>
      </c>
    </row>
    <row r="465" spans="1:27" ht="15.75" thickBot="1" x14ac:dyDescent="0.3">
      <c r="A465" s="254" t="str">
        <f t="shared" si="15"/>
        <v>216100</v>
      </c>
      <c r="B465" s="241" t="s">
        <v>978</v>
      </c>
      <c r="C465" s="188" t="s">
        <v>979</v>
      </c>
      <c r="D465" s="188" t="s">
        <v>5</v>
      </c>
      <c r="E465" s="208">
        <v>933350.75</v>
      </c>
      <c r="F465" s="208">
        <v>933350.75</v>
      </c>
      <c r="G465" s="208">
        <v>933350.75</v>
      </c>
      <c r="H465" s="208">
        <v>933350.75</v>
      </c>
      <c r="I465" s="208">
        <v>933350.75</v>
      </c>
      <c r="J465" s="208">
        <v>933350.75</v>
      </c>
      <c r="K465" s="208">
        <v>933350.75</v>
      </c>
      <c r="L465" s="208">
        <v>933350.75</v>
      </c>
      <c r="M465" s="208">
        <v>933350.75</v>
      </c>
      <c r="N465" s="208">
        <v>933350.75</v>
      </c>
      <c r="O465" s="208">
        <v>933350.75</v>
      </c>
      <c r="P465" s="208">
        <v>933350.75</v>
      </c>
      <c r="Q465" s="208">
        <v>933350.75</v>
      </c>
      <c r="R465" s="208">
        <v>933350.75</v>
      </c>
      <c r="S465" s="208">
        <v>933350.75</v>
      </c>
      <c r="T465" s="208">
        <v>933350.75</v>
      </c>
      <c r="U465" s="208">
        <v>933350.75</v>
      </c>
      <c r="V465" s="208">
        <v>933350.75</v>
      </c>
      <c r="W465" s="208">
        <v>933350.75</v>
      </c>
      <c r="X465" s="208">
        <v>933350.75</v>
      </c>
      <c r="Y465" s="208">
        <v>933350.75</v>
      </c>
      <c r="Z465" s="208">
        <v>933350.75</v>
      </c>
      <c r="AA465" s="178">
        <f t="shared" si="14"/>
        <v>933350.75</v>
      </c>
    </row>
    <row r="466" spans="1:27" ht="15.75" thickBot="1" x14ac:dyDescent="0.3">
      <c r="A466" s="254" t="str">
        <f t="shared" si="15"/>
        <v>216999</v>
      </c>
      <c r="B466" s="241" t="s">
        <v>981</v>
      </c>
      <c r="C466" s="188" t="s">
        <v>982</v>
      </c>
      <c r="D466" s="188" t="s">
        <v>5</v>
      </c>
      <c r="E466" s="209">
        <v>-36350095.390000001</v>
      </c>
      <c r="F466" s="209">
        <v>-36350095.390000001</v>
      </c>
      <c r="G466" s="209">
        <v>-36350095.390000001</v>
      </c>
      <c r="H466" s="209">
        <v>-36350095.390000001</v>
      </c>
      <c r="I466" s="209">
        <v>-36350095.390000001</v>
      </c>
      <c r="J466" s="209">
        <v>-36350095.390000001</v>
      </c>
      <c r="K466" s="209">
        <v>-36350095.390000001</v>
      </c>
      <c r="L466" s="209">
        <v>-36350095.390000001</v>
      </c>
      <c r="M466" s="209">
        <v>-36350095.390000001</v>
      </c>
      <c r="N466" s="209">
        <v>-36350095.390000001</v>
      </c>
      <c r="O466" s="209">
        <v>-36350095.390000001</v>
      </c>
      <c r="P466" s="209">
        <v>-36350095.390000001</v>
      </c>
      <c r="Q466" s="209">
        <v>-36350095.390000001</v>
      </c>
      <c r="R466" s="209">
        <v>-36350095.390000001</v>
      </c>
      <c r="S466" s="209">
        <v>-36350095.390000001</v>
      </c>
      <c r="T466" s="209">
        <v>-36350095.390000001</v>
      </c>
      <c r="U466" s="209">
        <v>-36350095.390000001</v>
      </c>
      <c r="V466" s="209">
        <v>-36350095.390000001</v>
      </c>
      <c r="W466" s="209">
        <v>-36350095.390000001</v>
      </c>
      <c r="X466" s="209">
        <v>-36350095.390000001</v>
      </c>
      <c r="Y466" s="209">
        <v>-36350095.390000001</v>
      </c>
      <c r="Z466" s="209">
        <v>-36350095.390000001</v>
      </c>
      <c r="AA466" s="178">
        <f t="shared" si="14"/>
        <v>-36350095.390000001</v>
      </c>
    </row>
    <row r="467" spans="1:27" ht="15.75" thickBot="1" x14ac:dyDescent="0.3">
      <c r="A467" s="254" t="str">
        <f t="shared" si="15"/>
        <v>500164</v>
      </c>
      <c r="B467" s="189" t="s">
        <v>984</v>
      </c>
      <c r="C467" s="245">
        <v>500164</v>
      </c>
      <c r="D467" s="257"/>
      <c r="E467" s="208">
        <v>-18814816.719999999</v>
      </c>
      <c r="F467" s="208">
        <v>-17221306.07</v>
      </c>
      <c r="G467" s="208">
        <v>-13112545.65</v>
      </c>
      <c r="H467" s="208">
        <v>4906292.3099999996</v>
      </c>
      <c r="I467" s="208">
        <v>10170007.810000001</v>
      </c>
      <c r="J467" s="208">
        <v>12289577.23</v>
      </c>
      <c r="K467" s="208">
        <v>8962037.5399999991</v>
      </c>
      <c r="L467" s="208">
        <v>-4328039.83</v>
      </c>
      <c r="M467" s="208">
        <v>-25291004.620000001</v>
      </c>
      <c r="N467" s="208">
        <v>0</v>
      </c>
      <c r="O467" s="208">
        <v>-20477331.91</v>
      </c>
      <c r="P467" s="208">
        <v>-26455082.190000001</v>
      </c>
      <c r="Q467" s="208">
        <v>-30958937.25</v>
      </c>
      <c r="R467" s="208">
        <v>-35029173.640000001</v>
      </c>
      <c r="S467" s="208">
        <v>-21054260.57</v>
      </c>
      <c r="T467" s="208">
        <v>-21034340.949999999</v>
      </c>
      <c r="U467" s="208">
        <v>-14623727.970000001</v>
      </c>
      <c r="V467" s="208">
        <v>4720802.47</v>
      </c>
      <c r="W467" s="208">
        <v>10240937.34</v>
      </c>
      <c r="X467" s="208">
        <v>7469390.8499999996</v>
      </c>
      <c r="Y467" s="208">
        <v>5614621.46</v>
      </c>
      <c r="Z467" s="208">
        <v>-15601437.33</v>
      </c>
      <c r="AA467" s="178">
        <f t="shared" si="14"/>
        <v>-15601437.33</v>
      </c>
    </row>
    <row r="468" spans="1:27" ht="15.75" thickBot="1" x14ac:dyDescent="0.3">
      <c r="A468" s="254" t="str">
        <f t="shared" si="15"/>
        <v>400100</v>
      </c>
      <c r="B468" s="241" t="s">
        <v>1873</v>
      </c>
      <c r="C468" s="188" t="s">
        <v>1874</v>
      </c>
      <c r="D468" s="188" t="s">
        <v>1875</v>
      </c>
      <c r="E468" s="209">
        <v>-228182798.81999999</v>
      </c>
      <c r="F468" s="209">
        <v>-254385356.97</v>
      </c>
      <c r="G468" s="209">
        <v>-265695288.81</v>
      </c>
      <c r="H468" s="209">
        <v>-279156314.81999999</v>
      </c>
      <c r="I468" s="209">
        <v>-291741076.35000002</v>
      </c>
      <c r="J468" s="209">
        <v>-305628847.33999997</v>
      </c>
      <c r="K468" s="209">
        <v>-324663177.63</v>
      </c>
      <c r="L468" s="209">
        <v>-356892237.75999999</v>
      </c>
      <c r="M468" s="209">
        <v>-415437860.48000002</v>
      </c>
      <c r="N468" s="209">
        <v>0</v>
      </c>
      <c r="O468" s="209">
        <v>-69562438.359999999</v>
      </c>
      <c r="P468" s="209">
        <v>-131875026.08</v>
      </c>
      <c r="Q468" s="209">
        <v>-191487258.62</v>
      </c>
      <c r="R468" s="209">
        <v>-231298929.03999999</v>
      </c>
      <c r="S468" s="209">
        <v>-257551202.13</v>
      </c>
      <c r="T468" s="209">
        <v>-267059369.53</v>
      </c>
      <c r="U468" s="209">
        <v>-280343366.06999999</v>
      </c>
      <c r="V468" s="209">
        <v>-293274209.01999998</v>
      </c>
      <c r="W468" s="209">
        <v>-306792467.95999998</v>
      </c>
      <c r="X468" s="209">
        <v>-331538581.52999997</v>
      </c>
      <c r="Y468" s="209">
        <v>-373335432.54000002</v>
      </c>
      <c r="Z468" s="209">
        <v>-437928578.25999999</v>
      </c>
      <c r="AA468" s="178">
        <f t="shared" si="14"/>
        <v>-437928578.25999999</v>
      </c>
    </row>
    <row r="469" spans="1:27" ht="15.75" thickBot="1" x14ac:dyDescent="0.3">
      <c r="A469" s="254" t="str">
        <f t="shared" si="15"/>
        <v>400200</v>
      </c>
      <c r="B469" s="241" t="s">
        <v>1876</v>
      </c>
      <c r="C469" s="188" t="s">
        <v>1877</v>
      </c>
      <c r="D469" s="188" t="s">
        <v>1875</v>
      </c>
      <c r="E469" s="208">
        <v>-109606822.83</v>
      </c>
      <c r="F469" s="208">
        <v>-123409199.45999999</v>
      </c>
      <c r="G469" s="208">
        <v>-129759760.44</v>
      </c>
      <c r="H469" s="208">
        <v>-137928746.63999999</v>
      </c>
      <c r="I469" s="208">
        <v>-145430104.81999999</v>
      </c>
      <c r="J469" s="208">
        <v>-153687476.88999999</v>
      </c>
      <c r="K469" s="208">
        <v>-163820982.84999999</v>
      </c>
      <c r="L469" s="208">
        <v>-178938184.49000001</v>
      </c>
      <c r="M469" s="208">
        <v>-205687779.91</v>
      </c>
      <c r="N469" s="208">
        <v>0</v>
      </c>
      <c r="O469" s="208">
        <v>-32006552.949999999</v>
      </c>
      <c r="P469" s="208">
        <v>-61799243.149999999</v>
      </c>
      <c r="Q469" s="208">
        <v>-92196160.439999998</v>
      </c>
      <c r="R469" s="208">
        <v>-111913827.37</v>
      </c>
      <c r="S469" s="208">
        <v>-125582116.15000001</v>
      </c>
      <c r="T469" s="208">
        <v>-130663464.25</v>
      </c>
      <c r="U469" s="208">
        <v>-138904270.75999999</v>
      </c>
      <c r="V469" s="208">
        <v>-146727938.91999999</v>
      </c>
      <c r="W469" s="208">
        <v>-154771599.83000001</v>
      </c>
      <c r="X469" s="208">
        <v>-167026125.43000001</v>
      </c>
      <c r="Y469" s="208">
        <v>-186475084.24000001</v>
      </c>
      <c r="Z469" s="208">
        <v>-214796449.37</v>
      </c>
      <c r="AA469" s="178">
        <f t="shared" si="14"/>
        <v>-214796449.37</v>
      </c>
    </row>
    <row r="470" spans="1:27" ht="15.75" thickBot="1" x14ac:dyDescent="0.3">
      <c r="A470" s="254" t="str">
        <f t="shared" si="15"/>
        <v>400300</v>
      </c>
      <c r="B470" s="241" t="s">
        <v>1878</v>
      </c>
      <c r="C470" s="188" t="s">
        <v>1879</v>
      </c>
      <c r="D470" s="188" t="s">
        <v>1875</v>
      </c>
      <c r="E470" s="209">
        <v>-8284525.4400000004</v>
      </c>
      <c r="F470" s="209">
        <v>-9882885.9600000009</v>
      </c>
      <c r="G470" s="209">
        <v>-10925751.85</v>
      </c>
      <c r="H470" s="209">
        <v>-12364224.18</v>
      </c>
      <c r="I470" s="209">
        <v>-13706103.199999999</v>
      </c>
      <c r="J470" s="209">
        <v>-15394958.07</v>
      </c>
      <c r="K470" s="209">
        <v>-17265032.41</v>
      </c>
      <c r="L470" s="209">
        <v>-19058581.829999998</v>
      </c>
      <c r="M470" s="209">
        <v>-20943491.239999998</v>
      </c>
      <c r="N470" s="209">
        <v>0</v>
      </c>
      <c r="O470" s="209">
        <v>-2001310.71</v>
      </c>
      <c r="P470" s="209">
        <v>-4030545.94</v>
      </c>
      <c r="Q470" s="209">
        <v>-6117163.6299999999</v>
      </c>
      <c r="R470" s="209">
        <v>-7780501.5300000003</v>
      </c>
      <c r="S470" s="209">
        <v>-9280266.4600000009</v>
      </c>
      <c r="T470" s="209">
        <v>-10015030.51</v>
      </c>
      <c r="U470" s="209">
        <v>-11337150.65</v>
      </c>
      <c r="V470" s="209">
        <v>-12870957.050000001</v>
      </c>
      <c r="W470" s="209">
        <v>-14611697.99</v>
      </c>
      <c r="X470" s="209">
        <v>-16553433.460000001</v>
      </c>
      <c r="Y470" s="209">
        <v>-18753063.809999999</v>
      </c>
      <c r="Z470" s="209">
        <v>-20843187.489999998</v>
      </c>
      <c r="AA470" s="178">
        <f t="shared" si="14"/>
        <v>-20843187.489999998</v>
      </c>
    </row>
    <row r="471" spans="1:27" ht="15.75" thickBot="1" x14ac:dyDescent="0.3">
      <c r="A471" s="254" t="str">
        <f t="shared" si="15"/>
        <v>400400</v>
      </c>
      <c r="B471" s="241" t="s">
        <v>1880</v>
      </c>
      <c r="C471" s="188" t="s">
        <v>1881</v>
      </c>
      <c r="D471" s="188" t="s">
        <v>1875</v>
      </c>
      <c r="E471" s="208">
        <v>-8534130.9299999997</v>
      </c>
      <c r="F471" s="208">
        <v>-9968176.0700000003</v>
      </c>
      <c r="G471" s="208">
        <v>-10578827.34</v>
      </c>
      <c r="H471" s="208">
        <v>-11813952.699999999</v>
      </c>
      <c r="I471" s="208">
        <v>-13063777.460000001</v>
      </c>
      <c r="J471" s="208">
        <v>-14368534.140000001</v>
      </c>
      <c r="K471" s="208">
        <v>-15904982.58</v>
      </c>
      <c r="L471" s="208">
        <v>-17626085.210000001</v>
      </c>
      <c r="M471" s="208">
        <v>-19534730</v>
      </c>
      <c r="N471" s="208">
        <v>0</v>
      </c>
      <c r="O471" s="208">
        <v>-2024076.24</v>
      </c>
      <c r="P471" s="208">
        <v>-3864024.83</v>
      </c>
      <c r="Q471" s="208">
        <v>-5601518.4500000002</v>
      </c>
      <c r="R471" s="208">
        <v>-7170642.8099999996</v>
      </c>
      <c r="S471" s="208">
        <v>-8847521.9800000004</v>
      </c>
      <c r="T471" s="208">
        <v>-10643285.439999999</v>
      </c>
      <c r="U471" s="208">
        <v>-13398686.369999999</v>
      </c>
      <c r="V471" s="208">
        <v>-16142816.199999999</v>
      </c>
      <c r="W471" s="208">
        <v>-11704937.34</v>
      </c>
      <c r="X471" s="208">
        <v>-13245457.57</v>
      </c>
      <c r="Y471" s="208">
        <v>-15053941.220000001</v>
      </c>
      <c r="Z471" s="208">
        <v>-17033259.210000001</v>
      </c>
      <c r="AA471" s="178">
        <f t="shared" si="14"/>
        <v>-17033259.210000001</v>
      </c>
    </row>
    <row r="472" spans="1:27" ht="15.75" thickBot="1" x14ac:dyDescent="0.3">
      <c r="A472" s="254" t="str">
        <f t="shared" si="15"/>
        <v>400600</v>
      </c>
      <c r="B472" s="241" t="s">
        <v>1882</v>
      </c>
      <c r="C472" s="188" t="s">
        <v>1883</v>
      </c>
      <c r="D472" s="188" t="s">
        <v>1875</v>
      </c>
      <c r="E472" s="209">
        <v>35316836.57</v>
      </c>
      <c r="F472" s="209">
        <v>47098537.390000001</v>
      </c>
      <c r="G472" s="209">
        <v>49641699.280000001</v>
      </c>
      <c r="H472" s="209">
        <v>50623205.600000001</v>
      </c>
      <c r="I472" s="209">
        <v>50346289.57</v>
      </c>
      <c r="J472" s="209">
        <v>47250015.460000001</v>
      </c>
      <c r="K472" s="209">
        <v>36153015.409999996</v>
      </c>
      <c r="L472" s="209">
        <v>15365314.85</v>
      </c>
      <c r="M472" s="209">
        <v>4667640.8499999996</v>
      </c>
      <c r="N472" s="209">
        <v>0</v>
      </c>
      <c r="O472" s="209">
        <v>6479849.9100000001</v>
      </c>
      <c r="P472" s="209">
        <v>5481748.7699999996</v>
      </c>
      <c r="Q472" s="209">
        <v>22218301.309999999</v>
      </c>
      <c r="R472" s="209">
        <v>31201633.350000001</v>
      </c>
      <c r="S472" s="209">
        <v>39667525.450000003</v>
      </c>
      <c r="T472" s="209">
        <v>44195443.25</v>
      </c>
      <c r="U472" s="209">
        <v>47115200</v>
      </c>
      <c r="V472" s="209">
        <v>45798656.460000001</v>
      </c>
      <c r="W472" s="209">
        <v>41026706.390000001</v>
      </c>
      <c r="X472" s="209">
        <v>19142319.260000002</v>
      </c>
      <c r="Y472" s="209">
        <v>6713128.0999999996</v>
      </c>
      <c r="Z472" s="209">
        <v>4665254.21</v>
      </c>
      <c r="AA472" s="178">
        <f t="shared" si="14"/>
        <v>4665254.21</v>
      </c>
    </row>
    <row r="473" spans="1:27" ht="15.75" thickBot="1" x14ac:dyDescent="0.3">
      <c r="A473" s="254" t="str">
        <f t="shared" si="15"/>
        <v>401200</v>
      </c>
      <c r="B473" s="241" t="s">
        <v>1876</v>
      </c>
      <c r="C473" s="188" t="s">
        <v>1884</v>
      </c>
      <c r="D473" s="188" t="s">
        <v>1875</v>
      </c>
      <c r="E473" s="208">
        <v>-1505670.11</v>
      </c>
      <c r="F473" s="208">
        <v>-1775658.59</v>
      </c>
      <c r="G473" s="208">
        <v>-2018891.31</v>
      </c>
      <c r="H473" s="208">
        <v>-2259426.2400000002</v>
      </c>
      <c r="I473" s="208">
        <v>-2502425.36</v>
      </c>
      <c r="J473" s="208">
        <v>-2762956.85</v>
      </c>
      <c r="K473" s="208">
        <v>-3080748.7</v>
      </c>
      <c r="L473" s="208">
        <v>-3490940.42</v>
      </c>
      <c r="M473" s="208">
        <v>-3953173.94</v>
      </c>
      <c r="N473" s="208">
        <v>0</v>
      </c>
      <c r="O473" s="208">
        <v>-437780.54</v>
      </c>
      <c r="P473" s="208">
        <v>-899656.5</v>
      </c>
      <c r="Q473" s="208">
        <v>-1210660.83</v>
      </c>
      <c r="R473" s="208">
        <v>-1466663.39</v>
      </c>
      <c r="S473" s="208">
        <v>-1682444.34</v>
      </c>
      <c r="T473" s="208">
        <v>-1878867.24</v>
      </c>
      <c r="U473" s="208">
        <v>-2065291.95</v>
      </c>
      <c r="V473" s="208">
        <v>-2249722.73</v>
      </c>
      <c r="W473" s="208">
        <v>-2452804.15</v>
      </c>
      <c r="X473" s="208">
        <v>-2719754.79</v>
      </c>
      <c r="Y473" s="208">
        <v>-3019136.83</v>
      </c>
      <c r="Z473" s="208">
        <v>-3343479.53</v>
      </c>
      <c r="AA473" s="178">
        <f t="shared" si="14"/>
        <v>-3343479.53</v>
      </c>
    </row>
    <row r="474" spans="1:27" ht="15.75" thickBot="1" x14ac:dyDescent="0.3">
      <c r="A474" s="254" t="str">
        <f t="shared" si="15"/>
        <v>401300</v>
      </c>
      <c r="B474" s="241" t="s">
        <v>1878</v>
      </c>
      <c r="C474" s="188" t="s">
        <v>1885</v>
      </c>
      <c r="D474" s="188" t="s">
        <v>1875</v>
      </c>
      <c r="E474" s="209">
        <v>-2859331.35</v>
      </c>
      <c r="F474" s="209">
        <v>-3525755.69</v>
      </c>
      <c r="G474" s="209">
        <v>-4170795.75</v>
      </c>
      <c r="H474" s="209">
        <v>-4805661.57</v>
      </c>
      <c r="I474" s="209">
        <v>-5447282.5800000001</v>
      </c>
      <c r="J474" s="209">
        <v>-6083430.1500000004</v>
      </c>
      <c r="K474" s="209">
        <v>-6763674.7199999997</v>
      </c>
      <c r="L474" s="209">
        <v>-7988607.6200000001</v>
      </c>
      <c r="M474" s="209">
        <v>-8316105.79</v>
      </c>
      <c r="N474" s="209">
        <v>0</v>
      </c>
      <c r="O474" s="209">
        <v>-839987.72</v>
      </c>
      <c r="P474" s="209">
        <v>-1674420.89</v>
      </c>
      <c r="Q474" s="209">
        <v>-2496578.4</v>
      </c>
      <c r="R474" s="209">
        <v>-3299038.48</v>
      </c>
      <c r="S474" s="209">
        <v>-4074602.88</v>
      </c>
      <c r="T474" s="209">
        <v>-4824267.88</v>
      </c>
      <c r="U474" s="209">
        <v>-5564502.1399999997</v>
      </c>
      <c r="V474" s="209">
        <v>-6299485.3700000001</v>
      </c>
      <c r="W474" s="209">
        <v>-14253188.689999999</v>
      </c>
      <c r="X474" s="209">
        <v>-16756227.060000001</v>
      </c>
      <c r="Y474" s="209">
        <v>-19273151.68</v>
      </c>
      <c r="Z474" s="209">
        <v>-21320973.93</v>
      </c>
      <c r="AA474" s="178">
        <f t="shared" si="14"/>
        <v>-21320973.93</v>
      </c>
    </row>
    <row r="475" spans="1:27" ht="15.75" thickBot="1" x14ac:dyDescent="0.3">
      <c r="A475" s="254" t="str">
        <f t="shared" si="15"/>
        <v>401400</v>
      </c>
      <c r="B475" s="241" t="s">
        <v>1886</v>
      </c>
      <c r="C475" s="188" t="s">
        <v>1887</v>
      </c>
      <c r="D475" s="188" t="s">
        <v>1875</v>
      </c>
      <c r="E475" s="208">
        <v>-2600390.96</v>
      </c>
      <c r="F475" s="208">
        <v>-3251296.24</v>
      </c>
      <c r="G475" s="208">
        <v>-3875635.18</v>
      </c>
      <c r="H475" s="208">
        <v>-4511040.09</v>
      </c>
      <c r="I475" s="208">
        <v>-5158527.2</v>
      </c>
      <c r="J475" s="208">
        <v>-5783071.79</v>
      </c>
      <c r="K475" s="208">
        <v>-6671572.71</v>
      </c>
      <c r="L475" s="208">
        <v>-7097886.8099999996</v>
      </c>
      <c r="M475" s="208">
        <v>-7706564.0199999996</v>
      </c>
      <c r="N475" s="208">
        <v>0</v>
      </c>
      <c r="O475" s="208">
        <v>-665958.66</v>
      </c>
      <c r="P475" s="208">
        <v>-1412843.84</v>
      </c>
      <c r="Q475" s="208">
        <v>-1981269.93</v>
      </c>
      <c r="R475" s="208">
        <v>-2600657.87</v>
      </c>
      <c r="S475" s="208">
        <v>-3244011.4</v>
      </c>
      <c r="T475" s="208">
        <v>-3851798.68</v>
      </c>
      <c r="U475" s="208">
        <v>-4489279.4400000004</v>
      </c>
      <c r="V475" s="208">
        <v>-5134614.3</v>
      </c>
      <c r="W475" s="208">
        <v>-5797516.7699999996</v>
      </c>
      <c r="X475" s="208">
        <v>-6559664.8700000001</v>
      </c>
      <c r="Y475" s="208">
        <v>-7248462.4500000002</v>
      </c>
      <c r="Z475" s="208">
        <v>-7911458.5599999996</v>
      </c>
      <c r="AA475" s="178">
        <f t="shared" si="14"/>
        <v>-7911458.5599999996</v>
      </c>
    </row>
    <row r="476" spans="1:27" ht="15.75" thickBot="1" x14ac:dyDescent="0.3">
      <c r="A476" s="254" t="str">
        <f t="shared" si="15"/>
        <v>401800</v>
      </c>
      <c r="B476" s="241" t="s">
        <v>1888</v>
      </c>
      <c r="C476" s="188" t="s">
        <v>1889</v>
      </c>
      <c r="D476" s="188" t="s">
        <v>1875</v>
      </c>
      <c r="E476" s="209">
        <v>-410058</v>
      </c>
      <c r="F476" s="209">
        <v>-206483</v>
      </c>
      <c r="G476" s="209">
        <v>-218502</v>
      </c>
      <c r="H476" s="209">
        <v>-235819</v>
      </c>
      <c r="I476" s="209">
        <v>-235819</v>
      </c>
      <c r="J476" s="209">
        <v>-236395</v>
      </c>
      <c r="K476" s="209">
        <v>-237929</v>
      </c>
      <c r="L476" s="209">
        <v>-237929</v>
      </c>
      <c r="M476" s="209">
        <v>-237929</v>
      </c>
      <c r="N476" s="209">
        <v>0</v>
      </c>
      <c r="O476" s="209">
        <v>0</v>
      </c>
      <c r="P476" s="209">
        <v>0</v>
      </c>
      <c r="Q476" s="209">
        <v>0</v>
      </c>
      <c r="R476" s="209">
        <v>-20690</v>
      </c>
      <c r="S476" s="209">
        <v>-35487</v>
      </c>
      <c r="T476" s="209">
        <v>-40068</v>
      </c>
      <c r="U476" s="209">
        <v>-46596</v>
      </c>
      <c r="V476" s="209">
        <v>-46690</v>
      </c>
      <c r="W476" s="209">
        <v>-50499</v>
      </c>
      <c r="X476" s="209">
        <v>-82009</v>
      </c>
      <c r="Y476" s="209">
        <v>-82009</v>
      </c>
      <c r="Z476" s="209">
        <v>-100126</v>
      </c>
      <c r="AA476" s="178">
        <f t="shared" si="14"/>
        <v>-100126</v>
      </c>
    </row>
    <row r="477" spans="1:27" ht="15.75" thickBot="1" x14ac:dyDescent="0.3">
      <c r="A477" s="254" t="str">
        <f t="shared" si="15"/>
        <v>401900</v>
      </c>
      <c r="B477" s="241" t="s">
        <v>1890</v>
      </c>
      <c r="C477" s="188" t="s">
        <v>1891</v>
      </c>
      <c r="D477" s="188" t="s">
        <v>1875</v>
      </c>
      <c r="E477" s="208">
        <v>0</v>
      </c>
      <c r="F477" s="208">
        <v>0</v>
      </c>
      <c r="G477" s="208">
        <v>0</v>
      </c>
      <c r="H477" s="208">
        <v>0</v>
      </c>
      <c r="I477" s="208">
        <v>0</v>
      </c>
      <c r="J477" s="208">
        <v>0</v>
      </c>
      <c r="K477" s="208">
        <v>-721709.21</v>
      </c>
      <c r="L477" s="208">
        <v>-1757403.99</v>
      </c>
      <c r="M477" s="208">
        <v>-2041792.16</v>
      </c>
      <c r="N477" s="208">
        <v>0</v>
      </c>
      <c r="O477" s="208">
        <v>-14896.74</v>
      </c>
      <c r="P477" s="208">
        <v>-1129220.27</v>
      </c>
      <c r="Q477" s="208">
        <v>-1854893.07</v>
      </c>
      <c r="R477" s="208">
        <v>-1881763.55</v>
      </c>
      <c r="S477" s="208">
        <v>-1881763.55</v>
      </c>
      <c r="T477" s="208">
        <v>-1881763.55</v>
      </c>
      <c r="U477" s="208">
        <v>-1881763.55</v>
      </c>
      <c r="V477" s="208">
        <v>-1881763.55</v>
      </c>
      <c r="W477" s="208">
        <v>-1881763.55</v>
      </c>
      <c r="X477" s="208">
        <v>-1956224.55</v>
      </c>
      <c r="Y477" s="208">
        <v>-2046642.55</v>
      </c>
      <c r="Z477" s="208">
        <v>-2044113.55</v>
      </c>
      <c r="AA477" s="178">
        <f t="shared" si="14"/>
        <v>-2044113.55</v>
      </c>
    </row>
    <row r="478" spans="1:27" ht="15.75" thickBot="1" x14ac:dyDescent="0.3">
      <c r="A478" s="254" t="str">
        <f t="shared" si="15"/>
        <v>402000</v>
      </c>
      <c r="B478" s="241" t="s">
        <v>1892</v>
      </c>
      <c r="C478" s="188" t="s">
        <v>1893</v>
      </c>
      <c r="D478" s="188" t="s">
        <v>1875</v>
      </c>
      <c r="E478" s="209">
        <v>20600081.280000001</v>
      </c>
      <c r="F478" s="209">
        <v>19328748.690000001</v>
      </c>
      <c r="G478" s="209">
        <v>10196889.720000001</v>
      </c>
      <c r="H478" s="209">
        <v>9348192.6699999999</v>
      </c>
      <c r="I478" s="209">
        <v>8923376.7599999998</v>
      </c>
      <c r="J478" s="209">
        <v>6513451.8700000001</v>
      </c>
      <c r="K478" s="209">
        <v>5300176.1500000004</v>
      </c>
      <c r="L478" s="209">
        <v>7263865.9000000004</v>
      </c>
      <c r="M478" s="209">
        <v>14191517.630000001</v>
      </c>
      <c r="N478" s="209">
        <v>0</v>
      </c>
      <c r="O478" s="209">
        <v>6715229.9000000004</v>
      </c>
      <c r="P478" s="209">
        <v>11887068.99</v>
      </c>
      <c r="Q478" s="209">
        <v>11967473.65</v>
      </c>
      <c r="R478" s="209">
        <v>16753659.34</v>
      </c>
      <c r="S478" s="209">
        <v>16684614.6</v>
      </c>
      <c r="T478" s="209">
        <v>-1593100.13</v>
      </c>
      <c r="U478" s="209">
        <v>-2571904.8199999998</v>
      </c>
      <c r="V478" s="209">
        <v>-1323083.58</v>
      </c>
      <c r="W478" s="209">
        <v>1526849.45</v>
      </c>
      <c r="X478" s="209">
        <v>12973998.16</v>
      </c>
      <c r="Y478" s="209">
        <v>15027865.460000001</v>
      </c>
      <c r="Z478" s="209">
        <v>16308438.880000001</v>
      </c>
      <c r="AA478" s="178">
        <f t="shared" si="14"/>
        <v>16308438.880000001</v>
      </c>
    </row>
    <row r="479" spans="1:27" ht="15.75" thickBot="1" x14ac:dyDescent="0.3">
      <c r="A479" s="254" t="str">
        <f t="shared" si="15"/>
        <v>403000</v>
      </c>
      <c r="B479" s="241" t="s">
        <v>1894</v>
      </c>
      <c r="C479" s="188" t="s">
        <v>1895</v>
      </c>
      <c r="D479" s="188" t="s">
        <v>1875</v>
      </c>
      <c r="E479" s="208">
        <v>-1706416.92</v>
      </c>
      <c r="F479" s="208">
        <v>-2077460.02</v>
      </c>
      <c r="G479" s="208">
        <v>-2339920.9300000002</v>
      </c>
      <c r="H479" s="208">
        <v>-2535430.92</v>
      </c>
      <c r="I479" s="208">
        <v>-2730448.47</v>
      </c>
      <c r="J479" s="208">
        <v>-2897571.32</v>
      </c>
      <c r="K479" s="208">
        <v>-3066278.73</v>
      </c>
      <c r="L479" s="208">
        <v>-3260446.08</v>
      </c>
      <c r="M479" s="208">
        <v>-3534033.98</v>
      </c>
      <c r="N479" s="208">
        <v>0</v>
      </c>
      <c r="O479" s="208">
        <v>-375336.87</v>
      </c>
      <c r="P479" s="208">
        <v>-799831.08</v>
      </c>
      <c r="Q479" s="208">
        <v>-1226671.6000000001</v>
      </c>
      <c r="R479" s="208">
        <v>-1637434.69</v>
      </c>
      <c r="S479" s="208">
        <v>-1997799.09</v>
      </c>
      <c r="T479" s="208">
        <v>-2271351.08</v>
      </c>
      <c r="U479" s="208">
        <v>-2447798.41</v>
      </c>
      <c r="V479" s="208">
        <v>-2608776.73</v>
      </c>
      <c r="W479" s="208">
        <v>-2759914.39</v>
      </c>
      <c r="X479" s="208">
        <v>-2933779.65</v>
      </c>
      <c r="Y479" s="208">
        <v>-3138137.73</v>
      </c>
      <c r="Z479" s="208">
        <v>-3463078.27</v>
      </c>
      <c r="AA479" s="178">
        <f t="shared" si="14"/>
        <v>-3463078.27</v>
      </c>
    </row>
    <row r="480" spans="1:27" ht="15.75" thickBot="1" x14ac:dyDescent="0.3">
      <c r="A480" s="254" t="str">
        <f t="shared" si="15"/>
        <v>411000</v>
      </c>
      <c r="B480" s="241" t="s">
        <v>1896</v>
      </c>
      <c r="C480" s="188" t="s">
        <v>1897</v>
      </c>
      <c r="D480" s="188" t="s">
        <v>1875</v>
      </c>
      <c r="E480" s="209">
        <v>-575290.49</v>
      </c>
      <c r="F480" s="209">
        <v>-644004.82999999996</v>
      </c>
      <c r="G480" s="209">
        <v>-706570.25</v>
      </c>
      <c r="H480" s="209">
        <v>-803043.72</v>
      </c>
      <c r="I480" s="209">
        <v>-875887.01</v>
      </c>
      <c r="J480" s="209">
        <v>-1127631.75</v>
      </c>
      <c r="K480" s="209">
        <v>-1310064.8799999999</v>
      </c>
      <c r="L480" s="209">
        <v>-1534373.27</v>
      </c>
      <c r="M480" s="209">
        <v>-1851145.41</v>
      </c>
      <c r="N480" s="209">
        <v>0</v>
      </c>
      <c r="O480" s="209">
        <v>-289132.34000000003</v>
      </c>
      <c r="P480" s="209">
        <v>-619510.72</v>
      </c>
      <c r="Q480" s="209">
        <v>-4299373.22</v>
      </c>
      <c r="R480" s="209">
        <v>-4696034.5</v>
      </c>
      <c r="S480" s="209">
        <v>-4999841.66</v>
      </c>
      <c r="T480" s="209">
        <v>-5243584.53</v>
      </c>
      <c r="U480" s="209">
        <v>-5580922.0199999996</v>
      </c>
      <c r="V480" s="209">
        <v>-5946727.9800000004</v>
      </c>
      <c r="W480" s="209">
        <v>-6227820.0199999996</v>
      </c>
      <c r="X480" s="209">
        <v>-6564557.9299999997</v>
      </c>
      <c r="Y480" s="209">
        <v>-6969073.0199999996</v>
      </c>
      <c r="Z480" s="209">
        <v>-7491356.8600000003</v>
      </c>
      <c r="AA480" s="178">
        <f t="shared" si="14"/>
        <v>-7491356.8600000003</v>
      </c>
    </row>
    <row r="481" spans="1:27" ht="15.75" thickBot="1" x14ac:dyDescent="0.3">
      <c r="A481" s="254" t="str">
        <f t="shared" si="15"/>
        <v>411200</v>
      </c>
      <c r="B481" s="241" t="s">
        <v>1898</v>
      </c>
      <c r="C481" s="188" t="s">
        <v>1899</v>
      </c>
      <c r="D481" s="188" t="s">
        <v>1875</v>
      </c>
      <c r="E481" s="208">
        <v>-1400528.78</v>
      </c>
      <c r="F481" s="208">
        <v>-1817759.96</v>
      </c>
      <c r="G481" s="208">
        <v>-2248485.21</v>
      </c>
      <c r="H481" s="208">
        <v>-2691869</v>
      </c>
      <c r="I481" s="208">
        <v>-3148247.66</v>
      </c>
      <c r="J481" s="208">
        <v>-3604332.77</v>
      </c>
      <c r="K481" s="208">
        <v>-4103058.75</v>
      </c>
      <c r="L481" s="208">
        <v>-4518427.18</v>
      </c>
      <c r="M481" s="208">
        <v>-4952510.32</v>
      </c>
      <c r="N481" s="208">
        <v>0</v>
      </c>
      <c r="O481" s="208">
        <v>-528990.36</v>
      </c>
      <c r="P481" s="208">
        <v>-1016677.52</v>
      </c>
      <c r="Q481" s="208">
        <v>-1213071.08</v>
      </c>
      <c r="R481" s="208">
        <v>-1421731.49</v>
      </c>
      <c r="S481" s="208">
        <v>-1644674.43</v>
      </c>
      <c r="T481" s="208">
        <v>-1880963.85</v>
      </c>
      <c r="U481" s="208">
        <v>-2140761.9700000002</v>
      </c>
      <c r="V481" s="208">
        <v>-2438869.87</v>
      </c>
      <c r="W481" s="208">
        <v>-2760615.5</v>
      </c>
      <c r="X481" s="208">
        <v>-3097506.79</v>
      </c>
      <c r="Y481" s="208">
        <v>-3425432.05</v>
      </c>
      <c r="Z481" s="208">
        <v>-3771614.46</v>
      </c>
      <c r="AA481" s="178">
        <f t="shared" si="14"/>
        <v>-3771614.46</v>
      </c>
    </row>
    <row r="482" spans="1:27" ht="15.75" thickBot="1" x14ac:dyDescent="0.3">
      <c r="A482" s="254" t="str">
        <f t="shared" si="15"/>
        <v>411201</v>
      </c>
      <c r="B482" s="241" t="s">
        <v>1900</v>
      </c>
      <c r="C482" s="188" t="s">
        <v>1901</v>
      </c>
      <c r="D482" s="188" t="s">
        <v>1875</v>
      </c>
      <c r="E482" s="209">
        <v>-1083444.44</v>
      </c>
      <c r="F482" s="209">
        <v>-1420812.75</v>
      </c>
      <c r="G482" s="209">
        <v>-1773633.02</v>
      </c>
      <c r="H482" s="209">
        <v>-2139865.12</v>
      </c>
      <c r="I482" s="209">
        <v>-2516375.84</v>
      </c>
      <c r="J482" s="209">
        <v>-2905677.62</v>
      </c>
      <c r="K482" s="209">
        <v>-3342822.24</v>
      </c>
      <c r="L482" s="209">
        <v>-3706087.83</v>
      </c>
      <c r="M482" s="209">
        <v>-4093289.25</v>
      </c>
      <c r="N482" s="209">
        <v>0</v>
      </c>
      <c r="O482" s="209">
        <v>-35439.360000000001</v>
      </c>
      <c r="P482" s="209">
        <v>-59967.57</v>
      </c>
      <c r="Q482" s="209">
        <v>-68592.78</v>
      </c>
      <c r="R482" s="209">
        <v>-84539.09</v>
      </c>
      <c r="S482" s="209">
        <v>-127491.2</v>
      </c>
      <c r="T482" s="209">
        <v>-176053.26</v>
      </c>
      <c r="U482" s="209">
        <v>-228650.05</v>
      </c>
      <c r="V482" s="209">
        <v>-292654.90999999997</v>
      </c>
      <c r="W482" s="209">
        <v>-369873.67</v>
      </c>
      <c r="X482" s="209">
        <v>-459359.08</v>
      </c>
      <c r="Y482" s="209">
        <v>-561995.38</v>
      </c>
      <c r="Z482" s="209">
        <v>-683845.05</v>
      </c>
      <c r="AA482" s="178">
        <f t="shared" si="14"/>
        <v>-683845.05</v>
      </c>
    </row>
    <row r="483" spans="1:27" ht="15.75" thickBot="1" x14ac:dyDescent="0.3">
      <c r="A483" s="254" t="str">
        <f t="shared" si="15"/>
        <v>413000</v>
      </c>
      <c r="B483" s="241" t="s">
        <v>1902</v>
      </c>
      <c r="C483" s="188" t="s">
        <v>1903</v>
      </c>
      <c r="D483" s="188" t="s">
        <v>1875</v>
      </c>
      <c r="E483" s="208">
        <v>-1937558</v>
      </c>
      <c r="F483" s="208">
        <v>-2335976</v>
      </c>
      <c r="G483" s="208">
        <v>-2711580</v>
      </c>
      <c r="H483" s="208">
        <v>-2950823</v>
      </c>
      <c r="I483" s="208">
        <v>-3298589</v>
      </c>
      <c r="J483" s="208">
        <v>-3731031</v>
      </c>
      <c r="K483" s="208">
        <v>-4320209</v>
      </c>
      <c r="L483" s="208">
        <v>-5002082</v>
      </c>
      <c r="M483" s="208">
        <v>-5582279</v>
      </c>
      <c r="N483" s="208">
        <v>0</v>
      </c>
      <c r="O483" s="208">
        <v>-570437</v>
      </c>
      <c r="P483" s="208">
        <v>-1004571</v>
      </c>
      <c r="Q483" s="208">
        <v>-1524461</v>
      </c>
      <c r="R483" s="208">
        <v>-1913177</v>
      </c>
      <c r="S483" s="208">
        <v>-2239180</v>
      </c>
      <c r="T483" s="208">
        <v>-2581503</v>
      </c>
      <c r="U483" s="208">
        <v>-2869442</v>
      </c>
      <c r="V483" s="208">
        <v>-3187136</v>
      </c>
      <c r="W483" s="208">
        <v>-3569817</v>
      </c>
      <c r="X483" s="208">
        <v>-4134281</v>
      </c>
      <c r="Y483" s="208">
        <v>-4847372</v>
      </c>
      <c r="Z483" s="208">
        <v>-5477675</v>
      </c>
      <c r="AA483" s="178">
        <f t="shared" si="14"/>
        <v>-5477675</v>
      </c>
    </row>
    <row r="484" spans="1:27" ht="15.75" thickBot="1" x14ac:dyDescent="0.3">
      <c r="A484" s="254" t="str">
        <f t="shared" si="15"/>
        <v>414000</v>
      </c>
      <c r="B484" s="241" t="s">
        <v>1904</v>
      </c>
      <c r="C484" s="188" t="s">
        <v>1905</v>
      </c>
      <c r="D484" s="188" t="s">
        <v>1875</v>
      </c>
      <c r="E484" s="209">
        <v>-285603.55</v>
      </c>
      <c r="F484" s="209">
        <v>-370832.54</v>
      </c>
      <c r="G484" s="209">
        <v>-460585.88</v>
      </c>
      <c r="H484" s="209">
        <v>-1146775.3899999999</v>
      </c>
      <c r="I484" s="209">
        <v>-1231845.8600000001</v>
      </c>
      <c r="J484" s="209">
        <v>-1316916.33</v>
      </c>
      <c r="K484" s="209">
        <v>-1402204.33</v>
      </c>
      <c r="L484" s="209">
        <v>-1487008.81</v>
      </c>
      <c r="M484" s="209">
        <v>-1518358.74</v>
      </c>
      <c r="N484" s="209">
        <v>0</v>
      </c>
      <c r="O484" s="209">
        <v>-79651.649999999994</v>
      </c>
      <c r="P484" s="209">
        <v>-159303.29999999999</v>
      </c>
      <c r="Q484" s="209">
        <v>-239707.51</v>
      </c>
      <c r="R484" s="209">
        <v>-318382.7</v>
      </c>
      <c r="S484" s="209">
        <v>-397060.7</v>
      </c>
      <c r="T484" s="209">
        <v>-475738.7</v>
      </c>
      <c r="U484" s="209">
        <v>-554455.38</v>
      </c>
      <c r="V484" s="209">
        <v>-633172.06000000006</v>
      </c>
      <c r="W484" s="209">
        <v>-711888.74</v>
      </c>
      <c r="X484" s="209">
        <v>-784142.98</v>
      </c>
      <c r="Y484" s="209">
        <v>-856397.22</v>
      </c>
      <c r="Z484" s="209">
        <v>-929151.46</v>
      </c>
      <c r="AA484" s="178">
        <f t="shared" si="14"/>
        <v>-929151.46</v>
      </c>
    </row>
    <row r="485" spans="1:27" ht="15.75" thickBot="1" x14ac:dyDescent="0.3">
      <c r="A485" s="254" t="str">
        <f t="shared" si="15"/>
        <v>415000</v>
      </c>
      <c r="B485" s="241" t="s">
        <v>1906</v>
      </c>
      <c r="C485" s="188" t="s">
        <v>1907</v>
      </c>
      <c r="D485" s="188" t="s">
        <v>1875</v>
      </c>
      <c r="E485" s="208">
        <v>-8769100.4600000009</v>
      </c>
      <c r="F485" s="208">
        <v>-11765096.34</v>
      </c>
      <c r="G485" s="208">
        <v>-15081881.15</v>
      </c>
      <c r="H485" s="208">
        <v>-18568807.43</v>
      </c>
      <c r="I485" s="208">
        <v>-21961789.670000002</v>
      </c>
      <c r="J485" s="208">
        <v>-24982687.829999998</v>
      </c>
      <c r="K485" s="208">
        <v>-29441217.379999999</v>
      </c>
      <c r="L485" s="208">
        <v>-34365908.149999999</v>
      </c>
      <c r="M485" s="208">
        <v>-37323364.060000002</v>
      </c>
      <c r="N485" s="208">
        <v>0</v>
      </c>
      <c r="O485" s="208">
        <v>-1335640.3999999999</v>
      </c>
      <c r="P485" s="208">
        <v>-5064108.29</v>
      </c>
      <c r="Q485" s="208">
        <v>-9714270.0399999991</v>
      </c>
      <c r="R485" s="208">
        <v>-12781445.560000001</v>
      </c>
      <c r="S485" s="208">
        <v>-16150333.949999999</v>
      </c>
      <c r="T485" s="208">
        <v>-18429451.82</v>
      </c>
      <c r="U485" s="208">
        <v>-21168508.91</v>
      </c>
      <c r="V485" s="208">
        <v>-23685475.18</v>
      </c>
      <c r="W485" s="208">
        <v>-26466872.739999998</v>
      </c>
      <c r="X485" s="208">
        <v>-29135539.829999998</v>
      </c>
      <c r="Y485" s="208">
        <v>-30894201.300000001</v>
      </c>
      <c r="Z485" s="208">
        <v>-32526616.309999999</v>
      </c>
      <c r="AA485" s="178">
        <f t="shared" si="14"/>
        <v>-32526616.309999999</v>
      </c>
    </row>
    <row r="486" spans="1:27" ht="15.75" thickBot="1" x14ac:dyDescent="0.3">
      <c r="A486" s="254" t="str">
        <f t="shared" si="15"/>
        <v>416000</v>
      </c>
      <c r="B486" s="241" t="s">
        <v>1908</v>
      </c>
      <c r="C486" s="188" t="s">
        <v>1909</v>
      </c>
      <c r="D486" s="188" t="s">
        <v>1875</v>
      </c>
      <c r="E486" s="209">
        <v>-164238.84</v>
      </c>
      <c r="F486" s="209">
        <v>-174659.18</v>
      </c>
      <c r="G486" s="209">
        <v>-225671.95</v>
      </c>
      <c r="H486" s="209">
        <v>-284596.08</v>
      </c>
      <c r="I486" s="209">
        <v>-303383.38</v>
      </c>
      <c r="J486" s="209">
        <v>-332626.18</v>
      </c>
      <c r="K486" s="209">
        <v>-403347.03</v>
      </c>
      <c r="L486" s="209">
        <v>-414663.86</v>
      </c>
      <c r="M486" s="209">
        <v>-458861.19</v>
      </c>
      <c r="N486" s="209">
        <v>0</v>
      </c>
      <c r="O486" s="209">
        <v>-58967.16</v>
      </c>
      <c r="P486" s="209">
        <v>-88550.96</v>
      </c>
      <c r="Q486" s="209">
        <v>-156210.56</v>
      </c>
      <c r="R486" s="209">
        <v>-239200.32</v>
      </c>
      <c r="S486" s="209">
        <v>-252239.91</v>
      </c>
      <c r="T486" s="209">
        <v>-288116.94</v>
      </c>
      <c r="U486" s="209">
        <v>-350518.38</v>
      </c>
      <c r="V486" s="209">
        <v>-377670.65</v>
      </c>
      <c r="W486" s="209">
        <v>-520555.99</v>
      </c>
      <c r="X486" s="209">
        <v>-853485.44</v>
      </c>
      <c r="Y486" s="209">
        <v>-899673.59999999998</v>
      </c>
      <c r="Z486" s="209">
        <v>-1106780.48</v>
      </c>
      <c r="AA486" s="178">
        <f t="shared" si="14"/>
        <v>-1106780.48</v>
      </c>
    </row>
    <row r="487" spans="1:27" ht="15.75" thickBot="1" x14ac:dyDescent="0.3">
      <c r="A487" s="254" t="str">
        <f t="shared" si="15"/>
        <v>421000</v>
      </c>
      <c r="B487" s="241" t="s">
        <v>1910</v>
      </c>
      <c r="C487" s="188" t="s">
        <v>1911</v>
      </c>
      <c r="D487" s="188" t="s">
        <v>1875</v>
      </c>
      <c r="E487" s="208">
        <v>296707.02</v>
      </c>
      <c r="F487" s="208">
        <v>812277.49</v>
      </c>
      <c r="G487" s="208">
        <v>1163114.3400000001</v>
      </c>
      <c r="H487" s="208">
        <v>1263172.3600000001</v>
      </c>
      <c r="I487" s="208">
        <v>1794060.7</v>
      </c>
      <c r="J487" s="208">
        <v>2153659.44</v>
      </c>
      <c r="K487" s="208">
        <v>2129465.8199999998</v>
      </c>
      <c r="L487" s="208">
        <v>1541684.65</v>
      </c>
      <c r="M487" s="208">
        <v>1481622.65</v>
      </c>
      <c r="N487" s="208">
        <v>0</v>
      </c>
      <c r="O487" s="208">
        <v>-184950.48</v>
      </c>
      <c r="P487" s="208">
        <v>-293176.12</v>
      </c>
      <c r="Q487" s="208">
        <v>-168275.08</v>
      </c>
      <c r="R487" s="208">
        <v>-157560.53</v>
      </c>
      <c r="S487" s="208">
        <v>357290.79</v>
      </c>
      <c r="T487" s="208">
        <v>278327.84999999998</v>
      </c>
      <c r="U487" s="208">
        <v>126287.2</v>
      </c>
      <c r="V487" s="208">
        <v>-18817.3</v>
      </c>
      <c r="W487" s="208">
        <v>-79172.52</v>
      </c>
      <c r="X487" s="208">
        <v>-164857.32999999999</v>
      </c>
      <c r="Y487" s="208">
        <v>-163294.9</v>
      </c>
      <c r="Z487" s="208">
        <v>-173272.94</v>
      </c>
      <c r="AA487" s="178">
        <f t="shared" si="14"/>
        <v>-173272.94</v>
      </c>
    </row>
    <row r="488" spans="1:27" ht="15.75" thickBot="1" x14ac:dyDescent="0.3">
      <c r="A488" s="254" t="str">
        <f t="shared" si="15"/>
        <v>450100</v>
      </c>
      <c r="B488" s="241" t="s">
        <v>1873</v>
      </c>
      <c r="C488" s="188" t="s">
        <v>1912</v>
      </c>
      <c r="D488" s="188" t="s">
        <v>1875</v>
      </c>
      <c r="E488" s="209">
        <v>0</v>
      </c>
      <c r="F488" s="209">
        <v>0</v>
      </c>
      <c r="G488" s="209">
        <v>0</v>
      </c>
      <c r="H488" s="209">
        <v>0</v>
      </c>
      <c r="I488" s="209">
        <v>0</v>
      </c>
      <c r="J488" s="209">
        <v>0</v>
      </c>
      <c r="K488" s="209">
        <v>0</v>
      </c>
      <c r="L488" s="209">
        <v>0</v>
      </c>
      <c r="M488" s="209">
        <v>0</v>
      </c>
      <c r="N488" s="209">
        <v>0</v>
      </c>
      <c r="O488" s="209">
        <v>0</v>
      </c>
      <c r="P488" s="209">
        <v>0</v>
      </c>
      <c r="Q488" s="209">
        <v>0</v>
      </c>
      <c r="R488" s="209">
        <v>0</v>
      </c>
      <c r="S488" s="209">
        <v>0</v>
      </c>
      <c r="T488" s="209">
        <v>0</v>
      </c>
      <c r="U488" s="209">
        <v>0</v>
      </c>
      <c r="V488" s="209">
        <v>0</v>
      </c>
      <c r="W488" s="209">
        <v>0</v>
      </c>
      <c r="X488" s="209">
        <v>0</v>
      </c>
      <c r="Y488" s="209">
        <v>0</v>
      </c>
      <c r="Z488" s="209">
        <v>0</v>
      </c>
      <c r="AA488" s="178">
        <f t="shared" si="14"/>
        <v>0</v>
      </c>
    </row>
    <row r="489" spans="1:27" ht="15.75" thickBot="1" x14ac:dyDescent="0.3">
      <c r="A489" s="254" t="str">
        <f t="shared" si="15"/>
        <v>450200</v>
      </c>
      <c r="B489" s="241" t="s">
        <v>1876</v>
      </c>
      <c r="C489" s="188" t="s">
        <v>1913</v>
      </c>
      <c r="D489" s="188" t="s">
        <v>1875</v>
      </c>
      <c r="E489" s="208">
        <v>0</v>
      </c>
      <c r="F489" s="208">
        <v>0</v>
      </c>
      <c r="G489" s="208">
        <v>0</v>
      </c>
      <c r="H489" s="208">
        <v>0</v>
      </c>
      <c r="I489" s="208">
        <v>0</v>
      </c>
      <c r="J489" s="208">
        <v>0</v>
      </c>
      <c r="K489" s="208">
        <v>0</v>
      </c>
      <c r="L489" s="208">
        <v>0</v>
      </c>
      <c r="M489" s="208">
        <v>0</v>
      </c>
      <c r="N489" s="208">
        <v>0</v>
      </c>
      <c r="O489" s="208">
        <v>0</v>
      </c>
      <c r="P489" s="208">
        <v>0</v>
      </c>
      <c r="Q489" s="208">
        <v>0</v>
      </c>
      <c r="R489" s="208">
        <v>0</v>
      </c>
      <c r="S489" s="208">
        <v>0</v>
      </c>
      <c r="T489" s="208">
        <v>0</v>
      </c>
      <c r="U489" s="208">
        <v>0</v>
      </c>
      <c r="V489" s="208">
        <v>0</v>
      </c>
      <c r="W489" s="208">
        <v>0</v>
      </c>
      <c r="X489" s="208">
        <v>0</v>
      </c>
      <c r="Y489" s="208">
        <v>0</v>
      </c>
      <c r="Z489" s="208">
        <v>0</v>
      </c>
      <c r="AA489" s="178">
        <f t="shared" si="14"/>
        <v>0</v>
      </c>
    </row>
    <row r="490" spans="1:27" ht="15.75" thickBot="1" x14ac:dyDescent="0.3">
      <c r="A490" s="254" t="str">
        <f t="shared" si="15"/>
        <v>450300</v>
      </c>
      <c r="B490" s="241" t="s">
        <v>1914</v>
      </c>
      <c r="C490" s="188" t="s">
        <v>1915</v>
      </c>
      <c r="D490" s="188" t="s">
        <v>1875</v>
      </c>
      <c r="E490" s="209">
        <v>0</v>
      </c>
      <c r="F490" s="209">
        <v>0</v>
      </c>
      <c r="G490" s="209">
        <v>0</v>
      </c>
      <c r="H490" s="209">
        <v>0</v>
      </c>
      <c r="I490" s="209">
        <v>0</v>
      </c>
      <c r="J490" s="209">
        <v>0</v>
      </c>
      <c r="K490" s="209">
        <v>0</v>
      </c>
      <c r="L490" s="209">
        <v>0</v>
      </c>
      <c r="M490" s="209">
        <v>0</v>
      </c>
      <c r="N490" s="209">
        <v>0</v>
      </c>
      <c r="O490" s="209">
        <v>0</v>
      </c>
      <c r="P490" s="209">
        <v>0</v>
      </c>
      <c r="Q490" s="209">
        <v>0</v>
      </c>
      <c r="R490" s="209">
        <v>0</v>
      </c>
      <c r="S490" s="209">
        <v>0</v>
      </c>
      <c r="T490" s="209">
        <v>0</v>
      </c>
      <c r="U490" s="209">
        <v>0</v>
      </c>
      <c r="V490" s="209">
        <v>0</v>
      </c>
      <c r="W490" s="209">
        <v>0</v>
      </c>
      <c r="X490" s="209">
        <v>0</v>
      </c>
      <c r="Y490" s="209">
        <v>0</v>
      </c>
      <c r="Z490" s="209">
        <v>0</v>
      </c>
      <c r="AA490" s="178">
        <f t="shared" si="14"/>
        <v>0</v>
      </c>
    </row>
    <row r="491" spans="1:27" ht="15.75" thickBot="1" x14ac:dyDescent="0.3">
      <c r="A491" s="254" t="str">
        <f t="shared" si="15"/>
        <v>450400</v>
      </c>
      <c r="B491" s="241" t="s">
        <v>1916</v>
      </c>
      <c r="C491" s="188" t="s">
        <v>1917</v>
      </c>
      <c r="D491" s="188" t="s">
        <v>1875</v>
      </c>
      <c r="E491" s="208">
        <v>0</v>
      </c>
      <c r="F491" s="208">
        <v>0</v>
      </c>
      <c r="G491" s="208">
        <v>0</v>
      </c>
      <c r="H491" s="208">
        <v>0</v>
      </c>
      <c r="I491" s="208">
        <v>0</v>
      </c>
      <c r="J491" s="208">
        <v>0</v>
      </c>
      <c r="K491" s="208">
        <v>0</v>
      </c>
      <c r="L491" s="208">
        <v>0</v>
      </c>
      <c r="M491" s="208">
        <v>0</v>
      </c>
      <c r="N491" s="208">
        <v>0</v>
      </c>
      <c r="O491" s="208">
        <v>0</v>
      </c>
      <c r="P491" s="208">
        <v>0</v>
      </c>
      <c r="Q491" s="208">
        <v>0</v>
      </c>
      <c r="R491" s="208">
        <v>0</v>
      </c>
      <c r="S491" s="208">
        <v>0</v>
      </c>
      <c r="T491" s="208">
        <v>0</v>
      </c>
      <c r="U491" s="208">
        <v>0</v>
      </c>
      <c r="V491" s="208">
        <v>0</v>
      </c>
      <c r="W491" s="208">
        <v>0</v>
      </c>
      <c r="X491" s="208">
        <v>0</v>
      </c>
      <c r="Y491" s="208">
        <v>0</v>
      </c>
      <c r="Z491" s="208">
        <v>0</v>
      </c>
      <c r="AA491" s="178">
        <f t="shared" si="14"/>
        <v>0</v>
      </c>
    </row>
    <row r="492" spans="1:27" ht="15.75" thickBot="1" x14ac:dyDescent="0.3">
      <c r="A492" s="254" t="str">
        <f t="shared" si="15"/>
        <v>460100</v>
      </c>
      <c r="B492" s="241" t="s">
        <v>1873</v>
      </c>
      <c r="C492" s="188" t="s">
        <v>1918</v>
      </c>
      <c r="D492" s="188" t="s">
        <v>1875</v>
      </c>
      <c r="E492" s="209">
        <v>0</v>
      </c>
      <c r="F492" s="209">
        <v>0</v>
      </c>
      <c r="G492" s="209">
        <v>0</v>
      </c>
      <c r="H492" s="209">
        <v>0</v>
      </c>
      <c r="I492" s="209">
        <v>0</v>
      </c>
      <c r="J492" s="209">
        <v>0</v>
      </c>
      <c r="K492" s="209">
        <v>0</v>
      </c>
      <c r="L492" s="209">
        <v>0</v>
      </c>
      <c r="M492" s="209">
        <v>0</v>
      </c>
      <c r="N492" s="209">
        <v>0</v>
      </c>
      <c r="O492" s="209">
        <v>0</v>
      </c>
      <c r="P492" s="209">
        <v>0</v>
      </c>
      <c r="Q492" s="209">
        <v>0</v>
      </c>
      <c r="R492" s="209">
        <v>0</v>
      </c>
      <c r="S492" s="209">
        <v>0</v>
      </c>
      <c r="T492" s="209">
        <v>0</v>
      </c>
      <c r="U492" s="209">
        <v>0</v>
      </c>
      <c r="V492" s="209">
        <v>0</v>
      </c>
      <c r="W492" s="209">
        <v>0</v>
      </c>
      <c r="X492" s="209">
        <v>0</v>
      </c>
      <c r="Y492" s="209">
        <v>0</v>
      </c>
      <c r="Z492" s="209">
        <v>0</v>
      </c>
      <c r="AA492" s="178">
        <f t="shared" si="14"/>
        <v>0</v>
      </c>
    </row>
    <row r="493" spans="1:27" ht="15.75" thickBot="1" x14ac:dyDescent="0.3">
      <c r="A493" s="254" t="str">
        <f t="shared" si="15"/>
        <v>460200</v>
      </c>
      <c r="B493" s="241" t="s">
        <v>1876</v>
      </c>
      <c r="C493" s="188" t="s">
        <v>1919</v>
      </c>
      <c r="D493" s="188" t="s">
        <v>1875</v>
      </c>
      <c r="E493" s="208">
        <v>0</v>
      </c>
      <c r="F493" s="208">
        <v>0</v>
      </c>
      <c r="G493" s="208">
        <v>0</v>
      </c>
      <c r="H493" s="208">
        <v>0</v>
      </c>
      <c r="I493" s="208">
        <v>0</v>
      </c>
      <c r="J493" s="208">
        <v>0</v>
      </c>
      <c r="K493" s="208">
        <v>0</v>
      </c>
      <c r="L493" s="208">
        <v>0</v>
      </c>
      <c r="M493" s="208">
        <v>0</v>
      </c>
      <c r="N493" s="208">
        <v>0</v>
      </c>
      <c r="O493" s="208">
        <v>0</v>
      </c>
      <c r="P493" s="208">
        <v>0</v>
      </c>
      <c r="Q493" s="208">
        <v>0</v>
      </c>
      <c r="R493" s="208">
        <v>0</v>
      </c>
      <c r="S493" s="208">
        <v>0</v>
      </c>
      <c r="T493" s="208">
        <v>0</v>
      </c>
      <c r="U493" s="208">
        <v>0</v>
      </c>
      <c r="V493" s="208">
        <v>0</v>
      </c>
      <c r="W493" s="208">
        <v>0</v>
      </c>
      <c r="X493" s="208">
        <v>0</v>
      </c>
      <c r="Y493" s="208">
        <v>0</v>
      </c>
      <c r="Z493" s="208">
        <v>0</v>
      </c>
      <c r="AA493" s="178">
        <f t="shared" si="14"/>
        <v>0</v>
      </c>
    </row>
    <row r="494" spans="1:27" ht="15.75" thickBot="1" x14ac:dyDescent="0.3">
      <c r="A494" s="254" t="str">
        <f t="shared" si="15"/>
        <v>460300</v>
      </c>
      <c r="B494" s="241" t="s">
        <v>1914</v>
      </c>
      <c r="C494" s="188" t="s">
        <v>1920</v>
      </c>
      <c r="D494" s="188" t="s">
        <v>1875</v>
      </c>
      <c r="E494" s="209">
        <v>0</v>
      </c>
      <c r="F494" s="209">
        <v>0</v>
      </c>
      <c r="G494" s="209">
        <v>0</v>
      </c>
      <c r="H494" s="209">
        <v>0</v>
      </c>
      <c r="I494" s="209">
        <v>0</v>
      </c>
      <c r="J494" s="209">
        <v>0</v>
      </c>
      <c r="K494" s="209">
        <v>0</v>
      </c>
      <c r="L494" s="209">
        <v>0</v>
      </c>
      <c r="M494" s="209">
        <v>0</v>
      </c>
      <c r="N494" s="209">
        <v>0</v>
      </c>
      <c r="O494" s="209">
        <v>0</v>
      </c>
      <c r="P494" s="209">
        <v>0</v>
      </c>
      <c r="Q494" s="209">
        <v>0</v>
      </c>
      <c r="R494" s="209">
        <v>0</v>
      </c>
      <c r="S494" s="209">
        <v>0</v>
      </c>
      <c r="T494" s="209">
        <v>0</v>
      </c>
      <c r="U494" s="209">
        <v>0</v>
      </c>
      <c r="V494" s="209">
        <v>0</v>
      </c>
      <c r="W494" s="209">
        <v>0</v>
      </c>
      <c r="X494" s="209">
        <v>0</v>
      </c>
      <c r="Y494" s="209">
        <v>0</v>
      </c>
      <c r="Z494" s="209">
        <v>0</v>
      </c>
      <c r="AA494" s="178">
        <f t="shared" si="14"/>
        <v>0</v>
      </c>
    </row>
    <row r="495" spans="1:27" ht="15.75" thickBot="1" x14ac:dyDescent="0.3">
      <c r="A495" s="254" t="str">
        <f t="shared" si="15"/>
        <v>460400</v>
      </c>
      <c r="B495" s="241" t="s">
        <v>1916</v>
      </c>
      <c r="C495" s="188" t="s">
        <v>1921</v>
      </c>
      <c r="D495" s="188" t="s">
        <v>1875</v>
      </c>
      <c r="E495" s="208">
        <v>0</v>
      </c>
      <c r="F495" s="208">
        <v>0</v>
      </c>
      <c r="G495" s="208">
        <v>0</v>
      </c>
      <c r="H495" s="208">
        <v>0</v>
      </c>
      <c r="I495" s="208">
        <v>0</v>
      </c>
      <c r="J495" s="208">
        <v>0</v>
      </c>
      <c r="K495" s="208">
        <v>0</v>
      </c>
      <c r="L495" s="208">
        <v>0</v>
      </c>
      <c r="M495" s="208">
        <v>0</v>
      </c>
      <c r="N495" s="208">
        <v>0</v>
      </c>
      <c r="O495" s="208">
        <v>0</v>
      </c>
      <c r="P495" s="208">
        <v>0</v>
      </c>
      <c r="Q495" s="208">
        <v>0</v>
      </c>
      <c r="R495" s="208">
        <v>0</v>
      </c>
      <c r="S495" s="208">
        <v>0</v>
      </c>
      <c r="T495" s="208">
        <v>0</v>
      </c>
      <c r="U495" s="208">
        <v>0</v>
      </c>
      <c r="V495" s="208">
        <v>0</v>
      </c>
      <c r="W495" s="208">
        <v>0</v>
      </c>
      <c r="X495" s="208">
        <v>0</v>
      </c>
      <c r="Y495" s="208">
        <v>0</v>
      </c>
      <c r="Z495" s="208">
        <v>0</v>
      </c>
      <c r="AA495" s="178">
        <f t="shared" si="14"/>
        <v>0</v>
      </c>
    </row>
    <row r="496" spans="1:27" ht="15.75" thickBot="1" x14ac:dyDescent="0.3">
      <c r="A496" s="254" t="str">
        <f t="shared" si="15"/>
        <v>461200</v>
      </c>
      <c r="B496" s="241" t="s">
        <v>1876</v>
      </c>
      <c r="C496" s="188" t="s">
        <v>1922</v>
      </c>
      <c r="D496" s="188" t="s">
        <v>1875</v>
      </c>
      <c r="E496" s="209">
        <v>0</v>
      </c>
      <c r="F496" s="209">
        <v>0</v>
      </c>
      <c r="G496" s="209">
        <v>0</v>
      </c>
      <c r="H496" s="209">
        <v>0</v>
      </c>
      <c r="I496" s="209">
        <v>0</v>
      </c>
      <c r="J496" s="209">
        <v>0</v>
      </c>
      <c r="K496" s="209">
        <v>0</v>
      </c>
      <c r="L496" s="209">
        <v>0</v>
      </c>
      <c r="M496" s="209">
        <v>0</v>
      </c>
      <c r="N496" s="209">
        <v>0</v>
      </c>
      <c r="O496" s="209">
        <v>0</v>
      </c>
      <c r="P496" s="209">
        <v>0</v>
      </c>
      <c r="Q496" s="209">
        <v>0</v>
      </c>
      <c r="R496" s="209">
        <v>0</v>
      </c>
      <c r="S496" s="209">
        <v>0</v>
      </c>
      <c r="T496" s="209">
        <v>0</v>
      </c>
      <c r="U496" s="209">
        <v>0</v>
      </c>
      <c r="V496" s="209">
        <v>0</v>
      </c>
      <c r="W496" s="209">
        <v>0</v>
      </c>
      <c r="X496" s="209">
        <v>0</v>
      </c>
      <c r="Y496" s="209">
        <v>0</v>
      </c>
      <c r="Z496" s="209">
        <v>0</v>
      </c>
      <c r="AA496" s="178">
        <f t="shared" si="14"/>
        <v>0</v>
      </c>
    </row>
    <row r="497" spans="1:28" ht="15.75" thickBot="1" x14ac:dyDescent="0.3">
      <c r="A497" s="254" t="str">
        <f t="shared" si="15"/>
        <v>461300</v>
      </c>
      <c r="B497" s="241" t="s">
        <v>1914</v>
      </c>
      <c r="C497" s="188" t="s">
        <v>1923</v>
      </c>
      <c r="D497" s="188" t="s">
        <v>1875</v>
      </c>
      <c r="E497" s="208">
        <v>0</v>
      </c>
      <c r="F497" s="208">
        <v>0</v>
      </c>
      <c r="G497" s="208">
        <v>0</v>
      </c>
      <c r="H497" s="208">
        <v>0</v>
      </c>
      <c r="I497" s="208">
        <v>0</v>
      </c>
      <c r="J497" s="208">
        <v>0</v>
      </c>
      <c r="K497" s="208">
        <v>0</v>
      </c>
      <c r="L497" s="208">
        <v>0</v>
      </c>
      <c r="M497" s="208">
        <v>0</v>
      </c>
      <c r="N497" s="208">
        <v>0</v>
      </c>
      <c r="O497" s="208">
        <v>0</v>
      </c>
      <c r="P497" s="208">
        <v>0</v>
      </c>
      <c r="Q497" s="208">
        <v>0</v>
      </c>
      <c r="R497" s="208">
        <v>0</v>
      </c>
      <c r="S497" s="208">
        <v>0</v>
      </c>
      <c r="T497" s="208">
        <v>0</v>
      </c>
      <c r="U497" s="208">
        <v>0</v>
      </c>
      <c r="V497" s="208">
        <v>0</v>
      </c>
      <c r="W497" s="208">
        <v>0</v>
      </c>
      <c r="X497" s="208">
        <v>0</v>
      </c>
      <c r="Y497" s="208">
        <v>0</v>
      </c>
      <c r="Z497" s="208">
        <v>0</v>
      </c>
      <c r="AA497" s="178">
        <f t="shared" si="14"/>
        <v>0</v>
      </c>
    </row>
    <row r="498" spans="1:28" ht="15.75" thickBot="1" x14ac:dyDescent="0.3">
      <c r="A498" s="254" t="str">
        <f t="shared" si="15"/>
        <v>461400</v>
      </c>
      <c r="B498" s="241" t="s">
        <v>1916</v>
      </c>
      <c r="C498" s="188" t="s">
        <v>1924</v>
      </c>
      <c r="D498" s="188" t="s">
        <v>1875</v>
      </c>
      <c r="E498" s="209">
        <v>0</v>
      </c>
      <c r="F498" s="209">
        <v>0</v>
      </c>
      <c r="G498" s="209">
        <v>0</v>
      </c>
      <c r="H498" s="209">
        <v>0</v>
      </c>
      <c r="I498" s="209">
        <v>0</v>
      </c>
      <c r="J498" s="209">
        <v>0</v>
      </c>
      <c r="K498" s="209">
        <v>0</v>
      </c>
      <c r="L498" s="209">
        <v>0</v>
      </c>
      <c r="M498" s="209">
        <v>0</v>
      </c>
      <c r="N498" s="209">
        <v>0</v>
      </c>
      <c r="O498" s="209">
        <v>0</v>
      </c>
      <c r="P498" s="209">
        <v>0</v>
      </c>
      <c r="Q498" s="209">
        <v>0</v>
      </c>
      <c r="R498" s="209">
        <v>0</v>
      </c>
      <c r="S498" s="209">
        <v>0</v>
      </c>
      <c r="T498" s="209">
        <v>0</v>
      </c>
      <c r="U498" s="209">
        <v>0</v>
      </c>
      <c r="V498" s="209">
        <v>0</v>
      </c>
      <c r="W498" s="209">
        <v>0</v>
      </c>
      <c r="X498" s="209">
        <v>0</v>
      </c>
      <c r="Y498" s="209">
        <v>0</v>
      </c>
      <c r="Z498" s="209">
        <v>0</v>
      </c>
      <c r="AA498" s="178">
        <f t="shared" si="14"/>
        <v>0</v>
      </c>
    </row>
    <row r="499" spans="1:28" ht="15.75" thickBot="1" x14ac:dyDescent="0.3">
      <c r="A499" s="254" t="str">
        <f t="shared" si="15"/>
        <v>499999</v>
      </c>
      <c r="B499" s="241" t="s">
        <v>3507</v>
      </c>
      <c r="C499" s="188" t="s">
        <v>3508</v>
      </c>
      <c r="D499" s="188" t="s">
        <v>5</v>
      </c>
      <c r="E499" s="208"/>
      <c r="F499" s="208"/>
      <c r="G499" s="208"/>
      <c r="H499" s="208"/>
      <c r="I499" s="208"/>
      <c r="J499" s="208"/>
      <c r="K499" s="208"/>
      <c r="L499" s="208"/>
      <c r="M499" s="208"/>
      <c r="N499" s="208">
        <v>0</v>
      </c>
      <c r="O499" s="208">
        <v>0</v>
      </c>
      <c r="P499" s="208">
        <v>0</v>
      </c>
      <c r="Q499" s="208">
        <v>0</v>
      </c>
      <c r="R499" s="208">
        <v>0</v>
      </c>
      <c r="S499" s="208">
        <v>0</v>
      </c>
      <c r="T499" s="208">
        <v>0</v>
      </c>
      <c r="U499" s="208">
        <v>0</v>
      </c>
      <c r="V499" s="208">
        <v>0</v>
      </c>
      <c r="W499" s="208">
        <v>0</v>
      </c>
      <c r="X499" s="208">
        <v>0</v>
      </c>
      <c r="Y499" s="208">
        <v>0</v>
      </c>
      <c r="Z499" s="208">
        <v>0</v>
      </c>
      <c r="AA499" s="178">
        <f t="shared" si="14"/>
        <v>0</v>
      </c>
    </row>
    <row r="500" spans="1:28" ht="15.75" thickBot="1" x14ac:dyDescent="0.3">
      <c r="A500" s="254" t="str">
        <f t="shared" si="15"/>
        <v>500100</v>
      </c>
      <c r="B500" s="241" t="s">
        <v>1925</v>
      </c>
      <c r="C500" s="188" t="s">
        <v>1926</v>
      </c>
      <c r="D500" s="188" t="s">
        <v>1875</v>
      </c>
      <c r="E500" s="209">
        <v>16457032.810000001</v>
      </c>
      <c r="F500" s="209">
        <v>20492021.43</v>
      </c>
      <c r="G500" s="209">
        <v>24682229.350000001</v>
      </c>
      <c r="H500" s="209">
        <v>28383725.550000001</v>
      </c>
      <c r="I500" s="209">
        <v>32302439.010000002</v>
      </c>
      <c r="J500" s="209">
        <v>36229140.219999999</v>
      </c>
      <c r="K500" s="209">
        <v>40469483.990000002</v>
      </c>
      <c r="L500" s="209">
        <v>44296325.520000003</v>
      </c>
      <c r="M500" s="209">
        <v>47844048.810000002</v>
      </c>
      <c r="N500" s="209">
        <v>0</v>
      </c>
      <c r="O500" s="209">
        <v>4181565.54</v>
      </c>
      <c r="P500" s="209">
        <v>8616326.3800000008</v>
      </c>
      <c r="Q500" s="209">
        <v>12983321.24</v>
      </c>
      <c r="R500" s="209">
        <v>17340842.879999999</v>
      </c>
      <c r="S500" s="209">
        <v>21460179.07</v>
      </c>
      <c r="T500" s="209">
        <v>25770792.84</v>
      </c>
      <c r="U500" s="209">
        <v>29744954.27</v>
      </c>
      <c r="V500" s="209">
        <v>34137223.990000002</v>
      </c>
      <c r="W500" s="209">
        <v>38245059.75</v>
      </c>
      <c r="X500" s="209">
        <v>42681068.469999999</v>
      </c>
      <c r="Y500" s="209">
        <v>46621124.210000001</v>
      </c>
      <c r="Z500" s="209">
        <v>50495920.32</v>
      </c>
      <c r="AA500" s="178">
        <f t="shared" si="14"/>
        <v>50495920.32</v>
      </c>
    </row>
    <row r="501" spans="1:28" ht="15.75" thickBot="1" x14ac:dyDescent="0.3">
      <c r="A501" s="254" t="str">
        <f t="shared" si="15"/>
        <v>500106</v>
      </c>
      <c r="B501" s="241" t="s">
        <v>1927</v>
      </c>
      <c r="C501" s="188" t="s">
        <v>1928</v>
      </c>
      <c r="D501" s="188" t="s">
        <v>1875</v>
      </c>
      <c r="E501" s="208">
        <v>2489.2800000000002</v>
      </c>
      <c r="F501" s="208">
        <v>3491.09</v>
      </c>
      <c r="G501" s="208">
        <v>3676.22</v>
      </c>
      <c r="H501" s="208">
        <v>4703.32</v>
      </c>
      <c r="I501" s="208">
        <v>5556.42</v>
      </c>
      <c r="J501" s="208">
        <v>5646.19</v>
      </c>
      <c r="K501" s="208">
        <v>6531.69</v>
      </c>
      <c r="L501" s="208">
        <v>7808.85</v>
      </c>
      <c r="M501" s="208">
        <v>9531.31</v>
      </c>
      <c r="N501" s="208">
        <v>0</v>
      </c>
      <c r="O501" s="208">
        <v>673.15</v>
      </c>
      <c r="P501" s="208">
        <v>2923.71</v>
      </c>
      <c r="Q501" s="208">
        <v>3092.73</v>
      </c>
      <c r="R501" s="208">
        <v>4413.42</v>
      </c>
      <c r="S501" s="208">
        <v>4217.66</v>
      </c>
      <c r="T501" s="208">
        <v>4217.66</v>
      </c>
      <c r="U501" s="208">
        <v>4606.3900000000003</v>
      </c>
      <c r="V501" s="208">
        <v>5136.38</v>
      </c>
      <c r="W501" s="208">
        <v>5504.78</v>
      </c>
      <c r="X501" s="208">
        <v>6018</v>
      </c>
      <c r="Y501" s="208">
        <v>6018</v>
      </c>
      <c r="Z501" s="208">
        <v>7788.62</v>
      </c>
      <c r="AA501" s="178">
        <f t="shared" si="14"/>
        <v>7788.62</v>
      </c>
    </row>
    <row r="502" spans="1:28" ht="15.75" thickBot="1" x14ac:dyDescent="0.3">
      <c r="A502" s="254" t="str">
        <f t="shared" si="15"/>
        <v>500200</v>
      </c>
      <c r="B502" s="241" t="s">
        <v>3795</v>
      </c>
      <c r="C502" s="188" t="s">
        <v>3796</v>
      </c>
      <c r="D502" s="188" t="s">
        <v>1875</v>
      </c>
      <c r="E502" s="209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>
        <v>0</v>
      </c>
      <c r="Y502" s="209">
        <v>0</v>
      </c>
      <c r="Z502" s="209">
        <v>0</v>
      </c>
      <c r="AA502" s="178">
        <f t="shared" si="14"/>
        <v>0</v>
      </c>
      <c r="AB502" s="204"/>
    </row>
    <row r="503" spans="1:28" ht="15.75" thickBot="1" x14ac:dyDescent="0.3">
      <c r="A503" s="254" t="str">
        <f t="shared" si="15"/>
        <v>500300</v>
      </c>
      <c r="B503" s="241" t="s">
        <v>1929</v>
      </c>
      <c r="C503" s="188" t="s">
        <v>1930</v>
      </c>
      <c r="D503" s="188" t="s">
        <v>1875</v>
      </c>
      <c r="E503" s="208">
        <v>0</v>
      </c>
      <c r="F503" s="208">
        <v>586.08000000000004</v>
      </c>
      <c r="G503" s="208">
        <v>-357.12</v>
      </c>
      <c r="H503" s="208">
        <v>-357.12</v>
      </c>
      <c r="I503" s="208">
        <v>-21556.58</v>
      </c>
      <c r="J503" s="208">
        <v>-21556.58</v>
      </c>
      <c r="K503" s="208">
        <v>-21556.58</v>
      </c>
      <c r="L503" s="208">
        <v>-21556.58</v>
      </c>
      <c r="M503" s="208">
        <v>-21556.58</v>
      </c>
      <c r="N503" s="208">
        <v>0</v>
      </c>
      <c r="O503" s="208">
        <v>0</v>
      </c>
      <c r="P503" s="208">
        <v>567</v>
      </c>
      <c r="Q503" s="208">
        <v>-95392.25</v>
      </c>
      <c r="R503" s="208">
        <v>-26041.02</v>
      </c>
      <c r="S503" s="208">
        <v>-47502.8</v>
      </c>
      <c r="T503" s="208">
        <v>-47502.8</v>
      </c>
      <c r="U503" s="208">
        <v>-47502.8</v>
      </c>
      <c r="V503" s="208">
        <v>-47502.8</v>
      </c>
      <c r="W503" s="208">
        <v>-47502.8</v>
      </c>
      <c r="X503" s="208">
        <v>-47502.8</v>
      </c>
      <c r="Y503" s="208">
        <v>-47502.8</v>
      </c>
      <c r="Z503" s="208">
        <v>-47502.8</v>
      </c>
      <c r="AA503" s="178">
        <f t="shared" si="14"/>
        <v>-47502.8</v>
      </c>
    </row>
    <row r="504" spans="1:28" ht="15.75" thickBot="1" x14ac:dyDescent="0.3">
      <c r="A504" s="254" t="str">
        <f t="shared" si="15"/>
        <v>500301</v>
      </c>
      <c r="B504" s="241" t="s">
        <v>1931</v>
      </c>
      <c r="C504" s="188" t="s">
        <v>1932</v>
      </c>
      <c r="D504" s="188" t="s">
        <v>1875</v>
      </c>
      <c r="E504" s="209">
        <v>285008.31</v>
      </c>
      <c r="F504" s="209">
        <v>410240.32</v>
      </c>
      <c r="G504" s="209">
        <v>477757.23</v>
      </c>
      <c r="H504" s="209">
        <v>578860.98</v>
      </c>
      <c r="I504" s="209">
        <v>664771.65</v>
      </c>
      <c r="J504" s="209">
        <v>748553.35</v>
      </c>
      <c r="K504" s="209">
        <v>864610.54</v>
      </c>
      <c r="L504" s="209">
        <v>957221.8</v>
      </c>
      <c r="M504" s="209">
        <v>1064359.42</v>
      </c>
      <c r="N504" s="209">
        <v>0</v>
      </c>
      <c r="O504" s="209">
        <v>94642.95</v>
      </c>
      <c r="P504" s="209">
        <v>203348.08</v>
      </c>
      <c r="Q504" s="209">
        <v>332766.5</v>
      </c>
      <c r="R504" s="209">
        <v>410365.07</v>
      </c>
      <c r="S504" s="209">
        <v>520807.93</v>
      </c>
      <c r="T504" s="209">
        <v>600945.47</v>
      </c>
      <c r="U504" s="209">
        <v>691877.1</v>
      </c>
      <c r="V504" s="209">
        <v>749969.27</v>
      </c>
      <c r="W504" s="209">
        <v>852794.17</v>
      </c>
      <c r="X504" s="209">
        <v>923390.68</v>
      </c>
      <c r="Y504" s="209">
        <v>1050484.5</v>
      </c>
      <c r="Z504" s="209">
        <v>1175973.42</v>
      </c>
      <c r="AA504" s="178">
        <f t="shared" si="14"/>
        <v>1175973.42</v>
      </c>
    </row>
    <row r="505" spans="1:28" ht="15.75" thickBot="1" x14ac:dyDescent="0.3">
      <c r="A505" s="254" t="str">
        <f t="shared" si="15"/>
        <v>500305</v>
      </c>
      <c r="B505" s="241" t="s">
        <v>1933</v>
      </c>
      <c r="C505" s="188" t="s">
        <v>1934</v>
      </c>
      <c r="D505" s="188" t="s">
        <v>1875</v>
      </c>
      <c r="E505" s="208">
        <v>12777676.48</v>
      </c>
      <c r="F505" s="208">
        <v>16237645.43</v>
      </c>
      <c r="G505" s="208">
        <v>19136762.23</v>
      </c>
      <c r="H505" s="208">
        <v>22090016.91</v>
      </c>
      <c r="I505" s="208">
        <v>25433140.5</v>
      </c>
      <c r="J505" s="208">
        <v>28196810.530000001</v>
      </c>
      <c r="K505" s="208">
        <v>31715578.600000001</v>
      </c>
      <c r="L505" s="208">
        <v>34965482.909999996</v>
      </c>
      <c r="M505" s="208">
        <v>37499262.609999999</v>
      </c>
      <c r="N505" s="208">
        <v>0</v>
      </c>
      <c r="O505" s="208">
        <v>3309868.84</v>
      </c>
      <c r="P505" s="208">
        <v>6365274.3899999997</v>
      </c>
      <c r="Q505" s="208">
        <v>9658785.0299999993</v>
      </c>
      <c r="R505" s="208">
        <v>12954188.460000001</v>
      </c>
      <c r="S505" s="208">
        <v>16507976.48</v>
      </c>
      <c r="T505" s="208">
        <v>19262928.34</v>
      </c>
      <c r="U505" s="208">
        <v>22391674.059999999</v>
      </c>
      <c r="V505" s="208">
        <v>25526945.32</v>
      </c>
      <c r="W505" s="208">
        <v>28398314.5</v>
      </c>
      <c r="X505" s="208">
        <v>31879090.350000001</v>
      </c>
      <c r="Y505" s="208">
        <v>34759712.439999998</v>
      </c>
      <c r="Z505" s="208">
        <v>37820087.390000001</v>
      </c>
      <c r="AA505" s="178">
        <f t="shared" si="14"/>
        <v>37820087.390000001</v>
      </c>
    </row>
    <row r="506" spans="1:28" ht="15.75" thickBot="1" x14ac:dyDescent="0.3">
      <c r="A506" s="254" t="str">
        <f t="shared" si="15"/>
        <v>500306</v>
      </c>
      <c r="B506" s="241" t="s">
        <v>1935</v>
      </c>
      <c r="C506" s="188" t="s">
        <v>1936</v>
      </c>
      <c r="D506" s="188" t="s">
        <v>1875</v>
      </c>
      <c r="E506" s="209">
        <v>1298662.1499999999</v>
      </c>
      <c r="F506" s="209">
        <v>1676324.99</v>
      </c>
      <c r="G506" s="209">
        <v>2011670.7</v>
      </c>
      <c r="H506" s="209">
        <v>2368270.69</v>
      </c>
      <c r="I506" s="209">
        <v>2751102.77</v>
      </c>
      <c r="J506" s="209">
        <v>3069472.5</v>
      </c>
      <c r="K506" s="209">
        <v>3484835.79</v>
      </c>
      <c r="L506" s="209">
        <v>3913081.28</v>
      </c>
      <c r="M506" s="209">
        <v>4125114.78</v>
      </c>
      <c r="N506" s="209">
        <v>0</v>
      </c>
      <c r="O506" s="209">
        <v>350067.67</v>
      </c>
      <c r="P506" s="209">
        <v>648126.18000000005</v>
      </c>
      <c r="Q506" s="209">
        <v>1052852.29</v>
      </c>
      <c r="R506" s="209">
        <v>1403707.44</v>
      </c>
      <c r="S506" s="209">
        <v>1853986.84</v>
      </c>
      <c r="T506" s="209">
        <v>2180723.04</v>
      </c>
      <c r="U506" s="209">
        <v>2526478.29</v>
      </c>
      <c r="V506" s="209">
        <v>2842628.06</v>
      </c>
      <c r="W506" s="209">
        <v>3120631.08</v>
      </c>
      <c r="X506" s="209">
        <v>3511517.61</v>
      </c>
      <c r="Y506" s="209">
        <v>3822952.15</v>
      </c>
      <c r="Z506" s="209">
        <v>4196227.53</v>
      </c>
      <c r="AA506" s="178">
        <f t="shared" si="14"/>
        <v>4196227.53</v>
      </c>
    </row>
    <row r="507" spans="1:28" ht="15.75" thickBot="1" x14ac:dyDescent="0.3">
      <c r="A507" s="254" t="str">
        <f t="shared" si="15"/>
        <v>500307</v>
      </c>
      <c r="B507" s="241" t="s">
        <v>3509</v>
      </c>
      <c r="C507" s="188" t="s">
        <v>3510</v>
      </c>
      <c r="D507" s="188" t="s">
        <v>1875</v>
      </c>
      <c r="E507" s="208"/>
      <c r="F507" s="208"/>
      <c r="G507" s="208"/>
      <c r="H507" s="208"/>
      <c r="I507" s="208"/>
      <c r="J507" s="208"/>
      <c r="K507" s="208"/>
      <c r="L507" s="208"/>
      <c r="M507" s="208"/>
      <c r="N507" s="208">
        <v>0</v>
      </c>
      <c r="O507" s="208">
        <v>167005.82</v>
      </c>
      <c r="P507" s="208">
        <v>209998.15</v>
      </c>
      <c r="Q507" s="208">
        <v>255527.96</v>
      </c>
      <c r="R507" s="208">
        <v>300715.26</v>
      </c>
      <c r="S507" s="208">
        <v>348558.8</v>
      </c>
      <c r="T507" s="208">
        <v>391331.3</v>
      </c>
      <c r="U507" s="208">
        <v>442996</v>
      </c>
      <c r="V507" s="208">
        <v>490594.88</v>
      </c>
      <c r="W507" s="208">
        <v>538418.56999999995</v>
      </c>
      <c r="X507" s="208">
        <v>583217.44999999995</v>
      </c>
      <c r="Y507" s="208">
        <v>629957.5</v>
      </c>
      <c r="Z507" s="208">
        <v>681897.65</v>
      </c>
      <c r="AA507" s="178">
        <f t="shared" si="14"/>
        <v>681897.65</v>
      </c>
    </row>
    <row r="508" spans="1:28" ht="15.75" thickBot="1" x14ac:dyDescent="0.3">
      <c r="A508" s="254" t="str">
        <f t="shared" si="15"/>
        <v>500400</v>
      </c>
      <c r="B508" s="241" t="s">
        <v>1937</v>
      </c>
      <c r="C508" s="188" t="s">
        <v>1938</v>
      </c>
      <c r="D508" s="188" t="s">
        <v>1875</v>
      </c>
      <c r="E508" s="209">
        <v>52692.98</v>
      </c>
      <c r="F508" s="209">
        <v>70035.25</v>
      </c>
      <c r="G508" s="209">
        <v>79598.81</v>
      </c>
      <c r="H508" s="209">
        <v>90139.18</v>
      </c>
      <c r="I508" s="209">
        <v>103806.28</v>
      </c>
      <c r="J508" s="209">
        <v>115714.63</v>
      </c>
      <c r="K508" s="209">
        <v>129815.79</v>
      </c>
      <c r="L508" s="209">
        <v>143640.19</v>
      </c>
      <c r="M508" s="209">
        <v>154405.57</v>
      </c>
      <c r="N508" s="209">
        <v>0</v>
      </c>
      <c r="O508" s="209">
        <v>13567.17</v>
      </c>
      <c r="P508" s="209">
        <v>25598.62</v>
      </c>
      <c r="Q508" s="209">
        <v>37601.65</v>
      </c>
      <c r="R508" s="209">
        <v>52079.6</v>
      </c>
      <c r="S508" s="209">
        <v>66821.38</v>
      </c>
      <c r="T508" s="209">
        <v>77227.95</v>
      </c>
      <c r="U508" s="209">
        <v>88558.14</v>
      </c>
      <c r="V508" s="209">
        <v>98921.96</v>
      </c>
      <c r="W508" s="209">
        <v>109418.64</v>
      </c>
      <c r="X508" s="209">
        <v>120761.52</v>
      </c>
      <c r="Y508" s="209">
        <v>131131.28</v>
      </c>
      <c r="Z508" s="209">
        <v>141064.12</v>
      </c>
      <c r="AA508" s="178">
        <f t="shared" si="14"/>
        <v>141064.12</v>
      </c>
    </row>
    <row r="509" spans="1:28" ht="15.75" thickBot="1" x14ac:dyDescent="0.3">
      <c r="A509" s="254" t="str">
        <f t="shared" si="15"/>
        <v>500500</v>
      </c>
      <c r="B509" s="241" t="s">
        <v>1939</v>
      </c>
      <c r="C509" s="188" t="s">
        <v>1940</v>
      </c>
      <c r="D509" s="188" t="s">
        <v>1875</v>
      </c>
      <c r="E509" s="208">
        <v>5514588.7000000002</v>
      </c>
      <c r="F509" s="208">
        <v>5564472.46</v>
      </c>
      <c r="G509" s="208">
        <v>6549327.9000000004</v>
      </c>
      <c r="H509" s="208">
        <v>6613195.6299999999</v>
      </c>
      <c r="I509" s="208">
        <v>6677924.7300000004</v>
      </c>
      <c r="J509" s="208">
        <v>5664179.25</v>
      </c>
      <c r="K509" s="208">
        <v>5735135.5300000003</v>
      </c>
      <c r="L509" s="208">
        <v>5826373.1200000001</v>
      </c>
      <c r="M509" s="208">
        <v>12437121.119999999</v>
      </c>
      <c r="N509" s="208">
        <v>0</v>
      </c>
      <c r="O509" s="208">
        <v>-91737.09</v>
      </c>
      <c r="P509" s="208">
        <v>-66661.570000000007</v>
      </c>
      <c r="Q509" s="208">
        <v>6924530.3300000001</v>
      </c>
      <c r="R509" s="208">
        <v>6963684.2199999997</v>
      </c>
      <c r="S509" s="208">
        <v>6995846.9199999999</v>
      </c>
      <c r="T509" s="208">
        <v>6890885.0899999999</v>
      </c>
      <c r="U509" s="208">
        <v>6934049.25</v>
      </c>
      <c r="V509" s="208">
        <v>6990433.0599999996</v>
      </c>
      <c r="W509" s="208">
        <v>7823304.8899999997</v>
      </c>
      <c r="X509" s="208">
        <v>7876529.2400000002</v>
      </c>
      <c r="Y509" s="208">
        <v>7927635.1900000004</v>
      </c>
      <c r="Z509" s="208">
        <v>14365539.560000001</v>
      </c>
      <c r="AA509" s="178">
        <f t="shared" si="14"/>
        <v>14365539.560000001</v>
      </c>
    </row>
    <row r="510" spans="1:28" ht="15.75" thickBot="1" x14ac:dyDescent="0.3">
      <c r="A510" s="254" t="str">
        <f t="shared" si="15"/>
        <v>500700</v>
      </c>
      <c r="B510" s="241" t="s">
        <v>1941</v>
      </c>
      <c r="C510" s="188" t="s">
        <v>1942</v>
      </c>
      <c r="D510" s="188" t="s">
        <v>1875</v>
      </c>
      <c r="E510" s="209">
        <v>183386.48</v>
      </c>
      <c r="F510" s="209">
        <v>184646.5</v>
      </c>
      <c r="G510" s="209">
        <v>455833.5</v>
      </c>
      <c r="H510" s="209">
        <v>455833.5</v>
      </c>
      <c r="I510" s="209">
        <v>455833.5</v>
      </c>
      <c r="J510" s="209">
        <v>1517894.68</v>
      </c>
      <c r="K510" s="209">
        <v>1517736.5</v>
      </c>
      <c r="L510" s="209">
        <v>1517736.5</v>
      </c>
      <c r="M510" s="209">
        <v>986516.5</v>
      </c>
      <c r="N510" s="209">
        <v>0</v>
      </c>
      <c r="O510" s="209">
        <v>0</v>
      </c>
      <c r="P510" s="209">
        <v>0</v>
      </c>
      <c r="Q510" s="209">
        <v>203429.69</v>
      </c>
      <c r="R510" s="209">
        <v>203429.69</v>
      </c>
      <c r="S510" s="209">
        <v>203429.69</v>
      </c>
      <c r="T510" s="209">
        <v>279048.56</v>
      </c>
      <c r="U510" s="209">
        <v>279048.56</v>
      </c>
      <c r="V510" s="209">
        <v>279048.56</v>
      </c>
      <c r="W510" s="209">
        <v>976211</v>
      </c>
      <c r="X510" s="209">
        <v>976211</v>
      </c>
      <c r="Y510" s="209">
        <v>976211</v>
      </c>
      <c r="Z510" s="209">
        <v>1279060.96</v>
      </c>
      <c r="AA510" s="178">
        <f t="shared" si="14"/>
        <v>1279060.96</v>
      </c>
    </row>
    <row r="511" spans="1:28" ht="15.75" thickBot="1" x14ac:dyDescent="0.3">
      <c r="A511" s="254" t="str">
        <f t="shared" si="15"/>
        <v>500800</v>
      </c>
      <c r="B511" s="241" t="s">
        <v>1943</v>
      </c>
      <c r="C511" s="188" t="s">
        <v>1944</v>
      </c>
      <c r="D511" s="188" t="s">
        <v>1875</v>
      </c>
      <c r="E511" s="208">
        <v>65529.81</v>
      </c>
      <c r="F511" s="208">
        <v>85072.27</v>
      </c>
      <c r="G511" s="208">
        <v>99092.18</v>
      </c>
      <c r="H511" s="208">
        <v>112996.48</v>
      </c>
      <c r="I511" s="208">
        <v>137531.03</v>
      </c>
      <c r="J511" s="208">
        <v>166847.26</v>
      </c>
      <c r="K511" s="208">
        <v>198105.84</v>
      </c>
      <c r="L511" s="208">
        <v>224090.68</v>
      </c>
      <c r="M511" s="208">
        <v>245916.82</v>
      </c>
      <c r="N511" s="208">
        <v>0</v>
      </c>
      <c r="O511" s="208">
        <v>29619.09</v>
      </c>
      <c r="P511" s="208">
        <v>59589.46</v>
      </c>
      <c r="Q511" s="208">
        <v>83878.009999999995</v>
      </c>
      <c r="R511" s="208">
        <v>112474.14</v>
      </c>
      <c r="S511" s="208">
        <v>140422.92000000001</v>
      </c>
      <c r="T511" s="208">
        <v>156823.91</v>
      </c>
      <c r="U511" s="208">
        <v>176787.53</v>
      </c>
      <c r="V511" s="208">
        <v>197012.35</v>
      </c>
      <c r="W511" s="208">
        <v>214676.6</v>
      </c>
      <c r="X511" s="208">
        <v>239377.35</v>
      </c>
      <c r="Y511" s="208">
        <v>263787.26</v>
      </c>
      <c r="Z511" s="208">
        <v>273718.26</v>
      </c>
      <c r="AA511" s="178">
        <f t="shared" si="14"/>
        <v>273718.26</v>
      </c>
    </row>
    <row r="512" spans="1:28" ht="15.75" thickBot="1" x14ac:dyDescent="0.3">
      <c r="A512" s="254" t="str">
        <f t="shared" si="15"/>
        <v>500900</v>
      </c>
      <c r="B512" s="241" t="s">
        <v>1945</v>
      </c>
      <c r="C512" s="188" t="s">
        <v>1946</v>
      </c>
      <c r="D512" s="188" t="s">
        <v>1875</v>
      </c>
      <c r="E512" s="209">
        <v>4360232.22</v>
      </c>
      <c r="F512" s="209">
        <v>5497466.9800000004</v>
      </c>
      <c r="G512" s="209">
        <v>6588543.2599999998</v>
      </c>
      <c r="H512" s="209">
        <v>7705319.4800000004</v>
      </c>
      <c r="I512" s="209">
        <v>8858760.4700000007</v>
      </c>
      <c r="J512" s="209">
        <v>9934063.9900000002</v>
      </c>
      <c r="K512" s="209">
        <v>11079325.189999999</v>
      </c>
      <c r="L512" s="209">
        <v>12199831.140000001</v>
      </c>
      <c r="M512" s="209">
        <v>13312213.189999999</v>
      </c>
      <c r="N512" s="209">
        <v>0</v>
      </c>
      <c r="O512" s="209">
        <v>1167012.06</v>
      </c>
      <c r="P512" s="209">
        <v>2219864.7999999998</v>
      </c>
      <c r="Q512" s="209">
        <v>3357275.23</v>
      </c>
      <c r="R512" s="209">
        <v>4485395.8499999996</v>
      </c>
      <c r="S512" s="209">
        <v>5646034.9000000004</v>
      </c>
      <c r="T512" s="209">
        <v>6722978.4000000004</v>
      </c>
      <c r="U512" s="209">
        <v>7876106.2199999997</v>
      </c>
      <c r="V512" s="209">
        <v>9003156.1899999995</v>
      </c>
      <c r="W512" s="209">
        <v>10101840.65</v>
      </c>
      <c r="X512" s="209">
        <v>11264855.300000001</v>
      </c>
      <c r="Y512" s="209">
        <v>12389208.67</v>
      </c>
      <c r="Z512" s="209">
        <v>13609946.74</v>
      </c>
      <c r="AA512" s="178">
        <f t="shared" si="14"/>
        <v>13609946.74</v>
      </c>
    </row>
    <row r="513" spans="1:28" ht="15.75" thickBot="1" x14ac:dyDescent="0.3">
      <c r="A513" s="254" t="str">
        <f t="shared" si="15"/>
        <v>501000</v>
      </c>
      <c r="B513" s="241" t="s">
        <v>1947</v>
      </c>
      <c r="C513" s="188" t="s">
        <v>1948</v>
      </c>
      <c r="D513" s="188" t="s">
        <v>1875</v>
      </c>
      <c r="E513" s="208">
        <v>16517757.279999999</v>
      </c>
      <c r="F513" s="208">
        <v>20845336.949999999</v>
      </c>
      <c r="G513" s="208">
        <v>24978385.359999999</v>
      </c>
      <c r="H513" s="208">
        <v>29208318.960000001</v>
      </c>
      <c r="I513" s="208">
        <v>33584251.460000001</v>
      </c>
      <c r="J513" s="208">
        <v>37639456.219999999</v>
      </c>
      <c r="K513" s="208">
        <v>42000124.840000004</v>
      </c>
      <c r="L513" s="208">
        <v>46268707.079999998</v>
      </c>
      <c r="M513" s="208">
        <v>50479293.799999997</v>
      </c>
      <c r="N513" s="208">
        <v>0</v>
      </c>
      <c r="O513" s="208">
        <v>4413240.99</v>
      </c>
      <c r="P513" s="208">
        <v>8267695.4100000001</v>
      </c>
      <c r="Q513" s="208">
        <v>12543369.77</v>
      </c>
      <c r="R513" s="208">
        <v>16775857.07</v>
      </c>
      <c r="S513" s="208">
        <v>21139674.98</v>
      </c>
      <c r="T513" s="208">
        <v>25170629.300000001</v>
      </c>
      <c r="U513" s="208">
        <v>29479902.379999999</v>
      </c>
      <c r="V513" s="208">
        <v>33707547.950000003</v>
      </c>
      <c r="W513" s="208">
        <v>37806188.039999999</v>
      </c>
      <c r="X513" s="208">
        <v>42153717.990000002</v>
      </c>
      <c r="Y513" s="208">
        <v>46354734.07</v>
      </c>
      <c r="Z513" s="208">
        <v>50747283.880000003</v>
      </c>
      <c r="AA513" s="178">
        <f t="shared" si="14"/>
        <v>50747283.880000003</v>
      </c>
    </row>
    <row r="514" spans="1:28" ht="15.75" thickBot="1" x14ac:dyDescent="0.3">
      <c r="A514" s="254" t="str">
        <f t="shared" si="15"/>
        <v>501001</v>
      </c>
      <c r="B514" s="241" t="s">
        <v>1949</v>
      </c>
      <c r="C514" s="188" t="s">
        <v>1950</v>
      </c>
      <c r="D514" s="188" t="s">
        <v>1875</v>
      </c>
      <c r="E514" s="209">
        <v>0</v>
      </c>
      <c r="F514" s="209">
        <v>0</v>
      </c>
      <c r="G514" s="209">
        <v>0</v>
      </c>
      <c r="H514" s="209">
        <v>0</v>
      </c>
      <c r="I514" s="209">
        <v>0</v>
      </c>
      <c r="J514" s="209">
        <v>0</v>
      </c>
      <c r="K514" s="209">
        <v>0</v>
      </c>
      <c r="L514" s="209">
        <v>0</v>
      </c>
      <c r="M514" s="209">
        <v>0</v>
      </c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>
        <v>0</v>
      </c>
      <c r="Y514" s="209">
        <v>0</v>
      </c>
      <c r="Z514" s="209">
        <v>0</v>
      </c>
      <c r="AA514" s="178">
        <f t="shared" si="14"/>
        <v>0</v>
      </c>
    </row>
    <row r="515" spans="1:28" ht="15.75" thickBot="1" x14ac:dyDescent="0.3">
      <c r="A515" s="254" t="str">
        <f t="shared" si="15"/>
        <v>501002</v>
      </c>
      <c r="B515" s="241" t="s">
        <v>1951</v>
      </c>
      <c r="C515" s="188" t="s">
        <v>1952</v>
      </c>
      <c r="D515" s="188" t="s">
        <v>1875</v>
      </c>
      <c r="E515" s="208">
        <v>0</v>
      </c>
      <c r="F515" s="208">
        <v>0</v>
      </c>
      <c r="G515" s="208">
        <v>0</v>
      </c>
      <c r="H515" s="208">
        <v>0</v>
      </c>
      <c r="I515" s="208">
        <v>0</v>
      </c>
      <c r="J515" s="208">
        <v>-1035</v>
      </c>
      <c r="K515" s="208">
        <v>-1035</v>
      </c>
      <c r="L515" s="208">
        <v>-1035</v>
      </c>
      <c r="M515" s="208">
        <v>-1215</v>
      </c>
      <c r="N515" s="208">
        <v>0</v>
      </c>
      <c r="O515" s="208">
        <v>-297</v>
      </c>
      <c r="P515" s="208">
        <v>-297</v>
      </c>
      <c r="Q515" s="208">
        <v>-894.15</v>
      </c>
      <c r="R515" s="208">
        <v>-894.15</v>
      </c>
      <c r="S515" s="208">
        <v>-1492.15</v>
      </c>
      <c r="T515" s="208">
        <v>-1492.15</v>
      </c>
      <c r="U515" s="208">
        <v>-1492.15</v>
      </c>
      <c r="V515" s="208">
        <v>-1492.15</v>
      </c>
      <c r="W515" s="208">
        <v>-1492.15</v>
      </c>
      <c r="X515" s="208">
        <v>-2686.45</v>
      </c>
      <c r="Y515" s="208">
        <v>-2686.45</v>
      </c>
      <c r="Z515" s="208">
        <v>-2686.45</v>
      </c>
      <c r="AA515" s="178">
        <f t="shared" si="14"/>
        <v>-2686.45</v>
      </c>
    </row>
    <row r="516" spans="1:28" ht="15.75" thickBot="1" x14ac:dyDescent="0.3">
      <c r="A516" s="254" t="str">
        <f t="shared" si="15"/>
        <v>501003</v>
      </c>
      <c r="B516" s="241" t="s">
        <v>1953</v>
      </c>
      <c r="C516" s="188" t="s">
        <v>1954</v>
      </c>
      <c r="D516" s="188" t="s">
        <v>1875</v>
      </c>
      <c r="E516" s="209">
        <v>4106495.42</v>
      </c>
      <c r="F516" s="209">
        <v>4470690.42</v>
      </c>
      <c r="G516" s="209">
        <v>3003854.04</v>
      </c>
      <c r="H516" s="209">
        <v>3176443.05</v>
      </c>
      <c r="I516" s="209">
        <v>1669677.2</v>
      </c>
      <c r="J516" s="209">
        <v>-1336159.82</v>
      </c>
      <c r="K516" s="209">
        <v>-2914357.16</v>
      </c>
      <c r="L516" s="209">
        <v>-2616014.98</v>
      </c>
      <c r="M516" s="209">
        <v>-6431207.1200000001</v>
      </c>
      <c r="N516" s="209">
        <v>0</v>
      </c>
      <c r="O516" s="209">
        <v>1996893.98</v>
      </c>
      <c r="P516" s="209">
        <v>3926243.17</v>
      </c>
      <c r="Q516" s="209">
        <v>6032499.4199999999</v>
      </c>
      <c r="R516" s="209">
        <v>7280642.3200000003</v>
      </c>
      <c r="S516" s="209">
        <v>7855791.8399999999</v>
      </c>
      <c r="T516" s="209">
        <v>7401261.6100000003</v>
      </c>
      <c r="U516" s="209">
        <v>7468622.2699999996</v>
      </c>
      <c r="V516" s="209">
        <v>7655316.25</v>
      </c>
      <c r="W516" s="209">
        <v>6645551.0800000001</v>
      </c>
      <c r="X516" s="209">
        <v>4546438.41</v>
      </c>
      <c r="Y516" s="209">
        <v>2242408.6</v>
      </c>
      <c r="Z516" s="209">
        <v>-2933051.99</v>
      </c>
      <c r="AA516" s="178">
        <f t="shared" si="14"/>
        <v>-2933051.99</v>
      </c>
    </row>
    <row r="517" spans="1:28" ht="15.75" thickBot="1" x14ac:dyDescent="0.3">
      <c r="A517" s="254" t="str">
        <f t="shared" si="15"/>
        <v>501005</v>
      </c>
      <c r="B517" s="241" t="s">
        <v>1955</v>
      </c>
      <c r="C517" s="188" t="s">
        <v>1956</v>
      </c>
      <c r="D517" s="188" t="s">
        <v>1875</v>
      </c>
      <c r="E517" s="208">
        <v>885424.94</v>
      </c>
      <c r="F517" s="208">
        <v>1106063.8700000001</v>
      </c>
      <c r="G517" s="208">
        <v>1326702.8899999999</v>
      </c>
      <c r="H517" s="208">
        <v>1547341.92</v>
      </c>
      <c r="I517" s="208">
        <v>1780031.31</v>
      </c>
      <c r="J517" s="208">
        <v>2012720.78</v>
      </c>
      <c r="K517" s="208">
        <v>2245410.17</v>
      </c>
      <c r="L517" s="208">
        <v>2478099.5499999998</v>
      </c>
      <c r="M517" s="208">
        <v>2710788.96</v>
      </c>
      <c r="N517" s="208">
        <v>0</v>
      </c>
      <c r="O517" s="208">
        <v>220638.93</v>
      </c>
      <c r="P517" s="208">
        <v>438203.31</v>
      </c>
      <c r="Q517" s="208">
        <v>647128.56999999995</v>
      </c>
      <c r="R517" s="208">
        <v>850007.61</v>
      </c>
      <c r="S517" s="208">
        <v>1053378.6399999999</v>
      </c>
      <c r="T517" s="208">
        <v>1256749.6499999999</v>
      </c>
      <c r="U517" s="208">
        <v>1460702.04</v>
      </c>
      <c r="V517" s="208">
        <v>1651284.06</v>
      </c>
      <c r="W517" s="208">
        <v>1841866.11</v>
      </c>
      <c r="X517" s="208">
        <v>2032448.13</v>
      </c>
      <c r="Y517" s="208">
        <v>2223030.13</v>
      </c>
      <c r="Z517" s="208">
        <v>2413612.15</v>
      </c>
      <c r="AA517" s="178">
        <f t="shared" si="14"/>
        <v>2413612.15</v>
      </c>
    </row>
    <row r="518" spans="1:28" ht="15.75" thickBot="1" x14ac:dyDescent="0.3">
      <c r="A518" s="254" t="str">
        <f t="shared" si="15"/>
        <v>501100</v>
      </c>
      <c r="B518" s="241" t="s">
        <v>1957</v>
      </c>
      <c r="C518" s="188" t="s">
        <v>1958</v>
      </c>
      <c r="D518" s="188" t="s">
        <v>1875</v>
      </c>
      <c r="E518" s="209">
        <v>251012.87</v>
      </c>
      <c r="F518" s="209">
        <v>331627.90999999997</v>
      </c>
      <c r="G518" s="209">
        <v>365690.98</v>
      </c>
      <c r="H518" s="209">
        <v>445405.98</v>
      </c>
      <c r="I518" s="209">
        <v>484983.48</v>
      </c>
      <c r="J518" s="209">
        <v>503832.08</v>
      </c>
      <c r="K518" s="209">
        <v>567446.22</v>
      </c>
      <c r="L518" s="209">
        <v>581139.97</v>
      </c>
      <c r="M518" s="209">
        <v>637117.31000000006</v>
      </c>
      <c r="N518" s="209">
        <v>0</v>
      </c>
      <c r="O518" s="209">
        <v>12092.77</v>
      </c>
      <c r="P518" s="209">
        <v>57295.62</v>
      </c>
      <c r="Q518" s="209">
        <v>103228.22</v>
      </c>
      <c r="R518" s="209">
        <v>204590.9</v>
      </c>
      <c r="S518" s="209">
        <v>243056.98</v>
      </c>
      <c r="T518" s="209">
        <v>293183.18</v>
      </c>
      <c r="U518" s="209">
        <v>309781.15000000002</v>
      </c>
      <c r="V518" s="209">
        <v>347978.96</v>
      </c>
      <c r="W518" s="209">
        <v>420597.79</v>
      </c>
      <c r="X518" s="209">
        <v>448565.99</v>
      </c>
      <c r="Y518" s="209">
        <v>520610.99</v>
      </c>
      <c r="Z518" s="209">
        <v>583202.06999999995</v>
      </c>
      <c r="AA518" s="178">
        <f t="shared" si="14"/>
        <v>583202.06999999995</v>
      </c>
    </row>
    <row r="519" spans="1:28" ht="15.75" thickBot="1" x14ac:dyDescent="0.3">
      <c r="A519" s="254" t="str">
        <f t="shared" si="15"/>
        <v>501200</v>
      </c>
      <c r="B519" s="241" t="s">
        <v>1959</v>
      </c>
      <c r="C519" s="188" t="s">
        <v>1960</v>
      </c>
      <c r="D519" s="188" t="s">
        <v>1875</v>
      </c>
      <c r="E519" s="208">
        <v>39658.080000000002</v>
      </c>
      <c r="F519" s="208">
        <v>44142.33</v>
      </c>
      <c r="G519" s="208">
        <v>54040.33</v>
      </c>
      <c r="H519" s="208">
        <v>57715.33</v>
      </c>
      <c r="I519" s="208">
        <v>61390.33</v>
      </c>
      <c r="J519" s="208">
        <v>67391.960000000006</v>
      </c>
      <c r="K519" s="208">
        <v>73310.69</v>
      </c>
      <c r="L519" s="208">
        <v>76460.69</v>
      </c>
      <c r="M519" s="208">
        <v>79610.69</v>
      </c>
      <c r="N519" s="208">
        <v>0</v>
      </c>
      <c r="O519" s="208">
        <v>3150</v>
      </c>
      <c r="P519" s="208">
        <v>3531.27</v>
      </c>
      <c r="Q519" s="208">
        <v>6681.27</v>
      </c>
      <c r="R519" s="208">
        <v>9831.27</v>
      </c>
      <c r="S519" s="208">
        <v>12981.27</v>
      </c>
      <c r="T519" s="208">
        <v>16131.27</v>
      </c>
      <c r="U519" s="208">
        <v>19281.27</v>
      </c>
      <c r="V519" s="208">
        <v>22431.27</v>
      </c>
      <c r="W519" s="208">
        <v>25581.27</v>
      </c>
      <c r="X519" s="208">
        <v>28731.27</v>
      </c>
      <c r="Y519" s="208">
        <v>31881.27</v>
      </c>
      <c r="Z519" s="208">
        <v>35031.269999999997</v>
      </c>
      <c r="AA519" s="178">
        <f t="shared" si="14"/>
        <v>35031.269999999997</v>
      </c>
    </row>
    <row r="520" spans="1:28" ht="15.75" thickBot="1" x14ac:dyDescent="0.3">
      <c r="A520" s="254" t="str">
        <f t="shared" si="15"/>
        <v>501300</v>
      </c>
      <c r="B520" s="241" t="s">
        <v>1961</v>
      </c>
      <c r="C520" s="188" t="s">
        <v>1962</v>
      </c>
      <c r="D520" s="188" t="s">
        <v>1875</v>
      </c>
      <c r="E520" s="209">
        <v>112813.39</v>
      </c>
      <c r="F520" s="209">
        <v>134581.97</v>
      </c>
      <c r="G520" s="209">
        <v>151960.21</v>
      </c>
      <c r="H520" s="209">
        <v>174352.09</v>
      </c>
      <c r="I520" s="209">
        <v>186933.86</v>
      </c>
      <c r="J520" s="209">
        <v>205168.34</v>
      </c>
      <c r="K520" s="209">
        <v>232947.4</v>
      </c>
      <c r="L520" s="209">
        <v>263446.33</v>
      </c>
      <c r="M520" s="209">
        <v>310184.09000000003</v>
      </c>
      <c r="N520" s="209">
        <v>0</v>
      </c>
      <c r="O520" s="209">
        <v>25338.38</v>
      </c>
      <c r="P520" s="209">
        <v>49936.67</v>
      </c>
      <c r="Q520" s="209">
        <v>74464.05</v>
      </c>
      <c r="R520" s="209">
        <v>95355.42</v>
      </c>
      <c r="S520" s="209">
        <v>111124.77</v>
      </c>
      <c r="T520" s="209">
        <v>132425.91</v>
      </c>
      <c r="U520" s="209">
        <v>145428.09</v>
      </c>
      <c r="V520" s="209">
        <v>159882.21</v>
      </c>
      <c r="W520" s="209">
        <v>175336.18</v>
      </c>
      <c r="X520" s="209">
        <v>202342.84</v>
      </c>
      <c r="Y520" s="209">
        <v>231846.04</v>
      </c>
      <c r="Z520" s="209">
        <v>277779.07</v>
      </c>
      <c r="AA520" s="178">
        <f t="shared" ref="AA520:AA583" si="16">Z520</f>
        <v>277779.07</v>
      </c>
    </row>
    <row r="521" spans="1:28" ht="15.75" thickBot="1" x14ac:dyDescent="0.3">
      <c r="A521" s="254" t="str">
        <f t="shared" si="15"/>
        <v>501400</v>
      </c>
      <c r="B521" s="241" t="s">
        <v>1963</v>
      </c>
      <c r="C521" s="188" t="s">
        <v>1964</v>
      </c>
      <c r="D521" s="188" t="s">
        <v>1875</v>
      </c>
      <c r="E521" s="208">
        <v>3644738.44</v>
      </c>
      <c r="F521" s="208">
        <v>5760582.2199999997</v>
      </c>
      <c r="G521" s="208">
        <v>7113071.1500000004</v>
      </c>
      <c r="H521" s="208">
        <v>7851989.75</v>
      </c>
      <c r="I521" s="208">
        <v>8781162.9900000002</v>
      </c>
      <c r="J521" s="208">
        <v>9483032.6799999997</v>
      </c>
      <c r="K521" s="208">
        <v>10536422.32</v>
      </c>
      <c r="L521" s="208">
        <v>11415960.4</v>
      </c>
      <c r="M521" s="208">
        <v>12541003.130000001</v>
      </c>
      <c r="N521" s="208">
        <v>0</v>
      </c>
      <c r="O521" s="208">
        <v>751296.77</v>
      </c>
      <c r="P521" s="208">
        <v>2653124.14</v>
      </c>
      <c r="Q521" s="208">
        <v>3851419.25</v>
      </c>
      <c r="R521" s="208">
        <v>5205139.25</v>
      </c>
      <c r="S521" s="208">
        <v>7152055.0099999998</v>
      </c>
      <c r="T521" s="208">
        <v>8597630.8000000007</v>
      </c>
      <c r="U521" s="208">
        <v>9685108</v>
      </c>
      <c r="V521" s="208">
        <v>13077334.48</v>
      </c>
      <c r="W521" s="208">
        <v>14612164.48</v>
      </c>
      <c r="X521" s="208">
        <v>16021850.24</v>
      </c>
      <c r="Y521" s="208">
        <v>17651826.469999999</v>
      </c>
      <c r="Z521" s="208">
        <v>18507373.859999999</v>
      </c>
      <c r="AA521" s="178">
        <f t="shared" si="16"/>
        <v>18507373.859999999</v>
      </c>
    </row>
    <row r="522" spans="1:28" ht="15.75" thickBot="1" x14ac:dyDescent="0.3">
      <c r="A522" s="254" t="str">
        <f t="shared" si="15"/>
        <v>501401</v>
      </c>
      <c r="B522" s="241" t="s">
        <v>1965</v>
      </c>
      <c r="C522" s="188" t="s">
        <v>1966</v>
      </c>
      <c r="D522" s="188" t="s">
        <v>1875</v>
      </c>
      <c r="E522" s="209">
        <v>2894538.77</v>
      </c>
      <c r="F522" s="209">
        <v>3792060.04</v>
      </c>
      <c r="G522" s="209">
        <v>4594072.8499999996</v>
      </c>
      <c r="H522" s="209">
        <v>5399072.8899999997</v>
      </c>
      <c r="I522" s="209">
        <v>6174946.5499999998</v>
      </c>
      <c r="J522" s="209">
        <v>6846331.4800000004</v>
      </c>
      <c r="K522" s="209">
        <v>7834111.9900000002</v>
      </c>
      <c r="L522" s="209">
        <v>8544207.0099999998</v>
      </c>
      <c r="M522" s="209">
        <v>9326482.1300000008</v>
      </c>
      <c r="N522" s="209">
        <v>0</v>
      </c>
      <c r="O522" s="209">
        <v>771908.93</v>
      </c>
      <c r="P522" s="209">
        <v>1488742.48</v>
      </c>
      <c r="Q522" s="209">
        <v>2124268.5699999998</v>
      </c>
      <c r="R522" s="209">
        <v>3256235.04</v>
      </c>
      <c r="S522" s="209">
        <v>4106023.84</v>
      </c>
      <c r="T522" s="209">
        <v>4906616.4000000004</v>
      </c>
      <c r="U522" s="209">
        <v>5938461.5099999998</v>
      </c>
      <c r="V522" s="209">
        <v>6777590.6100000003</v>
      </c>
      <c r="W522" s="209">
        <v>7609343.2199999997</v>
      </c>
      <c r="X522" s="209">
        <v>8542635.3100000005</v>
      </c>
      <c r="Y522" s="209">
        <v>9327067.0500000007</v>
      </c>
      <c r="Z522" s="209">
        <v>10037971.09</v>
      </c>
      <c r="AA522" s="178">
        <f t="shared" si="16"/>
        <v>10037971.09</v>
      </c>
    </row>
    <row r="523" spans="1:28" ht="15.75" thickBot="1" x14ac:dyDescent="0.3">
      <c r="A523" s="254" t="str">
        <f t="shared" si="15"/>
        <v>501402</v>
      </c>
      <c r="B523" s="241" t="s">
        <v>1967</v>
      </c>
      <c r="C523" s="188" t="s">
        <v>1968</v>
      </c>
      <c r="D523" s="188" t="s">
        <v>1875</v>
      </c>
      <c r="E523" s="208">
        <v>843076.48</v>
      </c>
      <c r="F523" s="208">
        <v>1162961.76</v>
      </c>
      <c r="G523" s="208">
        <v>1816686.44</v>
      </c>
      <c r="H523" s="208">
        <v>2021366.67</v>
      </c>
      <c r="I523" s="208">
        <v>2280853.8199999998</v>
      </c>
      <c r="J523" s="208">
        <v>2781442.72</v>
      </c>
      <c r="K523" s="208">
        <v>2970194.77</v>
      </c>
      <c r="L523" s="208">
        <v>3204236.9</v>
      </c>
      <c r="M523" s="208">
        <v>3413671.26</v>
      </c>
      <c r="N523" s="208">
        <v>0</v>
      </c>
      <c r="O523" s="208">
        <v>145529.26</v>
      </c>
      <c r="P523" s="208">
        <v>364211.65</v>
      </c>
      <c r="Q523" s="208">
        <v>470351.22</v>
      </c>
      <c r="R523" s="208">
        <v>746226.91</v>
      </c>
      <c r="S523" s="208">
        <v>1072447.71</v>
      </c>
      <c r="T523" s="208">
        <v>1337365.06</v>
      </c>
      <c r="U523" s="208">
        <v>2232404.91</v>
      </c>
      <c r="V523" s="208">
        <v>2446898.69</v>
      </c>
      <c r="W523" s="208">
        <v>2768079.6</v>
      </c>
      <c r="X523" s="208">
        <v>3043120.14</v>
      </c>
      <c r="Y523" s="208">
        <v>3317097.89</v>
      </c>
      <c r="Z523" s="208">
        <v>3493501.96</v>
      </c>
      <c r="AA523" s="178">
        <f t="shared" si="16"/>
        <v>3493501.96</v>
      </c>
    </row>
    <row r="524" spans="1:28" ht="15.75" thickBot="1" x14ac:dyDescent="0.3">
      <c r="A524" s="254" t="str">
        <f t="shared" si="15"/>
        <v>501403</v>
      </c>
      <c r="B524" s="241" t="s">
        <v>1969</v>
      </c>
      <c r="C524" s="188" t="s">
        <v>1970</v>
      </c>
      <c r="D524" s="188" t="s">
        <v>1875</v>
      </c>
      <c r="E524" s="209">
        <v>17065.89</v>
      </c>
      <c r="F524" s="209">
        <v>26402.58</v>
      </c>
      <c r="G524" s="209">
        <v>31238.97</v>
      </c>
      <c r="H524" s="209">
        <v>35884.39</v>
      </c>
      <c r="I524" s="209">
        <v>42231.839999999997</v>
      </c>
      <c r="J524" s="209">
        <v>45855.1</v>
      </c>
      <c r="K524" s="209">
        <v>49835.38</v>
      </c>
      <c r="L524" s="209">
        <v>54717.06</v>
      </c>
      <c r="M524" s="209">
        <v>59775.01</v>
      </c>
      <c r="N524" s="209">
        <v>0</v>
      </c>
      <c r="O524" s="209">
        <v>4783.04</v>
      </c>
      <c r="P524" s="209">
        <v>11949.08</v>
      </c>
      <c r="Q524" s="209">
        <v>15509.28</v>
      </c>
      <c r="R524" s="209">
        <v>22308.880000000001</v>
      </c>
      <c r="S524" s="209">
        <v>27674.62</v>
      </c>
      <c r="T524" s="209">
        <v>31275.14</v>
      </c>
      <c r="U524" s="209">
        <v>37149.86</v>
      </c>
      <c r="V524" s="209">
        <v>41389.22</v>
      </c>
      <c r="W524" s="209">
        <v>45995.92</v>
      </c>
      <c r="X524" s="209">
        <v>53383.28</v>
      </c>
      <c r="Y524" s="209">
        <v>60864.1</v>
      </c>
      <c r="Z524" s="209">
        <v>65964.08</v>
      </c>
      <c r="AA524" s="178">
        <f t="shared" si="16"/>
        <v>65964.08</v>
      </c>
    </row>
    <row r="525" spans="1:28" ht="15.75" thickBot="1" x14ac:dyDescent="0.3">
      <c r="A525" s="254" t="str">
        <f t="shared" ref="A525:A588" si="17">RIGHT(C525,6)</f>
        <v>501404</v>
      </c>
      <c r="B525" s="241" t="s">
        <v>1971</v>
      </c>
      <c r="C525" s="188" t="s">
        <v>1972</v>
      </c>
      <c r="D525" s="188" t="s">
        <v>1875</v>
      </c>
      <c r="E525" s="208">
        <v>-4834.8599999999997</v>
      </c>
      <c r="F525" s="208">
        <v>-4834.8599999999997</v>
      </c>
      <c r="G525" s="208">
        <v>-4834.8599999999997</v>
      </c>
      <c r="H525" s="208">
        <v>-4834.8599999999997</v>
      </c>
      <c r="I525" s="208">
        <v>-4834.8599999999997</v>
      </c>
      <c r="J525" s="208">
        <v>-4834.8599999999997</v>
      </c>
      <c r="K525" s="208">
        <v>-4834.8599999999997</v>
      </c>
      <c r="L525" s="208">
        <v>-4834.8599999999997</v>
      </c>
      <c r="M525" s="208">
        <v>-4834.8599999999997</v>
      </c>
      <c r="N525" s="208">
        <v>0</v>
      </c>
      <c r="O525" s="208">
        <v>0</v>
      </c>
      <c r="P525" s="208">
        <v>0</v>
      </c>
      <c r="Q525" s="208">
        <v>0</v>
      </c>
      <c r="R525" s="208">
        <v>502.68</v>
      </c>
      <c r="S525" s="208">
        <v>502.68</v>
      </c>
      <c r="T525" s="208">
        <v>592.67999999999995</v>
      </c>
      <c r="U525" s="208">
        <v>592.67999999999995</v>
      </c>
      <c r="V525" s="208">
        <v>657.94</v>
      </c>
      <c r="W525" s="208">
        <v>657.94</v>
      </c>
      <c r="X525" s="208">
        <v>657.94</v>
      </c>
      <c r="Y525" s="208">
        <v>657.94</v>
      </c>
      <c r="Z525" s="208">
        <v>657.94</v>
      </c>
      <c r="AA525" s="178">
        <f t="shared" si="16"/>
        <v>657.94</v>
      </c>
    </row>
    <row r="526" spans="1:28" ht="15.75" thickBot="1" x14ac:dyDescent="0.3">
      <c r="A526" s="254" t="str">
        <f t="shared" si="17"/>
        <v>501407</v>
      </c>
      <c r="B526" s="241" t="s">
        <v>3678</v>
      </c>
      <c r="C526" s="188" t="s">
        <v>3679</v>
      </c>
      <c r="D526" s="188" t="s">
        <v>1875</v>
      </c>
      <c r="E526" s="209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>
        <v>0</v>
      </c>
      <c r="P526" s="209">
        <v>0</v>
      </c>
      <c r="Q526" s="209">
        <v>0</v>
      </c>
      <c r="R526" s="209">
        <v>0</v>
      </c>
      <c r="S526" s="209">
        <v>0</v>
      </c>
      <c r="T526" s="209">
        <v>0</v>
      </c>
      <c r="U526" s="209">
        <v>311.72000000000003</v>
      </c>
      <c r="V526" s="209">
        <v>311.72000000000003</v>
      </c>
      <c r="W526" s="209">
        <v>311.72000000000003</v>
      </c>
      <c r="X526" s="209">
        <v>311.72000000000003</v>
      </c>
      <c r="Y526" s="209">
        <v>311.72000000000003</v>
      </c>
      <c r="Z526" s="209">
        <v>311.72000000000003</v>
      </c>
      <c r="AA526" s="178">
        <f t="shared" si="16"/>
        <v>311.72000000000003</v>
      </c>
    </row>
    <row r="527" spans="1:28" ht="15.75" thickBot="1" x14ac:dyDescent="0.3">
      <c r="A527" s="254" t="str">
        <f t="shared" si="17"/>
        <v>501409</v>
      </c>
      <c r="B527" s="241" t="s">
        <v>3797</v>
      </c>
      <c r="C527" s="188" t="s">
        <v>3798</v>
      </c>
      <c r="D527" s="188" t="s">
        <v>1875</v>
      </c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>
        <v>20113</v>
      </c>
      <c r="Y527" s="208">
        <v>20113</v>
      </c>
      <c r="Z527" s="208">
        <v>20113</v>
      </c>
      <c r="AA527" s="178">
        <f t="shared" si="16"/>
        <v>20113</v>
      </c>
      <c r="AB527" s="204"/>
    </row>
    <row r="528" spans="1:28" ht="15.75" thickBot="1" x14ac:dyDescent="0.3">
      <c r="A528" s="254" t="str">
        <f t="shared" si="17"/>
        <v>501411</v>
      </c>
      <c r="B528" s="241" t="s">
        <v>1973</v>
      </c>
      <c r="C528" s="188" t="s">
        <v>1974</v>
      </c>
      <c r="D528" s="188" t="s">
        <v>1875</v>
      </c>
      <c r="E528" s="208">
        <v>0</v>
      </c>
      <c r="F528" s="208">
        <v>0</v>
      </c>
      <c r="G528" s="208">
        <v>0</v>
      </c>
      <c r="H528" s="208">
        <v>0</v>
      </c>
      <c r="I528" s="208">
        <v>0</v>
      </c>
      <c r="J528" s="208">
        <v>0</v>
      </c>
      <c r="K528" s="208">
        <v>0</v>
      </c>
      <c r="L528" s="208">
        <v>0</v>
      </c>
      <c r="M528" s="208">
        <v>0</v>
      </c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178">
        <f t="shared" si="16"/>
        <v>0</v>
      </c>
    </row>
    <row r="529" spans="1:27" ht="15.75" thickBot="1" x14ac:dyDescent="0.3">
      <c r="A529" s="254" t="str">
        <f t="shared" si="17"/>
        <v>501412</v>
      </c>
      <c r="B529" s="241" t="s">
        <v>1975</v>
      </c>
      <c r="C529" s="188" t="s">
        <v>1976</v>
      </c>
      <c r="D529" s="188" t="s">
        <v>1875</v>
      </c>
      <c r="E529" s="209">
        <v>8993.67</v>
      </c>
      <c r="F529" s="209">
        <v>9201.83</v>
      </c>
      <c r="G529" s="209">
        <v>9201.83</v>
      </c>
      <c r="H529" s="209">
        <v>9201.83</v>
      </c>
      <c r="I529" s="209">
        <v>9201.83</v>
      </c>
      <c r="J529" s="209">
        <v>9201.83</v>
      </c>
      <c r="K529" s="209">
        <v>9201.83</v>
      </c>
      <c r="L529" s="209">
        <v>9201.83</v>
      </c>
      <c r="M529" s="209">
        <v>9201.83</v>
      </c>
      <c r="N529" s="209">
        <v>0</v>
      </c>
      <c r="O529" s="209">
        <v>45</v>
      </c>
      <c r="P529" s="209">
        <v>45</v>
      </c>
      <c r="Q529" s="209">
        <v>45</v>
      </c>
      <c r="R529" s="209">
        <v>45</v>
      </c>
      <c r="S529" s="209">
        <v>45</v>
      </c>
      <c r="T529" s="209">
        <v>45</v>
      </c>
      <c r="U529" s="209">
        <v>45</v>
      </c>
      <c r="V529" s="209">
        <v>45</v>
      </c>
      <c r="W529" s="209">
        <v>45</v>
      </c>
      <c r="X529" s="209">
        <v>11818</v>
      </c>
      <c r="Y529" s="209">
        <v>13344.65</v>
      </c>
      <c r="Z529" s="209">
        <v>13344.65</v>
      </c>
      <c r="AA529" s="178">
        <f t="shared" si="16"/>
        <v>13344.65</v>
      </c>
    </row>
    <row r="530" spans="1:27" ht="15.75" thickBot="1" x14ac:dyDescent="0.3">
      <c r="A530" s="254" t="str">
        <f t="shared" si="17"/>
        <v>501414</v>
      </c>
      <c r="B530" s="241" t="s">
        <v>1977</v>
      </c>
      <c r="C530" s="188" t="s">
        <v>1978</v>
      </c>
      <c r="D530" s="188" t="s">
        <v>1875</v>
      </c>
      <c r="E530" s="208">
        <v>32428.51</v>
      </c>
      <c r="F530" s="208">
        <v>35989.81</v>
      </c>
      <c r="G530" s="208">
        <v>50599.23</v>
      </c>
      <c r="H530" s="208">
        <v>63873.37</v>
      </c>
      <c r="I530" s="208">
        <v>68529.740000000005</v>
      </c>
      <c r="J530" s="208">
        <v>70273.17</v>
      </c>
      <c r="K530" s="208">
        <v>79929.42</v>
      </c>
      <c r="L530" s="208">
        <v>88164.2</v>
      </c>
      <c r="M530" s="208">
        <v>90714.78</v>
      </c>
      <c r="N530" s="208">
        <v>0</v>
      </c>
      <c r="O530" s="208">
        <v>71.52</v>
      </c>
      <c r="P530" s="208">
        <v>9662.49</v>
      </c>
      <c r="Q530" s="208">
        <v>12491.95</v>
      </c>
      <c r="R530" s="208">
        <v>15736.64</v>
      </c>
      <c r="S530" s="208">
        <v>18625.59</v>
      </c>
      <c r="T530" s="208">
        <v>30123.98</v>
      </c>
      <c r="U530" s="208">
        <v>36939.919999999998</v>
      </c>
      <c r="V530" s="208">
        <v>39315.68</v>
      </c>
      <c r="W530" s="208">
        <v>40056.32</v>
      </c>
      <c r="X530" s="208">
        <v>41728.910000000003</v>
      </c>
      <c r="Y530" s="208">
        <v>47193.11</v>
      </c>
      <c r="Z530" s="208">
        <v>59497.9</v>
      </c>
      <c r="AA530" s="178">
        <f t="shared" si="16"/>
        <v>59497.9</v>
      </c>
    </row>
    <row r="531" spans="1:27" ht="15.75" thickBot="1" x14ac:dyDescent="0.3">
      <c r="A531" s="254" t="str">
        <f t="shared" si="17"/>
        <v>501415</v>
      </c>
      <c r="B531" s="241" t="s">
        <v>1979</v>
      </c>
      <c r="C531" s="188" t="s">
        <v>1980</v>
      </c>
      <c r="D531" s="188" t="s">
        <v>1875</v>
      </c>
      <c r="E531" s="209">
        <v>1635.32</v>
      </c>
      <c r="F531" s="209">
        <v>2117.44</v>
      </c>
      <c r="G531" s="209">
        <v>5005.1899999999996</v>
      </c>
      <c r="H531" s="209">
        <v>5995.89</v>
      </c>
      <c r="I531" s="209">
        <v>10485.16</v>
      </c>
      <c r="J531" s="209">
        <v>12557.16</v>
      </c>
      <c r="K531" s="209">
        <v>68166.38</v>
      </c>
      <c r="L531" s="209">
        <v>65853.52</v>
      </c>
      <c r="M531" s="209">
        <v>70591.600000000006</v>
      </c>
      <c r="N531" s="209">
        <v>0</v>
      </c>
      <c r="O531" s="209">
        <v>-817.7</v>
      </c>
      <c r="P531" s="209">
        <v>4821.34</v>
      </c>
      <c r="Q531" s="209">
        <v>1555.61</v>
      </c>
      <c r="R531" s="209">
        <v>2409.41</v>
      </c>
      <c r="S531" s="209">
        <v>3504.41</v>
      </c>
      <c r="T531" s="209">
        <v>12128.16</v>
      </c>
      <c r="U531" s="209">
        <v>11758.54</v>
      </c>
      <c r="V531" s="209">
        <v>12333.14</v>
      </c>
      <c r="W531" s="209">
        <v>15680.64</v>
      </c>
      <c r="X531" s="209">
        <v>17048.77</v>
      </c>
      <c r="Y531" s="209">
        <v>17311.7</v>
      </c>
      <c r="Z531" s="209">
        <v>21032.89</v>
      </c>
      <c r="AA531" s="178">
        <f t="shared" si="16"/>
        <v>21032.89</v>
      </c>
    </row>
    <row r="532" spans="1:27" ht="15.75" thickBot="1" x14ac:dyDescent="0.3">
      <c r="A532" s="254" t="str">
        <f t="shared" si="17"/>
        <v>501416</v>
      </c>
      <c r="B532" s="241" t="s">
        <v>1981</v>
      </c>
      <c r="C532" s="188" t="s">
        <v>1982</v>
      </c>
      <c r="D532" s="188" t="s">
        <v>1875</v>
      </c>
      <c r="E532" s="208">
        <v>20162.88</v>
      </c>
      <c r="F532" s="208">
        <v>23977.57</v>
      </c>
      <c r="G532" s="208">
        <v>27578.57</v>
      </c>
      <c r="H532" s="208">
        <v>27923.57</v>
      </c>
      <c r="I532" s="208">
        <v>27923.57</v>
      </c>
      <c r="J532" s="208">
        <v>29102.14</v>
      </c>
      <c r="K532" s="208">
        <v>56340.51</v>
      </c>
      <c r="L532" s="208">
        <v>56340.51</v>
      </c>
      <c r="M532" s="208">
        <v>56340.51</v>
      </c>
      <c r="N532" s="208">
        <v>0</v>
      </c>
      <c r="O532" s="208">
        <v>31824.54</v>
      </c>
      <c r="P532" s="208">
        <v>31824.54</v>
      </c>
      <c r="Q532" s="208">
        <v>31824.54</v>
      </c>
      <c r="R532" s="208">
        <v>31824.54</v>
      </c>
      <c r="S532" s="208">
        <v>31824.54</v>
      </c>
      <c r="T532" s="208">
        <v>31824.54</v>
      </c>
      <c r="U532" s="208">
        <v>31824.54</v>
      </c>
      <c r="V532" s="208">
        <v>55646.86</v>
      </c>
      <c r="W532" s="208">
        <v>54240.54</v>
      </c>
      <c r="X532" s="208">
        <v>54240.54</v>
      </c>
      <c r="Y532" s="208">
        <v>54240.54</v>
      </c>
      <c r="Z532" s="208">
        <v>54240.54</v>
      </c>
      <c r="AA532" s="178">
        <f t="shared" si="16"/>
        <v>54240.54</v>
      </c>
    </row>
    <row r="533" spans="1:27" ht="15.75" thickBot="1" x14ac:dyDescent="0.3">
      <c r="A533" s="254" t="str">
        <f t="shared" si="17"/>
        <v>501435</v>
      </c>
      <c r="B533" s="241" t="s">
        <v>3680</v>
      </c>
      <c r="C533" s="188" t="s">
        <v>3681</v>
      </c>
      <c r="D533" s="188" t="s">
        <v>1875</v>
      </c>
      <c r="E533" s="209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>
        <v>0</v>
      </c>
      <c r="P533" s="209">
        <v>0</v>
      </c>
      <c r="Q533" s="209">
        <v>0</v>
      </c>
      <c r="R533" s="209">
        <v>0</v>
      </c>
      <c r="S533" s="209">
        <v>0</v>
      </c>
      <c r="T533" s="209">
        <v>0</v>
      </c>
      <c r="U533" s="209">
        <v>94024.9</v>
      </c>
      <c r="V533" s="209">
        <v>263547.48</v>
      </c>
      <c r="W533" s="209">
        <v>288171.52000000002</v>
      </c>
      <c r="X533" s="209">
        <v>305088.69</v>
      </c>
      <c r="Y533" s="209">
        <v>336652.48</v>
      </c>
      <c r="Z533" s="209">
        <v>353844.62</v>
      </c>
      <c r="AA533" s="178">
        <f t="shared" si="16"/>
        <v>353844.62</v>
      </c>
    </row>
    <row r="534" spans="1:27" ht="15.75" thickBot="1" x14ac:dyDescent="0.3">
      <c r="A534" s="254" t="str">
        <f t="shared" si="17"/>
        <v>501440</v>
      </c>
      <c r="B534" s="241" t="s">
        <v>3511</v>
      </c>
      <c r="C534" s="188" t="s">
        <v>3512</v>
      </c>
      <c r="D534" s="188" t="s">
        <v>1875</v>
      </c>
      <c r="E534" s="208"/>
      <c r="F534" s="208"/>
      <c r="G534" s="208"/>
      <c r="H534" s="208"/>
      <c r="I534" s="208"/>
      <c r="J534" s="208"/>
      <c r="K534" s="208"/>
      <c r="L534" s="208"/>
      <c r="M534" s="208"/>
      <c r="N534" s="208">
        <v>0</v>
      </c>
      <c r="O534" s="208">
        <v>0</v>
      </c>
      <c r="P534" s="208">
        <v>0</v>
      </c>
      <c r="Q534" s="208">
        <v>0</v>
      </c>
      <c r="R534" s="208">
        <v>0</v>
      </c>
      <c r="S534" s="208">
        <v>900</v>
      </c>
      <c r="T534" s="208">
        <v>900</v>
      </c>
      <c r="U534" s="208">
        <v>900</v>
      </c>
      <c r="V534" s="208">
        <v>900</v>
      </c>
      <c r="W534" s="208">
        <v>900</v>
      </c>
      <c r="X534" s="208">
        <v>900</v>
      </c>
      <c r="Y534" s="208">
        <v>900</v>
      </c>
      <c r="Z534" s="208">
        <v>900</v>
      </c>
      <c r="AA534" s="178">
        <f t="shared" si="16"/>
        <v>900</v>
      </c>
    </row>
    <row r="535" spans="1:27" ht="15.75" thickBot="1" x14ac:dyDescent="0.3">
      <c r="A535" s="254" t="str">
        <f t="shared" si="17"/>
        <v>501450</v>
      </c>
      <c r="B535" s="241" t="s">
        <v>1983</v>
      </c>
      <c r="C535" s="188" t="s">
        <v>1984</v>
      </c>
      <c r="D535" s="188" t="s">
        <v>1875</v>
      </c>
      <c r="E535" s="208">
        <v>45.49</v>
      </c>
      <c r="F535" s="208">
        <v>45.49</v>
      </c>
      <c r="G535" s="208">
        <v>45.49</v>
      </c>
      <c r="H535" s="208">
        <v>45.49</v>
      </c>
      <c r="I535" s="208">
        <v>45.49</v>
      </c>
      <c r="J535" s="208">
        <v>45.49</v>
      </c>
      <c r="K535" s="208">
        <v>45.49</v>
      </c>
      <c r="L535" s="208">
        <v>45.49</v>
      </c>
      <c r="M535" s="208">
        <v>45.49</v>
      </c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178">
        <f t="shared" si="16"/>
        <v>0</v>
      </c>
    </row>
    <row r="536" spans="1:27" ht="15.75" thickBot="1" x14ac:dyDescent="0.3">
      <c r="A536" s="254" t="str">
        <f t="shared" si="17"/>
        <v>501459</v>
      </c>
      <c r="B536" s="241" t="s">
        <v>1985</v>
      </c>
      <c r="C536" s="188" t="s">
        <v>1986</v>
      </c>
      <c r="D536" s="188" t="s">
        <v>1875</v>
      </c>
      <c r="E536" s="209">
        <v>380484.21</v>
      </c>
      <c r="F536" s="209">
        <v>521338.18</v>
      </c>
      <c r="G536" s="209">
        <v>590683.98</v>
      </c>
      <c r="H536" s="209">
        <v>648654.92000000004</v>
      </c>
      <c r="I536" s="209">
        <v>726299.18</v>
      </c>
      <c r="J536" s="209">
        <v>772982.66</v>
      </c>
      <c r="K536" s="209">
        <v>898282.36</v>
      </c>
      <c r="L536" s="209">
        <v>993101.17</v>
      </c>
      <c r="M536" s="209">
        <v>1062008.42</v>
      </c>
      <c r="N536" s="209">
        <v>0</v>
      </c>
      <c r="O536" s="209">
        <v>60880.46</v>
      </c>
      <c r="P536" s="209">
        <v>124892.03</v>
      </c>
      <c r="Q536" s="209">
        <v>196966.62</v>
      </c>
      <c r="R536" s="209">
        <v>304616.25</v>
      </c>
      <c r="S536" s="209">
        <v>468802.15</v>
      </c>
      <c r="T536" s="209">
        <v>594742.84</v>
      </c>
      <c r="U536" s="209">
        <v>766267.89</v>
      </c>
      <c r="V536" s="209">
        <v>814531.66</v>
      </c>
      <c r="W536" s="209">
        <v>890430.28</v>
      </c>
      <c r="X536" s="209">
        <v>924282.07</v>
      </c>
      <c r="Y536" s="209">
        <v>1021677.64</v>
      </c>
      <c r="Z536" s="209">
        <v>1118425.6399999999</v>
      </c>
      <c r="AA536" s="178">
        <f t="shared" si="16"/>
        <v>1118425.6399999999</v>
      </c>
    </row>
    <row r="537" spans="1:27" ht="15.75" thickBot="1" x14ac:dyDescent="0.3">
      <c r="A537" s="254" t="str">
        <f t="shared" si="17"/>
        <v>501470</v>
      </c>
      <c r="B537" s="241" t="s">
        <v>1987</v>
      </c>
      <c r="C537" s="188" t="s">
        <v>1988</v>
      </c>
      <c r="D537" s="188" t="s">
        <v>1875</v>
      </c>
      <c r="E537" s="208">
        <v>14128.06</v>
      </c>
      <c r="F537" s="208">
        <v>13908.86</v>
      </c>
      <c r="G537" s="208">
        <v>17115.87</v>
      </c>
      <c r="H537" s="208">
        <v>18184.990000000002</v>
      </c>
      <c r="I537" s="208">
        <v>21662.880000000001</v>
      </c>
      <c r="J537" s="208">
        <v>23037.88</v>
      </c>
      <c r="K537" s="208">
        <v>24446.55</v>
      </c>
      <c r="L537" s="208">
        <v>24234.78</v>
      </c>
      <c r="M537" s="208">
        <v>24234.78</v>
      </c>
      <c r="N537" s="208">
        <v>0</v>
      </c>
      <c r="O537" s="208">
        <v>1433.94</v>
      </c>
      <c r="P537" s="208">
        <v>3520.37</v>
      </c>
      <c r="Q537" s="208">
        <v>2540.71</v>
      </c>
      <c r="R537" s="208">
        <v>2840.71</v>
      </c>
      <c r="S537" s="208">
        <v>3515.35</v>
      </c>
      <c r="T537" s="208">
        <v>8581.51</v>
      </c>
      <c r="U537" s="208">
        <v>14368.26</v>
      </c>
      <c r="V537" s="208">
        <v>14923.14</v>
      </c>
      <c r="W537" s="208">
        <v>15835.14</v>
      </c>
      <c r="X537" s="208">
        <v>18559.509999999998</v>
      </c>
      <c r="Y537" s="208">
        <v>18559.509999999998</v>
      </c>
      <c r="Z537" s="208">
        <v>18559.509999999998</v>
      </c>
      <c r="AA537" s="178">
        <f t="shared" si="16"/>
        <v>18559.509999999998</v>
      </c>
    </row>
    <row r="538" spans="1:27" ht="15.75" thickBot="1" x14ac:dyDescent="0.3">
      <c r="A538" s="254" t="str">
        <f t="shared" si="17"/>
        <v>501500</v>
      </c>
      <c r="B538" s="241" t="s">
        <v>1989</v>
      </c>
      <c r="C538" s="188" t="s">
        <v>1990</v>
      </c>
      <c r="D538" s="188" t="s">
        <v>1875</v>
      </c>
      <c r="E538" s="209">
        <v>80907.16</v>
      </c>
      <c r="F538" s="209">
        <v>103952.86</v>
      </c>
      <c r="G538" s="209">
        <v>133470.95000000001</v>
      </c>
      <c r="H538" s="209">
        <v>157980.84</v>
      </c>
      <c r="I538" s="209">
        <v>179500.45</v>
      </c>
      <c r="J538" s="209">
        <v>198384.63</v>
      </c>
      <c r="K538" s="209">
        <v>226281.28</v>
      </c>
      <c r="L538" s="209">
        <v>251603.41</v>
      </c>
      <c r="M538" s="209">
        <v>285440.19</v>
      </c>
      <c r="N538" s="209">
        <v>0</v>
      </c>
      <c r="O538" s="209">
        <v>18585.34</v>
      </c>
      <c r="P538" s="209">
        <v>35627.910000000003</v>
      </c>
      <c r="Q538" s="209">
        <v>60079.91</v>
      </c>
      <c r="R538" s="209">
        <v>84528.02</v>
      </c>
      <c r="S538" s="209">
        <v>108895.09</v>
      </c>
      <c r="T538" s="209">
        <v>133745.01</v>
      </c>
      <c r="U538" s="209">
        <v>154930.10999999999</v>
      </c>
      <c r="V538" s="209">
        <v>179001.73</v>
      </c>
      <c r="W538" s="209">
        <v>201113.27</v>
      </c>
      <c r="X538" s="209">
        <v>228105.39</v>
      </c>
      <c r="Y538" s="209">
        <v>248591.05</v>
      </c>
      <c r="Z538" s="209">
        <v>284498.57</v>
      </c>
      <c r="AA538" s="178">
        <f t="shared" si="16"/>
        <v>284498.57</v>
      </c>
    </row>
    <row r="539" spans="1:27" ht="15.75" thickBot="1" x14ac:dyDescent="0.3">
      <c r="A539" s="254" t="str">
        <f t="shared" si="17"/>
        <v>501600</v>
      </c>
      <c r="B539" s="241" t="s">
        <v>1991</v>
      </c>
      <c r="C539" s="188" t="s">
        <v>1992</v>
      </c>
      <c r="D539" s="188" t="s">
        <v>1875</v>
      </c>
      <c r="E539" s="208">
        <v>48926.79</v>
      </c>
      <c r="F539" s="208">
        <v>62815.81</v>
      </c>
      <c r="G539" s="208">
        <v>76591.14</v>
      </c>
      <c r="H539" s="208">
        <v>89989</v>
      </c>
      <c r="I539" s="208">
        <v>103269.16</v>
      </c>
      <c r="J539" s="208">
        <v>117767.69</v>
      </c>
      <c r="K539" s="208">
        <v>134416.38</v>
      </c>
      <c r="L539" s="208">
        <v>147921.96</v>
      </c>
      <c r="M539" s="208">
        <v>162298.18</v>
      </c>
      <c r="N539" s="208">
        <v>0</v>
      </c>
      <c r="O539" s="208">
        <v>12674.79</v>
      </c>
      <c r="P539" s="208">
        <v>26707.5</v>
      </c>
      <c r="Q539" s="208">
        <v>40354.629999999997</v>
      </c>
      <c r="R539" s="208">
        <v>54777.52</v>
      </c>
      <c r="S539" s="208">
        <v>68858.600000000006</v>
      </c>
      <c r="T539" s="208">
        <v>82089.53</v>
      </c>
      <c r="U539" s="208">
        <v>96541.01</v>
      </c>
      <c r="V539" s="208">
        <v>110641.88</v>
      </c>
      <c r="W539" s="208">
        <v>127564.11</v>
      </c>
      <c r="X539" s="208">
        <v>144344.89000000001</v>
      </c>
      <c r="Y539" s="208">
        <v>161293.01</v>
      </c>
      <c r="Z539" s="208">
        <v>178436.61</v>
      </c>
      <c r="AA539" s="178">
        <f t="shared" si="16"/>
        <v>178436.61</v>
      </c>
    </row>
    <row r="540" spans="1:27" ht="15.75" thickBot="1" x14ac:dyDescent="0.3">
      <c r="A540" s="254" t="str">
        <f t="shared" si="17"/>
        <v>501700</v>
      </c>
      <c r="B540" s="241" t="s">
        <v>1993</v>
      </c>
      <c r="C540" s="188" t="s">
        <v>1994</v>
      </c>
      <c r="D540" s="188" t="s">
        <v>1875</v>
      </c>
      <c r="E540" s="209">
        <v>1309751.58</v>
      </c>
      <c r="F540" s="209">
        <v>1683281.85</v>
      </c>
      <c r="G540" s="209">
        <v>1925542.43</v>
      </c>
      <c r="H540" s="209">
        <v>2336122.4900000002</v>
      </c>
      <c r="I540" s="209">
        <v>2676298.65</v>
      </c>
      <c r="J540" s="209">
        <v>2948008.04</v>
      </c>
      <c r="K540" s="209">
        <v>3323568.02</v>
      </c>
      <c r="L540" s="209">
        <v>3658519.46</v>
      </c>
      <c r="M540" s="209">
        <v>6195618.9500000002</v>
      </c>
      <c r="N540" s="209">
        <v>0</v>
      </c>
      <c r="O540" s="209">
        <v>314751.28000000003</v>
      </c>
      <c r="P540" s="209">
        <v>615557.66</v>
      </c>
      <c r="Q540" s="209">
        <v>954025.78</v>
      </c>
      <c r="R540" s="209">
        <v>1275815.3999999999</v>
      </c>
      <c r="S540" s="209">
        <v>1611747.31</v>
      </c>
      <c r="T540" s="209">
        <v>1826318.98</v>
      </c>
      <c r="U540" s="209">
        <v>2124327.6</v>
      </c>
      <c r="V540" s="209">
        <v>2396159.7799999998</v>
      </c>
      <c r="W540" s="209">
        <v>2649615.23</v>
      </c>
      <c r="X540" s="209">
        <v>2976712.83</v>
      </c>
      <c r="Y540" s="209">
        <v>3253661.69</v>
      </c>
      <c r="Z540" s="209">
        <v>5905381.5599999996</v>
      </c>
      <c r="AA540" s="178">
        <f t="shared" si="16"/>
        <v>5905381.5599999996</v>
      </c>
    </row>
    <row r="541" spans="1:27" ht="15.75" thickBot="1" x14ac:dyDescent="0.3">
      <c r="A541" s="254" t="str">
        <f t="shared" si="17"/>
        <v>501800</v>
      </c>
      <c r="B541" s="241" t="s">
        <v>1995</v>
      </c>
      <c r="C541" s="188" t="s">
        <v>1996</v>
      </c>
      <c r="D541" s="188" t="s">
        <v>1875</v>
      </c>
      <c r="E541" s="208">
        <v>14977.9</v>
      </c>
      <c r="F541" s="208">
        <v>41304.129999999997</v>
      </c>
      <c r="G541" s="208">
        <v>55499.12</v>
      </c>
      <c r="H541" s="208">
        <v>55749.98</v>
      </c>
      <c r="I541" s="208">
        <v>55803.91</v>
      </c>
      <c r="J541" s="208">
        <v>56277.36</v>
      </c>
      <c r="K541" s="208">
        <v>77025.789999999994</v>
      </c>
      <c r="L541" s="208">
        <v>77567.34</v>
      </c>
      <c r="M541" s="208">
        <v>77682.42</v>
      </c>
      <c r="N541" s="208">
        <v>0</v>
      </c>
      <c r="O541" s="208">
        <v>566.39</v>
      </c>
      <c r="P541" s="208">
        <v>566.39</v>
      </c>
      <c r="Q541" s="208">
        <v>816.44</v>
      </c>
      <c r="R541" s="208">
        <v>896.43</v>
      </c>
      <c r="S541" s="208">
        <v>2797.25</v>
      </c>
      <c r="T541" s="208">
        <v>146514.89000000001</v>
      </c>
      <c r="U541" s="208">
        <v>148435.94</v>
      </c>
      <c r="V541" s="208">
        <v>285660.98</v>
      </c>
      <c r="W541" s="208">
        <v>371386.57</v>
      </c>
      <c r="X541" s="208">
        <v>379948.97</v>
      </c>
      <c r="Y541" s="208">
        <v>447889.97</v>
      </c>
      <c r="Z541" s="208">
        <v>451064.35</v>
      </c>
      <c r="AA541" s="178">
        <f t="shared" si="16"/>
        <v>451064.35</v>
      </c>
    </row>
    <row r="542" spans="1:27" ht="15.75" thickBot="1" x14ac:dyDescent="0.3">
      <c r="A542" s="254" t="str">
        <f t="shared" si="17"/>
        <v>501900</v>
      </c>
      <c r="B542" s="241" t="s">
        <v>1997</v>
      </c>
      <c r="C542" s="188" t="s">
        <v>1998</v>
      </c>
      <c r="D542" s="188" t="s">
        <v>1875</v>
      </c>
      <c r="E542" s="209">
        <v>1211074.8700000001</v>
      </c>
      <c r="F542" s="209">
        <v>1252196.1599999999</v>
      </c>
      <c r="G542" s="209">
        <v>1297789.19</v>
      </c>
      <c r="H542" s="209">
        <v>1462571.44</v>
      </c>
      <c r="I542" s="209">
        <v>1484357.11</v>
      </c>
      <c r="J542" s="209">
        <v>1506149.63</v>
      </c>
      <c r="K542" s="209">
        <v>1621110.7</v>
      </c>
      <c r="L542" s="209">
        <v>1693365.08</v>
      </c>
      <c r="M542" s="209">
        <v>1805334.05</v>
      </c>
      <c r="N542" s="209">
        <v>0</v>
      </c>
      <c r="O542" s="209">
        <v>666655.63</v>
      </c>
      <c r="P542" s="209">
        <v>710655.43</v>
      </c>
      <c r="Q542" s="209">
        <v>994457.09</v>
      </c>
      <c r="R542" s="209">
        <v>1113618.52</v>
      </c>
      <c r="S542" s="209">
        <v>1176131.17</v>
      </c>
      <c r="T542" s="209">
        <v>1221552.5900000001</v>
      </c>
      <c r="U542" s="209">
        <v>778917.99</v>
      </c>
      <c r="V542" s="209">
        <v>823578.86</v>
      </c>
      <c r="W542" s="209">
        <v>738244.02</v>
      </c>
      <c r="X542" s="209">
        <v>870897.29</v>
      </c>
      <c r="Y542" s="209">
        <v>975722.95</v>
      </c>
      <c r="Z542" s="209">
        <v>1167122.8</v>
      </c>
      <c r="AA542" s="178">
        <f t="shared" si="16"/>
        <v>1167122.8</v>
      </c>
    </row>
    <row r="543" spans="1:27" ht="15.75" thickBot="1" x14ac:dyDescent="0.3">
      <c r="A543" s="254" t="str">
        <f t="shared" si="17"/>
        <v>502000</v>
      </c>
      <c r="B543" s="241" t="s">
        <v>1999</v>
      </c>
      <c r="C543" s="188" t="s">
        <v>2000</v>
      </c>
      <c r="D543" s="188" t="s">
        <v>1875</v>
      </c>
      <c r="E543" s="208">
        <v>237601.14</v>
      </c>
      <c r="F543" s="208">
        <v>271895.07</v>
      </c>
      <c r="G543" s="208">
        <v>285551.46000000002</v>
      </c>
      <c r="H543" s="208">
        <v>381222.03</v>
      </c>
      <c r="I543" s="208">
        <v>464288.09</v>
      </c>
      <c r="J543" s="208">
        <v>507056.68</v>
      </c>
      <c r="K543" s="208">
        <v>563931</v>
      </c>
      <c r="L543" s="208">
        <v>619210.53</v>
      </c>
      <c r="M543" s="208">
        <v>645901.38</v>
      </c>
      <c r="N543" s="208">
        <v>0</v>
      </c>
      <c r="O543" s="208">
        <v>29362.97</v>
      </c>
      <c r="P543" s="208">
        <v>49402.18</v>
      </c>
      <c r="Q543" s="208">
        <v>91881.16</v>
      </c>
      <c r="R543" s="208">
        <v>132080.32000000001</v>
      </c>
      <c r="S543" s="208">
        <v>202886.71</v>
      </c>
      <c r="T543" s="208">
        <v>252240.08</v>
      </c>
      <c r="U543" s="208">
        <v>446320.87</v>
      </c>
      <c r="V543" s="208">
        <v>548303.73</v>
      </c>
      <c r="W543" s="208">
        <v>626358.23</v>
      </c>
      <c r="X543" s="208">
        <v>696381.11</v>
      </c>
      <c r="Y543" s="208">
        <v>801384.89</v>
      </c>
      <c r="Z543" s="208">
        <v>866799.72</v>
      </c>
      <c r="AA543" s="178">
        <f t="shared" si="16"/>
        <v>866799.72</v>
      </c>
    </row>
    <row r="544" spans="1:27" ht="15.75" thickBot="1" x14ac:dyDescent="0.3">
      <c r="A544" s="254" t="str">
        <f t="shared" si="17"/>
        <v>502100</v>
      </c>
      <c r="B544" s="241" t="s">
        <v>2001</v>
      </c>
      <c r="C544" s="188" t="s">
        <v>2002</v>
      </c>
      <c r="D544" s="188" t="s">
        <v>1875</v>
      </c>
      <c r="E544" s="209">
        <v>23182898.73</v>
      </c>
      <c r="F544" s="209">
        <v>26634357.780000001</v>
      </c>
      <c r="G544" s="209">
        <v>33189838.32</v>
      </c>
      <c r="H544" s="209">
        <v>42298116.850000001</v>
      </c>
      <c r="I544" s="209">
        <v>54212594.93</v>
      </c>
      <c r="J544" s="209">
        <v>66955368.079999998</v>
      </c>
      <c r="K544" s="209">
        <v>78908172.909999996</v>
      </c>
      <c r="L544" s="209">
        <v>84198868.219999999</v>
      </c>
      <c r="M544" s="209">
        <v>90313103.290000007</v>
      </c>
      <c r="N544" s="209">
        <v>0</v>
      </c>
      <c r="O544" s="209">
        <v>3974039.39</v>
      </c>
      <c r="P544" s="209">
        <v>19395975.649999999</v>
      </c>
      <c r="Q544" s="209">
        <v>25345076.890000001</v>
      </c>
      <c r="R544" s="209">
        <v>32441013.390000001</v>
      </c>
      <c r="S544" s="209">
        <v>42160308.609999999</v>
      </c>
      <c r="T544" s="209">
        <v>51125588.229999997</v>
      </c>
      <c r="U544" s="209">
        <v>61496410.289999999</v>
      </c>
      <c r="V544" s="209">
        <v>72822274.180000007</v>
      </c>
      <c r="W544" s="209">
        <v>84218980.930000007</v>
      </c>
      <c r="X544" s="209">
        <v>95347869.680000007</v>
      </c>
      <c r="Y544" s="209">
        <v>109996498.54000001</v>
      </c>
      <c r="Z544" s="209">
        <v>120340508.48999999</v>
      </c>
      <c r="AA544" s="178">
        <f t="shared" si="16"/>
        <v>120340508.48999999</v>
      </c>
    </row>
    <row r="545" spans="1:28" ht="15.75" thickBot="1" x14ac:dyDescent="0.3">
      <c r="A545" s="254" t="str">
        <f t="shared" si="17"/>
        <v>502102</v>
      </c>
      <c r="B545" s="241" t="s">
        <v>3799</v>
      </c>
      <c r="C545" s="188" t="s">
        <v>3800</v>
      </c>
      <c r="D545" s="188" t="s">
        <v>1875</v>
      </c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>
        <v>0</v>
      </c>
      <c r="Y545" s="208">
        <v>13313</v>
      </c>
      <c r="Z545" s="208">
        <v>13313</v>
      </c>
      <c r="AA545" s="178">
        <f t="shared" si="16"/>
        <v>13313</v>
      </c>
      <c r="AB545" s="204"/>
    </row>
    <row r="546" spans="1:28" ht="15.75" thickBot="1" x14ac:dyDescent="0.3">
      <c r="A546" s="254" t="str">
        <f t="shared" si="17"/>
        <v>502104</v>
      </c>
      <c r="B546" s="241" t="s">
        <v>2003</v>
      </c>
      <c r="C546" s="188" t="s">
        <v>2004</v>
      </c>
      <c r="D546" s="188" t="s">
        <v>1875</v>
      </c>
      <c r="E546" s="209">
        <v>0</v>
      </c>
      <c r="F546" s="209">
        <v>0</v>
      </c>
      <c r="G546" s="209">
        <v>0</v>
      </c>
      <c r="H546" s="209">
        <v>0</v>
      </c>
      <c r="I546" s="209">
        <v>0</v>
      </c>
      <c r="J546" s="209">
        <v>0</v>
      </c>
      <c r="K546" s="209">
        <v>-2010.62</v>
      </c>
      <c r="L546" s="209">
        <v>-2010.62</v>
      </c>
      <c r="M546" s="209">
        <v>-2010.62</v>
      </c>
      <c r="N546" s="209">
        <v>0</v>
      </c>
      <c r="O546" s="209">
        <v>0</v>
      </c>
      <c r="P546" s="209">
        <v>7300</v>
      </c>
      <c r="Q546" s="209">
        <v>0</v>
      </c>
      <c r="R546" s="209">
        <v>0</v>
      </c>
      <c r="S546" s="209">
        <v>0</v>
      </c>
      <c r="T546" s="209">
        <v>0</v>
      </c>
      <c r="U546" s="209">
        <v>0</v>
      </c>
      <c r="V546" s="209">
        <v>0</v>
      </c>
      <c r="W546" s="209">
        <v>0</v>
      </c>
      <c r="X546" s="209">
        <v>0</v>
      </c>
      <c r="Y546" s="209">
        <v>0</v>
      </c>
      <c r="Z546" s="209">
        <v>0</v>
      </c>
      <c r="AA546" s="178">
        <f t="shared" si="16"/>
        <v>0</v>
      </c>
    </row>
    <row r="547" spans="1:28" ht="15.75" thickBot="1" x14ac:dyDescent="0.3">
      <c r="A547" s="254" t="str">
        <f t="shared" si="17"/>
        <v>502105</v>
      </c>
      <c r="B547" s="241" t="s">
        <v>2005</v>
      </c>
      <c r="C547" s="188" t="s">
        <v>2006</v>
      </c>
      <c r="D547" s="188" t="s">
        <v>1875</v>
      </c>
      <c r="E547" s="208">
        <v>110795.31</v>
      </c>
      <c r="F547" s="208">
        <v>142587.91</v>
      </c>
      <c r="G547" s="208">
        <v>164259.28</v>
      </c>
      <c r="H547" s="208">
        <v>178774.23</v>
      </c>
      <c r="I547" s="208">
        <v>187241.84</v>
      </c>
      <c r="J547" s="208">
        <v>215004.57</v>
      </c>
      <c r="K547" s="208">
        <v>224809.58</v>
      </c>
      <c r="L547" s="208">
        <v>237808.29</v>
      </c>
      <c r="M547" s="208">
        <v>247710.29</v>
      </c>
      <c r="N547" s="208">
        <v>0</v>
      </c>
      <c r="O547" s="208">
        <v>24524.25</v>
      </c>
      <c r="P547" s="208">
        <v>32747</v>
      </c>
      <c r="Q547" s="208">
        <v>50747</v>
      </c>
      <c r="R547" s="208">
        <v>56784.75</v>
      </c>
      <c r="S547" s="208">
        <v>71359.850000000006</v>
      </c>
      <c r="T547" s="208">
        <v>112742.35</v>
      </c>
      <c r="U547" s="208">
        <v>134366.63</v>
      </c>
      <c r="V547" s="208">
        <v>131947.54999999999</v>
      </c>
      <c r="W547" s="208">
        <v>138447.54999999999</v>
      </c>
      <c r="X547" s="208">
        <v>145613.25</v>
      </c>
      <c r="Y547" s="208">
        <v>260378.76</v>
      </c>
      <c r="Z547" s="208">
        <v>302093.62</v>
      </c>
      <c r="AA547" s="178">
        <f t="shared" si="16"/>
        <v>302093.62</v>
      </c>
    </row>
    <row r="548" spans="1:28" ht="15.75" thickBot="1" x14ac:dyDescent="0.3">
      <c r="A548" s="254" t="str">
        <f t="shared" si="17"/>
        <v>502106</v>
      </c>
      <c r="B548" s="241" t="s">
        <v>2007</v>
      </c>
      <c r="C548" s="188" t="s">
        <v>2008</v>
      </c>
      <c r="D548" s="188" t="s">
        <v>1875</v>
      </c>
      <c r="E548" s="209">
        <v>-6388.37</v>
      </c>
      <c r="F548" s="209">
        <v>161.63</v>
      </c>
      <c r="G548" s="209">
        <v>7227.03</v>
      </c>
      <c r="H548" s="209">
        <v>6622.28</v>
      </c>
      <c r="I548" s="209">
        <v>9522.76</v>
      </c>
      <c r="J548" s="209">
        <v>42504.56</v>
      </c>
      <c r="K548" s="209">
        <v>42695.87</v>
      </c>
      <c r="L548" s="209">
        <v>45935.87</v>
      </c>
      <c r="M548" s="209">
        <v>50146.11</v>
      </c>
      <c r="N548" s="209">
        <v>0</v>
      </c>
      <c r="O548" s="209">
        <v>4113.1400000000003</v>
      </c>
      <c r="P548" s="209">
        <v>4113.1400000000003</v>
      </c>
      <c r="Q548" s="209">
        <v>4113.1400000000003</v>
      </c>
      <c r="R548" s="209">
        <v>113.14</v>
      </c>
      <c r="S548" s="209">
        <v>2863.14</v>
      </c>
      <c r="T548" s="209">
        <v>2863.14</v>
      </c>
      <c r="U548" s="209">
        <v>13118.34</v>
      </c>
      <c r="V548" s="209">
        <v>13118.34</v>
      </c>
      <c r="W548" s="209">
        <v>21388.59</v>
      </c>
      <c r="X548" s="209">
        <v>23531.33</v>
      </c>
      <c r="Y548" s="209">
        <v>33410.800000000003</v>
      </c>
      <c r="Z548" s="209">
        <v>53532.47</v>
      </c>
      <c r="AA548" s="178">
        <f t="shared" si="16"/>
        <v>53532.47</v>
      </c>
    </row>
    <row r="549" spans="1:28" ht="15.75" thickBot="1" x14ac:dyDescent="0.3">
      <c r="A549" s="254" t="str">
        <f t="shared" si="17"/>
        <v>502107</v>
      </c>
      <c r="B549" s="241" t="s">
        <v>2009</v>
      </c>
      <c r="C549" s="188" t="s">
        <v>2010</v>
      </c>
      <c r="D549" s="188" t="s">
        <v>1875</v>
      </c>
      <c r="E549" s="209">
        <v>0</v>
      </c>
      <c r="F549" s="209">
        <v>0</v>
      </c>
      <c r="G549" s="209">
        <v>0</v>
      </c>
      <c r="H549" s="209">
        <v>0</v>
      </c>
      <c r="I549" s="209">
        <v>134.47</v>
      </c>
      <c r="J549" s="209">
        <v>134.47</v>
      </c>
      <c r="K549" s="209">
        <v>134.47</v>
      </c>
      <c r="L549" s="209">
        <v>5894.47</v>
      </c>
      <c r="M549" s="209">
        <v>134.47</v>
      </c>
      <c r="N549" s="209"/>
      <c r="O549" s="209"/>
      <c r="P549" s="209"/>
      <c r="Q549" s="209"/>
      <c r="R549" s="209"/>
      <c r="S549" s="209"/>
      <c r="T549" s="209">
        <v>0</v>
      </c>
      <c r="U549" s="209">
        <v>0</v>
      </c>
      <c r="V549" s="209">
        <v>0</v>
      </c>
      <c r="W549" s="209">
        <v>0</v>
      </c>
      <c r="X549" s="209"/>
      <c r="Y549" s="209"/>
      <c r="Z549" s="209"/>
      <c r="AA549" s="178">
        <f t="shared" si="16"/>
        <v>0</v>
      </c>
    </row>
    <row r="550" spans="1:28" ht="15.75" thickBot="1" x14ac:dyDescent="0.3">
      <c r="A550" s="254" t="str">
        <f t="shared" si="17"/>
        <v>502108</v>
      </c>
      <c r="B550" s="241" t="s">
        <v>3513</v>
      </c>
      <c r="C550" s="188" t="s">
        <v>3514</v>
      </c>
      <c r="D550" s="188" t="s">
        <v>1875</v>
      </c>
      <c r="E550" s="208"/>
      <c r="F550" s="208"/>
      <c r="G550" s="208"/>
      <c r="H550" s="208"/>
      <c r="I550" s="208"/>
      <c r="J550" s="208"/>
      <c r="K550" s="208"/>
      <c r="L550" s="208"/>
      <c r="M550" s="208"/>
      <c r="N550" s="208">
        <v>0</v>
      </c>
      <c r="O550" s="208">
        <v>0</v>
      </c>
      <c r="P550" s="208">
        <v>0</v>
      </c>
      <c r="Q550" s="208">
        <v>0</v>
      </c>
      <c r="R550" s="208">
        <v>6852.05</v>
      </c>
      <c r="S550" s="208">
        <v>0</v>
      </c>
      <c r="T550" s="208"/>
      <c r="U550" s="208"/>
      <c r="V550" s="208"/>
      <c r="W550" s="208"/>
      <c r="X550" s="208">
        <v>0</v>
      </c>
      <c r="Y550" s="208">
        <v>51403.31</v>
      </c>
      <c r="Z550" s="208">
        <v>51403.31</v>
      </c>
      <c r="AA550" s="178">
        <f t="shared" si="16"/>
        <v>51403.31</v>
      </c>
    </row>
    <row r="551" spans="1:28" ht="15.75" thickBot="1" x14ac:dyDescent="0.3">
      <c r="A551" s="254" t="str">
        <f t="shared" si="17"/>
        <v>502111</v>
      </c>
      <c r="B551" s="241" t="s">
        <v>2011</v>
      </c>
      <c r="C551" s="188" t="s">
        <v>2012</v>
      </c>
      <c r="D551" s="188" t="s">
        <v>1875</v>
      </c>
      <c r="E551" s="209">
        <v>285889.83</v>
      </c>
      <c r="F551" s="209">
        <v>397655.56</v>
      </c>
      <c r="G551" s="209">
        <v>871037.19</v>
      </c>
      <c r="H551" s="209">
        <v>972836.35</v>
      </c>
      <c r="I551" s="209">
        <v>1122583.58</v>
      </c>
      <c r="J551" s="209">
        <v>1198841.78</v>
      </c>
      <c r="K551" s="209">
        <v>1241667.53</v>
      </c>
      <c r="L551" s="209">
        <v>1501156.45</v>
      </c>
      <c r="M551" s="209">
        <v>1613165.7</v>
      </c>
      <c r="N551" s="209">
        <v>0</v>
      </c>
      <c r="O551" s="209">
        <v>211213.73</v>
      </c>
      <c r="P551" s="209">
        <v>232615.23</v>
      </c>
      <c r="Q551" s="209">
        <v>244362.83</v>
      </c>
      <c r="R551" s="209">
        <v>787035.87</v>
      </c>
      <c r="S551" s="209">
        <v>1114960.32</v>
      </c>
      <c r="T551" s="209">
        <v>1291658.73</v>
      </c>
      <c r="U551" s="209">
        <v>1402741.31</v>
      </c>
      <c r="V551" s="209">
        <v>1451922.23</v>
      </c>
      <c r="W551" s="209">
        <v>1538585.34</v>
      </c>
      <c r="X551" s="209">
        <v>1674470.34</v>
      </c>
      <c r="Y551" s="209">
        <v>1741765.19</v>
      </c>
      <c r="Z551" s="209">
        <v>1938325.81</v>
      </c>
      <c r="AA551" s="178">
        <f t="shared" si="16"/>
        <v>1938325.81</v>
      </c>
    </row>
    <row r="552" spans="1:28" ht="15.75" thickBot="1" x14ac:dyDescent="0.3">
      <c r="A552" s="254" t="str">
        <f t="shared" si="17"/>
        <v>502112</v>
      </c>
      <c r="B552" s="241" t="s">
        <v>2013</v>
      </c>
      <c r="C552" s="188" t="s">
        <v>2014</v>
      </c>
      <c r="D552" s="188" t="s">
        <v>1875</v>
      </c>
      <c r="E552" s="209">
        <v>0</v>
      </c>
      <c r="F552" s="209">
        <v>0</v>
      </c>
      <c r="G552" s="209">
        <v>0</v>
      </c>
      <c r="H552" s="209">
        <v>0</v>
      </c>
      <c r="I552" s="209">
        <v>0</v>
      </c>
      <c r="J552" s="209">
        <v>0</v>
      </c>
      <c r="K552" s="209">
        <v>0</v>
      </c>
      <c r="L552" s="209">
        <v>0</v>
      </c>
      <c r="M552" s="209">
        <v>0</v>
      </c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  <c r="AA552" s="178">
        <f t="shared" si="16"/>
        <v>0</v>
      </c>
    </row>
    <row r="553" spans="1:28" ht="15.75" thickBot="1" x14ac:dyDescent="0.3">
      <c r="A553" s="254" t="str">
        <f t="shared" si="17"/>
        <v>502113</v>
      </c>
      <c r="B553" s="241" t="s">
        <v>2015</v>
      </c>
      <c r="C553" s="188" t="s">
        <v>2016</v>
      </c>
      <c r="D553" s="188" t="s">
        <v>1875</v>
      </c>
      <c r="E553" s="208">
        <v>5889</v>
      </c>
      <c r="F553" s="208">
        <v>12693.25</v>
      </c>
      <c r="G553" s="208">
        <v>13323.25</v>
      </c>
      <c r="H553" s="208">
        <v>16127.5</v>
      </c>
      <c r="I553" s="208">
        <v>16477.5</v>
      </c>
      <c r="J553" s="208">
        <v>23706.97</v>
      </c>
      <c r="K553" s="208">
        <v>24161.97</v>
      </c>
      <c r="L553" s="208">
        <v>24161.97</v>
      </c>
      <c r="M553" s="208">
        <v>27574.47</v>
      </c>
      <c r="N553" s="208">
        <v>0</v>
      </c>
      <c r="O553" s="208">
        <v>2746</v>
      </c>
      <c r="P553" s="208">
        <v>10111</v>
      </c>
      <c r="Q553" s="208">
        <v>20994.06</v>
      </c>
      <c r="R553" s="208">
        <v>25429.040000000001</v>
      </c>
      <c r="S553" s="208">
        <v>25429.040000000001</v>
      </c>
      <c r="T553" s="208">
        <v>25948.29</v>
      </c>
      <c r="U553" s="208">
        <v>39662.29</v>
      </c>
      <c r="V553" s="208">
        <v>39662.29</v>
      </c>
      <c r="W553" s="208">
        <v>40192.29</v>
      </c>
      <c r="X553" s="208">
        <v>46124.59</v>
      </c>
      <c r="Y553" s="208">
        <v>56429.59</v>
      </c>
      <c r="Z553" s="208">
        <v>59782.07</v>
      </c>
      <c r="AA553" s="178">
        <f t="shared" si="16"/>
        <v>59782.07</v>
      </c>
    </row>
    <row r="554" spans="1:28" ht="15.75" thickBot="1" x14ac:dyDescent="0.3">
      <c r="A554" s="254" t="str">
        <f t="shared" si="17"/>
        <v>502114</v>
      </c>
      <c r="B554" s="241" t="s">
        <v>2017</v>
      </c>
      <c r="C554" s="188" t="s">
        <v>2018</v>
      </c>
      <c r="D554" s="188" t="s">
        <v>1875</v>
      </c>
      <c r="E554" s="209">
        <v>31392.25</v>
      </c>
      <c r="F554" s="209">
        <v>28643.75</v>
      </c>
      <c r="G554" s="209">
        <v>34450</v>
      </c>
      <c r="H554" s="209">
        <v>34981.25</v>
      </c>
      <c r="I554" s="209">
        <v>35442.5</v>
      </c>
      <c r="J554" s="209">
        <v>45645</v>
      </c>
      <c r="K554" s="209">
        <v>49922.5</v>
      </c>
      <c r="L554" s="209">
        <v>49922.5</v>
      </c>
      <c r="M554" s="209">
        <v>49922.5</v>
      </c>
      <c r="N554" s="209">
        <v>0</v>
      </c>
      <c r="O554" s="209">
        <v>0</v>
      </c>
      <c r="P554" s="209">
        <v>-1505</v>
      </c>
      <c r="Q554" s="209">
        <v>-1505</v>
      </c>
      <c r="R554" s="209">
        <v>-1505</v>
      </c>
      <c r="S554" s="209">
        <v>-1505</v>
      </c>
      <c r="T554" s="209">
        <v>331.32</v>
      </c>
      <c r="U554" s="209">
        <v>5500.82</v>
      </c>
      <c r="V554" s="209">
        <v>7400.32</v>
      </c>
      <c r="W554" s="209">
        <v>8368.32</v>
      </c>
      <c r="X554" s="209">
        <v>11800.07</v>
      </c>
      <c r="Y554" s="209">
        <v>16396.07</v>
      </c>
      <c r="Z554" s="209">
        <v>17378.07</v>
      </c>
      <c r="AA554" s="178">
        <f t="shared" si="16"/>
        <v>17378.07</v>
      </c>
    </row>
    <row r="555" spans="1:28" ht="15.75" thickBot="1" x14ac:dyDescent="0.3">
      <c r="A555" s="254" t="str">
        <f t="shared" si="17"/>
        <v>502115</v>
      </c>
      <c r="B555" s="241" t="s">
        <v>2019</v>
      </c>
      <c r="C555" s="188" t="s">
        <v>2020</v>
      </c>
      <c r="D555" s="188" t="s">
        <v>1875</v>
      </c>
      <c r="E555" s="208">
        <v>210330.19</v>
      </c>
      <c r="F555" s="208">
        <v>290349.40999999997</v>
      </c>
      <c r="G555" s="208">
        <v>352892.41</v>
      </c>
      <c r="H555" s="208">
        <v>399128.76</v>
      </c>
      <c r="I555" s="208">
        <v>449424.41</v>
      </c>
      <c r="J555" s="208">
        <v>503759.12</v>
      </c>
      <c r="K555" s="208">
        <v>568677.9</v>
      </c>
      <c r="L555" s="208">
        <v>594470.9</v>
      </c>
      <c r="M555" s="208">
        <v>633606.65</v>
      </c>
      <c r="N555" s="208">
        <v>0</v>
      </c>
      <c r="O555" s="208">
        <v>43188.5</v>
      </c>
      <c r="P555" s="208">
        <v>29253.5</v>
      </c>
      <c r="Q555" s="208">
        <v>29253.5</v>
      </c>
      <c r="R555" s="208">
        <v>29253.5</v>
      </c>
      <c r="S555" s="208">
        <v>53155</v>
      </c>
      <c r="T555" s="208">
        <v>83695</v>
      </c>
      <c r="U555" s="208">
        <v>130467.5</v>
      </c>
      <c r="V555" s="208">
        <v>148938</v>
      </c>
      <c r="W555" s="208">
        <v>156141</v>
      </c>
      <c r="X555" s="208">
        <v>156141</v>
      </c>
      <c r="Y555" s="208">
        <v>177869</v>
      </c>
      <c r="Z555" s="208">
        <v>191744.5</v>
      </c>
      <c r="AA555" s="178">
        <f t="shared" si="16"/>
        <v>191744.5</v>
      </c>
    </row>
    <row r="556" spans="1:28" ht="15.75" thickBot="1" x14ac:dyDescent="0.3">
      <c r="A556" s="254" t="str">
        <f t="shared" si="17"/>
        <v>502116</v>
      </c>
      <c r="B556" s="241" t="s">
        <v>2021</v>
      </c>
      <c r="C556" s="188" t="s">
        <v>2022</v>
      </c>
      <c r="D556" s="188" t="s">
        <v>1875</v>
      </c>
      <c r="E556" s="209">
        <v>408115.43</v>
      </c>
      <c r="F556" s="209">
        <v>509878.26</v>
      </c>
      <c r="G556" s="209">
        <v>615328.31999999995</v>
      </c>
      <c r="H556" s="209">
        <v>675049.32</v>
      </c>
      <c r="I556" s="209">
        <v>743265.07</v>
      </c>
      <c r="J556" s="209">
        <v>786813.51</v>
      </c>
      <c r="K556" s="209">
        <v>828403.19</v>
      </c>
      <c r="L556" s="209">
        <v>901928.34</v>
      </c>
      <c r="M556" s="209">
        <v>936475.67</v>
      </c>
      <c r="N556" s="209">
        <v>0</v>
      </c>
      <c r="O556" s="209">
        <v>30278.25</v>
      </c>
      <c r="P556" s="209">
        <v>77651.75</v>
      </c>
      <c r="Q556" s="209">
        <v>138926.95000000001</v>
      </c>
      <c r="R556" s="209">
        <v>196541.75</v>
      </c>
      <c r="S556" s="209">
        <v>298929</v>
      </c>
      <c r="T556" s="209">
        <v>347221.39</v>
      </c>
      <c r="U556" s="209">
        <v>423086.39</v>
      </c>
      <c r="V556" s="209">
        <v>500807.39</v>
      </c>
      <c r="W556" s="209">
        <v>551968.64</v>
      </c>
      <c r="X556" s="209">
        <v>603063.14</v>
      </c>
      <c r="Y556" s="209">
        <v>672932.5</v>
      </c>
      <c r="Z556" s="209">
        <v>754789.97</v>
      </c>
      <c r="AA556" s="178">
        <f t="shared" si="16"/>
        <v>754789.97</v>
      </c>
    </row>
    <row r="557" spans="1:28" ht="15.75" thickBot="1" x14ac:dyDescent="0.3">
      <c r="A557" s="254" t="str">
        <f t="shared" si="17"/>
        <v>502118</v>
      </c>
      <c r="B557" s="241" t="s">
        <v>2023</v>
      </c>
      <c r="C557" s="188" t="s">
        <v>2024</v>
      </c>
      <c r="D557" s="188" t="s">
        <v>1875</v>
      </c>
      <c r="E557" s="208">
        <v>222232.5</v>
      </c>
      <c r="F557" s="208">
        <v>231221.5</v>
      </c>
      <c r="G557" s="208">
        <v>251207.05</v>
      </c>
      <c r="H557" s="208">
        <v>245930.85</v>
      </c>
      <c r="I557" s="208">
        <v>253573.6</v>
      </c>
      <c r="J557" s="208">
        <v>252863.06</v>
      </c>
      <c r="K557" s="208">
        <v>258372.68</v>
      </c>
      <c r="L557" s="208">
        <v>258372.68</v>
      </c>
      <c r="M557" s="208">
        <v>262372.68</v>
      </c>
      <c r="N557" s="208">
        <v>0</v>
      </c>
      <c r="O557" s="208">
        <v>1596.2</v>
      </c>
      <c r="P557" s="208">
        <v>1596.2</v>
      </c>
      <c r="Q557" s="208">
        <v>1596.2</v>
      </c>
      <c r="R557" s="208">
        <v>3269.5</v>
      </c>
      <c r="S557" s="208">
        <v>3269.5</v>
      </c>
      <c r="T557" s="208">
        <v>3269.5</v>
      </c>
      <c r="U557" s="208">
        <v>3269.5</v>
      </c>
      <c r="V557" s="208">
        <v>3269.5</v>
      </c>
      <c r="W557" s="208">
        <v>3269.5</v>
      </c>
      <c r="X557" s="208">
        <v>3269.5</v>
      </c>
      <c r="Y557" s="208">
        <v>3269.5</v>
      </c>
      <c r="Z557" s="208">
        <v>3269.5</v>
      </c>
      <c r="AA557" s="178">
        <f t="shared" si="16"/>
        <v>3269.5</v>
      </c>
    </row>
    <row r="558" spans="1:28" ht="15.75" thickBot="1" x14ac:dyDescent="0.3">
      <c r="A558" s="254" t="str">
        <f t="shared" si="17"/>
        <v>502121</v>
      </c>
      <c r="B558" s="241" t="s">
        <v>2025</v>
      </c>
      <c r="C558" s="188" t="s">
        <v>2026</v>
      </c>
      <c r="D558" s="188" t="s">
        <v>1875</v>
      </c>
      <c r="E558" s="208">
        <v>0</v>
      </c>
      <c r="F558" s="208">
        <v>0</v>
      </c>
      <c r="G558" s="208">
        <v>0</v>
      </c>
      <c r="H558" s="208">
        <v>0</v>
      </c>
      <c r="I558" s="208">
        <v>1085.1199999999999</v>
      </c>
      <c r="J558" s="208">
        <v>1085.1199999999999</v>
      </c>
      <c r="K558" s="208">
        <v>1085.1199999999999</v>
      </c>
      <c r="L558" s="208">
        <v>1085.1199999999999</v>
      </c>
      <c r="M558" s="208">
        <v>1085.1199999999999</v>
      </c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178">
        <f t="shared" si="16"/>
        <v>0</v>
      </c>
    </row>
    <row r="559" spans="1:28" ht="15.75" thickBot="1" x14ac:dyDescent="0.3">
      <c r="A559" s="254" t="str">
        <f t="shared" si="17"/>
        <v>502125</v>
      </c>
      <c r="B559" s="241" t="s">
        <v>2027</v>
      </c>
      <c r="C559" s="188" t="s">
        <v>2028</v>
      </c>
      <c r="D559" s="188" t="s">
        <v>1875</v>
      </c>
      <c r="E559" s="209">
        <v>1135545.82</v>
      </c>
      <c r="F559" s="209">
        <v>2662985.2400000002</v>
      </c>
      <c r="G559" s="209">
        <v>3202944.84</v>
      </c>
      <c r="H559" s="209">
        <v>3678107.79</v>
      </c>
      <c r="I559" s="209">
        <v>4319067.2</v>
      </c>
      <c r="J559" s="209">
        <v>4675506.42</v>
      </c>
      <c r="K559" s="209">
        <v>5181509.3899999997</v>
      </c>
      <c r="L559" s="209">
        <v>5603771.2300000004</v>
      </c>
      <c r="M559" s="209">
        <v>5979284.4800000004</v>
      </c>
      <c r="N559" s="209">
        <v>0</v>
      </c>
      <c r="O559" s="209">
        <v>692655.97</v>
      </c>
      <c r="P559" s="209">
        <v>1244043.1399999999</v>
      </c>
      <c r="Q559" s="209">
        <v>2311619.46</v>
      </c>
      <c r="R559" s="209">
        <v>2469210.5</v>
      </c>
      <c r="S559" s="209">
        <v>2997398.24</v>
      </c>
      <c r="T559" s="209">
        <v>3673553.65</v>
      </c>
      <c r="U559" s="209">
        <v>4484911.38</v>
      </c>
      <c r="V559" s="209">
        <v>4911962.0999999996</v>
      </c>
      <c r="W559" s="209">
        <v>5264930.25</v>
      </c>
      <c r="X559" s="209">
        <v>5774329.3600000003</v>
      </c>
      <c r="Y559" s="209">
        <v>6298993.6600000001</v>
      </c>
      <c r="Z559" s="209">
        <v>7142347.7599999998</v>
      </c>
      <c r="AA559" s="178">
        <f t="shared" si="16"/>
        <v>7142347.7599999998</v>
      </c>
    </row>
    <row r="560" spans="1:28" ht="15.75" thickBot="1" x14ac:dyDescent="0.3">
      <c r="A560" s="254" t="str">
        <f t="shared" si="17"/>
        <v>502126</v>
      </c>
      <c r="B560" s="241" t="s">
        <v>2029</v>
      </c>
      <c r="C560" s="188" t="s">
        <v>2030</v>
      </c>
      <c r="D560" s="188" t="s">
        <v>1875</v>
      </c>
      <c r="E560" s="209">
        <v>2575</v>
      </c>
      <c r="F560" s="209">
        <v>0</v>
      </c>
      <c r="G560" s="209">
        <v>4312.5</v>
      </c>
      <c r="H560" s="209">
        <v>5260.8</v>
      </c>
      <c r="I560" s="209">
        <v>-2575</v>
      </c>
      <c r="J560" s="209">
        <v>-2575</v>
      </c>
      <c r="K560" s="209">
        <v>-2575</v>
      </c>
      <c r="L560" s="209">
        <v>-2575</v>
      </c>
      <c r="M560" s="209">
        <v>-2575</v>
      </c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  <c r="AA560" s="178">
        <f t="shared" si="16"/>
        <v>0</v>
      </c>
    </row>
    <row r="561" spans="1:27" ht="15.75" thickBot="1" x14ac:dyDescent="0.3">
      <c r="A561" s="254" t="str">
        <f t="shared" si="17"/>
        <v>502127</v>
      </c>
      <c r="B561" s="241" t="s">
        <v>2031</v>
      </c>
      <c r="C561" s="188" t="s">
        <v>2032</v>
      </c>
      <c r="D561" s="188" t="s">
        <v>1875</v>
      </c>
      <c r="E561" s="208">
        <v>0</v>
      </c>
      <c r="F561" s="208">
        <v>0</v>
      </c>
      <c r="G561" s="208">
        <v>0</v>
      </c>
      <c r="H561" s="208">
        <v>35.5</v>
      </c>
      <c r="I561" s="208">
        <v>35.5</v>
      </c>
      <c r="J561" s="208">
        <v>1318.2</v>
      </c>
      <c r="K561" s="208">
        <v>1318.2</v>
      </c>
      <c r="L561" s="208">
        <v>1318.2</v>
      </c>
      <c r="M561" s="208">
        <v>1318.2</v>
      </c>
      <c r="N561" s="208"/>
      <c r="O561" s="208"/>
      <c r="P561" s="208"/>
      <c r="Q561" s="208"/>
      <c r="R561" s="208">
        <v>0</v>
      </c>
      <c r="S561" s="208">
        <v>0</v>
      </c>
      <c r="T561" s="208">
        <v>773.3</v>
      </c>
      <c r="U561" s="208">
        <v>773.3</v>
      </c>
      <c r="V561" s="208">
        <v>773.3</v>
      </c>
      <c r="W561" s="208">
        <v>1271.26</v>
      </c>
      <c r="X561" s="208">
        <v>2474.98</v>
      </c>
      <c r="Y561" s="208">
        <v>2500.66</v>
      </c>
      <c r="Z561" s="208">
        <v>2500.66</v>
      </c>
      <c r="AA561" s="178">
        <f t="shared" si="16"/>
        <v>2500.66</v>
      </c>
    </row>
    <row r="562" spans="1:27" ht="15.75" thickBot="1" x14ac:dyDescent="0.3">
      <c r="A562" s="254" t="str">
        <f t="shared" si="17"/>
        <v>502129</v>
      </c>
      <c r="B562" s="241" t="s">
        <v>2033</v>
      </c>
      <c r="C562" s="188" t="s">
        <v>2034</v>
      </c>
      <c r="D562" s="188" t="s">
        <v>1875</v>
      </c>
      <c r="E562" s="209">
        <v>428296.14</v>
      </c>
      <c r="F562" s="209">
        <v>489801.35</v>
      </c>
      <c r="G562" s="209">
        <v>546455.69999999995</v>
      </c>
      <c r="H562" s="209">
        <v>646758.85</v>
      </c>
      <c r="I562" s="209">
        <v>744623.25</v>
      </c>
      <c r="J562" s="209">
        <v>815826.62</v>
      </c>
      <c r="K562" s="209">
        <v>965800.78</v>
      </c>
      <c r="L562" s="209">
        <v>1039368.33</v>
      </c>
      <c r="M562" s="209">
        <v>1100666.02</v>
      </c>
      <c r="N562" s="209">
        <v>0</v>
      </c>
      <c r="O562" s="209">
        <v>52822.79</v>
      </c>
      <c r="P562" s="209">
        <v>63789.69</v>
      </c>
      <c r="Q562" s="209">
        <v>161350.44</v>
      </c>
      <c r="R562" s="209">
        <v>311689.19</v>
      </c>
      <c r="S562" s="209">
        <v>453472.94</v>
      </c>
      <c r="T562" s="209">
        <v>606145.93999999994</v>
      </c>
      <c r="U562" s="209">
        <v>750135.44</v>
      </c>
      <c r="V562" s="209">
        <v>845256.94</v>
      </c>
      <c r="W562" s="209">
        <v>942906.44</v>
      </c>
      <c r="X562" s="209">
        <v>1001631.44</v>
      </c>
      <c r="Y562" s="209">
        <v>1054721.69</v>
      </c>
      <c r="Z562" s="209">
        <v>1090787.19</v>
      </c>
      <c r="AA562" s="178">
        <f t="shared" si="16"/>
        <v>1090787.19</v>
      </c>
    </row>
    <row r="563" spans="1:27" ht="15.75" thickBot="1" x14ac:dyDescent="0.3">
      <c r="A563" s="254" t="str">
        <f t="shared" si="17"/>
        <v>502130</v>
      </c>
      <c r="B563" s="241" t="s">
        <v>3682</v>
      </c>
      <c r="C563" s="188" t="s">
        <v>3683</v>
      </c>
      <c r="D563" s="188" t="s">
        <v>1875</v>
      </c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>
        <v>0</v>
      </c>
      <c r="P563" s="208">
        <v>0</v>
      </c>
      <c r="Q563" s="208">
        <v>0</v>
      </c>
      <c r="R563" s="208">
        <v>0</v>
      </c>
      <c r="S563" s="208">
        <v>0</v>
      </c>
      <c r="T563" s="208">
        <v>0</v>
      </c>
      <c r="U563" s="208">
        <v>178170.54</v>
      </c>
      <c r="V563" s="208">
        <v>1055386.44</v>
      </c>
      <c r="W563" s="208">
        <v>1436583.92</v>
      </c>
      <c r="X563" s="208">
        <v>1669273.37</v>
      </c>
      <c r="Y563" s="208">
        <v>1919831.7</v>
      </c>
      <c r="Z563" s="208">
        <v>2004761.07</v>
      </c>
      <c r="AA563" s="178">
        <f t="shared" si="16"/>
        <v>2004761.07</v>
      </c>
    </row>
    <row r="564" spans="1:27" ht="15.75" thickBot="1" x14ac:dyDescent="0.3">
      <c r="A564" s="254" t="str">
        <f t="shared" si="17"/>
        <v>502134</v>
      </c>
      <c r="B564" s="241" t="s">
        <v>2035</v>
      </c>
      <c r="C564" s="188" t="s">
        <v>2036</v>
      </c>
      <c r="D564" s="188" t="s">
        <v>1875</v>
      </c>
      <c r="E564" s="209">
        <v>-4827.1499999999996</v>
      </c>
      <c r="F564" s="209">
        <v>-2150.39</v>
      </c>
      <c r="G564" s="209">
        <v>13251.34</v>
      </c>
      <c r="H564" s="209">
        <v>51686.76</v>
      </c>
      <c r="I564" s="209">
        <v>56230.22</v>
      </c>
      <c r="J564" s="209">
        <v>46667.22</v>
      </c>
      <c r="K564" s="209">
        <v>46667.22</v>
      </c>
      <c r="L564" s="209">
        <v>46667.22</v>
      </c>
      <c r="M564" s="209">
        <v>46667.22</v>
      </c>
      <c r="N564" s="209">
        <v>0</v>
      </c>
      <c r="O564" s="209">
        <v>1010.8</v>
      </c>
      <c r="P564" s="209">
        <v>1010.8</v>
      </c>
      <c r="Q564" s="209">
        <v>1010.8</v>
      </c>
      <c r="R564" s="209">
        <v>1010.8</v>
      </c>
      <c r="S564" s="209">
        <v>1010.8</v>
      </c>
      <c r="T564" s="209">
        <v>1010.8</v>
      </c>
      <c r="U564" s="209">
        <v>1010.8</v>
      </c>
      <c r="V564" s="209">
        <v>3240.8</v>
      </c>
      <c r="W564" s="209">
        <v>3240.8</v>
      </c>
      <c r="X564" s="209">
        <v>3240.8</v>
      </c>
      <c r="Y564" s="209">
        <v>3240.8</v>
      </c>
      <c r="Z564" s="209">
        <v>3240.8</v>
      </c>
      <c r="AA564" s="178">
        <f t="shared" si="16"/>
        <v>3240.8</v>
      </c>
    </row>
    <row r="565" spans="1:27" ht="15.75" thickBot="1" x14ac:dyDescent="0.3">
      <c r="A565" s="254" t="str">
        <f t="shared" si="17"/>
        <v>502140</v>
      </c>
      <c r="B565" s="241" t="s">
        <v>2037</v>
      </c>
      <c r="C565" s="188" t="s">
        <v>2038</v>
      </c>
      <c r="D565" s="188" t="s">
        <v>1875</v>
      </c>
      <c r="E565" s="208">
        <v>259.75</v>
      </c>
      <c r="F565" s="208">
        <v>516.25</v>
      </c>
      <c r="G565" s="208">
        <v>516.25</v>
      </c>
      <c r="H565" s="208">
        <v>691.75</v>
      </c>
      <c r="I565" s="208">
        <v>938.65</v>
      </c>
      <c r="J565" s="208">
        <v>938.65</v>
      </c>
      <c r="K565" s="208">
        <v>1089.25</v>
      </c>
      <c r="L565" s="208">
        <v>1089.25</v>
      </c>
      <c r="M565" s="208">
        <v>1790.25</v>
      </c>
      <c r="N565" s="208">
        <v>0</v>
      </c>
      <c r="O565" s="208">
        <v>730.25</v>
      </c>
      <c r="P565" s="208">
        <v>974.61</v>
      </c>
      <c r="Q565" s="208">
        <v>1221.3599999999999</v>
      </c>
      <c r="R565" s="208">
        <v>2087.61</v>
      </c>
      <c r="S565" s="208">
        <v>3484.61</v>
      </c>
      <c r="T565" s="208">
        <v>3844.25</v>
      </c>
      <c r="U565" s="208">
        <v>4747.75</v>
      </c>
      <c r="V565" s="208">
        <v>4922.75</v>
      </c>
      <c r="W565" s="208">
        <v>4922.75</v>
      </c>
      <c r="X565" s="208">
        <v>4922.75</v>
      </c>
      <c r="Y565" s="208">
        <v>4922.75</v>
      </c>
      <c r="Z565" s="208">
        <v>4922.75</v>
      </c>
      <c r="AA565" s="178">
        <f t="shared" si="16"/>
        <v>4922.75</v>
      </c>
    </row>
    <row r="566" spans="1:27" ht="15.75" thickBot="1" x14ac:dyDescent="0.3">
      <c r="A566" s="254" t="str">
        <f t="shared" si="17"/>
        <v>502150</v>
      </c>
      <c r="B566" s="241" t="s">
        <v>2039</v>
      </c>
      <c r="C566" s="188" t="s">
        <v>2040</v>
      </c>
      <c r="D566" s="188" t="s">
        <v>1875</v>
      </c>
      <c r="E566" s="208">
        <v>0</v>
      </c>
      <c r="F566" s="208">
        <v>0</v>
      </c>
      <c r="G566" s="208">
        <v>9700</v>
      </c>
      <c r="H566" s="208">
        <v>0</v>
      </c>
      <c r="I566" s="208">
        <v>0</v>
      </c>
      <c r="J566" s="208">
        <v>0</v>
      </c>
      <c r="K566" s="208">
        <v>0</v>
      </c>
      <c r="L566" s="208">
        <v>0</v>
      </c>
      <c r="M566" s="208">
        <v>0</v>
      </c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178">
        <f t="shared" si="16"/>
        <v>0</v>
      </c>
    </row>
    <row r="567" spans="1:27" ht="15.75" thickBot="1" x14ac:dyDescent="0.3">
      <c r="A567" s="254" t="str">
        <f t="shared" si="17"/>
        <v>502160</v>
      </c>
      <c r="B567" s="241" t="s">
        <v>2041</v>
      </c>
      <c r="C567" s="188" t="s">
        <v>2042</v>
      </c>
      <c r="D567" s="188" t="s">
        <v>1875</v>
      </c>
      <c r="E567" s="209">
        <v>270991.74</v>
      </c>
      <c r="F567" s="209">
        <v>334009.96000000002</v>
      </c>
      <c r="G567" s="209">
        <v>447657.36</v>
      </c>
      <c r="H567" s="209">
        <v>617178.56000000006</v>
      </c>
      <c r="I567" s="209">
        <v>812583.66</v>
      </c>
      <c r="J567" s="209">
        <v>1017346.09</v>
      </c>
      <c r="K567" s="209">
        <v>1016156.41</v>
      </c>
      <c r="L567" s="209">
        <v>1097782.6599999999</v>
      </c>
      <c r="M567" s="209">
        <v>1163182.5900000001</v>
      </c>
      <c r="N567" s="209">
        <v>0</v>
      </c>
      <c r="O567" s="209">
        <v>51674.04</v>
      </c>
      <c r="P567" s="209">
        <v>109622.75</v>
      </c>
      <c r="Q567" s="209">
        <v>225768.2</v>
      </c>
      <c r="R567" s="209">
        <v>401187.48</v>
      </c>
      <c r="S567" s="209">
        <v>654572.80000000005</v>
      </c>
      <c r="T567" s="209">
        <v>802130.36</v>
      </c>
      <c r="U567" s="209">
        <v>948275.89</v>
      </c>
      <c r="V567" s="209">
        <v>1079907.6399999999</v>
      </c>
      <c r="W567" s="209">
        <v>1232405.3</v>
      </c>
      <c r="X567" s="209">
        <v>1413295.74</v>
      </c>
      <c r="Y567" s="209">
        <v>1611443.72</v>
      </c>
      <c r="Z567" s="209">
        <v>1817820.79</v>
      </c>
      <c r="AA567" s="178">
        <f t="shared" si="16"/>
        <v>1817820.79</v>
      </c>
    </row>
    <row r="568" spans="1:27" ht="15.75" thickBot="1" x14ac:dyDescent="0.3">
      <c r="A568" s="254" t="str">
        <f t="shared" si="17"/>
        <v>502165</v>
      </c>
      <c r="B568" s="241" t="s">
        <v>2043</v>
      </c>
      <c r="C568" s="188" t="s">
        <v>2044</v>
      </c>
      <c r="D568" s="188" t="s">
        <v>1875</v>
      </c>
      <c r="E568" s="208">
        <v>406896.11</v>
      </c>
      <c r="F568" s="208">
        <v>414597.21</v>
      </c>
      <c r="G568" s="208">
        <v>438909.97</v>
      </c>
      <c r="H568" s="208">
        <v>446161.01</v>
      </c>
      <c r="I568" s="208">
        <v>464607.11</v>
      </c>
      <c r="J568" s="208">
        <v>485750.36</v>
      </c>
      <c r="K568" s="208">
        <v>639344.24</v>
      </c>
      <c r="L568" s="208">
        <v>794852.03</v>
      </c>
      <c r="M568" s="208">
        <v>897863.48</v>
      </c>
      <c r="N568" s="208">
        <v>0</v>
      </c>
      <c r="O568" s="208">
        <v>130065.18</v>
      </c>
      <c r="P568" s="208">
        <v>245458.89</v>
      </c>
      <c r="Q568" s="208">
        <v>352341.22</v>
      </c>
      <c r="R568" s="208">
        <v>483969.94</v>
      </c>
      <c r="S568" s="208">
        <v>719440.62</v>
      </c>
      <c r="T568" s="208">
        <v>887054.01</v>
      </c>
      <c r="U568" s="208">
        <v>1041292.7</v>
      </c>
      <c r="V568" s="208">
        <v>1181882.8</v>
      </c>
      <c r="W568" s="208">
        <v>1291889.6499999999</v>
      </c>
      <c r="X568" s="208">
        <v>1429056.74</v>
      </c>
      <c r="Y568" s="208">
        <v>1559925.75</v>
      </c>
      <c r="Z568" s="208">
        <v>1684391.82</v>
      </c>
      <c r="AA568" s="178">
        <f t="shared" si="16"/>
        <v>1684391.82</v>
      </c>
    </row>
    <row r="569" spans="1:27" ht="15.75" thickBot="1" x14ac:dyDescent="0.3">
      <c r="A569" s="254" t="str">
        <f t="shared" si="17"/>
        <v>502170</v>
      </c>
      <c r="B569" s="241" t="s">
        <v>2045</v>
      </c>
      <c r="C569" s="188" t="s">
        <v>2046</v>
      </c>
      <c r="D569" s="188" t="s">
        <v>1875</v>
      </c>
      <c r="E569" s="209">
        <v>1424734.74</v>
      </c>
      <c r="F569" s="209">
        <v>1908618.07</v>
      </c>
      <c r="G569" s="209">
        <v>2462858.16</v>
      </c>
      <c r="H569" s="209">
        <v>2959392.48</v>
      </c>
      <c r="I569" s="209">
        <v>3398049.92</v>
      </c>
      <c r="J569" s="209">
        <v>3580327.1</v>
      </c>
      <c r="K569" s="209">
        <v>3923557.35</v>
      </c>
      <c r="L569" s="209">
        <v>4469908.8</v>
      </c>
      <c r="M569" s="209">
        <v>4947491.67</v>
      </c>
      <c r="N569" s="209">
        <v>0</v>
      </c>
      <c r="O569" s="209">
        <v>108208.64</v>
      </c>
      <c r="P569" s="209">
        <v>467643.82</v>
      </c>
      <c r="Q569" s="209">
        <v>1061973.6200000001</v>
      </c>
      <c r="R569" s="209">
        <v>1590586.25</v>
      </c>
      <c r="S569" s="209">
        <v>2202749.16</v>
      </c>
      <c r="T569" s="209">
        <v>2788876.54</v>
      </c>
      <c r="U569" s="209">
        <v>2863610.69</v>
      </c>
      <c r="V569" s="209">
        <v>3512126.23</v>
      </c>
      <c r="W569" s="209">
        <v>4074974.34</v>
      </c>
      <c r="X569" s="209">
        <v>4522783.12</v>
      </c>
      <c r="Y569" s="209">
        <v>4904808.4000000004</v>
      </c>
      <c r="Z569" s="209">
        <v>5301042.97</v>
      </c>
      <c r="AA569" s="178">
        <f t="shared" si="16"/>
        <v>5301042.97</v>
      </c>
    </row>
    <row r="570" spans="1:27" ht="15.75" thickBot="1" x14ac:dyDescent="0.3">
      <c r="A570" s="254" t="str">
        <f t="shared" si="17"/>
        <v>502171</v>
      </c>
      <c r="B570" s="241" t="s">
        <v>2047</v>
      </c>
      <c r="C570" s="188" t="s">
        <v>2048</v>
      </c>
      <c r="D570" s="188" t="s">
        <v>1875</v>
      </c>
      <c r="E570" s="208">
        <v>44814.25</v>
      </c>
      <c r="F570" s="208">
        <v>58919.25</v>
      </c>
      <c r="G570" s="208">
        <v>61339.25</v>
      </c>
      <c r="H570" s="208">
        <v>74249.25</v>
      </c>
      <c r="I570" s="208">
        <v>85249.25</v>
      </c>
      <c r="J570" s="208">
        <v>85249.25</v>
      </c>
      <c r="K570" s="208">
        <v>84734.25</v>
      </c>
      <c r="L570" s="208">
        <v>102214.25</v>
      </c>
      <c r="M570" s="208">
        <v>121554.25</v>
      </c>
      <c r="N570" s="208">
        <v>0</v>
      </c>
      <c r="O570" s="208">
        <v>3060</v>
      </c>
      <c r="P570" s="208">
        <v>3060</v>
      </c>
      <c r="Q570" s="208">
        <v>25129.79</v>
      </c>
      <c r="R570" s="208">
        <v>27812.3</v>
      </c>
      <c r="S570" s="208">
        <v>30737.3</v>
      </c>
      <c r="T570" s="208">
        <v>32510.799999999999</v>
      </c>
      <c r="U570" s="208">
        <v>45762.3</v>
      </c>
      <c r="V570" s="208">
        <v>54632.800000000003</v>
      </c>
      <c r="W570" s="208">
        <v>54772.800000000003</v>
      </c>
      <c r="X570" s="208">
        <v>56035.05</v>
      </c>
      <c r="Y570" s="208">
        <v>56535.05</v>
      </c>
      <c r="Z570" s="208">
        <v>56535.05</v>
      </c>
      <c r="AA570" s="178">
        <f t="shared" si="16"/>
        <v>56535.05</v>
      </c>
    </row>
    <row r="571" spans="1:27" ht="15.75" thickBot="1" x14ac:dyDescent="0.3">
      <c r="A571" s="254" t="str">
        <f t="shared" si="17"/>
        <v>502180</v>
      </c>
      <c r="B571" s="241" t="s">
        <v>2049</v>
      </c>
      <c r="C571" s="188" t="s">
        <v>2050</v>
      </c>
      <c r="D571" s="188" t="s">
        <v>1875</v>
      </c>
      <c r="E571" s="209">
        <v>958147.26</v>
      </c>
      <c r="F571" s="209">
        <v>1355461.56</v>
      </c>
      <c r="G571" s="209">
        <v>1586919.2</v>
      </c>
      <c r="H571" s="209">
        <v>1871789.45</v>
      </c>
      <c r="I571" s="209">
        <v>2118002.37</v>
      </c>
      <c r="J571" s="209">
        <v>2436964.1</v>
      </c>
      <c r="K571" s="209">
        <v>2897537.48</v>
      </c>
      <c r="L571" s="209">
        <v>3317157.25</v>
      </c>
      <c r="M571" s="209">
        <v>3789824.41</v>
      </c>
      <c r="N571" s="209">
        <v>0</v>
      </c>
      <c r="O571" s="209">
        <v>296434.17</v>
      </c>
      <c r="P571" s="209">
        <v>719942.38</v>
      </c>
      <c r="Q571" s="209">
        <v>889680.27</v>
      </c>
      <c r="R571" s="209">
        <v>1186960.17</v>
      </c>
      <c r="S571" s="209">
        <v>1781839.33</v>
      </c>
      <c r="T571" s="209">
        <v>2519268.61</v>
      </c>
      <c r="U571" s="209">
        <v>2891239.37</v>
      </c>
      <c r="V571" s="209">
        <v>3518411.81</v>
      </c>
      <c r="W571" s="209">
        <v>4234466.91</v>
      </c>
      <c r="X571" s="209">
        <v>4797049.3</v>
      </c>
      <c r="Y571" s="209">
        <v>5205773.29</v>
      </c>
      <c r="Z571" s="209">
        <v>5624130.4900000002</v>
      </c>
      <c r="AA571" s="178">
        <f t="shared" si="16"/>
        <v>5624130.4900000002</v>
      </c>
    </row>
    <row r="572" spans="1:27" ht="15.75" thickBot="1" x14ac:dyDescent="0.3">
      <c r="A572" s="254" t="str">
        <f t="shared" si="17"/>
        <v>502185</v>
      </c>
      <c r="B572" s="241" t="s">
        <v>2051</v>
      </c>
      <c r="C572" s="188" t="s">
        <v>2052</v>
      </c>
      <c r="D572" s="188" t="s">
        <v>1875</v>
      </c>
      <c r="E572" s="209">
        <v>3008.18</v>
      </c>
      <c r="F572" s="209">
        <v>3008.18</v>
      </c>
      <c r="G572" s="209">
        <v>3008.18</v>
      </c>
      <c r="H572" s="209">
        <v>3008.18</v>
      </c>
      <c r="I572" s="209">
        <v>3008.18</v>
      </c>
      <c r="J572" s="209">
        <v>3008.18</v>
      </c>
      <c r="K572" s="209">
        <v>3008.18</v>
      </c>
      <c r="L572" s="209">
        <v>3008.18</v>
      </c>
      <c r="M572" s="209">
        <v>3008.18</v>
      </c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  <c r="AA572" s="178">
        <f t="shared" si="16"/>
        <v>0</v>
      </c>
    </row>
    <row r="573" spans="1:27" ht="15.75" thickBot="1" x14ac:dyDescent="0.3">
      <c r="A573" s="254" t="str">
        <f t="shared" si="17"/>
        <v>502195</v>
      </c>
      <c r="B573" s="241" t="s">
        <v>2053</v>
      </c>
      <c r="C573" s="188" t="s">
        <v>2054</v>
      </c>
      <c r="D573" s="188" t="s">
        <v>1875</v>
      </c>
      <c r="E573" s="208">
        <v>352797.57</v>
      </c>
      <c r="F573" s="208">
        <v>433332.16</v>
      </c>
      <c r="G573" s="208">
        <v>504965.85</v>
      </c>
      <c r="H573" s="208">
        <v>582091.12</v>
      </c>
      <c r="I573" s="208">
        <v>643151.41</v>
      </c>
      <c r="J573" s="208">
        <v>698976.48</v>
      </c>
      <c r="K573" s="208">
        <v>762617.45</v>
      </c>
      <c r="L573" s="208">
        <v>814620.58</v>
      </c>
      <c r="M573" s="208">
        <v>876115.97</v>
      </c>
      <c r="N573" s="208">
        <v>0</v>
      </c>
      <c r="O573" s="208">
        <v>45968.5</v>
      </c>
      <c r="P573" s="208">
        <v>122515.28</v>
      </c>
      <c r="Q573" s="208">
        <v>183099.61</v>
      </c>
      <c r="R573" s="208">
        <v>258279.29</v>
      </c>
      <c r="S573" s="208">
        <v>373469.35</v>
      </c>
      <c r="T573" s="208">
        <v>459453.17</v>
      </c>
      <c r="U573" s="208">
        <v>538772.32999999996</v>
      </c>
      <c r="V573" s="208">
        <v>609363.92000000004</v>
      </c>
      <c r="W573" s="208">
        <v>696373.48</v>
      </c>
      <c r="X573" s="208">
        <v>779371.22</v>
      </c>
      <c r="Y573" s="208">
        <v>847011.47</v>
      </c>
      <c r="Z573" s="208">
        <v>1009459.92</v>
      </c>
      <c r="AA573" s="178">
        <f t="shared" si="16"/>
        <v>1009459.92</v>
      </c>
    </row>
    <row r="574" spans="1:27" ht="15.75" thickBot="1" x14ac:dyDescent="0.3">
      <c r="A574" s="254" t="str">
        <f t="shared" si="17"/>
        <v>502199</v>
      </c>
      <c r="B574" s="241" t="s">
        <v>2055</v>
      </c>
      <c r="C574" s="188" t="s">
        <v>2056</v>
      </c>
      <c r="D574" s="188" t="s">
        <v>1875</v>
      </c>
      <c r="E574" s="209">
        <v>600</v>
      </c>
      <c r="F574" s="209">
        <v>600</v>
      </c>
      <c r="G574" s="209">
        <v>600</v>
      </c>
      <c r="H574" s="209">
        <v>600</v>
      </c>
      <c r="I574" s="209">
        <v>600</v>
      </c>
      <c r="J574" s="209">
        <v>600</v>
      </c>
      <c r="K574" s="209">
        <v>600</v>
      </c>
      <c r="L574" s="209">
        <v>600</v>
      </c>
      <c r="M574" s="209">
        <v>600</v>
      </c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>
        <v>0</v>
      </c>
      <c r="Y574" s="209">
        <v>10585</v>
      </c>
      <c r="Z574" s="209">
        <v>10585</v>
      </c>
      <c r="AA574" s="178">
        <f t="shared" si="16"/>
        <v>10585</v>
      </c>
    </row>
    <row r="575" spans="1:27" ht="15.75" thickBot="1" x14ac:dyDescent="0.3">
      <c r="A575" s="254" t="str">
        <f t="shared" si="17"/>
        <v>502200</v>
      </c>
      <c r="B575" s="241" t="s">
        <v>2057</v>
      </c>
      <c r="C575" s="188" t="s">
        <v>2058</v>
      </c>
      <c r="D575" s="188" t="s">
        <v>1875</v>
      </c>
      <c r="E575" s="208">
        <v>7949522.6500000004</v>
      </c>
      <c r="F575" s="208">
        <v>9684230.1300000008</v>
      </c>
      <c r="G575" s="208">
        <v>11238236.82</v>
      </c>
      <c r="H575" s="208">
        <v>13012383.949999999</v>
      </c>
      <c r="I575" s="208">
        <v>14763069.869999999</v>
      </c>
      <c r="J575" s="208">
        <v>17704351.289999999</v>
      </c>
      <c r="K575" s="208">
        <v>19574401.039999999</v>
      </c>
      <c r="L575" s="208">
        <v>21495137.030000001</v>
      </c>
      <c r="M575" s="208">
        <v>23469857.530000001</v>
      </c>
      <c r="N575" s="208">
        <v>0</v>
      </c>
      <c r="O575" s="208">
        <v>1593763.12</v>
      </c>
      <c r="P575" s="208">
        <v>3503012.07</v>
      </c>
      <c r="Q575" s="208">
        <v>5794344.9500000002</v>
      </c>
      <c r="R575" s="208">
        <v>7356869.4800000004</v>
      </c>
      <c r="S575" s="208">
        <v>8941228.7100000009</v>
      </c>
      <c r="T575" s="208">
        <v>10572744.949999999</v>
      </c>
      <c r="U575" s="208">
        <v>12135381.630000001</v>
      </c>
      <c r="V575" s="208">
        <v>13750293.17</v>
      </c>
      <c r="W575" s="208">
        <v>15335579.060000001</v>
      </c>
      <c r="X575" s="208">
        <v>16914789.260000002</v>
      </c>
      <c r="Y575" s="208">
        <v>18751381.059999999</v>
      </c>
      <c r="Z575" s="208">
        <v>19876656.989999998</v>
      </c>
      <c r="AA575" s="178">
        <f t="shared" si="16"/>
        <v>19876656.989999998</v>
      </c>
    </row>
    <row r="576" spans="1:27" ht="15.75" thickBot="1" x14ac:dyDescent="0.3">
      <c r="A576" s="254" t="str">
        <f t="shared" si="17"/>
        <v>502220</v>
      </c>
      <c r="B576" s="241" t="s">
        <v>2059</v>
      </c>
      <c r="C576" s="188" t="s">
        <v>2060</v>
      </c>
      <c r="D576" s="188" t="s">
        <v>1875</v>
      </c>
      <c r="E576" s="209">
        <v>908294.1</v>
      </c>
      <c r="F576" s="209">
        <v>1083778.7</v>
      </c>
      <c r="G576" s="209">
        <v>1259380.99</v>
      </c>
      <c r="H576" s="209">
        <v>1467894.75</v>
      </c>
      <c r="I576" s="209">
        <v>1645184.39</v>
      </c>
      <c r="J576" s="209">
        <v>1823081.63</v>
      </c>
      <c r="K576" s="209">
        <v>2004160.91</v>
      </c>
      <c r="L576" s="209">
        <v>2185691.98</v>
      </c>
      <c r="M576" s="209">
        <v>2414520.56</v>
      </c>
      <c r="N576" s="209">
        <v>0</v>
      </c>
      <c r="O576" s="209">
        <v>194367.3</v>
      </c>
      <c r="P576" s="209">
        <v>574023.80000000005</v>
      </c>
      <c r="Q576" s="209">
        <v>819763.03</v>
      </c>
      <c r="R576" s="209">
        <v>1013140.41</v>
      </c>
      <c r="S576" s="209">
        <v>1209985.99</v>
      </c>
      <c r="T576" s="209">
        <v>1440450.96</v>
      </c>
      <c r="U576" s="209">
        <v>1634808.95</v>
      </c>
      <c r="V576" s="209">
        <v>1827371.17</v>
      </c>
      <c r="W576" s="209">
        <v>2023130.13</v>
      </c>
      <c r="X576" s="209">
        <v>2225624.2200000002</v>
      </c>
      <c r="Y576" s="209">
        <v>2429273.71</v>
      </c>
      <c r="Z576" s="209">
        <v>2684139.6</v>
      </c>
      <c r="AA576" s="178">
        <f t="shared" si="16"/>
        <v>2684139.6</v>
      </c>
    </row>
    <row r="577" spans="1:27" ht="15.75" thickBot="1" x14ac:dyDescent="0.3">
      <c r="A577" s="254" t="str">
        <f t="shared" si="17"/>
        <v>502300</v>
      </c>
      <c r="B577" s="241" t="s">
        <v>2061</v>
      </c>
      <c r="C577" s="188" t="s">
        <v>2062</v>
      </c>
      <c r="D577" s="188" t="s">
        <v>1875</v>
      </c>
      <c r="E577" s="208">
        <v>1784018.16</v>
      </c>
      <c r="F577" s="208">
        <v>2345558.85</v>
      </c>
      <c r="G577" s="208">
        <v>2810576.65</v>
      </c>
      <c r="H577" s="208">
        <v>3294078.53</v>
      </c>
      <c r="I577" s="208">
        <v>3795874.78</v>
      </c>
      <c r="J577" s="208">
        <v>4298314.13</v>
      </c>
      <c r="K577" s="208">
        <v>4792981.13</v>
      </c>
      <c r="L577" s="208">
        <v>5264732.17</v>
      </c>
      <c r="M577" s="208">
        <v>5737525.6299999999</v>
      </c>
      <c r="N577" s="208">
        <v>0</v>
      </c>
      <c r="O577" s="208">
        <v>84249.58</v>
      </c>
      <c r="P577" s="208">
        <v>114341.22</v>
      </c>
      <c r="Q577" s="208">
        <v>194112.24</v>
      </c>
      <c r="R577" s="208">
        <v>303400.24</v>
      </c>
      <c r="S577" s="208">
        <v>442662.65</v>
      </c>
      <c r="T577" s="208">
        <v>566195.32999999996</v>
      </c>
      <c r="U577" s="208">
        <v>710720.06</v>
      </c>
      <c r="V577" s="208">
        <v>817879.65</v>
      </c>
      <c r="W577" s="208">
        <v>929439.9</v>
      </c>
      <c r="X577" s="208">
        <v>1125754.54</v>
      </c>
      <c r="Y577" s="208">
        <v>1249974.69</v>
      </c>
      <c r="Z577" s="208">
        <v>1370347.35</v>
      </c>
      <c r="AA577" s="178">
        <f t="shared" si="16"/>
        <v>1370347.35</v>
      </c>
    </row>
    <row r="578" spans="1:27" ht="15.75" thickBot="1" x14ac:dyDescent="0.3">
      <c r="A578" s="254" t="str">
        <f t="shared" si="17"/>
        <v>502302</v>
      </c>
      <c r="B578" s="241" t="s">
        <v>2063</v>
      </c>
      <c r="C578" s="188" t="s">
        <v>2064</v>
      </c>
      <c r="D578" s="188" t="s">
        <v>1875</v>
      </c>
      <c r="E578" s="209">
        <v>479884.62</v>
      </c>
      <c r="F578" s="209">
        <v>581766.73</v>
      </c>
      <c r="G578" s="209">
        <v>645086.05000000005</v>
      </c>
      <c r="H578" s="209">
        <v>731865.48</v>
      </c>
      <c r="I578" s="209">
        <v>831044.03</v>
      </c>
      <c r="J578" s="209">
        <v>943930.12</v>
      </c>
      <c r="K578" s="209">
        <v>1000531.65</v>
      </c>
      <c r="L578" s="209">
        <v>1136801.03</v>
      </c>
      <c r="M578" s="209">
        <v>1212345.78</v>
      </c>
      <c r="N578" s="209">
        <v>0</v>
      </c>
      <c r="O578" s="209">
        <v>71450.740000000005</v>
      </c>
      <c r="P578" s="209">
        <v>141990.32999999999</v>
      </c>
      <c r="Q578" s="209">
        <v>251887.73</v>
      </c>
      <c r="R578" s="209">
        <v>329821.03999999998</v>
      </c>
      <c r="S578" s="209">
        <v>548795.59</v>
      </c>
      <c r="T578" s="209">
        <v>531935.31000000006</v>
      </c>
      <c r="U578" s="209">
        <v>666604.94999999995</v>
      </c>
      <c r="V578" s="209">
        <v>786410.6</v>
      </c>
      <c r="W578" s="209">
        <v>871858.76</v>
      </c>
      <c r="X578" s="209">
        <v>1039012.11</v>
      </c>
      <c r="Y578" s="209">
        <v>1153222.28</v>
      </c>
      <c r="Z578" s="209">
        <v>1282820.33</v>
      </c>
      <c r="AA578" s="178">
        <f t="shared" si="16"/>
        <v>1282820.33</v>
      </c>
    </row>
    <row r="579" spans="1:27" ht="15.75" thickBot="1" x14ac:dyDescent="0.3">
      <c r="A579" s="254" t="str">
        <f t="shared" si="17"/>
        <v>502330</v>
      </c>
      <c r="B579" s="241" t="s">
        <v>2065</v>
      </c>
      <c r="C579" s="188" t="s">
        <v>2066</v>
      </c>
      <c r="D579" s="188" t="s">
        <v>1875</v>
      </c>
      <c r="E579" s="208">
        <v>0</v>
      </c>
      <c r="F579" s="208">
        <v>0</v>
      </c>
      <c r="G579" s="208">
        <v>0</v>
      </c>
      <c r="H579" s="208">
        <v>0</v>
      </c>
      <c r="I579" s="208">
        <v>0</v>
      </c>
      <c r="J579" s="208">
        <v>0</v>
      </c>
      <c r="K579" s="208">
        <v>0</v>
      </c>
      <c r="L579" s="208">
        <v>0</v>
      </c>
      <c r="M579" s="208">
        <v>6833.26</v>
      </c>
      <c r="N579" s="208">
        <v>0</v>
      </c>
      <c r="O579" s="208">
        <v>0</v>
      </c>
      <c r="P579" s="208">
        <v>41510.550000000003</v>
      </c>
      <c r="Q579" s="208">
        <v>41510.550000000003</v>
      </c>
      <c r="R579" s="208">
        <v>41510.550000000003</v>
      </c>
      <c r="S579" s="208">
        <v>41510.550000000003</v>
      </c>
      <c r="T579" s="208">
        <v>41510.550000000003</v>
      </c>
      <c r="U579" s="208">
        <v>41510.550000000003</v>
      </c>
      <c r="V579" s="208">
        <v>41510.550000000003</v>
      </c>
      <c r="W579" s="208">
        <v>41510.550000000003</v>
      </c>
      <c r="X579" s="208">
        <v>41510.550000000003</v>
      </c>
      <c r="Y579" s="208">
        <v>41510.550000000003</v>
      </c>
      <c r="Z579" s="208">
        <v>41510.550000000003</v>
      </c>
      <c r="AA579" s="178">
        <f t="shared" si="16"/>
        <v>41510.550000000003</v>
      </c>
    </row>
    <row r="580" spans="1:27" ht="15.75" thickBot="1" x14ac:dyDescent="0.3">
      <c r="A580" s="254" t="str">
        <f t="shared" si="17"/>
        <v>502357</v>
      </c>
      <c r="B580" s="241" t="s">
        <v>2067</v>
      </c>
      <c r="C580" s="188" t="s">
        <v>2068</v>
      </c>
      <c r="D580" s="188" t="s">
        <v>1875</v>
      </c>
      <c r="E580" s="209">
        <v>13147.86</v>
      </c>
      <c r="F580" s="209">
        <v>24868.9</v>
      </c>
      <c r="G580" s="209">
        <v>39777.120000000003</v>
      </c>
      <c r="H580" s="209">
        <v>43530.239999999998</v>
      </c>
      <c r="I580" s="209">
        <v>51056.14</v>
      </c>
      <c r="J580" s="209">
        <v>57710.74</v>
      </c>
      <c r="K580" s="209">
        <v>64071.79</v>
      </c>
      <c r="L580" s="209">
        <v>70576.89</v>
      </c>
      <c r="M580" s="209">
        <v>75601.8</v>
      </c>
      <c r="N580" s="209">
        <v>0</v>
      </c>
      <c r="O580" s="209">
        <v>18970.21</v>
      </c>
      <c r="P580" s="209">
        <v>26819.599999999999</v>
      </c>
      <c r="Q580" s="209">
        <v>33667.69</v>
      </c>
      <c r="R580" s="209">
        <v>56063.91</v>
      </c>
      <c r="S580" s="209">
        <v>67057.34</v>
      </c>
      <c r="T580" s="209">
        <v>69350.070000000007</v>
      </c>
      <c r="U580" s="209">
        <v>72009.66</v>
      </c>
      <c r="V580" s="209">
        <v>71586.53</v>
      </c>
      <c r="W580" s="209">
        <v>77135.61</v>
      </c>
      <c r="X580" s="209">
        <v>77729.25</v>
      </c>
      <c r="Y580" s="209">
        <v>96819.43</v>
      </c>
      <c r="Z580" s="209">
        <v>100928.7</v>
      </c>
      <c r="AA580" s="178">
        <f t="shared" si="16"/>
        <v>100928.7</v>
      </c>
    </row>
    <row r="581" spans="1:27" ht="15.75" thickBot="1" x14ac:dyDescent="0.3">
      <c r="A581" s="254" t="str">
        <f t="shared" si="17"/>
        <v>502360</v>
      </c>
      <c r="B581" s="241" t="s">
        <v>3515</v>
      </c>
      <c r="C581" s="188" t="s">
        <v>3516</v>
      </c>
      <c r="D581" s="188" t="s">
        <v>1875</v>
      </c>
      <c r="E581" s="208"/>
      <c r="F581" s="208"/>
      <c r="G581" s="208"/>
      <c r="H581" s="208"/>
      <c r="I581" s="208"/>
      <c r="J581" s="208"/>
      <c r="K581" s="208"/>
      <c r="L581" s="208"/>
      <c r="M581" s="208"/>
      <c r="N581" s="208">
        <v>0</v>
      </c>
      <c r="O581" s="208">
        <v>365905.42</v>
      </c>
      <c r="P581" s="208">
        <v>757271.36</v>
      </c>
      <c r="Q581" s="208">
        <v>1142302.97</v>
      </c>
      <c r="R581" s="208">
        <v>1527334.58</v>
      </c>
      <c r="S581" s="208">
        <v>1912366.19</v>
      </c>
      <c r="T581" s="208">
        <v>2297397.7999999998</v>
      </c>
      <c r="U581" s="208">
        <v>2682429.41</v>
      </c>
      <c r="V581" s="208">
        <v>3067461.02</v>
      </c>
      <c r="W581" s="208">
        <v>3455247.83</v>
      </c>
      <c r="X581" s="208">
        <v>3843034.64</v>
      </c>
      <c r="Y581" s="208">
        <v>4230821.45</v>
      </c>
      <c r="Z581" s="208">
        <v>4620149.1900000004</v>
      </c>
      <c r="AA581" s="178">
        <f t="shared" si="16"/>
        <v>4620149.1900000004</v>
      </c>
    </row>
    <row r="582" spans="1:27" ht="15.75" thickBot="1" x14ac:dyDescent="0.3">
      <c r="A582" s="254" t="str">
        <f t="shared" si="17"/>
        <v>502362</v>
      </c>
      <c r="B582" s="241" t="s">
        <v>3517</v>
      </c>
      <c r="C582" s="188" t="s">
        <v>3518</v>
      </c>
      <c r="D582" s="188" t="s">
        <v>1875</v>
      </c>
      <c r="E582" s="209"/>
      <c r="F582" s="209"/>
      <c r="G582" s="209"/>
      <c r="H582" s="209"/>
      <c r="I582" s="209"/>
      <c r="J582" s="209"/>
      <c r="K582" s="209"/>
      <c r="L582" s="209"/>
      <c r="M582" s="209"/>
      <c r="N582" s="209">
        <v>0</v>
      </c>
      <c r="O582" s="209">
        <v>5064.83</v>
      </c>
      <c r="P582" s="209">
        <v>5064.83</v>
      </c>
      <c r="Q582" s="209">
        <v>5582.83</v>
      </c>
      <c r="R582" s="209">
        <v>14281.93</v>
      </c>
      <c r="S582" s="209">
        <v>38752.21</v>
      </c>
      <c r="T582" s="209">
        <v>47380.23</v>
      </c>
      <c r="U582" s="209">
        <v>56147.26</v>
      </c>
      <c r="V582" s="209">
        <v>64787.16</v>
      </c>
      <c r="W582" s="209">
        <v>73662.89</v>
      </c>
      <c r="X582" s="209">
        <v>82326.77</v>
      </c>
      <c r="Y582" s="209">
        <v>90869</v>
      </c>
      <c r="Z582" s="209">
        <v>99369.24</v>
      </c>
      <c r="AA582" s="178">
        <f t="shared" si="16"/>
        <v>99369.24</v>
      </c>
    </row>
    <row r="583" spans="1:27" ht="15.75" thickBot="1" x14ac:dyDescent="0.3">
      <c r="A583" s="254" t="str">
        <f t="shared" si="17"/>
        <v>502390</v>
      </c>
      <c r="B583" s="241" t="s">
        <v>2069</v>
      </c>
      <c r="C583" s="188" t="s">
        <v>2070</v>
      </c>
      <c r="D583" s="188" t="s">
        <v>1875</v>
      </c>
      <c r="E583" s="208">
        <v>203794.99</v>
      </c>
      <c r="F583" s="208">
        <v>229126.96</v>
      </c>
      <c r="G583" s="208">
        <v>254664.53</v>
      </c>
      <c r="H583" s="208">
        <v>279996.5</v>
      </c>
      <c r="I583" s="208">
        <v>312402.12</v>
      </c>
      <c r="J583" s="208">
        <v>337734.09</v>
      </c>
      <c r="K583" s="208">
        <v>455464.57</v>
      </c>
      <c r="L583" s="208">
        <v>504703.12</v>
      </c>
      <c r="M583" s="208">
        <v>566769.78</v>
      </c>
      <c r="N583" s="208">
        <v>0</v>
      </c>
      <c r="O583" s="208">
        <v>77262.84</v>
      </c>
      <c r="P583" s="208">
        <v>104183.71</v>
      </c>
      <c r="Q583" s="208">
        <v>175079.3</v>
      </c>
      <c r="R583" s="208">
        <v>202776.35</v>
      </c>
      <c r="S583" s="208">
        <v>229842.39</v>
      </c>
      <c r="T583" s="208">
        <v>256908.43</v>
      </c>
      <c r="U583" s="208">
        <v>295965.11</v>
      </c>
      <c r="V583" s="208">
        <v>329708.61</v>
      </c>
      <c r="W583" s="208">
        <v>393472.62</v>
      </c>
      <c r="X583" s="208">
        <v>480326.18</v>
      </c>
      <c r="Y583" s="208">
        <v>569395.31000000006</v>
      </c>
      <c r="Z583" s="208">
        <v>596461.35</v>
      </c>
      <c r="AA583" s="178">
        <f t="shared" si="16"/>
        <v>596461.35</v>
      </c>
    </row>
    <row r="584" spans="1:27" ht="15.75" thickBot="1" x14ac:dyDescent="0.3">
      <c r="A584" s="254" t="str">
        <f t="shared" si="17"/>
        <v>502400</v>
      </c>
      <c r="B584" s="241" t="s">
        <v>2071</v>
      </c>
      <c r="C584" s="188" t="s">
        <v>2072</v>
      </c>
      <c r="D584" s="188" t="s">
        <v>1875</v>
      </c>
      <c r="E584" s="209">
        <v>1368274.93</v>
      </c>
      <c r="F584" s="209">
        <v>1662807.16</v>
      </c>
      <c r="G584" s="209">
        <v>2408977.9700000002</v>
      </c>
      <c r="H584" s="209">
        <v>3526488.3</v>
      </c>
      <c r="I584" s="209">
        <v>-9275682.2699999996</v>
      </c>
      <c r="J584" s="209">
        <v>-7312619.0800000001</v>
      </c>
      <c r="K584" s="209">
        <v>-5867324.9699999997</v>
      </c>
      <c r="L584" s="209">
        <v>-5798956.9500000002</v>
      </c>
      <c r="M584" s="209">
        <v>-5752273.7599999998</v>
      </c>
      <c r="N584" s="209">
        <v>0</v>
      </c>
      <c r="O584" s="209">
        <v>418719.87</v>
      </c>
      <c r="P584" s="209">
        <v>1185862.23</v>
      </c>
      <c r="Q584" s="209">
        <v>1621967.52</v>
      </c>
      <c r="R584" s="209">
        <v>1991168.59</v>
      </c>
      <c r="S584" s="209">
        <v>2415318.21</v>
      </c>
      <c r="T584" s="209">
        <v>3186723.96</v>
      </c>
      <c r="U584" s="209">
        <v>3818813.24</v>
      </c>
      <c r="V584" s="209">
        <v>4614565.63</v>
      </c>
      <c r="W584" s="209">
        <v>-8757210.3200000003</v>
      </c>
      <c r="X584" s="209">
        <v>-7838023.4199999999</v>
      </c>
      <c r="Y584" s="209">
        <v>-6508521.8200000003</v>
      </c>
      <c r="Z584" s="209">
        <v>-5993748.5099999998</v>
      </c>
      <c r="AA584" s="178">
        <f t="shared" ref="AA584:AA647" si="18">Z584</f>
        <v>-5993748.5099999998</v>
      </c>
    </row>
    <row r="585" spans="1:27" ht="15.75" thickBot="1" x14ac:dyDescent="0.3">
      <c r="A585" s="254" t="str">
        <f t="shared" si="17"/>
        <v>502401</v>
      </c>
      <c r="B585" s="241" t="s">
        <v>2073</v>
      </c>
      <c r="C585" s="188" t="s">
        <v>2074</v>
      </c>
      <c r="D585" s="188" t="s">
        <v>1875</v>
      </c>
      <c r="E585" s="208">
        <v>-181717.69</v>
      </c>
      <c r="F585" s="208">
        <v>-214655.17</v>
      </c>
      <c r="G585" s="208">
        <v>-262361.74</v>
      </c>
      <c r="H585" s="208">
        <v>-1070659.47</v>
      </c>
      <c r="I585" s="208">
        <v>-1434009.72</v>
      </c>
      <c r="J585" s="208">
        <v>-1466171.62</v>
      </c>
      <c r="K585" s="208">
        <v>-1519314.75</v>
      </c>
      <c r="L585" s="208">
        <v>-1556165.63</v>
      </c>
      <c r="M585" s="208">
        <v>-1604416.23</v>
      </c>
      <c r="N585" s="208">
        <v>0</v>
      </c>
      <c r="O585" s="208">
        <v>-68286.55</v>
      </c>
      <c r="P585" s="208">
        <v>-98807.09</v>
      </c>
      <c r="Q585" s="208">
        <v>-520312.78</v>
      </c>
      <c r="R585" s="208">
        <v>-605306.68999999994</v>
      </c>
      <c r="S585" s="208">
        <v>-634845.21</v>
      </c>
      <c r="T585" s="208">
        <v>-1069141.51</v>
      </c>
      <c r="U585" s="208">
        <v>-1131956.25</v>
      </c>
      <c r="V585" s="208">
        <v>-1166963.29</v>
      </c>
      <c r="W585" s="208">
        <v>-1204103.74</v>
      </c>
      <c r="X585" s="208">
        <v>-1229756.8400000001</v>
      </c>
      <c r="Y585" s="208">
        <v>-2071356.5</v>
      </c>
      <c r="Z585" s="208">
        <v>-2089052.53</v>
      </c>
      <c r="AA585" s="178">
        <f t="shared" si="18"/>
        <v>-2089052.53</v>
      </c>
    </row>
    <row r="586" spans="1:27" ht="15.75" thickBot="1" x14ac:dyDescent="0.3">
      <c r="A586" s="254" t="str">
        <f t="shared" si="17"/>
        <v>502466</v>
      </c>
      <c r="B586" s="241" t="s">
        <v>2075</v>
      </c>
      <c r="C586" s="188" t="s">
        <v>2076</v>
      </c>
      <c r="D586" s="188" t="s">
        <v>1875</v>
      </c>
      <c r="E586" s="209">
        <v>2925.58</v>
      </c>
      <c r="F586" s="209">
        <v>6585.98</v>
      </c>
      <c r="G586" s="209">
        <v>9601.6</v>
      </c>
      <c r="H586" s="209">
        <v>9640.1299999999992</v>
      </c>
      <c r="I586" s="209">
        <v>10195.280000000001</v>
      </c>
      <c r="J586" s="209">
        <v>8173.84</v>
      </c>
      <c r="K586" s="209">
        <v>5360.72</v>
      </c>
      <c r="L586" s="209">
        <v>6416.73</v>
      </c>
      <c r="M586" s="209">
        <v>6569.19</v>
      </c>
      <c r="N586" s="209">
        <v>0</v>
      </c>
      <c r="O586" s="209">
        <v>308.11</v>
      </c>
      <c r="P586" s="209">
        <v>394.03</v>
      </c>
      <c r="Q586" s="209">
        <v>9924.4599999999991</v>
      </c>
      <c r="R586" s="209">
        <v>3783.24</v>
      </c>
      <c r="S586" s="209">
        <v>12749.64</v>
      </c>
      <c r="T586" s="209">
        <v>9309.49</v>
      </c>
      <c r="U586" s="209">
        <v>9245.8700000000008</v>
      </c>
      <c r="V586" s="209">
        <v>10529.2</v>
      </c>
      <c r="W586" s="209">
        <v>13317.83</v>
      </c>
      <c r="X586" s="209">
        <v>20851.02</v>
      </c>
      <c r="Y586" s="209">
        <v>21798.14</v>
      </c>
      <c r="Z586" s="209">
        <v>20978.61</v>
      </c>
      <c r="AA586" s="178">
        <f t="shared" si="18"/>
        <v>20978.61</v>
      </c>
    </row>
    <row r="587" spans="1:27" ht="15.75" thickBot="1" x14ac:dyDescent="0.3">
      <c r="A587" s="254" t="str">
        <f t="shared" si="17"/>
        <v>502500</v>
      </c>
      <c r="B587" s="241" t="s">
        <v>2077</v>
      </c>
      <c r="C587" s="188" t="s">
        <v>2078</v>
      </c>
      <c r="D587" s="188" t="s">
        <v>1875</v>
      </c>
      <c r="E587" s="208">
        <v>911175.39</v>
      </c>
      <c r="F587" s="208">
        <v>1119703.1200000001</v>
      </c>
      <c r="G587" s="208">
        <v>1302334.78</v>
      </c>
      <c r="H587" s="208">
        <v>1476865.59</v>
      </c>
      <c r="I587" s="208">
        <v>1661051.83</v>
      </c>
      <c r="J587" s="208">
        <v>1835594.78</v>
      </c>
      <c r="K587" s="208">
        <v>2030059.51</v>
      </c>
      <c r="L587" s="208">
        <v>2234899.89</v>
      </c>
      <c r="M587" s="208">
        <v>2461707.2400000002</v>
      </c>
      <c r="N587" s="208">
        <v>0</v>
      </c>
      <c r="O587" s="208">
        <v>240864.94</v>
      </c>
      <c r="P587" s="208">
        <v>495450.73</v>
      </c>
      <c r="Q587" s="208">
        <v>723161.2</v>
      </c>
      <c r="R587" s="208">
        <v>982581.27</v>
      </c>
      <c r="S587" s="208">
        <v>1218681.71</v>
      </c>
      <c r="T587" s="208">
        <v>1411723.93</v>
      </c>
      <c r="U587" s="208">
        <v>1596308.23</v>
      </c>
      <c r="V587" s="208">
        <v>1821393.98</v>
      </c>
      <c r="W587" s="208">
        <v>2058646.11</v>
      </c>
      <c r="X587" s="208">
        <v>2314048.81</v>
      </c>
      <c r="Y587" s="208">
        <v>2452423.02</v>
      </c>
      <c r="Z587" s="208">
        <v>2742528.21</v>
      </c>
      <c r="AA587" s="178">
        <f t="shared" si="18"/>
        <v>2742528.21</v>
      </c>
    </row>
    <row r="588" spans="1:27" ht="15.75" thickBot="1" x14ac:dyDescent="0.3">
      <c r="A588" s="254" t="str">
        <f t="shared" si="17"/>
        <v>502600</v>
      </c>
      <c r="B588" s="241" t="s">
        <v>2079</v>
      </c>
      <c r="C588" s="188" t="s">
        <v>2080</v>
      </c>
      <c r="D588" s="188" t="s">
        <v>1875</v>
      </c>
      <c r="E588" s="209">
        <v>477069.78</v>
      </c>
      <c r="F588" s="209">
        <v>565319.53</v>
      </c>
      <c r="G588" s="209">
        <v>733705.84</v>
      </c>
      <c r="H588" s="209">
        <v>872606.09</v>
      </c>
      <c r="I588" s="209">
        <v>987769.21</v>
      </c>
      <c r="J588" s="209">
        <v>1093494.18</v>
      </c>
      <c r="K588" s="209">
        <v>1205562.9099999999</v>
      </c>
      <c r="L588" s="209">
        <v>1341842.2</v>
      </c>
      <c r="M588" s="209">
        <v>1487801.47</v>
      </c>
      <c r="N588" s="209">
        <v>0</v>
      </c>
      <c r="O588" s="209">
        <v>93195.42</v>
      </c>
      <c r="P588" s="209">
        <v>207383.7</v>
      </c>
      <c r="Q588" s="209">
        <v>373719.42</v>
      </c>
      <c r="R588" s="209">
        <v>698779.7</v>
      </c>
      <c r="S588" s="209">
        <v>814547.72</v>
      </c>
      <c r="T588" s="209">
        <v>962693.69</v>
      </c>
      <c r="U588" s="209">
        <v>1060611.3700000001</v>
      </c>
      <c r="V588" s="209">
        <v>1232053.3500000001</v>
      </c>
      <c r="W588" s="209">
        <v>1399889.18</v>
      </c>
      <c r="X588" s="209">
        <v>1533322.26</v>
      </c>
      <c r="Y588" s="209">
        <v>1705456.57</v>
      </c>
      <c r="Z588" s="209">
        <v>1850482.91</v>
      </c>
      <c r="AA588" s="178">
        <f t="shared" si="18"/>
        <v>1850482.91</v>
      </c>
    </row>
    <row r="589" spans="1:27" ht="15.75" thickBot="1" x14ac:dyDescent="0.3">
      <c r="A589" s="254" t="str">
        <f t="shared" ref="A589:A652" si="19">RIGHT(C589,6)</f>
        <v>502700</v>
      </c>
      <c r="B589" s="241" t="s">
        <v>2081</v>
      </c>
      <c r="C589" s="188" t="s">
        <v>2082</v>
      </c>
      <c r="D589" s="188" t="s">
        <v>1875</v>
      </c>
      <c r="E589" s="208">
        <v>302851.19</v>
      </c>
      <c r="F589" s="208">
        <v>380376.54</v>
      </c>
      <c r="G589" s="208">
        <v>455655.19</v>
      </c>
      <c r="H589" s="208">
        <v>533734.57999999996</v>
      </c>
      <c r="I589" s="208">
        <v>609988.72</v>
      </c>
      <c r="J589" s="208">
        <v>683228.89</v>
      </c>
      <c r="K589" s="208">
        <v>763592.68</v>
      </c>
      <c r="L589" s="208">
        <v>841988.73</v>
      </c>
      <c r="M589" s="208">
        <v>913889.37</v>
      </c>
      <c r="N589" s="208">
        <v>0</v>
      </c>
      <c r="O589" s="208">
        <v>80318.539999999994</v>
      </c>
      <c r="P589" s="208">
        <v>149182.44</v>
      </c>
      <c r="Q589" s="208">
        <v>266506.89</v>
      </c>
      <c r="R589" s="208">
        <v>345710.84</v>
      </c>
      <c r="S589" s="208">
        <v>434740.98</v>
      </c>
      <c r="T589" s="208">
        <v>528914.36</v>
      </c>
      <c r="U589" s="208">
        <v>609719.81000000006</v>
      </c>
      <c r="V589" s="208">
        <v>698377.92</v>
      </c>
      <c r="W589" s="208">
        <v>792943</v>
      </c>
      <c r="X589" s="208">
        <v>885814.61</v>
      </c>
      <c r="Y589" s="208">
        <v>963860.38</v>
      </c>
      <c r="Z589" s="208">
        <v>1105385.32</v>
      </c>
      <c r="AA589" s="178">
        <f t="shared" si="18"/>
        <v>1105385.32</v>
      </c>
    </row>
    <row r="590" spans="1:27" ht="15.75" thickBot="1" x14ac:dyDescent="0.3">
      <c r="A590" s="254" t="str">
        <f t="shared" si="19"/>
        <v>502800</v>
      </c>
      <c r="B590" s="241" t="s">
        <v>2083</v>
      </c>
      <c r="C590" s="188" t="s">
        <v>2084</v>
      </c>
      <c r="D590" s="188" t="s">
        <v>1875</v>
      </c>
      <c r="E590" s="209">
        <v>1132058.3799999999</v>
      </c>
      <c r="F590" s="209">
        <v>1383194.75</v>
      </c>
      <c r="G590" s="209">
        <v>1638068.84</v>
      </c>
      <c r="H590" s="209">
        <v>1894229.13</v>
      </c>
      <c r="I590" s="209">
        <v>2196006.17</v>
      </c>
      <c r="J590" s="209">
        <v>2455660.92</v>
      </c>
      <c r="K590" s="209">
        <v>2705117.8</v>
      </c>
      <c r="L590" s="209">
        <v>2944636.02</v>
      </c>
      <c r="M590" s="209">
        <v>3197225.24</v>
      </c>
      <c r="N590" s="209">
        <v>0</v>
      </c>
      <c r="O590" s="209">
        <v>300782.39</v>
      </c>
      <c r="P590" s="209">
        <v>560919.18999999994</v>
      </c>
      <c r="Q590" s="209">
        <v>815908.4</v>
      </c>
      <c r="R590" s="209">
        <v>1076317.82</v>
      </c>
      <c r="S590" s="209">
        <v>1359057.68</v>
      </c>
      <c r="T590" s="209">
        <v>1622136.67</v>
      </c>
      <c r="U590" s="209">
        <v>1885748.57</v>
      </c>
      <c r="V590" s="209">
        <v>2204669.1800000002</v>
      </c>
      <c r="W590" s="209">
        <v>2422022.81</v>
      </c>
      <c r="X590" s="209">
        <v>2679777.5699999998</v>
      </c>
      <c r="Y590" s="209">
        <v>2947345.93</v>
      </c>
      <c r="Z590" s="209">
        <v>3176831.66</v>
      </c>
      <c r="AA590" s="178">
        <f t="shared" si="18"/>
        <v>3176831.66</v>
      </c>
    </row>
    <row r="591" spans="1:27" ht="15.75" thickBot="1" x14ac:dyDescent="0.3">
      <c r="A591" s="254" t="str">
        <f t="shared" si="19"/>
        <v>502900</v>
      </c>
      <c r="B591" s="241" t="s">
        <v>2085</v>
      </c>
      <c r="C591" s="188" t="s">
        <v>2086</v>
      </c>
      <c r="D591" s="188" t="s">
        <v>1875</v>
      </c>
      <c r="E591" s="208">
        <v>53469.41</v>
      </c>
      <c r="F591" s="208">
        <v>59621.16</v>
      </c>
      <c r="G591" s="208">
        <v>62069.9</v>
      </c>
      <c r="H591" s="208">
        <v>63689.1</v>
      </c>
      <c r="I591" s="208">
        <v>64845.41</v>
      </c>
      <c r="J591" s="208">
        <v>163758</v>
      </c>
      <c r="K591" s="208">
        <v>166373.64000000001</v>
      </c>
      <c r="L591" s="208">
        <v>171818.75</v>
      </c>
      <c r="M591" s="208">
        <v>182244.33</v>
      </c>
      <c r="N591" s="208">
        <v>0</v>
      </c>
      <c r="O591" s="208">
        <v>13122</v>
      </c>
      <c r="P591" s="208">
        <v>26457.01</v>
      </c>
      <c r="Q591" s="208">
        <v>41218.300000000003</v>
      </c>
      <c r="R591" s="208">
        <v>50754.03</v>
      </c>
      <c r="S591" s="208">
        <v>55253.91</v>
      </c>
      <c r="T591" s="208">
        <v>57500.07</v>
      </c>
      <c r="U591" s="208">
        <v>59032.23</v>
      </c>
      <c r="V591" s="208">
        <v>60124.95</v>
      </c>
      <c r="W591" s="208">
        <v>136536.42000000001</v>
      </c>
      <c r="X591" s="208">
        <v>140047.53</v>
      </c>
      <c r="Y591" s="208">
        <v>147318.31</v>
      </c>
      <c r="Z591" s="208">
        <v>158852.22</v>
      </c>
      <c r="AA591" s="178">
        <f t="shared" si="18"/>
        <v>158852.22</v>
      </c>
    </row>
    <row r="592" spans="1:27" ht="15.75" thickBot="1" x14ac:dyDescent="0.3">
      <c r="A592" s="254" t="str">
        <f t="shared" si="19"/>
        <v>503000</v>
      </c>
      <c r="B592" s="241" t="s">
        <v>2087</v>
      </c>
      <c r="C592" s="188" t="s">
        <v>2088</v>
      </c>
      <c r="D592" s="188" t="s">
        <v>1875</v>
      </c>
      <c r="E592" s="209">
        <v>131231.93</v>
      </c>
      <c r="F592" s="209">
        <v>156145.01999999999</v>
      </c>
      <c r="G592" s="209">
        <v>183845.9</v>
      </c>
      <c r="H592" s="209">
        <v>210020.34</v>
      </c>
      <c r="I592" s="209">
        <v>245001.58</v>
      </c>
      <c r="J592" s="209">
        <v>271652.75</v>
      </c>
      <c r="K592" s="209">
        <v>300373.08</v>
      </c>
      <c r="L592" s="209">
        <v>318703.34999999998</v>
      </c>
      <c r="M592" s="209">
        <v>348485.97</v>
      </c>
      <c r="N592" s="209">
        <v>0</v>
      </c>
      <c r="O592" s="209">
        <v>24207.200000000001</v>
      </c>
      <c r="P592" s="209">
        <v>48115.91</v>
      </c>
      <c r="Q592" s="209">
        <v>77595.95</v>
      </c>
      <c r="R592" s="209">
        <v>99149.35</v>
      </c>
      <c r="S592" s="209">
        <v>120701.7</v>
      </c>
      <c r="T592" s="209">
        <v>147839.25</v>
      </c>
      <c r="U592" s="209">
        <v>169971.21</v>
      </c>
      <c r="V592" s="209">
        <v>190829.02</v>
      </c>
      <c r="W592" s="209">
        <v>213066.71</v>
      </c>
      <c r="X592" s="209">
        <v>242138.58</v>
      </c>
      <c r="Y592" s="209">
        <v>270083.58</v>
      </c>
      <c r="Z592" s="209">
        <v>288294.7</v>
      </c>
      <c r="AA592" s="178">
        <f t="shared" si="18"/>
        <v>288294.7</v>
      </c>
    </row>
    <row r="593" spans="1:28" ht="15.75" thickBot="1" x14ac:dyDescent="0.3">
      <c r="A593" s="254" t="str">
        <f t="shared" si="19"/>
        <v>503100</v>
      </c>
      <c r="B593" s="241" t="s">
        <v>2089</v>
      </c>
      <c r="C593" s="188" t="s">
        <v>2090</v>
      </c>
      <c r="D593" s="188" t="s">
        <v>1875</v>
      </c>
      <c r="E593" s="208">
        <v>422090.57</v>
      </c>
      <c r="F593" s="208">
        <v>589368.56000000006</v>
      </c>
      <c r="G593" s="208">
        <v>582087.21</v>
      </c>
      <c r="H593" s="208">
        <v>679930.9</v>
      </c>
      <c r="I593" s="208">
        <v>836246.06</v>
      </c>
      <c r="J593" s="208">
        <v>886021.31</v>
      </c>
      <c r="K593" s="208">
        <v>936296.66</v>
      </c>
      <c r="L593" s="208">
        <v>1167925.01</v>
      </c>
      <c r="M593" s="208">
        <v>1237195.6399999999</v>
      </c>
      <c r="N593" s="208">
        <v>0</v>
      </c>
      <c r="O593" s="208">
        <v>85052.54</v>
      </c>
      <c r="P593" s="208">
        <v>93249.88</v>
      </c>
      <c r="Q593" s="208">
        <v>353477.85</v>
      </c>
      <c r="R593" s="208">
        <v>415024.8</v>
      </c>
      <c r="S593" s="208">
        <v>488303.42</v>
      </c>
      <c r="T593" s="208">
        <v>621672.02</v>
      </c>
      <c r="U593" s="208">
        <v>773198.36</v>
      </c>
      <c r="V593" s="208">
        <v>811789.85</v>
      </c>
      <c r="W593" s="208">
        <v>895308.19</v>
      </c>
      <c r="X593" s="208">
        <v>950502.31</v>
      </c>
      <c r="Y593" s="208">
        <v>1143879.48</v>
      </c>
      <c r="Z593" s="208">
        <v>1258829.05</v>
      </c>
      <c r="AA593" s="178">
        <f t="shared" si="18"/>
        <v>1258829.05</v>
      </c>
    </row>
    <row r="594" spans="1:28" ht="15.75" thickBot="1" x14ac:dyDescent="0.3">
      <c r="A594" s="254" t="str">
        <f t="shared" si="19"/>
        <v>503200</v>
      </c>
      <c r="B594" s="241" t="s">
        <v>2091</v>
      </c>
      <c r="C594" s="188" t="s">
        <v>2092</v>
      </c>
      <c r="D594" s="188" t="s">
        <v>1875</v>
      </c>
      <c r="E594" s="209">
        <v>27950.81</v>
      </c>
      <c r="F594" s="209">
        <v>31638.2</v>
      </c>
      <c r="G594" s="209">
        <v>33533.629999999997</v>
      </c>
      <c r="H594" s="209">
        <v>38689.58</v>
      </c>
      <c r="I594" s="209">
        <v>40205.26</v>
      </c>
      <c r="J594" s="209">
        <v>48237.65</v>
      </c>
      <c r="K594" s="209">
        <v>50061.4</v>
      </c>
      <c r="L594" s="209">
        <v>55775.4</v>
      </c>
      <c r="M594" s="209">
        <v>62344.4</v>
      </c>
      <c r="N594" s="209">
        <v>0</v>
      </c>
      <c r="O594" s="209">
        <v>2458.34</v>
      </c>
      <c r="P594" s="209">
        <v>7176</v>
      </c>
      <c r="Q594" s="209">
        <v>9379.61</v>
      </c>
      <c r="R594" s="209">
        <v>15599.34</v>
      </c>
      <c r="S594" s="209">
        <v>16511.490000000002</v>
      </c>
      <c r="T594" s="209">
        <v>19305.71</v>
      </c>
      <c r="U594" s="209">
        <v>39193.08</v>
      </c>
      <c r="V594" s="209">
        <v>40879.58</v>
      </c>
      <c r="W594" s="209">
        <v>42299.3</v>
      </c>
      <c r="X594" s="209">
        <v>45821.95</v>
      </c>
      <c r="Y594" s="209">
        <v>47245.73</v>
      </c>
      <c r="Z594" s="209">
        <v>49703.28</v>
      </c>
      <c r="AA594" s="178">
        <f t="shared" si="18"/>
        <v>49703.28</v>
      </c>
    </row>
    <row r="595" spans="1:28" ht="15.75" thickBot="1" x14ac:dyDescent="0.3">
      <c r="A595" s="254" t="str">
        <f t="shared" si="19"/>
        <v>503300</v>
      </c>
      <c r="B595" s="241" t="s">
        <v>2093</v>
      </c>
      <c r="C595" s="188" t="s">
        <v>2094</v>
      </c>
      <c r="D595" s="188" t="s">
        <v>1875</v>
      </c>
      <c r="E595" s="208">
        <v>57084.1</v>
      </c>
      <c r="F595" s="208">
        <v>74171.66</v>
      </c>
      <c r="G595" s="208">
        <v>86880.43</v>
      </c>
      <c r="H595" s="208">
        <v>112062.86</v>
      </c>
      <c r="I595" s="208">
        <v>129133.4</v>
      </c>
      <c r="J595" s="208">
        <v>145181.99</v>
      </c>
      <c r="K595" s="208">
        <v>166445.31</v>
      </c>
      <c r="L595" s="208">
        <v>183346.9</v>
      </c>
      <c r="M595" s="208">
        <v>198770.29</v>
      </c>
      <c r="N595" s="208">
        <v>0</v>
      </c>
      <c r="O595" s="208">
        <v>8985.26</v>
      </c>
      <c r="P595" s="208">
        <v>22942.93</v>
      </c>
      <c r="Q595" s="208">
        <v>36482.5</v>
      </c>
      <c r="R595" s="208">
        <v>50073.87</v>
      </c>
      <c r="S595" s="208">
        <v>69862.179999999993</v>
      </c>
      <c r="T595" s="208">
        <v>80365.539999999994</v>
      </c>
      <c r="U595" s="208">
        <v>99498.23</v>
      </c>
      <c r="V595" s="208">
        <v>114843.12</v>
      </c>
      <c r="W595" s="208">
        <v>128914.84</v>
      </c>
      <c r="X595" s="208">
        <v>142899.93</v>
      </c>
      <c r="Y595" s="208">
        <v>157476.72</v>
      </c>
      <c r="Z595" s="208">
        <v>175537.85</v>
      </c>
      <c r="AA595" s="178">
        <f t="shared" si="18"/>
        <v>175537.85</v>
      </c>
    </row>
    <row r="596" spans="1:28" ht="15.75" thickBot="1" x14ac:dyDescent="0.3">
      <c r="A596" s="254" t="str">
        <f t="shared" si="19"/>
        <v>503400</v>
      </c>
      <c r="B596" s="241" t="s">
        <v>2095</v>
      </c>
      <c r="C596" s="188" t="s">
        <v>2096</v>
      </c>
      <c r="D596" s="188" t="s">
        <v>1875</v>
      </c>
      <c r="E596" s="209">
        <v>2033356.88</v>
      </c>
      <c r="F596" s="209">
        <v>2042148.41</v>
      </c>
      <c r="G596" s="209">
        <v>2054941.72</v>
      </c>
      <c r="H596" s="209">
        <v>2254281.71</v>
      </c>
      <c r="I596" s="209">
        <v>2387459.77</v>
      </c>
      <c r="J596" s="209">
        <v>2393109.6800000002</v>
      </c>
      <c r="K596" s="209">
        <v>2508165.9900000002</v>
      </c>
      <c r="L596" s="209">
        <v>2566651.67</v>
      </c>
      <c r="M596" s="209">
        <v>2574102.79</v>
      </c>
      <c r="N596" s="209">
        <v>0</v>
      </c>
      <c r="O596" s="209">
        <v>23142.240000000002</v>
      </c>
      <c r="P596" s="209">
        <v>88001.17</v>
      </c>
      <c r="Q596" s="209">
        <v>350103.57</v>
      </c>
      <c r="R596" s="209">
        <v>414929.29</v>
      </c>
      <c r="S596" s="209">
        <v>482209.97</v>
      </c>
      <c r="T596" s="209">
        <v>488849.29</v>
      </c>
      <c r="U596" s="209">
        <v>529140.36</v>
      </c>
      <c r="V596" s="209">
        <v>524489.48</v>
      </c>
      <c r="W596" s="209">
        <v>531161.53</v>
      </c>
      <c r="X596" s="209">
        <v>548511.39</v>
      </c>
      <c r="Y596" s="209">
        <v>563522.54</v>
      </c>
      <c r="Z596" s="209">
        <v>658683.5</v>
      </c>
      <c r="AA596" s="178">
        <f t="shared" si="18"/>
        <v>658683.5</v>
      </c>
    </row>
    <row r="597" spans="1:28" ht="15.75" thickBot="1" x14ac:dyDescent="0.3">
      <c r="A597" s="254" t="str">
        <f t="shared" si="19"/>
        <v>503500</v>
      </c>
      <c r="B597" s="241" t="s">
        <v>2097</v>
      </c>
      <c r="C597" s="188" t="s">
        <v>2098</v>
      </c>
      <c r="D597" s="188" t="s">
        <v>1875</v>
      </c>
      <c r="E597" s="208">
        <v>27204.2</v>
      </c>
      <c r="F597" s="208">
        <v>-43147.26</v>
      </c>
      <c r="G597" s="208">
        <v>-41965.09</v>
      </c>
      <c r="H597" s="208">
        <v>-40892.639999999999</v>
      </c>
      <c r="I597" s="208">
        <v>-34089.22</v>
      </c>
      <c r="J597" s="208">
        <v>-34089.22</v>
      </c>
      <c r="K597" s="208">
        <v>-27450.93</v>
      </c>
      <c r="L597" s="208">
        <v>-20125.349999999999</v>
      </c>
      <c r="M597" s="208">
        <v>-20017.16</v>
      </c>
      <c r="N597" s="208"/>
      <c r="O597" s="208"/>
      <c r="P597" s="208"/>
      <c r="Q597" s="208"/>
      <c r="R597" s="208"/>
      <c r="S597" s="208"/>
      <c r="T597" s="208">
        <v>0</v>
      </c>
      <c r="U597" s="208">
        <v>0</v>
      </c>
      <c r="V597" s="208">
        <v>7737.88</v>
      </c>
      <c r="W597" s="208">
        <v>7737.88</v>
      </c>
      <c r="X597" s="208">
        <v>7768.31</v>
      </c>
      <c r="Y597" s="208">
        <v>7768.31</v>
      </c>
      <c r="Z597" s="208">
        <v>7768.31</v>
      </c>
      <c r="AA597" s="178">
        <f t="shared" si="18"/>
        <v>7768.31</v>
      </c>
    </row>
    <row r="598" spans="1:28" ht="15.75" thickBot="1" x14ac:dyDescent="0.3">
      <c r="A598" s="254" t="str">
        <f t="shared" si="19"/>
        <v>503600</v>
      </c>
      <c r="B598" s="241" t="s">
        <v>2099</v>
      </c>
      <c r="C598" s="188" t="s">
        <v>2100</v>
      </c>
      <c r="D598" s="188" t="s">
        <v>1875</v>
      </c>
      <c r="E598" s="209">
        <v>39233.699999999997</v>
      </c>
      <c r="F598" s="209">
        <v>48592.41</v>
      </c>
      <c r="G598" s="209">
        <v>58886.58</v>
      </c>
      <c r="H598" s="209">
        <v>68027.48</v>
      </c>
      <c r="I598" s="209">
        <v>76245.84</v>
      </c>
      <c r="J598" s="209">
        <v>90047.7</v>
      </c>
      <c r="K598" s="209">
        <v>98577.919999999998</v>
      </c>
      <c r="L598" s="209">
        <v>107772.42</v>
      </c>
      <c r="M598" s="209">
        <v>117830.68</v>
      </c>
      <c r="N598" s="209">
        <v>0</v>
      </c>
      <c r="O598" s="209">
        <v>10798.56</v>
      </c>
      <c r="P598" s="209">
        <v>19088.849999999999</v>
      </c>
      <c r="Q598" s="209">
        <v>23284.18</v>
      </c>
      <c r="R598" s="209">
        <v>38134.35</v>
      </c>
      <c r="S598" s="209">
        <v>47453.64</v>
      </c>
      <c r="T598" s="209">
        <v>56877.279999999999</v>
      </c>
      <c r="U598" s="209">
        <v>65106.79</v>
      </c>
      <c r="V598" s="209">
        <v>72824.45</v>
      </c>
      <c r="W598" s="209">
        <v>84332.92</v>
      </c>
      <c r="X598" s="209">
        <v>91210.47</v>
      </c>
      <c r="Y598" s="209">
        <v>91281.38</v>
      </c>
      <c r="Z598" s="209">
        <v>109823.37</v>
      </c>
      <c r="AA598" s="178">
        <f t="shared" si="18"/>
        <v>109823.37</v>
      </c>
    </row>
    <row r="599" spans="1:28" ht="15.75" thickBot="1" x14ac:dyDescent="0.3">
      <c r="A599" s="254" t="str">
        <f t="shared" si="19"/>
        <v>503700</v>
      </c>
      <c r="B599" s="241" t="s">
        <v>2101</v>
      </c>
      <c r="C599" s="188" t="s">
        <v>2102</v>
      </c>
      <c r="D599" s="188" t="s">
        <v>1875</v>
      </c>
      <c r="E599" s="208">
        <v>28655863.890000001</v>
      </c>
      <c r="F599" s="208">
        <v>35864286.420000002</v>
      </c>
      <c r="G599" s="208">
        <v>43136675.869999997</v>
      </c>
      <c r="H599" s="208">
        <v>50464500.140000001</v>
      </c>
      <c r="I599" s="208">
        <v>57811991.490000002</v>
      </c>
      <c r="J599" s="208">
        <v>65195332.399999999</v>
      </c>
      <c r="K599" s="208">
        <v>72683959.769999996</v>
      </c>
      <c r="L599" s="208">
        <v>80157622.5</v>
      </c>
      <c r="M599" s="208">
        <v>87573403.579999998</v>
      </c>
      <c r="N599" s="208">
        <v>0</v>
      </c>
      <c r="O599" s="208">
        <v>7437389.46</v>
      </c>
      <c r="P599" s="208">
        <v>14907807.91</v>
      </c>
      <c r="Q599" s="208">
        <v>22399185.800000001</v>
      </c>
      <c r="R599" s="208">
        <v>29926492.949999999</v>
      </c>
      <c r="S599" s="208">
        <v>37604741.689999998</v>
      </c>
      <c r="T599" s="208">
        <v>45552419.420000002</v>
      </c>
      <c r="U599" s="208">
        <v>53524149.509999998</v>
      </c>
      <c r="V599" s="208">
        <v>61516572.82</v>
      </c>
      <c r="W599" s="208">
        <v>69568685.370000005</v>
      </c>
      <c r="X599" s="208">
        <v>77703933.75</v>
      </c>
      <c r="Y599" s="208">
        <v>85890861.780000001</v>
      </c>
      <c r="Z599" s="208">
        <v>94128732.859999999</v>
      </c>
      <c r="AA599" s="178">
        <f t="shared" si="18"/>
        <v>94128732.859999999</v>
      </c>
    </row>
    <row r="600" spans="1:28" ht="15.75" thickBot="1" x14ac:dyDescent="0.3">
      <c r="A600" s="254" t="str">
        <f t="shared" si="19"/>
        <v>503760</v>
      </c>
      <c r="B600" s="241" t="s">
        <v>3519</v>
      </c>
      <c r="C600" s="188" t="s">
        <v>3520</v>
      </c>
      <c r="D600" s="188" t="s">
        <v>1875</v>
      </c>
      <c r="E600" s="209"/>
      <c r="F600" s="209"/>
      <c r="G600" s="209"/>
      <c r="H600" s="209"/>
      <c r="I600" s="209"/>
      <c r="J600" s="209"/>
      <c r="K600" s="209"/>
      <c r="L600" s="209"/>
      <c r="M600" s="209"/>
      <c r="N600" s="209">
        <v>0</v>
      </c>
      <c r="O600" s="209">
        <v>372.59</v>
      </c>
      <c r="P600" s="209">
        <v>745.19</v>
      </c>
      <c r="Q600" s="209">
        <v>1117.76</v>
      </c>
      <c r="R600" s="209">
        <v>1490.35</v>
      </c>
      <c r="S600" s="209">
        <v>2029.55</v>
      </c>
      <c r="T600" s="209">
        <v>2568.75</v>
      </c>
      <c r="U600" s="209">
        <v>3107.91</v>
      </c>
      <c r="V600" s="209">
        <v>3647.11</v>
      </c>
      <c r="W600" s="209">
        <v>4186.3</v>
      </c>
      <c r="X600" s="209">
        <v>4725.51</v>
      </c>
      <c r="Y600" s="209">
        <v>5264.68</v>
      </c>
      <c r="Z600" s="209">
        <v>6087</v>
      </c>
      <c r="AA600" s="178">
        <f t="shared" si="18"/>
        <v>6087</v>
      </c>
    </row>
    <row r="601" spans="1:28" ht="15.75" thickBot="1" x14ac:dyDescent="0.3">
      <c r="A601" s="254" t="str">
        <f t="shared" si="19"/>
        <v>503800</v>
      </c>
      <c r="B601" s="241" t="s">
        <v>2103</v>
      </c>
      <c r="C601" s="188" t="s">
        <v>2104</v>
      </c>
      <c r="D601" s="188" t="s">
        <v>1875</v>
      </c>
      <c r="E601" s="208">
        <v>25003564.140000001</v>
      </c>
      <c r="F601" s="208">
        <v>28425545.289999999</v>
      </c>
      <c r="G601" s="208">
        <v>31397357.079999998</v>
      </c>
      <c r="H601" s="208">
        <v>34701845.240000002</v>
      </c>
      <c r="I601" s="208">
        <v>37997614.369999997</v>
      </c>
      <c r="J601" s="208">
        <v>41554497.390000001</v>
      </c>
      <c r="K601" s="208">
        <v>45771937.880000003</v>
      </c>
      <c r="L601" s="208">
        <v>50868136.619999997</v>
      </c>
      <c r="M601" s="208">
        <v>57243096.420000002</v>
      </c>
      <c r="N601" s="208">
        <v>0</v>
      </c>
      <c r="O601" s="208">
        <v>6381845.75</v>
      </c>
      <c r="P601" s="208">
        <v>12839464.32</v>
      </c>
      <c r="Q601" s="208">
        <v>19931525.469999999</v>
      </c>
      <c r="R601" s="208">
        <v>24375387.280000001</v>
      </c>
      <c r="S601" s="208">
        <v>28070777.460000001</v>
      </c>
      <c r="T601" s="208">
        <v>30865270.780000001</v>
      </c>
      <c r="U601" s="208">
        <v>34124673.219999999</v>
      </c>
      <c r="V601" s="208">
        <v>37528576.899999999</v>
      </c>
      <c r="W601" s="208">
        <v>41115396.969999999</v>
      </c>
      <c r="X601" s="208">
        <v>46065334.219999999</v>
      </c>
      <c r="Y601" s="208">
        <v>51585579.270000003</v>
      </c>
      <c r="Z601" s="208">
        <v>57737031.140000001</v>
      </c>
      <c r="AA601" s="178">
        <f t="shared" si="18"/>
        <v>57737031.140000001</v>
      </c>
    </row>
    <row r="602" spans="1:28" ht="15.75" thickBot="1" x14ac:dyDescent="0.3">
      <c r="A602" s="254" t="str">
        <f t="shared" si="19"/>
        <v>503803</v>
      </c>
      <c r="B602" s="241" t="s">
        <v>3801</v>
      </c>
      <c r="C602" s="188" t="s">
        <v>3802</v>
      </c>
      <c r="D602" s="188" t="s">
        <v>1875</v>
      </c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>
        <v>0</v>
      </c>
      <c r="Y602" s="209">
        <v>0</v>
      </c>
      <c r="Z602" s="209">
        <v>42.19</v>
      </c>
      <c r="AA602" s="178">
        <f t="shared" si="18"/>
        <v>42.19</v>
      </c>
      <c r="AB602" s="204"/>
    </row>
    <row r="603" spans="1:28" ht="15.75" thickBot="1" x14ac:dyDescent="0.3">
      <c r="A603" s="254" t="str">
        <f t="shared" si="19"/>
        <v>503806</v>
      </c>
      <c r="B603" s="241" t="s">
        <v>2105</v>
      </c>
      <c r="C603" s="188" t="s">
        <v>2106</v>
      </c>
      <c r="D603" s="188" t="s">
        <v>1875</v>
      </c>
      <c r="E603" s="208">
        <v>301796.34999999998</v>
      </c>
      <c r="F603" s="208">
        <v>363037.98</v>
      </c>
      <c r="G603" s="208">
        <v>435520.4</v>
      </c>
      <c r="H603" s="208">
        <v>508002.82</v>
      </c>
      <c r="I603" s="208">
        <v>580583.5</v>
      </c>
      <c r="J603" s="208">
        <v>653065.92000000004</v>
      </c>
      <c r="K603" s="208">
        <v>725548.34</v>
      </c>
      <c r="L603" s="208">
        <v>798188.92</v>
      </c>
      <c r="M603" s="208">
        <v>870671.32</v>
      </c>
      <c r="N603" s="208">
        <v>0</v>
      </c>
      <c r="O603" s="208">
        <v>75375</v>
      </c>
      <c r="P603" s="208">
        <v>153674.35999999999</v>
      </c>
      <c r="Q603" s="208">
        <v>229049.36</v>
      </c>
      <c r="R603" s="208">
        <v>304424.36</v>
      </c>
      <c r="S603" s="208">
        <v>377165.87</v>
      </c>
      <c r="T603" s="208">
        <v>452540.87</v>
      </c>
      <c r="U603" s="208">
        <v>527915.87</v>
      </c>
      <c r="V603" s="208">
        <v>479695.2</v>
      </c>
      <c r="W603" s="208">
        <v>539600.12</v>
      </c>
      <c r="X603" s="208">
        <v>599505.04</v>
      </c>
      <c r="Y603" s="208">
        <v>659530.78</v>
      </c>
      <c r="Z603" s="208">
        <v>719435.69</v>
      </c>
      <c r="AA603" s="178">
        <f t="shared" si="18"/>
        <v>719435.69</v>
      </c>
    </row>
    <row r="604" spans="1:28" ht="15.75" thickBot="1" x14ac:dyDescent="0.3">
      <c r="A604" s="254" t="str">
        <f t="shared" si="19"/>
        <v>503808</v>
      </c>
      <c r="B604" s="241" t="s">
        <v>2107</v>
      </c>
      <c r="C604" s="188" t="s">
        <v>2108</v>
      </c>
      <c r="D604" s="188" t="s">
        <v>1875</v>
      </c>
      <c r="E604" s="209">
        <v>0</v>
      </c>
      <c r="F604" s="209">
        <v>0</v>
      </c>
      <c r="G604" s="209">
        <v>0</v>
      </c>
      <c r="H604" s="209">
        <v>0</v>
      </c>
      <c r="I604" s="209">
        <v>0</v>
      </c>
      <c r="J604" s="209">
        <v>0</v>
      </c>
      <c r="K604" s="209">
        <v>0</v>
      </c>
      <c r="L604" s="209">
        <v>0</v>
      </c>
      <c r="M604" s="209">
        <v>0</v>
      </c>
      <c r="N604" s="209">
        <v>0</v>
      </c>
      <c r="O604" s="209">
        <v>0</v>
      </c>
      <c r="P604" s="209">
        <v>0</v>
      </c>
      <c r="Q604" s="209">
        <v>-618.23</v>
      </c>
      <c r="R604" s="209">
        <v>-618.23</v>
      </c>
      <c r="S604" s="209">
        <v>-618.23</v>
      </c>
      <c r="T604" s="209">
        <v>-616.55999999999995</v>
      </c>
      <c r="U604" s="209">
        <v>-616.55999999999995</v>
      </c>
      <c r="V604" s="209">
        <v>-616.55999999999995</v>
      </c>
      <c r="W604" s="209">
        <v>-616.55999999999995</v>
      </c>
      <c r="X604" s="209">
        <v>-616.55999999999995</v>
      </c>
      <c r="Y604" s="209">
        <v>-616.55999999999995</v>
      </c>
      <c r="Z604" s="209">
        <v>-616.55999999999995</v>
      </c>
      <c r="AA604" s="178">
        <f t="shared" si="18"/>
        <v>-616.55999999999995</v>
      </c>
    </row>
    <row r="605" spans="1:28" ht="15.75" thickBot="1" x14ac:dyDescent="0.3">
      <c r="A605" s="254" t="str">
        <f t="shared" si="19"/>
        <v>503811</v>
      </c>
      <c r="B605" s="241" t="s">
        <v>2109</v>
      </c>
      <c r="C605" s="188" t="s">
        <v>2110</v>
      </c>
      <c r="D605" s="188" t="s">
        <v>1875</v>
      </c>
      <c r="E605" s="208">
        <v>763709</v>
      </c>
      <c r="F605" s="208">
        <v>1008107</v>
      </c>
      <c r="G605" s="208">
        <v>1280170</v>
      </c>
      <c r="H605" s="208">
        <v>1550143</v>
      </c>
      <c r="I605" s="208">
        <v>1809393</v>
      </c>
      <c r="J605" s="208">
        <v>2042209</v>
      </c>
      <c r="K605" s="208">
        <v>2389214</v>
      </c>
      <c r="L605" s="208">
        <v>2624863</v>
      </c>
      <c r="M605" s="208">
        <v>2823768</v>
      </c>
      <c r="N605" s="208">
        <v>0</v>
      </c>
      <c r="O605" s="208">
        <v>116103</v>
      </c>
      <c r="P605" s="208">
        <v>322012</v>
      </c>
      <c r="Q605" s="208">
        <v>586233</v>
      </c>
      <c r="R605" s="208">
        <v>759189</v>
      </c>
      <c r="S605" s="208">
        <v>960690</v>
      </c>
      <c r="T605" s="208">
        <v>996691</v>
      </c>
      <c r="U605" s="208">
        <v>1118957</v>
      </c>
      <c r="V605" s="208">
        <v>1254931</v>
      </c>
      <c r="W605" s="208">
        <v>1465619</v>
      </c>
      <c r="X605" s="208">
        <v>1599478</v>
      </c>
      <c r="Y605" s="208">
        <v>1720632</v>
      </c>
      <c r="Z605" s="208">
        <v>1767815</v>
      </c>
      <c r="AA605" s="178">
        <f t="shared" si="18"/>
        <v>1767815</v>
      </c>
    </row>
    <row r="606" spans="1:28" ht="15.75" thickBot="1" x14ac:dyDescent="0.3">
      <c r="A606" s="254" t="str">
        <f t="shared" si="19"/>
        <v>503812</v>
      </c>
      <c r="B606" s="241" t="s">
        <v>2111</v>
      </c>
      <c r="C606" s="188" t="s">
        <v>2112</v>
      </c>
      <c r="D606" s="188" t="s">
        <v>1875</v>
      </c>
      <c r="E606" s="209">
        <v>-153948</v>
      </c>
      <c r="F606" s="209">
        <v>-173790</v>
      </c>
      <c r="G606" s="209">
        <v>-198127</v>
      </c>
      <c r="H606" s="209">
        <v>-23476</v>
      </c>
      <c r="I606" s="209">
        <v>-301445</v>
      </c>
      <c r="J606" s="209">
        <v>-351627</v>
      </c>
      <c r="K606" s="209">
        <v>-308043</v>
      </c>
      <c r="L606" s="209">
        <v>63514</v>
      </c>
      <c r="M606" s="209">
        <v>-209763</v>
      </c>
      <c r="N606" s="209">
        <v>0</v>
      </c>
      <c r="O606" s="209">
        <v>-17316</v>
      </c>
      <c r="P606" s="209">
        <v>-57518</v>
      </c>
      <c r="Q606" s="209">
        <v>-97376</v>
      </c>
      <c r="R606" s="209">
        <v>-101036</v>
      </c>
      <c r="S606" s="209">
        <v>-124785</v>
      </c>
      <c r="T606" s="209">
        <v>-131425</v>
      </c>
      <c r="U606" s="209">
        <v>-137164</v>
      </c>
      <c r="V606" s="209">
        <v>-150677</v>
      </c>
      <c r="W606" s="209">
        <v>-160777</v>
      </c>
      <c r="X606" s="209">
        <v>-158178</v>
      </c>
      <c r="Y606" s="209">
        <v>-146441</v>
      </c>
      <c r="Z606" s="209">
        <v>-334562</v>
      </c>
      <c r="AA606" s="178">
        <f t="shared" si="18"/>
        <v>-334562</v>
      </c>
    </row>
    <row r="607" spans="1:28" ht="15.75" thickBot="1" x14ac:dyDescent="0.3">
      <c r="A607" s="254" t="str">
        <f t="shared" si="19"/>
        <v>503813</v>
      </c>
      <c r="B607" s="241" t="s">
        <v>2113</v>
      </c>
      <c r="C607" s="188" t="s">
        <v>2114</v>
      </c>
      <c r="D607" s="188" t="s">
        <v>1875</v>
      </c>
      <c r="E607" s="208">
        <v>3704062</v>
      </c>
      <c r="F607" s="208">
        <v>3357084</v>
      </c>
      <c r="G607" s="208">
        <v>3210485</v>
      </c>
      <c r="H607" s="208">
        <v>2690934</v>
      </c>
      <c r="I607" s="208">
        <v>2210792</v>
      </c>
      <c r="J607" s="208">
        <v>7168464</v>
      </c>
      <c r="K607" s="208">
        <v>7744007</v>
      </c>
      <c r="L607" s="208">
        <v>11834742</v>
      </c>
      <c r="M607" s="208">
        <v>7214675</v>
      </c>
      <c r="N607" s="208">
        <v>0</v>
      </c>
      <c r="O607" s="208">
        <v>2425812</v>
      </c>
      <c r="P607" s="208">
        <v>4934868</v>
      </c>
      <c r="Q607" s="208">
        <v>1941126</v>
      </c>
      <c r="R607" s="208">
        <v>1504553</v>
      </c>
      <c r="S607" s="208">
        <v>10495355</v>
      </c>
      <c r="T607" s="208">
        <v>8940421</v>
      </c>
      <c r="U607" s="208">
        <v>5545477</v>
      </c>
      <c r="V607" s="208">
        <v>2232810</v>
      </c>
      <c r="W607" s="208">
        <v>112109</v>
      </c>
      <c r="X607" s="208">
        <v>-992973</v>
      </c>
      <c r="Y607" s="208">
        <v>1845422</v>
      </c>
      <c r="Z607" s="208">
        <v>4996761</v>
      </c>
      <c r="AA607" s="178">
        <f t="shared" si="18"/>
        <v>4996761</v>
      </c>
    </row>
    <row r="608" spans="1:28" ht="15.75" thickBot="1" x14ac:dyDescent="0.3">
      <c r="A608" s="254" t="str">
        <f t="shared" si="19"/>
        <v>503816</v>
      </c>
      <c r="B608" s="241" t="s">
        <v>2115</v>
      </c>
      <c r="C608" s="188" t="s">
        <v>2116</v>
      </c>
      <c r="D608" s="188" t="s">
        <v>1875</v>
      </c>
      <c r="E608" s="209">
        <v>269947</v>
      </c>
      <c r="F608" s="209">
        <v>356359</v>
      </c>
      <c r="G608" s="209">
        <v>452578</v>
      </c>
      <c r="H608" s="209">
        <v>548069</v>
      </c>
      <c r="I608" s="209">
        <v>639774</v>
      </c>
      <c r="J608" s="209">
        <v>722128</v>
      </c>
      <c r="K608" s="209">
        <v>844953</v>
      </c>
      <c r="L608" s="209">
        <v>928368</v>
      </c>
      <c r="M608" s="209">
        <v>998815</v>
      </c>
      <c r="N608" s="209">
        <v>0</v>
      </c>
      <c r="O608" s="209">
        <v>40957</v>
      </c>
      <c r="P608" s="209">
        <v>113627</v>
      </c>
      <c r="Q608" s="209">
        <v>206973</v>
      </c>
      <c r="R608" s="209">
        <v>268085</v>
      </c>
      <c r="S608" s="209">
        <v>339312</v>
      </c>
      <c r="T608" s="209">
        <v>351967</v>
      </c>
      <c r="U608" s="209">
        <v>395155</v>
      </c>
      <c r="V608" s="209">
        <v>443200</v>
      </c>
      <c r="W608" s="209">
        <v>517720</v>
      </c>
      <c r="X608" s="209">
        <v>565026</v>
      </c>
      <c r="Y608" s="209">
        <v>607833</v>
      </c>
      <c r="Z608" s="209">
        <v>624424</v>
      </c>
      <c r="AA608" s="178">
        <f t="shared" si="18"/>
        <v>624424</v>
      </c>
    </row>
    <row r="609" spans="1:27" ht="15.75" thickBot="1" x14ac:dyDescent="0.3">
      <c r="A609" s="254" t="str">
        <f t="shared" si="19"/>
        <v>503817</v>
      </c>
      <c r="B609" s="241" t="s">
        <v>2117</v>
      </c>
      <c r="C609" s="188" t="s">
        <v>2118</v>
      </c>
      <c r="D609" s="188" t="s">
        <v>1875</v>
      </c>
      <c r="E609" s="208">
        <v>-53485</v>
      </c>
      <c r="F609" s="208">
        <v>-60428</v>
      </c>
      <c r="G609" s="208">
        <v>-68913</v>
      </c>
      <c r="H609" s="208">
        <v>-8249</v>
      </c>
      <c r="I609" s="208">
        <v>-104382</v>
      </c>
      <c r="J609" s="208">
        <v>-122958</v>
      </c>
      <c r="K609" s="208">
        <v>-107836</v>
      </c>
      <c r="L609" s="208">
        <v>20555</v>
      </c>
      <c r="M609" s="208">
        <v>-80167</v>
      </c>
      <c r="N609" s="208">
        <v>0</v>
      </c>
      <c r="O609" s="208">
        <v>-6202</v>
      </c>
      <c r="P609" s="208">
        <v>-20574</v>
      </c>
      <c r="Q609" s="208">
        <v>-34831</v>
      </c>
      <c r="R609" s="208">
        <v>-36141</v>
      </c>
      <c r="S609" s="208">
        <v>-44610</v>
      </c>
      <c r="T609" s="208">
        <v>-46996</v>
      </c>
      <c r="U609" s="208">
        <v>-49046</v>
      </c>
      <c r="V609" s="208">
        <v>-53879</v>
      </c>
      <c r="W609" s="208">
        <v>-57475</v>
      </c>
      <c r="X609" s="208">
        <v>-56544</v>
      </c>
      <c r="Y609" s="208">
        <v>-52409</v>
      </c>
      <c r="Z609" s="208">
        <v>-119279</v>
      </c>
      <c r="AA609" s="178">
        <f t="shared" si="18"/>
        <v>-119279</v>
      </c>
    </row>
    <row r="610" spans="1:27" ht="15.75" thickBot="1" x14ac:dyDescent="0.3">
      <c r="A610" s="254" t="str">
        <f t="shared" si="19"/>
        <v>503818</v>
      </c>
      <c r="B610" s="241" t="s">
        <v>2119</v>
      </c>
      <c r="C610" s="188" t="s">
        <v>2120</v>
      </c>
      <c r="D610" s="188" t="s">
        <v>1875</v>
      </c>
      <c r="E610" s="209">
        <v>1163290</v>
      </c>
      <c r="F610" s="209">
        <v>1044962</v>
      </c>
      <c r="G610" s="209">
        <v>1009975</v>
      </c>
      <c r="H610" s="209">
        <v>846465</v>
      </c>
      <c r="I610" s="209">
        <v>696341</v>
      </c>
      <c r="J610" s="209">
        <v>2467050</v>
      </c>
      <c r="K610" s="209">
        <v>2666480</v>
      </c>
      <c r="L610" s="209">
        <v>4075535</v>
      </c>
      <c r="M610" s="209">
        <v>3090578</v>
      </c>
      <c r="N610" s="209">
        <v>0</v>
      </c>
      <c r="O610" s="209">
        <v>769344</v>
      </c>
      <c r="P610" s="209">
        <v>1588402</v>
      </c>
      <c r="Q610" s="209">
        <v>530905</v>
      </c>
      <c r="R610" s="209">
        <v>355654</v>
      </c>
      <c r="S610" s="209">
        <v>3526652</v>
      </c>
      <c r="T610" s="209">
        <v>3000780</v>
      </c>
      <c r="U610" s="209">
        <v>1832638</v>
      </c>
      <c r="V610" s="209">
        <v>690428</v>
      </c>
      <c r="W610" s="209">
        <v>-33940</v>
      </c>
      <c r="X610" s="209">
        <v>-427291</v>
      </c>
      <c r="Y610" s="209">
        <v>523938</v>
      </c>
      <c r="Z610" s="209">
        <v>1419351</v>
      </c>
      <c r="AA610" s="178">
        <f t="shared" si="18"/>
        <v>1419351</v>
      </c>
    </row>
    <row r="611" spans="1:27" ht="15.75" thickBot="1" x14ac:dyDescent="0.3">
      <c r="A611" s="254" t="str">
        <f t="shared" si="19"/>
        <v>503819</v>
      </c>
      <c r="B611" s="241" t="s">
        <v>2121</v>
      </c>
      <c r="C611" s="188" t="s">
        <v>2122</v>
      </c>
      <c r="D611" s="188" t="s">
        <v>1875</v>
      </c>
      <c r="E611" s="208">
        <v>4451884</v>
      </c>
      <c r="F611" s="208">
        <v>4475989</v>
      </c>
      <c r="G611" s="208">
        <v>4661168</v>
      </c>
      <c r="H611" s="208">
        <v>4751947</v>
      </c>
      <c r="I611" s="208">
        <v>4840158</v>
      </c>
      <c r="J611" s="208">
        <v>5205072</v>
      </c>
      <c r="K611" s="208">
        <v>5205072</v>
      </c>
      <c r="L611" s="208">
        <v>5205072</v>
      </c>
      <c r="M611" s="208">
        <v>7942817</v>
      </c>
      <c r="N611" s="208">
        <v>0</v>
      </c>
      <c r="O611" s="208">
        <v>1724575</v>
      </c>
      <c r="P611" s="208">
        <v>3095218</v>
      </c>
      <c r="Q611" s="208">
        <v>4270872</v>
      </c>
      <c r="R611" s="208">
        <v>4821534</v>
      </c>
      <c r="S611" s="208">
        <v>4937911</v>
      </c>
      <c r="T611" s="208">
        <v>5571624</v>
      </c>
      <c r="U611" s="208">
        <v>6361445</v>
      </c>
      <c r="V611" s="208">
        <v>7166102</v>
      </c>
      <c r="W611" s="208">
        <v>7468040</v>
      </c>
      <c r="X611" s="208">
        <v>8029981</v>
      </c>
      <c r="Y611" s="208">
        <v>8979081</v>
      </c>
      <c r="Z611" s="208">
        <v>10400381</v>
      </c>
      <c r="AA611" s="178">
        <f t="shared" si="18"/>
        <v>10400381</v>
      </c>
    </row>
    <row r="612" spans="1:27" ht="15.75" thickBot="1" x14ac:dyDescent="0.3">
      <c r="A612" s="254" t="str">
        <f t="shared" si="19"/>
        <v>503820</v>
      </c>
      <c r="B612" s="241" t="s">
        <v>2123</v>
      </c>
      <c r="C612" s="188" t="s">
        <v>2124</v>
      </c>
      <c r="D612" s="188" t="s">
        <v>1875</v>
      </c>
      <c r="E612" s="209">
        <v>76612</v>
      </c>
      <c r="F612" s="209">
        <v>98736</v>
      </c>
      <c r="G612" s="209">
        <v>120887</v>
      </c>
      <c r="H612" s="209">
        <v>141769</v>
      </c>
      <c r="I612" s="209">
        <v>161156</v>
      </c>
      <c r="J612" s="209">
        <v>178645</v>
      </c>
      <c r="K612" s="209">
        <v>197078</v>
      </c>
      <c r="L612" s="209">
        <v>209065</v>
      </c>
      <c r="M612" s="209">
        <v>235576</v>
      </c>
      <c r="N612" s="209">
        <v>0</v>
      </c>
      <c r="O612" s="209">
        <v>19139</v>
      </c>
      <c r="P612" s="209">
        <v>49946</v>
      </c>
      <c r="Q612" s="209">
        <v>83802</v>
      </c>
      <c r="R612" s="209">
        <v>103736</v>
      </c>
      <c r="S612" s="209">
        <v>124055</v>
      </c>
      <c r="T612" s="209">
        <v>134601</v>
      </c>
      <c r="U612" s="209">
        <v>150010</v>
      </c>
      <c r="V612" s="209">
        <v>165634</v>
      </c>
      <c r="W612" s="209">
        <v>172096</v>
      </c>
      <c r="X612" s="209">
        <v>185838</v>
      </c>
      <c r="Y612" s="209">
        <v>199083</v>
      </c>
      <c r="Z612" s="209">
        <v>268073</v>
      </c>
      <c r="AA612" s="178">
        <f t="shared" si="18"/>
        <v>268073</v>
      </c>
    </row>
    <row r="613" spans="1:27" ht="15.75" thickBot="1" x14ac:dyDescent="0.3">
      <c r="A613" s="254" t="str">
        <f t="shared" si="19"/>
        <v>503821</v>
      </c>
      <c r="B613" s="241" t="s">
        <v>2125</v>
      </c>
      <c r="C613" s="188" t="s">
        <v>2126</v>
      </c>
      <c r="D613" s="188" t="s">
        <v>1875</v>
      </c>
      <c r="E613" s="208">
        <v>12061409</v>
      </c>
      <c r="F613" s="208">
        <v>12129405</v>
      </c>
      <c r="G613" s="208">
        <v>12651765</v>
      </c>
      <c r="H613" s="208">
        <v>12907836</v>
      </c>
      <c r="I613" s="208">
        <v>13156664</v>
      </c>
      <c r="J613" s="208">
        <v>14186025</v>
      </c>
      <c r="K613" s="208">
        <v>14186025</v>
      </c>
      <c r="L613" s="208">
        <v>14186025</v>
      </c>
      <c r="M613" s="208">
        <v>24719449</v>
      </c>
      <c r="N613" s="208">
        <v>0</v>
      </c>
      <c r="O613" s="208">
        <v>4609112</v>
      </c>
      <c r="P613" s="208">
        <v>8272303</v>
      </c>
      <c r="Q613" s="208">
        <v>10468485</v>
      </c>
      <c r="R613" s="208">
        <v>11964029</v>
      </c>
      <c r="S613" s="208">
        <v>13753646</v>
      </c>
      <c r="T613" s="208">
        <v>16316262</v>
      </c>
      <c r="U613" s="208">
        <v>19624042</v>
      </c>
      <c r="V613" s="208">
        <v>22874927</v>
      </c>
      <c r="W613" s="208">
        <v>24563788</v>
      </c>
      <c r="X613" s="208">
        <v>26144432</v>
      </c>
      <c r="Y613" s="208">
        <v>28666543</v>
      </c>
      <c r="Z613" s="208">
        <v>32322174</v>
      </c>
      <c r="AA613" s="178">
        <f t="shared" si="18"/>
        <v>32322174</v>
      </c>
    </row>
    <row r="614" spans="1:27" ht="15.75" thickBot="1" x14ac:dyDescent="0.3">
      <c r="A614" s="254" t="str">
        <f t="shared" si="19"/>
        <v>503822</v>
      </c>
      <c r="B614" s="241" t="s">
        <v>2127</v>
      </c>
      <c r="C614" s="188" t="s">
        <v>2128</v>
      </c>
      <c r="D614" s="188" t="s">
        <v>1875</v>
      </c>
      <c r="E614" s="209">
        <v>1537</v>
      </c>
      <c r="F614" s="209">
        <v>1653</v>
      </c>
      <c r="G614" s="209">
        <v>1836</v>
      </c>
      <c r="H614" s="209">
        <v>1836</v>
      </c>
      <c r="I614" s="209">
        <v>4919</v>
      </c>
      <c r="J614" s="209">
        <v>4919</v>
      </c>
      <c r="K614" s="209">
        <v>4919</v>
      </c>
      <c r="L614" s="209">
        <v>4919</v>
      </c>
      <c r="M614" s="209">
        <v>42375</v>
      </c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>
        <v>41</v>
      </c>
      <c r="Y614" s="209">
        <v>41</v>
      </c>
      <c r="Z614" s="209">
        <v>14789</v>
      </c>
      <c r="AA614" s="178">
        <f t="shared" si="18"/>
        <v>14789</v>
      </c>
    </row>
    <row r="615" spans="1:27" ht="15.75" thickBot="1" x14ac:dyDescent="0.3">
      <c r="A615" s="254" t="str">
        <f t="shared" si="19"/>
        <v>503824</v>
      </c>
      <c r="B615" s="241" t="s">
        <v>2129</v>
      </c>
      <c r="C615" s="188" t="s">
        <v>2130</v>
      </c>
      <c r="D615" s="188" t="s">
        <v>1875</v>
      </c>
      <c r="E615" s="208">
        <v>27951</v>
      </c>
      <c r="F615" s="208">
        <v>36023</v>
      </c>
      <c r="G615" s="208">
        <v>44104</v>
      </c>
      <c r="H615" s="208">
        <v>51722</v>
      </c>
      <c r="I615" s="208">
        <v>58795</v>
      </c>
      <c r="J615" s="208">
        <v>65176</v>
      </c>
      <c r="K615" s="208">
        <v>71901</v>
      </c>
      <c r="L615" s="208">
        <v>76274</v>
      </c>
      <c r="M615" s="208">
        <v>85788</v>
      </c>
      <c r="N615" s="208">
        <v>0</v>
      </c>
      <c r="O615" s="208">
        <v>6987</v>
      </c>
      <c r="P615" s="208">
        <v>18234</v>
      </c>
      <c r="Q615" s="208">
        <v>30558</v>
      </c>
      <c r="R615" s="208">
        <v>37827</v>
      </c>
      <c r="S615" s="208">
        <v>45236</v>
      </c>
      <c r="T615" s="208">
        <v>49082</v>
      </c>
      <c r="U615" s="208">
        <v>54701</v>
      </c>
      <c r="V615" s="208">
        <v>60398</v>
      </c>
      <c r="W615" s="208">
        <v>62859</v>
      </c>
      <c r="X615" s="208">
        <v>67878</v>
      </c>
      <c r="Y615" s="208">
        <v>72716</v>
      </c>
      <c r="Z615" s="208">
        <v>97308</v>
      </c>
      <c r="AA615" s="178">
        <f t="shared" si="18"/>
        <v>97308</v>
      </c>
    </row>
    <row r="616" spans="1:27" ht="15.75" thickBot="1" x14ac:dyDescent="0.3">
      <c r="A616" s="254" t="str">
        <f t="shared" si="19"/>
        <v>503825</v>
      </c>
      <c r="B616" s="241" t="s">
        <v>2131</v>
      </c>
      <c r="C616" s="188" t="s">
        <v>2132</v>
      </c>
      <c r="D616" s="188" t="s">
        <v>1875</v>
      </c>
      <c r="E616" s="209">
        <v>60</v>
      </c>
      <c r="F616" s="209">
        <v>60</v>
      </c>
      <c r="G616" s="209">
        <v>60</v>
      </c>
      <c r="H616" s="209">
        <v>743</v>
      </c>
      <c r="I616" s="209">
        <v>743</v>
      </c>
      <c r="J616" s="209">
        <v>1172</v>
      </c>
      <c r="K616" s="209">
        <v>1352</v>
      </c>
      <c r="L616" s="209">
        <v>3170</v>
      </c>
      <c r="M616" s="209">
        <v>8068</v>
      </c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>
        <v>4</v>
      </c>
      <c r="Y616" s="209">
        <v>4</v>
      </c>
      <c r="Z616" s="209">
        <v>5510</v>
      </c>
      <c r="AA616" s="178">
        <f t="shared" si="18"/>
        <v>5510</v>
      </c>
    </row>
    <row r="617" spans="1:27" ht="15.75" thickBot="1" x14ac:dyDescent="0.3">
      <c r="A617" s="254" t="str">
        <f t="shared" si="19"/>
        <v>503826</v>
      </c>
      <c r="B617" s="241" t="s">
        <v>2133</v>
      </c>
      <c r="C617" s="188" t="s">
        <v>2134</v>
      </c>
      <c r="D617" s="188" t="s">
        <v>1875</v>
      </c>
      <c r="E617" s="208">
        <v>-1257265</v>
      </c>
      <c r="F617" s="208">
        <v>-1376068</v>
      </c>
      <c r="G617" s="208">
        <v>-2012964</v>
      </c>
      <c r="H617" s="208">
        <v>-2528280</v>
      </c>
      <c r="I617" s="208">
        <v>-3033791</v>
      </c>
      <c r="J617" s="208">
        <v>-5514443</v>
      </c>
      <c r="K617" s="208">
        <v>-5535414</v>
      </c>
      <c r="L617" s="208">
        <v>-5727940</v>
      </c>
      <c r="M617" s="208">
        <v>-5727940</v>
      </c>
      <c r="N617" s="208">
        <v>0</v>
      </c>
      <c r="O617" s="208">
        <v>-372665</v>
      </c>
      <c r="P617" s="208">
        <v>-661338</v>
      </c>
      <c r="Q617" s="208">
        <v>-1062336</v>
      </c>
      <c r="R617" s="208">
        <v>-1165022</v>
      </c>
      <c r="S617" s="208">
        <v>-4578481</v>
      </c>
      <c r="T617" s="208">
        <v>-4750997</v>
      </c>
      <c r="U617" s="208">
        <v>-5048620</v>
      </c>
      <c r="V617" s="208">
        <v>-5319027</v>
      </c>
      <c r="W617" s="208">
        <v>-5506843</v>
      </c>
      <c r="X617" s="208">
        <v>-5559940</v>
      </c>
      <c r="Y617" s="208">
        <v>-6064124</v>
      </c>
      <c r="Z617" s="208">
        <v>-6459869</v>
      </c>
      <c r="AA617" s="178">
        <f t="shared" si="18"/>
        <v>-6459869</v>
      </c>
    </row>
    <row r="618" spans="1:27" ht="15.75" thickBot="1" x14ac:dyDescent="0.3">
      <c r="A618" s="254" t="str">
        <f t="shared" si="19"/>
        <v>503827</v>
      </c>
      <c r="B618" s="241" t="s">
        <v>2135</v>
      </c>
      <c r="C618" s="188" t="s">
        <v>2136</v>
      </c>
      <c r="D618" s="188" t="s">
        <v>1875</v>
      </c>
      <c r="E618" s="209">
        <v>-655</v>
      </c>
      <c r="F618" s="209">
        <v>-705</v>
      </c>
      <c r="G618" s="209">
        <v>-783</v>
      </c>
      <c r="H618" s="209">
        <v>-783</v>
      </c>
      <c r="I618" s="209">
        <v>-2099</v>
      </c>
      <c r="J618" s="209">
        <v>-2099</v>
      </c>
      <c r="K618" s="209">
        <v>-2099</v>
      </c>
      <c r="L618" s="209">
        <v>-2099</v>
      </c>
      <c r="M618" s="209">
        <v>-11072</v>
      </c>
      <c r="N618" s="209">
        <v>0</v>
      </c>
      <c r="O618" s="209">
        <v>-27</v>
      </c>
      <c r="P618" s="209">
        <v>-78</v>
      </c>
      <c r="Q618" s="209">
        <v>-140</v>
      </c>
      <c r="R618" s="209">
        <v>-146</v>
      </c>
      <c r="S618" s="209">
        <v>-168</v>
      </c>
      <c r="T618" s="209">
        <v>-182</v>
      </c>
      <c r="U618" s="209">
        <v>-189</v>
      </c>
      <c r="V618" s="209">
        <v>-208</v>
      </c>
      <c r="W618" s="209">
        <v>-215</v>
      </c>
      <c r="X618" s="209">
        <v>-215</v>
      </c>
      <c r="Y618" s="209">
        <v>-227</v>
      </c>
      <c r="Z618" s="209">
        <v>1064</v>
      </c>
      <c r="AA618" s="178">
        <f t="shared" si="18"/>
        <v>1064</v>
      </c>
    </row>
    <row r="619" spans="1:27" ht="15.75" thickBot="1" x14ac:dyDescent="0.3">
      <c r="A619" s="254" t="str">
        <f t="shared" si="19"/>
        <v>503828</v>
      </c>
      <c r="B619" s="241" t="s">
        <v>2137</v>
      </c>
      <c r="C619" s="188" t="s">
        <v>2138</v>
      </c>
      <c r="D619" s="188" t="s">
        <v>1875</v>
      </c>
      <c r="E619" s="208">
        <v>-140</v>
      </c>
      <c r="F619" s="208">
        <v>-140</v>
      </c>
      <c r="G619" s="208">
        <v>-140</v>
      </c>
      <c r="H619" s="208">
        <v>-1740</v>
      </c>
      <c r="I619" s="208">
        <v>-1740</v>
      </c>
      <c r="J619" s="208">
        <v>-2746</v>
      </c>
      <c r="K619" s="208">
        <v>-3167</v>
      </c>
      <c r="L619" s="208">
        <v>-7425</v>
      </c>
      <c r="M619" s="208">
        <v>-52752</v>
      </c>
      <c r="N619" s="208">
        <v>0</v>
      </c>
      <c r="O619" s="208">
        <v>-254</v>
      </c>
      <c r="P619" s="208">
        <v>-734</v>
      </c>
      <c r="Q619" s="208">
        <v>-1266</v>
      </c>
      <c r="R619" s="208">
        <v>-1317</v>
      </c>
      <c r="S619" s="208">
        <v>-1520</v>
      </c>
      <c r="T619" s="208">
        <v>-1651</v>
      </c>
      <c r="U619" s="208">
        <v>-1715</v>
      </c>
      <c r="V619" s="208">
        <v>-1890</v>
      </c>
      <c r="W619" s="208">
        <v>-1954</v>
      </c>
      <c r="X619" s="208">
        <v>-1954</v>
      </c>
      <c r="Y619" s="208">
        <v>-2059</v>
      </c>
      <c r="Z619" s="208">
        <v>1871</v>
      </c>
      <c r="AA619" s="178">
        <f t="shared" si="18"/>
        <v>1871</v>
      </c>
    </row>
    <row r="620" spans="1:27" ht="15.75" thickBot="1" x14ac:dyDescent="0.3">
      <c r="A620" s="254" t="str">
        <f t="shared" si="19"/>
        <v>503829</v>
      </c>
      <c r="B620" s="241" t="s">
        <v>2139</v>
      </c>
      <c r="C620" s="188" t="s">
        <v>2140</v>
      </c>
      <c r="D620" s="188" t="s">
        <v>1875</v>
      </c>
      <c r="E620" s="209">
        <v>-3544487</v>
      </c>
      <c r="F620" s="209">
        <v>-3864168</v>
      </c>
      <c r="G620" s="209">
        <v>-5604686</v>
      </c>
      <c r="H620" s="209">
        <v>-6990062</v>
      </c>
      <c r="I620" s="209">
        <v>-8349709</v>
      </c>
      <c r="J620" s="209">
        <v>-15303678</v>
      </c>
      <c r="K620" s="209">
        <v>-15378027</v>
      </c>
      <c r="L620" s="209">
        <v>-16056889</v>
      </c>
      <c r="M620" s="209">
        <v>-16379673</v>
      </c>
      <c r="N620" s="209">
        <v>0</v>
      </c>
      <c r="O620" s="209">
        <v>-995102</v>
      </c>
      <c r="P620" s="209">
        <v>-1764795</v>
      </c>
      <c r="Q620" s="209">
        <v>-7841841</v>
      </c>
      <c r="R620" s="209">
        <v>-8756605</v>
      </c>
      <c r="S620" s="209">
        <v>-20389833</v>
      </c>
      <c r="T620" s="209">
        <v>-20806021</v>
      </c>
      <c r="U620" s="209">
        <v>-21545754</v>
      </c>
      <c r="V620" s="209">
        <v>-22217841</v>
      </c>
      <c r="W620" s="209">
        <v>-22670257</v>
      </c>
      <c r="X620" s="209">
        <v>-23624305</v>
      </c>
      <c r="Y620" s="209">
        <v>-26752489</v>
      </c>
      <c r="Z620" s="209">
        <v>-30768177</v>
      </c>
      <c r="AA620" s="178">
        <f t="shared" si="18"/>
        <v>-30768177</v>
      </c>
    </row>
    <row r="621" spans="1:27" ht="15.75" thickBot="1" x14ac:dyDescent="0.3">
      <c r="A621" s="254" t="str">
        <f t="shared" si="19"/>
        <v>503831</v>
      </c>
      <c r="B621" s="241" t="s">
        <v>3521</v>
      </c>
      <c r="C621" s="188" t="s">
        <v>3522</v>
      </c>
      <c r="D621" s="188" t="s">
        <v>1875</v>
      </c>
      <c r="E621" s="208"/>
      <c r="F621" s="208"/>
      <c r="G621" s="208"/>
      <c r="H621" s="208"/>
      <c r="I621" s="208"/>
      <c r="J621" s="208"/>
      <c r="K621" s="208"/>
      <c r="L621" s="208"/>
      <c r="M621" s="208"/>
      <c r="N621" s="208">
        <v>0</v>
      </c>
      <c r="O621" s="208">
        <v>0</v>
      </c>
      <c r="P621" s="208">
        <v>0</v>
      </c>
      <c r="Q621" s="208">
        <v>1560</v>
      </c>
      <c r="R621" s="208">
        <v>1560</v>
      </c>
      <c r="S621" s="208">
        <v>1560</v>
      </c>
      <c r="T621" s="208">
        <v>11966</v>
      </c>
      <c r="U621" s="208">
        <v>26485</v>
      </c>
      <c r="V621" s="208">
        <v>39676</v>
      </c>
      <c r="W621" s="208">
        <v>50400</v>
      </c>
      <c r="X621" s="208">
        <v>50400</v>
      </c>
      <c r="Y621" s="208">
        <v>50400</v>
      </c>
      <c r="Z621" s="208">
        <v>105446</v>
      </c>
      <c r="AA621" s="178">
        <f t="shared" si="18"/>
        <v>105446</v>
      </c>
    </row>
    <row r="622" spans="1:27" ht="15.75" thickBot="1" x14ac:dyDescent="0.3">
      <c r="A622" s="254" t="str">
        <f t="shared" si="19"/>
        <v>503832</v>
      </c>
      <c r="B622" s="241" t="s">
        <v>3523</v>
      </c>
      <c r="C622" s="188" t="s">
        <v>3524</v>
      </c>
      <c r="D622" s="188" t="s">
        <v>1875</v>
      </c>
      <c r="E622" s="209"/>
      <c r="F622" s="209"/>
      <c r="G622" s="209"/>
      <c r="H622" s="209"/>
      <c r="I622" s="209"/>
      <c r="J622" s="209"/>
      <c r="K622" s="209"/>
      <c r="L622" s="209"/>
      <c r="M622" s="209"/>
      <c r="N622" s="209">
        <v>0</v>
      </c>
      <c r="O622" s="209">
        <v>-37183</v>
      </c>
      <c r="P622" s="209">
        <v>-66735</v>
      </c>
      <c r="Q622" s="209">
        <v>-66735</v>
      </c>
      <c r="R622" s="209">
        <v>-75140</v>
      </c>
      <c r="S622" s="209">
        <v>-81824</v>
      </c>
      <c r="T622" s="209">
        <v>-81824</v>
      </c>
      <c r="U622" s="209">
        <v>-81824</v>
      </c>
      <c r="V622" s="209">
        <v>-81824</v>
      </c>
      <c r="W622" s="209">
        <v>-81824</v>
      </c>
      <c r="X622" s="209">
        <v>-82489</v>
      </c>
      <c r="Y622" s="209">
        <v>-105445</v>
      </c>
      <c r="Z622" s="209">
        <v>-105447.23</v>
      </c>
      <c r="AA622" s="178">
        <f t="shared" si="18"/>
        <v>-105447.23</v>
      </c>
    </row>
    <row r="623" spans="1:27" ht="15.75" thickBot="1" x14ac:dyDescent="0.3">
      <c r="A623" s="254" t="str">
        <f t="shared" si="19"/>
        <v>503840</v>
      </c>
      <c r="B623" s="241" t="s">
        <v>2141</v>
      </c>
      <c r="C623" s="188" t="s">
        <v>2142</v>
      </c>
      <c r="D623" s="188" t="s">
        <v>1875</v>
      </c>
      <c r="E623" s="208">
        <v>44256.480000000003</v>
      </c>
      <c r="F623" s="208">
        <v>51802.86</v>
      </c>
      <c r="G623" s="208">
        <v>67869.69</v>
      </c>
      <c r="H623" s="208">
        <v>75427.39</v>
      </c>
      <c r="I623" s="208">
        <v>80176.2</v>
      </c>
      <c r="J623" s="208">
        <v>88112.91</v>
      </c>
      <c r="K623" s="208">
        <v>95142.05</v>
      </c>
      <c r="L623" s="208">
        <v>105143.64</v>
      </c>
      <c r="M623" s="208">
        <v>112854.73</v>
      </c>
      <c r="N623" s="208">
        <v>0</v>
      </c>
      <c r="O623" s="208">
        <v>7576.66</v>
      </c>
      <c r="P623" s="208">
        <v>14368.93</v>
      </c>
      <c r="Q623" s="208">
        <v>20044.509999999998</v>
      </c>
      <c r="R623" s="208">
        <v>26075.91</v>
      </c>
      <c r="S623" s="208">
        <v>32570.1</v>
      </c>
      <c r="T623" s="208">
        <v>39469.410000000003</v>
      </c>
      <c r="U623" s="208">
        <v>46085.9</v>
      </c>
      <c r="V623" s="208">
        <v>54088.45</v>
      </c>
      <c r="W623" s="208">
        <v>60711.55</v>
      </c>
      <c r="X623" s="208">
        <v>68198.78</v>
      </c>
      <c r="Y623" s="208">
        <v>76685.94</v>
      </c>
      <c r="Z623" s="208">
        <v>83356.649999999994</v>
      </c>
      <c r="AA623" s="178">
        <f t="shared" si="18"/>
        <v>83356.649999999994</v>
      </c>
    </row>
    <row r="624" spans="1:27" ht="15.75" thickBot="1" x14ac:dyDescent="0.3">
      <c r="A624" s="254" t="str">
        <f t="shared" si="19"/>
        <v>503900</v>
      </c>
      <c r="B624" s="241" t="s">
        <v>2143</v>
      </c>
      <c r="C624" s="188" t="s">
        <v>2144</v>
      </c>
      <c r="D624" s="188" t="s">
        <v>1875</v>
      </c>
      <c r="E624" s="209">
        <v>8139992.5999999996</v>
      </c>
      <c r="F624" s="209">
        <v>10261199.470000001</v>
      </c>
      <c r="G624" s="209">
        <v>12336127.75</v>
      </c>
      <c r="H624" s="209">
        <v>14459840.83</v>
      </c>
      <c r="I624" s="209">
        <v>16643493.51</v>
      </c>
      <c r="J624" s="209">
        <v>18684379.210000001</v>
      </c>
      <c r="K624" s="209">
        <v>20794770.34</v>
      </c>
      <c r="L624" s="209">
        <v>23452250.140000001</v>
      </c>
      <c r="M624" s="209">
        <v>24957006.879999999</v>
      </c>
      <c r="N624" s="209">
        <v>0</v>
      </c>
      <c r="O624" s="209">
        <v>2276037.6800000002</v>
      </c>
      <c r="P624" s="209">
        <v>4544650.55</v>
      </c>
      <c r="Q624" s="209">
        <v>6855593.0999999996</v>
      </c>
      <c r="R624" s="209">
        <v>9192146.9600000009</v>
      </c>
      <c r="S624" s="209">
        <v>11288782.859999999</v>
      </c>
      <c r="T624" s="209">
        <v>13232604.300000001</v>
      </c>
      <c r="U624" s="209">
        <v>15406822.83</v>
      </c>
      <c r="V624" s="209">
        <v>17572575.129999999</v>
      </c>
      <c r="W624" s="209">
        <v>19787602.370000001</v>
      </c>
      <c r="X624" s="209">
        <v>21992116.07</v>
      </c>
      <c r="Y624" s="209">
        <v>24310443.969999999</v>
      </c>
      <c r="Z624" s="209">
        <v>26519756.640000001</v>
      </c>
      <c r="AA624" s="178">
        <f t="shared" si="18"/>
        <v>26519756.640000001</v>
      </c>
    </row>
    <row r="625" spans="1:27" ht="15.75" thickBot="1" x14ac:dyDescent="0.3">
      <c r="A625" s="254" t="str">
        <f t="shared" si="19"/>
        <v>504000</v>
      </c>
      <c r="B625" s="241" t="s">
        <v>2145</v>
      </c>
      <c r="C625" s="188" t="s">
        <v>2146</v>
      </c>
      <c r="D625" s="188" t="s">
        <v>1875</v>
      </c>
      <c r="E625" s="208">
        <v>-48844.65</v>
      </c>
      <c r="F625" s="208">
        <v>-62760.85</v>
      </c>
      <c r="G625" s="208">
        <v>-66503.740000000005</v>
      </c>
      <c r="H625" s="208">
        <v>-69555.63</v>
      </c>
      <c r="I625" s="208">
        <v>-76985.77</v>
      </c>
      <c r="J625" s="208">
        <v>-75300.52</v>
      </c>
      <c r="K625" s="208">
        <v>-92254.31</v>
      </c>
      <c r="L625" s="208">
        <v>-102259.27</v>
      </c>
      <c r="M625" s="208">
        <v>-108632.1</v>
      </c>
      <c r="N625" s="208">
        <v>0</v>
      </c>
      <c r="O625" s="208">
        <v>-24943.43</v>
      </c>
      <c r="P625" s="208">
        <v>-40868.22</v>
      </c>
      <c r="Q625" s="208">
        <v>-43258.27</v>
      </c>
      <c r="R625" s="208">
        <v>-70440.2</v>
      </c>
      <c r="S625" s="208">
        <v>-74371.58</v>
      </c>
      <c r="T625" s="208">
        <v>-78981.41</v>
      </c>
      <c r="U625" s="208">
        <v>-82739.839999999997</v>
      </c>
      <c r="V625" s="208">
        <v>-87242.16</v>
      </c>
      <c r="W625" s="208">
        <v>-94802.62</v>
      </c>
      <c r="X625" s="208">
        <v>-110628.62</v>
      </c>
      <c r="Y625" s="208">
        <v>-119511.46</v>
      </c>
      <c r="Z625" s="208">
        <v>-141582.29</v>
      </c>
      <c r="AA625" s="178">
        <f t="shared" si="18"/>
        <v>-141582.29</v>
      </c>
    </row>
    <row r="626" spans="1:27" ht="15.75" thickBot="1" x14ac:dyDescent="0.3">
      <c r="A626" s="254" t="str">
        <f t="shared" si="19"/>
        <v>504100</v>
      </c>
      <c r="B626" s="241" t="s">
        <v>2147</v>
      </c>
      <c r="C626" s="188" t="s">
        <v>2148</v>
      </c>
      <c r="D626" s="188" t="s">
        <v>1875</v>
      </c>
      <c r="E626" s="209">
        <v>11854.85</v>
      </c>
      <c r="F626" s="209">
        <v>16733.560000000001</v>
      </c>
      <c r="G626" s="209">
        <v>19548.560000000001</v>
      </c>
      <c r="H626" s="209">
        <v>21922.81</v>
      </c>
      <c r="I626" s="209">
        <v>24378.959999999999</v>
      </c>
      <c r="J626" s="209">
        <v>26841.71</v>
      </c>
      <c r="K626" s="209">
        <v>29446.46</v>
      </c>
      <c r="L626" s="209">
        <v>32006.66</v>
      </c>
      <c r="M626" s="209">
        <v>34475.26</v>
      </c>
      <c r="N626" s="209">
        <v>0</v>
      </c>
      <c r="O626" s="209">
        <v>-709.65</v>
      </c>
      <c r="P626" s="209">
        <v>5792.85</v>
      </c>
      <c r="Q626" s="209">
        <v>8133</v>
      </c>
      <c r="R626" s="209">
        <v>12075.45</v>
      </c>
      <c r="S626" s="209">
        <v>13962.85</v>
      </c>
      <c r="T626" s="209">
        <v>16391</v>
      </c>
      <c r="U626" s="209">
        <v>18538.599999999999</v>
      </c>
      <c r="V626" s="209">
        <v>21919.4</v>
      </c>
      <c r="W626" s="209">
        <v>24073.200000000001</v>
      </c>
      <c r="X626" s="209">
        <v>26414.05</v>
      </c>
      <c r="Y626" s="209">
        <v>40354.199999999997</v>
      </c>
      <c r="Z626" s="209">
        <v>31187.25</v>
      </c>
      <c r="AA626" s="178">
        <f t="shared" si="18"/>
        <v>31187.25</v>
      </c>
    </row>
    <row r="627" spans="1:27" ht="15.75" thickBot="1" x14ac:dyDescent="0.3">
      <c r="A627" s="254" t="str">
        <f t="shared" si="19"/>
        <v>504200</v>
      </c>
      <c r="B627" s="241" t="s">
        <v>2149</v>
      </c>
      <c r="C627" s="188" t="s">
        <v>2150</v>
      </c>
      <c r="D627" s="188" t="s">
        <v>1875</v>
      </c>
      <c r="E627" s="208">
        <v>-5022066.4800000004</v>
      </c>
      <c r="F627" s="208">
        <v>-6511327.6399999997</v>
      </c>
      <c r="G627" s="208">
        <v>-7532377.6299999999</v>
      </c>
      <c r="H627" s="208">
        <v>-9119040.4399999995</v>
      </c>
      <c r="I627" s="208">
        <v>-10446407.810000001</v>
      </c>
      <c r="J627" s="208">
        <v>-12840098.84</v>
      </c>
      <c r="K627" s="208">
        <v>-14140023.300000001</v>
      </c>
      <c r="L627" s="208">
        <v>-14367970.789999999</v>
      </c>
      <c r="M627" s="208">
        <v>-14740157.9</v>
      </c>
      <c r="N627" s="208">
        <v>0</v>
      </c>
      <c r="O627" s="208">
        <v>-224690.91</v>
      </c>
      <c r="P627" s="208">
        <v>-469301.57</v>
      </c>
      <c r="Q627" s="208">
        <v>22273951.629999999</v>
      </c>
      <c r="R627" s="208">
        <v>22685838.949999999</v>
      </c>
      <c r="S627" s="208">
        <v>22590682.300000001</v>
      </c>
      <c r="T627" s="208">
        <v>22448454.300000001</v>
      </c>
      <c r="U627" s="208">
        <v>22423515.02</v>
      </c>
      <c r="V627" s="208">
        <v>22189039.600000001</v>
      </c>
      <c r="W627" s="208">
        <v>22132310.07</v>
      </c>
      <c r="X627" s="208">
        <v>22220861.370000001</v>
      </c>
      <c r="Y627" s="208">
        <v>22630310.84</v>
      </c>
      <c r="Z627" s="208">
        <v>23477743.899999999</v>
      </c>
      <c r="AA627" s="178">
        <f t="shared" si="18"/>
        <v>23477743.899999999</v>
      </c>
    </row>
    <row r="628" spans="1:27" ht="15.75" thickBot="1" x14ac:dyDescent="0.3">
      <c r="A628" s="254" t="str">
        <f t="shared" si="19"/>
        <v>504300</v>
      </c>
      <c r="B628" s="241" t="s">
        <v>2151</v>
      </c>
      <c r="C628" s="188" t="s">
        <v>2152</v>
      </c>
      <c r="D628" s="188" t="s">
        <v>1875</v>
      </c>
      <c r="E628" s="209">
        <v>-954093.98</v>
      </c>
      <c r="F628" s="209">
        <v>-1134960.43</v>
      </c>
      <c r="G628" s="209">
        <v>-1207402.43</v>
      </c>
      <c r="H628" s="209">
        <v>-1321025.1000000001</v>
      </c>
      <c r="I628" s="209">
        <v>-1430543.27</v>
      </c>
      <c r="J628" s="209">
        <v>-1520308.14</v>
      </c>
      <c r="K628" s="209">
        <v>-2599819.44</v>
      </c>
      <c r="L628" s="209">
        <v>-2831496.14</v>
      </c>
      <c r="M628" s="209">
        <v>-2849920.58</v>
      </c>
      <c r="N628" s="209">
        <v>0</v>
      </c>
      <c r="O628" s="209">
        <v>-2063991.39</v>
      </c>
      <c r="P628" s="209">
        <v>-3764579.7</v>
      </c>
      <c r="Q628" s="209">
        <v>-4750297.72</v>
      </c>
      <c r="R628" s="209">
        <v>-6113357.9800000004</v>
      </c>
      <c r="S628" s="209">
        <v>-7238824.2000000002</v>
      </c>
      <c r="T628" s="209">
        <v>-9502798.2799999993</v>
      </c>
      <c r="U628" s="209">
        <v>-11603809.49</v>
      </c>
      <c r="V628" s="209">
        <v>-12998908.75</v>
      </c>
      <c r="W628" s="209">
        <v>-14214134.66</v>
      </c>
      <c r="X628" s="209">
        <v>-14894461.68</v>
      </c>
      <c r="Y628" s="209">
        <v>-15041679.52</v>
      </c>
      <c r="Z628" s="209">
        <v>-14957330.83</v>
      </c>
      <c r="AA628" s="178">
        <f t="shared" si="18"/>
        <v>-14957330.83</v>
      </c>
    </row>
    <row r="629" spans="1:27" ht="15.75" thickBot="1" x14ac:dyDescent="0.3">
      <c r="A629" s="254" t="str">
        <f t="shared" si="19"/>
        <v>504305</v>
      </c>
      <c r="B629" s="241" t="s">
        <v>2153</v>
      </c>
      <c r="C629" s="188" t="s">
        <v>2154</v>
      </c>
      <c r="D629" s="188" t="s">
        <v>1875</v>
      </c>
      <c r="E629" s="208">
        <v>-410618.44</v>
      </c>
      <c r="F629" s="208">
        <v>-528105.93999999994</v>
      </c>
      <c r="G629" s="208">
        <v>-644205.93999999994</v>
      </c>
      <c r="H629" s="208">
        <v>-821731.06</v>
      </c>
      <c r="I629" s="208">
        <v>-880999.82</v>
      </c>
      <c r="J629" s="208">
        <v>-1000886.32</v>
      </c>
      <c r="K629" s="208">
        <v>-1119754.5</v>
      </c>
      <c r="L629" s="208">
        <v>-1238744.95</v>
      </c>
      <c r="M629" s="208">
        <v>-1416033.24</v>
      </c>
      <c r="N629" s="208">
        <v>0</v>
      </c>
      <c r="O629" s="208">
        <v>-117493.16</v>
      </c>
      <c r="P629" s="208">
        <v>-233117.5</v>
      </c>
      <c r="Q629" s="208">
        <v>-292725.02</v>
      </c>
      <c r="R629" s="208">
        <v>-407970.52</v>
      </c>
      <c r="S629" s="208">
        <v>-523957.62</v>
      </c>
      <c r="T629" s="208">
        <v>-694850.22</v>
      </c>
      <c r="U629" s="208">
        <v>-807535.38</v>
      </c>
      <c r="V629" s="208">
        <v>-862855.11</v>
      </c>
      <c r="W629" s="208">
        <v>-973915.7</v>
      </c>
      <c r="X629" s="208">
        <v>-1084164.42</v>
      </c>
      <c r="Y629" s="208">
        <v>-1198151.95</v>
      </c>
      <c r="Z629" s="208">
        <v>-1372539.52</v>
      </c>
      <c r="AA629" s="178">
        <f t="shared" si="18"/>
        <v>-1372539.52</v>
      </c>
    </row>
    <row r="630" spans="1:27" ht="15.75" thickBot="1" x14ac:dyDescent="0.3">
      <c r="A630" s="254" t="str">
        <f t="shared" si="19"/>
        <v>504400</v>
      </c>
      <c r="B630" s="241" t="s">
        <v>2155</v>
      </c>
      <c r="C630" s="188" t="s">
        <v>2156</v>
      </c>
      <c r="D630" s="188" t="s">
        <v>1875</v>
      </c>
      <c r="E630" s="209">
        <v>112263.48</v>
      </c>
      <c r="F630" s="209">
        <v>140329.35</v>
      </c>
      <c r="G630" s="209">
        <v>166496.22</v>
      </c>
      <c r="H630" s="209">
        <v>192663.09</v>
      </c>
      <c r="I630" s="209">
        <v>219602.72</v>
      </c>
      <c r="J630" s="209">
        <v>246542.35</v>
      </c>
      <c r="K630" s="209">
        <v>273481.90000000002</v>
      </c>
      <c r="L630" s="209">
        <v>281401.45</v>
      </c>
      <c r="M630" s="209">
        <v>289902.21999999997</v>
      </c>
      <c r="N630" s="209">
        <v>0</v>
      </c>
      <c r="O630" s="209">
        <v>9190.48</v>
      </c>
      <c r="P630" s="209">
        <v>18356.060000000001</v>
      </c>
      <c r="Q630" s="209">
        <v>27638.65</v>
      </c>
      <c r="R630" s="209">
        <v>36921.24</v>
      </c>
      <c r="S630" s="209">
        <v>46934.53</v>
      </c>
      <c r="T630" s="209">
        <v>56947.82</v>
      </c>
      <c r="U630" s="209">
        <v>66961.11</v>
      </c>
      <c r="V630" s="209">
        <v>77128.570000000007</v>
      </c>
      <c r="W630" s="209">
        <v>87706.68</v>
      </c>
      <c r="X630" s="209">
        <v>98284.79</v>
      </c>
      <c r="Y630" s="209">
        <v>108862.9</v>
      </c>
      <c r="Z630" s="209">
        <v>120268.93</v>
      </c>
      <c r="AA630" s="178">
        <f t="shared" si="18"/>
        <v>120268.93</v>
      </c>
    </row>
    <row r="631" spans="1:27" ht="15.75" thickBot="1" x14ac:dyDescent="0.3">
      <c r="A631" s="254" t="str">
        <f t="shared" si="19"/>
        <v>504500</v>
      </c>
      <c r="B631" s="241" t="s">
        <v>2157</v>
      </c>
      <c r="C631" s="188" t="s">
        <v>2158</v>
      </c>
      <c r="D631" s="188" t="s">
        <v>1875</v>
      </c>
      <c r="E631" s="208">
        <v>233845.16</v>
      </c>
      <c r="F631" s="208">
        <v>274585.52</v>
      </c>
      <c r="G631" s="208">
        <v>130393.24</v>
      </c>
      <c r="H631" s="208">
        <v>158406.95000000001</v>
      </c>
      <c r="I631" s="208">
        <v>185810.36</v>
      </c>
      <c r="J631" s="208">
        <v>210655.62</v>
      </c>
      <c r="K631" s="208">
        <v>264612.28000000003</v>
      </c>
      <c r="L631" s="208">
        <v>343407.78</v>
      </c>
      <c r="M631" s="208">
        <v>678554.09</v>
      </c>
      <c r="N631" s="208">
        <v>0</v>
      </c>
      <c r="O631" s="208">
        <v>110043.12</v>
      </c>
      <c r="P631" s="208">
        <v>218180.66</v>
      </c>
      <c r="Q631" s="208">
        <v>342148.25</v>
      </c>
      <c r="R631" s="208">
        <v>400010.37</v>
      </c>
      <c r="S631" s="208">
        <v>435464.77</v>
      </c>
      <c r="T631" s="208">
        <v>262649.98</v>
      </c>
      <c r="U631" s="208">
        <v>17231.36</v>
      </c>
      <c r="V631" s="208">
        <v>41460.910000000003</v>
      </c>
      <c r="W631" s="208">
        <v>80351.88</v>
      </c>
      <c r="X631" s="208">
        <v>145857.54</v>
      </c>
      <c r="Y631" s="208">
        <v>231227.91</v>
      </c>
      <c r="Z631" s="208">
        <v>449186.73</v>
      </c>
      <c r="AA631" s="178">
        <f t="shared" si="18"/>
        <v>449186.73</v>
      </c>
    </row>
    <row r="632" spans="1:27" ht="15.75" thickBot="1" x14ac:dyDescent="0.3">
      <c r="A632" s="254" t="str">
        <f t="shared" si="19"/>
        <v>504600</v>
      </c>
      <c r="B632" s="241" t="s">
        <v>2159</v>
      </c>
      <c r="C632" s="188" t="s">
        <v>2160</v>
      </c>
      <c r="D632" s="188" t="s">
        <v>1875</v>
      </c>
      <c r="E632" s="209">
        <v>52824.18</v>
      </c>
      <c r="F632" s="209">
        <v>78126.95</v>
      </c>
      <c r="G632" s="209">
        <v>89883.02</v>
      </c>
      <c r="H632" s="209">
        <v>101931.69</v>
      </c>
      <c r="I632" s="209">
        <v>112124.8</v>
      </c>
      <c r="J632" s="209">
        <v>135445.32</v>
      </c>
      <c r="K632" s="209">
        <v>195705.13</v>
      </c>
      <c r="L632" s="209">
        <v>208031.35</v>
      </c>
      <c r="M632" s="209">
        <v>250008.16</v>
      </c>
      <c r="N632" s="209">
        <v>0</v>
      </c>
      <c r="O632" s="209">
        <v>19494.16</v>
      </c>
      <c r="P632" s="209">
        <v>28556.04</v>
      </c>
      <c r="Q632" s="209">
        <v>44756.47</v>
      </c>
      <c r="R632" s="209">
        <v>61062.29</v>
      </c>
      <c r="S632" s="209">
        <v>83946.42</v>
      </c>
      <c r="T632" s="209">
        <v>104369.4</v>
      </c>
      <c r="U632" s="209">
        <v>148485.82</v>
      </c>
      <c r="V632" s="209">
        <v>169280.17</v>
      </c>
      <c r="W632" s="209">
        <v>197882.9</v>
      </c>
      <c r="X632" s="209">
        <v>215466.23999999999</v>
      </c>
      <c r="Y632" s="209">
        <v>246978.47</v>
      </c>
      <c r="Z632" s="209">
        <v>267170.09999999998</v>
      </c>
      <c r="AA632" s="178">
        <f t="shared" si="18"/>
        <v>267170.09999999998</v>
      </c>
    </row>
    <row r="633" spans="1:27" ht="15.75" thickBot="1" x14ac:dyDescent="0.3">
      <c r="A633" s="254" t="str">
        <f t="shared" si="19"/>
        <v>504700</v>
      </c>
      <c r="B633" s="241" t="s">
        <v>2161</v>
      </c>
      <c r="C633" s="188" t="s">
        <v>2162</v>
      </c>
      <c r="D633" s="188" t="s">
        <v>1875</v>
      </c>
      <c r="E633" s="208">
        <v>30819.25</v>
      </c>
      <c r="F633" s="208">
        <v>41406.11</v>
      </c>
      <c r="G633" s="208">
        <v>72483.039999999994</v>
      </c>
      <c r="H633" s="208">
        <v>78362.539999999994</v>
      </c>
      <c r="I633" s="208">
        <v>93239.69</v>
      </c>
      <c r="J633" s="208">
        <v>107654.39</v>
      </c>
      <c r="K633" s="208">
        <v>122018.32</v>
      </c>
      <c r="L633" s="208">
        <v>137555.65</v>
      </c>
      <c r="M633" s="208">
        <v>147763.41</v>
      </c>
      <c r="N633" s="208">
        <v>0</v>
      </c>
      <c r="O633" s="208">
        <v>12845.85</v>
      </c>
      <c r="P633" s="208">
        <v>26979.22</v>
      </c>
      <c r="Q633" s="208">
        <v>45371.43</v>
      </c>
      <c r="R633" s="208">
        <v>56615.75</v>
      </c>
      <c r="S633" s="208">
        <v>67750.5</v>
      </c>
      <c r="T633" s="208">
        <v>95328.82</v>
      </c>
      <c r="U633" s="208">
        <v>106279.92</v>
      </c>
      <c r="V633" s="208">
        <v>119582.35</v>
      </c>
      <c r="W633" s="208">
        <v>133107.12</v>
      </c>
      <c r="X633" s="208">
        <v>146659.63</v>
      </c>
      <c r="Y633" s="208">
        <v>157594.4</v>
      </c>
      <c r="Z633" s="208">
        <v>173280.75</v>
      </c>
      <c r="AA633" s="178">
        <f t="shared" si="18"/>
        <v>173280.75</v>
      </c>
    </row>
    <row r="634" spans="1:27" ht="15.75" thickBot="1" x14ac:dyDescent="0.3">
      <c r="A634" s="254" t="str">
        <f t="shared" si="19"/>
        <v>504800</v>
      </c>
      <c r="B634" s="241" t="s">
        <v>2163</v>
      </c>
      <c r="C634" s="188" t="s">
        <v>2164</v>
      </c>
      <c r="D634" s="188" t="s">
        <v>1875</v>
      </c>
      <c r="E634" s="209">
        <v>22024.76</v>
      </c>
      <c r="F634" s="209">
        <v>28410.74</v>
      </c>
      <c r="G634" s="209">
        <v>32984.28</v>
      </c>
      <c r="H634" s="209">
        <v>34614.11</v>
      </c>
      <c r="I634" s="209">
        <v>43487.81</v>
      </c>
      <c r="J634" s="209">
        <v>48240.49</v>
      </c>
      <c r="K634" s="209">
        <v>53947.06</v>
      </c>
      <c r="L634" s="209">
        <v>58128.7</v>
      </c>
      <c r="M634" s="209">
        <v>68004.570000000007</v>
      </c>
      <c r="N634" s="209">
        <v>0</v>
      </c>
      <c r="O634" s="209">
        <v>1799.3</v>
      </c>
      <c r="P634" s="209">
        <v>6553.87</v>
      </c>
      <c r="Q634" s="209">
        <v>12121.85</v>
      </c>
      <c r="R634" s="209">
        <v>16856.78</v>
      </c>
      <c r="S634" s="209">
        <v>23316.080000000002</v>
      </c>
      <c r="T634" s="209">
        <v>27506.21</v>
      </c>
      <c r="U634" s="209">
        <v>29883.02</v>
      </c>
      <c r="V634" s="209">
        <v>35048.720000000001</v>
      </c>
      <c r="W634" s="209">
        <v>58753.07</v>
      </c>
      <c r="X634" s="209">
        <v>63892.17</v>
      </c>
      <c r="Y634" s="209">
        <v>67020.44</v>
      </c>
      <c r="Z634" s="209">
        <v>72838.36</v>
      </c>
      <c r="AA634" s="178">
        <f t="shared" si="18"/>
        <v>72838.36</v>
      </c>
    </row>
    <row r="635" spans="1:27" ht="15.75" thickBot="1" x14ac:dyDescent="0.3">
      <c r="A635" s="254" t="str">
        <f t="shared" si="19"/>
        <v>504900</v>
      </c>
      <c r="B635" s="241" t="s">
        <v>2165</v>
      </c>
      <c r="C635" s="188" t="s">
        <v>2166</v>
      </c>
      <c r="D635" s="188" t="s">
        <v>1875</v>
      </c>
      <c r="E635" s="208">
        <v>52430.99</v>
      </c>
      <c r="F635" s="208">
        <v>67499.100000000006</v>
      </c>
      <c r="G635" s="208">
        <v>79471.09</v>
      </c>
      <c r="H635" s="208">
        <v>88566.45</v>
      </c>
      <c r="I635" s="208">
        <v>105003.72</v>
      </c>
      <c r="J635" s="208">
        <v>115961.15</v>
      </c>
      <c r="K635" s="208">
        <v>128936.45</v>
      </c>
      <c r="L635" s="208">
        <v>140405.12</v>
      </c>
      <c r="M635" s="208">
        <v>153964.43</v>
      </c>
      <c r="N635" s="208">
        <v>0</v>
      </c>
      <c r="O635" s="208">
        <v>8126.07</v>
      </c>
      <c r="P635" s="208">
        <v>17709.5</v>
      </c>
      <c r="Q635" s="208">
        <v>30039.94</v>
      </c>
      <c r="R635" s="208">
        <v>40805.620000000003</v>
      </c>
      <c r="S635" s="208">
        <v>57571.65</v>
      </c>
      <c r="T635" s="208">
        <v>68181.960000000006</v>
      </c>
      <c r="U635" s="208">
        <v>78173.850000000006</v>
      </c>
      <c r="V635" s="208">
        <v>89754.16</v>
      </c>
      <c r="W635" s="208">
        <v>100307.28</v>
      </c>
      <c r="X635" s="208">
        <v>111250.34</v>
      </c>
      <c r="Y635" s="208">
        <v>124249.57</v>
      </c>
      <c r="Z635" s="208">
        <v>136308.39000000001</v>
      </c>
      <c r="AA635" s="178">
        <f t="shared" si="18"/>
        <v>136308.39000000001</v>
      </c>
    </row>
    <row r="636" spans="1:27" ht="15.75" thickBot="1" x14ac:dyDescent="0.3">
      <c r="A636" s="254" t="str">
        <f t="shared" si="19"/>
        <v>504950</v>
      </c>
      <c r="B636" s="241" t="s">
        <v>2167</v>
      </c>
      <c r="C636" s="188" t="s">
        <v>2168</v>
      </c>
      <c r="D636" s="188" t="s">
        <v>1875</v>
      </c>
      <c r="E636" s="209">
        <v>237275.39</v>
      </c>
      <c r="F636" s="209">
        <v>274686.74</v>
      </c>
      <c r="G636" s="209">
        <v>304366.19</v>
      </c>
      <c r="H636" s="209">
        <v>343796.11</v>
      </c>
      <c r="I636" s="209">
        <v>392322.35</v>
      </c>
      <c r="J636" s="209">
        <v>425821.14</v>
      </c>
      <c r="K636" s="209">
        <v>475701.5</v>
      </c>
      <c r="L636" s="209">
        <v>525677.93000000005</v>
      </c>
      <c r="M636" s="209">
        <v>610208.9</v>
      </c>
      <c r="N636" s="209">
        <v>0</v>
      </c>
      <c r="O636" s="209">
        <v>26167.51</v>
      </c>
      <c r="P636" s="209">
        <v>85821.98</v>
      </c>
      <c r="Q636" s="209">
        <v>147579.29999999999</v>
      </c>
      <c r="R636" s="209">
        <v>182869.28</v>
      </c>
      <c r="S636" s="209">
        <v>223608.06</v>
      </c>
      <c r="T636" s="209">
        <v>249172.92</v>
      </c>
      <c r="U636" s="209">
        <v>282251.09999999998</v>
      </c>
      <c r="V636" s="209">
        <v>311529.90000000002</v>
      </c>
      <c r="W636" s="209">
        <v>345054.59</v>
      </c>
      <c r="X636" s="209">
        <v>395898.1</v>
      </c>
      <c r="Y636" s="209">
        <v>444282.37</v>
      </c>
      <c r="Z636" s="209">
        <v>494345.94</v>
      </c>
      <c r="AA636" s="178">
        <f t="shared" si="18"/>
        <v>494345.94</v>
      </c>
    </row>
    <row r="637" spans="1:27" ht="15.75" thickBot="1" x14ac:dyDescent="0.3">
      <c r="A637" s="254" t="str">
        <f t="shared" si="19"/>
        <v>505000</v>
      </c>
      <c r="B637" s="241" t="s">
        <v>2169</v>
      </c>
      <c r="C637" s="188" t="s">
        <v>2170</v>
      </c>
      <c r="D637" s="188" t="s">
        <v>1875</v>
      </c>
      <c r="E637" s="208">
        <v>1257172.4099999999</v>
      </c>
      <c r="F637" s="208">
        <v>1691993.31</v>
      </c>
      <c r="G637" s="208">
        <v>2027426.46</v>
      </c>
      <c r="H637" s="208">
        <v>2409497.21</v>
      </c>
      <c r="I637" s="208">
        <v>2897057.37</v>
      </c>
      <c r="J637" s="208">
        <v>3425784.65</v>
      </c>
      <c r="K637" s="208">
        <v>3767362.16</v>
      </c>
      <c r="L637" s="208">
        <v>4049062.73</v>
      </c>
      <c r="M637" s="208">
        <v>4335587.5</v>
      </c>
      <c r="N637" s="208">
        <v>0</v>
      </c>
      <c r="O637" s="208">
        <v>442985.5</v>
      </c>
      <c r="P637" s="208">
        <v>728753.95</v>
      </c>
      <c r="Q637" s="208">
        <v>1089611.49</v>
      </c>
      <c r="R637" s="208">
        <v>1467914.34</v>
      </c>
      <c r="S637" s="208">
        <v>1714245.92</v>
      </c>
      <c r="T637" s="208">
        <v>1957594.83</v>
      </c>
      <c r="U637" s="208">
        <v>2168587.19</v>
      </c>
      <c r="V637" s="208">
        <v>2516204.9900000002</v>
      </c>
      <c r="W637" s="208">
        <v>2706191.47</v>
      </c>
      <c r="X637" s="208">
        <v>3057999</v>
      </c>
      <c r="Y637" s="208">
        <v>3302969.37</v>
      </c>
      <c r="Z637" s="208">
        <v>3590386.03</v>
      </c>
      <c r="AA637" s="178">
        <f t="shared" si="18"/>
        <v>3590386.03</v>
      </c>
    </row>
    <row r="638" spans="1:27" ht="15.75" thickBot="1" x14ac:dyDescent="0.3">
      <c r="A638" s="254" t="str">
        <f t="shared" si="19"/>
        <v>505100</v>
      </c>
      <c r="B638" s="241" t="s">
        <v>2171</v>
      </c>
      <c r="C638" s="188" t="s">
        <v>2172</v>
      </c>
      <c r="D638" s="188" t="s">
        <v>1875</v>
      </c>
      <c r="E638" s="209">
        <v>10847856.23</v>
      </c>
      <c r="F638" s="209">
        <v>13025557.18</v>
      </c>
      <c r="G638" s="209">
        <v>16281315.77</v>
      </c>
      <c r="H638" s="209">
        <v>17557976.190000001</v>
      </c>
      <c r="I638" s="209">
        <v>20705680.760000002</v>
      </c>
      <c r="J638" s="209">
        <v>22535691.390000001</v>
      </c>
      <c r="K638" s="209">
        <v>24602009.890000001</v>
      </c>
      <c r="L638" s="209">
        <v>27254838.239999998</v>
      </c>
      <c r="M638" s="209">
        <v>29958765.199999999</v>
      </c>
      <c r="N638" s="209">
        <v>0</v>
      </c>
      <c r="O638" s="209">
        <v>2129140.5</v>
      </c>
      <c r="P638" s="209">
        <v>3552519.72</v>
      </c>
      <c r="Q638" s="209">
        <v>6351562.4299999997</v>
      </c>
      <c r="R638" s="209">
        <v>8067097.1200000001</v>
      </c>
      <c r="S638" s="209">
        <v>10946084.4</v>
      </c>
      <c r="T638" s="209">
        <v>12635195</v>
      </c>
      <c r="U638" s="209">
        <v>15042098.390000001</v>
      </c>
      <c r="V638" s="209">
        <v>17884648.93</v>
      </c>
      <c r="W638" s="209">
        <v>22192616.120000001</v>
      </c>
      <c r="X638" s="209">
        <v>25960212.719999999</v>
      </c>
      <c r="Y638" s="209">
        <v>26524891.300000001</v>
      </c>
      <c r="Z638" s="209">
        <v>31346526.989999998</v>
      </c>
      <c r="AA638" s="178">
        <f t="shared" si="18"/>
        <v>31346526.989999998</v>
      </c>
    </row>
    <row r="639" spans="1:27" ht="15.75" thickBot="1" x14ac:dyDescent="0.3">
      <c r="A639" s="254" t="str">
        <f t="shared" si="19"/>
        <v>505200</v>
      </c>
      <c r="B639" s="241" t="s">
        <v>2173</v>
      </c>
      <c r="C639" s="188" t="s">
        <v>2174</v>
      </c>
      <c r="D639" s="188" t="s">
        <v>1875</v>
      </c>
      <c r="E639" s="208">
        <v>310754.73</v>
      </c>
      <c r="F639" s="208">
        <v>456046.7</v>
      </c>
      <c r="G639" s="208">
        <v>576942.86</v>
      </c>
      <c r="H639" s="208">
        <v>610730.46</v>
      </c>
      <c r="I639" s="208">
        <v>665910.75</v>
      </c>
      <c r="J639" s="208">
        <v>818185.43</v>
      </c>
      <c r="K639" s="208">
        <v>982823.33</v>
      </c>
      <c r="L639" s="208">
        <v>1133594.97</v>
      </c>
      <c r="M639" s="208">
        <v>1228465.6599999999</v>
      </c>
      <c r="N639" s="208">
        <v>0</v>
      </c>
      <c r="O639" s="208">
        <v>22768.59</v>
      </c>
      <c r="P639" s="208">
        <v>124465.22</v>
      </c>
      <c r="Q639" s="208">
        <v>259906.47</v>
      </c>
      <c r="R639" s="208">
        <v>386530.26</v>
      </c>
      <c r="S639" s="208">
        <v>499449</v>
      </c>
      <c r="T639" s="208">
        <v>619081.47</v>
      </c>
      <c r="U639" s="208">
        <v>647158.13</v>
      </c>
      <c r="V639" s="208">
        <v>760439.67</v>
      </c>
      <c r="W639" s="208">
        <v>862784.47</v>
      </c>
      <c r="X639" s="208">
        <v>991851.49</v>
      </c>
      <c r="Y639" s="208">
        <v>1109228.75</v>
      </c>
      <c r="Z639" s="208">
        <v>1227382.97</v>
      </c>
      <c r="AA639" s="178">
        <f t="shared" si="18"/>
        <v>1227382.97</v>
      </c>
    </row>
    <row r="640" spans="1:27" ht="15.75" thickBot="1" x14ac:dyDescent="0.3">
      <c r="A640" s="254" t="str">
        <f t="shared" si="19"/>
        <v>505300</v>
      </c>
      <c r="B640" s="241" t="s">
        <v>2175</v>
      </c>
      <c r="C640" s="188" t="s">
        <v>2176</v>
      </c>
      <c r="D640" s="188" t="s">
        <v>1875</v>
      </c>
      <c r="E640" s="209">
        <v>2069.1799999999998</v>
      </c>
      <c r="F640" s="209">
        <v>2448.06</v>
      </c>
      <c r="G640" s="209">
        <v>1756.36</v>
      </c>
      <c r="H640" s="209">
        <v>2058.37</v>
      </c>
      <c r="I640" s="209">
        <v>2974.02</v>
      </c>
      <c r="J640" s="209">
        <v>3042.51</v>
      </c>
      <c r="K640" s="209">
        <v>8112.58</v>
      </c>
      <c r="L640" s="209">
        <v>9933.8799999999992</v>
      </c>
      <c r="M640" s="209">
        <v>12993.81</v>
      </c>
      <c r="N640" s="209">
        <v>0</v>
      </c>
      <c r="O640" s="209">
        <v>2719.19</v>
      </c>
      <c r="P640" s="209">
        <v>3937.56</v>
      </c>
      <c r="Q640" s="209">
        <v>4575.43</v>
      </c>
      <c r="R640" s="209">
        <v>5181.6899999999996</v>
      </c>
      <c r="S640" s="209">
        <v>11742.9</v>
      </c>
      <c r="T640" s="209">
        <v>13683.07</v>
      </c>
      <c r="U640" s="209">
        <v>15075.48</v>
      </c>
      <c r="V640" s="209">
        <v>16745.54</v>
      </c>
      <c r="W640" s="209">
        <v>17777.61</v>
      </c>
      <c r="X640" s="209">
        <v>22340.31</v>
      </c>
      <c r="Y640" s="209">
        <v>24085.55</v>
      </c>
      <c r="Z640" s="209">
        <v>27929.56</v>
      </c>
      <c r="AA640" s="178">
        <f t="shared" si="18"/>
        <v>27929.56</v>
      </c>
    </row>
    <row r="641" spans="1:27" ht="15.75" thickBot="1" x14ac:dyDescent="0.3">
      <c r="A641" s="254" t="str">
        <f t="shared" si="19"/>
        <v>505400</v>
      </c>
      <c r="B641" s="241" t="s">
        <v>885</v>
      </c>
      <c r="C641" s="188" t="s">
        <v>2177</v>
      </c>
      <c r="D641" s="188" t="s">
        <v>1875</v>
      </c>
      <c r="E641" s="208">
        <v>-22787271.890000001</v>
      </c>
      <c r="F641" s="208">
        <v>-26655938.699999999</v>
      </c>
      <c r="G641" s="208">
        <v>-30109920.300000001</v>
      </c>
      <c r="H641" s="208">
        <v>-33947784.719999999</v>
      </c>
      <c r="I641" s="208">
        <v>-36020979.969999999</v>
      </c>
      <c r="J641" s="208">
        <v>-37376693.640000001</v>
      </c>
      <c r="K641" s="208">
        <v>-39482135.68</v>
      </c>
      <c r="L641" s="208">
        <v>-44000762.68</v>
      </c>
      <c r="M641" s="208">
        <v>-47607663.939999998</v>
      </c>
      <c r="N641" s="208">
        <v>0</v>
      </c>
      <c r="O641" s="208">
        <v>-5702428.4100000001</v>
      </c>
      <c r="P641" s="208">
        <v>-11608669.289999999</v>
      </c>
      <c r="Q641" s="208">
        <v>-22046568.780000001</v>
      </c>
      <c r="R641" s="208">
        <v>-27277212.260000002</v>
      </c>
      <c r="S641" s="208">
        <v>-31210332.579999998</v>
      </c>
      <c r="T641" s="208">
        <v>-34862043.090000004</v>
      </c>
      <c r="U641" s="208">
        <v>-38544152.350000001</v>
      </c>
      <c r="V641" s="208">
        <v>-42183788.75</v>
      </c>
      <c r="W641" s="208">
        <v>-47203450.969999999</v>
      </c>
      <c r="X641" s="208">
        <v>-49340978.609999999</v>
      </c>
      <c r="Y641" s="208">
        <v>-51197055.100000001</v>
      </c>
      <c r="Z641" s="208">
        <v>-53796430.25</v>
      </c>
      <c r="AA641" s="178">
        <f t="shared" si="18"/>
        <v>-53796430.25</v>
      </c>
    </row>
    <row r="642" spans="1:27" ht="15.75" thickBot="1" x14ac:dyDescent="0.3">
      <c r="A642" s="254" t="str">
        <f t="shared" si="19"/>
        <v>505500</v>
      </c>
      <c r="B642" s="241" t="s">
        <v>2178</v>
      </c>
      <c r="C642" s="188" t="s">
        <v>2179</v>
      </c>
      <c r="D642" s="188" t="s">
        <v>1875</v>
      </c>
      <c r="E642" s="209">
        <v>150346.6</v>
      </c>
      <c r="F642" s="209">
        <v>191340.63</v>
      </c>
      <c r="G642" s="209">
        <v>260670.98</v>
      </c>
      <c r="H642" s="209">
        <v>310858.03000000003</v>
      </c>
      <c r="I642" s="209">
        <v>356988.03</v>
      </c>
      <c r="J642" s="209">
        <v>398151.49</v>
      </c>
      <c r="K642" s="209">
        <v>454815.29</v>
      </c>
      <c r="L642" s="209">
        <v>542451.34</v>
      </c>
      <c r="M642" s="209">
        <v>846823.78</v>
      </c>
      <c r="N642" s="209">
        <v>0</v>
      </c>
      <c r="O642" s="209">
        <v>140540.31</v>
      </c>
      <c r="P642" s="209">
        <v>256537.38</v>
      </c>
      <c r="Q642" s="209">
        <v>350638.73</v>
      </c>
      <c r="R642" s="209">
        <v>437706.78</v>
      </c>
      <c r="S642" s="209">
        <v>528461.47</v>
      </c>
      <c r="T642" s="209">
        <v>654145.9</v>
      </c>
      <c r="U642" s="209">
        <v>726259.03</v>
      </c>
      <c r="V642" s="209">
        <v>773670.25</v>
      </c>
      <c r="W642" s="209">
        <v>828252.35</v>
      </c>
      <c r="X642" s="209">
        <v>1053240.6100000001</v>
      </c>
      <c r="Y642" s="209">
        <v>1131875.6100000001</v>
      </c>
      <c r="Z642" s="209">
        <v>1313350.23</v>
      </c>
      <c r="AA642" s="178">
        <f t="shared" si="18"/>
        <v>1313350.23</v>
      </c>
    </row>
    <row r="643" spans="1:27" ht="15.75" thickBot="1" x14ac:dyDescent="0.3">
      <c r="A643" s="254" t="str">
        <f t="shared" si="19"/>
        <v>505600</v>
      </c>
      <c r="B643" s="241" t="s">
        <v>2180</v>
      </c>
      <c r="C643" s="188" t="s">
        <v>2181</v>
      </c>
      <c r="D643" s="188" t="s">
        <v>1875</v>
      </c>
      <c r="E643" s="208">
        <v>1372387.99</v>
      </c>
      <c r="F643" s="208">
        <v>1735032.97</v>
      </c>
      <c r="G643" s="208">
        <v>2107878.6800000002</v>
      </c>
      <c r="H643" s="208">
        <v>2425546.39</v>
      </c>
      <c r="I643" s="208">
        <v>2763543.04</v>
      </c>
      <c r="J643" s="208">
        <v>3549223.45</v>
      </c>
      <c r="K643" s="208">
        <v>3990033.7</v>
      </c>
      <c r="L643" s="208">
        <v>4348038.6399999997</v>
      </c>
      <c r="M643" s="208">
        <v>4733603.96</v>
      </c>
      <c r="N643" s="208">
        <v>0</v>
      </c>
      <c r="O643" s="208">
        <v>941652.57</v>
      </c>
      <c r="P643" s="208">
        <v>1287571.29</v>
      </c>
      <c r="Q643" s="208">
        <v>1659755.19</v>
      </c>
      <c r="R643" s="208">
        <v>2003843.57</v>
      </c>
      <c r="S643" s="208">
        <v>2393043.36</v>
      </c>
      <c r="T643" s="208">
        <v>3548547.48</v>
      </c>
      <c r="U643" s="208">
        <v>4401499.9400000004</v>
      </c>
      <c r="V643" s="208">
        <v>5247180.5599999996</v>
      </c>
      <c r="W643" s="208">
        <v>6004623.1399999997</v>
      </c>
      <c r="X643" s="208">
        <v>7218267.71</v>
      </c>
      <c r="Y643" s="208">
        <v>7873112.8300000001</v>
      </c>
      <c r="Z643" s="208">
        <v>9954479.5500000007</v>
      </c>
      <c r="AA643" s="178">
        <f t="shared" si="18"/>
        <v>9954479.5500000007</v>
      </c>
    </row>
    <row r="644" spans="1:27" ht="15.75" thickBot="1" x14ac:dyDescent="0.3">
      <c r="A644" s="254" t="str">
        <f t="shared" si="19"/>
        <v>505700</v>
      </c>
      <c r="B644" s="241" t="s">
        <v>2182</v>
      </c>
      <c r="C644" s="188" t="s">
        <v>2183</v>
      </c>
      <c r="D644" s="188" t="s">
        <v>1875</v>
      </c>
      <c r="E644" s="209">
        <v>58443.21</v>
      </c>
      <c r="F644" s="209">
        <v>70350.8</v>
      </c>
      <c r="G644" s="209">
        <v>84383.73</v>
      </c>
      <c r="H644" s="209">
        <v>94781</v>
      </c>
      <c r="I644" s="209">
        <v>106378.29</v>
      </c>
      <c r="J644" s="209">
        <v>122215.59</v>
      </c>
      <c r="K644" s="209">
        <v>136886.64000000001</v>
      </c>
      <c r="L644" s="209">
        <v>150759.46</v>
      </c>
      <c r="M644" s="209">
        <v>160296.72</v>
      </c>
      <c r="N644" s="209">
        <v>0</v>
      </c>
      <c r="O644" s="209">
        <v>-353.81</v>
      </c>
      <c r="P644" s="209">
        <v>23758.11</v>
      </c>
      <c r="Q644" s="209">
        <v>37231.910000000003</v>
      </c>
      <c r="R644" s="209">
        <v>50255.48</v>
      </c>
      <c r="S644" s="209">
        <v>63011.1</v>
      </c>
      <c r="T644" s="209">
        <v>76744.95</v>
      </c>
      <c r="U644" s="209">
        <v>83407.100000000006</v>
      </c>
      <c r="V644" s="209">
        <v>92557.75</v>
      </c>
      <c r="W644" s="209">
        <v>106427.81</v>
      </c>
      <c r="X644" s="209">
        <v>118922.94</v>
      </c>
      <c r="Y644" s="209">
        <v>129997.47</v>
      </c>
      <c r="Z644" s="209">
        <v>135881.93</v>
      </c>
      <c r="AA644" s="178">
        <f t="shared" si="18"/>
        <v>135881.93</v>
      </c>
    </row>
    <row r="645" spans="1:27" ht="15.75" thickBot="1" x14ac:dyDescent="0.3">
      <c r="A645" s="254" t="str">
        <f t="shared" si="19"/>
        <v>505800</v>
      </c>
      <c r="B645" s="241" t="s">
        <v>2184</v>
      </c>
      <c r="C645" s="188" t="s">
        <v>2185</v>
      </c>
      <c r="D645" s="188" t="s">
        <v>1875</v>
      </c>
      <c r="E645" s="208">
        <v>96515.82</v>
      </c>
      <c r="F645" s="208">
        <v>124887.78</v>
      </c>
      <c r="G645" s="208">
        <v>152102.51999999999</v>
      </c>
      <c r="H645" s="208">
        <v>182589.79</v>
      </c>
      <c r="I645" s="208">
        <v>203227.49</v>
      </c>
      <c r="J645" s="208">
        <v>229413.79</v>
      </c>
      <c r="K645" s="208">
        <v>263789.8</v>
      </c>
      <c r="L645" s="208">
        <v>300342.45</v>
      </c>
      <c r="M645" s="208">
        <v>329854.75</v>
      </c>
      <c r="N645" s="208">
        <v>0</v>
      </c>
      <c r="O645" s="208">
        <v>36844.5</v>
      </c>
      <c r="P645" s="208">
        <v>70657.5</v>
      </c>
      <c r="Q645" s="208">
        <v>108358.5</v>
      </c>
      <c r="R645" s="208">
        <v>137103</v>
      </c>
      <c r="S645" s="208">
        <v>165786</v>
      </c>
      <c r="T645" s="208">
        <v>190419</v>
      </c>
      <c r="U645" s="208">
        <v>213741</v>
      </c>
      <c r="V645" s="208">
        <v>236190</v>
      </c>
      <c r="W645" s="208">
        <v>263289</v>
      </c>
      <c r="X645" s="208">
        <v>289753.5</v>
      </c>
      <c r="Y645" s="208">
        <v>317016</v>
      </c>
      <c r="Z645" s="208">
        <v>347993.1</v>
      </c>
      <c r="AA645" s="178">
        <f t="shared" si="18"/>
        <v>347993.1</v>
      </c>
    </row>
    <row r="646" spans="1:27" ht="15.75" thickBot="1" x14ac:dyDescent="0.3">
      <c r="A646" s="254" t="str">
        <f t="shared" si="19"/>
        <v>505900</v>
      </c>
      <c r="B646" s="241" t="s">
        <v>2186</v>
      </c>
      <c r="C646" s="188" t="s">
        <v>2187</v>
      </c>
      <c r="D646" s="188" t="s">
        <v>1875</v>
      </c>
      <c r="E646" s="209">
        <v>703212.61</v>
      </c>
      <c r="F646" s="209">
        <v>686402.42</v>
      </c>
      <c r="G646" s="209">
        <v>828964.92</v>
      </c>
      <c r="H646" s="209">
        <v>1157300.3400000001</v>
      </c>
      <c r="I646" s="209">
        <v>1331707.6100000001</v>
      </c>
      <c r="J646" s="209">
        <v>1392972.04</v>
      </c>
      <c r="K646" s="209">
        <v>1729003.21</v>
      </c>
      <c r="L646" s="209">
        <v>2193931.54</v>
      </c>
      <c r="M646" s="209">
        <v>2409946.14</v>
      </c>
      <c r="N646" s="209">
        <v>0</v>
      </c>
      <c r="O646" s="209">
        <v>420766.25</v>
      </c>
      <c r="P646" s="209">
        <v>494910.46</v>
      </c>
      <c r="Q646" s="209">
        <v>588337.43999999994</v>
      </c>
      <c r="R646" s="209">
        <v>788602.16</v>
      </c>
      <c r="S646" s="209">
        <v>1577069.42</v>
      </c>
      <c r="T646" s="209">
        <v>1674796.92</v>
      </c>
      <c r="U646" s="209">
        <v>2721445.56</v>
      </c>
      <c r="V646" s="209">
        <v>4495169.45</v>
      </c>
      <c r="W646" s="209">
        <v>5659047.3499999996</v>
      </c>
      <c r="X646" s="209">
        <v>7234464.2199999997</v>
      </c>
      <c r="Y646" s="209">
        <v>9265380.8399999999</v>
      </c>
      <c r="Z646" s="209">
        <v>10537694.380000001</v>
      </c>
      <c r="AA646" s="178">
        <f t="shared" si="18"/>
        <v>10537694.380000001</v>
      </c>
    </row>
    <row r="647" spans="1:27" ht="15.75" thickBot="1" x14ac:dyDescent="0.3">
      <c r="A647" s="254" t="str">
        <f t="shared" si="19"/>
        <v>506000</v>
      </c>
      <c r="B647" s="241" t="s">
        <v>2188</v>
      </c>
      <c r="C647" s="188" t="s">
        <v>2189</v>
      </c>
      <c r="D647" s="188" t="s">
        <v>1875</v>
      </c>
      <c r="E647" s="208">
        <v>2585179.3199999998</v>
      </c>
      <c r="F647" s="208">
        <v>3158659.65</v>
      </c>
      <c r="G647" s="208">
        <v>3732139.98</v>
      </c>
      <c r="H647" s="208">
        <v>4451249.3099999996</v>
      </c>
      <c r="I647" s="208">
        <v>5024729.6399999997</v>
      </c>
      <c r="J647" s="208">
        <v>5547922.9699999997</v>
      </c>
      <c r="K647" s="208">
        <v>6261445.2999999998</v>
      </c>
      <c r="L647" s="208">
        <v>6829337.6299999999</v>
      </c>
      <c r="M647" s="208">
        <v>7350033.04</v>
      </c>
      <c r="N647" s="208">
        <v>0</v>
      </c>
      <c r="O647" s="208">
        <v>625545.67000000004</v>
      </c>
      <c r="P647" s="208">
        <v>1106297.8999999999</v>
      </c>
      <c r="Q647" s="208">
        <v>1586214.57</v>
      </c>
      <c r="R647" s="208">
        <v>2213124.17</v>
      </c>
      <c r="S647" s="208">
        <v>2693040.84</v>
      </c>
      <c r="T647" s="208">
        <v>3176149.14</v>
      </c>
      <c r="U647" s="208">
        <v>3801694.81</v>
      </c>
      <c r="V647" s="208">
        <v>4281611.4800000004</v>
      </c>
      <c r="W647" s="208">
        <v>4761528.1500000004</v>
      </c>
      <c r="X647" s="208">
        <v>5387073.8200000003</v>
      </c>
      <c r="Y647" s="208">
        <v>6102468.4500000002</v>
      </c>
      <c r="Z647" s="208">
        <v>6582385.1200000001</v>
      </c>
      <c r="AA647" s="178">
        <f t="shared" si="18"/>
        <v>6582385.1200000001</v>
      </c>
    </row>
    <row r="648" spans="1:27" ht="15.75" thickBot="1" x14ac:dyDescent="0.3">
      <c r="A648" s="254" t="str">
        <f t="shared" si="19"/>
        <v>506100</v>
      </c>
      <c r="B648" s="241" t="s">
        <v>2190</v>
      </c>
      <c r="C648" s="188" t="s">
        <v>2191</v>
      </c>
      <c r="D648" s="188" t="s">
        <v>1875</v>
      </c>
      <c r="E648" s="209">
        <v>24507.57</v>
      </c>
      <c r="F648" s="209">
        <v>34579.18</v>
      </c>
      <c r="G648" s="209">
        <v>40623.89</v>
      </c>
      <c r="H648" s="209">
        <v>49273.77</v>
      </c>
      <c r="I648" s="209">
        <v>58044</v>
      </c>
      <c r="J648" s="209">
        <v>76841.27</v>
      </c>
      <c r="K648" s="209">
        <v>79720.899999999994</v>
      </c>
      <c r="L648" s="209">
        <v>82003.06</v>
      </c>
      <c r="M648" s="209">
        <v>90936.03</v>
      </c>
      <c r="N648" s="209">
        <v>0</v>
      </c>
      <c r="O648" s="209">
        <v>0</v>
      </c>
      <c r="P648" s="209">
        <v>3284.48</v>
      </c>
      <c r="Q648" s="209">
        <v>6286.24</v>
      </c>
      <c r="R648" s="209">
        <v>6641.24</v>
      </c>
      <c r="S648" s="209">
        <v>9600.74</v>
      </c>
      <c r="T648" s="209">
        <v>11315.86</v>
      </c>
      <c r="U648" s="209">
        <v>13282.04</v>
      </c>
      <c r="V648" s="209">
        <v>32941.4</v>
      </c>
      <c r="W648" s="209">
        <v>39907.9</v>
      </c>
      <c r="X648" s="209">
        <v>40497.9</v>
      </c>
      <c r="Y648" s="209">
        <v>44751.26</v>
      </c>
      <c r="Z648" s="209">
        <v>54720.81</v>
      </c>
      <c r="AA648" s="178">
        <f t="shared" ref="AA648:AA711" si="20">Z648</f>
        <v>54720.81</v>
      </c>
    </row>
    <row r="649" spans="1:27" ht="15.75" thickBot="1" x14ac:dyDescent="0.3">
      <c r="A649" s="254" t="str">
        <f t="shared" si="19"/>
        <v>506200</v>
      </c>
      <c r="B649" s="241" t="s">
        <v>2192</v>
      </c>
      <c r="C649" s="188" t="s">
        <v>2193</v>
      </c>
      <c r="D649" s="188" t="s">
        <v>1875</v>
      </c>
      <c r="E649" s="208">
        <v>1050173.73</v>
      </c>
      <c r="F649" s="208">
        <v>1200404.81</v>
      </c>
      <c r="G649" s="208">
        <v>1687291.91</v>
      </c>
      <c r="H649" s="208">
        <v>2036066.99</v>
      </c>
      <c r="I649" s="208">
        <v>2245495.61</v>
      </c>
      <c r="J649" s="208">
        <v>2463990.0699999998</v>
      </c>
      <c r="K649" s="208">
        <v>2584493.84</v>
      </c>
      <c r="L649" s="208">
        <v>2815327.95</v>
      </c>
      <c r="M649" s="208">
        <v>3273754.14</v>
      </c>
      <c r="N649" s="208">
        <v>0</v>
      </c>
      <c r="O649" s="208">
        <v>185097.64</v>
      </c>
      <c r="P649" s="208">
        <v>326728.62</v>
      </c>
      <c r="Q649" s="208">
        <v>540089.71</v>
      </c>
      <c r="R649" s="208">
        <v>740911.19</v>
      </c>
      <c r="S649" s="208">
        <v>1002553.19</v>
      </c>
      <c r="T649" s="208">
        <v>1240552.21</v>
      </c>
      <c r="U649" s="208">
        <v>1503734.12</v>
      </c>
      <c r="V649" s="208">
        <v>1767151.42</v>
      </c>
      <c r="W649" s="208">
        <v>2045000.69</v>
      </c>
      <c r="X649" s="208">
        <v>2216727.98</v>
      </c>
      <c r="Y649" s="208">
        <v>2636815.2999999998</v>
      </c>
      <c r="Z649" s="208">
        <v>2886229.38</v>
      </c>
      <c r="AA649" s="178">
        <f t="shared" si="20"/>
        <v>2886229.38</v>
      </c>
    </row>
    <row r="650" spans="1:27" ht="15.75" thickBot="1" x14ac:dyDescent="0.3">
      <c r="A650" s="254" t="str">
        <f t="shared" si="19"/>
        <v>506245</v>
      </c>
      <c r="B650" s="241" t="s">
        <v>2194</v>
      </c>
      <c r="C650" s="188" t="s">
        <v>2195</v>
      </c>
      <c r="D650" s="188" t="s">
        <v>1875</v>
      </c>
      <c r="E650" s="209">
        <v>33637.78</v>
      </c>
      <c r="F650" s="209">
        <v>43840.54</v>
      </c>
      <c r="G650" s="209">
        <v>51840.54</v>
      </c>
      <c r="H650" s="209">
        <v>62485.54</v>
      </c>
      <c r="I650" s="209">
        <v>70485.539999999994</v>
      </c>
      <c r="J650" s="209">
        <v>73620.539999999994</v>
      </c>
      <c r="K650" s="209">
        <v>81620.539999999994</v>
      </c>
      <c r="L650" s="209">
        <v>85225.54</v>
      </c>
      <c r="M650" s="209">
        <v>93225.54</v>
      </c>
      <c r="N650" s="209">
        <v>0</v>
      </c>
      <c r="O650" s="209">
        <v>5655</v>
      </c>
      <c r="P650" s="209">
        <v>13165</v>
      </c>
      <c r="Q650" s="209">
        <v>17475</v>
      </c>
      <c r="R650" s="209">
        <v>23980</v>
      </c>
      <c r="S650" s="209">
        <v>29616.68</v>
      </c>
      <c r="T650" s="209">
        <v>37616.68</v>
      </c>
      <c r="U650" s="209">
        <v>42956.68</v>
      </c>
      <c r="V650" s="209">
        <v>49071.68</v>
      </c>
      <c r="W650" s="209">
        <v>53366.68</v>
      </c>
      <c r="X650" s="209">
        <v>51576.68</v>
      </c>
      <c r="Y650" s="209">
        <v>71616.679999999993</v>
      </c>
      <c r="Z650" s="209">
        <v>79616.679999999993</v>
      </c>
      <c r="AA650" s="178">
        <f t="shared" si="20"/>
        <v>79616.679999999993</v>
      </c>
    </row>
    <row r="651" spans="1:27" ht="15.75" thickBot="1" x14ac:dyDescent="0.3">
      <c r="A651" s="254" t="str">
        <f t="shared" si="19"/>
        <v>506300</v>
      </c>
      <c r="B651" s="241" t="s">
        <v>2196</v>
      </c>
      <c r="C651" s="188" t="s">
        <v>2197</v>
      </c>
      <c r="D651" s="188" t="s">
        <v>1875</v>
      </c>
      <c r="E651" s="208">
        <v>251403.86</v>
      </c>
      <c r="F651" s="208">
        <v>324996.86</v>
      </c>
      <c r="G651" s="208">
        <v>403009.16</v>
      </c>
      <c r="H651" s="208">
        <v>477816.67</v>
      </c>
      <c r="I651" s="208">
        <v>555309.27</v>
      </c>
      <c r="J651" s="208">
        <v>632677.78</v>
      </c>
      <c r="K651" s="208">
        <v>711842.04</v>
      </c>
      <c r="L651" s="208">
        <v>792897.11</v>
      </c>
      <c r="M651" s="208">
        <v>874187.13</v>
      </c>
      <c r="N651" s="208">
        <v>0</v>
      </c>
      <c r="O651" s="208">
        <v>80489.23</v>
      </c>
      <c r="P651" s="208">
        <v>160860.64000000001</v>
      </c>
      <c r="Q651" s="208">
        <v>242657.79</v>
      </c>
      <c r="R651" s="208">
        <v>320747.33</v>
      </c>
      <c r="S651" s="208">
        <v>400162.94</v>
      </c>
      <c r="T651" s="208">
        <v>480468.19</v>
      </c>
      <c r="U651" s="208">
        <v>561780.67000000004</v>
      </c>
      <c r="V651" s="208">
        <v>640342.96</v>
      </c>
      <c r="W651" s="208">
        <v>724175.71</v>
      </c>
      <c r="X651" s="208">
        <v>808353.08</v>
      </c>
      <c r="Y651" s="208">
        <v>891493.93</v>
      </c>
      <c r="Z651" s="208">
        <v>977140.22</v>
      </c>
      <c r="AA651" s="178">
        <f t="shared" si="20"/>
        <v>977140.22</v>
      </c>
    </row>
    <row r="652" spans="1:27" ht="15.75" thickBot="1" x14ac:dyDescent="0.3">
      <c r="A652" s="254" t="str">
        <f t="shared" si="19"/>
        <v>506400</v>
      </c>
      <c r="B652" s="241" t="s">
        <v>2198</v>
      </c>
      <c r="C652" s="188" t="s">
        <v>2199</v>
      </c>
      <c r="D652" s="188" t="s">
        <v>1875</v>
      </c>
      <c r="E652" s="209">
        <v>496124.26</v>
      </c>
      <c r="F652" s="209">
        <v>540803.25</v>
      </c>
      <c r="G652" s="209">
        <v>571003.25</v>
      </c>
      <c r="H652" s="209">
        <v>631303.25</v>
      </c>
      <c r="I652" s="209">
        <v>658403.25</v>
      </c>
      <c r="J652" s="209">
        <v>690631.19</v>
      </c>
      <c r="K652" s="209">
        <v>731281.19</v>
      </c>
      <c r="L652" s="209">
        <v>747868.29</v>
      </c>
      <c r="M652" s="209">
        <v>1233477.29</v>
      </c>
      <c r="N652" s="209">
        <v>0</v>
      </c>
      <c r="O652" s="209">
        <v>161020</v>
      </c>
      <c r="P652" s="209">
        <v>358504.29</v>
      </c>
      <c r="Q652" s="209">
        <v>400913.42</v>
      </c>
      <c r="R652" s="209">
        <v>499563.42</v>
      </c>
      <c r="S652" s="209">
        <v>580079.63</v>
      </c>
      <c r="T652" s="209">
        <v>613249.63</v>
      </c>
      <c r="U652" s="209">
        <v>649630.63</v>
      </c>
      <c r="V652" s="209">
        <v>687230.63</v>
      </c>
      <c r="W652" s="209">
        <v>737248.08</v>
      </c>
      <c r="X652" s="209">
        <v>789498.08</v>
      </c>
      <c r="Y652" s="209">
        <v>810365.51</v>
      </c>
      <c r="Z652" s="209">
        <v>1458520.44</v>
      </c>
      <c r="AA652" s="178">
        <f t="shared" si="20"/>
        <v>1458520.44</v>
      </c>
    </row>
    <row r="653" spans="1:27" ht="15.75" thickBot="1" x14ac:dyDescent="0.3">
      <c r="A653" s="254" t="str">
        <f t="shared" ref="A653:A716" si="21">RIGHT(C653,6)</f>
        <v>506500</v>
      </c>
      <c r="B653" s="241" t="s">
        <v>2200</v>
      </c>
      <c r="C653" s="188" t="s">
        <v>2201</v>
      </c>
      <c r="D653" s="188" t="s">
        <v>1875</v>
      </c>
      <c r="E653" s="208">
        <v>511768.73</v>
      </c>
      <c r="F653" s="208">
        <v>746704.34</v>
      </c>
      <c r="G653" s="208">
        <v>909940.63</v>
      </c>
      <c r="H653" s="208">
        <v>1065256.76</v>
      </c>
      <c r="I653" s="208">
        <v>1243494.1299999999</v>
      </c>
      <c r="J653" s="208">
        <v>1382928.03</v>
      </c>
      <c r="K653" s="208">
        <v>1563225.33</v>
      </c>
      <c r="L653" s="208">
        <v>1730121.71</v>
      </c>
      <c r="M653" s="208">
        <v>1861369.54</v>
      </c>
      <c r="N653" s="208">
        <v>0</v>
      </c>
      <c r="O653" s="208">
        <v>157000.18</v>
      </c>
      <c r="P653" s="208">
        <v>270809.07</v>
      </c>
      <c r="Q653" s="208">
        <v>415142.58</v>
      </c>
      <c r="R653" s="208">
        <v>589084.81000000006</v>
      </c>
      <c r="S653" s="208">
        <v>762454.96</v>
      </c>
      <c r="T653" s="208">
        <v>914684.58</v>
      </c>
      <c r="U653" s="208">
        <v>1067592.6200000001</v>
      </c>
      <c r="V653" s="208">
        <v>1209100</v>
      </c>
      <c r="W653" s="208">
        <v>1364769.87</v>
      </c>
      <c r="X653" s="208">
        <v>1574620.48</v>
      </c>
      <c r="Y653" s="208">
        <v>1679081.78</v>
      </c>
      <c r="Z653" s="208">
        <v>1766379.64</v>
      </c>
      <c r="AA653" s="178">
        <f t="shared" si="20"/>
        <v>1766379.64</v>
      </c>
    </row>
    <row r="654" spans="1:27" ht="15.75" thickBot="1" x14ac:dyDescent="0.3">
      <c r="A654" s="254" t="str">
        <f t="shared" si="21"/>
        <v>506600</v>
      </c>
      <c r="B654" s="241" t="s">
        <v>2202</v>
      </c>
      <c r="C654" s="188" t="s">
        <v>2203</v>
      </c>
      <c r="D654" s="188" t="s">
        <v>1875</v>
      </c>
      <c r="E654" s="209">
        <v>127303.58</v>
      </c>
      <c r="F654" s="209">
        <v>161843.13</v>
      </c>
      <c r="G654" s="209">
        <v>193796.51</v>
      </c>
      <c r="H654" s="209">
        <v>225054.7</v>
      </c>
      <c r="I654" s="209">
        <v>264617.93</v>
      </c>
      <c r="J654" s="209">
        <v>298815.27</v>
      </c>
      <c r="K654" s="209">
        <v>332936.09000000003</v>
      </c>
      <c r="L654" s="209">
        <v>375163.16</v>
      </c>
      <c r="M654" s="209">
        <v>404455.67999999999</v>
      </c>
      <c r="N654" s="209">
        <v>0</v>
      </c>
      <c r="O654" s="209">
        <v>31652.7</v>
      </c>
      <c r="P654" s="209">
        <v>71753.679999999993</v>
      </c>
      <c r="Q654" s="209">
        <v>101542.88</v>
      </c>
      <c r="R654" s="209">
        <v>138970.76</v>
      </c>
      <c r="S654" s="209">
        <v>172904.8</v>
      </c>
      <c r="T654" s="209">
        <v>209615.81</v>
      </c>
      <c r="U654" s="209">
        <v>239268.22</v>
      </c>
      <c r="V654" s="209">
        <v>272643.90000000002</v>
      </c>
      <c r="W654" s="209">
        <v>300905.14</v>
      </c>
      <c r="X654" s="209">
        <v>325334.69</v>
      </c>
      <c r="Y654" s="209">
        <v>332554.31</v>
      </c>
      <c r="Z654" s="209">
        <v>339123</v>
      </c>
      <c r="AA654" s="178">
        <f t="shared" si="20"/>
        <v>339123</v>
      </c>
    </row>
    <row r="655" spans="1:27" ht="15.75" thickBot="1" x14ac:dyDescent="0.3">
      <c r="A655" s="254" t="str">
        <f t="shared" si="21"/>
        <v>506700</v>
      </c>
      <c r="B655" s="241" t="s">
        <v>2204</v>
      </c>
      <c r="C655" s="188" t="s">
        <v>2205</v>
      </c>
      <c r="D655" s="188" t="s">
        <v>1875</v>
      </c>
      <c r="E655" s="209">
        <v>0</v>
      </c>
      <c r="F655" s="209">
        <v>0</v>
      </c>
      <c r="G655" s="209">
        <v>0</v>
      </c>
      <c r="H655" s="209">
        <v>0</v>
      </c>
      <c r="I655" s="209">
        <v>0</v>
      </c>
      <c r="J655" s="209">
        <v>0</v>
      </c>
      <c r="K655" s="209">
        <v>0</v>
      </c>
      <c r="L655" s="209">
        <v>0</v>
      </c>
      <c r="M655" s="209">
        <v>32.28</v>
      </c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  <c r="AA655" s="178">
        <f t="shared" si="20"/>
        <v>0</v>
      </c>
    </row>
    <row r="656" spans="1:27" ht="15.75" thickBot="1" x14ac:dyDescent="0.3">
      <c r="A656" s="254" t="str">
        <f t="shared" si="21"/>
        <v>506800</v>
      </c>
      <c r="B656" s="241" t="s">
        <v>2206</v>
      </c>
      <c r="C656" s="188" t="s">
        <v>2207</v>
      </c>
      <c r="D656" s="188" t="s">
        <v>1875</v>
      </c>
      <c r="E656" s="208">
        <v>34899.5</v>
      </c>
      <c r="F656" s="208">
        <v>535</v>
      </c>
      <c r="G656" s="208">
        <v>5422.27</v>
      </c>
      <c r="H656" s="208">
        <v>5422.27</v>
      </c>
      <c r="I656" s="208">
        <v>535</v>
      </c>
      <c r="J656" s="208">
        <v>51046.98</v>
      </c>
      <c r="K656" s="208">
        <v>51046.98</v>
      </c>
      <c r="L656" s="208">
        <v>6956</v>
      </c>
      <c r="M656" s="208">
        <v>191380.79</v>
      </c>
      <c r="N656" s="208">
        <v>0</v>
      </c>
      <c r="O656" s="208">
        <v>494</v>
      </c>
      <c r="P656" s="208">
        <v>1562</v>
      </c>
      <c r="Q656" s="208">
        <v>1634</v>
      </c>
      <c r="R656" s="208">
        <v>-180967.87</v>
      </c>
      <c r="S656" s="208">
        <v>-180967.87</v>
      </c>
      <c r="T656" s="208">
        <v>-180967.87</v>
      </c>
      <c r="U656" s="208">
        <v>-181109.63</v>
      </c>
      <c r="V656" s="208">
        <v>-181109.63</v>
      </c>
      <c r="W656" s="208">
        <v>-180752.63</v>
      </c>
      <c r="X656" s="208">
        <v>-180752.63</v>
      </c>
      <c r="Y656" s="208">
        <v>-125647.27</v>
      </c>
      <c r="Z656" s="208">
        <v>-180450.63</v>
      </c>
      <c r="AA656" s="178">
        <f t="shared" si="20"/>
        <v>-180450.63</v>
      </c>
    </row>
    <row r="657" spans="1:28" ht="15.75" thickBot="1" x14ac:dyDescent="0.3">
      <c r="A657" s="254" t="str">
        <f t="shared" si="21"/>
        <v>506801</v>
      </c>
      <c r="B657" s="241" t="s">
        <v>2208</v>
      </c>
      <c r="C657" s="188" t="s">
        <v>2209</v>
      </c>
      <c r="D657" s="188" t="s">
        <v>1875</v>
      </c>
      <c r="E657" s="209">
        <v>147221.45000000001</v>
      </c>
      <c r="F657" s="209">
        <v>19452.38</v>
      </c>
      <c r="G657" s="209">
        <v>19452.38</v>
      </c>
      <c r="H657" s="209">
        <v>19452.38</v>
      </c>
      <c r="I657" s="209">
        <v>19452.38</v>
      </c>
      <c r="J657" s="209">
        <v>10120664.380000001</v>
      </c>
      <c r="K657" s="209">
        <v>143083.38</v>
      </c>
      <c r="L657" s="209">
        <v>10442.120000000001</v>
      </c>
      <c r="M657" s="209">
        <v>193072.12</v>
      </c>
      <c r="N657" s="209">
        <v>0</v>
      </c>
      <c r="O657" s="209">
        <v>3804.75</v>
      </c>
      <c r="P657" s="209">
        <v>7609.5</v>
      </c>
      <c r="Q657" s="209">
        <v>11414.25</v>
      </c>
      <c r="R657" s="209">
        <v>15219</v>
      </c>
      <c r="S657" s="209">
        <v>-88391.37</v>
      </c>
      <c r="T657" s="209">
        <v>-85410.12</v>
      </c>
      <c r="U657" s="209">
        <v>-81605.37</v>
      </c>
      <c r="V657" s="209">
        <v>-77800.62</v>
      </c>
      <c r="W657" s="209">
        <v>-82413.649999999994</v>
      </c>
      <c r="X657" s="209">
        <v>-78608.899999999994</v>
      </c>
      <c r="Y657" s="209">
        <v>-68069</v>
      </c>
      <c r="Z657" s="209">
        <v>-64264.25</v>
      </c>
      <c r="AA657" s="178">
        <f t="shared" si="20"/>
        <v>-64264.25</v>
      </c>
    </row>
    <row r="658" spans="1:28" ht="15.75" thickBot="1" x14ac:dyDescent="0.3">
      <c r="A658" s="254" t="str">
        <f t="shared" si="21"/>
        <v>506804</v>
      </c>
      <c r="B658" s="241" t="s">
        <v>3525</v>
      </c>
      <c r="C658" s="188" t="s">
        <v>3526</v>
      </c>
      <c r="D658" s="188" t="s">
        <v>1875</v>
      </c>
      <c r="E658" s="208"/>
      <c r="F658" s="208"/>
      <c r="G658" s="208"/>
      <c r="H658" s="208"/>
      <c r="I658" s="208"/>
      <c r="J658" s="208"/>
      <c r="K658" s="208"/>
      <c r="L658" s="208"/>
      <c r="M658" s="208"/>
      <c r="N658" s="208">
        <v>0</v>
      </c>
      <c r="O658" s="208">
        <v>447.24</v>
      </c>
      <c r="P658" s="208">
        <v>447.24</v>
      </c>
      <c r="Q658" s="208">
        <v>447.24</v>
      </c>
      <c r="R658" s="208">
        <v>447.24</v>
      </c>
      <c r="S658" s="208">
        <v>447.24</v>
      </c>
      <c r="T658" s="208">
        <v>447.24</v>
      </c>
      <c r="U658" s="208">
        <v>447.24</v>
      </c>
      <c r="V658" s="208">
        <v>447.24</v>
      </c>
      <c r="W658" s="208">
        <v>447.24</v>
      </c>
      <c r="X658" s="208">
        <v>447.24</v>
      </c>
      <c r="Y658" s="208">
        <v>447.24</v>
      </c>
      <c r="Z658" s="208">
        <v>447.24</v>
      </c>
      <c r="AA658" s="178">
        <f t="shared" si="20"/>
        <v>447.24</v>
      </c>
    </row>
    <row r="659" spans="1:28" ht="15.75" thickBot="1" x14ac:dyDescent="0.3">
      <c r="A659" s="254" t="str">
        <f t="shared" si="21"/>
        <v>506810</v>
      </c>
      <c r="B659" s="241" t="s">
        <v>2210</v>
      </c>
      <c r="C659" s="188" t="s">
        <v>2211</v>
      </c>
      <c r="D659" s="188" t="s">
        <v>1875</v>
      </c>
      <c r="E659" s="209">
        <v>-275602.78000000003</v>
      </c>
      <c r="F659" s="209">
        <v>-200415.03</v>
      </c>
      <c r="G659" s="209">
        <v>-307294.44</v>
      </c>
      <c r="H659" s="209">
        <v>-382878.13</v>
      </c>
      <c r="I659" s="209">
        <v>-440835.47</v>
      </c>
      <c r="J659" s="209">
        <v>-10597529.550000001</v>
      </c>
      <c r="K659" s="209">
        <v>-668729.99</v>
      </c>
      <c r="L659" s="209">
        <v>-717390.91</v>
      </c>
      <c r="M659" s="209">
        <v>-989641.41</v>
      </c>
      <c r="N659" s="209">
        <v>0</v>
      </c>
      <c r="O659" s="209">
        <v>-98729.12</v>
      </c>
      <c r="P659" s="209">
        <v>-122572.79</v>
      </c>
      <c r="Q659" s="209">
        <v>-248786.23</v>
      </c>
      <c r="R659" s="209">
        <v>-391552.44</v>
      </c>
      <c r="S659" s="209">
        <v>-441600.37</v>
      </c>
      <c r="T659" s="209">
        <v>-584670.61</v>
      </c>
      <c r="U659" s="209">
        <v>-640742.72</v>
      </c>
      <c r="V659" s="209">
        <v>-724694.09</v>
      </c>
      <c r="W659" s="209">
        <v>-797351.81</v>
      </c>
      <c r="X659" s="209">
        <v>-905898.48</v>
      </c>
      <c r="Y659" s="209">
        <v>-963081.68</v>
      </c>
      <c r="Z659" s="209">
        <v>-1042277.6</v>
      </c>
      <c r="AA659" s="178">
        <f t="shared" si="20"/>
        <v>-1042277.6</v>
      </c>
    </row>
    <row r="660" spans="1:28" ht="15.75" thickBot="1" x14ac:dyDescent="0.3">
      <c r="A660" s="254" t="str">
        <f t="shared" si="21"/>
        <v>507000</v>
      </c>
      <c r="B660" s="241" t="s">
        <v>2212</v>
      </c>
      <c r="C660" s="188" t="s">
        <v>2213</v>
      </c>
      <c r="D660" s="188" t="s">
        <v>1875</v>
      </c>
      <c r="E660" s="208">
        <v>993342.94</v>
      </c>
      <c r="F660" s="208">
        <v>1444069.32</v>
      </c>
      <c r="G660" s="208">
        <v>1447893.34</v>
      </c>
      <c r="H660" s="208">
        <v>2015627.58</v>
      </c>
      <c r="I660" s="208">
        <v>2113410.29</v>
      </c>
      <c r="J660" s="208">
        <v>2347932.6</v>
      </c>
      <c r="K660" s="208">
        <v>2603822.5499999998</v>
      </c>
      <c r="L660" s="208">
        <v>2750393.71</v>
      </c>
      <c r="M660" s="208">
        <v>2978777.45</v>
      </c>
      <c r="N660" s="208">
        <v>0</v>
      </c>
      <c r="O660" s="208">
        <v>132924.14000000001</v>
      </c>
      <c r="P660" s="208">
        <v>286723.90999999997</v>
      </c>
      <c r="Q660" s="208">
        <v>467341.37</v>
      </c>
      <c r="R660" s="208">
        <v>563993.59999999998</v>
      </c>
      <c r="S660" s="208">
        <v>930720.71</v>
      </c>
      <c r="T660" s="208">
        <v>1246736.83</v>
      </c>
      <c r="U660" s="208">
        <v>1391663.36</v>
      </c>
      <c r="V660" s="208">
        <v>1669411.82</v>
      </c>
      <c r="W660" s="208">
        <v>1932190.3</v>
      </c>
      <c r="X660" s="208">
        <v>2203041.8199999998</v>
      </c>
      <c r="Y660" s="208">
        <v>2491342.4700000002</v>
      </c>
      <c r="Z660" s="208">
        <v>2623689.06</v>
      </c>
      <c r="AA660" s="178">
        <f t="shared" si="20"/>
        <v>2623689.06</v>
      </c>
    </row>
    <row r="661" spans="1:28" ht="15.75" thickBot="1" x14ac:dyDescent="0.3">
      <c r="A661" s="254" t="str">
        <f t="shared" si="21"/>
        <v>507100</v>
      </c>
      <c r="B661" s="241" t="s">
        <v>2214</v>
      </c>
      <c r="C661" s="188" t="s">
        <v>2215</v>
      </c>
      <c r="D661" s="188" t="s">
        <v>1875</v>
      </c>
      <c r="E661" s="209">
        <v>0</v>
      </c>
      <c r="F661" s="209">
        <v>0</v>
      </c>
      <c r="G661" s="209">
        <v>0</v>
      </c>
      <c r="H661" s="209">
        <v>0</v>
      </c>
      <c r="I661" s="209">
        <v>0</v>
      </c>
      <c r="J661" s="209">
        <v>51380</v>
      </c>
      <c r="K661" s="209">
        <v>51380</v>
      </c>
      <c r="L661" s="209">
        <v>101380</v>
      </c>
      <c r="M661" s="209">
        <v>169818.46</v>
      </c>
      <c r="N661" s="209">
        <v>0</v>
      </c>
      <c r="O661" s="209">
        <v>0</v>
      </c>
      <c r="P661" s="209">
        <v>0</v>
      </c>
      <c r="Q661" s="209">
        <v>3208.11</v>
      </c>
      <c r="R661" s="209">
        <v>35000</v>
      </c>
      <c r="S661" s="209">
        <v>16561.54</v>
      </c>
      <c r="T661" s="209">
        <v>16561.54</v>
      </c>
      <c r="U661" s="209">
        <v>614994.87</v>
      </c>
      <c r="V661" s="209">
        <v>614994.87</v>
      </c>
      <c r="W661" s="209">
        <v>634374.87</v>
      </c>
      <c r="X661" s="209">
        <v>634374.87</v>
      </c>
      <c r="Y661" s="209">
        <v>634374.87</v>
      </c>
      <c r="Z661" s="209">
        <v>1269374.8700000001</v>
      </c>
      <c r="AA661" s="178">
        <f t="shared" si="20"/>
        <v>1269374.8700000001</v>
      </c>
    </row>
    <row r="662" spans="1:28" ht="15.75" thickBot="1" x14ac:dyDescent="0.3">
      <c r="A662" s="254" t="str">
        <f t="shared" si="21"/>
        <v>507400</v>
      </c>
      <c r="B662" s="241" t="s">
        <v>2216</v>
      </c>
      <c r="C662" s="188" t="s">
        <v>2217</v>
      </c>
      <c r="D662" s="188" t="s">
        <v>1875</v>
      </c>
      <c r="E662" s="208">
        <v>732922</v>
      </c>
      <c r="F662" s="208">
        <v>776435</v>
      </c>
      <c r="G662" s="208">
        <v>791448</v>
      </c>
      <c r="H662" s="208">
        <v>1158586</v>
      </c>
      <c r="I662" s="208">
        <v>1182903</v>
      </c>
      <c r="J662" s="208">
        <v>1276053.33</v>
      </c>
      <c r="K662" s="208">
        <v>1602339.08</v>
      </c>
      <c r="L662" s="208">
        <v>1654031.08</v>
      </c>
      <c r="M662" s="208">
        <v>1714048.08</v>
      </c>
      <c r="N662" s="208">
        <v>0</v>
      </c>
      <c r="O662" s="208">
        <v>460292</v>
      </c>
      <c r="P662" s="208">
        <v>477109</v>
      </c>
      <c r="Q662" s="208">
        <v>493926</v>
      </c>
      <c r="R662" s="208">
        <v>954218</v>
      </c>
      <c r="S662" s="208">
        <v>954218</v>
      </c>
      <c r="T662" s="208">
        <v>954218</v>
      </c>
      <c r="U662" s="208">
        <v>1400393</v>
      </c>
      <c r="V662" s="208">
        <v>1400393</v>
      </c>
      <c r="W662" s="208">
        <v>1400393</v>
      </c>
      <c r="X662" s="208">
        <v>1869068</v>
      </c>
      <c r="Y662" s="208">
        <v>1869068</v>
      </c>
      <c r="Z662" s="208">
        <v>1903718</v>
      </c>
      <c r="AA662" s="178">
        <f t="shared" si="20"/>
        <v>1903718</v>
      </c>
    </row>
    <row r="663" spans="1:28" ht="15.75" thickBot="1" x14ac:dyDescent="0.3">
      <c r="A663" s="254" t="str">
        <f t="shared" si="21"/>
        <v>507500</v>
      </c>
      <c r="B663" s="241" t="s">
        <v>2218</v>
      </c>
      <c r="C663" s="188" t="s">
        <v>2219</v>
      </c>
      <c r="D663" s="188" t="s">
        <v>1875</v>
      </c>
      <c r="E663" s="209">
        <v>204619.33</v>
      </c>
      <c r="F663" s="209">
        <v>243736.91</v>
      </c>
      <c r="G663" s="209">
        <v>263914.21000000002</v>
      </c>
      <c r="H663" s="209">
        <v>297703.55</v>
      </c>
      <c r="I663" s="209">
        <v>342010.81</v>
      </c>
      <c r="J663" s="209">
        <v>411455.15</v>
      </c>
      <c r="K663" s="209">
        <v>482111.25</v>
      </c>
      <c r="L663" s="209">
        <v>532345.15</v>
      </c>
      <c r="M663" s="209">
        <v>627429.89</v>
      </c>
      <c r="N663" s="209">
        <v>0</v>
      </c>
      <c r="O663" s="209">
        <v>57399.57</v>
      </c>
      <c r="P663" s="209">
        <v>84540.75</v>
      </c>
      <c r="Q663" s="209">
        <v>121661.47</v>
      </c>
      <c r="R663" s="209">
        <v>289139.78999999998</v>
      </c>
      <c r="S663" s="209">
        <v>313244.37</v>
      </c>
      <c r="T663" s="209">
        <v>375401.48</v>
      </c>
      <c r="U663" s="209">
        <v>400535.2</v>
      </c>
      <c r="V663" s="209">
        <v>427609.79</v>
      </c>
      <c r="W663" s="209">
        <v>457385.74</v>
      </c>
      <c r="X663" s="209">
        <v>475643.44</v>
      </c>
      <c r="Y663" s="209">
        <v>503188.31</v>
      </c>
      <c r="Z663" s="209">
        <v>562174.86</v>
      </c>
      <c r="AA663" s="178">
        <f t="shared" si="20"/>
        <v>562174.86</v>
      </c>
    </row>
    <row r="664" spans="1:28" ht="15.75" thickBot="1" x14ac:dyDescent="0.3">
      <c r="A664" s="254" t="str">
        <f t="shared" si="21"/>
        <v>507700</v>
      </c>
      <c r="B664" s="241" t="s">
        <v>2220</v>
      </c>
      <c r="C664" s="188" t="s">
        <v>2221</v>
      </c>
      <c r="D664" s="188" t="s">
        <v>1875</v>
      </c>
      <c r="E664" s="208">
        <v>8110.81</v>
      </c>
      <c r="F664" s="208">
        <v>9254.91</v>
      </c>
      <c r="G664" s="208">
        <v>11283.16</v>
      </c>
      <c r="H664" s="208">
        <v>12702.85</v>
      </c>
      <c r="I664" s="208">
        <v>15145.79</v>
      </c>
      <c r="J664" s="208">
        <v>17114.52</v>
      </c>
      <c r="K664" s="208">
        <v>18353.13</v>
      </c>
      <c r="L664" s="208">
        <v>18866.689999999999</v>
      </c>
      <c r="M664" s="208">
        <v>19541.43</v>
      </c>
      <c r="N664" s="208">
        <v>0</v>
      </c>
      <c r="O664" s="208">
        <v>1030.43</v>
      </c>
      <c r="P664" s="208">
        <v>2851.65</v>
      </c>
      <c r="Q664" s="208">
        <v>5008.78</v>
      </c>
      <c r="R664" s="208">
        <v>10522.06</v>
      </c>
      <c r="S664" s="208">
        <v>12616.37</v>
      </c>
      <c r="T664" s="208">
        <v>14876.46</v>
      </c>
      <c r="U664" s="208">
        <v>19462.759999999998</v>
      </c>
      <c r="V664" s="208">
        <v>23379.1</v>
      </c>
      <c r="W664" s="208">
        <v>27078.3</v>
      </c>
      <c r="X664" s="208">
        <v>29135.1</v>
      </c>
      <c r="Y664" s="208">
        <v>30056.87</v>
      </c>
      <c r="Z664" s="208">
        <v>31586.09</v>
      </c>
      <c r="AA664" s="178">
        <f t="shared" si="20"/>
        <v>31586.09</v>
      </c>
    </row>
    <row r="665" spans="1:28" ht="15.75" thickBot="1" x14ac:dyDescent="0.3">
      <c r="A665" s="254" t="str">
        <f t="shared" si="21"/>
        <v>508000</v>
      </c>
      <c r="B665" s="241" t="s">
        <v>2222</v>
      </c>
      <c r="C665" s="188" t="s">
        <v>2223</v>
      </c>
      <c r="D665" s="188" t="s">
        <v>1875</v>
      </c>
      <c r="E665" s="209">
        <v>1070602</v>
      </c>
      <c r="F665" s="209">
        <v>1309175</v>
      </c>
      <c r="G665" s="209">
        <v>1531794</v>
      </c>
      <c r="H665" s="209">
        <v>1678877</v>
      </c>
      <c r="I665" s="209">
        <v>1898569</v>
      </c>
      <c r="J665" s="209">
        <v>2156591</v>
      </c>
      <c r="K665" s="209">
        <v>2489540</v>
      </c>
      <c r="L665" s="209">
        <v>2895968</v>
      </c>
      <c r="M665" s="209">
        <v>3222696</v>
      </c>
      <c r="N665" s="209">
        <v>0</v>
      </c>
      <c r="O665" s="209">
        <v>322603</v>
      </c>
      <c r="P665" s="209">
        <v>575331</v>
      </c>
      <c r="Q665" s="209">
        <v>889764</v>
      </c>
      <c r="R665" s="209">
        <v>1115550</v>
      </c>
      <c r="S665" s="209">
        <v>1317998</v>
      </c>
      <c r="T665" s="209">
        <v>1527447</v>
      </c>
      <c r="U665" s="209">
        <v>1701031</v>
      </c>
      <c r="V665" s="209">
        <v>1887065</v>
      </c>
      <c r="W665" s="209">
        <v>2113754</v>
      </c>
      <c r="X665" s="209">
        <v>2440867</v>
      </c>
      <c r="Y665" s="209">
        <v>2873529</v>
      </c>
      <c r="Z665" s="209">
        <v>3229195</v>
      </c>
      <c r="AA665" s="178">
        <f t="shared" si="20"/>
        <v>3229195</v>
      </c>
    </row>
    <row r="666" spans="1:28" ht="15.75" thickBot="1" x14ac:dyDescent="0.3">
      <c r="A666" s="254" t="str">
        <f t="shared" si="21"/>
        <v>508200</v>
      </c>
      <c r="B666" s="241" t="s">
        <v>3803</v>
      </c>
      <c r="C666" s="188" t="s">
        <v>3804</v>
      </c>
      <c r="D666" s="188" t="s">
        <v>1875</v>
      </c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>
        <v>0</v>
      </c>
      <c r="Y666" s="208">
        <v>0</v>
      </c>
      <c r="Z666" s="208">
        <v>9.98</v>
      </c>
      <c r="AA666" s="178">
        <f t="shared" si="20"/>
        <v>9.98</v>
      </c>
      <c r="AB666" s="204"/>
    </row>
    <row r="667" spans="1:28" ht="15.75" thickBot="1" x14ac:dyDescent="0.3">
      <c r="A667" s="254" t="str">
        <f t="shared" si="21"/>
        <v>508400</v>
      </c>
      <c r="B667" s="241" t="s">
        <v>2224</v>
      </c>
      <c r="C667" s="188" t="s">
        <v>2225</v>
      </c>
      <c r="D667" s="188" t="s">
        <v>1875</v>
      </c>
      <c r="E667" s="209">
        <v>-74024.03</v>
      </c>
      <c r="F667" s="209">
        <v>-89785.07</v>
      </c>
      <c r="G667" s="209">
        <v>-105136.37</v>
      </c>
      <c r="H667" s="209">
        <v>-120005.53</v>
      </c>
      <c r="I667" s="209">
        <v>-139598.96</v>
      </c>
      <c r="J667" s="209">
        <v>-155040.04999999999</v>
      </c>
      <c r="K667" s="209">
        <v>-171243.51999999999</v>
      </c>
      <c r="L667" s="209">
        <v>-187985.16</v>
      </c>
      <c r="M667" s="209">
        <v>-210906.64</v>
      </c>
      <c r="N667" s="209">
        <v>0</v>
      </c>
      <c r="O667" s="209">
        <v>-16808.78</v>
      </c>
      <c r="P667" s="209">
        <v>-32024.65</v>
      </c>
      <c r="Q667" s="209">
        <v>-50034.48</v>
      </c>
      <c r="R667" s="209">
        <v>-66154.92</v>
      </c>
      <c r="S667" s="209">
        <v>-90879.23</v>
      </c>
      <c r="T667" s="209">
        <v>-107141.34</v>
      </c>
      <c r="U667" s="209">
        <v>-119406.57</v>
      </c>
      <c r="V667" s="209">
        <v>-134509.17000000001</v>
      </c>
      <c r="W667" s="209">
        <v>-149412.1</v>
      </c>
      <c r="X667" s="209">
        <v>-166433.07</v>
      </c>
      <c r="Y667" s="209">
        <v>-182767.71</v>
      </c>
      <c r="Z667" s="209">
        <v>-220615.01</v>
      </c>
      <c r="AA667" s="178">
        <f t="shared" si="20"/>
        <v>-220615.01</v>
      </c>
    </row>
    <row r="668" spans="1:28" ht="15.75" thickBot="1" x14ac:dyDescent="0.3">
      <c r="A668" s="254" t="str">
        <f t="shared" si="21"/>
        <v>508410</v>
      </c>
      <c r="B668" s="241" t="s">
        <v>2226</v>
      </c>
      <c r="C668" s="188" t="s">
        <v>2227</v>
      </c>
      <c r="D668" s="188" t="s">
        <v>1875</v>
      </c>
      <c r="E668" s="208">
        <v>-76043.789999999994</v>
      </c>
      <c r="F668" s="208">
        <v>-91783.39</v>
      </c>
      <c r="G668" s="208">
        <v>-115520.39</v>
      </c>
      <c r="H668" s="208">
        <v>-114262.59</v>
      </c>
      <c r="I668" s="208">
        <v>-127239.34</v>
      </c>
      <c r="J668" s="208">
        <v>-133609.56</v>
      </c>
      <c r="K668" s="208">
        <v>-137266.60999999999</v>
      </c>
      <c r="L668" s="208">
        <v>-172313.91</v>
      </c>
      <c r="M668" s="208">
        <v>-410551.42</v>
      </c>
      <c r="N668" s="208">
        <v>0</v>
      </c>
      <c r="O668" s="208">
        <v>-33203.4</v>
      </c>
      <c r="P668" s="208">
        <v>-130288.26</v>
      </c>
      <c r="Q668" s="208">
        <v>-270953.21999999997</v>
      </c>
      <c r="R668" s="208">
        <v>-387493.64</v>
      </c>
      <c r="S668" s="208">
        <v>-538028.89</v>
      </c>
      <c r="T668" s="208">
        <v>-686607.66</v>
      </c>
      <c r="U668" s="208">
        <v>-1057266.44</v>
      </c>
      <c r="V668" s="208">
        <v>-1134596.8899999999</v>
      </c>
      <c r="W668" s="208">
        <v>-1383541.06</v>
      </c>
      <c r="X668" s="208">
        <v>-1507101.31</v>
      </c>
      <c r="Y668" s="208">
        <v>-1612327.57</v>
      </c>
      <c r="Z668" s="208">
        <v>-1933464.7</v>
      </c>
      <c r="AA668" s="178">
        <f t="shared" si="20"/>
        <v>-1933464.7</v>
      </c>
    </row>
    <row r="669" spans="1:28" ht="15.75" thickBot="1" x14ac:dyDescent="0.3">
      <c r="A669" s="254" t="str">
        <f t="shared" si="21"/>
        <v>509100</v>
      </c>
      <c r="B669" s="241" t="s">
        <v>2228</v>
      </c>
      <c r="C669" s="188" t="s">
        <v>2229</v>
      </c>
      <c r="D669" s="188" t="s">
        <v>1875</v>
      </c>
      <c r="E669" s="209">
        <v>-4269.16</v>
      </c>
      <c r="F669" s="209">
        <v>-4609.71</v>
      </c>
      <c r="G669" s="209">
        <v>-5117.3500000000004</v>
      </c>
      <c r="H669" s="209">
        <v>-2169.34</v>
      </c>
      <c r="I669" s="209">
        <v>-7040.81</v>
      </c>
      <c r="J669" s="209">
        <v>689.5</v>
      </c>
      <c r="K669" s="209">
        <v>5041.01</v>
      </c>
      <c r="L669" s="209">
        <v>47568.39</v>
      </c>
      <c r="M669" s="209">
        <v>47567.46</v>
      </c>
      <c r="N669" s="209">
        <v>0</v>
      </c>
      <c r="O669" s="209">
        <v>261.81</v>
      </c>
      <c r="P669" s="209">
        <v>9475.07</v>
      </c>
      <c r="Q669" s="209">
        <v>16940.34</v>
      </c>
      <c r="R669" s="209">
        <v>20218.78</v>
      </c>
      <c r="S669" s="209">
        <v>25493.71</v>
      </c>
      <c r="T669" s="209">
        <v>27305.8</v>
      </c>
      <c r="U669" s="209">
        <v>26462.49</v>
      </c>
      <c r="V669" s="209">
        <v>26329.77</v>
      </c>
      <c r="W669" s="209">
        <v>120535.18</v>
      </c>
      <c r="X669" s="209">
        <v>101786.87</v>
      </c>
      <c r="Y669" s="209">
        <v>100270.93</v>
      </c>
      <c r="Z669" s="209">
        <v>41637.94</v>
      </c>
      <c r="AA669" s="178">
        <f t="shared" si="20"/>
        <v>41637.94</v>
      </c>
    </row>
    <row r="670" spans="1:28" ht="15.75" thickBot="1" x14ac:dyDescent="0.3">
      <c r="A670" s="254" t="str">
        <f t="shared" si="21"/>
        <v>511111</v>
      </c>
      <c r="B670" s="241" t="s">
        <v>3507</v>
      </c>
      <c r="C670" s="188" t="s">
        <v>3527</v>
      </c>
      <c r="D670" s="188" t="s">
        <v>1875</v>
      </c>
      <c r="E670" s="208"/>
      <c r="F670" s="208"/>
      <c r="G670" s="208"/>
      <c r="H670" s="208"/>
      <c r="I670" s="208"/>
      <c r="J670" s="208"/>
      <c r="K670" s="208"/>
      <c r="L670" s="208"/>
      <c r="M670" s="208"/>
      <c r="N670" s="208">
        <v>0</v>
      </c>
      <c r="O670" s="208">
        <v>0</v>
      </c>
      <c r="P670" s="208">
        <v>0</v>
      </c>
      <c r="Q670" s="208">
        <v>0</v>
      </c>
      <c r="R670" s="208">
        <v>0</v>
      </c>
      <c r="S670" s="208">
        <v>0</v>
      </c>
      <c r="T670" s="208">
        <v>0</v>
      </c>
      <c r="U670" s="208">
        <v>0</v>
      </c>
      <c r="V670" s="208">
        <v>0</v>
      </c>
      <c r="W670" s="208">
        <v>0</v>
      </c>
      <c r="X670" s="208">
        <v>0</v>
      </c>
      <c r="Y670" s="208">
        <v>0</v>
      </c>
      <c r="Z670" s="208">
        <v>0</v>
      </c>
      <c r="AA670" s="178">
        <f t="shared" si="20"/>
        <v>0</v>
      </c>
    </row>
    <row r="671" spans="1:28" ht="15.75" thickBot="1" x14ac:dyDescent="0.3">
      <c r="A671" s="254" t="str">
        <f t="shared" si="21"/>
        <v>512100</v>
      </c>
      <c r="B671" s="241" t="s">
        <v>2230</v>
      </c>
      <c r="C671" s="188" t="s">
        <v>2231</v>
      </c>
      <c r="D671" s="188" t="s">
        <v>1875</v>
      </c>
      <c r="E671" s="209">
        <v>226971.06</v>
      </c>
      <c r="F671" s="209">
        <v>291977.49</v>
      </c>
      <c r="G671" s="209">
        <v>357628.19</v>
      </c>
      <c r="H671" s="209">
        <v>420865.2</v>
      </c>
      <c r="I671" s="209">
        <v>481247.08</v>
      </c>
      <c r="J671" s="209">
        <v>570474.98</v>
      </c>
      <c r="K671" s="209">
        <v>646881.17000000004</v>
      </c>
      <c r="L671" s="209">
        <v>732522.42</v>
      </c>
      <c r="M671" s="209">
        <v>809245.74</v>
      </c>
      <c r="N671" s="209">
        <v>0</v>
      </c>
      <c r="O671" s="209">
        <v>47604.08</v>
      </c>
      <c r="P671" s="209">
        <v>98043.21</v>
      </c>
      <c r="Q671" s="209">
        <v>174886</v>
      </c>
      <c r="R671" s="209">
        <v>229961.67</v>
      </c>
      <c r="S671" s="209">
        <v>287963.21000000002</v>
      </c>
      <c r="T671" s="209">
        <v>357471.42</v>
      </c>
      <c r="U671" s="209">
        <v>414076.53</v>
      </c>
      <c r="V671" s="209">
        <v>467737.81</v>
      </c>
      <c r="W671" s="209">
        <v>537338.71</v>
      </c>
      <c r="X671" s="209">
        <v>632964.24</v>
      </c>
      <c r="Y671" s="209">
        <v>702215.75</v>
      </c>
      <c r="Z671" s="209">
        <v>820541.47</v>
      </c>
      <c r="AA671" s="178">
        <f t="shared" si="20"/>
        <v>820541.47</v>
      </c>
    </row>
    <row r="672" spans="1:28" ht="15.75" thickBot="1" x14ac:dyDescent="0.3">
      <c r="A672" s="254" t="str">
        <f t="shared" si="21"/>
        <v>512200</v>
      </c>
      <c r="B672" s="241" t="s">
        <v>2232</v>
      </c>
      <c r="C672" s="188" t="s">
        <v>2233</v>
      </c>
      <c r="D672" s="188" t="s">
        <v>1875</v>
      </c>
      <c r="E672" s="208">
        <v>131911.82999999999</v>
      </c>
      <c r="F672" s="208">
        <v>171682.84</v>
      </c>
      <c r="G672" s="208">
        <v>203429.47</v>
      </c>
      <c r="H672" s="208">
        <v>241144.08</v>
      </c>
      <c r="I672" s="208">
        <v>276803.28000000003</v>
      </c>
      <c r="J672" s="208">
        <v>294833.01</v>
      </c>
      <c r="K672" s="208">
        <v>345599.7</v>
      </c>
      <c r="L672" s="208">
        <v>382392.38</v>
      </c>
      <c r="M672" s="208">
        <v>418026.56</v>
      </c>
      <c r="N672" s="208">
        <v>0</v>
      </c>
      <c r="O672" s="208">
        <v>35242.300000000003</v>
      </c>
      <c r="P672" s="208">
        <v>87477.71</v>
      </c>
      <c r="Q672" s="208">
        <v>142638.03</v>
      </c>
      <c r="R672" s="208">
        <v>184585.85</v>
      </c>
      <c r="S672" s="208">
        <v>223373.18</v>
      </c>
      <c r="T672" s="208">
        <v>253709.69</v>
      </c>
      <c r="U672" s="208">
        <v>281703.08</v>
      </c>
      <c r="V672" s="208">
        <v>322349.52</v>
      </c>
      <c r="W672" s="208">
        <v>354159.65</v>
      </c>
      <c r="X672" s="208">
        <v>398910.31</v>
      </c>
      <c r="Y672" s="208">
        <v>430987.83</v>
      </c>
      <c r="Z672" s="208">
        <v>473922.73</v>
      </c>
      <c r="AA672" s="178">
        <f t="shared" si="20"/>
        <v>473922.73</v>
      </c>
    </row>
    <row r="673" spans="1:27" ht="15.75" thickBot="1" x14ac:dyDescent="0.3">
      <c r="A673" s="254" t="str">
        <f t="shared" si="21"/>
        <v>513100</v>
      </c>
      <c r="B673" s="241" t="s">
        <v>2234</v>
      </c>
      <c r="C673" s="188" t="s">
        <v>2235</v>
      </c>
      <c r="D673" s="188" t="s">
        <v>1875</v>
      </c>
      <c r="E673" s="209">
        <v>250202.79</v>
      </c>
      <c r="F673" s="209">
        <v>357827.06</v>
      </c>
      <c r="G673" s="209">
        <v>427471.19</v>
      </c>
      <c r="H673" s="209">
        <v>495618.66</v>
      </c>
      <c r="I673" s="209">
        <v>542527.80000000005</v>
      </c>
      <c r="J673" s="209">
        <v>620801.24</v>
      </c>
      <c r="K673" s="209">
        <v>707888.78</v>
      </c>
      <c r="L673" s="209">
        <v>746782.34</v>
      </c>
      <c r="M673" s="209">
        <v>780511.77</v>
      </c>
      <c r="N673" s="209">
        <v>0</v>
      </c>
      <c r="O673" s="209">
        <v>26487.22</v>
      </c>
      <c r="P673" s="209">
        <v>62370.04</v>
      </c>
      <c r="Q673" s="209">
        <v>118963.24</v>
      </c>
      <c r="R673" s="209">
        <v>194030.37</v>
      </c>
      <c r="S673" s="209">
        <v>259210.53</v>
      </c>
      <c r="T673" s="209">
        <v>303546.62</v>
      </c>
      <c r="U673" s="209">
        <v>329622.92</v>
      </c>
      <c r="V673" s="209">
        <v>369976.27</v>
      </c>
      <c r="W673" s="209">
        <v>450457.27</v>
      </c>
      <c r="X673" s="209">
        <v>530373.38</v>
      </c>
      <c r="Y673" s="209">
        <v>587023.54</v>
      </c>
      <c r="Z673" s="209">
        <v>617911.1</v>
      </c>
      <c r="AA673" s="178">
        <f t="shared" si="20"/>
        <v>617911.1</v>
      </c>
    </row>
    <row r="674" spans="1:27" ht="15.75" thickBot="1" x14ac:dyDescent="0.3">
      <c r="A674" s="254" t="str">
        <f t="shared" si="21"/>
        <v>513200</v>
      </c>
      <c r="B674" s="241" t="s">
        <v>2236</v>
      </c>
      <c r="C674" s="188" t="s">
        <v>2237</v>
      </c>
      <c r="D674" s="188" t="s">
        <v>1875</v>
      </c>
      <c r="E674" s="208">
        <v>111525.07</v>
      </c>
      <c r="F674" s="208">
        <v>150959.51</v>
      </c>
      <c r="G674" s="208">
        <v>182021.2</v>
      </c>
      <c r="H674" s="208">
        <v>209095.69</v>
      </c>
      <c r="I674" s="208">
        <v>232913.62</v>
      </c>
      <c r="J674" s="208">
        <v>279752.76</v>
      </c>
      <c r="K674" s="208">
        <v>334037.09000000003</v>
      </c>
      <c r="L674" s="208">
        <v>362409.57</v>
      </c>
      <c r="M674" s="208">
        <v>392025.23</v>
      </c>
      <c r="N674" s="208">
        <v>0</v>
      </c>
      <c r="O674" s="208">
        <v>25547.439999999999</v>
      </c>
      <c r="P674" s="208">
        <v>43614.99</v>
      </c>
      <c r="Q674" s="208">
        <v>68600.91</v>
      </c>
      <c r="R674" s="208">
        <v>114666.85</v>
      </c>
      <c r="S674" s="208">
        <v>158827.29</v>
      </c>
      <c r="T674" s="208">
        <v>202039.37</v>
      </c>
      <c r="U674" s="208">
        <v>218045.96</v>
      </c>
      <c r="V674" s="208">
        <v>273094.34999999998</v>
      </c>
      <c r="W674" s="208">
        <v>359854.42</v>
      </c>
      <c r="X674" s="208">
        <v>386485.48</v>
      </c>
      <c r="Y674" s="208">
        <v>425097.76</v>
      </c>
      <c r="Z674" s="208">
        <v>458370.3</v>
      </c>
      <c r="AA674" s="178">
        <f t="shared" si="20"/>
        <v>458370.3</v>
      </c>
    </row>
    <row r="675" spans="1:27" ht="15.75" thickBot="1" x14ac:dyDescent="0.3">
      <c r="A675" s="254" t="str">
        <f t="shared" si="21"/>
        <v>522000</v>
      </c>
      <c r="B675" s="241" t="s">
        <v>2238</v>
      </c>
      <c r="C675" s="188" t="s">
        <v>2239</v>
      </c>
      <c r="D675" s="188" t="s">
        <v>1875</v>
      </c>
      <c r="E675" s="209">
        <v>151118.01999999999</v>
      </c>
      <c r="F675" s="209">
        <v>201621.66</v>
      </c>
      <c r="G675" s="209">
        <v>227005.82</v>
      </c>
      <c r="H675" s="209">
        <v>246128.71</v>
      </c>
      <c r="I675" s="209">
        <v>261729.93</v>
      </c>
      <c r="J675" s="209">
        <v>297201.12</v>
      </c>
      <c r="K675" s="209">
        <v>323955.01</v>
      </c>
      <c r="L675" s="209">
        <v>360085.46</v>
      </c>
      <c r="M675" s="209">
        <v>488522.65</v>
      </c>
      <c r="N675" s="209">
        <v>0</v>
      </c>
      <c r="O675" s="209">
        <v>59731.28</v>
      </c>
      <c r="P675" s="209">
        <v>94063.47</v>
      </c>
      <c r="Q675" s="209">
        <v>124267.8</v>
      </c>
      <c r="R675" s="209">
        <v>159399.51999999999</v>
      </c>
      <c r="S675" s="209">
        <v>190101.42</v>
      </c>
      <c r="T675" s="209">
        <v>261364.88</v>
      </c>
      <c r="U675" s="209">
        <v>297293.3</v>
      </c>
      <c r="V675" s="209">
        <v>311975.40999999997</v>
      </c>
      <c r="W675" s="209">
        <v>334920.11</v>
      </c>
      <c r="X675" s="209">
        <v>365893.81</v>
      </c>
      <c r="Y675" s="209">
        <v>415582.06</v>
      </c>
      <c r="Z675" s="209">
        <v>548519.32999999996</v>
      </c>
      <c r="AA675" s="178">
        <f t="shared" si="20"/>
        <v>548519.32999999996</v>
      </c>
    </row>
    <row r="676" spans="1:27" ht="15.75" thickBot="1" x14ac:dyDescent="0.3">
      <c r="A676" s="254" t="str">
        <f t="shared" si="21"/>
        <v>522100</v>
      </c>
      <c r="B676" s="241" t="s">
        <v>2240</v>
      </c>
      <c r="C676" s="188" t="s">
        <v>2241</v>
      </c>
      <c r="D676" s="188" t="s">
        <v>1875</v>
      </c>
      <c r="E676" s="208">
        <v>21873.360000000001</v>
      </c>
      <c r="F676" s="208">
        <v>27585.68</v>
      </c>
      <c r="G676" s="208">
        <v>37732.550000000003</v>
      </c>
      <c r="H676" s="208">
        <v>52461.89</v>
      </c>
      <c r="I676" s="208">
        <v>77476.350000000006</v>
      </c>
      <c r="J676" s="208">
        <v>80823.600000000006</v>
      </c>
      <c r="K676" s="208">
        <v>85334.09</v>
      </c>
      <c r="L676" s="208">
        <v>94434.51</v>
      </c>
      <c r="M676" s="208">
        <v>133970.01</v>
      </c>
      <c r="N676" s="208">
        <v>0</v>
      </c>
      <c r="O676" s="208">
        <v>4767.3100000000004</v>
      </c>
      <c r="P676" s="208">
        <v>7778.54</v>
      </c>
      <c r="Q676" s="208">
        <v>13911.89</v>
      </c>
      <c r="R676" s="208">
        <v>20631.13</v>
      </c>
      <c r="S676" s="208">
        <v>27232.59</v>
      </c>
      <c r="T676" s="208">
        <v>36837.360000000001</v>
      </c>
      <c r="U676" s="208">
        <v>53171.3</v>
      </c>
      <c r="V676" s="208">
        <v>55895.65</v>
      </c>
      <c r="W676" s="208">
        <v>58567.28</v>
      </c>
      <c r="X676" s="208">
        <v>97818.04</v>
      </c>
      <c r="Y676" s="208">
        <v>112781.65</v>
      </c>
      <c r="Z676" s="208">
        <v>138664.95999999999</v>
      </c>
      <c r="AA676" s="178">
        <f t="shared" si="20"/>
        <v>138664.95999999999</v>
      </c>
    </row>
    <row r="677" spans="1:27" ht="15.75" thickBot="1" x14ac:dyDescent="0.3">
      <c r="A677" s="254" t="str">
        <f t="shared" si="21"/>
        <v>522200</v>
      </c>
      <c r="B677" s="241" t="s">
        <v>2242</v>
      </c>
      <c r="C677" s="188" t="s">
        <v>2243</v>
      </c>
      <c r="D677" s="188" t="s">
        <v>1875</v>
      </c>
      <c r="E677" s="209">
        <v>2518.9499999999998</v>
      </c>
      <c r="F677" s="209">
        <v>3858.05</v>
      </c>
      <c r="G677" s="209">
        <v>4036.05</v>
      </c>
      <c r="H677" s="209">
        <v>4361.05</v>
      </c>
      <c r="I677" s="209">
        <v>4433.8100000000004</v>
      </c>
      <c r="J677" s="209">
        <v>4723.3100000000004</v>
      </c>
      <c r="K677" s="209">
        <v>5810.13</v>
      </c>
      <c r="L677" s="209">
        <v>5915.13</v>
      </c>
      <c r="M677" s="209">
        <v>7246.6</v>
      </c>
      <c r="N677" s="209">
        <v>0</v>
      </c>
      <c r="O677" s="209">
        <v>391</v>
      </c>
      <c r="P677" s="209">
        <v>2006.92</v>
      </c>
      <c r="Q677" s="209">
        <v>2444.91</v>
      </c>
      <c r="R677" s="209">
        <v>3265.86</v>
      </c>
      <c r="S677" s="209">
        <v>3415.86</v>
      </c>
      <c r="T677" s="209">
        <v>3709.84</v>
      </c>
      <c r="U677" s="209">
        <v>4644.7</v>
      </c>
      <c r="V677" s="209">
        <v>4653.68</v>
      </c>
      <c r="W677" s="209">
        <v>5124.13</v>
      </c>
      <c r="X677" s="209">
        <v>8345.9599999999991</v>
      </c>
      <c r="Y677" s="209">
        <v>13728.08</v>
      </c>
      <c r="Z677" s="209">
        <v>17806.14</v>
      </c>
      <c r="AA677" s="178">
        <f t="shared" si="20"/>
        <v>17806.14</v>
      </c>
    </row>
    <row r="678" spans="1:27" ht="15.75" thickBot="1" x14ac:dyDescent="0.3">
      <c r="A678" s="254" t="str">
        <f t="shared" si="21"/>
        <v>524100</v>
      </c>
      <c r="B678" s="241" t="s">
        <v>2244</v>
      </c>
      <c r="C678" s="188" t="s">
        <v>2245</v>
      </c>
      <c r="D678" s="188" t="s">
        <v>1875</v>
      </c>
      <c r="E678" s="208">
        <v>0</v>
      </c>
      <c r="F678" s="208">
        <v>0</v>
      </c>
      <c r="G678" s="208">
        <v>0</v>
      </c>
      <c r="H678" s="208">
        <v>300</v>
      </c>
      <c r="I678" s="208">
        <v>300</v>
      </c>
      <c r="J678" s="208">
        <v>1800</v>
      </c>
      <c r="K678" s="208">
        <v>1800</v>
      </c>
      <c r="L678" s="208">
        <v>1800</v>
      </c>
      <c r="M678" s="208">
        <v>2175</v>
      </c>
      <c r="N678" s="208">
        <v>0</v>
      </c>
      <c r="O678" s="208">
        <v>0</v>
      </c>
      <c r="P678" s="208">
        <v>595</v>
      </c>
      <c r="Q678" s="208">
        <v>595</v>
      </c>
      <c r="R678" s="208">
        <v>595</v>
      </c>
      <c r="S678" s="208">
        <v>603.17999999999995</v>
      </c>
      <c r="T678" s="208">
        <v>603.17999999999995</v>
      </c>
      <c r="U678" s="208">
        <v>603.17999999999995</v>
      </c>
      <c r="V678" s="208">
        <v>603.17999999999995</v>
      </c>
      <c r="W678" s="208">
        <v>603.17999999999995</v>
      </c>
      <c r="X678" s="208">
        <v>978.18</v>
      </c>
      <c r="Y678" s="208">
        <v>1478.18</v>
      </c>
      <c r="Z678" s="208">
        <v>1478.18</v>
      </c>
      <c r="AA678" s="178">
        <f t="shared" si="20"/>
        <v>1478.18</v>
      </c>
    </row>
    <row r="679" spans="1:27" ht="15.75" thickBot="1" x14ac:dyDescent="0.3">
      <c r="A679" s="254" t="str">
        <f t="shared" si="21"/>
        <v>524200</v>
      </c>
      <c r="B679" s="241" t="s">
        <v>2246</v>
      </c>
      <c r="C679" s="188" t="s">
        <v>2247</v>
      </c>
      <c r="D679" s="188" t="s">
        <v>1875</v>
      </c>
      <c r="E679" s="209">
        <v>79186.94</v>
      </c>
      <c r="F679" s="209">
        <v>81167.509999999995</v>
      </c>
      <c r="G679" s="209">
        <v>188243.15</v>
      </c>
      <c r="H679" s="209">
        <v>188243.15</v>
      </c>
      <c r="I679" s="209">
        <v>152388.74</v>
      </c>
      <c r="J679" s="209">
        <v>304026.93</v>
      </c>
      <c r="K679" s="209">
        <v>308161.09999999998</v>
      </c>
      <c r="L679" s="209">
        <v>313540.19</v>
      </c>
      <c r="M679" s="209">
        <v>442440.87</v>
      </c>
      <c r="N679" s="209">
        <v>0</v>
      </c>
      <c r="O679" s="209">
        <v>2239.17</v>
      </c>
      <c r="P679" s="209">
        <v>3372.46</v>
      </c>
      <c r="Q679" s="209">
        <v>83971.23</v>
      </c>
      <c r="R679" s="209">
        <v>85467.98</v>
      </c>
      <c r="S679" s="209">
        <v>92948.98</v>
      </c>
      <c r="T679" s="209">
        <v>126397.9</v>
      </c>
      <c r="U679" s="209">
        <v>129151.32</v>
      </c>
      <c r="V679" s="209">
        <v>130608.74</v>
      </c>
      <c r="W679" s="209">
        <v>204507.2</v>
      </c>
      <c r="X679" s="209">
        <v>221476.64</v>
      </c>
      <c r="Y679" s="209">
        <v>222734.02</v>
      </c>
      <c r="Z679" s="209">
        <v>300441.58</v>
      </c>
      <c r="AA679" s="178">
        <f t="shared" si="20"/>
        <v>300441.58</v>
      </c>
    </row>
    <row r="680" spans="1:27" ht="15.75" thickBot="1" x14ac:dyDescent="0.3">
      <c r="A680" s="254" t="str">
        <f t="shared" si="21"/>
        <v>530100</v>
      </c>
      <c r="B680" s="241" t="s">
        <v>2248</v>
      </c>
      <c r="C680" s="188" t="s">
        <v>2249</v>
      </c>
      <c r="D680" s="188" t="s">
        <v>1875</v>
      </c>
      <c r="E680" s="208">
        <v>13980133.859999999</v>
      </c>
      <c r="F680" s="208">
        <v>17380160.899999999</v>
      </c>
      <c r="G680" s="208">
        <v>20816478.350000001</v>
      </c>
      <c r="H680" s="208">
        <v>24256073.809999999</v>
      </c>
      <c r="I680" s="208">
        <v>27772057.030000001</v>
      </c>
      <c r="J680" s="208">
        <v>31415177.989999998</v>
      </c>
      <c r="K680" s="208">
        <v>35191182.619999997</v>
      </c>
      <c r="L680" s="208">
        <v>39002168.229999997</v>
      </c>
      <c r="M680" s="208">
        <v>42922138.719999999</v>
      </c>
      <c r="N680" s="208">
        <v>0</v>
      </c>
      <c r="O680" s="208">
        <v>3915013.01</v>
      </c>
      <c r="P680" s="208">
        <v>7737651.8899999997</v>
      </c>
      <c r="Q680" s="208">
        <v>11569682.369999999</v>
      </c>
      <c r="R680" s="208">
        <v>15315084.26</v>
      </c>
      <c r="S680" s="208">
        <v>19084342.780000001</v>
      </c>
      <c r="T680" s="208">
        <v>22835951.140000001</v>
      </c>
      <c r="U680" s="208">
        <v>26679486.800000001</v>
      </c>
      <c r="V680" s="208">
        <v>30527775.789999999</v>
      </c>
      <c r="W680" s="208">
        <v>35694761.240000002</v>
      </c>
      <c r="X680" s="208">
        <v>39857785.579999998</v>
      </c>
      <c r="Y680" s="208">
        <v>44034794.600000001</v>
      </c>
      <c r="Z680" s="208">
        <v>48189485.880000003</v>
      </c>
      <c r="AA680" s="178">
        <f t="shared" si="20"/>
        <v>48189485.880000003</v>
      </c>
    </row>
    <row r="681" spans="1:27" ht="15.75" thickBot="1" x14ac:dyDescent="0.3">
      <c r="A681" s="254" t="str">
        <f t="shared" si="21"/>
        <v>530200</v>
      </c>
      <c r="B681" s="241" t="s">
        <v>2250</v>
      </c>
      <c r="C681" s="188" t="s">
        <v>2251</v>
      </c>
      <c r="D681" s="188" t="s">
        <v>1875</v>
      </c>
      <c r="E681" s="209">
        <v>27426522.190000001</v>
      </c>
      <c r="F681" s="209">
        <v>27426525.489999998</v>
      </c>
      <c r="G681" s="209">
        <v>27426525.489999998</v>
      </c>
      <c r="H681" s="209">
        <v>41034753.490000002</v>
      </c>
      <c r="I681" s="209">
        <v>41034757.740000002</v>
      </c>
      <c r="J681" s="209">
        <v>41034757.740000002</v>
      </c>
      <c r="K681" s="209">
        <v>41034757.740000002</v>
      </c>
      <c r="L681" s="209">
        <v>41034757.740000002</v>
      </c>
      <c r="M681" s="209">
        <v>41034757.740000002</v>
      </c>
      <c r="N681" s="209">
        <v>0</v>
      </c>
      <c r="O681" s="209">
        <v>0</v>
      </c>
      <c r="P681" s="209">
        <v>12936252.43</v>
      </c>
      <c r="Q681" s="209">
        <v>12936252.43</v>
      </c>
      <c r="R681" s="209">
        <v>12970494.5</v>
      </c>
      <c r="S681" s="209">
        <v>25948860.579999998</v>
      </c>
      <c r="T681" s="209">
        <v>25914618.510000002</v>
      </c>
      <c r="U681" s="209">
        <v>25914618.510000002</v>
      </c>
      <c r="V681" s="209">
        <v>39602058.509999998</v>
      </c>
      <c r="W681" s="209">
        <v>39602058.509999998</v>
      </c>
      <c r="X681" s="209">
        <v>39602058.509999998</v>
      </c>
      <c r="Y681" s="209">
        <v>53372813.869999997</v>
      </c>
      <c r="Z681" s="209">
        <v>53372813.869999997</v>
      </c>
      <c r="AA681" s="178">
        <f t="shared" si="20"/>
        <v>53372813.869999997</v>
      </c>
    </row>
    <row r="682" spans="1:27" ht="15.75" thickBot="1" x14ac:dyDescent="0.3">
      <c r="A682" s="254" t="str">
        <f t="shared" si="21"/>
        <v>531200</v>
      </c>
      <c r="B682" s="241" t="s">
        <v>2252</v>
      </c>
      <c r="C682" s="188" t="s">
        <v>2253</v>
      </c>
      <c r="D682" s="188" t="s">
        <v>1875</v>
      </c>
      <c r="E682" s="208">
        <v>1400528.78</v>
      </c>
      <c r="F682" s="208">
        <v>1817759.96</v>
      </c>
      <c r="G682" s="208">
        <v>2248485.21</v>
      </c>
      <c r="H682" s="208">
        <v>2691869</v>
      </c>
      <c r="I682" s="208">
        <v>3148247.66</v>
      </c>
      <c r="J682" s="208">
        <v>3604332.77</v>
      </c>
      <c r="K682" s="208">
        <v>4103058.75</v>
      </c>
      <c r="L682" s="208">
        <v>4501188.45</v>
      </c>
      <c r="M682" s="208">
        <v>4935271.59</v>
      </c>
      <c r="N682" s="208">
        <v>0</v>
      </c>
      <c r="O682" s="208">
        <v>528990.36</v>
      </c>
      <c r="P682" s="208">
        <v>1016677.52</v>
      </c>
      <c r="Q682" s="208">
        <v>1213071.08</v>
      </c>
      <c r="R682" s="208">
        <v>1421731.49</v>
      </c>
      <c r="S682" s="208">
        <v>1644674.43</v>
      </c>
      <c r="T682" s="208">
        <v>1880967.55</v>
      </c>
      <c r="U682" s="208">
        <v>2140765.67</v>
      </c>
      <c r="V682" s="208">
        <v>2438873.5699999998</v>
      </c>
      <c r="W682" s="208">
        <v>2760619.2</v>
      </c>
      <c r="X682" s="208">
        <v>3097510.49</v>
      </c>
      <c r="Y682" s="208">
        <v>3425435.75</v>
      </c>
      <c r="Z682" s="208">
        <v>3771618.16</v>
      </c>
      <c r="AA682" s="178">
        <f t="shared" si="20"/>
        <v>3771618.16</v>
      </c>
    </row>
    <row r="683" spans="1:27" ht="15.75" thickBot="1" x14ac:dyDescent="0.3">
      <c r="A683" s="254" t="str">
        <f t="shared" si="21"/>
        <v>531201</v>
      </c>
      <c r="B683" s="241" t="s">
        <v>2254</v>
      </c>
      <c r="C683" s="188" t="s">
        <v>2255</v>
      </c>
      <c r="D683" s="188" t="s">
        <v>1875</v>
      </c>
      <c r="E683" s="209">
        <v>1083444.44</v>
      </c>
      <c r="F683" s="209">
        <v>1420812.75</v>
      </c>
      <c r="G683" s="209">
        <v>1773633.02</v>
      </c>
      <c r="H683" s="209">
        <v>2139865.12</v>
      </c>
      <c r="I683" s="209">
        <v>2516375.84</v>
      </c>
      <c r="J683" s="209">
        <v>2905677.62</v>
      </c>
      <c r="K683" s="209">
        <v>3342822.24</v>
      </c>
      <c r="L683" s="209">
        <v>3691713.65</v>
      </c>
      <c r="M683" s="209">
        <v>4078915.07</v>
      </c>
      <c r="N683" s="209">
        <v>0</v>
      </c>
      <c r="O683" s="209">
        <v>35439.360000000001</v>
      </c>
      <c r="P683" s="209">
        <v>59967.57</v>
      </c>
      <c r="Q683" s="209">
        <v>68592.78</v>
      </c>
      <c r="R683" s="209">
        <v>84539.09</v>
      </c>
      <c r="S683" s="209">
        <v>127491.2</v>
      </c>
      <c r="T683" s="209">
        <v>176054.02</v>
      </c>
      <c r="U683" s="209">
        <v>228650.81</v>
      </c>
      <c r="V683" s="209">
        <v>292655.67</v>
      </c>
      <c r="W683" s="209">
        <v>369874.43</v>
      </c>
      <c r="X683" s="209">
        <v>459359.84</v>
      </c>
      <c r="Y683" s="209">
        <v>561996.14</v>
      </c>
      <c r="Z683" s="209">
        <v>683845.81</v>
      </c>
      <c r="AA683" s="178">
        <f t="shared" si="20"/>
        <v>683845.81</v>
      </c>
    </row>
    <row r="684" spans="1:27" ht="15.75" thickBot="1" x14ac:dyDescent="0.3">
      <c r="A684" s="254" t="str">
        <f t="shared" si="21"/>
        <v>540100</v>
      </c>
      <c r="B684" s="241" t="s">
        <v>2256</v>
      </c>
      <c r="C684" s="188" t="s">
        <v>2257</v>
      </c>
      <c r="D684" s="188" t="s">
        <v>1875</v>
      </c>
      <c r="E684" s="208">
        <v>30361431.23</v>
      </c>
      <c r="F684" s="208">
        <v>35815215.030000001</v>
      </c>
      <c r="G684" s="208">
        <v>41774534.780000001</v>
      </c>
      <c r="H684" s="208">
        <v>47917573.770000003</v>
      </c>
      <c r="I684" s="208">
        <v>53792316.259999998</v>
      </c>
      <c r="J684" s="208">
        <v>60026431.18</v>
      </c>
      <c r="K684" s="208">
        <v>66417132.079999998</v>
      </c>
      <c r="L684" s="208">
        <v>72620267.459999993</v>
      </c>
      <c r="M684" s="208">
        <v>79189047.390000001</v>
      </c>
      <c r="N684" s="208">
        <v>0</v>
      </c>
      <c r="O684" s="208">
        <v>6813175.6100000003</v>
      </c>
      <c r="P684" s="208">
        <v>16493140.67</v>
      </c>
      <c r="Q684" s="208">
        <v>24478994.949999999</v>
      </c>
      <c r="R684" s="208">
        <v>29961400.82</v>
      </c>
      <c r="S684" s="208">
        <v>35521311.380000003</v>
      </c>
      <c r="T684" s="208">
        <v>41130219.600000001</v>
      </c>
      <c r="U684" s="208">
        <v>47102954.009999998</v>
      </c>
      <c r="V684" s="208">
        <v>53280652.520000003</v>
      </c>
      <c r="W684" s="208">
        <v>59812361.369999997</v>
      </c>
      <c r="X684" s="208">
        <v>68375051.480000004</v>
      </c>
      <c r="Y684" s="208">
        <v>75592566.680000007</v>
      </c>
      <c r="Z684" s="208">
        <v>82045950.459999993</v>
      </c>
      <c r="AA684" s="178">
        <f t="shared" si="20"/>
        <v>82045950.459999993</v>
      </c>
    </row>
    <row r="685" spans="1:27" ht="15.75" thickBot="1" x14ac:dyDescent="0.3">
      <c r="A685" s="254" t="str">
        <f t="shared" si="21"/>
        <v>540200</v>
      </c>
      <c r="B685" s="241" t="s">
        <v>2258</v>
      </c>
      <c r="C685" s="188" t="s">
        <v>2259</v>
      </c>
      <c r="D685" s="188" t="s">
        <v>1875</v>
      </c>
      <c r="E685" s="209">
        <v>92571196.680000007</v>
      </c>
      <c r="F685" s="209">
        <v>101403987.58</v>
      </c>
      <c r="G685" s="209">
        <v>110668692.04000001</v>
      </c>
      <c r="H685" s="209">
        <v>119204178.56999999</v>
      </c>
      <c r="I685" s="209">
        <v>126480511.73</v>
      </c>
      <c r="J685" s="209">
        <v>135846300.15000001</v>
      </c>
      <c r="K685" s="209">
        <v>147782816.66999999</v>
      </c>
      <c r="L685" s="209">
        <v>170740100.90000001</v>
      </c>
      <c r="M685" s="209">
        <v>194032275.03999999</v>
      </c>
      <c r="N685" s="209">
        <v>0</v>
      </c>
      <c r="O685" s="209">
        <v>22144874.030000001</v>
      </c>
      <c r="P685" s="209">
        <v>43240403.340000004</v>
      </c>
      <c r="Q685" s="209">
        <v>64766001.57</v>
      </c>
      <c r="R685" s="209">
        <v>77854010.349999994</v>
      </c>
      <c r="S685" s="209">
        <v>86263940.219999999</v>
      </c>
      <c r="T685" s="209">
        <v>92427261.709999993</v>
      </c>
      <c r="U685" s="209">
        <v>102321680.26000001</v>
      </c>
      <c r="V685" s="209">
        <v>110757639.20999999</v>
      </c>
      <c r="W685" s="209">
        <v>118297177.39</v>
      </c>
      <c r="X685" s="209">
        <v>134737351.47999999</v>
      </c>
      <c r="Y685" s="209">
        <v>157880516.86000001</v>
      </c>
      <c r="Z685" s="209">
        <v>182853099.15000001</v>
      </c>
      <c r="AA685" s="178">
        <f t="shared" si="20"/>
        <v>182853099.15000001</v>
      </c>
    </row>
    <row r="686" spans="1:27" ht="15.75" thickBot="1" x14ac:dyDescent="0.3">
      <c r="A686" s="254" t="str">
        <f t="shared" si="21"/>
        <v>540300</v>
      </c>
      <c r="B686" s="241" t="s">
        <v>2260</v>
      </c>
      <c r="C686" s="188" t="s">
        <v>2261</v>
      </c>
      <c r="D686" s="188" t="s">
        <v>1875</v>
      </c>
      <c r="E686" s="208">
        <v>9638357</v>
      </c>
      <c r="F686" s="208">
        <v>7612368</v>
      </c>
      <c r="G686" s="208">
        <v>4522350</v>
      </c>
      <c r="H686" s="208">
        <v>880115.25</v>
      </c>
      <c r="I686" s="208">
        <v>-2834278.75</v>
      </c>
      <c r="J686" s="208">
        <v>-6093250.75</v>
      </c>
      <c r="K686" s="208">
        <v>-7221380.75</v>
      </c>
      <c r="L686" s="208">
        <v>-5043646.75</v>
      </c>
      <c r="M686" s="208">
        <v>-245507.74</v>
      </c>
      <c r="N686" s="208">
        <v>0</v>
      </c>
      <c r="O686" s="208">
        <v>4755615</v>
      </c>
      <c r="P686" s="208">
        <v>7826401.7400000002</v>
      </c>
      <c r="Q686" s="208">
        <v>9679964.7400000002</v>
      </c>
      <c r="R686" s="208">
        <v>10250643.74</v>
      </c>
      <c r="S686" s="208">
        <v>8421613.7400000002</v>
      </c>
      <c r="T686" s="208">
        <v>5372375.7400000002</v>
      </c>
      <c r="U686" s="208">
        <v>1538912.74</v>
      </c>
      <c r="V686" s="208">
        <v>-2337830.2599999998</v>
      </c>
      <c r="W686" s="208">
        <v>-5861611.2599999998</v>
      </c>
      <c r="X686" s="208">
        <v>-6975683.2599999998</v>
      </c>
      <c r="Y686" s="208">
        <v>-4852055.49</v>
      </c>
      <c r="Z686" s="208">
        <v>37236.78</v>
      </c>
      <c r="AA686" s="178">
        <f t="shared" si="20"/>
        <v>37236.78</v>
      </c>
    </row>
    <row r="687" spans="1:27" ht="15.75" thickBot="1" x14ac:dyDescent="0.3">
      <c r="A687" s="254" t="str">
        <f t="shared" si="21"/>
        <v>540600</v>
      </c>
      <c r="B687" s="241" t="s">
        <v>2262</v>
      </c>
      <c r="C687" s="188" t="s">
        <v>2263</v>
      </c>
      <c r="D687" s="188" t="s">
        <v>1875</v>
      </c>
      <c r="E687" s="209">
        <v>1122612.3700000001</v>
      </c>
      <c r="F687" s="209">
        <v>976290.32</v>
      </c>
      <c r="G687" s="209">
        <v>828584.11</v>
      </c>
      <c r="H687" s="209">
        <v>805562.69</v>
      </c>
      <c r="I687" s="209">
        <v>801996.87</v>
      </c>
      <c r="J687" s="209">
        <v>849291.12</v>
      </c>
      <c r="K687" s="209">
        <v>827140.23</v>
      </c>
      <c r="L687" s="209">
        <v>549307.74</v>
      </c>
      <c r="M687" s="209">
        <v>65904.39</v>
      </c>
      <c r="N687" s="209">
        <v>0</v>
      </c>
      <c r="O687" s="209">
        <v>177685.49</v>
      </c>
      <c r="P687" s="209">
        <v>1850096.6</v>
      </c>
      <c r="Q687" s="209">
        <v>2376206.64</v>
      </c>
      <c r="R687" s="209">
        <v>2445724.62</v>
      </c>
      <c r="S687" s="209">
        <v>2242492.4</v>
      </c>
      <c r="T687" s="209">
        <v>2155512.8199999998</v>
      </c>
      <c r="U687" s="209">
        <v>1858496.65</v>
      </c>
      <c r="V687" s="209">
        <v>1577117.27</v>
      </c>
      <c r="W687" s="209">
        <v>1415522.37</v>
      </c>
      <c r="X687" s="209">
        <v>1023336.79</v>
      </c>
      <c r="Y687" s="209">
        <v>919743.49</v>
      </c>
      <c r="Z687" s="209">
        <v>986609.52</v>
      </c>
      <c r="AA687" s="178">
        <f t="shared" si="20"/>
        <v>986609.52</v>
      </c>
    </row>
    <row r="688" spans="1:27" ht="15.75" thickBot="1" x14ac:dyDescent="0.3">
      <c r="A688" s="254" t="str">
        <f t="shared" si="21"/>
        <v>540700</v>
      </c>
      <c r="B688" s="241" t="s">
        <v>2155</v>
      </c>
      <c r="C688" s="188" t="s">
        <v>2264</v>
      </c>
      <c r="D688" s="188" t="s">
        <v>1875</v>
      </c>
      <c r="E688" s="208">
        <v>-7112951.6200000001</v>
      </c>
      <c r="F688" s="208">
        <v>-7870867.1600000001</v>
      </c>
      <c r="G688" s="208">
        <v>-8374220.6399999997</v>
      </c>
      <c r="H688" s="208">
        <v>-8786451.2400000002</v>
      </c>
      <c r="I688" s="208">
        <v>-9127576.1500000004</v>
      </c>
      <c r="J688" s="208">
        <v>-9525392.8399999999</v>
      </c>
      <c r="K688" s="208">
        <v>-10086070.539999999</v>
      </c>
      <c r="L688" s="208">
        <v>-10810667.710000001</v>
      </c>
      <c r="M688" s="208">
        <v>-11605206.380000001</v>
      </c>
      <c r="N688" s="208">
        <v>0</v>
      </c>
      <c r="O688" s="208">
        <v>-923469.66</v>
      </c>
      <c r="P688" s="208">
        <v>-1836852.99</v>
      </c>
      <c r="Q688" s="208">
        <v>-2802841.82</v>
      </c>
      <c r="R688" s="208">
        <v>-3317056.7</v>
      </c>
      <c r="S688" s="208">
        <v>-3652099.61</v>
      </c>
      <c r="T688" s="208">
        <v>-3882072.67</v>
      </c>
      <c r="U688" s="208">
        <v>-4073001.98</v>
      </c>
      <c r="V688" s="208">
        <v>-4236673.53</v>
      </c>
      <c r="W688" s="208">
        <v>-4410598.03</v>
      </c>
      <c r="X688" s="208">
        <v>-4741901.6399999997</v>
      </c>
      <c r="Y688" s="208">
        <v>-5178779.95</v>
      </c>
      <c r="Z688" s="208">
        <v>-5541580.9299999997</v>
      </c>
      <c r="AA688" s="178">
        <f t="shared" si="20"/>
        <v>-5541580.9299999997</v>
      </c>
    </row>
    <row r="689" spans="1:27" ht="15.75" thickBot="1" x14ac:dyDescent="0.3">
      <c r="A689" s="254" t="str">
        <f t="shared" si="21"/>
        <v>540800</v>
      </c>
      <c r="B689" s="241" t="s">
        <v>2265</v>
      </c>
      <c r="C689" s="188" t="s">
        <v>2266</v>
      </c>
      <c r="D689" s="188" t="s">
        <v>1875</v>
      </c>
      <c r="E689" s="209">
        <v>3237959.24</v>
      </c>
      <c r="F689" s="209">
        <v>4570174.24</v>
      </c>
      <c r="G689" s="209">
        <v>6049199.3399999999</v>
      </c>
      <c r="H689" s="209">
        <v>7738904.04</v>
      </c>
      <c r="I689" s="209">
        <v>9377364.9000000004</v>
      </c>
      <c r="J689" s="209">
        <v>10820210.02</v>
      </c>
      <c r="K689" s="209">
        <v>13092790.16</v>
      </c>
      <c r="L689" s="209">
        <v>16449545.039999999</v>
      </c>
      <c r="M689" s="209">
        <v>17995535.120000001</v>
      </c>
      <c r="N689" s="209">
        <v>0</v>
      </c>
      <c r="O689" s="209">
        <v>373316.64</v>
      </c>
      <c r="P689" s="209">
        <v>2616960.7799999998</v>
      </c>
      <c r="Q689" s="209">
        <v>5425453.0999999996</v>
      </c>
      <c r="R689" s="209">
        <v>7225785.4199999999</v>
      </c>
      <c r="S689" s="209">
        <v>9178253.0199999996</v>
      </c>
      <c r="T689" s="209">
        <v>10940252.18</v>
      </c>
      <c r="U689" s="209">
        <v>12558382.82</v>
      </c>
      <c r="V689" s="209">
        <v>14032769.300000001</v>
      </c>
      <c r="W689" s="209">
        <v>15436758.039999999</v>
      </c>
      <c r="X689" s="209">
        <v>17006954.370000001</v>
      </c>
      <c r="Y689" s="209">
        <v>17806332.579999998</v>
      </c>
      <c r="Z689" s="209">
        <v>18581248.210000001</v>
      </c>
      <c r="AA689" s="178">
        <f t="shared" si="20"/>
        <v>18581248.210000001</v>
      </c>
    </row>
    <row r="690" spans="1:27" ht="15.75" thickBot="1" x14ac:dyDescent="0.3">
      <c r="A690" s="254" t="str">
        <f t="shared" si="21"/>
        <v>540900</v>
      </c>
      <c r="B690" s="241" t="s">
        <v>2267</v>
      </c>
      <c r="C690" s="188" t="s">
        <v>2268</v>
      </c>
      <c r="D690" s="188" t="s">
        <v>1875</v>
      </c>
      <c r="E690" s="208">
        <v>6702553.79</v>
      </c>
      <c r="F690" s="208">
        <v>6471750.0999999996</v>
      </c>
      <c r="G690" s="208">
        <v>5125572.74</v>
      </c>
      <c r="H690" s="208">
        <v>4014897.48</v>
      </c>
      <c r="I690" s="208">
        <v>3289234.69</v>
      </c>
      <c r="J690" s="208">
        <v>1766161.42</v>
      </c>
      <c r="K690" s="208">
        <v>2695197.83</v>
      </c>
      <c r="L690" s="208">
        <v>131370.89000000001</v>
      </c>
      <c r="M690" s="208">
        <v>4659484.1900000004</v>
      </c>
      <c r="N690" s="208">
        <v>0</v>
      </c>
      <c r="O690" s="208">
        <v>5343465.51</v>
      </c>
      <c r="P690" s="208">
        <v>13641245.66</v>
      </c>
      <c r="Q690" s="208">
        <v>14812975.26</v>
      </c>
      <c r="R690" s="208">
        <v>14771758.550000001</v>
      </c>
      <c r="S690" s="208">
        <v>14669469.550000001</v>
      </c>
      <c r="T690" s="208">
        <v>14356723.75</v>
      </c>
      <c r="U690" s="208">
        <v>9844694.6899999995</v>
      </c>
      <c r="V690" s="208">
        <v>7128810.3499999996</v>
      </c>
      <c r="W690" s="208">
        <v>6598423.7199999997</v>
      </c>
      <c r="X690" s="208">
        <v>7106080.3399999999</v>
      </c>
      <c r="Y690" s="208">
        <v>4594242.2699999996</v>
      </c>
      <c r="Z690" s="208">
        <v>4895844</v>
      </c>
      <c r="AA690" s="178">
        <f t="shared" si="20"/>
        <v>4895844</v>
      </c>
    </row>
    <row r="691" spans="1:27" ht="15.75" thickBot="1" x14ac:dyDescent="0.3">
      <c r="A691" s="254" t="str">
        <f t="shared" si="21"/>
        <v>541000</v>
      </c>
      <c r="B691" s="241" t="s">
        <v>2269</v>
      </c>
      <c r="C691" s="188" t="s">
        <v>2270</v>
      </c>
      <c r="D691" s="188" t="s">
        <v>1875</v>
      </c>
      <c r="E691" s="209">
        <v>-3173634.15</v>
      </c>
      <c r="F691" s="209">
        <v>-3527194.37</v>
      </c>
      <c r="G691" s="209">
        <v>-3768756.5</v>
      </c>
      <c r="H691" s="209">
        <v>-3966957.61</v>
      </c>
      <c r="I691" s="209">
        <v>-4135050.61</v>
      </c>
      <c r="J691" s="209">
        <v>-4329798.32</v>
      </c>
      <c r="K691" s="209">
        <v>-4597220.22</v>
      </c>
      <c r="L691" s="209">
        <v>-5441343.0599999996</v>
      </c>
      <c r="M691" s="209">
        <v>-7676514.8499999996</v>
      </c>
      <c r="N691" s="209">
        <v>0</v>
      </c>
      <c r="O691" s="209">
        <v>-2590406.48</v>
      </c>
      <c r="P691" s="209">
        <v>-5149320.03</v>
      </c>
      <c r="Q691" s="209">
        <v>-7821181.2300000004</v>
      </c>
      <c r="R691" s="209">
        <v>-9325778.8499999996</v>
      </c>
      <c r="S691" s="209">
        <v>-10306232.84</v>
      </c>
      <c r="T691" s="209">
        <v>-10993997.939999999</v>
      </c>
      <c r="U691" s="209">
        <v>-11567503.859999999</v>
      </c>
      <c r="V691" s="209">
        <v>-12071496.789999999</v>
      </c>
      <c r="W691" s="209">
        <v>-12608056.68</v>
      </c>
      <c r="X691" s="209">
        <v>-13595410.4</v>
      </c>
      <c r="Y691" s="209">
        <v>-13527672.02</v>
      </c>
      <c r="Z691" s="209">
        <v>-10246836.49</v>
      </c>
      <c r="AA691" s="178">
        <f t="shared" si="20"/>
        <v>-10246836.49</v>
      </c>
    </row>
    <row r="692" spans="1:27" ht="15.75" thickBot="1" x14ac:dyDescent="0.3">
      <c r="A692" s="254" t="str">
        <f t="shared" si="21"/>
        <v>561000</v>
      </c>
      <c r="B692" s="241" t="s">
        <v>2271</v>
      </c>
      <c r="C692" s="188" t="s">
        <v>2272</v>
      </c>
      <c r="D692" s="188" t="s">
        <v>1875</v>
      </c>
      <c r="E692" s="208">
        <v>-27187.439999999999</v>
      </c>
      <c r="F692" s="208">
        <v>-32724.560000000001</v>
      </c>
      <c r="G692" s="208">
        <v>-34284.480000000003</v>
      </c>
      <c r="H692" s="208">
        <v>-34284.480000000003</v>
      </c>
      <c r="I692" s="208">
        <v>-34284.480000000003</v>
      </c>
      <c r="J692" s="208">
        <v>-36744.980000000003</v>
      </c>
      <c r="K692" s="208">
        <v>-38355.279999999999</v>
      </c>
      <c r="L692" s="208">
        <v>-38355.279999999999</v>
      </c>
      <c r="M692" s="208">
        <v>-33261.370000000003</v>
      </c>
      <c r="N692" s="208">
        <v>0</v>
      </c>
      <c r="O692" s="208">
        <v>21.98</v>
      </c>
      <c r="P692" s="208">
        <v>17240.22</v>
      </c>
      <c r="Q692" s="208">
        <v>-12463.94</v>
      </c>
      <c r="R692" s="208">
        <v>-2243.96</v>
      </c>
      <c r="S692" s="208">
        <v>-19263.59</v>
      </c>
      <c r="T692" s="208">
        <v>-20919.2</v>
      </c>
      <c r="U692" s="208">
        <v>-20919.2</v>
      </c>
      <c r="V692" s="208">
        <v>-3001.62</v>
      </c>
      <c r="W692" s="208">
        <v>-5821.86</v>
      </c>
      <c r="X692" s="208">
        <v>-6534.21</v>
      </c>
      <c r="Y692" s="208">
        <v>2534.9299999999998</v>
      </c>
      <c r="Z692" s="208">
        <v>-15332.36</v>
      </c>
      <c r="AA692" s="178">
        <f t="shared" si="20"/>
        <v>-15332.36</v>
      </c>
    </row>
    <row r="693" spans="1:27" ht="15.75" thickBot="1" x14ac:dyDescent="0.3">
      <c r="A693" s="254" t="str">
        <f t="shared" si="21"/>
        <v>562000</v>
      </c>
      <c r="B693" s="241" t="s">
        <v>2273</v>
      </c>
      <c r="C693" s="188" t="s">
        <v>2274</v>
      </c>
      <c r="D693" s="188" t="s">
        <v>1875</v>
      </c>
      <c r="E693" s="209">
        <v>0</v>
      </c>
      <c r="F693" s="209">
        <v>0</v>
      </c>
      <c r="G693" s="209">
        <v>0</v>
      </c>
      <c r="H693" s="209">
        <v>0</v>
      </c>
      <c r="I693" s="209">
        <v>0</v>
      </c>
      <c r="J693" s="209">
        <v>0</v>
      </c>
      <c r="K693" s="209">
        <v>0</v>
      </c>
      <c r="L693" s="209">
        <v>0</v>
      </c>
      <c r="M693" s="209">
        <v>0</v>
      </c>
      <c r="N693" s="209">
        <v>0</v>
      </c>
      <c r="O693" s="209">
        <v>0</v>
      </c>
      <c r="P693" s="209">
        <v>0</v>
      </c>
      <c r="Q693" s="209">
        <v>0</v>
      </c>
      <c r="R693" s="209">
        <v>0</v>
      </c>
      <c r="S693" s="209">
        <v>0</v>
      </c>
      <c r="T693" s="209">
        <v>0</v>
      </c>
      <c r="U693" s="209">
        <v>0</v>
      </c>
      <c r="V693" s="209">
        <v>0</v>
      </c>
      <c r="W693" s="209">
        <v>0</v>
      </c>
      <c r="X693" s="209">
        <v>0</v>
      </c>
      <c r="Y693" s="209">
        <v>0</v>
      </c>
      <c r="Z693" s="209">
        <v>0</v>
      </c>
      <c r="AA693" s="178">
        <f t="shared" si="20"/>
        <v>0</v>
      </c>
    </row>
    <row r="694" spans="1:27" ht="15.75" thickBot="1" x14ac:dyDescent="0.3">
      <c r="A694" s="254" t="str">
        <f t="shared" si="21"/>
        <v>566666</v>
      </c>
      <c r="B694" s="241" t="s">
        <v>2275</v>
      </c>
      <c r="C694" s="188" t="s">
        <v>2276</v>
      </c>
      <c r="D694" s="188" t="s">
        <v>1875</v>
      </c>
      <c r="E694" s="208">
        <v>0</v>
      </c>
      <c r="F694" s="208">
        <v>0</v>
      </c>
      <c r="G694" s="208">
        <v>-16.98</v>
      </c>
      <c r="H694" s="208">
        <v>-16.98</v>
      </c>
      <c r="I694" s="208">
        <v>-75.67</v>
      </c>
      <c r="J694" s="208">
        <v>-58.69</v>
      </c>
      <c r="K694" s="208">
        <v>0</v>
      </c>
      <c r="L694" s="208">
        <v>0</v>
      </c>
      <c r="M694" s="208">
        <v>0</v>
      </c>
      <c r="N694" s="208">
        <v>0</v>
      </c>
      <c r="O694" s="208">
        <v>12.46</v>
      </c>
      <c r="P694" s="208">
        <v>0</v>
      </c>
      <c r="Q694" s="208">
        <v>0</v>
      </c>
      <c r="R694" s="208">
        <v>0</v>
      </c>
      <c r="S694" s="208">
        <v>0</v>
      </c>
      <c r="T694" s="208">
        <v>0</v>
      </c>
      <c r="U694" s="208">
        <v>0</v>
      </c>
      <c r="V694" s="208">
        <v>0</v>
      </c>
      <c r="W694" s="208">
        <v>0</v>
      </c>
      <c r="X694" s="208">
        <v>0</v>
      </c>
      <c r="Y694" s="208">
        <v>0</v>
      </c>
      <c r="Z694" s="208">
        <v>0</v>
      </c>
      <c r="AA694" s="178">
        <f t="shared" si="20"/>
        <v>0</v>
      </c>
    </row>
    <row r="695" spans="1:27" ht="15.75" thickBot="1" x14ac:dyDescent="0.3">
      <c r="A695" s="254" t="str">
        <f t="shared" si="21"/>
        <v>588105</v>
      </c>
      <c r="B695" s="241" t="s">
        <v>3528</v>
      </c>
      <c r="C695" s="188" t="s">
        <v>3529</v>
      </c>
      <c r="D695" s="188" t="s">
        <v>1875</v>
      </c>
      <c r="E695" s="209"/>
      <c r="F695" s="209"/>
      <c r="G695" s="209"/>
      <c r="H695" s="209"/>
      <c r="I695" s="209"/>
      <c r="J695" s="209"/>
      <c r="K695" s="209"/>
      <c r="L695" s="209"/>
      <c r="M695" s="209"/>
      <c r="N695" s="209">
        <v>0</v>
      </c>
      <c r="O695" s="209">
        <v>0</v>
      </c>
      <c r="P695" s="209">
        <v>0</v>
      </c>
      <c r="Q695" s="209">
        <v>0</v>
      </c>
      <c r="R695" s="209">
        <v>0</v>
      </c>
      <c r="S695" s="209">
        <v>0</v>
      </c>
      <c r="T695" s="209">
        <v>0</v>
      </c>
      <c r="U695" s="209">
        <v>0</v>
      </c>
      <c r="V695" s="209">
        <v>0</v>
      </c>
      <c r="W695" s="209">
        <v>0</v>
      </c>
      <c r="X695" s="209">
        <v>0</v>
      </c>
      <c r="Y695" s="209">
        <v>0</v>
      </c>
      <c r="Z695" s="209">
        <v>0</v>
      </c>
      <c r="AA695" s="178">
        <f t="shared" si="20"/>
        <v>0</v>
      </c>
    </row>
    <row r="696" spans="1:27" ht="15.75" thickBot="1" x14ac:dyDescent="0.3">
      <c r="A696" s="254" t="str">
        <f t="shared" si="21"/>
        <v>589999</v>
      </c>
      <c r="B696" s="241" t="s">
        <v>2277</v>
      </c>
      <c r="C696" s="188" t="s">
        <v>2278</v>
      </c>
      <c r="D696" s="188" t="s">
        <v>1875</v>
      </c>
      <c r="E696" s="208">
        <v>-134807.19</v>
      </c>
      <c r="F696" s="208">
        <v>-169800.78</v>
      </c>
      <c r="G696" s="208">
        <v>-200249.7</v>
      </c>
      <c r="H696" s="208">
        <v>-226195.33</v>
      </c>
      <c r="I696" s="208">
        <v>-258077.02</v>
      </c>
      <c r="J696" s="208">
        <v>-285375.38</v>
      </c>
      <c r="K696" s="208">
        <v>-321486.08000000002</v>
      </c>
      <c r="L696" s="208">
        <v>-347407.22</v>
      </c>
      <c r="M696" s="208">
        <v>-369145.99</v>
      </c>
      <c r="N696" s="208">
        <v>0</v>
      </c>
      <c r="O696" s="208">
        <v>-29087.14</v>
      </c>
      <c r="P696" s="208">
        <v>-58364.42</v>
      </c>
      <c r="Q696" s="208">
        <v>-90772.06</v>
      </c>
      <c r="R696" s="208">
        <v>-121299.66</v>
      </c>
      <c r="S696" s="208">
        <v>-166426.93</v>
      </c>
      <c r="T696" s="208">
        <v>-192806.28</v>
      </c>
      <c r="U696" s="208">
        <v>-209250.14</v>
      </c>
      <c r="V696" s="208">
        <v>-224238.13</v>
      </c>
      <c r="W696" s="208">
        <v>-240904.89</v>
      </c>
      <c r="X696" s="208">
        <v>-260094.77</v>
      </c>
      <c r="Y696" s="208">
        <v>-275737.03999999998</v>
      </c>
      <c r="Z696" s="208">
        <v>-279502.8</v>
      </c>
      <c r="AA696" s="178">
        <f t="shared" si="20"/>
        <v>-279502.8</v>
      </c>
    </row>
    <row r="697" spans="1:27" ht="15.75" thickBot="1" x14ac:dyDescent="0.3">
      <c r="A697" s="254" t="str">
        <f t="shared" si="21"/>
        <v>599900</v>
      </c>
      <c r="B697" s="241" t="s">
        <v>2279</v>
      </c>
      <c r="C697" s="188" t="s">
        <v>2280</v>
      </c>
      <c r="D697" s="188" t="s">
        <v>1875</v>
      </c>
      <c r="E697" s="209">
        <v>-7000</v>
      </c>
      <c r="F697" s="209">
        <v>-7000</v>
      </c>
      <c r="G697" s="209">
        <v>-12000</v>
      </c>
      <c r="H697" s="209">
        <v>-12000</v>
      </c>
      <c r="I697" s="209">
        <v>-12000</v>
      </c>
      <c r="J697" s="209">
        <v>13000</v>
      </c>
      <c r="K697" s="209">
        <v>13000</v>
      </c>
      <c r="L697" s="209">
        <v>13000</v>
      </c>
      <c r="M697" s="209">
        <v>50500</v>
      </c>
      <c r="N697" s="209">
        <v>0</v>
      </c>
      <c r="O697" s="209">
        <v>0</v>
      </c>
      <c r="P697" s="209">
        <v>0</v>
      </c>
      <c r="Q697" s="209">
        <v>0</v>
      </c>
      <c r="R697" s="209">
        <v>0</v>
      </c>
      <c r="S697" s="209">
        <v>1350</v>
      </c>
      <c r="T697" s="209">
        <v>1350</v>
      </c>
      <c r="U697" s="209">
        <v>1350</v>
      </c>
      <c r="V697" s="209">
        <v>1350</v>
      </c>
      <c r="W697" s="209">
        <v>1350</v>
      </c>
      <c r="X697" s="209">
        <v>1350</v>
      </c>
      <c r="Y697" s="209">
        <v>1350</v>
      </c>
      <c r="Z697" s="209">
        <v>1350</v>
      </c>
      <c r="AA697" s="178">
        <f t="shared" si="20"/>
        <v>1350</v>
      </c>
    </row>
    <row r="698" spans="1:27" ht="15.75" thickBot="1" x14ac:dyDescent="0.3">
      <c r="A698" s="254" t="str">
        <f t="shared" si="21"/>
        <v>599999</v>
      </c>
      <c r="B698" s="241" t="s">
        <v>2281</v>
      </c>
      <c r="C698" s="188" t="s">
        <v>2282</v>
      </c>
      <c r="D698" s="188" t="s">
        <v>1875</v>
      </c>
      <c r="E698" s="208">
        <v>-70278111.150000006</v>
      </c>
      <c r="F698" s="208">
        <v>-87295277.079999998</v>
      </c>
      <c r="G698" s="208">
        <v>-107826634.11</v>
      </c>
      <c r="H698" s="208">
        <v>-128652825.09</v>
      </c>
      <c r="I698" s="208">
        <v>-140426736.40000001</v>
      </c>
      <c r="J698" s="208">
        <v>-164278833.55000001</v>
      </c>
      <c r="K698" s="208">
        <v>-188937866.25999999</v>
      </c>
      <c r="L698" s="208">
        <v>-205871366.86000001</v>
      </c>
      <c r="M698" s="208">
        <v>-225903970.59999999</v>
      </c>
      <c r="N698" s="208">
        <v>0</v>
      </c>
      <c r="O698" s="208">
        <v>-14158774.6</v>
      </c>
      <c r="P698" s="208">
        <v>-39414715.780000001</v>
      </c>
      <c r="Q698" s="208">
        <v>-57111601.780000001</v>
      </c>
      <c r="R698" s="208">
        <v>-74185002.359999999</v>
      </c>
      <c r="S698" s="208">
        <v>-98046469.609999999</v>
      </c>
      <c r="T698" s="208">
        <v>-118308605.18000001</v>
      </c>
      <c r="U698" s="208">
        <v>-141220890.13999999</v>
      </c>
      <c r="V698" s="208">
        <v>-170177346.36000001</v>
      </c>
      <c r="W698" s="208">
        <v>-182296286</v>
      </c>
      <c r="X698" s="208">
        <v>-210242050.50999999</v>
      </c>
      <c r="Y698" s="208">
        <v>-237682118.31</v>
      </c>
      <c r="Z698" s="208">
        <v>-266987908.56999999</v>
      </c>
      <c r="AA698" s="178">
        <f t="shared" si="20"/>
        <v>-266987908.56999999</v>
      </c>
    </row>
    <row r="699" spans="1:27" ht="15.75" thickBot="1" x14ac:dyDescent="0.3">
      <c r="A699" s="254" t="str">
        <f t="shared" si="21"/>
        <v>500159</v>
      </c>
      <c r="B699" s="239" t="s">
        <v>986</v>
      </c>
      <c r="C699" s="245">
        <v>500159</v>
      </c>
      <c r="D699" s="257"/>
      <c r="E699" s="209">
        <v>-683629661.15999997</v>
      </c>
      <c r="F699" s="209">
        <v>-683761610.91999996</v>
      </c>
      <c r="G699" s="209">
        <v>-683895231.15999997</v>
      </c>
      <c r="H699" s="209">
        <v>-684003450.79999995</v>
      </c>
      <c r="I699" s="209">
        <v>-683857437.75999999</v>
      </c>
      <c r="J699" s="209">
        <v>-723819810.57000005</v>
      </c>
      <c r="K699" s="209">
        <v>-723952144.02999997</v>
      </c>
      <c r="L699" s="209">
        <v>-724098649.86000001</v>
      </c>
      <c r="M699" s="209">
        <v>-704133785.92999995</v>
      </c>
      <c r="N699" s="209">
        <v>-704133785.92999995</v>
      </c>
      <c r="O699" s="209">
        <v>-704249510.12</v>
      </c>
      <c r="P699" s="209">
        <v>-630350525.12</v>
      </c>
      <c r="Q699" s="209">
        <v>-630370117.69000006</v>
      </c>
      <c r="R699" s="209">
        <v>-630488988.03999996</v>
      </c>
      <c r="S699" s="209">
        <v>-630602052.13999999</v>
      </c>
      <c r="T699" s="209">
        <v>-768946848.20000005</v>
      </c>
      <c r="U699" s="209">
        <v>-769041433.99000001</v>
      </c>
      <c r="V699" s="209">
        <v>-769154893.86000001</v>
      </c>
      <c r="W699" s="209">
        <v>-768995325.39999998</v>
      </c>
      <c r="X699" s="209">
        <v>-769106153.39999998</v>
      </c>
      <c r="Y699" s="209">
        <v>-769228662.75</v>
      </c>
      <c r="Z699" s="209">
        <v>-769081036.53999996</v>
      </c>
      <c r="AA699" s="178">
        <f t="shared" si="20"/>
        <v>-769081036.53999996</v>
      </c>
    </row>
    <row r="700" spans="1:27" ht="15.75" thickBot="1" x14ac:dyDescent="0.3">
      <c r="A700" s="254" t="str">
        <f t="shared" si="21"/>
        <v>181000</v>
      </c>
      <c r="B700" s="240" t="s">
        <v>988</v>
      </c>
      <c r="C700" s="188" t="s">
        <v>2283</v>
      </c>
      <c r="D700" s="188" t="s">
        <v>5</v>
      </c>
      <c r="E700" s="208">
        <v>-215495.13</v>
      </c>
      <c r="F700" s="208">
        <v>-215495.13</v>
      </c>
      <c r="G700" s="208">
        <v>-215495.13</v>
      </c>
      <c r="H700" s="208">
        <v>-215495.13</v>
      </c>
      <c r="I700" s="208">
        <v>-215495.13</v>
      </c>
      <c r="J700" s="208">
        <v>-59758.85</v>
      </c>
      <c r="K700" s="208">
        <v>-59758.85</v>
      </c>
      <c r="L700" s="208">
        <v>-59758.85</v>
      </c>
      <c r="M700" s="208">
        <v>-10957</v>
      </c>
      <c r="N700" s="208">
        <v>-10957</v>
      </c>
      <c r="O700" s="208">
        <v>-10957</v>
      </c>
      <c r="P700" s="208">
        <v>-1007461</v>
      </c>
      <c r="Q700" s="208">
        <v>-915928</v>
      </c>
      <c r="R700" s="208">
        <v>-915928</v>
      </c>
      <c r="S700" s="208">
        <v>-915928</v>
      </c>
      <c r="T700" s="208">
        <v>-641329</v>
      </c>
      <c r="U700" s="208">
        <v>-641329</v>
      </c>
      <c r="V700" s="208">
        <v>-641329</v>
      </c>
      <c r="W700" s="208">
        <v>-366805</v>
      </c>
      <c r="X700" s="208">
        <v>-366805</v>
      </c>
      <c r="Y700" s="208">
        <v>-366805</v>
      </c>
      <c r="Z700" s="208">
        <v>-93474</v>
      </c>
      <c r="AA700" s="178">
        <f t="shared" si="20"/>
        <v>-93474</v>
      </c>
    </row>
    <row r="701" spans="1:27" ht="15.75" thickBot="1" x14ac:dyDescent="0.3">
      <c r="A701" s="254" t="str">
        <f t="shared" si="21"/>
        <v>181026</v>
      </c>
      <c r="B701" s="240" t="s">
        <v>990</v>
      </c>
      <c r="C701" s="188" t="s">
        <v>2284</v>
      </c>
      <c r="D701" s="188" t="s">
        <v>5</v>
      </c>
      <c r="E701" s="209">
        <v>12480</v>
      </c>
      <c r="F701" s="209">
        <v>12160</v>
      </c>
      <c r="G701" s="209">
        <v>11840</v>
      </c>
      <c r="H701" s="209">
        <v>11520</v>
      </c>
      <c r="I701" s="209">
        <v>11200</v>
      </c>
      <c r="J701" s="209">
        <v>10884</v>
      </c>
      <c r="K701" s="209">
        <v>10568</v>
      </c>
      <c r="L701" s="209">
        <v>10252</v>
      </c>
      <c r="M701" s="209">
        <v>9936</v>
      </c>
      <c r="N701" s="209">
        <v>9936</v>
      </c>
      <c r="O701" s="209">
        <v>9620</v>
      </c>
      <c r="P701" s="209">
        <v>9304</v>
      </c>
      <c r="Q701" s="209">
        <v>8988</v>
      </c>
      <c r="R701" s="209">
        <v>8672</v>
      </c>
      <c r="S701" s="209">
        <v>8356</v>
      </c>
      <c r="T701" s="209">
        <v>8040</v>
      </c>
      <c r="U701" s="209">
        <v>7724</v>
      </c>
      <c r="V701" s="209">
        <v>7408</v>
      </c>
      <c r="W701" s="209">
        <v>7092</v>
      </c>
      <c r="X701" s="209">
        <v>6776</v>
      </c>
      <c r="Y701" s="209">
        <v>6460</v>
      </c>
      <c r="Z701" s="209">
        <v>6144</v>
      </c>
      <c r="AA701" s="178">
        <f t="shared" si="20"/>
        <v>6144</v>
      </c>
    </row>
    <row r="702" spans="1:27" ht="15.75" thickBot="1" x14ac:dyDescent="0.3">
      <c r="A702" s="254" t="str">
        <f t="shared" si="21"/>
        <v>181073</v>
      </c>
      <c r="B702" s="240" t="s">
        <v>992</v>
      </c>
      <c r="C702" s="188" t="s">
        <v>2285</v>
      </c>
      <c r="D702" s="188" t="s">
        <v>5</v>
      </c>
      <c r="E702" s="208">
        <v>3750</v>
      </c>
      <c r="F702" s="208">
        <v>3525</v>
      </c>
      <c r="G702" s="208">
        <v>3300</v>
      </c>
      <c r="H702" s="208">
        <v>3075</v>
      </c>
      <c r="I702" s="208">
        <v>2850</v>
      </c>
      <c r="J702" s="208">
        <v>2625</v>
      </c>
      <c r="K702" s="208">
        <v>2400</v>
      </c>
      <c r="L702" s="208">
        <v>2175</v>
      </c>
      <c r="M702" s="208">
        <v>1950</v>
      </c>
      <c r="N702" s="208">
        <v>1950</v>
      </c>
      <c r="O702" s="208">
        <v>1725</v>
      </c>
      <c r="P702" s="208">
        <v>1500</v>
      </c>
      <c r="Q702" s="208">
        <v>1275</v>
      </c>
      <c r="R702" s="208">
        <v>1050</v>
      </c>
      <c r="S702" s="208">
        <v>825</v>
      </c>
      <c r="T702" s="208">
        <v>600</v>
      </c>
      <c r="U702" s="208">
        <v>375</v>
      </c>
      <c r="V702" s="208">
        <v>150</v>
      </c>
      <c r="W702" s="208">
        <v>0</v>
      </c>
      <c r="X702" s="208">
        <v>0</v>
      </c>
      <c r="Y702" s="208">
        <v>0</v>
      </c>
      <c r="Z702" s="208">
        <v>0</v>
      </c>
      <c r="AA702" s="178">
        <f t="shared" si="20"/>
        <v>0</v>
      </c>
    </row>
    <row r="703" spans="1:27" ht="15.75" thickBot="1" x14ac:dyDescent="0.3">
      <c r="A703" s="254" t="str">
        <f t="shared" si="21"/>
        <v>181074</v>
      </c>
      <c r="B703" s="240" t="s">
        <v>994</v>
      </c>
      <c r="C703" s="188" t="s">
        <v>2286</v>
      </c>
      <c r="D703" s="188" t="s">
        <v>5</v>
      </c>
      <c r="E703" s="209">
        <v>22750</v>
      </c>
      <c r="F703" s="209">
        <v>22500</v>
      </c>
      <c r="G703" s="209">
        <v>22250</v>
      </c>
      <c r="H703" s="209">
        <v>22000</v>
      </c>
      <c r="I703" s="209">
        <v>21750</v>
      </c>
      <c r="J703" s="209">
        <v>21500</v>
      </c>
      <c r="K703" s="209">
        <v>21250</v>
      </c>
      <c r="L703" s="209">
        <v>21000</v>
      </c>
      <c r="M703" s="209">
        <v>20750</v>
      </c>
      <c r="N703" s="209">
        <v>20750</v>
      </c>
      <c r="O703" s="209">
        <v>20500</v>
      </c>
      <c r="P703" s="209">
        <v>20250</v>
      </c>
      <c r="Q703" s="209">
        <v>20000</v>
      </c>
      <c r="R703" s="209">
        <v>19750</v>
      </c>
      <c r="S703" s="209">
        <v>19500</v>
      </c>
      <c r="T703" s="209">
        <v>19250</v>
      </c>
      <c r="U703" s="209">
        <v>19000</v>
      </c>
      <c r="V703" s="209">
        <v>18750</v>
      </c>
      <c r="W703" s="209">
        <v>18500</v>
      </c>
      <c r="X703" s="209">
        <v>18250</v>
      </c>
      <c r="Y703" s="209">
        <v>18000</v>
      </c>
      <c r="Z703" s="209">
        <v>17750</v>
      </c>
      <c r="AA703" s="178">
        <f t="shared" si="20"/>
        <v>17750</v>
      </c>
    </row>
    <row r="704" spans="1:27" ht="15.75" thickBot="1" x14ac:dyDescent="0.3">
      <c r="A704" s="254" t="str">
        <f t="shared" si="21"/>
        <v>181075</v>
      </c>
      <c r="B704" s="240" t="s">
        <v>996</v>
      </c>
      <c r="C704" s="188" t="s">
        <v>2287</v>
      </c>
      <c r="D704" s="188" t="s">
        <v>5</v>
      </c>
      <c r="E704" s="208">
        <v>49633</v>
      </c>
      <c r="F704" s="208">
        <v>49144</v>
      </c>
      <c r="G704" s="208">
        <v>48655</v>
      </c>
      <c r="H704" s="208">
        <v>48166</v>
      </c>
      <c r="I704" s="208">
        <v>47677</v>
      </c>
      <c r="J704" s="208">
        <v>47188</v>
      </c>
      <c r="K704" s="208">
        <v>46699</v>
      </c>
      <c r="L704" s="208">
        <v>46210</v>
      </c>
      <c r="M704" s="208">
        <v>45721</v>
      </c>
      <c r="N704" s="208">
        <v>45721</v>
      </c>
      <c r="O704" s="208">
        <v>45232</v>
      </c>
      <c r="P704" s="208">
        <v>44743</v>
      </c>
      <c r="Q704" s="208">
        <v>44254</v>
      </c>
      <c r="R704" s="208">
        <v>43765</v>
      </c>
      <c r="S704" s="208">
        <v>43276</v>
      </c>
      <c r="T704" s="208">
        <v>42787</v>
      </c>
      <c r="U704" s="208">
        <v>42298</v>
      </c>
      <c r="V704" s="208">
        <v>41809</v>
      </c>
      <c r="W704" s="208">
        <v>41320</v>
      </c>
      <c r="X704" s="208">
        <v>40831</v>
      </c>
      <c r="Y704" s="208">
        <v>40342</v>
      </c>
      <c r="Z704" s="208">
        <v>39853</v>
      </c>
      <c r="AA704" s="178">
        <f t="shared" si="20"/>
        <v>39853</v>
      </c>
    </row>
    <row r="705" spans="1:27" ht="15.75" thickBot="1" x14ac:dyDescent="0.3">
      <c r="A705" s="254" t="str">
        <f t="shared" si="21"/>
        <v>181076</v>
      </c>
      <c r="B705" s="240" t="s">
        <v>998</v>
      </c>
      <c r="C705" s="188" t="s">
        <v>2288</v>
      </c>
      <c r="D705" s="188" t="s">
        <v>5</v>
      </c>
      <c r="E705" s="209">
        <v>46652</v>
      </c>
      <c r="F705" s="209">
        <v>46224</v>
      </c>
      <c r="G705" s="209">
        <v>45796</v>
      </c>
      <c r="H705" s="209">
        <v>45368</v>
      </c>
      <c r="I705" s="209">
        <v>44940</v>
      </c>
      <c r="J705" s="209">
        <v>44511</v>
      </c>
      <c r="K705" s="209">
        <v>44082</v>
      </c>
      <c r="L705" s="209">
        <v>43653</v>
      </c>
      <c r="M705" s="209">
        <v>43224</v>
      </c>
      <c r="N705" s="209">
        <v>43224</v>
      </c>
      <c r="O705" s="209">
        <v>42795</v>
      </c>
      <c r="P705" s="209">
        <v>42366</v>
      </c>
      <c r="Q705" s="209">
        <v>41937</v>
      </c>
      <c r="R705" s="209">
        <v>41508</v>
      </c>
      <c r="S705" s="209">
        <v>41079</v>
      </c>
      <c r="T705" s="209">
        <v>40650</v>
      </c>
      <c r="U705" s="209">
        <v>40221</v>
      </c>
      <c r="V705" s="209">
        <v>39792</v>
      </c>
      <c r="W705" s="209">
        <v>39363</v>
      </c>
      <c r="X705" s="209">
        <v>38934</v>
      </c>
      <c r="Y705" s="209">
        <v>38505</v>
      </c>
      <c r="Z705" s="209">
        <v>38076</v>
      </c>
      <c r="AA705" s="178">
        <f t="shared" si="20"/>
        <v>38076</v>
      </c>
    </row>
    <row r="706" spans="1:27" ht="15.75" thickBot="1" x14ac:dyDescent="0.3">
      <c r="A706" s="254" t="str">
        <f t="shared" si="21"/>
        <v>181079</v>
      </c>
      <c r="B706" s="240" t="s">
        <v>1000</v>
      </c>
      <c r="C706" s="188" t="s">
        <v>2289</v>
      </c>
      <c r="D706" s="188" t="s">
        <v>5</v>
      </c>
      <c r="E706" s="208">
        <v>51528</v>
      </c>
      <c r="F706" s="208">
        <v>51076</v>
      </c>
      <c r="G706" s="208">
        <v>50624</v>
      </c>
      <c r="H706" s="208">
        <v>50172</v>
      </c>
      <c r="I706" s="208">
        <v>49720</v>
      </c>
      <c r="J706" s="208">
        <v>49269</v>
      </c>
      <c r="K706" s="208">
        <v>48818</v>
      </c>
      <c r="L706" s="208">
        <v>48367</v>
      </c>
      <c r="M706" s="208">
        <v>47916</v>
      </c>
      <c r="N706" s="208">
        <v>47916</v>
      </c>
      <c r="O706" s="208">
        <v>47465</v>
      </c>
      <c r="P706" s="208">
        <v>47014</v>
      </c>
      <c r="Q706" s="208">
        <v>46563</v>
      </c>
      <c r="R706" s="208">
        <v>46112</v>
      </c>
      <c r="S706" s="208">
        <v>45661</v>
      </c>
      <c r="T706" s="208">
        <v>45210</v>
      </c>
      <c r="U706" s="208">
        <v>44759</v>
      </c>
      <c r="V706" s="208">
        <v>44308</v>
      </c>
      <c r="W706" s="208">
        <v>43857</v>
      </c>
      <c r="X706" s="208">
        <v>43406</v>
      </c>
      <c r="Y706" s="208">
        <v>42955</v>
      </c>
      <c r="Z706" s="208">
        <v>42504</v>
      </c>
      <c r="AA706" s="178">
        <f t="shared" si="20"/>
        <v>42504</v>
      </c>
    </row>
    <row r="707" spans="1:27" ht="15.75" thickBot="1" x14ac:dyDescent="0.3">
      <c r="A707" s="254" t="str">
        <f t="shared" si="21"/>
        <v>181080</v>
      </c>
      <c r="B707" s="240" t="s">
        <v>1002</v>
      </c>
      <c r="C707" s="188" t="s">
        <v>2290</v>
      </c>
      <c r="D707" s="188" t="s">
        <v>5</v>
      </c>
      <c r="E707" s="208">
        <v>0</v>
      </c>
      <c r="F707" s="208">
        <v>0</v>
      </c>
      <c r="G707" s="208">
        <v>0</v>
      </c>
      <c r="H707" s="208">
        <v>0</v>
      </c>
      <c r="I707" s="208">
        <v>0</v>
      </c>
      <c r="J707" s="208">
        <v>0</v>
      </c>
      <c r="K707" s="208">
        <v>0</v>
      </c>
      <c r="L707" s="208">
        <v>0</v>
      </c>
      <c r="M707" s="208">
        <v>0</v>
      </c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178">
        <f t="shared" si="20"/>
        <v>0</v>
      </c>
    </row>
    <row r="708" spans="1:27" ht="15.75" thickBot="1" x14ac:dyDescent="0.3">
      <c r="A708" s="254" t="str">
        <f t="shared" si="21"/>
        <v>181081</v>
      </c>
      <c r="B708" s="240" t="s">
        <v>1000</v>
      </c>
      <c r="C708" s="188" t="s">
        <v>2291</v>
      </c>
      <c r="D708" s="188" t="s">
        <v>5</v>
      </c>
      <c r="E708" s="209">
        <v>33033</v>
      </c>
      <c r="F708" s="209">
        <v>32760</v>
      </c>
      <c r="G708" s="209">
        <v>32487</v>
      </c>
      <c r="H708" s="209">
        <v>32214</v>
      </c>
      <c r="I708" s="209">
        <v>31941</v>
      </c>
      <c r="J708" s="209">
        <v>31668</v>
      </c>
      <c r="K708" s="209">
        <v>31395</v>
      </c>
      <c r="L708" s="209">
        <v>31122</v>
      </c>
      <c r="M708" s="209">
        <v>30849</v>
      </c>
      <c r="N708" s="209">
        <v>30849</v>
      </c>
      <c r="O708" s="209">
        <v>30576</v>
      </c>
      <c r="P708" s="209">
        <v>30303</v>
      </c>
      <c r="Q708" s="209">
        <v>30030</v>
      </c>
      <c r="R708" s="209">
        <v>29757</v>
      </c>
      <c r="S708" s="209">
        <v>29484</v>
      </c>
      <c r="T708" s="209">
        <v>29211</v>
      </c>
      <c r="U708" s="209">
        <v>28938</v>
      </c>
      <c r="V708" s="209">
        <v>28665</v>
      </c>
      <c r="W708" s="209">
        <v>28392</v>
      </c>
      <c r="X708" s="209">
        <v>28119</v>
      </c>
      <c r="Y708" s="209">
        <v>27846</v>
      </c>
      <c r="Z708" s="209">
        <v>27573</v>
      </c>
      <c r="AA708" s="178">
        <f t="shared" si="20"/>
        <v>27573</v>
      </c>
    </row>
    <row r="709" spans="1:27" ht="15.75" thickBot="1" x14ac:dyDescent="0.3">
      <c r="A709" s="254" t="str">
        <f t="shared" si="21"/>
        <v>181085</v>
      </c>
      <c r="B709" s="240" t="s">
        <v>1005</v>
      </c>
      <c r="C709" s="188" t="s">
        <v>2292</v>
      </c>
      <c r="D709" s="188" t="s">
        <v>5</v>
      </c>
      <c r="E709" s="208">
        <v>15463</v>
      </c>
      <c r="F709" s="208">
        <v>14649</v>
      </c>
      <c r="G709" s="208">
        <v>13835</v>
      </c>
      <c r="H709" s="208">
        <v>13021</v>
      </c>
      <c r="I709" s="208">
        <v>12207</v>
      </c>
      <c r="J709" s="208">
        <v>11407</v>
      </c>
      <c r="K709" s="208">
        <v>10607</v>
      </c>
      <c r="L709" s="208">
        <v>9807</v>
      </c>
      <c r="M709" s="208">
        <v>9007</v>
      </c>
      <c r="N709" s="208">
        <v>9007</v>
      </c>
      <c r="O709" s="208">
        <v>8207</v>
      </c>
      <c r="P709" s="208">
        <v>7407</v>
      </c>
      <c r="Q709" s="208">
        <v>6607</v>
      </c>
      <c r="R709" s="208">
        <v>5807</v>
      </c>
      <c r="S709" s="208">
        <v>5007</v>
      </c>
      <c r="T709" s="208">
        <v>4207</v>
      </c>
      <c r="U709" s="208">
        <v>3407</v>
      </c>
      <c r="V709" s="208">
        <v>2607</v>
      </c>
      <c r="W709" s="208">
        <v>1807</v>
      </c>
      <c r="X709" s="208">
        <v>1007</v>
      </c>
      <c r="Y709" s="208">
        <v>207</v>
      </c>
      <c r="Z709" s="208">
        <v>0</v>
      </c>
      <c r="AA709" s="178">
        <f t="shared" si="20"/>
        <v>0</v>
      </c>
    </row>
    <row r="710" spans="1:27" ht="15.75" thickBot="1" x14ac:dyDescent="0.3">
      <c r="A710" s="254" t="str">
        <f t="shared" si="21"/>
        <v>181086</v>
      </c>
      <c r="B710" s="240" t="s">
        <v>1007</v>
      </c>
      <c r="C710" s="188" t="s">
        <v>2293</v>
      </c>
      <c r="D710" s="188" t="s">
        <v>5</v>
      </c>
      <c r="E710" s="209">
        <v>75558</v>
      </c>
      <c r="F710" s="209">
        <v>75044</v>
      </c>
      <c r="G710" s="209">
        <v>74530</v>
      </c>
      <c r="H710" s="209">
        <v>74016</v>
      </c>
      <c r="I710" s="209">
        <v>73502</v>
      </c>
      <c r="J710" s="209">
        <v>72991</v>
      </c>
      <c r="K710" s="209">
        <v>72480</v>
      </c>
      <c r="L710" s="209">
        <v>71969</v>
      </c>
      <c r="M710" s="209">
        <v>71458</v>
      </c>
      <c r="N710" s="209">
        <v>71458</v>
      </c>
      <c r="O710" s="209">
        <v>70947</v>
      </c>
      <c r="P710" s="209">
        <v>70436</v>
      </c>
      <c r="Q710" s="209">
        <v>69925</v>
      </c>
      <c r="R710" s="209">
        <v>69414</v>
      </c>
      <c r="S710" s="209">
        <v>68903</v>
      </c>
      <c r="T710" s="209">
        <v>68392</v>
      </c>
      <c r="U710" s="209">
        <v>67881</v>
      </c>
      <c r="V710" s="209">
        <v>67370</v>
      </c>
      <c r="W710" s="209">
        <v>66859</v>
      </c>
      <c r="X710" s="209">
        <v>66348</v>
      </c>
      <c r="Y710" s="209">
        <v>65837</v>
      </c>
      <c r="Z710" s="209">
        <v>65326</v>
      </c>
      <c r="AA710" s="178">
        <f t="shared" si="20"/>
        <v>65326</v>
      </c>
    </row>
    <row r="711" spans="1:27" ht="15.75" thickBot="1" x14ac:dyDescent="0.3">
      <c r="A711" s="254" t="str">
        <f t="shared" si="21"/>
        <v>181087</v>
      </c>
      <c r="B711" s="240" t="s">
        <v>1009</v>
      </c>
      <c r="C711" s="188" t="s">
        <v>2294</v>
      </c>
      <c r="D711" s="188" t="s">
        <v>5</v>
      </c>
      <c r="E711" s="208">
        <v>38332</v>
      </c>
      <c r="F711" s="208">
        <v>38073</v>
      </c>
      <c r="G711" s="208">
        <v>37814</v>
      </c>
      <c r="H711" s="208">
        <v>37555</v>
      </c>
      <c r="I711" s="208">
        <v>37296</v>
      </c>
      <c r="J711" s="208">
        <v>37037</v>
      </c>
      <c r="K711" s="208">
        <v>36778</v>
      </c>
      <c r="L711" s="208">
        <v>36519</v>
      </c>
      <c r="M711" s="208">
        <v>36260</v>
      </c>
      <c r="N711" s="208">
        <v>36260</v>
      </c>
      <c r="O711" s="208">
        <v>36001</v>
      </c>
      <c r="P711" s="208">
        <v>35742</v>
      </c>
      <c r="Q711" s="208">
        <v>35483</v>
      </c>
      <c r="R711" s="208">
        <v>35224</v>
      </c>
      <c r="S711" s="208">
        <v>34965</v>
      </c>
      <c r="T711" s="208">
        <v>34706</v>
      </c>
      <c r="U711" s="208">
        <v>34447</v>
      </c>
      <c r="V711" s="208">
        <v>34188</v>
      </c>
      <c r="W711" s="208">
        <v>33929</v>
      </c>
      <c r="X711" s="208">
        <v>33670</v>
      </c>
      <c r="Y711" s="208">
        <v>33411</v>
      </c>
      <c r="Z711" s="208">
        <v>33152</v>
      </c>
      <c r="AA711" s="178">
        <f t="shared" si="20"/>
        <v>33152</v>
      </c>
    </row>
    <row r="712" spans="1:27" ht="15.75" thickBot="1" x14ac:dyDescent="0.3">
      <c r="A712" s="254" t="str">
        <f t="shared" si="21"/>
        <v>181088</v>
      </c>
      <c r="B712" s="240" t="s">
        <v>1011</v>
      </c>
      <c r="C712" s="188" t="s">
        <v>2295</v>
      </c>
      <c r="D712" s="188" t="s">
        <v>5</v>
      </c>
      <c r="E712" s="209">
        <v>54736</v>
      </c>
      <c r="F712" s="209">
        <v>54114</v>
      </c>
      <c r="G712" s="209">
        <v>53492</v>
      </c>
      <c r="H712" s="209">
        <v>52870</v>
      </c>
      <c r="I712" s="209">
        <v>52248</v>
      </c>
      <c r="J712" s="209">
        <v>51626</v>
      </c>
      <c r="K712" s="209">
        <v>51004</v>
      </c>
      <c r="L712" s="209">
        <v>50382</v>
      </c>
      <c r="M712" s="209">
        <v>49760</v>
      </c>
      <c r="N712" s="209">
        <v>49760</v>
      </c>
      <c r="O712" s="209">
        <v>49138</v>
      </c>
      <c r="P712" s="209">
        <v>48516</v>
      </c>
      <c r="Q712" s="209">
        <v>47894</v>
      </c>
      <c r="R712" s="209">
        <v>47272</v>
      </c>
      <c r="S712" s="209">
        <v>46650</v>
      </c>
      <c r="T712" s="209">
        <v>46028</v>
      </c>
      <c r="U712" s="209">
        <v>45406</v>
      </c>
      <c r="V712" s="209">
        <v>44784</v>
      </c>
      <c r="W712" s="209">
        <v>44162</v>
      </c>
      <c r="X712" s="209">
        <v>43540</v>
      </c>
      <c r="Y712" s="209">
        <v>42918</v>
      </c>
      <c r="Z712" s="209">
        <v>42296</v>
      </c>
      <c r="AA712" s="178">
        <f t="shared" ref="AA712:AA775" si="22">Z712</f>
        <v>42296</v>
      </c>
    </row>
    <row r="713" spans="1:27" ht="15.75" thickBot="1" x14ac:dyDescent="0.3">
      <c r="A713" s="254" t="str">
        <f t="shared" si="21"/>
        <v>181094</v>
      </c>
      <c r="B713" s="240" t="s">
        <v>1013</v>
      </c>
      <c r="C713" s="188" t="s">
        <v>2296</v>
      </c>
      <c r="D713" s="188" t="s">
        <v>5</v>
      </c>
      <c r="E713" s="208">
        <v>187705</v>
      </c>
      <c r="F713" s="208">
        <v>186620</v>
      </c>
      <c r="G713" s="208">
        <v>185535</v>
      </c>
      <c r="H713" s="208">
        <v>184450</v>
      </c>
      <c r="I713" s="208">
        <v>183365</v>
      </c>
      <c r="J713" s="208">
        <v>182279</v>
      </c>
      <c r="K713" s="208">
        <v>181193</v>
      </c>
      <c r="L713" s="208">
        <v>180107</v>
      </c>
      <c r="M713" s="208">
        <v>179021</v>
      </c>
      <c r="N713" s="208">
        <v>179021</v>
      </c>
      <c r="O713" s="208">
        <v>177935</v>
      </c>
      <c r="P713" s="208">
        <v>176849</v>
      </c>
      <c r="Q713" s="208">
        <v>175763</v>
      </c>
      <c r="R713" s="208">
        <v>174677</v>
      </c>
      <c r="S713" s="208">
        <v>173591</v>
      </c>
      <c r="T713" s="208">
        <v>172505</v>
      </c>
      <c r="U713" s="208">
        <v>171419</v>
      </c>
      <c r="V713" s="208">
        <v>170333</v>
      </c>
      <c r="W713" s="208">
        <v>169247</v>
      </c>
      <c r="X713" s="208">
        <v>168161</v>
      </c>
      <c r="Y713" s="208">
        <v>167075</v>
      </c>
      <c r="Z713" s="208">
        <v>165989</v>
      </c>
      <c r="AA713" s="178">
        <f t="shared" si="22"/>
        <v>165989</v>
      </c>
    </row>
    <row r="714" spans="1:27" ht="15.75" thickBot="1" x14ac:dyDescent="0.3">
      <c r="A714" s="254" t="str">
        <f t="shared" si="21"/>
        <v>181095</v>
      </c>
      <c r="B714" s="240" t="s">
        <v>1015</v>
      </c>
      <c r="C714" s="188" t="s">
        <v>2297</v>
      </c>
      <c r="D714" s="188" t="s">
        <v>5</v>
      </c>
      <c r="E714" s="209">
        <v>176398</v>
      </c>
      <c r="F714" s="209">
        <v>175407</v>
      </c>
      <c r="G714" s="209">
        <v>174416</v>
      </c>
      <c r="H714" s="209">
        <v>173425</v>
      </c>
      <c r="I714" s="209">
        <v>172434</v>
      </c>
      <c r="J714" s="209">
        <v>171442</v>
      </c>
      <c r="K714" s="209">
        <v>170450</v>
      </c>
      <c r="L714" s="209">
        <v>169458</v>
      </c>
      <c r="M714" s="209">
        <v>168466</v>
      </c>
      <c r="N714" s="209">
        <v>168466</v>
      </c>
      <c r="O714" s="209">
        <v>167474</v>
      </c>
      <c r="P714" s="209">
        <v>166482</v>
      </c>
      <c r="Q714" s="209">
        <v>165490</v>
      </c>
      <c r="R714" s="209">
        <v>164498</v>
      </c>
      <c r="S714" s="209">
        <v>163506</v>
      </c>
      <c r="T714" s="209">
        <v>162514</v>
      </c>
      <c r="U714" s="209">
        <v>161522</v>
      </c>
      <c r="V714" s="209">
        <v>160530</v>
      </c>
      <c r="W714" s="209">
        <v>159538</v>
      </c>
      <c r="X714" s="209">
        <v>158546</v>
      </c>
      <c r="Y714" s="209">
        <v>157554</v>
      </c>
      <c r="Z714" s="209">
        <v>156562</v>
      </c>
      <c r="AA714" s="178">
        <f t="shared" si="22"/>
        <v>156562</v>
      </c>
    </row>
    <row r="715" spans="1:27" ht="15.75" thickBot="1" x14ac:dyDescent="0.3">
      <c r="A715" s="254" t="str">
        <f t="shared" si="21"/>
        <v>181097</v>
      </c>
      <c r="B715" s="240" t="s">
        <v>1017</v>
      </c>
      <c r="C715" s="188" t="s">
        <v>2298</v>
      </c>
      <c r="D715" s="188" t="s">
        <v>5</v>
      </c>
      <c r="E715" s="208">
        <v>103984</v>
      </c>
      <c r="F715" s="208">
        <v>102432</v>
      </c>
      <c r="G715" s="208">
        <v>100880</v>
      </c>
      <c r="H715" s="208">
        <v>99328</v>
      </c>
      <c r="I715" s="208">
        <v>97776</v>
      </c>
      <c r="J715" s="208">
        <v>96216</v>
      </c>
      <c r="K715" s="208">
        <v>94656</v>
      </c>
      <c r="L715" s="208">
        <v>93096</v>
      </c>
      <c r="M715" s="208">
        <v>91536</v>
      </c>
      <c r="N715" s="208">
        <v>91536</v>
      </c>
      <c r="O715" s="208">
        <v>89976</v>
      </c>
      <c r="P715" s="208">
        <v>88416</v>
      </c>
      <c r="Q715" s="208">
        <v>86856</v>
      </c>
      <c r="R715" s="208">
        <v>85296</v>
      </c>
      <c r="S715" s="208">
        <v>83736</v>
      </c>
      <c r="T715" s="208">
        <v>82176</v>
      </c>
      <c r="U715" s="208">
        <v>80616</v>
      </c>
      <c r="V715" s="208">
        <v>79056</v>
      </c>
      <c r="W715" s="208">
        <v>77496</v>
      </c>
      <c r="X715" s="208">
        <v>75936</v>
      </c>
      <c r="Y715" s="208">
        <v>74376</v>
      </c>
      <c r="Z715" s="208">
        <v>72816</v>
      </c>
      <c r="AA715" s="178">
        <f t="shared" si="22"/>
        <v>72816</v>
      </c>
    </row>
    <row r="716" spans="1:27" ht="15.75" thickBot="1" x14ac:dyDescent="0.3">
      <c r="A716" s="254" t="str">
        <f t="shared" si="21"/>
        <v>181100</v>
      </c>
      <c r="B716" s="240" t="s">
        <v>1019</v>
      </c>
      <c r="C716" s="188" t="s">
        <v>2299</v>
      </c>
      <c r="D716" s="188" t="s">
        <v>5</v>
      </c>
      <c r="E716" s="209">
        <v>55760</v>
      </c>
      <c r="F716" s="209">
        <v>55488</v>
      </c>
      <c r="G716" s="209">
        <v>55216</v>
      </c>
      <c r="H716" s="209">
        <v>54944</v>
      </c>
      <c r="I716" s="209">
        <v>54672</v>
      </c>
      <c r="J716" s="209">
        <v>54401</v>
      </c>
      <c r="K716" s="209">
        <v>54130</v>
      </c>
      <c r="L716" s="209">
        <v>53859</v>
      </c>
      <c r="M716" s="209">
        <v>53588</v>
      </c>
      <c r="N716" s="209">
        <v>53588</v>
      </c>
      <c r="O716" s="209">
        <v>53317</v>
      </c>
      <c r="P716" s="209">
        <v>53046</v>
      </c>
      <c r="Q716" s="209">
        <v>52775</v>
      </c>
      <c r="R716" s="209">
        <v>52504</v>
      </c>
      <c r="S716" s="209">
        <v>52233</v>
      </c>
      <c r="T716" s="209">
        <v>51962</v>
      </c>
      <c r="U716" s="209">
        <v>51691</v>
      </c>
      <c r="V716" s="209">
        <v>51420</v>
      </c>
      <c r="W716" s="209">
        <v>51149</v>
      </c>
      <c r="X716" s="209">
        <v>50878</v>
      </c>
      <c r="Y716" s="209">
        <v>50607</v>
      </c>
      <c r="Z716" s="209">
        <v>50336</v>
      </c>
      <c r="AA716" s="178">
        <f t="shared" si="22"/>
        <v>50336</v>
      </c>
    </row>
    <row r="717" spans="1:27" ht="15.75" thickBot="1" x14ac:dyDescent="0.3">
      <c r="A717" s="254" t="str">
        <f t="shared" ref="A717:A780" si="23">RIGHT(C717,6)</f>
        <v>181102</v>
      </c>
      <c r="B717" s="240" t="s">
        <v>1021</v>
      </c>
      <c r="C717" s="188" t="s">
        <v>2300</v>
      </c>
      <c r="D717" s="188" t="s">
        <v>5</v>
      </c>
      <c r="E717" s="208">
        <v>1870486</v>
      </c>
      <c r="F717" s="208">
        <v>1788265</v>
      </c>
      <c r="G717" s="208">
        <v>1706044</v>
      </c>
      <c r="H717" s="208">
        <v>1623823</v>
      </c>
      <c r="I717" s="208">
        <v>1541602</v>
      </c>
      <c r="J717" s="208">
        <v>1451094</v>
      </c>
      <c r="K717" s="208">
        <v>1360586</v>
      </c>
      <c r="L717" s="208">
        <v>1270078</v>
      </c>
      <c r="M717" s="208">
        <v>1179570</v>
      </c>
      <c r="N717" s="208">
        <v>1179570</v>
      </c>
      <c r="O717" s="208">
        <v>1089062</v>
      </c>
      <c r="P717" s="208">
        <v>998554</v>
      </c>
      <c r="Q717" s="208">
        <v>908046</v>
      </c>
      <c r="R717" s="208">
        <v>817538</v>
      </c>
      <c r="S717" s="208">
        <v>727030</v>
      </c>
      <c r="T717" s="208">
        <v>636522</v>
      </c>
      <c r="U717" s="208">
        <v>546014</v>
      </c>
      <c r="V717" s="208">
        <v>455506</v>
      </c>
      <c r="W717" s="208">
        <v>364998</v>
      </c>
      <c r="X717" s="208">
        <v>274490</v>
      </c>
      <c r="Y717" s="208">
        <v>183982</v>
      </c>
      <c r="Z717" s="208">
        <v>93474</v>
      </c>
      <c r="AA717" s="178">
        <f t="shared" si="22"/>
        <v>93474</v>
      </c>
    </row>
    <row r="718" spans="1:27" ht="15.75" thickBot="1" x14ac:dyDescent="0.3">
      <c r="A718" s="254" t="str">
        <f t="shared" si="23"/>
        <v>181104</v>
      </c>
      <c r="B718" s="240" t="s">
        <v>1023</v>
      </c>
      <c r="C718" s="188" t="s">
        <v>2301</v>
      </c>
      <c r="D718" s="188" t="s">
        <v>5</v>
      </c>
      <c r="E718" s="209">
        <v>201715</v>
      </c>
      <c r="F718" s="209">
        <v>196672</v>
      </c>
      <c r="G718" s="209">
        <v>191629</v>
      </c>
      <c r="H718" s="209">
        <v>186586</v>
      </c>
      <c r="I718" s="209">
        <v>181543</v>
      </c>
      <c r="J718" s="209">
        <v>176568</v>
      </c>
      <c r="K718" s="209">
        <v>171593</v>
      </c>
      <c r="L718" s="209">
        <v>166618</v>
      </c>
      <c r="M718" s="209">
        <v>161643</v>
      </c>
      <c r="N718" s="209">
        <v>161643</v>
      </c>
      <c r="O718" s="209">
        <v>156668</v>
      </c>
      <c r="P718" s="209">
        <v>151693</v>
      </c>
      <c r="Q718" s="209">
        <v>146718</v>
      </c>
      <c r="R718" s="209">
        <v>141743</v>
      </c>
      <c r="S718" s="209">
        <v>136768</v>
      </c>
      <c r="T718" s="209">
        <v>131793</v>
      </c>
      <c r="U718" s="209">
        <v>126818</v>
      </c>
      <c r="V718" s="209">
        <v>121843</v>
      </c>
      <c r="W718" s="209">
        <v>116868</v>
      </c>
      <c r="X718" s="209">
        <v>111893</v>
      </c>
      <c r="Y718" s="209">
        <v>106918</v>
      </c>
      <c r="Z718" s="209">
        <v>101943</v>
      </c>
      <c r="AA718" s="178">
        <f t="shared" si="22"/>
        <v>101943</v>
      </c>
    </row>
    <row r="719" spans="1:27" ht="15.75" thickBot="1" x14ac:dyDescent="0.3">
      <c r="A719" s="254" t="str">
        <f t="shared" si="23"/>
        <v>181105</v>
      </c>
      <c r="B719" s="240" t="s">
        <v>1025</v>
      </c>
      <c r="C719" s="188" t="s">
        <v>2302</v>
      </c>
      <c r="D719" s="188" t="s">
        <v>5</v>
      </c>
      <c r="E719" s="208">
        <v>437177.5</v>
      </c>
      <c r="F719" s="208">
        <v>435690.5</v>
      </c>
      <c r="G719" s="208">
        <v>434203.5</v>
      </c>
      <c r="H719" s="208">
        <v>432716.5</v>
      </c>
      <c r="I719" s="208">
        <v>431229.5</v>
      </c>
      <c r="J719" s="208">
        <v>429742.5</v>
      </c>
      <c r="K719" s="208">
        <v>428255.5</v>
      </c>
      <c r="L719" s="208">
        <v>426768.5</v>
      </c>
      <c r="M719" s="208">
        <v>425281.5</v>
      </c>
      <c r="N719" s="208">
        <v>425281.5</v>
      </c>
      <c r="O719" s="208">
        <v>423794.5</v>
      </c>
      <c r="P719" s="208">
        <v>422307.5</v>
      </c>
      <c r="Q719" s="208">
        <v>420820.5</v>
      </c>
      <c r="R719" s="208">
        <v>419333.5</v>
      </c>
      <c r="S719" s="208">
        <v>417846.5</v>
      </c>
      <c r="T719" s="208">
        <v>416359.5</v>
      </c>
      <c r="U719" s="208">
        <v>414872.5</v>
      </c>
      <c r="V719" s="208">
        <v>413385.5</v>
      </c>
      <c r="W719" s="208">
        <v>411898.5</v>
      </c>
      <c r="X719" s="208">
        <v>410411.5</v>
      </c>
      <c r="Y719" s="208">
        <v>408924.5</v>
      </c>
      <c r="Z719" s="208">
        <v>407437.5</v>
      </c>
      <c r="AA719" s="178">
        <f t="shared" si="22"/>
        <v>407437.5</v>
      </c>
    </row>
    <row r="720" spans="1:27" ht="15.75" thickBot="1" x14ac:dyDescent="0.3">
      <c r="A720" s="254" t="str">
        <f t="shared" si="23"/>
        <v>181106</v>
      </c>
      <c r="B720" s="240" t="s">
        <v>1027</v>
      </c>
      <c r="C720" s="188" t="s">
        <v>2303</v>
      </c>
      <c r="D720" s="188" t="s">
        <v>5</v>
      </c>
      <c r="E720" s="209">
        <v>338243.74</v>
      </c>
      <c r="F720" s="209">
        <v>332925.74</v>
      </c>
      <c r="G720" s="209">
        <v>327607.74</v>
      </c>
      <c r="H720" s="209">
        <v>322289.74</v>
      </c>
      <c r="I720" s="209">
        <v>316971.74</v>
      </c>
      <c r="J720" s="209">
        <v>311655.74</v>
      </c>
      <c r="K720" s="209">
        <v>306339.74</v>
      </c>
      <c r="L720" s="209">
        <v>301023.74</v>
      </c>
      <c r="M720" s="209">
        <v>295707.74</v>
      </c>
      <c r="N720" s="209">
        <v>295707.74</v>
      </c>
      <c r="O720" s="209">
        <v>290391.74</v>
      </c>
      <c r="P720" s="209">
        <v>285075.74</v>
      </c>
      <c r="Q720" s="209">
        <v>279759.74</v>
      </c>
      <c r="R720" s="209">
        <v>274443.74</v>
      </c>
      <c r="S720" s="209">
        <v>269127.74</v>
      </c>
      <c r="T720" s="209">
        <v>263811.74</v>
      </c>
      <c r="U720" s="209">
        <v>258495.74</v>
      </c>
      <c r="V720" s="209">
        <v>253179.74</v>
      </c>
      <c r="W720" s="209">
        <v>247863.74</v>
      </c>
      <c r="X720" s="209">
        <v>242547.74</v>
      </c>
      <c r="Y720" s="209">
        <v>237231.74</v>
      </c>
      <c r="Z720" s="209">
        <v>231915.74</v>
      </c>
      <c r="AA720" s="178">
        <f t="shared" si="22"/>
        <v>231915.74</v>
      </c>
    </row>
    <row r="721" spans="1:27" ht="15.75" thickBot="1" x14ac:dyDescent="0.3">
      <c r="A721" s="254" t="str">
        <f t="shared" si="23"/>
        <v>181107</v>
      </c>
      <c r="B721" s="240" t="s">
        <v>1029</v>
      </c>
      <c r="C721" s="188" t="s">
        <v>2304</v>
      </c>
      <c r="D721" s="188" t="s">
        <v>5</v>
      </c>
      <c r="E721" s="208">
        <v>189098.85</v>
      </c>
      <c r="F721" s="208">
        <v>162705.85</v>
      </c>
      <c r="G721" s="208">
        <v>136312.85</v>
      </c>
      <c r="H721" s="208">
        <v>109919.85</v>
      </c>
      <c r="I721" s="208">
        <v>83526.850000000006</v>
      </c>
      <c r="J721" s="208">
        <v>57134.85</v>
      </c>
      <c r="K721" s="208">
        <v>30742.85</v>
      </c>
      <c r="L721" s="208">
        <v>4350.8500000000004</v>
      </c>
      <c r="M721" s="208">
        <v>0</v>
      </c>
      <c r="N721" s="208">
        <v>0</v>
      </c>
      <c r="O721" s="208">
        <v>0</v>
      </c>
      <c r="P721" s="208">
        <v>0</v>
      </c>
      <c r="Q721" s="208">
        <v>0</v>
      </c>
      <c r="R721" s="208">
        <v>0</v>
      </c>
      <c r="S721" s="208">
        <v>0</v>
      </c>
      <c r="T721" s="208">
        <v>0</v>
      </c>
      <c r="U721" s="208">
        <v>0</v>
      </c>
      <c r="V721" s="208">
        <v>0</v>
      </c>
      <c r="W721" s="208">
        <v>0</v>
      </c>
      <c r="X721" s="208">
        <v>0</v>
      </c>
      <c r="Y721" s="208">
        <v>0</v>
      </c>
      <c r="Z721" s="208">
        <v>0</v>
      </c>
      <c r="AA721" s="178">
        <f t="shared" si="22"/>
        <v>0</v>
      </c>
    </row>
    <row r="722" spans="1:27" ht="15.75" thickBot="1" x14ac:dyDescent="0.3">
      <c r="A722" s="254" t="str">
        <f t="shared" si="23"/>
        <v>181109</v>
      </c>
      <c r="B722" s="240" t="s">
        <v>1031</v>
      </c>
      <c r="C722" s="188" t="s">
        <v>2305</v>
      </c>
      <c r="D722" s="188" t="s">
        <v>5</v>
      </c>
      <c r="E722" s="209">
        <v>579314.71</v>
      </c>
      <c r="F722" s="209">
        <v>577627.71</v>
      </c>
      <c r="G722" s="209">
        <v>575940.71</v>
      </c>
      <c r="H722" s="209">
        <v>574253.71</v>
      </c>
      <c r="I722" s="209">
        <v>572566.71</v>
      </c>
      <c r="J722" s="209">
        <v>570878.71</v>
      </c>
      <c r="K722" s="209">
        <v>569190.71</v>
      </c>
      <c r="L722" s="209">
        <v>567502.71</v>
      </c>
      <c r="M722" s="209">
        <v>565814.71</v>
      </c>
      <c r="N722" s="209">
        <v>565814.71</v>
      </c>
      <c r="O722" s="209">
        <v>564126.71</v>
      </c>
      <c r="P722" s="209">
        <v>562438.71</v>
      </c>
      <c r="Q722" s="209">
        <v>560750.71</v>
      </c>
      <c r="R722" s="209">
        <v>559062.71</v>
      </c>
      <c r="S722" s="209">
        <v>557374.71</v>
      </c>
      <c r="T722" s="209">
        <v>555686.71</v>
      </c>
      <c r="U722" s="209">
        <v>554006.71</v>
      </c>
      <c r="V722" s="209">
        <v>552310.71</v>
      </c>
      <c r="W722" s="209">
        <v>550622.71</v>
      </c>
      <c r="X722" s="209">
        <v>548934.71</v>
      </c>
      <c r="Y722" s="209">
        <v>547246.71</v>
      </c>
      <c r="Z722" s="209">
        <v>545558.71</v>
      </c>
      <c r="AA722" s="178">
        <f t="shared" si="22"/>
        <v>545558.71</v>
      </c>
    </row>
    <row r="723" spans="1:27" ht="15.75" thickBot="1" x14ac:dyDescent="0.3">
      <c r="A723" s="254" t="str">
        <f t="shared" si="23"/>
        <v>181110</v>
      </c>
      <c r="B723" s="240" t="s">
        <v>1033</v>
      </c>
      <c r="C723" s="188" t="s">
        <v>2306</v>
      </c>
      <c r="D723" s="188" t="s">
        <v>5</v>
      </c>
      <c r="E723" s="208">
        <v>290804.59000000003</v>
      </c>
      <c r="F723" s="208">
        <v>288216.59000000003</v>
      </c>
      <c r="G723" s="208">
        <v>285628.59000000003</v>
      </c>
      <c r="H723" s="208">
        <v>283040.59000000003</v>
      </c>
      <c r="I723" s="208">
        <v>280452.59000000003</v>
      </c>
      <c r="J723" s="208">
        <v>277865.59000000003</v>
      </c>
      <c r="K723" s="208">
        <v>275278.59000000003</v>
      </c>
      <c r="L723" s="208">
        <v>272691.59000000003</v>
      </c>
      <c r="M723" s="208">
        <v>270104.59000000003</v>
      </c>
      <c r="N723" s="208">
        <v>270104.59000000003</v>
      </c>
      <c r="O723" s="208">
        <v>267517.59000000003</v>
      </c>
      <c r="P723" s="208">
        <v>264930.59000000003</v>
      </c>
      <c r="Q723" s="208">
        <v>262343.59000000003</v>
      </c>
      <c r="R723" s="208">
        <v>259756.59</v>
      </c>
      <c r="S723" s="208">
        <v>257169.59</v>
      </c>
      <c r="T723" s="208">
        <v>254582.59</v>
      </c>
      <c r="U723" s="208">
        <v>251995.59</v>
      </c>
      <c r="V723" s="208">
        <v>249408.59</v>
      </c>
      <c r="W723" s="208">
        <v>246821.59</v>
      </c>
      <c r="X723" s="208">
        <v>244234.59</v>
      </c>
      <c r="Y723" s="208">
        <v>241647.59</v>
      </c>
      <c r="Z723" s="208">
        <v>239060.59</v>
      </c>
      <c r="AA723" s="178">
        <f t="shared" si="22"/>
        <v>239060.59</v>
      </c>
    </row>
    <row r="724" spans="1:27" ht="15.75" thickBot="1" x14ac:dyDescent="0.3">
      <c r="A724" s="254" t="str">
        <f t="shared" si="23"/>
        <v>181111</v>
      </c>
      <c r="B724" s="240" t="s">
        <v>1035</v>
      </c>
      <c r="C724" s="188" t="s">
        <v>2307</v>
      </c>
      <c r="D724" s="188" t="s">
        <v>5</v>
      </c>
      <c r="E724" s="209">
        <v>435704.73</v>
      </c>
      <c r="F724" s="209">
        <v>431483.73</v>
      </c>
      <c r="G724" s="209">
        <v>427262.73</v>
      </c>
      <c r="H724" s="209">
        <v>423041.73</v>
      </c>
      <c r="I724" s="209">
        <v>418820.73</v>
      </c>
      <c r="J724" s="209">
        <v>414595.73</v>
      </c>
      <c r="K724" s="209">
        <v>410370.73</v>
      </c>
      <c r="L724" s="209">
        <v>406145.73</v>
      </c>
      <c r="M724" s="209">
        <v>401920.73</v>
      </c>
      <c r="N724" s="209">
        <v>401920.73</v>
      </c>
      <c r="O724" s="209">
        <v>397695.73</v>
      </c>
      <c r="P724" s="209">
        <v>393470.73</v>
      </c>
      <c r="Q724" s="209">
        <v>389245.73</v>
      </c>
      <c r="R724" s="209">
        <v>385020.73</v>
      </c>
      <c r="S724" s="209">
        <v>380795.73</v>
      </c>
      <c r="T724" s="209">
        <v>376570.73</v>
      </c>
      <c r="U724" s="209">
        <v>372345.73</v>
      </c>
      <c r="V724" s="209">
        <v>368120.73</v>
      </c>
      <c r="W724" s="209">
        <v>363895.73</v>
      </c>
      <c r="X724" s="209">
        <v>359670.73</v>
      </c>
      <c r="Y724" s="209">
        <v>355445.73</v>
      </c>
      <c r="Z724" s="209">
        <v>351220.73</v>
      </c>
      <c r="AA724" s="178">
        <f t="shared" si="22"/>
        <v>351220.73</v>
      </c>
    </row>
    <row r="725" spans="1:27" ht="15.75" thickBot="1" x14ac:dyDescent="0.3">
      <c r="A725" s="254" t="str">
        <f t="shared" si="23"/>
        <v>181112</v>
      </c>
      <c r="B725" s="240" t="s">
        <v>1037</v>
      </c>
      <c r="C725" s="188" t="s">
        <v>2308</v>
      </c>
      <c r="D725" s="188" t="s">
        <v>5</v>
      </c>
      <c r="E725" s="208">
        <v>912531.3</v>
      </c>
      <c r="F725" s="208">
        <v>909941.3</v>
      </c>
      <c r="G725" s="208">
        <v>907351.3</v>
      </c>
      <c r="H725" s="208">
        <v>904761.3</v>
      </c>
      <c r="I725" s="208">
        <v>902171.3</v>
      </c>
      <c r="J725" s="208">
        <v>899582.3</v>
      </c>
      <c r="K725" s="208">
        <v>896993.3</v>
      </c>
      <c r="L725" s="208">
        <v>894404.3</v>
      </c>
      <c r="M725" s="208">
        <v>891815.3</v>
      </c>
      <c r="N725" s="208">
        <v>891815.3</v>
      </c>
      <c r="O725" s="208">
        <v>889226.3</v>
      </c>
      <c r="P725" s="208">
        <v>886637.3</v>
      </c>
      <c r="Q725" s="208">
        <v>884048.3</v>
      </c>
      <c r="R725" s="208">
        <v>881459.3</v>
      </c>
      <c r="S725" s="208">
        <v>878870.3</v>
      </c>
      <c r="T725" s="208">
        <v>876281.3</v>
      </c>
      <c r="U725" s="208">
        <v>873692.3</v>
      </c>
      <c r="V725" s="208">
        <v>871103.3</v>
      </c>
      <c r="W725" s="208">
        <v>868514.3</v>
      </c>
      <c r="X725" s="208">
        <v>865925.3</v>
      </c>
      <c r="Y725" s="208">
        <v>863336.3</v>
      </c>
      <c r="Z725" s="208">
        <v>860747.3</v>
      </c>
      <c r="AA725" s="178">
        <f t="shared" si="22"/>
        <v>860747.3</v>
      </c>
    </row>
    <row r="726" spans="1:27" ht="15.75" thickBot="1" x14ac:dyDescent="0.3">
      <c r="A726" s="254" t="str">
        <f t="shared" si="23"/>
        <v>181113</v>
      </c>
      <c r="B726" s="240" t="s">
        <v>2309</v>
      </c>
      <c r="C726" s="188" t="s">
        <v>2310</v>
      </c>
      <c r="D726" s="188" t="s">
        <v>5</v>
      </c>
      <c r="E726" s="209">
        <v>0</v>
      </c>
      <c r="F726" s="209">
        <v>0</v>
      </c>
      <c r="G726" s="209">
        <v>0</v>
      </c>
      <c r="H726" s="209">
        <v>0</v>
      </c>
      <c r="I726" s="209">
        <v>228870.65</v>
      </c>
      <c r="J726" s="209">
        <v>305788.45</v>
      </c>
      <c r="K726" s="209">
        <v>307689.49</v>
      </c>
      <c r="L726" s="209">
        <v>297141.69</v>
      </c>
      <c r="M726" s="209">
        <v>309866.69</v>
      </c>
      <c r="N726" s="209">
        <v>309866.69</v>
      </c>
      <c r="O726" s="209">
        <v>308997.69</v>
      </c>
      <c r="P726" s="209">
        <v>308128.69</v>
      </c>
      <c r="Q726" s="209">
        <v>307259.69</v>
      </c>
      <c r="R726" s="209">
        <v>306390.69</v>
      </c>
      <c r="S726" s="209">
        <v>305521.69</v>
      </c>
      <c r="T726" s="209">
        <v>304652.69</v>
      </c>
      <c r="U726" s="209">
        <v>303783.69</v>
      </c>
      <c r="V726" s="209">
        <v>302914.69</v>
      </c>
      <c r="W726" s="209">
        <v>302045.69</v>
      </c>
      <c r="X726" s="209">
        <v>301176.69</v>
      </c>
      <c r="Y726" s="209">
        <v>300307.69</v>
      </c>
      <c r="Z726" s="209">
        <v>299438.69</v>
      </c>
      <c r="AA726" s="178">
        <f t="shared" si="22"/>
        <v>299438.69</v>
      </c>
    </row>
    <row r="727" spans="1:27" ht="15.75" thickBot="1" x14ac:dyDescent="0.3">
      <c r="A727" s="254" t="str">
        <f t="shared" si="23"/>
        <v>181114</v>
      </c>
      <c r="B727" s="240" t="s">
        <v>3628</v>
      </c>
      <c r="C727" s="188" t="s">
        <v>3629</v>
      </c>
      <c r="D727" s="188" t="s">
        <v>5</v>
      </c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>
        <v>0</v>
      </c>
      <c r="S727" s="208">
        <v>0</v>
      </c>
      <c r="T727" s="208">
        <v>1045911.53</v>
      </c>
      <c r="U727" s="208">
        <v>1086371.69</v>
      </c>
      <c r="V727" s="208">
        <v>1083706.71</v>
      </c>
      <c r="W727" s="208">
        <v>1080435.17</v>
      </c>
      <c r="X727" s="208">
        <v>1077404.17</v>
      </c>
      <c r="Y727" s="208">
        <v>1074952.82</v>
      </c>
      <c r="Z727" s="208">
        <v>1071721.58</v>
      </c>
      <c r="AA727" s="178">
        <f t="shared" si="22"/>
        <v>1071721.58</v>
      </c>
    </row>
    <row r="728" spans="1:27" ht="15.75" thickBot="1" x14ac:dyDescent="0.3">
      <c r="A728" s="254" t="str">
        <f t="shared" si="23"/>
        <v>181115</v>
      </c>
      <c r="B728" s="240" t="s">
        <v>3630</v>
      </c>
      <c r="C728" s="188" t="s">
        <v>3631</v>
      </c>
      <c r="D728" s="188" t="s">
        <v>5</v>
      </c>
      <c r="E728" s="209"/>
      <c r="F728" s="209"/>
      <c r="G728" s="209"/>
      <c r="H728" s="209"/>
      <c r="I728" s="209"/>
      <c r="J728" s="209"/>
      <c r="K728" s="209"/>
      <c r="L728" s="209"/>
      <c r="M728" s="209"/>
      <c r="N728" s="209"/>
      <c r="O728" s="209"/>
      <c r="P728" s="209"/>
      <c r="Q728" s="209"/>
      <c r="R728" s="209">
        <v>0</v>
      </c>
      <c r="S728" s="209">
        <v>0</v>
      </c>
      <c r="T728" s="209">
        <v>542780.43999999994</v>
      </c>
      <c r="U728" s="209">
        <v>561402.99</v>
      </c>
      <c r="V728" s="209">
        <v>556630.18000000005</v>
      </c>
      <c r="W728" s="209">
        <v>551892.18000000005</v>
      </c>
      <c r="X728" s="209">
        <v>547154.18000000005</v>
      </c>
      <c r="Y728" s="209">
        <v>542416.18000000005</v>
      </c>
      <c r="Z728" s="209">
        <v>537887.63</v>
      </c>
      <c r="AA728" s="178">
        <f t="shared" si="22"/>
        <v>537887.63</v>
      </c>
    </row>
    <row r="729" spans="1:27" ht="15.75" thickBot="1" x14ac:dyDescent="0.3">
      <c r="A729" s="254" t="str">
        <f t="shared" si="23"/>
        <v>181996</v>
      </c>
      <c r="B729" s="240" t="s">
        <v>1039</v>
      </c>
      <c r="C729" s="188" t="s">
        <v>2311</v>
      </c>
      <c r="D729" s="188" t="s">
        <v>5</v>
      </c>
      <c r="E729" s="208">
        <v>19475.48</v>
      </c>
      <c r="F729" s="208">
        <v>19475.48</v>
      </c>
      <c r="G729" s="208">
        <v>19475.48</v>
      </c>
      <c r="H729" s="208">
        <v>19475.48</v>
      </c>
      <c r="I729" s="208">
        <v>19475.48</v>
      </c>
      <c r="J729" s="208">
        <v>19475.48</v>
      </c>
      <c r="K729" s="208">
        <v>19475.48</v>
      </c>
      <c r="L729" s="208">
        <v>19475.48</v>
      </c>
      <c r="M729" s="208">
        <v>19475.48</v>
      </c>
      <c r="N729" s="208">
        <v>19475.48</v>
      </c>
      <c r="O729" s="208">
        <v>19475.48</v>
      </c>
      <c r="P729" s="208">
        <v>19475.48</v>
      </c>
      <c r="Q729" s="208">
        <v>19475.48</v>
      </c>
      <c r="R729" s="208">
        <v>19475.48</v>
      </c>
      <c r="S729" s="208">
        <v>19475.48</v>
      </c>
      <c r="T729" s="208">
        <v>9560.69</v>
      </c>
      <c r="U729" s="208">
        <v>9560.69</v>
      </c>
      <c r="V729" s="208">
        <v>9560.69</v>
      </c>
      <c r="W729" s="208">
        <v>9560.69</v>
      </c>
      <c r="X729" s="208">
        <v>9560.69</v>
      </c>
      <c r="Y729" s="208">
        <v>9560.69</v>
      </c>
      <c r="Z729" s="208">
        <v>9560.69</v>
      </c>
      <c r="AA729" s="178">
        <f t="shared" si="22"/>
        <v>9560.69</v>
      </c>
    </row>
    <row r="730" spans="1:27" ht="15.75" thickBot="1" x14ac:dyDescent="0.3">
      <c r="A730" s="254" t="str">
        <f t="shared" si="23"/>
        <v>181997</v>
      </c>
      <c r="B730" s="240" t="s">
        <v>1041</v>
      </c>
      <c r="C730" s="188" t="s">
        <v>2312</v>
      </c>
      <c r="D730" s="188" t="s">
        <v>5</v>
      </c>
      <c r="E730" s="209">
        <v>1173.4100000000001</v>
      </c>
      <c r="F730" s="209">
        <v>1173.4100000000001</v>
      </c>
      <c r="G730" s="209">
        <v>1173.4100000000001</v>
      </c>
      <c r="H730" s="209">
        <v>1173.4100000000001</v>
      </c>
      <c r="I730" s="209">
        <v>1173.4100000000001</v>
      </c>
      <c r="J730" s="209">
        <v>1173.4100000000001</v>
      </c>
      <c r="K730" s="209">
        <v>1173.4100000000001</v>
      </c>
      <c r="L730" s="209">
        <v>1173.4100000000001</v>
      </c>
      <c r="M730" s="209">
        <v>1173.4100000000001</v>
      </c>
      <c r="N730" s="209">
        <v>1173.4100000000001</v>
      </c>
      <c r="O730" s="209">
        <v>1173.4100000000001</v>
      </c>
      <c r="P730" s="209">
        <v>1173.4100000000001</v>
      </c>
      <c r="Q730" s="209">
        <v>1173.4100000000001</v>
      </c>
      <c r="R730" s="209">
        <v>1173.4100000000001</v>
      </c>
      <c r="S730" s="209">
        <v>1173.4100000000001</v>
      </c>
      <c r="T730" s="209">
        <v>667.95</v>
      </c>
      <c r="U730" s="209">
        <v>667.95</v>
      </c>
      <c r="V730" s="209">
        <v>667.95</v>
      </c>
      <c r="W730" s="209">
        <v>667.95</v>
      </c>
      <c r="X730" s="209">
        <v>667.95</v>
      </c>
      <c r="Y730" s="209">
        <v>667.95</v>
      </c>
      <c r="Z730" s="209">
        <v>667.95</v>
      </c>
      <c r="AA730" s="178">
        <f t="shared" si="22"/>
        <v>667.95</v>
      </c>
    </row>
    <row r="731" spans="1:27" ht="15.75" thickBot="1" x14ac:dyDescent="0.3">
      <c r="A731" s="254" t="str">
        <f t="shared" si="23"/>
        <v>181998</v>
      </c>
      <c r="B731" s="240" t="s">
        <v>1043</v>
      </c>
      <c r="C731" s="188" t="s">
        <v>2313</v>
      </c>
      <c r="D731" s="188" t="s">
        <v>5</v>
      </c>
      <c r="E731" s="208">
        <v>0</v>
      </c>
      <c r="F731" s="208">
        <v>0</v>
      </c>
      <c r="G731" s="208">
        <v>0</v>
      </c>
      <c r="H731" s="208">
        <v>0</v>
      </c>
      <c r="I731" s="208">
        <v>0</v>
      </c>
      <c r="J731" s="208">
        <v>0</v>
      </c>
      <c r="K731" s="208">
        <v>0</v>
      </c>
      <c r="L731" s="208">
        <v>0</v>
      </c>
      <c r="M731" s="208">
        <v>0</v>
      </c>
      <c r="N731" s="208">
        <v>0</v>
      </c>
      <c r="O731" s="208">
        <v>0</v>
      </c>
      <c r="P731" s="208">
        <v>0</v>
      </c>
      <c r="Q731" s="208">
        <v>0</v>
      </c>
      <c r="R731" s="208">
        <v>0</v>
      </c>
      <c r="S731" s="208">
        <v>0</v>
      </c>
      <c r="T731" s="208">
        <v>0</v>
      </c>
      <c r="U731" s="208">
        <v>0</v>
      </c>
      <c r="V731" s="208">
        <v>0</v>
      </c>
      <c r="W731" s="208">
        <v>0</v>
      </c>
      <c r="X731" s="208">
        <v>0</v>
      </c>
      <c r="Y731" s="208">
        <v>0</v>
      </c>
      <c r="Z731" s="208">
        <v>0</v>
      </c>
      <c r="AA731" s="178">
        <f t="shared" si="22"/>
        <v>0</v>
      </c>
    </row>
    <row r="732" spans="1:27" ht="15.75" thickBot="1" x14ac:dyDescent="0.3">
      <c r="A732" s="254" t="str">
        <f t="shared" si="23"/>
        <v>181999</v>
      </c>
      <c r="B732" s="240" t="s">
        <v>1045</v>
      </c>
      <c r="C732" s="188" t="s">
        <v>2314</v>
      </c>
      <c r="D732" s="188" t="s">
        <v>5</v>
      </c>
      <c r="E732" s="209">
        <v>82346.66</v>
      </c>
      <c r="F732" s="209">
        <v>90490.9</v>
      </c>
      <c r="G732" s="209">
        <v>96964.66</v>
      </c>
      <c r="H732" s="209">
        <v>128839.02</v>
      </c>
      <c r="I732" s="209">
        <v>186075.41</v>
      </c>
      <c r="J732" s="209">
        <v>139349.51999999999</v>
      </c>
      <c r="K732" s="209">
        <v>153416.01999999999</v>
      </c>
      <c r="L732" s="209">
        <v>165758.99</v>
      </c>
      <c r="M732" s="209">
        <v>195355.92</v>
      </c>
      <c r="N732" s="209">
        <v>195355.92</v>
      </c>
      <c r="O732" s="209">
        <v>202409.73</v>
      </c>
      <c r="P732" s="209">
        <v>220676.73</v>
      </c>
      <c r="Q732" s="209">
        <v>232329.16</v>
      </c>
      <c r="R732" s="209">
        <v>236236.81</v>
      </c>
      <c r="S732" s="209">
        <v>245950.71</v>
      </c>
      <c r="T732" s="209">
        <v>171061.93</v>
      </c>
      <c r="U732" s="209">
        <v>140163.43</v>
      </c>
      <c r="V732" s="209">
        <v>156927.35</v>
      </c>
      <c r="W732" s="209">
        <v>172684.35</v>
      </c>
      <c r="X732" s="209">
        <v>192178.35</v>
      </c>
      <c r="Y732" s="209">
        <v>199411.35</v>
      </c>
      <c r="Z732" s="209">
        <v>203426.35</v>
      </c>
      <c r="AA732" s="178">
        <f t="shared" si="22"/>
        <v>203426.35</v>
      </c>
    </row>
    <row r="733" spans="1:27" ht="15.75" thickBot="1" x14ac:dyDescent="0.3">
      <c r="A733" s="254" t="str">
        <f t="shared" si="23"/>
        <v>221001</v>
      </c>
      <c r="B733" s="240" t="s">
        <v>1047</v>
      </c>
      <c r="C733" s="188" t="s">
        <v>2315</v>
      </c>
      <c r="D733" s="188" t="s">
        <v>5</v>
      </c>
      <c r="E733" s="208">
        <v>75000000</v>
      </c>
      <c r="F733" s="208">
        <v>75000000</v>
      </c>
      <c r="G733" s="208">
        <v>75000000</v>
      </c>
      <c r="H733" s="208">
        <v>75000000</v>
      </c>
      <c r="I733" s="208">
        <v>75000000</v>
      </c>
      <c r="J733" s="208">
        <v>85000000</v>
      </c>
      <c r="K733" s="208">
        <v>85000000</v>
      </c>
      <c r="L733" s="208">
        <v>85000000</v>
      </c>
      <c r="M733" s="208">
        <v>30000000</v>
      </c>
      <c r="N733" s="208">
        <v>30000000</v>
      </c>
      <c r="O733" s="208">
        <v>30000000</v>
      </c>
      <c r="P733" s="208">
        <v>105000000</v>
      </c>
      <c r="Q733" s="208">
        <v>105000000</v>
      </c>
      <c r="R733" s="208">
        <v>105000000</v>
      </c>
      <c r="S733" s="208">
        <v>105000000</v>
      </c>
      <c r="T733" s="208">
        <v>105000000</v>
      </c>
      <c r="U733" s="208">
        <v>105000000</v>
      </c>
      <c r="V733" s="208">
        <v>105000000</v>
      </c>
      <c r="W733" s="208">
        <v>95000000</v>
      </c>
      <c r="X733" s="208">
        <v>95000000</v>
      </c>
      <c r="Y733" s="208">
        <v>95000000</v>
      </c>
      <c r="Z733" s="208">
        <v>75000000</v>
      </c>
      <c r="AA733" s="178">
        <f t="shared" si="22"/>
        <v>75000000</v>
      </c>
    </row>
    <row r="734" spans="1:27" ht="15.75" thickBot="1" x14ac:dyDescent="0.3">
      <c r="A734" s="254" t="str">
        <f t="shared" si="23"/>
        <v>221026</v>
      </c>
      <c r="B734" s="240" t="s">
        <v>1049</v>
      </c>
      <c r="C734" s="188" t="s">
        <v>2316</v>
      </c>
      <c r="D734" s="188" t="s">
        <v>5</v>
      </c>
      <c r="E734" s="209">
        <v>-10000000</v>
      </c>
      <c r="F734" s="209">
        <v>-10000000</v>
      </c>
      <c r="G734" s="209">
        <v>-10000000</v>
      </c>
      <c r="H734" s="209">
        <v>-10000000</v>
      </c>
      <c r="I734" s="209">
        <v>-10000000</v>
      </c>
      <c r="J734" s="209">
        <v>-10000000</v>
      </c>
      <c r="K734" s="209">
        <v>-10000000</v>
      </c>
      <c r="L734" s="209">
        <v>-10000000</v>
      </c>
      <c r="M734" s="209">
        <v>-10000000</v>
      </c>
      <c r="N734" s="209">
        <v>-10000000</v>
      </c>
      <c r="O734" s="209">
        <v>-10000000</v>
      </c>
      <c r="P734" s="209">
        <v>-10000000</v>
      </c>
      <c r="Q734" s="209">
        <v>-10000000</v>
      </c>
      <c r="R734" s="209">
        <v>-10000000</v>
      </c>
      <c r="S734" s="209">
        <v>-10000000</v>
      </c>
      <c r="T734" s="209">
        <v>-10000000</v>
      </c>
      <c r="U734" s="209">
        <v>-10000000</v>
      </c>
      <c r="V734" s="209">
        <v>-10000000</v>
      </c>
      <c r="W734" s="209">
        <v>-10000000</v>
      </c>
      <c r="X734" s="209">
        <v>-10000000</v>
      </c>
      <c r="Y734" s="209">
        <v>-10000000</v>
      </c>
      <c r="Z734" s="209">
        <v>-10000000</v>
      </c>
      <c r="AA734" s="178">
        <f t="shared" si="22"/>
        <v>-10000000</v>
      </c>
    </row>
    <row r="735" spans="1:27" ht="15.75" thickBot="1" x14ac:dyDescent="0.3">
      <c r="A735" s="254" t="str">
        <f t="shared" si="23"/>
        <v>221072</v>
      </c>
      <c r="B735" s="240" t="s">
        <v>1051</v>
      </c>
      <c r="C735" s="188" t="s">
        <v>2317</v>
      </c>
      <c r="D735" s="188" t="s">
        <v>5</v>
      </c>
      <c r="E735" s="208">
        <v>0</v>
      </c>
      <c r="F735" s="208">
        <v>0</v>
      </c>
      <c r="G735" s="208">
        <v>0</v>
      </c>
      <c r="H735" s="208">
        <v>0</v>
      </c>
      <c r="I735" s="208">
        <v>0</v>
      </c>
      <c r="J735" s="208">
        <v>0</v>
      </c>
      <c r="K735" s="208">
        <v>0</v>
      </c>
      <c r="L735" s="208">
        <v>0</v>
      </c>
      <c r="M735" s="208">
        <v>0</v>
      </c>
      <c r="N735" s="208">
        <v>0</v>
      </c>
      <c r="O735" s="208">
        <v>0</v>
      </c>
      <c r="P735" s="208">
        <v>0</v>
      </c>
      <c r="Q735" s="208">
        <v>0</v>
      </c>
      <c r="R735" s="208">
        <v>0</v>
      </c>
      <c r="S735" s="208">
        <v>0</v>
      </c>
      <c r="T735" s="208">
        <v>0</v>
      </c>
      <c r="U735" s="208">
        <v>0</v>
      </c>
      <c r="V735" s="208">
        <v>0</v>
      </c>
      <c r="W735" s="208">
        <v>0</v>
      </c>
      <c r="X735" s="208">
        <v>0</v>
      </c>
      <c r="Y735" s="208">
        <v>0</v>
      </c>
      <c r="Z735" s="208">
        <v>0</v>
      </c>
      <c r="AA735" s="178">
        <f t="shared" si="22"/>
        <v>0</v>
      </c>
    </row>
    <row r="736" spans="1:27" ht="15.75" thickBot="1" x14ac:dyDescent="0.3">
      <c r="A736" s="254" t="str">
        <f t="shared" si="23"/>
        <v>221073</v>
      </c>
      <c r="B736" s="240" t="s">
        <v>1053</v>
      </c>
      <c r="C736" s="188" t="s">
        <v>2318</v>
      </c>
      <c r="D736" s="188" t="s">
        <v>5</v>
      </c>
      <c r="E736" s="209">
        <v>-10000000</v>
      </c>
      <c r="F736" s="209">
        <v>-10000000</v>
      </c>
      <c r="G736" s="209">
        <v>-10000000</v>
      </c>
      <c r="H736" s="209">
        <v>-10000000</v>
      </c>
      <c r="I736" s="209">
        <v>-10000000</v>
      </c>
      <c r="J736" s="209">
        <v>-10000000</v>
      </c>
      <c r="K736" s="209">
        <v>-10000000</v>
      </c>
      <c r="L736" s="209">
        <v>-10000000</v>
      </c>
      <c r="M736" s="209">
        <v>-10000000</v>
      </c>
      <c r="N736" s="209">
        <v>-10000000</v>
      </c>
      <c r="O736" s="209">
        <v>-10000000</v>
      </c>
      <c r="P736" s="209">
        <v>-10000000</v>
      </c>
      <c r="Q736" s="209">
        <v>-10000000</v>
      </c>
      <c r="R736" s="209">
        <v>-10000000</v>
      </c>
      <c r="S736" s="209">
        <v>-10000000</v>
      </c>
      <c r="T736" s="209">
        <v>-10000000</v>
      </c>
      <c r="U736" s="209">
        <v>-10000000</v>
      </c>
      <c r="V736" s="209">
        <v>-10000000</v>
      </c>
      <c r="W736" s="209">
        <v>0</v>
      </c>
      <c r="X736" s="209">
        <v>0</v>
      </c>
      <c r="Y736" s="209">
        <v>0</v>
      </c>
      <c r="Z736" s="209">
        <v>0</v>
      </c>
      <c r="AA736" s="178">
        <f t="shared" si="22"/>
        <v>0</v>
      </c>
    </row>
    <row r="737" spans="1:27" ht="15.75" thickBot="1" x14ac:dyDescent="0.3">
      <c r="A737" s="254" t="str">
        <f t="shared" si="23"/>
        <v>221074</v>
      </c>
      <c r="B737" s="240" t="s">
        <v>1055</v>
      </c>
      <c r="C737" s="188" t="s">
        <v>2319</v>
      </c>
      <c r="D737" s="188" t="s">
        <v>5</v>
      </c>
      <c r="E737" s="208">
        <v>-10000000</v>
      </c>
      <c r="F737" s="208">
        <v>-10000000</v>
      </c>
      <c r="G737" s="208">
        <v>-10000000</v>
      </c>
      <c r="H737" s="208">
        <v>-10000000</v>
      </c>
      <c r="I737" s="208">
        <v>-10000000</v>
      </c>
      <c r="J737" s="208">
        <v>-10000000</v>
      </c>
      <c r="K737" s="208">
        <v>-10000000</v>
      </c>
      <c r="L737" s="208">
        <v>-10000000</v>
      </c>
      <c r="M737" s="208">
        <v>-10000000</v>
      </c>
      <c r="N737" s="208">
        <v>-10000000</v>
      </c>
      <c r="O737" s="208">
        <v>-10000000</v>
      </c>
      <c r="P737" s="208">
        <v>-10000000</v>
      </c>
      <c r="Q737" s="208">
        <v>-10000000</v>
      </c>
      <c r="R737" s="208">
        <v>-10000000</v>
      </c>
      <c r="S737" s="208">
        <v>-10000000</v>
      </c>
      <c r="T737" s="208">
        <v>-10000000</v>
      </c>
      <c r="U737" s="208">
        <v>-10000000</v>
      </c>
      <c r="V737" s="208">
        <v>-10000000</v>
      </c>
      <c r="W737" s="208">
        <v>-10000000</v>
      </c>
      <c r="X737" s="208">
        <v>-10000000</v>
      </c>
      <c r="Y737" s="208">
        <v>-10000000</v>
      </c>
      <c r="Z737" s="208">
        <v>-10000000</v>
      </c>
      <c r="AA737" s="178">
        <f t="shared" si="22"/>
        <v>-10000000</v>
      </c>
    </row>
    <row r="738" spans="1:27" ht="15.75" thickBot="1" x14ac:dyDescent="0.3">
      <c r="A738" s="254" t="str">
        <f t="shared" si="23"/>
        <v>221075</v>
      </c>
      <c r="B738" s="240" t="s">
        <v>1057</v>
      </c>
      <c r="C738" s="188" t="s">
        <v>2320</v>
      </c>
      <c r="D738" s="188" t="s">
        <v>5</v>
      </c>
      <c r="E738" s="209">
        <v>-20000000</v>
      </c>
      <c r="F738" s="209">
        <v>-20000000</v>
      </c>
      <c r="G738" s="209">
        <v>-20000000</v>
      </c>
      <c r="H738" s="209">
        <v>-20000000</v>
      </c>
      <c r="I738" s="209">
        <v>-20000000</v>
      </c>
      <c r="J738" s="209">
        <v>-20000000</v>
      </c>
      <c r="K738" s="209">
        <v>-20000000</v>
      </c>
      <c r="L738" s="209">
        <v>-20000000</v>
      </c>
      <c r="M738" s="209">
        <v>-20000000</v>
      </c>
      <c r="N738" s="209">
        <v>-20000000</v>
      </c>
      <c r="O738" s="209">
        <v>-20000000</v>
      </c>
      <c r="P738" s="209">
        <v>-20000000</v>
      </c>
      <c r="Q738" s="209">
        <v>-20000000</v>
      </c>
      <c r="R738" s="209">
        <v>-20000000</v>
      </c>
      <c r="S738" s="209">
        <v>-20000000</v>
      </c>
      <c r="T738" s="209">
        <v>-20000000</v>
      </c>
      <c r="U738" s="209">
        <v>-20000000</v>
      </c>
      <c r="V738" s="209">
        <v>-20000000</v>
      </c>
      <c r="W738" s="209">
        <v>-20000000</v>
      </c>
      <c r="X738" s="209">
        <v>-20000000</v>
      </c>
      <c r="Y738" s="209">
        <v>-20000000</v>
      </c>
      <c r="Z738" s="209">
        <v>-20000000</v>
      </c>
      <c r="AA738" s="178">
        <f t="shared" si="22"/>
        <v>-20000000</v>
      </c>
    </row>
    <row r="739" spans="1:27" ht="15.75" thickBot="1" x14ac:dyDescent="0.3">
      <c r="A739" s="254" t="str">
        <f t="shared" si="23"/>
        <v>221076</v>
      </c>
      <c r="B739" s="240" t="s">
        <v>1059</v>
      </c>
      <c r="C739" s="188" t="s">
        <v>2321</v>
      </c>
      <c r="D739" s="188" t="s">
        <v>5</v>
      </c>
      <c r="E739" s="208">
        <v>-20000000</v>
      </c>
      <c r="F739" s="208">
        <v>-20000000</v>
      </c>
      <c r="G739" s="208">
        <v>-20000000</v>
      </c>
      <c r="H739" s="208">
        <v>-20000000</v>
      </c>
      <c r="I739" s="208">
        <v>-20000000</v>
      </c>
      <c r="J739" s="208">
        <v>-20000000</v>
      </c>
      <c r="K739" s="208">
        <v>-20000000</v>
      </c>
      <c r="L739" s="208">
        <v>-20000000</v>
      </c>
      <c r="M739" s="208">
        <v>-20000000</v>
      </c>
      <c r="N739" s="208">
        <v>-20000000</v>
      </c>
      <c r="O739" s="208">
        <v>-20000000</v>
      </c>
      <c r="P739" s="208">
        <v>-20000000</v>
      </c>
      <c r="Q739" s="208">
        <v>-20000000</v>
      </c>
      <c r="R739" s="208">
        <v>-20000000</v>
      </c>
      <c r="S739" s="208">
        <v>-20000000</v>
      </c>
      <c r="T739" s="208">
        <v>-20000000</v>
      </c>
      <c r="U739" s="208">
        <v>-20000000</v>
      </c>
      <c r="V739" s="208">
        <v>-20000000</v>
      </c>
      <c r="W739" s="208">
        <v>-20000000</v>
      </c>
      <c r="X739" s="208">
        <v>-20000000</v>
      </c>
      <c r="Y739" s="208">
        <v>-20000000</v>
      </c>
      <c r="Z739" s="208">
        <v>-20000000</v>
      </c>
      <c r="AA739" s="178">
        <f t="shared" si="22"/>
        <v>-20000000</v>
      </c>
    </row>
    <row r="740" spans="1:27" ht="15.75" thickBot="1" x14ac:dyDescent="0.3">
      <c r="A740" s="254" t="str">
        <f t="shared" si="23"/>
        <v>221079</v>
      </c>
      <c r="B740" s="240" t="s">
        <v>1061</v>
      </c>
      <c r="C740" s="188" t="s">
        <v>2322</v>
      </c>
      <c r="D740" s="188" t="s">
        <v>5</v>
      </c>
      <c r="E740" s="209">
        <v>-19700000</v>
      </c>
      <c r="F740" s="209">
        <v>-19700000</v>
      </c>
      <c r="G740" s="209">
        <v>-19700000</v>
      </c>
      <c r="H740" s="209">
        <v>-19700000</v>
      </c>
      <c r="I740" s="209">
        <v>-19700000</v>
      </c>
      <c r="J740" s="209">
        <v>-19700000</v>
      </c>
      <c r="K740" s="209">
        <v>-19700000</v>
      </c>
      <c r="L740" s="209">
        <v>-19700000</v>
      </c>
      <c r="M740" s="209">
        <v>-19700000</v>
      </c>
      <c r="N740" s="209">
        <v>-19700000</v>
      </c>
      <c r="O740" s="209">
        <v>-19700000</v>
      </c>
      <c r="P740" s="209">
        <v>-19700000</v>
      </c>
      <c r="Q740" s="209">
        <v>-19700000</v>
      </c>
      <c r="R740" s="209">
        <v>-19700000</v>
      </c>
      <c r="S740" s="209">
        <v>-19700000</v>
      </c>
      <c r="T740" s="209">
        <v>-19700000</v>
      </c>
      <c r="U740" s="209">
        <v>-19700000</v>
      </c>
      <c r="V740" s="209">
        <v>-19700000</v>
      </c>
      <c r="W740" s="209">
        <v>-19700000</v>
      </c>
      <c r="X740" s="209">
        <v>-19700000</v>
      </c>
      <c r="Y740" s="209">
        <v>-19700000</v>
      </c>
      <c r="Z740" s="209">
        <v>-19700000</v>
      </c>
      <c r="AA740" s="178">
        <f t="shared" si="22"/>
        <v>-19700000</v>
      </c>
    </row>
    <row r="741" spans="1:27" ht="15.75" thickBot="1" x14ac:dyDescent="0.3">
      <c r="A741" s="254" t="str">
        <f t="shared" si="23"/>
        <v>221080</v>
      </c>
      <c r="B741" s="240" t="s">
        <v>1063</v>
      </c>
      <c r="C741" s="188" t="s">
        <v>2323</v>
      </c>
      <c r="D741" s="188" t="s">
        <v>5</v>
      </c>
      <c r="E741" s="209">
        <v>0</v>
      </c>
      <c r="F741" s="209">
        <v>0</v>
      </c>
      <c r="G741" s="209">
        <v>0</v>
      </c>
      <c r="H741" s="209">
        <v>0</v>
      </c>
      <c r="I741" s="209">
        <v>0</v>
      </c>
      <c r="J741" s="209">
        <v>0</v>
      </c>
      <c r="K741" s="209">
        <v>0</v>
      </c>
      <c r="L741" s="209">
        <v>0</v>
      </c>
      <c r="M741" s="209">
        <v>0</v>
      </c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  <c r="AA741" s="178">
        <f t="shared" si="22"/>
        <v>0</v>
      </c>
    </row>
    <row r="742" spans="1:27" ht="15.75" thickBot="1" x14ac:dyDescent="0.3">
      <c r="A742" s="254" t="str">
        <f t="shared" si="23"/>
        <v>221081</v>
      </c>
      <c r="B742" s="240" t="s">
        <v>1065</v>
      </c>
      <c r="C742" s="188" t="s">
        <v>2324</v>
      </c>
      <c r="D742" s="188" t="s">
        <v>5</v>
      </c>
      <c r="E742" s="208">
        <v>-10000000</v>
      </c>
      <c r="F742" s="208">
        <v>-10000000</v>
      </c>
      <c r="G742" s="208">
        <v>-10000000</v>
      </c>
      <c r="H742" s="208">
        <v>-10000000</v>
      </c>
      <c r="I742" s="208">
        <v>-10000000</v>
      </c>
      <c r="J742" s="208">
        <v>-10000000</v>
      </c>
      <c r="K742" s="208">
        <v>-10000000</v>
      </c>
      <c r="L742" s="208">
        <v>-10000000</v>
      </c>
      <c r="M742" s="208">
        <v>-10000000</v>
      </c>
      <c r="N742" s="208">
        <v>-10000000</v>
      </c>
      <c r="O742" s="208">
        <v>-10000000</v>
      </c>
      <c r="P742" s="208">
        <v>-10000000</v>
      </c>
      <c r="Q742" s="208">
        <v>-10000000</v>
      </c>
      <c r="R742" s="208">
        <v>-10000000</v>
      </c>
      <c r="S742" s="208">
        <v>-10000000</v>
      </c>
      <c r="T742" s="208">
        <v>-10000000</v>
      </c>
      <c r="U742" s="208">
        <v>-10000000</v>
      </c>
      <c r="V742" s="208">
        <v>-10000000</v>
      </c>
      <c r="W742" s="208">
        <v>-10000000</v>
      </c>
      <c r="X742" s="208">
        <v>-10000000</v>
      </c>
      <c r="Y742" s="208">
        <v>-10000000</v>
      </c>
      <c r="Z742" s="208">
        <v>-10000000</v>
      </c>
      <c r="AA742" s="178">
        <f t="shared" si="22"/>
        <v>-10000000</v>
      </c>
    </row>
    <row r="743" spans="1:27" ht="15.75" thickBot="1" x14ac:dyDescent="0.3">
      <c r="A743" s="254" t="str">
        <f t="shared" si="23"/>
        <v>221085</v>
      </c>
      <c r="B743" s="240" t="s">
        <v>1067</v>
      </c>
      <c r="C743" s="188" t="s">
        <v>2325</v>
      </c>
      <c r="D743" s="188" t="s">
        <v>5</v>
      </c>
      <c r="E743" s="209">
        <v>-20000000</v>
      </c>
      <c r="F743" s="209">
        <v>-20000000</v>
      </c>
      <c r="G743" s="209">
        <v>-20000000</v>
      </c>
      <c r="H743" s="209">
        <v>-20000000</v>
      </c>
      <c r="I743" s="209">
        <v>-20000000</v>
      </c>
      <c r="J743" s="209">
        <v>-20000000</v>
      </c>
      <c r="K743" s="209">
        <v>-20000000</v>
      </c>
      <c r="L743" s="209">
        <v>-20000000</v>
      </c>
      <c r="M743" s="209">
        <v>-20000000</v>
      </c>
      <c r="N743" s="209">
        <v>-20000000</v>
      </c>
      <c r="O743" s="209">
        <v>-20000000</v>
      </c>
      <c r="P743" s="209">
        <v>-20000000</v>
      </c>
      <c r="Q743" s="209">
        <v>-20000000</v>
      </c>
      <c r="R743" s="209">
        <v>-20000000</v>
      </c>
      <c r="S743" s="209">
        <v>-20000000</v>
      </c>
      <c r="T743" s="209">
        <v>-20000000</v>
      </c>
      <c r="U743" s="209">
        <v>-20000000</v>
      </c>
      <c r="V743" s="209">
        <v>-20000000</v>
      </c>
      <c r="W743" s="209">
        <v>-20000000</v>
      </c>
      <c r="X743" s="209">
        <v>-20000000</v>
      </c>
      <c r="Y743" s="209">
        <v>-20000000</v>
      </c>
      <c r="Z743" s="209">
        <v>0</v>
      </c>
      <c r="AA743" s="178">
        <f t="shared" si="22"/>
        <v>0</v>
      </c>
    </row>
    <row r="744" spans="1:27" ht="15.75" thickBot="1" x14ac:dyDescent="0.3">
      <c r="A744" s="254" t="str">
        <f t="shared" si="23"/>
        <v>221086</v>
      </c>
      <c r="B744" s="240" t="s">
        <v>1069</v>
      </c>
      <c r="C744" s="188" t="s">
        <v>2326</v>
      </c>
      <c r="D744" s="188" t="s">
        <v>5</v>
      </c>
      <c r="E744" s="208">
        <v>-20000000</v>
      </c>
      <c r="F744" s="208">
        <v>-20000000</v>
      </c>
      <c r="G744" s="208">
        <v>-20000000</v>
      </c>
      <c r="H744" s="208">
        <v>-20000000</v>
      </c>
      <c r="I744" s="208">
        <v>-20000000</v>
      </c>
      <c r="J744" s="208">
        <v>-20000000</v>
      </c>
      <c r="K744" s="208">
        <v>-20000000</v>
      </c>
      <c r="L744" s="208">
        <v>-20000000</v>
      </c>
      <c r="M744" s="208">
        <v>-20000000</v>
      </c>
      <c r="N744" s="208">
        <v>-20000000</v>
      </c>
      <c r="O744" s="208">
        <v>-20000000</v>
      </c>
      <c r="P744" s="208">
        <v>-20000000</v>
      </c>
      <c r="Q744" s="208">
        <v>-20000000</v>
      </c>
      <c r="R744" s="208">
        <v>-20000000</v>
      </c>
      <c r="S744" s="208">
        <v>-20000000</v>
      </c>
      <c r="T744" s="208">
        <v>-20000000</v>
      </c>
      <c r="U744" s="208">
        <v>-20000000</v>
      </c>
      <c r="V744" s="208">
        <v>-20000000</v>
      </c>
      <c r="W744" s="208">
        <v>-20000000</v>
      </c>
      <c r="X744" s="208">
        <v>-20000000</v>
      </c>
      <c r="Y744" s="208">
        <v>-20000000</v>
      </c>
      <c r="Z744" s="208">
        <v>-20000000</v>
      </c>
      <c r="AA744" s="178">
        <f t="shared" si="22"/>
        <v>-20000000</v>
      </c>
    </row>
    <row r="745" spans="1:27" ht="15.75" thickBot="1" x14ac:dyDescent="0.3">
      <c r="A745" s="254" t="str">
        <f t="shared" si="23"/>
        <v>221087</v>
      </c>
      <c r="B745" s="240" t="s">
        <v>1071</v>
      </c>
      <c r="C745" s="188" t="s">
        <v>2327</v>
      </c>
      <c r="D745" s="188" t="s">
        <v>5</v>
      </c>
      <c r="E745" s="209">
        <v>-10000000</v>
      </c>
      <c r="F745" s="209">
        <v>-10000000</v>
      </c>
      <c r="G745" s="209">
        <v>-10000000</v>
      </c>
      <c r="H745" s="209">
        <v>-10000000</v>
      </c>
      <c r="I745" s="209">
        <v>-10000000</v>
      </c>
      <c r="J745" s="209">
        <v>-10000000</v>
      </c>
      <c r="K745" s="209">
        <v>-10000000</v>
      </c>
      <c r="L745" s="209">
        <v>-10000000</v>
      </c>
      <c r="M745" s="209">
        <v>-10000000</v>
      </c>
      <c r="N745" s="209">
        <v>-10000000</v>
      </c>
      <c r="O745" s="209">
        <v>-10000000</v>
      </c>
      <c r="P745" s="209">
        <v>-10000000</v>
      </c>
      <c r="Q745" s="209">
        <v>-10000000</v>
      </c>
      <c r="R745" s="209">
        <v>-10000000</v>
      </c>
      <c r="S745" s="209">
        <v>-10000000</v>
      </c>
      <c r="T745" s="209">
        <v>-10000000</v>
      </c>
      <c r="U745" s="209">
        <v>-10000000</v>
      </c>
      <c r="V745" s="209">
        <v>-10000000</v>
      </c>
      <c r="W745" s="209">
        <v>-10000000</v>
      </c>
      <c r="X745" s="209">
        <v>-10000000</v>
      </c>
      <c r="Y745" s="209">
        <v>-10000000</v>
      </c>
      <c r="Z745" s="209">
        <v>-10000000</v>
      </c>
      <c r="AA745" s="178">
        <f t="shared" si="22"/>
        <v>-10000000</v>
      </c>
    </row>
    <row r="746" spans="1:27" ht="15.75" thickBot="1" x14ac:dyDescent="0.3">
      <c r="A746" s="254" t="str">
        <f t="shared" si="23"/>
        <v>221088</v>
      </c>
      <c r="B746" s="240" t="s">
        <v>1073</v>
      </c>
      <c r="C746" s="188" t="s">
        <v>2328</v>
      </c>
      <c r="D746" s="188" t="s">
        <v>5</v>
      </c>
      <c r="E746" s="208">
        <v>-20000000</v>
      </c>
      <c r="F746" s="208">
        <v>-20000000</v>
      </c>
      <c r="G746" s="208">
        <v>-20000000</v>
      </c>
      <c r="H746" s="208">
        <v>-20000000</v>
      </c>
      <c r="I746" s="208">
        <v>-20000000</v>
      </c>
      <c r="J746" s="208">
        <v>-20000000</v>
      </c>
      <c r="K746" s="208">
        <v>-20000000</v>
      </c>
      <c r="L746" s="208">
        <v>-20000000</v>
      </c>
      <c r="M746" s="208">
        <v>-20000000</v>
      </c>
      <c r="N746" s="208">
        <v>-20000000</v>
      </c>
      <c r="O746" s="208">
        <v>-20000000</v>
      </c>
      <c r="P746" s="208">
        <v>-20000000</v>
      </c>
      <c r="Q746" s="208">
        <v>-20000000</v>
      </c>
      <c r="R746" s="208">
        <v>-20000000</v>
      </c>
      <c r="S746" s="208">
        <v>-20000000</v>
      </c>
      <c r="T746" s="208">
        <v>-20000000</v>
      </c>
      <c r="U746" s="208">
        <v>-20000000</v>
      </c>
      <c r="V746" s="208">
        <v>-20000000</v>
      </c>
      <c r="W746" s="208">
        <v>-20000000</v>
      </c>
      <c r="X746" s="208">
        <v>-20000000</v>
      </c>
      <c r="Y746" s="208">
        <v>-20000000</v>
      </c>
      <c r="Z746" s="208">
        <v>-20000000</v>
      </c>
      <c r="AA746" s="178">
        <f t="shared" si="22"/>
        <v>-20000000</v>
      </c>
    </row>
    <row r="747" spans="1:27" ht="15.75" thickBot="1" x14ac:dyDescent="0.3">
      <c r="A747" s="254" t="str">
        <f t="shared" si="23"/>
        <v>221094</v>
      </c>
      <c r="B747" s="240" t="s">
        <v>1075</v>
      </c>
      <c r="C747" s="188" t="s">
        <v>2329</v>
      </c>
      <c r="D747" s="188" t="s">
        <v>5</v>
      </c>
      <c r="E747" s="209">
        <v>-30000000</v>
      </c>
      <c r="F747" s="209">
        <v>-30000000</v>
      </c>
      <c r="G747" s="209">
        <v>-30000000</v>
      </c>
      <c r="H747" s="209">
        <v>-30000000</v>
      </c>
      <c r="I747" s="209">
        <v>-30000000</v>
      </c>
      <c r="J747" s="209">
        <v>-30000000</v>
      </c>
      <c r="K747" s="209">
        <v>-30000000</v>
      </c>
      <c r="L747" s="209">
        <v>-30000000</v>
      </c>
      <c r="M747" s="209">
        <v>-30000000</v>
      </c>
      <c r="N747" s="209">
        <v>-30000000</v>
      </c>
      <c r="O747" s="209">
        <v>-30000000</v>
      </c>
      <c r="P747" s="209">
        <v>-30000000</v>
      </c>
      <c r="Q747" s="209">
        <v>-30000000</v>
      </c>
      <c r="R747" s="209">
        <v>-30000000</v>
      </c>
      <c r="S747" s="209">
        <v>-30000000</v>
      </c>
      <c r="T747" s="209">
        <v>-30000000</v>
      </c>
      <c r="U747" s="209">
        <v>-30000000</v>
      </c>
      <c r="V747" s="209">
        <v>-30000000</v>
      </c>
      <c r="W747" s="209">
        <v>-30000000</v>
      </c>
      <c r="X747" s="209">
        <v>-30000000</v>
      </c>
      <c r="Y747" s="209">
        <v>-30000000</v>
      </c>
      <c r="Z747" s="209">
        <v>-30000000</v>
      </c>
      <c r="AA747" s="178">
        <f t="shared" si="22"/>
        <v>-30000000</v>
      </c>
    </row>
    <row r="748" spans="1:27" ht="15.75" thickBot="1" x14ac:dyDescent="0.3">
      <c r="A748" s="254" t="str">
        <f t="shared" si="23"/>
        <v>221095</v>
      </c>
      <c r="B748" s="240" t="s">
        <v>1077</v>
      </c>
      <c r="C748" s="188" t="s">
        <v>2330</v>
      </c>
      <c r="D748" s="188" t="s">
        <v>5</v>
      </c>
      <c r="E748" s="208">
        <v>-40000000</v>
      </c>
      <c r="F748" s="208">
        <v>-40000000</v>
      </c>
      <c r="G748" s="208">
        <v>-40000000</v>
      </c>
      <c r="H748" s="208">
        <v>-40000000</v>
      </c>
      <c r="I748" s="208">
        <v>-40000000</v>
      </c>
      <c r="J748" s="208">
        <v>-40000000</v>
      </c>
      <c r="K748" s="208">
        <v>-40000000</v>
      </c>
      <c r="L748" s="208">
        <v>-40000000</v>
      </c>
      <c r="M748" s="208">
        <v>-40000000</v>
      </c>
      <c r="N748" s="208">
        <v>-40000000</v>
      </c>
      <c r="O748" s="208">
        <v>-40000000</v>
      </c>
      <c r="P748" s="208">
        <v>-40000000</v>
      </c>
      <c r="Q748" s="208">
        <v>-40000000</v>
      </c>
      <c r="R748" s="208">
        <v>-40000000</v>
      </c>
      <c r="S748" s="208">
        <v>-40000000</v>
      </c>
      <c r="T748" s="208">
        <v>-40000000</v>
      </c>
      <c r="U748" s="208">
        <v>-40000000</v>
      </c>
      <c r="V748" s="208">
        <v>-40000000</v>
      </c>
      <c r="W748" s="208">
        <v>-40000000</v>
      </c>
      <c r="X748" s="208">
        <v>-40000000</v>
      </c>
      <c r="Y748" s="208">
        <v>-40000000</v>
      </c>
      <c r="Z748" s="208">
        <v>-40000000</v>
      </c>
      <c r="AA748" s="178">
        <f t="shared" si="22"/>
        <v>-40000000</v>
      </c>
    </row>
    <row r="749" spans="1:27" ht="15.75" thickBot="1" x14ac:dyDescent="0.3">
      <c r="A749" s="254" t="str">
        <f t="shared" si="23"/>
        <v>221097</v>
      </c>
      <c r="B749" s="240" t="s">
        <v>1079</v>
      </c>
      <c r="C749" s="188" t="s">
        <v>2331</v>
      </c>
      <c r="D749" s="188" t="s">
        <v>5</v>
      </c>
      <c r="E749" s="209">
        <v>-40000000</v>
      </c>
      <c r="F749" s="209">
        <v>-40000000</v>
      </c>
      <c r="G749" s="209">
        <v>-40000000</v>
      </c>
      <c r="H749" s="209">
        <v>-40000000</v>
      </c>
      <c r="I749" s="209">
        <v>-40000000</v>
      </c>
      <c r="J749" s="209">
        <v>-40000000</v>
      </c>
      <c r="K749" s="209">
        <v>-40000000</v>
      </c>
      <c r="L749" s="209">
        <v>-40000000</v>
      </c>
      <c r="M749" s="209">
        <v>-40000000</v>
      </c>
      <c r="N749" s="209">
        <v>-40000000</v>
      </c>
      <c r="O749" s="209">
        <v>-40000000</v>
      </c>
      <c r="P749" s="209">
        <v>-40000000</v>
      </c>
      <c r="Q749" s="209">
        <v>-40000000</v>
      </c>
      <c r="R749" s="209">
        <v>-40000000</v>
      </c>
      <c r="S749" s="209">
        <v>-40000000</v>
      </c>
      <c r="T749" s="209">
        <v>-40000000</v>
      </c>
      <c r="U749" s="209">
        <v>-40000000</v>
      </c>
      <c r="V749" s="209">
        <v>-40000000</v>
      </c>
      <c r="W749" s="209">
        <v>-40000000</v>
      </c>
      <c r="X749" s="209">
        <v>-40000000</v>
      </c>
      <c r="Y749" s="209">
        <v>-40000000</v>
      </c>
      <c r="Z749" s="209">
        <v>-40000000</v>
      </c>
      <c r="AA749" s="178">
        <f t="shared" si="22"/>
        <v>-40000000</v>
      </c>
    </row>
    <row r="750" spans="1:27" ht="15.75" thickBot="1" x14ac:dyDescent="0.3">
      <c r="A750" s="254" t="str">
        <f t="shared" si="23"/>
        <v>221099</v>
      </c>
      <c r="B750" s="240" t="s">
        <v>1081</v>
      </c>
      <c r="C750" s="188" t="s">
        <v>2332</v>
      </c>
      <c r="D750" s="188" t="s">
        <v>5</v>
      </c>
      <c r="E750" s="208">
        <v>0</v>
      </c>
      <c r="F750" s="208">
        <v>0</v>
      </c>
      <c r="G750" s="208">
        <v>0</v>
      </c>
      <c r="H750" s="208">
        <v>0</v>
      </c>
      <c r="I750" s="208">
        <v>0</v>
      </c>
      <c r="J750" s="208">
        <v>0</v>
      </c>
      <c r="K750" s="208">
        <v>0</v>
      </c>
      <c r="L750" s="208">
        <v>0</v>
      </c>
      <c r="M750" s="208">
        <v>0</v>
      </c>
      <c r="N750" s="208">
        <v>0</v>
      </c>
      <c r="O750" s="208">
        <v>0</v>
      </c>
      <c r="P750" s="208">
        <v>0</v>
      </c>
      <c r="Q750" s="208">
        <v>0</v>
      </c>
      <c r="R750" s="208">
        <v>0</v>
      </c>
      <c r="S750" s="208">
        <v>0</v>
      </c>
      <c r="T750" s="208">
        <v>0</v>
      </c>
      <c r="U750" s="208">
        <v>0</v>
      </c>
      <c r="V750" s="208">
        <v>0</v>
      </c>
      <c r="W750" s="208">
        <v>0</v>
      </c>
      <c r="X750" s="208">
        <v>0</v>
      </c>
      <c r="Y750" s="208">
        <v>0</v>
      </c>
      <c r="Z750" s="208">
        <v>0</v>
      </c>
      <c r="AA750" s="178">
        <f t="shared" si="22"/>
        <v>0</v>
      </c>
    </row>
    <row r="751" spans="1:27" ht="15.75" thickBot="1" x14ac:dyDescent="0.3">
      <c r="A751" s="254" t="str">
        <f t="shared" si="23"/>
        <v>221100</v>
      </c>
      <c r="B751" s="240" t="s">
        <v>1083</v>
      </c>
      <c r="C751" s="188" t="s">
        <v>2333</v>
      </c>
      <c r="D751" s="188" t="s">
        <v>5</v>
      </c>
      <c r="E751" s="209">
        <v>-10000000</v>
      </c>
      <c r="F751" s="209">
        <v>-10000000</v>
      </c>
      <c r="G751" s="209">
        <v>-10000000</v>
      </c>
      <c r="H751" s="209">
        <v>-10000000</v>
      </c>
      <c r="I751" s="209">
        <v>-10000000</v>
      </c>
      <c r="J751" s="209">
        <v>-10000000</v>
      </c>
      <c r="K751" s="209">
        <v>-10000000</v>
      </c>
      <c r="L751" s="209">
        <v>-10000000</v>
      </c>
      <c r="M751" s="209">
        <v>-10000000</v>
      </c>
      <c r="N751" s="209">
        <v>-10000000</v>
      </c>
      <c r="O751" s="209">
        <v>-10000000</v>
      </c>
      <c r="P751" s="209">
        <v>-10000000</v>
      </c>
      <c r="Q751" s="209">
        <v>-10000000</v>
      </c>
      <c r="R751" s="209">
        <v>-10000000</v>
      </c>
      <c r="S751" s="209">
        <v>-10000000</v>
      </c>
      <c r="T751" s="209">
        <v>-10000000</v>
      </c>
      <c r="U751" s="209">
        <v>-10000000</v>
      </c>
      <c r="V751" s="209">
        <v>-10000000</v>
      </c>
      <c r="W751" s="209">
        <v>-10000000</v>
      </c>
      <c r="X751" s="209">
        <v>-10000000</v>
      </c>
      <c r="Y751" s="209">
        <v>-10000000</v>
      </c>
      <c r="Z751" s="209">
        <v>-10000000</v>
      </c>
      <c r="AA751" s="178">
        <f t="shared" si="22"/>
        <v>-10000000</v>
      </c>
    </row>
    <row r="752" spans="1:27" ht="15.75" thickBot="1" x14ac:dyDescent="0.3">
      <c r="A752" s="254" t="str">
        <f t="shared" si="23"/>
        <v>221102</v>
      </c>
      <c r="B752" s="240" t="s">
        <v>1085</v>
      </c>
      <c r="C752" s="188" t="s">
        <v>2334</v>
      </c>
      <c r="D752" s="188" t="s">
        <v>5</v>
      </c>
      <c r="E752" s="208">
        <v>-75000000</v>
      </c>
      <c r="F752" s="208">
        <v>-75000000</v>
      </c>
      <c r="G752" s="208">
        <v>-75000000</v>
      </c>
      <c r="H752" s="208">
        <v>-75000000</v>
      </c>
      <c r="I752" s="208">
        <v>-75000000</v>
      </c>
      <c r="J752" s="208">
        <v>-75000000</v>
      </c>
      <c r="K752" s="208">
        <v>-75000000</v>
      </c>
      <c r="L752" s="208">
        <v>-75000000</v>
      </c>
      <c r="M752" s="208">
        <v>-75000000</v>
      </c>
      <c r="N752" s="208">
        <v>-75000000</v>
      </c>
      <c r="O752" s="208">
        <v>-75000000</v>
      </c>
      <c r="P752" s="208">
        <v>-75000000</v>
      </c>
      <c r="Q752" s="208">
        <v>-75000000</v>
      </c>
      <c r="R752" s="208">
        <v>-75000000</v>
      </c>
      <c r="S752" s="208">
        <v>-75000000</v>
      </c>
      <c r="T752" s="208">
        <v>-75000000</v>
      </c>
      <c r="U752" s="208">
        <v>-75000000</v>
      </c>
      <c r="V752" s="208">
        <v>-75000000</v>
      </c>
      <c r="W752" s="208">
        <v>-75000000</v>
      </c>
      <c r="X752" s="208">
        <v>-75000000</v>
      </c>
      <c r="Y752" s="208">
        <v>-75000000</v>
      </c>
      <c r="Z752" s="208">
        <v>-75000000</v>
      </c>
      <c r="AA752" s="178">
        <f t="shared" si="22"/>
        <v>-75000000</v>
      </c>
    </row>
    <row r="753" spans="1:28" ht="15.75" thickBot="1" x14ac:dyDescent="0.3">
      <c r="A753" s="254" t="str">
        <f t="shared" si="23"/>
        <v>221104</v>
      </c>
      <c r="B753" s="240" t="s">
        <v>1087</v>
      </c>
      <c r="C753" s="188" t="s">
        <v>2335</v>
      </c>
      <c r="D753" s="188" t="s">
        <v>5</v>
      </c>
      <c r="E753" s="209">
        <v>-50000000</v>
      </c>
      <c r="F753" s="209">
        <v>-50000000</v>
      </c>
      <c r="G753" s="209">
        <v>-50000000</v>
      </c>
      <c r="H753" s="209">
        <v>-50000000</v>
      </c>
      <c r="I753" s="209">
        <v>-50000000</v>
      </c>
      <c r="J753" s="209">
        <v>-50000000</v>
      </c>
      <c r="K753" s="209">
        <v>-50000000</v>
      </c>
      <c r="L753" s="209">
        <v>-50000000</v>
      </c>
      <c r="M753" s="209">
        <v>-50000000</v>
      </c>
      <c r="N753" s="209">
        <v>-50000000</v>
      </c>
      <c r="O753" s="209">
        <v>-50000000</v>
      </c>
      <c r="P753" s="209">
        <v>-50000000</v>
      </c>
      <c r="Q753" s="209">
        <v>-50000000</v>
      </c>
      <c r="R753" s="209">
        <v>-50000000</v>
      </c>
      <c r="S753" s="209">
        <v>-50000000</v>
      </c>
      <c r="T753" s="209">
        <v>-50000000</v>
      </c>
      <c r="U753" s="209">
        <v>-50000000</v>
      </c>
      <c r="V753" s="209">
        <v>-50000000</v>
      </c>
      <c r="W753" s="209">
        <v>-50000000</v>
      </c>
      <c r="X753" s="209">
        <v>-50000000</v>
      </c>
      <c r="Y753" s="209">
        <v>-50000000</v>
      </c>
      <c r="Z753" s="209">
        <v>-50000000</v>
      </c>
      <c r="AA753" s="178">
        <f t="shared" si="22"/>
        <v>-50000000</v>
      </c>
    </row>
    <row r="754" spans="1:28" ht="15.75" thickBot="1" x14ac:dyDescent="0.3">
      <c r="A754" s="254" t="str">
        <f t="shared" si="23"/>
        <v>221105</v>
      </c>
      <c r="B754" s="240" t="s">
        <v>1089</v>
      </c>
      <c r="C754" s="188" t="s">
        <v>2336</v>
      </c>
      <c r="D754" s="188" t="s">
        <v>5</v>
      </c>
      <c r="E754" s="208">
        <v>-50000000</v>
      </c>
      <c r="F754" s="208">
        <v>-50000000</v>
      </c>
      <c r="G754" s="208">
        <v>-50000000</v>
      </c>
      <c r="H754" s="208">
        <v>-50000000</v>
      </c>
      <c r="I754" s="208">
        <v>-50000000</v>
      </c>
      <c r="J754" s="208">
        <v>-50000000</v>
      </c>
      <c r="K754" s="208">
        <v>-50000000</v>
      </c>
      <c r="L754" s="208">
        <v>-50000000</v>
      </c>
      <c r="M754" s="208">
        <v>-50000000</v>
      </c>
      <c r="N754" s="208">
        <v>-50000000</v>
      </c>
      <c r="O754" s="208">
        <v>-50000000</v>
      </c>
      <c r="P754" s="208">
        <v>-50000000</v>
      </c>
      <c r="Q754" s="208">
        <v>-50000000</v>
      </c>
      <c r="R754" s="208">
        <v>-50000000</v>
      </c>
      <c r="S754" s="208">
        <v>-50000000</v>
      </c>
      <c r="T754" s="208">
        <v>-50000000</v>
      </c>
      <c r="U754" s="208">
        <v>-50000000</v>
      </c>
      <c r="V754" s="208">
        <v>-50000000</v>
      </c>
      <c r="W754" s="208">
        <v>-50000000</v>
      </c>
      <c r="X754" s="208">
        <v>-50000000</v>
      </c>
      <c r="Y754" s="208">
        <v>-50000000</v>
      </c>
      <c r="Z754" s="208">
        <v>-50000000</v>
      </c>
      <c r="AA754" s="178">
        <f t="shared" si="22"/>
        <v>-50000000</v>
      </c>
    </row>
    <row r="755" spans="1:28" ht="15.75" thickBot="1" x14ac:dyDescent="0.3">
      <c r="A755" s="254" t="str">
        <f t="shared" si="23"/>
        <v>221106</v>
      </c>
      <c r="B755" s="240" t="s">
        <v>1091</v>
      </c>
      <c r="C755" s="188" t="s">
        <v>2337</v>
      </c>
      <c r="D755" s="188" t="s">
        <v>5</v>
      </c>
      <c r="E755" s="209">
        <v>-50000000</v>
      </c>
      <c r="F755" s="209">
        <v>-50000000</v>
      </c>
      <c r="G755" s="209">
        <v>-50000000</v>
      </c>
      <c r="H755" s="209">
        <v>-50000000</v>
      </c>
      <c r="I755" s="209">
        <v>-50000000</v>
      </c>
      <c r="J755" s="209">
        <v>-50000000</v>
      </c>
      <c r="K755" s="209">
        <v>-50000000</v>
      </c>
      <c r="L755" s="209">
        <v>-50000000</v>
      </c>
      <c r="M755" s="209">
        <v>-50000000</v>
      </c>
      <c r="N755" s="209">
        <v>-50000000</v>
      </c>
      <c r="O755" s="209">
        <v>-50000000</v>
      </c>
      <c r="P755" s="209">
        <v>-50000000</v>
      </c>
      <c r="Q755" s="209">
        <v>-50000000</v>
      </c>
      <c r="R755" s="209">
        <v>-50000000</v>
      </c>
      <c r="S755" s="209">
        <v>-50000000</v>
      </c>
      <c r="T755" s="209">
        <v>-50000000</v>
      </c>
      <c r="U755" s="209">
        <v>-50000000</v>
      </c>
      <c r="V755" s="209">
        <v>-50000000</v>
      </c>
      <c r="W755" s="209">
        <v>-50000000</v>
      </c>
      <c r="X755" s="209">
        <v>-50000000</v>
      </c>
      <c r="Y755" s="209">
        <v>-50000000</v>
      </c>
      <c r="Z755" s="209">
        <v>-50000000</v>
      </c>
      <c r="AA755" s="178">
        <f t="shared" si="22"/>
        <v>-50000000</v>
      </c>
    </row>
    <row r="756" spans="1:28" ht="15.75" thickBot="1" x14ac:dyDescent="0.3">
      <c r="A756" s="254" t="str">
        <f t="shared" si="23"/>
        <v>221107</v>
      </c>
      <c r="B756" s="240" t="s">
        <v>1093</v>
      </c>
      <c r="C756" s="188" t="s">
        <v>2338</v>
      </c>
      <c r="D756" s="188" t="s">
        <v>5</v>
      </c>
      <c r="E756" s="209">
        <v>-75000000</v>
      </c>
      <c r="F756" s="209">
        <v>-75000000</v>
      </c>
      <c r="G756" s="209">
        <v>-75000000</v>
      </c>
      <c r="H756" s="209">
        <v>-75000000</v>
      </c>
      <c r="I756" s="209">
        <v>-75000000</v>
      </c>
      <c r="J756" s="209">
        <v>-75000000</v>
      </c>
      <c r="K756" s="209">
        <v>-75000000</v>
      </c>
      <c r="L756" s="209">
        <v>-75000000</v>
      </c>
      <c r="M756" s="209">
        <v>0</v>
      </c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  <c r="AA756" s="178">
        <f t="shared" si="22"/>
        <v>0</v>
      </c>
    </row>
    <row r="757" spans="1:28" ht="15.75" thickBot="1" x14ac:dyDescent="0.3">
      <c r="A757" s="254" t="str">
        <f t="shared" si="23"/>
        <v>221108</v>
      </c>
      <c r="B757" s="240" t="s">
        <v>1095</v>
      </c>
      <c r="C757" s="188" t="s">
        <v>2339</v>
      </c>
      <c r="D757" s="188" t="s">
        <v>5</v>
      </c>
      <c r="E757" s="208">
        <v>-35000000</v>
      </c>
      <c r="F757" s="208">
        <v>-35000000</v>
      </c>
      <c r="G757" s="208">
        <v>-35000000</v>
      </c>
      <c r="H757" s="208">
        <v>-35000000</v>
      </c>
      <c r="I757" s="208">
        <v>-35000000</v>
      </c>
      <c r="J757" s="208">
        <v>-35000000</v>
      </c>
      <c r="K757" s="208">
        <v>-35000000</v>
      </c>
      <c r="L757" s="208">
        <v>-35000000</v>
      </c>
      <c r="M757" s="208">
        <v>-35000000</v>
      </c>
      <c r="N757" s="208">
        <v>-35000000</v>
      </c>
      <c r="O757" s="208">
        <v>-35000000</v>
      </c>
      <c r="P757" s="208">
        <v>-35000000</v>
      </c>
      <c r="Q757" s="208">
        <v>-35000000</v>
      </c>
      <c r="R757" s="208">
        <v>-35000000</v>
      </c>
      <c r="S757" s="208">
        <v>-35000000</v>
      </c>
      <c r="T757" s="208">
        <v>-35000000</v>
      </c>
      <c r="U757" s="208">
        <v>-35000000</v>
      </c>
      <c r="V757" s="208">
        <v>-35000000</v>
      </c>
      <c r="W757" s="208">
        <v>-35000000</v>
      </c>
      <c r="X757" s="208">
        <v>-35000000</v>
      </c>
      <c r="Y757" s="208">
        <v>-35000000</v>
      </c>
      <c r="Z757" s="208">
        <v>-35000000</v>
      </c>
      <c r="AA757" s="178">
        <f t="shared" si="22"/>
        <v>-35000000</v>
      </c>
    </row>
    <row r="758" spans="1:28" ht="15.75" thickBot="1" x14ac:dyDescent="0.3">
      <c r="A758" s="254" t="str">
        <f t="shared" si="23"/>
        <v>221109</v>
      </c>
      <c r="B758" s="240" t="s">
        <v>1097</v>
      </c>
      <c r="C758" s="188" t="s">
        <v>2340</v>
      </c>
      <c r="D758" s="188" t="s">
        <v>5</v>
      </c>
      <c r="E758" s="209">
        <v>-40000000</v>
      </c>
      <c r="F758" s="209">
        <v>-40000000</v>
      </c>
      <c r="G758" s="209">
        <v>-40000000</v>
      </c>
      <c r="H758" s="209">
        <v>-40000000</v>
      </c>
      <c r="I758" s="209">
        <v>-40000000</v>
      </c>
      <c r="J758" s="209">
        <v>-40000000</v>
      </c>
      <c r="K758" s="209">
        <v>-40000000</v>
      </c>
      <c r="L758" s="209">
        <v>-40000000</v>
      </c>
      <c r="M758" s="209">
        <v>-40000000</v>
      </c>
      <c r="N758" s="209">
        <v>-40000000</v>
      </c>
      <c r="O758" s="209">
        <v>-40000000</v>
      </c>
      <c r="P758" s="209">
        <v>-40000000</v>
      </c>
      <c r="Q758" s="209">
        <v>-40000000</v>
      </c>
      <c r="R758" s="209">
        <v>-40000000</v>
      </c>
      <c r="S758" s="209">
        <v>-40000000</v>
      </c>
      <c r="T758" s="209">
        <v>-40000000</v>
      </c>
      <c r="U758" s="209">
        <v>-40000000</v>
      </c>
      <c r="V758" s="209">
        <v>-40000000</v>
      </c>
      <c r="W758" s="209">
        <v>-40000000</v>
      </c>
      <c r="X758" s="209">
        <v>-40000000</v>
      </c>
      <c r="Y758" s="209">
        <v>-40000000</v>
      </c>
      <c r="Z758" s="209">
        <v>-40000000</v>
      </c>
      <c r="AA758" s="178">
        <f t="shared" si="22"/>
        <v>-40000000</v>
      </c>
    </row>
    <row r="759" spans="1:28" ht="15.75" thickBot="1" x14ac:dyDescent="0.3">
      <c r="A759" s="254" t="str">
        <f t="shared" si="23"/>
        <v>221110</v>
      </c>
      <c r="B759" s="240" t="s">
        <v>1099</v>
      </c>
      <c r="C759" s="188" t="s">
        <v>2341</v>
      </c>
      <c r="D759" s="188" t="s">
        <v>5</v>
      </c>
      <c r="E759" s="208">
        <v>-25000000</v>
      </c>
      <c r="F759" s="208">
        <v>-25000000</v>
      </c>
      <c r="G759" s="208">
        <v>-25000000</v>
      </c>
      <c r="H759" s="208">
        <v>-25000000</v>
      </c>
      <c r="I759" s="208">
        <v>-25000000</v>
      </c>
      <c r="J759" s="208">
        <v>-25000000</v>
      </c>
      <c r="K759" s="208">
        <v>-25000000</v>
      </c>
      <c r="L759" s="208">
        <v>-25000000</v>
      </c>
      <c r="M759" s="208">
        <v>-25000000</v>
      </c>
      <c r="N759" s="208">
        <v>-25000000</v>
      </c>
      <c r="O759" s="208">
        <v>-25000000</v>
      </c>
      <c r="P759" s="208">
        <v>-25000000</v>
      </c>
      <c r="Q759" s="208">
        <v>-25000000</v>
      </c>
      <c r="R759" s="208">
        <v>-25000000</v>
      </c>
      <c r="S759" s="208">
        <v>-25000000</v>
      </c>
      <c r="T759" s="208">
        <v>-25000000</v>
      </c>
      <c r="U759" s="208">
        <v>-25000000</v>
      </c>
      <c r="V759" s="208">
        <v>-25000000</v>
      </c>
      <c r="W759" s="208">
        <v>-25000000</v>
      </c>
      <c r="X759" s="208">
        <v>-25000000</v>
      </c>
      <c r="Y759" s="208">
        <v>-25000000</v>
      </c>
      <c r="Z759" s="208">
        <v>-25000000</v>
      </c>
      <c r="AA759" s="178">
        <f t="shared" si="22"/>
        <v>-25000000</v>
      </c>
    </row>
    <row r="760" spans="1:28" ht="15.75" thickBot="1" x14ac:dyDescent="0.3">
      <c r="A760" s="254" t="str">
        <f t="shared" si="23"/>
        <v>221112</v>
      </c>
      <c r="B760" s="240" t="s">
        <v>1101</v>
      </c>
      <c r="C760" s="188" t="s">
        <v>2342</v>
      </c>
      <c r="D760" s="188" t="s">
        <v>5</v>
      </c>
      <c r="E760" s="209">
        <v>-75000000</v>
      </c>
      <c r="F760" s="209">
        <v>-75000000</v>
      </c>
      <c r="G760" s="209">
        <v>-75000000</v>
      </c>
      <c r="H760" s="209">
        <v>-75000000</v>
      </c>
      <c r="I760" s="209">
        <v>-75000000</v>
      </c>
      <c r="J760" s="209">
        <v>-75000000</v>
      </c>
      <c r="K760" s="209">
        <v>-75000000</v>
      </c>
      <c r="L760" s="209">
        <v>-75000000</v>
      </c>
      <c r="M760" s="209">
        <v>-75000000</v>
      </c>
      <c r="N760" s="209">
        <v>-75000000</v>
      </c>
      <c r="O760" s="209">
        <v>-75000000</v>
      </c>
      <c r="P760" s="209">
        <v>-75000000</v>
      </c>
      <c r="Q760" s="209">
        <v>-75000000</v>
      </c>
      <c r="R760" s="209">
        <v>-75000000</v>
      </c>
      <c r="S760" s="209">
        <v>-75000000</v>
      </c>
      <c r="T760" s="209">
        <v>-75000000</v>
      </c>
      <c r="U760" s="209">
        <v>-75000000</v>
      </c>
      <c r="V760" s="209">
        <v>-75000000</v>
      </c>
      <c r="W760" s="209">
        <v>-75000000</v>
      </c>
      <c r="X760" s="209">
        <v>-75000000</v>
      </c>
      <c r="Y760" s="209">
        <v>-75000000</v>
      </c>
      <c r="Z760" s="209">
        <v>-75000000</v>
      </c>
      <c r="AA760" s="178">
        <f t="shared" si="22"/>
        <v>-75000000</v>
      </c>
    </row>
    <row r="761" spans="1:28" ht="15.75" thickBot="1" x14ac:dyDescent="0.3">
      <c r="A761" s="254" t="str">
        <f t="shared" si="23"/>
        <v>221113</v>
      </c>
      <c r="B761" s="240" t="s">
        <v>2343</v>
      </c>
      <c r="C761" s="188" t="s">
        <v>2344</v>
      </c>
      <c r="D761" s="188" t="s">
        <v>5</v>
      </c>
      <c r="E761" s="208">
        <v>0</v>
      </c>
      <c r="F761" s="208">
        <v>0</v>
      </c>
      <c r="G761" s="208">
        <v>0</v>
      </c>
      <c r="H761" s="208">
        <v>0</v>
      </c>
      <c r="I761" s="208">
        <v>0</v>
      </c>
      <c r="J761" s="208">
        <v>-50000000</v>
      </c>
      <c r="K761" s="208">
        <v>-50000000</v>
      </c>
      <c r="L761" s="208">
        <v>-50000000</v>
      </c>
      <c r="M761" s="208">
        <v>-50000000</v>
      </c>
      <c r="N761" s="208">
        <v>-50000000</v>
      </c>
      <c r="O761" s="208">
        <v>-50000000</v>
      </c>
      <c r="P761" s="208">
        <v>-50000000</v>
      </c>
      <c r="Q761" s="208">
        <v>-50000000</v>
      </c>
      <c r="R761" s="208">
        <v>-50000000</v>
      </c>
      <c r="S761" s="208">
        <v>-50000000</v>
      </c>
      <c r="T761" s="208">
        <v>-50000000</v>
      </c>
      <c r="U761" s="208">
        <v>-50000000</v>
      </c>
      <c r="V761" s="208">
        <v>-50000000</v>
      </c>
      <c r="W761" s="208">
        <v>-50000000</v>
      </c>
      <c r="X761" s="208">
        <v>-50000000</v>
      </c>
      <c r="Y761" s="208">
        <v>-50000000</v>
      </c>
      <c r="Z761" s="208">
        <v>-50000000</v>
      </c>
      <c r="AA761" s="178">
        <f t="shared" si="22"/>
        <v>-50000000</v>
      </c>
    </row>
    <row r="762" spans="1:28" ht="15.75" thickBot="1" x14ac:dyDescent="0.3">
      <c r="A762" s="254" t="str">
        <f t="shared" si="23"/>
        <v>221114</v>
      </c>
      <c r="B762" s="240" t="s">
        <v>3632</v>
      </c>
      <c r="C762" s="188" t="s">
        <v>3633</v>
      </c>
      <c r="D762" s="188" t="s">
        <v>5</v>
      </c>
      <c r="E762" s="209"/>
      <c r="F762" s="209"/>
      <c r="G762" s="209"/>
      <c r="H762" s="209"/>
      <c r="I762" s="209"/>
      <c r="J762" s="209"/>
      <c r="K762" s="209"/>
      <c r="L762" s="209"/>
      <c r="M762" s="209"/>
      <c r="N762" s="209"/>
      <c r="O762" s="209"/>
      <c r="P762" s="209"/>
      <c r="Q762" s="209"/>
      <c r="R762" s="209">
        <v>0</v>
      </c>
      <c r="S762" s="209">
        <v>0</v>
      </c>
      <c r="T762" s="209">
        <v>-90000000</v>
      </c>
      <c r="U762" s="209">
        <v>-90000000</v>
      </c>
      <c r="V762" s="209">
        <v>-90000000</v>
      </c>
      <c r="W762" s="209">
        <v>-90000000</v>
      </c>
      <c r="X762" s="209">
        <v>-90000000</v>
      </c>
      <c r="Y762" s="209">
        <v>-90000000</v>
      </c>
      <c r="Z762" s="209">
        <v>-90000000</v>
      </c>
      <c r="AA762" s="178">
        <f t="shared" si="22"/>
        <v>-90000000</v>
      </c>
    </row>
    <row r="763" spans="1:28" ht="15.75" thickBot="1" x14ac:dyDescent="0.3">
      <c r="A763" s="254" t="str">
        <f t="shared" si="23"/>
        <v>221115</v>
      </c>
      <c r="B763" s="240" t="s">
        <v>3634</v>
      </c>
      <c r="C763" s="188" t="s">
        <v>3635</v>
      </c>
      <c r="D763" s="188" t="s">
        <v>5</v>
      </c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>
        <v>0</v>
      </c>
      <c r="S763" s="208">
        <v>0</v>
      </c>
      <c r="T763" s="208">
        <v>-50000000</v>
      </c>
      <c r="U763" s="208">
        <v>-50000000</v>
      </c>
      <c r="V763" s="208">
        <v>-50000000</v>
      </c>
      <c r="W763" s="208">
        <v>-50000000</v>
      </c>
      <c r="X763" s="208">
        <v>-50000000</v>
      </c>
      <c r="Y763" s="208">
        <v>-50000000</v>
      </c>
      <c r="Z763" s="208">
        <v>-50000000</v>
      </c>
      <c r="AA763" s="178">
        <f t="shared" si="22"/>
        <v>-50000000</v>
      </c>
    </row>
    <row r="764" spans="1:28" ht="15.75" thickBot="1" x14ac:dyDescent="0.3">
      <c r="A764" s="254" t="str">
        <f t="shared" si="23"/>
        <v>500156</v>
      </c>
      <c r="B764" s="238" t="s">
        <v>2345</v>
      </c>
      <c r="C764" s="244">
        <v>500156</v>
      </c>
      <c r="D764" s="256"/>
      <c r="E764" s="209">
        <v>-283491520.89999998</v>
      </c>
      <c r="F764" s="209">
        <v>-262574441.50999999</v>
      </c>
      <c r="G764" s="209">
        <v>-283460667.82999998</v>
      </c>
      <c r="H764" s="209">
        <v>-298021558.39999998</v>
      </c>
      <c r="I764" s="209">
        <v>-325195842.29000002</v>
      </c>
      <c r="J764" s="209">
        <v>-368257553.22000003</v>
      </c>
      <c r="K764" s="209">
        <v>-377521750.38</v>
      </c>
      <c r="L764" s="209">
        <v>-421251962</v>
      </c>
      <c r="M764" s="209">
        <v>-493495308.14999998</v>
      </c>
      <c r="N764" s="209">
        <v>-493495308.14999998</v>
      </c>
      <c r="O764" s="209">
        <v>-449081285.20999998</v>
      </c>
      <c r="P764" s="209">
        <v>-526000603.11000001</v>
      </c>
      <c r="Q764" s="209">
        <v>-505475375.86000001</v>
      </c>
      <c r="R764" s="209">
        <v>-449896863.62</v>
      </c>
      <c r="S764" s="209">
        <v>-448796324.95999998</v>
      </c>
      <c r="T764" s="209">
        <v>-270176053.61000001</v>
      </c>
      <c r="U764" s="209">
        <v>-260800933.88999999</v>
      </c>
      <c r="V764" s="209">
        <v>-276018865.26999998</v>
      </c>
      <c r="W764" s="209">
        <v>-321671195.60000002</v>
      </c>
      <c r="X764" s="209">
        <v>-350268805.94</v>
      </c>
      <c r="Y764" s="209">
        <v>-427676201.13</v>
      </c>
      <c r="Z764" s="209">
        <v>-435779900.42000002</v>
      </c>
      <c r="AA764" s="178">
        <f t="shared" si="22"/>
        <v>-435779900.42000002</v>
      </c>
    </row>
    <row r="765" spans="1:28" ht="15.75" thickBot="1" x14ac:dyDescent="0.3">
      <c r="A765" s="254" t="str">
        <f t="shared" si="23"/>
        <v>500168</v>
      </c>
      <c r="B765" s="239" t="s">
        <v>2347</v>
      </c>
      <c r="C765" s="245">
        <v>500168</v>
      </c>
      <c r="D765" s="257"/>
      <c r="E765" s="208">
        <v>-27400000.010000002</v>
      </c>
      <c r="F765" s="208">
        <v>-29500000.02</v>
      </c>
      <c r="G765" s="208">
        <v>-47100000.030000001</v>
      </c>
      <c r="H765" s="208">
        <v>-66700000.039999999</v>
      </c>
      <c r="I765" s="208">
        <v>-105700000.03</v>
      </c>
      <c r="J765" s="208">
        <v>-100500000.05</v>
      </c>
      <c r="K765" s="208">
        <v>-124800000.05</v>
      </c>
      <c r="L765" s="208">
        <v>-143500000.06999999</v>
      </c>
      <c r="M765" s="208">
        <v>-217500000.12</v>
      </c>
      <c r="N765" s="208">
        <v>-217500000.12</v>
      </c>
      <c r="O765" s="208">
        <v>-177500000.13999999</v>
      </c>
      <c r="P765" s="208">
        <v>-198000000.11000001</v>
      </c>
      <c r="Q765" s="208">
        <v>-176299999.66</v>
      </c>
      <c r="R765" s="208">
        <v>-157700000</v>
      </c>
      <c r="S765" s="208">
        <v>-161900000</v>
      </c>
      <c r="T765" s="208">
        <v>0</v>
      </c>
      <c r="U765" s="208">
        <v>0</v>
      </c>
      <c r="V765" s="208">
        <v>-0.01</v>
      </c>
      <c r="W765" s="208">
        <v>-45500000.009999998</v>
      </c>
      <c r="X765" s="208">
        <v>-64900000</v>
      </c>
      <c r="Y765" s="208">
        <v>-131300000</v>
      </c>
      <c r="Z765" s="208">
        <v>-125100000</v>
      </c>
      <c r="AA765" s="178">
        <f t="shared" si="22"/>
        <v>-125100000</v>
      </c>
    </row>
    <row r="766" spans="1:28" ht="15.75" thickBot="1" x14ac:dyDescent="0.3">
      <c r="A766" s="254" t="str">
        <f t="shared" si="23"/>
        <v>231002</v>
      </c>
      <c r="B766" s="240" t="s">
        <v>1103</v>
      </c>
      <c r="C766" s="188" t="s">
        <v>1104</v>
      </c>
      <c r="D766" s="188" t="s">
        <v>5</v>
      </c>
      <c r="E766" s="209">
        <v>-27400000.010000002</v>
      </c>
      <c r="F766" s="209">
        <v>-29500000.02</v>
      </c>
      <c r="G766" s="209">
        <v>-47100000.030000001</v>
      </c>
      <c r="H766" s="209">
        <v>-66700000.039999999</v>
      </c>
      <c r="I766" s="209">
        <v>-105700000.03</v>
      </c>
      <c r="J766" s="209">
        <v>-100500000.05</v>
      </c>
      <c r="K766" s="209">
        <v>-124800000.05</v>
      </c>
      <c r="L766" s="209">
        <v>-143500000.06999999</v>
      </c>
      <c r="M766" s="209">
        <v>-217500000.12</v>
      </c>
      <c r="N766" s="209">
        <v>-217500000.12</v>
      </c>
      <c r="O766" s="209">
        <v>-177500000.13999999</v>
      </c>
      <c r="P766" s="209">
        <v>-198000000.11000001</v>
      </c>
      <c r="Q766" s="209">
        <v>-176299999.66</v>
      </c>
      <c r="R766" s="209">
        <v>-157700000</v>
      </c>
      <c r="S766" s="209">
        <v>-161900000</v>
      </c>
      <c r="T766" s="209">
        <v>0</v>
      </c>
      <c r="U766" s="209">
        <v>0</v>
      </c>
      <c r="V766" s="209">
        <v>-0.01</v>
      </c>
      <c r="W766" s="209">
        <v>-45500000.009999998</v>
      </c>
      <c r="X766" s="209">
        <v>-64900000</v>
      </c>
      <c r="Y766" s="209">
        <v>-131300000</v>
      </c>
      <c r="Z766" s="209">
        <v>-125100000</v>
      </c>
      <c r="AA766" s="178">
        <f t="shared" si="22"/>
        <v>-125100000</v>
      </c>
    </row>
    <row r="767" spans="1:28" ht="15.75" thickBot="1" x14ac:dyDescent="0.3">
      <c r="A767" s="254" t="str">
        <f t="shared" si="23"/>
        <v>231003</v>
      </c>
      <c r="B767" s="240" t="s">
        <v>2349</v>
      </c>
      <c r="C767" s="188" t="s">
        <v>2350</v>
      </c>
      <c r="D767" s="188" t="s">
        <v>5</v>
      </c>
      <c r="E767" s="209">
        <v>0</v>
      </c>
      <c r="F767" s="209">
        <v>0</v>
      </c>
      <c r="G767" s="209">
        <v>0</v>
      </c>
      <c r="H767" s="209">
        <v>0</v>
      </c>
      <c r="I767" s="209">
        <v>0</v>
      </c>
      <c r="J767" s="209">
        <v>0</v>
      </c>
      <c r="K767" s="209">
        <v>0</v>
      </c>
      <c r="L767" s="209">
        <v>0</v>
      </c>
      <c r="M767" s="209">
        <v>0</v>
      </c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  <c r="AA767" s="178">
        <f t="shared" si="22"/>
        <v>0</v>
      </c>
    </row>
    <row r="768" spans="1:28" ht="15.75" thickBot="1" x14ac:dyDescent="0.3">
      <c r="A768" s="254" t="str">
        <f t="shared" si="23"/>
        <v>001108</v>
      </c>
      <c r="B768" s="239" t="s">
        <v>2351</v>
      </c>
      <c r="C768" s="188" t="s">
        <v>3805</v>
      </c>
      <c r="D768" s="257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>
        <v>0</v>
      </c>
      <c r="Y768" s="208">
        <v>0</v>
      </c>
      <c r="Z768" s="208">
        <v>-191759</v>
      </c>
      <c r="AA768" s="178">
        <f t="shared" si="22"/>
        <v>-191759</v>
      </c>
      <c r="AB768" s="204"/>
    </row>
    <row r="769" spans="1:28" ht="15.75" thickBot="1" x14ac:dyDescent="0.3">
      <c r="A769" s="254" t="str">
        <f t="shared" si="23"/>
        <v>243602</v>
      </c>
      <c r="B769" s="240" t="s">
        <v>3806</v>
      </c>
      <c r="C769" s="188" t="s">
        <v>3807</v>
      </c>
      <c r="D769" s="188" t="s">
        <v>5</v>
      </c>
      <c r="E769" s="209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>
        <v>0</v>
      </c>
      <c r="Y769" s="209">
        <v>0</v>
      </c>
      <c r="Z769" s="209">
        <v>-191759</v>
      </c>
      <c r="AA769" s="178">
        <f t="shared" si="22"/>
        <v>-191759</v>
      </c>
      <c r="AB769" s="204"/>
    </row>
    <row r="770" spans="1:28" ht="15.75" thickBot="1" x14ac:dyDescent="0.3">
      <c r="A770" s="254" t="str">
        <f t="shared" si="23"/>
        <v>001107</v>
      </c>
      <c r="B770" s="239" t="s">
        <v>2351</v>
      </c>
      <c r="C770" s="245" t="s">
        <v>3636</v>
      </c>
      <c r="D770" s="257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>
        <v>0</v>
      </c>
      <c r="S770" s="208">
        <v>0</v>
      </c>
      <c r="T770" s="208">
        <v>-4140618.43</v>
      </c>
      <c r="U770" s="208">
        <v>0</v>
      </c>
      <c r="V770" s="208">
        <v>0</v>
      </c>
      <c r="W770" s="208">
        <v>-3075113.4</v>
      </c>
      <c r="X770" s="208">
        <v>0</v>
      </c>
      <c r="Y770" s="208">
        <v>0</v>
      </c>
      <c r="Z770" s="208">
        <v>-1979051.08</v>
      </c>
      <c r="AA770" s="178">
        <f t="shared" si="22"/>
        <v>-1979051.08</v>
      </c>
    </row>
    <row r="771" spans="1:28" ht="15.75" thickBot="1" x14ac:dyDescent="0.3">
      <c r="A771" s="254" t="str">
        <f t="shared" si="23"/>
        <v>243600</v>
      </c>
      <c r="B771" s="239" t="s">
        <v>3637</v>
      </c>
      <c r="C771" s="245" t="s">
        <v>3638</v>
      </c>
      <c r="D771" s="188" t="s">
        <v>5</v>
      </c>
      <c r="E771" s="209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>
        <v>0</v>
      </c>
      <c r="S771" s="209">
        <v>0</v>
      </c>
      <c r="T771" s="209">
        <v>-4140618.43</v>
      </c>
      <c r="U771" s="209">
        <v>0</v>
      </c>
      <c r="V771" s="209">
        <v>0</v>
      </c>
      <c r="W771" s="209">
        <v>-3075113.4</v>
      </c>
      <c r="X771" s="209">
        <v>0</v>
      </c>
      <c r="Y771" s="209">
        <v>0</v>
      </c>
      <c r="Z771" s="209">
        <v>-1979051.08</v>
      </c>
      <c r="AA771" s="178">
        <f t="shared" si="22"/>
        <v>-1979051.08</v>
      </c>
    </row>
    <row r="772" spans="1:28" ht="15.75" thickBot="1" x14ac:dyDescent="0.3">
      <c r="A772" s="254" t="str">
        <f t="shared" si="23"/>
        <v>500169</v>
      </c>
      <c r="B772" s="239" t="s">
        <v>2351</v>
      </c>
      <c r="C772" s="245">
        <v>500169</v>
      </c>
      <c r="D772" s="257"/>
      <c r="E772" s="208">
        <v>-74784504.870000005</v>
      </c>
      <c r="F772" s="208">
        <v>-74784504.870000005</v>
      </c>
      <c r="G772" s="208">
        <v>-74784504.870000005</v>
      </c>
      <c r="H772" s="208">
        <v>-74784504.870000005</v>
      </c>
      <c r="I772" s="208">
        <v>-74784504.870000005</v>
      </c>
      <c r="J772" s="208">
        <v>-84940241.150000006</v>
      </c>
      <c r="K772" s="208">
        <v>-84940241.150000006</v>
      </c>
      <c r="L772" s="208">
        <v>-84940241.150000006</v>
      </c>
      <c r="M772" s="208">
        <v>-29989043</v>
      </c>
      <c r="N772" s="208">
        <v>-29989043</v>
      </c>
      <c r="O772" s="208">
        <v>-29989043</v>
      </c>
      <c r="P772" s="208">
        <v>-103992539</v>
      </c>
      <c r="Q772" s="208">
        <v>-104084072</v>
      </c>
      <c r="R772" s="208">
        <v>-104084072</v>
      </c>
      <c r="S772" s="208">
        <v>-104084072</v>
      </c>
      <c r="T772" s="208">
        <v>-104358671</v>
      </c>
      <c r="U772" s="208">
        <v>-104358671</v>
      </c>
      <c r="V772" s="208">
        <v>-104358671</v>
      </c>
      <c r="W772" s="208">
        <v>-94633195</v>
      </c>
      <c r="X772" s="208">
        <v>-94633195</v>
      </c>
      <c r="Y772" s="208">
        <v>-94633195</v>
      </c>
      <c r="Z772" s="208">
        <v>-74906526</v>
      </c>
      <c r="AA772" s="178">
        <f t="shared" si="22"/>
        <v>-74906526</v>
      </c>
    </row>
    <row r="773" spans="1:28" ht="15.75" thickBot="1" x14ac:dyDescent="0.3">
      <c r="A773" s="254" t="str">
        <f t="shared" si="23"/>
        <v>174000</v>
      </c>
      <c r="B773" s="240" t="s">
        <v>988</v>
      </c>
      <c r="C773" s="188" t="s">
        <v>1106</v>
      </c>
      <c r="D773" s="188" t="s">
        <v>5</v>
      </c>
      <c r="E773" s="209">
        <v>215495.13</v>
      </c>
      <c r="F773" s="209">
        <v>215495.13</v>
      </c>
      <c r="G773" s="209">
        <v>215495.13</v>
      </c>
      <c r="H773" s="209">
        <v>215495.13</v>
      </c>
      <c r="I773" s="209">
        <v>215495.13</v>
      </c>
      <c r="J773" s="209">
        <v>59758.85</v>
      </c>
      <c r="K773" s="209">
        <v>59758.85</v>
      </c>
      <c r="L773" s="209">
        <v>59758.85</v>
      </c>
      <c r="M773" s="209">
        <v>10957</v>
      </c>
      <c r="N773" s="209">
        <v>10957</v>
      </c>
      <c r="O773" s="209">
        <v>10957</v>
      </c>
      <c r="P773" s="209">
        <v>1007461</v>
      </c>
      <c r="Q773" s="209">
        <v>915928</v>
      </c>
      <c r="R773" s="209">
        <v>915928</v>
      </c>
      <c r="S773" s="209">
        <v>915928</v>
      </c>
      <c r="T773" s="209">
        <v>641329</v>
      </c>
      <c r="U773" s="209">
        <v>641329</v>
      </c>
      <c r="V773" s="209">
        <v>641329</v>
      </c>
      <c r="W773" s="209">
        <v>366805</v>
      </c>
      <c r="X773" s="209">
        <v>366805</v>
      </c>
      <c r="Y773" s="209">
        <v>366805</v>
      </c>
      <c r="Z773" s="209">
        <v>93474</v>
      </c>
      <c r="AA773" s="178">
        <f t="shared" si="22"/>
        <v>93474</v>
      </c>
    </row>
    <row r="774" spans="1:28" ht="15.75" thickBot="1" x14ac:dyDescent="0.3">
      <c r="A774" s="254" t="str">
        <f t="shared" si="23"/>
        <v>239001</v>
      </c>
      <c r="B774" s="240" t="s">
        <v>1047</v>
      </c>
      <c r="C774" s="188" t="s">
        <v>1108</v>
      </c>
      <c r="D774" s="188" t="s">
        <v>5</v>
      </c>
      <c r="E774" s="208">
        <v>-75000000</v>
      </c>
      <c r="F774" s="208">
        <v>-75000000</v>
      </c>
      <c r="G774" s="208">
        <v>-75000000</v>
      </c>
      <c r="H774" s="208">
        <v>-75000000</v>
      </c>
      <c r="I774" s="208">
        <v>-75000000</v>
      </c>
      <c r="J774" s="208">
        <v>-85000000</v>
      </c>
      <c r="K774" s="208">
        <v>-85000000</v>
      </c>
      <c r="L774" s="208">
        <v>-85000000</v>
      </c>
      <c r="M774" s="208">
        <v>-30000000</v>
      </c>
      <c r="N774" s="208">
        <v>-30000000</v>
      </c>
      <c r="O774" s="208">
        <v>-30000000</v>
      </c>
      <c r="P774" s="208">
        <v>-105000000</v>
      </c>
      <c r="Q774" s="208">
        <v>-105000000</v>
      </c>
      <c r="R774" s="208">
        <v>-105000000</v>
      </c>
      <c r="S774" s="208">
        <v>-105000000</v>
      </c>
      <c r="T774" s="208">
        <v>-105000000</v>
      </c>
      <c r="U774" s="208">
        <v>-105000000</v>
      </c>
      <c r="V774" s="208">
        <v>-105000000</v>
      </c>
      <c r="W774" s="208">
        <v>-95000000</v>
      </c>
      <c r="X774" s="208">
        <v>-95000000</v>
      </c>
      <c r="Y774" s="208">
        <v>-95000000</v>
      </c>
      <c r="Z774" s="208">
        <v>-75000000</v>
      </c>
      <c r="AA774" s="178">
        <f t="shared" si="22"/>
        <v>-75000000</v>
      </c>
    </row>
    <row r="775" spans="1:28" ht="15.75" thickBot="1" x14ac:dyDescent="0.3">
      <c r="A775" s="254" t="str">
        <f t="shared" si="23"/>
        <v>500170</v>
      </c>
      <c r="B775" s="239" t="s">
        <v>1110</v>
      </c>
      <c r="C775" s="245">
        <v>500170</v>
      </c>
      <c r="D775" s="257"/>
      <c r="E775" s="209">
        <v>-72829945.489999995</v>
      </c>
      <c r="F775" s="209">
        <v>-78676382.609999999</v>
      </c>
      <c r="G775" s="209">
        <v>-70084214.209999993</v>
      </c>
      <c r="H775" s="209">
        <v>-72201040.140000001</v>
      </c>
      <c r="I775" s="209">
        <v>-70943924.340000004</v>
      </c>
      <c r="J775" s="209">
        <v>-79595083.75</v>
      </c>
      <c r="K775" s="209">
        <v>-78422844.819999993</v>
      </c>
      <c r="L775" s="209">
        <v>-106084200.41</v>
      </c>
      <c r="M775" s="209">
        <v>-114900020.19</v>
      </c>
      <c r="N775" s="209">
        <v>-114900020.19</v>
      </c>
      <c r="O775" s="209">
        <v>-125186280.34</v>
      </c>
      <c r="P775" s="209">
        <v>-109218958.59999999</v>
      </c>
      <c r="Q775" s="209">
        <v>-102226805.22</v>
      </c>
      <c r="R775" s="209">
        <v>-77343797.579999998</v>
      </c>
      <c r="S775" s="209">
        <v>-86324053.200000003</v>
      </c>
      <c r="T775" s="209">
        <v>-74852306.519999996</v>
      </c>
      <c r="U775" s="209">
        <v>-76200226.849999994</v>
      </c>
      <c r="V775" s="209">
        <v>-88000647.390000001</v>
      </c>
      <c r="W775" s="209">
        <v>-75059838.189999998</v>
      </c>
      <c r="X775" s="209">
        <v>-83945136.159999996</v>
      </c>
      <c r="Y775" s="209">
        <v>-106831730.34999999</v>
      </c>
      <c r="Z775" s="209">
        <v>-110750868.33</v>
      </c>
      <c r="AA775" s="178">
        <f t="shared" si="22"/>
        <v>-110750868.33</v>
      </c>
    </row>
    <row r="776" spans="1:28" ht="15.75" thickBot="1" x14ac:dyDescent="0.3">
      <c r="A776" s="254" t="str">
        <f t="shared" si="23"/>
        <v>232000</v>
      </c>
      <c r="B776" s="240" t="s">
        <v>1112</v>
      </c>
      <c r="C776" s="188" t="s">
        <v>2353</v>
      </c>
      <c r="D776" s="188" t="s">
        <v>5</v>
      </c>
      <c r="E776" s="208">
        <v>-14184697.91</v>
      </c>
      <c r="F776" s="208">
        <v>-15153643.23</v>
      </c>
      <c r="G776" s="208">
        <v>-13423901.529999999</v>
      </c>
      <c r="H776" s="208">
        <v>-15842047.880000001</v>
      </c>
      <c r="I776" s="208">
        <v>-28875109.859999999</v>
      </c>
      <c r="J776" s="208">
        <v>-18138737.969999999</v>
      </c>
      <c r="K776" s="208">
        <v>-16391805.550000001</v>
      </c>
      <c r="L776" s="208">
        <v>-16345656.289999999</v>
      </c>
      <c r="M776" s="208">
        <v>-14719161.369999999</v>
      </c>
      <c r="N776" s="208">
        <v>-14719161.369999999</v>
      </c>
      <c r="O776" s="208">
        <v>-12449676.439999999</v>
      </c>
      <c r="P776" s="208">
        <v>-15311607.93</v>
      </c>
      <c r="Q776" s="208">
        <v>-15602412.039999999</v>
      </c>
      <c r="R776" s="208">
        <v>-15634926.9</v>
      </c>
      <c r="S776" s="208">
        <v>-18616516.390000001</v>
      </c>
      <c r="T776" s="208">
        <v>-22473769.77</v>
      </c>
      <c r="U776" s="208">
        <v>-14669312.720000001</v>
      </c>
      <c r="V776" s="208">
        <v>-14693596.189999999</v>
      </c>
      <c r="W776" s="208">
        <v>-16757125.310000001</v>
      </c>
      <c r="X776" s="208">
        <v>-18053162.43</v>
      </c>
      <c r="Y776" s="208">
        <v>-21317194.809999999</v>
      </c>
      <c r="Z776" s="208">
        <v>-13805651.210000001</v>
      </c>
      <c r="AA776" s="178">
        <f t="shared" ref="AA776:AA839" si="24">Z776</f>
        <v>-13805651.210000001</v>
      </c>
    </row>
    <row r="777" spans="1:28" ht="15.75" thickBot="1" x14ac:dyDescent="0.3">
      <c r="A777" s="254" t="str">
        <f t="shared" si="23"/>
        <v>232001</v>
      </c>
      <c r="B777" s="240" t="s">
        <v>1114</v>
      </c>
      <c r="C777" s="188" t="s">
        <v>2354</v>
      </c>
      <c r="D777" s="188" t="s">
        <v>5</v>
      </c>
      <c r="E777" s="209">
        <v>-7968226.9400000004</v>
      </c>
      <c r="F777" s="209">
        <v>-19935925.129999999</v>
      </c>
      <c r="G777" s="209">
        <v>-8734192.9700000007</v>
      </c>
      <c r="H777" s="209">
        <v>-12974314.779999999</v>
      </c>
      <c r="I777" s="209">
        <v>-11034026.859999999</v>
      </c>
      <c r="J777" s="209">
        <v>-10269397.949999999</v>
      </c>
      <c r="K777" s="209">
        <v>-10599736.300000001</v>
      </c>
      <c r="L777" s="209">
        <v>-9364984.5899999999</v>
      </c>
      <c r="M777" s="209">
        <v>-9209723.9199999999</v>
      </c>
      <c r="N777" s="209">
        <v>-9209723.9199999999</v>
      </c>
      <c r="O777" s="209">
        <v>-39932656.909999996</v>
      </c>
      <c r="P777" s="209">
        <v>-9373632.0099999998</v>
      </c>
      <c r="Q777" s="209">
        <v>-8697415.3800000008</v>
      </c>
      <c r="R777" s="209">
        <v>-36374206.310000002</v>
      </c>
      <c r="S777" s="209">
        <v>-23380305.149999999</v>
      </c>
      <c r="T777" s="209">
        <v>-8011817.2800000003</v>
      </c>
      <c r="U777" s="209">
        <v>-14387527.59</v>
      </c>
      <c r="V777" s="209">
        <v>-16012407.75</v>
      </c>
      <c r="W777" s="209">
        <v>-14790939.609999999</v>
      </c>
      <c r="X777" s="209">
        <v>-11508088.99</v>
      </c>
      <c r="Y777" s="209">
        <v>-20013177.260000002</v>
      </c>
      <c r="Z777" s="209">
        <v>-15753941.220000001</v>
      </c>
      <c r="AA777" s="178">
        <f t="shared" si="24"/>
        <v>-15753941.220000001</v>
      </c>
    </row>
    <row r="778" spans="1:28" ht="15.75" thickBot="1" x14ac:dyDescent="0.3">
      <c r="A778" s="254" t="str">
        <f t="shared" si="23"/>
        <v>232010</v>
      </c>
      <c r="B778" s="240" t="s">
        <v>1116</v>
      </c>
      <c r="C778" s="188" t="s">
        <v>2355</v>
      </c>
      <c r="D778" s="188" t="s">
        <v>5</v>
      </c>
      <c r="E778" s="208">
        <v>0</v>
      </c>
      <c r="F778" s="208">
        <v>0</v>
      </c>
      <c r="G778" s="208">
        <v>0</v>
      </c>
      <c r="H778" s="208">
        <v>0</v>
      </c>
      <c r="I778" s="208">
        <v>0</v>
      </c>
      <c r="J778" s="208">
        <v>0</v>
      </c>
      <c r="K778" s="208">
        <v>0</v>
      </c>
      <c r="L778" s="208">
        <v>0</v>
      </c>
      <c r="M778" s="208">
        <v>0</v>
      </c>
      <c r="N778" s="208">
        <v>0</v>
      </c>
      <c r="O778" s="208">
        <v>0</v>
      </c>
      <c r="P778" s="208">
        <v>0</v>
      </c>
      <c r="Q778" s="208">
        <v>0</v>
      </c>
      <c r="R778" s="208">
        <v>0</v>
      </c>
      <c r="S778" s="208">
        <v>0</v>
      </c>
      <c r="T778" s="208">
        <v>0</v>
      </c>
      <c r="U778" s="208">
        <v>0</v>
      </c>
      <c r="V778" s="208">
        <v>0</v>
      </c>
      <c r="W778" s="208">
        <v>0</v>
      </c>
      <c r="X778" s="208">
        <v>0</v>
      </c>
      <c r="Y778" s="208">
        <v>0</v>
      </c>
      <c r="Z778" s="208">
        <v>0</v>
      </c>
      <c r="AA778" s="178">
        <f t="shared" si="24"/>
        <v>0</v>
      </c>
    </row>
    <row r="779" spans="1:28" ht="15.75" thickBot="1" x14ac:dyDescent="0.3">
      <c r="A779" s="254" t="str">
        <f t="shared" si="23"/>
        <v>232014</v>
      </c>
      <c r="B779" s="240" t="s">
        <v>1118</v>
      </c>
      <c r="C779" s="188" t="s">
        <v>2356</v>
      </c>
      <c r="D779" s="188" t="s">
        <v>5</v>
      </c>
      <c r="E779" s="209">
        <v>-7468985.9900000002</v>
      </c>
      <c r="F779" s="209">
        <v>-6455552.2999999998</v>
      </c>
      <c r="G779" s="209">
        <v>-6914493.2400000002</v>
      </c>
      <c r="H779" s="209">
        <v>-5442257.0700000003</v>
      </c>
      <c r="I779" s="209">
        <v>-6352040.6600000001</v>
      </c>
      <c r="J779" s="209">
        <v>-7430695.4400000004</v>
      </c>
      <c r="K779" s="209">
        <v>-8886462.75</v>
      </c>
      <c r="L779" s="209">
        <v>-8038729.2699999996</v>
      </c>
      <c r="M779" s="209">
        <v>-6076883.2199999997</v>
      </c>
      <c r="N779" s="209">
        <v>-6076883.2199999997</v>
      </c>
      <c r="O779" s="209">
        <v>-3940038.09</v>
      </c>
      <c r="P779" s="209">
        <v>-13166782.84</v>
      </c>
      <c r="Q779" s="209">
        <v>-6565799.4800000004</v>
      </c>
      <c r="R779" s="209">
        <v>19081924.890000001</v>
      </c>
      <c r="S779" s="209">
        <v>-5333457.0599999996</v>
      </c>
      <c r="T779" s="209">
        <v>-6129174.0499999998</v>
      </c>
      <c r="U779" s="209">
        <v>-6735431.1699999999</v>
      </c>
      <c r="V779" s="209">
        <v>-5906088.8300000001</v>
      </c>
      <c r="W779" s="209">
        <v>-5957017.4900000002</v>
      </c>
      <c r="X779" s="209">
        <v>-6426913.2999999998</v>
      </c>
      <c r="Y779" s="209">
        <v>-8508201.2200000007</v>
      </c>
      <c r="Z779" s="209">
        <v>-5217055.67</v>
      </c>
      <c r="AA779" s="178">
        <f t="shared" si="24"/>
        <v>-5217055.67</v>
      </c>
    </row>
    <row r="780" spans="1:28" ht="15.75" thickBot="1" x14ac:dyDescent="0.3">
      <c r="A780" s="254" t="str">
        <f t="shared" si="23"/>
        <v>232017</v>
      </c>
      <c r="B780" s="240" t="s">
        <v>2357</v>
      </c>
      <c r="C780" s="188" t="s">
        <v>2358</v>
      </c>
      <c r="D780" s="188" t="s">
        <v>5</v>
      </c>
      <c r="E780" s="208">
        <v>0</v>
      </c>
      <c r="F780" s="208">
        <v>0</v>
      </c>
      <c r="G780" s="208">
        <v>0</v>
      </c>
      <c r="H780" s="208">
        <v>0</v>
      </c>
      <c r="I780" s="208">
        <v>0</v>
      </c>
      <c r="J780" s="208">
        <v>0</v>
      </c>
      <c r="K780" s="208">
        <v>0</v>
      </c>
      <c r="L780" s="208">
        <v>1140000</v>
      </c>
      <c r="M780" s="208">
        <v>0</v>
      </c>
      <c r="N780" s="208">
        <v>0</v>
      </c>
      <c r="O780" s="208">
        <v>0</v>
      </c>
      <c r="P780" s="208">
        <v>0</v>
      </c>
      <c r="Q780" s="208">
        <v>0</v>
      </c>
      <c r="R780" s="208">
        <v>0</v>
      </c>
      <c r="S780" s="208">
        <v>0</v>
      </c>
      <c r="T780" s="208">
        <v>0</v>
      </c>
      <c r="U780" s="208">
        <v>0</v>
      </c>
      <c r="V780" s="208">
        <v>0</v>
      </c>
      <c r="W780" s="208">
        <v>0</v>
      </c>
      <c r="X780" s="208">
        <v>0</v>
      </c>
      <c r="Y780" s="208">
        <v>0</v>
      </c>
      <c r="Z780" s="208">
        <v>0</v>
      </c>
      <c r="AA780" s="178">
        <f t="shared" si="24"/>
        <v>0</v>
      </c>
    </row>
    <row r="781" spans="1:28" ht="15.75" thickBot="1" x14ac:dyDescent="0.3">
      <c r="A781" s="254" t="str">
        <f t="shared" ref="A781:A844" si="25">RIGHT(C781,6)</f>
        <v>232021</v>
      </c>
      <c r="B781" s="240" t="s">
        <v>1120</v>
      </c>
      <c r="C781" s="188" t="s">
        <v>2359</v>
      </c>
      <c r="D781" s="188" t="s">
        <v>5</v>
      </c>
      <c r="E781" s="209">
        <v>-2358696.5699999998</v>
      </c>
      <c r="F781" s="209">
        <v>-2937769.58</v>
      </c>
      <c r="G781" s="209">
        <v>-3018778.6</v>
      </c>
      <c r="H781" s="209">
        <v>-1670625.79</v>
      </c>
      <c r="I781" s="209">
        <v>-2176418.77</v>
      </c>
      <c r="J781" s="209">
        <v>-2201173.86</v>
      </c>
      <c r="K781" s="209">
        <v>-2854847.56</v>
      </c>
      <c r="L781" s="209">
        <v>-3235614.34</v>
      </c>
      <c r="M781" s="209">
        <v>-1599543.23</v>
      </c>
      <c r="N781" s="209">
        <v>-1599543.23</v>
      </c>
      <c r="O781" s="209">
        <v>-2034682.83</v>
      </c>
      <c r="P781" s="209">
        <v>-5230894.63</v>
      </c>
      <c r="Q781" s="209">
        <v>-2275833.33</v>
      </c>
      <c r="R781" s="209">
        <v>-2588748.46</v>
      </c>
      <c r="S781" s="209">
        <v>-3138585.8</v>
      </c>
      <c r="T781" s="209">
        <v>-1387368.45</v>
      </c>
      <c r="U781" s="209">
        <v>-1874618.73</v>
      </c>
      <c r="V781" s="209">
        <v>-2197643.5</v>
      </c>
      <c r="W781" s="209">
        <v>-2493474.9700000002</v>
      </c>
      <c r="X781" s="209">
        <v>-3081481.22</v>
      </c>
      <c r="Y781" s="209">
        <v>-3345454.64</v>
      </c>
      <c r="Z781" s="209">
        <v>-1750703.81</v>
      </c>
      <c r="AA781" s="178">
        <f t="shared" si="24"/>
        <v>-1750703.81</v>
      </c>
    </row>
    <row r="782" spans="1:28" ht="15.75" thickBot="1" x14ac:dyDescent="0.3">
      <c r="A782" s="254" t="str">
        <f t="shared" si="25"/>
        <v>232022</v>
      </c>
      <c r="B782" s="240" t="s">
        <v>1122</v>
      </c>
      <c r="C782" s="188" t="s">
        <v>2360</v>
      </c>
      <c r="D782" s="188" t="s">
        <v>5</v>
      </c>
      <c r="E782" s="208">
        <v>-2920.84</v>
      </c>
      <c r="F782" s="208">
        <v>0</v>
      </c>
      <c r="G782" s="208">
        <v>19707.64</v>
      </c>
      <c r="H782" s="208">
        <v>-1121462.47</v>
      </c>
      <c r="I782" s="208">
        <v>0</v>
      </c>
      <c r="J782" s="208">
        <v>5382.09</v>
      </c>
      <c r="K782" s="208">
        <v>0</v>
      </c>
      <c r="L782" s="208">
        <v>0</v>
      </c>
      <c r="M782" s="208">
        <v>-1103660.04</v>
      </c>
      <c r="N782" s="208">
        <v>-1103660.04</v>
      </c>
      <c r="O782" s="208">
        <v>-1147816.26</v>
      </c>
      <c r="P782" s="208">
        <v>-1693886.95</v>
      </c>
      <c r="Q782" s="208">
        <v>0</v>
      </c>
      <c r="R782" s="208">
        <v>-3017.28</v>
      </c>
      <c r="S782" s="208">
        <v>0</v>
      </c>
      <c r="T782" s="208">
        <v>-1159634.8799999999</v>
      </c>
      <c r="U782" s="208">
        <v>-1137038.79</v>
      </c>
      <c r="V782" s="208">
        <v>0</v>
      </c>
      <c r="W782" s="208">
        <v>2141.5700000000002</v>
      </c>
      <c r="X782" s="208">
        <v>0</v>
      </c>
      <c r="Y782" s="208">
        <v>0</v>
      </c>
      <c r="Z782" s="208">
        <v>-1180537.78</v>
      </c>
      <c r="AA782" s="178">
        <f t="shared" si="24"/>
        <v>-1180537.78</v>
      </c>
    </row>
    <row r="783" spans="1:28" ht="15.75" thickBot="1" x14ac:dyDescent="0.3">
      <c r="A783" s="254" t="str">
        <f t="shared" si="25"/>
        <v>232024</v>
      </c>
      <c r="B783" s="240" t="s">
        <v>1124</v>
      </c>
      <c r="C783" s="188" t="s">
        <v>2361</v>
      </c>
      <c r="D783" s="188" t="s">
        <v>5</v>
      </c>
      <c r="E783" s="209">
        <v>-196733.25</v>
      </c>
      <c r="F783" s="209">
        <v>-194850.41</v>
      </c>
      <c r="G783" s="209">
        <v>-192958.03</v>
      </c>
      <c r="H783" s="209">
        <v>-191056.06</v>
      </c>
      <c r="I783" s="209">
        <v>-189144.46</v>
      </c>
      <c r="J783" s="209">
        <v>-187223.17</v>
      </c>
      <c r="K783" s="209">
        <v>-185292.16</v>
      </c>
      <c r="L783" s="209">
        <v>-183351.37</v>
      </c>
      <c r="M783" s="209">
        <v>-181400.75</v>
      </c>
      <c r="N783" s="209">
        <v>-181400.75</v>
      </c>
      <c r="O783" s="209">
        <v>-179440.25</v>
      </c>
      <c r="P783" s="209">
        <v>-177469.81</v>
      </c>
      <c r="Q783" s="209">
        <v>-175489.4</v>
      </c>
      <c r="R783" s="209">
        <v>-173498.95</v>
      </c>
      <c r="S783" s="209">
        <v>-171498.42</v>
      </c>
      <c r="T783" s="209">
        <v>-169487.77</v>
      </c>
      <c r="U783" s="209">
        <v>-167466.93</v>
      </c>
      <c r="V783" s="209">
        <v>-165435.85</v>
      </c>
      <c r="W783" s="209">
        <v>-163394.49</v>
      </c>
      <c r="X783" s="209">
        <v>-161342.79</v>
      </c>
      <c r="Y783" s="209">
        <v>-159280.70000000001</v>
      </c>
      <c r="Z783" s="209">
        <v>-157208.17000000001</v>
      </c>
      <c r="AA783" s="178">
        <f t="shared" si="24"/>
        <v>-157208.17000000001</v>
      </c>
    </row>
    <row r="784" spans="1:28" ht="15.75" thickBot="1" x14ac:dyDescent="0.3">
      <c r="A784" s="254" t="str">
        <f t="shared" si="25"/>
        <v>232025</v>
      </c>
      <c r="B784" s="240" t="s">
        <v>1126</v>
      </c>
      <c r="C784" s="188" t="s">
        <v>2362</v>
      </c>
      <c r="D784" s="188" t="s">
        <v>5</v>
      </c>
      <c r="E784" s="208">
        <v>13109.51</v>
      </c>
      <c r="F784" s="208">
        <v>-20511.310000000001</v>
      </c>
      <c r="G784" s="208">
        <v>-18577.150000000001</v>
      </c>
      <c r="H784" s="208">
        <v>-26590.29</v>
      </c>
      <c r="I784" s="208">
        <v>-15059.67</v>
      </c>
      <c r="J784" s="208">
        <v>-13356.33</v>
      </c>
      <c r="K784" s="208">
        <v>-2283.0100000000002</v>
      </c>
      <c r="L784" s="208">
        <v>44742.02</v>
      </c>
      <c r="M784" s="208">
        <v>38000.78</v>
      </c>
      <c r="N784" s="208">
        <v>38000.78</v>
      </c>
      <c r="O784" s="208">
        <v>39589.870000000003</v>
      </c>
      <c r="P784" s="208">
        <v>41159.870000000003</v>
      </c>
      <c r="Q784" s="208">
        <v>6034.26</v>
      </c>
      <c r="R784" s="208">
        <v>7719.68</v>
      </c>
      <c r="S784" s="208">
        <v>8699.68</v>
      </c>
      <c r="T784" s="208">
        <v>804.03</v>
      </c>
      <c r="U784" s="208">
        <v>-30918.16</v>
      </c>
      <c r="V784" s="208">
        <v>-19761.48</v>
      </c>
      <c r="W784" s="208">
        <v>-16610.63</v>
      </c>
      <c r="X784" s="208">
        <v>-14957.4</v>
      </c>
      <c r="Y784" s="208">
        <v>-15017.36</v>
      </c>
      <c r="Z784" s="208">
        <v>-21995.5</v>
      </c>
      <c r="AA784" s="178">
        <f t="shared" si="24"/>
        <v>-21995.5</v>
      </c>
    </row>
    <row r="785" spans="1:27" ht="15.75" thickBot="1" x14ac:dyDescent="0.3">
      <c r="A785" s="254" t="str">
        <f t="shared" si="25"/>
        <v>232026</v>
      </c>
      <c r="B785" s="240" t="s">
        <v>1128</v>
      </c>
      <c r="C785" s="188" t="s">
        <v>2363</v>
      </c>
      <c r="D785" s="188" t="s">
        <v>5</v>
      </c>
      <c r="E785" s="209">
        <v>0</v>
      </c>
      <c r="F785" s="209">
        <v>0</v>
      </c>
      <c r="G785" s="209">
        <v>0</v>
      </c>
      <c r="H785" s="209">
        <v>0</v>
      </c>
      <c r="I785" s="209">
        <v>0</v>
      </c>
      <c r="J785" s="209">
        <v>0</v>
      </c>
      <c r="K785" s="209">
        <v>-2000</v>
      </c>
      <c r="L785" s="209">
        <v>-7583.33</v>
      </c>
      <c r="M785" s="209">
        <v>0</v>
      </c>
      <c r="N785" s="209">
        <v>0</v>
      </c>
      <c r="O785" s="209">
        <v>0</v>
      </c>
      <c r="P785" s="209">
        <v>0</v>
      </c>
      <c r="Q785" s="209">
        <v>0</v>
      </c>
      <c r="R785" s="209">
        <v>0</v>
      </c>
      <c r="S785" s="209">
        <v>0</v>
      </c>
      <c r="T785" s="209">
        <v>0</v>
      </c>
      <c r="U785" s="209">
        <v>0</v>
      </c>
      <c r="V785" s="209">
        <v>-129770</v>
      </c>
      <c r="W785" s="209">
        <v>-129770</v>
      </c>
      <c r="X785" s="209">
        <v>-129770</v>
      </c>
      <c r="Y785" s="209">
        <v>-129770</v>
      </c>
      <c r="Z785" s="209">
        <v>-129770</v>
      </c>
      <c r="AA785" s="178">
        <f t="shared" si="24"/>
        <v>-129770</v>
      </c>
    </row>
    <row r="786" spans="1:27" ht="15.75" thickBot="1" x14ac:dyDescent="0.3">
      <c r="A786" s="254" t="str">
        <f t="shared" si="25"/>
        <v>232027</v>
      </c>
      <c r="B786" s="240" t="s">
        <v>1130</v>
      </c>
      <c r="C786" s="188" t="s">
        <v>2364</v>
      </c>
      <c r="D786" s="188" t="s">
        <v>5</v>
      </c>
      <c r="E786" s="208">
        <v>-185101</v>
      </c>
      <c r="F786" s="208">
        <v>-185101</v>
      </c>
      <c r="G786" s="208">
        <v>-417373</v>
      </c>
      <c r="H786" s="208">
        <v>-417373</v>
      </c>
      <c r="I786" s="208">
        <v>-417373</v>
      </c>
      <c r="J786" s="208">
        <v>-1045354</v>
      </c>
      <c r="K786" s="208">
        <v>-1045354</v>
      </c>
      <c r="L786" s="208">
        <v>-1045354</v>
      </c>
      <c r="M786" s="208">
        <v>-888196</v>
      </c>
      <c r="N786" s="208">
        <v>-888196</v>
      </c>
      <c r="O786" s="208">
        <v>-888196</v>
      </c>
      <c r="P786" s="208">
        <v>-22549.16</v>
      </c>
      <c r="Q786" s="208">
        <v>-195113</v>
      </c>
      <c r="R786" s="208">
        <v>-195113</v>
      </c>
      <c r="S786" s="208">
        <v>-195113</v>
      </c>
      <c r="T786" s="208">
        <v>-321238.5</v>
      </c>
      <c r="U786" s="208">
        <v>-321238.5</v>
      </c>
      <c r="V786" s="208">
        <v>-321238.5</v>
      </c>
      <c r="W786" s="208">
        <v>-789407.15</v>
      </c>
      <c r="X786" s="208">
        <v>-789407.15</v>
      </c>
      <c r="Y786" s="208">
        <v>-789407.15</v>
      </c>
      <c r="Z786" s="208">
        <v>-1037490.99</v>
      </c>
      <c r="AA786" s="178">
        <f t="shared" si="24"/>
        <v>-1037490.99</v>
      </c>
    </row>
    <row r="787" spans="1:27" ht="15.75" thickBot="1" x14ac:dyDescent="0.3">
      <c r="A787" s="254" t="str">
        <f t="shared" si="25"/>
        <v>232028</v>
      </c>
      <c r="B787" s="240" t="s">
        <v>1132</v>
      </c>
      <c r="C787" s="188" t="s">
        <v>2365</v>
      </c>
      <c r="D787" s="188" t="s">
        <v>5</v>
      </c>
      <c r="E787" s="209">
        <v>-3471464</v>
      </c>
      <c r="F787" s="209">
        <v>-3471464</v>
      </c>
      <c r="G787" s="209">
        <v>-4651751</v>
      </c>
      <c r="H787" s="209">
        <v>-4651751</v>
      </c>
      <c r="I787" s="209">
        <v>-4651751</v>
      </c>
      <c r="J787" s="209">
        <v>-5072159</v>
      </c>
      <c r="K787" s="209">
        <v>-5072159</v>
      </c>
      <c r="L787" s="209">
        <v>-5072159</v>
      </c>
      <c r="M787" s="209">
        <v>-9059141</v>
      </c>
      <c r="N787" s="209">
        <v>-9059141</v>
      </c>
      <c r="O787" s="209">
        <v>-9059141</v>
      </c>
      <c r="P787" s="209">
        <v>-2315025</v>
      </c>
      <c r="Q787" s="209">
        <v>-4159243</v>
      </c>
      <c r="R787" s="209">
        <v>-4161412.66</v>
      </c>
      <c r="S787" s="209">
        <v>-4161412.66</v>
      </c>
      <c r="T787" s="209">
        <v>-4917159.9800000004</v>
      </c>
      <c r="U787" s="209">
        <v>-4917159.9800000004</v>
      </c>
      <c r="V787" s="209">
        <v>-4917159.9800000004</v>
      </c>
      <c r="W787" s="209">
        <v>-6787142.7199999997</v>
      </c>
      <c r="X787" s="209">
        <v>-6787142.7199999997</v>
      </c>
      <c r="Y787" s="209">
        <v>-6787142.7199999997</v>
      </c>
      <c r="Z787" s="209">
        <v>-10916955.26</v>
      </c>
      <c r="AA787" s="178">
        <f t="shared" si="24"/>
        <v>-10916955.26</v>
      </c>
    </row>
    <row r="788" spans="1:27" ht="15.75" thickBot="1" x14ac:dyDescent="0.3">
      <c r="A788" s="254" t="str">
        <f t="shared" si="25"/>
        <v>232031</v>
      </c>
      <c r="B788" s="240" t="s">
        <v>1134</v>
      </c>
      <c r="C788" s="188" t="s">
        <v>2366</v>
      </c>
      <c r="D788" s="188" t="s">
        <v>5</v>
      </c>
      <c r="E788" s="208">
        <v>-18469.599999999999</v>
      </c>
      <c r="F788" s="208">
        <v>-18479.599999999999</v>
      </c>
      <c r="G788" s="208">
        <v>-66206.100000000006</v>
      </c>
      <c r="H788" s="208">
        <v>-18378.599999999999</v>
      </c>
      <c r="I788" s="208">
        <v>-17800.09</v>
      </c>
      <c r="J788" s="208">
        <v>-63491.09</v>
      </c>
      <c r="K788" s="208">
        <v>-15881.49</v>
      </c>
      <c r="L788" s="208">
        <v>-14656.49</v>
      </c>
      <c r="M788" s="208">
        <v>-127235.73</v>
      </c>
      <c r="N788" s="208">
        <v>-127235.73</v>
      </c>
      <c r="O788" s="208">
        <v>-20210.73</v>
      </c>
      <c r="P788" s="208">
        <v>-22484.83</v>
      </c>
      <c r="Q788" s="208">
        <v>-19318.900000000001</v>
      </c>
      <c r="R788" s="208">
        <v>-19381.400000000001</v>
      </c>
      <c r="S788" s="208">
        <v>-19728.900000000001</v>
      </c>
      <c r="T788" s="208">
        <v>-120936.31</v>
      </c>
      <c r="U788" s="208">
        <v>-18989.560000000001</v>
      </c>
      <c r="V788" s="208">
        <v>-17799.98</v>
      </c>
      <c r="W788" s="208">
        <v>-16323.87</v>
      </c>
      <c r="X788" s="208">
        <v>-13262.8</v>
      </c>
      <c r="Y788" s="208">
        <v>-16173.55</v>
      </c>
      <c r="Z788" s="208">
        <v>-560491.94999999995</v>
      </c>
      <c r="AA788" s="178">
        <f t="shared" si="24"/>
        <v>-560491.94999999995</v>
      </c>
    </row>
    <row r="789" spans="1:27" ht="15.75" thickBot="1" x14ac:dyDescent="0.3">
      <c r="A789" s="254" t="str">
        <f t="shared" si="25"/>
        <v>232032</v>
      </c>
      <c r="B789" s="240" t="s">
        <v>1136</v>
      </c>
      <c r="C789" s="188" t="s">
        <v>2367</v>
      </c>
      <c r="D789" s="188" t="s">
        <v>5</v>
      </c>
      <c r="E789" s="209">
        <v>-2651319.65</v>
      </c>
      <c r="F789" s="209">
        <v>-2914017.32</v>
      </c>
      <c r="G789" s="209">
        <v>-2883503.6</v>
      </c>
      <c r="H789" s="209">
        <v>-2569466.5699999998</v>
      </c>
      <c r="I789" s="209">
        <v>-2621567.48</v>
      </c>
      <c r="J789" s="209">
        <v>-2513913.3199999998</v>
      </c>
      <c r="K789" s="209">
        <v>-2769065.27</v>
      </c>
      <c r="L789" s="209">
        <v>-2974323.17</v>
      </c>
      <c r="M789" s="209">
        <v>-2263287.19</v>
      </c>
      <c r="N789" s="209">
        <v>-2263287.19</v>
      </c>
      <c r="O789" s="209">
        <v>-2277285.0099999998</v>
      </c>
      <c r="P789" s="209">
        <v>-2464433.75</v>
      </c>
      <c r="Q789" s="209">
        <v>-2634082.15</v>
      </c>
      <c r="R789" s="209">
        <v>-2789956.03</v>
      </c>
      <c r="S789" s="209">
        <v>-2996813.59</v>
      </c>
      <c r="T789" s="209">
        <v>-2730228.7</v>
      </c>
      <c r="U789" s="209">
        <v>-2639107.77</v>
      </c>
      <c r="V789" s="209">
        <v>-2684234.2799999998</v>
      </c>
      <c r="W789" s="209">
        <v>-2478971.27</v>
      </c>
      <c r="X789" s="209">
        <v>-2684271.8199999998</v>
      </c>
      <c r="Y789" s="209">
        <v>-2524399.12</v>
      </c>
      <c r="Z789" s="209">
        <v>-2247102.0299999998</v>
      </c>
      <c r="AA789" s="178">
        <f t="shared" si="24"/>
        <v>-2247102.0299999998</v>
      </c>
    </row>
    <row r="790" spans="1:27" ht="15.75" thickBot="1" x14ac:dyDescent="0.3">
      <c r="A790" s="254" t="str">
        <f t="shared" si="25"/>
        <v>232040</v>
      </c>
      <c r="B790" s="240" t="s">
        <v>1138</v>
      </c>
      <c r="C790" s="188" t="s">
        <v>2368</v>
      </c>
      <c r="D790" s="188" t="s">
        <v>5</v>
      </c>
      <c r="E790" s="208">
        <v>-8590965</v>
      </c>
      <c r="F790" s="208">
        <v>-6751102</v>
      </c>
      <c r="G790" s="208">
        <v>-4003276</v>
      </c>
      <c r="H790" s="208">
        <v>-762670</v>
      </c>
      <c r="I790" s="208">
        <v>2470450</v>
      </c>
      <c r="J790" s="208">
        <v>5329197</v>
      </c>
      <c r="K790" s="208">
        <v>6633106</v>
      </c>
      <c r="L790" s="208">
        <v>4626666</v>
      </c>
      <c r="M790" s="208">
        <v>0</v>
      </c>
      <c r="N790" s="208">
        <v>0</v>
      </c>
      <c r="O790" s="208">
        <v>-4393746</v>
      </c>
      <c r="P790" s="208">
        <v>-7464951</v>
      </c>
      <c r="Q790" s="208">
        <v>-8778193</v>
      </c>
      <c r="R790" s="208">
        <v>-8590965</v>
      </c>
      <c r="S790" s="208">
        <v>-6751102</v>
      </c>
      <c r="T790" s="208">
        <v>-4003276</v>
      </c>
      <c r="U790" s="208">
        <v>-762670</v>
      </c>
      <c r="V790" s="208">
        <v>2470450</v>
      </c>
      <c r="W790" s="208">
        <v>5329197</v>
      </c>
      <c r="X790" s="208">
        <v>6633106</v>
      </c>
      <c r="Y790" s="208">
        <v>4626666</v>
      </c>
      <c r="Z790" s="208">
        <v>0</v>
      </c>
      <c r="AA790" s="178">
        <f t="shared" si="24"/>
        <v>0</v>
      </c>
    </row>
    <row r="791" spans="1:27" ht="15.75" thickBot="1" x14ac:dyDescent="0.3">
      <c r="A791" s="254" t="str">
        <f t="shared" si="25"/>
        <v>232098</v>
      </c>
      <c r="B791" s="240" t="s">
        <v>1140</v>
      </c>
      <c r="C791" s="188" t="s">
        <v>2369</v>
      </c>
      <c r="D791" s="188" t="s">
        <v>5</v>
      </c>
      <c r="E791" s="209">
        <v>0</v>
      </c>
      <c r="F791" s="209">
        <v>0</v>
      </c>
      <c r="G791" s="209">
        <v>0</v>
      </c>
      <c r="H791" s="209">
        <v>0</v>
      </c>
      <c r="I791" s="209">
        <v>0</v>
      </c>
      <c r="J791" s="209">
        <v>0</v>
      </c>
      <c r="K791" s="209">
        <v>0</v>
      </c>
      <c r="L791" s="209">
        <v>0</v>
      </c>
      <c r="M791" s="209">
        <v>-0.03</v>
      </c>
      <c r="N791" s="209">
        <v>-0.03</v>
      </c>
      <c r="O791" s="209">
        <v>0</v>
      </c>
      <c r="P791" s="209">
        <v>0</v>
      </c>
      <c r="Q791" s="209">
        <v>0</v>
      </c>
      <c r="R791" s="209">
        <v>0</v>
      </c>
      <c r="S791" s="209">
        <v>0</v>
      </c>
      <c r="T791" s="209">
        <v>0</v>
      </c>
      <c r="U791" s="209">
        <v>0</v>
      </c>
      <c r="V791" s="209">
        <v>0</v>
      </c>
      <c r="W791" s="209">
        <v>0</v>
      </c>
      <c r="X791" s="209">
        <v>0</v>
      </c>
      <c r="Y791" s="209">
        <v>0</v>
      </c>
      <c r="Z791" s="209">
        <v>0</v>
      </c>
      <c r="AA791" s="178">
        <f t="shared" si="24"/>
        <v>0</v>
      </c>
    </row>
    <row r="792" spans="1:27" ht="15.75" thickBot="1" x14ac:dyDescent="0.3">
      <c r="A792" s="254" t="str">
        <f t="shared" si="25"/>
        <v>232099</v>
      </c>
      <c r="B792" s="240" t="s">
        <v>1142</v>
      </c>
      <c r="C792" s="188" t="s">
        <v>2370</v>
      </c>
      <c r="D792" s="188" t="s">
        <v>5</v>
      </c>
      <c r="E792" s="208">
        <v>0</v>
      </c>
      <c r="F792" s="208">
        <v>0</v>
      </c>
      <c r="G792" s="208">
        <v>0</v>
      </c>
      <c r="H792" s="208">
        <v>10</v>
      </c>
      <c r="I792" s="208">
        <v>0</v>
      </c>
      <c r="J792" s="208">
        <v>0</v>
      </c>
      <c r="K792" s="208">
        <v>0</v>
      </c>
      <c r="L792" s="208">
        <v>0</v>
      </c>
      <c r="M792" s="208">
        <v>0</v>
      </c>
      <c r="N792" s="208">
        <v>0</v>
      </c>
      <c r="O792" s="208">
        <v>0</v>
      </c>
      <c r="P792" s="208">
        <v>0</v>
      </c>
      <c r="Q792" s="208">
        <v>0</v>
      </c>
      <c r="R792" s="208">
        <v>0</v>
      </c>
      <c r="S792" s="208">
        <v>0</v>
      </c>
      <c r="T792" s="208">
        <v>0</v>
      </c>
      <c r="U792" s="208">
        <v>0</v>
      </c>
      <c r="V792" s="208">
        <v>0</v>
      </c>
      <c r="W792" s="208">
        <v>0</v>
      </c>
      <c r="X792" s="208">
        <v>0</v>
      </c>
      <c r="Y792" s="208">
        <v>0</v>
      </c>
      <c r="Z792" s="208">
        <v>0</v>
      </c>
      <c r="AA792" s="178">
        <f t="shared" si="24"/>
        <v>0</v>
      </c>
    </row>
    <row r="793" spans="1:27" ht="15.75" thickBot="1" x14ac:dyDescent="0.3">
      <c r="A793" s="254" t="str">
        <f t="shared" si="25"/>
        <v>232100</v>
      </c>
      <c r="B793" s="240" t="s">
        <v>1144</v>
      </c>
      <c r="C793" s="188" t="s">
        <v>2371</v>
      </c>
      <c r="D793" s="188" t="s">
        <v>5</v>
      </c>
      <c r="E793" s="209">
        <v>0</v>
      </c>
      <c r="F793" s="209">
        <v>0</v>
      </c>
      <c r="G793" s="209">
        <v>0</v>
      </c>
      <c r="H793" s="209">
        <v>0</v>
      </c>
      <c r="I793" s="209">
        <v>0</v>
      </c>
      <c r="J793" s="209">
        <v>0</v>
      </c>
      <c r="K793" s="209">
        <v>0</v>
      </c>
      <c r="L793" s="209">
        <v>0</v>
      </c>
      <c r="M793" s="209">
        <v>0</v>
      </c>
      <c r="N793" s="209">
        <v>0</v>
      </c>
      <c r="O793" s="209">
        <v>0</v>
      </c>
      <c r="P793" s="209">
        <v>0</v>
      </c>
      <c r="Q793" s="209">
        <v>0</v>
      </c>
      <c r="R793" s="209">
        <v>0</v>
      </c>
      <c r="S793" s="209">
        <v>0</v>
      </c>
      <c r="T793" s="209">
        <v>0</v>
      </c>
      <c r="U793" s="209">
        <v>0</v>
      </c>
      <c r="V793" s="209">
        <v>0</v>
      </c>
      <c r="W793" s="209">
        <v>0</v>
      </c>
      <c r="X793" s="209">
        <v>0</v>
      </c>
      <c r="Y793" s="209">
        <v>0</v>
      </c>
      <c r="Z793" s="209">
        <v>0</v>
      </c>
      <c r="AA793" s="178">
        <f t="shared" si="24"/>
        <v>0</v>
      </c>
    </row>
    <row r="794" spans="1:27" ht="15.75" thickBot="1" x14ac:dyDescent="0.3">
      <c r="A794" s="254" t="str">
        <f t="shared" si="25"/>
        <v>232109</v>
      </c>
      <c r="B794" s="240" t="s">
        <v>1140</v>
      </c>
      <c r="C794" s="188" t="s">
        <v>2372</v>
      </c>
      <c r="D794" s="188" t="s">
        <v>5</v>
      </c>
      <c r="E794" s="208">
        <v>0</v>
      </c>
      <c r="F794" s="208">
        <v>0</v>
      </c>
      <c r="G794" s="208">
        <v>0</v>
      </c>
      <c r="H794" s="208">
        <v>0</v>
      </c>
      <c r="I794" s="208">
        <v>0</v>
      </c>
      <c r="J794" s="208">
        <v>0</v>
      </c>
      <c r="K794" s="208">
        <v>0</v>
      </c>
      <c r="L794" s="208">
        <v>0</v>
      </c>
      <c r="M794" s="208">
        <v>0</v>
      </c>
      <c r="N794" s="208">
        <v>0</v>
      </c>
      <c r="O794" s="208">
        <v>0</v>
      </c>
      <c r="P794" s="208">
        <v>0</v>
      </c>
      <c r="Q794" s="208">
        <v>0</v>
      </c>
      <c r="R794" s="208">
        <v>0</v>
      </c>
      <c r="S794" s="208">
        <v>0</v>
      </c>
      <c r="T794" s="208">
        <v>0</v>
      </c>
      <c r="U794" s="208">
        <v>0</v>
      </c>
      <c r="V794" s="208">
        <v>0</v>
      </c>
      <c r="W794" s="208">
        <v>0</v>
      </c>
      <c r="X794" s="208">
        <v>0</v>
      </c>
      <c r="Y794" s="208">
        <v>0</v>
      </c>
      <c r="Z794" s="208">
        <v>0</v>
      </c>
      <c r="AA794" s="178">
        <f t="shared" si="24"/>
        <v>0</v>
      </c>
    </row>
    <row r="795" spans="1:27" ht="15.75" thickBot="1" x14ac:dyDescent="0.3">
      <c r="A795" s="254" t="str">
        <f t="shared" si="25"/>
        <v>232202</v>
      </c>
      <c r="B795" s="240" t="s">
        <v>1147</v>
      </c>
      <c r="C795" s="188" t="s">
        <v>2373</v>
      </c>
      <c r="D795" s="188" t="s">
        <v>5</v>
      </c>
      <c r="E795" s="209">
        <v>-5082.54</v>
      </c>
      <c r="F795" s="209">
        <v>-4475.24</v>
      </c>
      <c r="G795" s="209">
        <v>-4189.8100000000004</v>
      </c>
      <c r="H795" s="209">
        <v>-15468.84</v>
      </c>
      <c r="I795" s="209">
        <v>-5430.66</v>
      </c>
      <c r="J795" s="209">
        <v>-5430.82</v>
      </c>
      <c r="K795" s="209">
        <v>-5704.26</v>
      </c>
      <c r="L795" s="209">
        <v>-5249.17</v>
      </c>
      <c r="M795" s="209">
        <v>-16301.03</v>
      </c>
      <c r="N795" s="209">
        <v>-16301.03</v>
      </c>
      <c r="O795" s="209">
        <v>-16565.84</v>
      </c>
      <c r="P795" s="209">
        <v>-17595.96</v>
      </c>
      <c r="Q795" s="209">
        <v>-5739.98</v>
      </c>
      <c r="R795" s="209">
        <v>-5405.31</v>
      </c>
      <c r="S795" s="209">
        <v>-4946.24</v>
      </c>
      <c r="T795" s="209">
        <v>-13524.65</v>
      </c>
      <c r="U795" s="209">
        <v>-15159.24</v>
      </c>
      <c r="V795" s="209">
        <v>-4593.16</v>
      </c>
      <c r="W795" s="209">
        <v>-4973.12</v>
      </c>
      <c r="X795" s="209">
        <v>-5344.59</v>
      </c>
      <c r="Y795" s="209">
        <v>-4686.43</v>
      </c>
      <c r="Z795" s="209">
        <v>-13388.4</v>
      </c>
      <c r="AA795" s="178">
        <f t="shared" si="24"/>
        <v>-13388.4</v>
      </c>
    </row>
    <row r="796" spans="1:27" ht="15.75" thickBot="1" x14ac:dyDescent="0.3">
      <c r="A796" s="254" t="str">
        <f t="shared" si="25"/>
        <v>232211</v>
      </c>
      <c r="B796" s="240" t="s">
        <v>1149</v>
      </c>
      <c r="C796" s="188" t="s">
        <v>2374</v>
      </c>
      <c r="D796" s="188" t="s">
        <v>5</v>
      </c>
      <c r="E796" s="208">
        <v>-171</v>
      </c>
      <c r="F796" s="208">
        <v>-114</v>
      </c>
      <c r="G796" s="208">
        <v>-171</v>
      </c>
      <c r="H796" s="208">
        <v>-114</v>
      </c>
      <c r="I796" s="208">
        <v>-114</v>
      </c>
      <c r="J796" s="208">
        <v>-230</v>
      </c>
      <c r="K796" s="208">
        <v>-346</v>
      </c>
      <c r="L796" s="208">
        <v>-404</v>
      </c>
      <c r="M796" s="208">
        <v>-36511.629999999997</v>
      </c>
      <c r="N796" s="208">
        <v>-36511.629999999997</v>
      </c>
      <c r="O796" s="208">
        <v>0</v>
      </c>
      <c r="P796" s="208">
        <v>-36755.629999999997</v>
      </c>
      <c r="Q796" s="208">
        <v>-232</v>
      </c>
      <c r="R796" s="208">
        <v>-232</v>
      </c>
      <c r="S796" s="208">
        <v>-232</v>
      </c>
      <c r="T796" s="208">
        <v>-36365.629999999997</v>
      </c>
      <c r="U796" s="208">
        <v>-35843.629999999997</v>
      </c>
      <c r="V796" s="208">
        <v>-232</v>
      </c>
      <c r="W796" s="208">
        <v>-348</v>
      </c>
      <c r="X796" s="208">
        <v>-410.2</v>
      </c>
      <c r="Y796" s="208">
        <v>-174.9</v>
      </c>
      <c r="Z796" s="208">
        <v>-36115.199999999997</v>
      </c>
      <c r="AA796" s="178">
        <f t="shared" si="24"/>
        <v>-36115.199999999997</v>
      </c>
    </row>
    <row r="797" spans="1:27" ht="15.75" thickBot="1" x14ac:dyDescent="0.3">
      <c r="A797" s="254" t="str">
        <f t="shared" si="25"/>
        <v>232212</v>
      </c>
      <c r="B797" s="240" t="s">
        <v>1151</v>
      </c>
      <c r="C797" s="188" t="s">
        <v>2375</v>
      </c>
      <c r="D797" s="188" t="s">
        <v>5</v>
      </c>
      <c r="E797" s="209">
        <v>0</v>
      </c>
      <c r="F797" s="209">
        <v>0</v>
      </c>
      <c r="G797" s="209">
        <v>0</v>
      </c>
      <c r="H797" s="209">
        <v>0</v>
      </c>
      <c r="I797" s="209">
        <v>0</v>
      </c>
      <c r="J797" s="209">
        <v>0</v>
      </c>
      <c r="K797" s="209">
        <v>0</v>
      </c>
      <c r="L797" s="209">
        <v>0</v>
      </c>
      <c r="M797" s="209">
        <v>0</v>
      </c>
      <c r="N797" s="209">
        <v>0</v>
      </c>
      <c r="O797" s="209">
        <v>0</v>
      </c>
      <c r="P797" s="209">
        <v>0</v>
      </c>
      <c r="Q797" s="209">
        <v>0</v>
      </c>
      <c r="R797" s="209">
        <v>0</v>
      </c>
      <c r="S797" s="209">
        <v>0</v>
      </c>
      <c r="T797" s="209">
        <v>0</v>
      </c>
      <c r="U797" s="209">
        <v>0</v>
      </c>
      <c r="V797" s="209">
        <v>0</v>
      </c>
      <c r="W797" s="209">
        <v>0</v>
      </c>
      <c r="X797" s="209">
        <v>0</v>
      </c>
      <c r="Y797" s="209">
        <v>0</v>
      </c>
      <c r="Z797" s="209">
        <v>0</v>
      </c>
      <c r="AA797" s="178">
        <f t="shared" si="24"/>
        <v>0</v>
      </c>
    </row>
    <row r="798" spans="1:27" ht="15.75" thickBot="1" x14ac:dyDescent="0.3">
      <c r="A798" s="254" t="str">
        <f t="shared" si="25"/>
        <v>232213</v>
      </c>
      <c r="B798" s="240" t="s">
        <v>1153</v>
      </c>
      <c r="C798" s="188" t="s">
        <v>2376</v>
      </c>
      <c r="D798" s="188" t="s">
        <v>5</v>
      </c>
      <c r="E798" s="208">
        <v>0</v>
      </c>
      <c r="F798" s="208">
        <v>0</v>
      </c>
      <c r="G798" s="208">
        <v>0</v>
      </c>
      <c r="H798" s="208">
        <v>0</v>
      </c>
      <c r="I798" s="208">
        <v>0</v>
      </c>
      <c r="J798" s="208">
        <v>0</v>
      </c>
      <c r="K798" s="208">
        <v>0</v>
      </c>
      <c r="L798" s="208">
        <v>0</v>
      </c>
      <c r="M798" s="208">
        <v>0</v>
      </c>
      <c r="N798" s="208">
        <v>0</v>
      </c>
      <c r="O798" s="208">
        <v>0</v>
      </c>
      <c r="P798" s="208">
        <v>0</v>
      </c>
      <c r="Q798" s="208">
        <v>0</v>
      </c>
      <c r="R798" s="208">
        <v>0</v>
      </c>
      <c r="S798" s="208">
        <v>0</v>
      </c>
      <c r="T798" s="208">
        <v>0</v>
      </c>
      <c r="U798" s="208">
        <v>0</v>
      </c>
      <c r="V798" s="208">
        <v>0</v>
      </c>
      <c r="W798" s="208">
        <v>0</v>
      </c>
      <c r="X798" s="208">
        <v>0</v>
      </c>
      <c r="Y798" s="208">
        <v>0</v>
      </c>
      <c r="Z798" s="208">
        <v>0</v>
      </c>
      <c r="AA798" s="178">
        <f t="shared" si="24"/>
        <v>0</v>
      </c>
    </row>
    <row r="799" spans="1:27" ht="15.75" thickBot="1" x14ac:dyDescent="0.3">
      <c r="A799" s="254" t="str">
        <f t="shared" si="25"/>
        <v>232217</v>
      </c>
      <c r="B799" s="240" t="s">
        <v>1155</v>
      </c>
      <c r="C799" s="188" t="s">
        <v>2377</v>
      </c>
      <c r="D799" s="188" t="s">
        <v>5</v>
      </c>
      <c r="E799" s="209">
        <v>0</v>
      </c>
      <c r="F799" s="209">
        <v>0</v>
      </c>
      <c r="G799" s="209">
        <v>0</v>
      </c>
      <c r="H799" s="209">
        <v>0</v>
      </c>
      <c r="I799" s="209">
        <v>0</v>
      </c>
      <c r="J799" s="209">
        <v>0</v>
      </c>
      <c r="K799" s="209">
        <v>0</v>
      </c>
      <c r="L799" s="209">
        <v>0</v>
      </c>
      <c r="M799" s="209">
        <v>0</v>
      </c>
      <c r="N799" s="209">
        <v>0</v>
      </c>
      <c r="O799" s="209">
        <v>0</v>
      </c>
      <c r="P799" s="209">
        <v>0</v>
      </c>
      <c r="Q799" s="209">
        <v>0</v>
      </c>
      <c r="R799" s="209">
        <v>0</v>
      </c>
      <c r="S799" s="209">
        <v>0</v>
      </c>
      <c r="T799" s="209">
        <v>0</v>
      </c>
      <c r="U799" s="209">
        <v>0</v>
      </c>
      <c r="V799" s="209">
        <v>0</v>
      </c>
      <c r="W799" s="209">
        <v>0</v>
      </c>
      <c r="X799" s="209">
        <v>0</v>
      </c>
      <c r="Y799" s="209">
        <v>0</v>
      </c>
      <c r="Z799" s="209">
        <v>0</v>
      </c>
      <c r="AA799" s="178">
        <f t="shared" si="24"/>
        <v>0</v>
      </c>
    </row>
    <row r="800" spans="1:27" ht="15.75" thickBot="1" x14ac:dyDescent="0.3">
      <c r="A800" s="254" t="str">
        <f t="shared" si="25"/>
        <v>232218</v>
      </c>
      <c r="B800" s="240" t="s">
        <v>1157</v>
      </c>
      <c r="C800" s="188" t="s">
        <v>2378</v>
      </c>
      <c r="D800" s="188" t="s">
        <v>5</v>
      </c>
      <c r="E800" s="208">
        <v>-660</v>
      </c>
      <c r="F800" s="208">
        <v>-660</v>
      </c>
      <c r="G800" s="208">
        <v>-727.5</v>
      </c>
      <c r="H800" s="208">
        <v>-727.5</v>
      </c>
      <c r="I800" s="208">
        <v>-727.5</v>
      </c>
      <c r="J800" s="208">
        <v>-777.5</v>
      </c>
      <c r="K800" s="208">
        <v>-777.5</v>
      </c>
      <c r="L800" s="208">
        <v>-777.5</v>
      </c>
      <c r="M800" s="208">
        <v>-777.5</v>
      </c>
      <c r="N800" s="208">
        <v>-777.5</v>
      </c>
      <c r="O800" s="208">
        <v>-777.5</v>
      </c>
      <c r="P800" s="208">
        <v>-742.5</v>
      </c>
      <c r="Q800" s="208">
        <v>-680</v>
      </c>
      <c r="R800" s="208">
        <v>-680</v>
      </c>
      <c r="S800" s="208">
        <v>-680</v>
      </c>
      <c r="T800" s="208">
        <v>-680</v>
      </c>
      <c r="U800" s="208">
        <v>-642.5</v>
      </c>
      <c r="V800" s="208">
        <v>-680</v>
      </c>
      <c r="W800" s="208">
        <v>-680</v>
      </c>
      <c r="X800" s="208">
        <v>-680</v>
      </c>
      <c r="Y800" s="208">
        <v>0</v>
      </c>
      <c r="Z800" s="208">
        <v>0</v>
      </c>
      <c r="AA800" s="178">
        <f t="shared" si="24"/>
        <v>0</v>
      </c>
    </row>
    <row r="801" spans="1:28" ht="15.75" thickBot="1" x14ac:dyDescent="0.3">
      <c r="A801" s="254" t="str">
        <f t="shared" si="25"/>
        <v>232219</v>
      </c>
      <c r="B801" s="240" t="s">
        <v>1159</v>
      </c>
      <c r="C801" s="188" t="s">
        <v>2379</v>
      </c>
      <c r="D801" s="188" t="s">
        <v>5</v>
      </c>
      <c r="E801" s="209">
        <v>-602303.66</v>
      </c>
      <c r="F801" s="209">
        <v>-597284.76</v>
      </c>
      <c r="G801" s="209">
        <v>-420898.07</v>
      </c>
      <c r="H801" s="209">
        <v>-290347.09999999998</v>
      </c>
      <c r="I801" s="209">
        <v>-2077.7199999999998</v>
      </c>
      <c r="J801" s="209">
        <v>-391315.12</v>
      </c>
      <c r="K801" s="209">
        <v>16770.34</v>
      </c>
      <c r="L801" s="209">
        <v>30970.799999999999</v>
      </c>
      <c r="M801" s="209">
        <v>-398013.77</v>
      </c>
      <c r="N801" s="209">
        <v>-398013.77</v>
      </c>
      <c r="O801" s="209">
        <v>-436648.58</v>
      </c>
      <c r="P801" s="209">
        <v>-1652529.7</v>
      </c>
      <c r="Q801" s="209">
        <v>-447520.32</v>
      </c>
      <c r="R801" s="209">
        <v>-432165.78</v>
      </c>
      <c r="S801" s="209">
        <v>-423856.74</v>
      </c>
      <c r="T801" s="209">
        <v>-798081.17</v>
      </c>
      <c r="U801" s="209">
        <v>-499460</v>
      </c>
      <c r="V801" s="209">
        <v>-477978.54</v>
      </c>
      <c r="W801" s="209">
        <v>-468918.09</v>
      </c>
      <c r="X801" s="209">
        <v>-460569.34</v>
      </c>
      <c r="Y801" s="209">
        <v>-145279.21</v>
      </c>
      <c r="Z801" s="209">
        <v>-914103.7</v>
      </c>
      <c r="AA801" s="178">
        <f t="shared" si="24"/>
        <v>-914103.7</v>
      </c>
    </row>
    <row r="802" spans="1:28" ht="15.75" thickBot="1" x14ac:dyDescent="0.3">
      <c r="A802" s="254" t="str">
        <f t="shared" si="25"/>
        <v>232220</v>
      </c>
      <c r="B802" s="240" t="s">
        <v>2380</v>
      </c>
      <c r="C802" s="188" t="s">
        <v>2381</v>
      </c>
      <c r="D802" s="188" t="s">
        <v>5</v>
      </c>
      <c r="E802" s="208">
        <v>0</v>
      </c>
      <c r="F802" s="208">
        <v>0</v>
      </c>
      <c r="G802" s="208">
        <v>0</v>
      </c>
      <c r="H802" s="208">
        <v>0</v>
      </c>
      <c r="I802" s="208">
        <v>0</v>
      </c>
      <c r="J802" s="208">
        <v>0</v>
      </c>
      <c r="K802" s="208">
        <v>0</v>
      </c>
      <c r="L802" s="208">
        <v>0</v>
      </c>
      <c r="M802" s="208">
        <v>0</v>
      </c>
      <c r="N802" s="208">
        <v>0</v>
      </c>
      <c r="O802" s="208">
        <v>-226.97</v>
      </c>
      <c r="P802" s="208">
        <v>-201.97</v>
      </c>
      <c r="Q802" s="208">
        <v>-170.3</v>
      </c>
      <c r="R802" s="208">
        <v>-170.3</v>
      </c>
      <c r="S802" s="208">
        <v>-170.3</v>
      </c>
      <c r="T802" s="208">
        <v>-179.47</v>
      </c>
      <c r="U802" s="208">
        <v>-166.97</v>
      </c>
      <c r="V802" s="208">
        <v>-145.30000000000001</v>
      </c>
      <c r="W802" s="208">
        <v>-145.30000000000001</v>
      </c>
      <c r="X802" s="208">
        <v>-145.30000000000001</v>
      </c>
      <c r="Y802" s="208">
        <v>-145.30000000000001</v>
      </c>
      <c r="Z802" s="208">
        <v>0</v>
      </c>
      <c r="AA802" s="178">
        <f t="shared" si="24"/>
        <v>0</v>
      </c>
    </row>
    <row r="803" spans="1:28" ht="15.75" thickBot="1" x14ac:dyDescent="0.3">
      <c r="A803" s="254" t="str">
        <f t="shared" si="25"/>
        <v>232221</v>
      </c>
      <c r="B803" s="240" t="s">
        <v>1163</v>
      </c>
      <c r="C803" s="188" t="s">
        <v>2382</v>
      </c>
      <c r="D803" s="188" t="s">
        <v>5</v>
      </c>
      <c r="E803" s="209">
        <v>-2600.88</v>
      </c>
      <c r="F803" s="209">
        <v>-2600.88</v>
      </c>
      <c r="G803" s="209">
        <v>-2600.88</v>
      </c>
      <c r="H803" s="209">
        <v>-2854.89</v>
      </c>
      <c r="I803" s="209">
        <v>-2610.88</v>
      </c>
      <c r="J803" s="209">
        <v>-2610.88</v>
      </c>
      <c r="K803" s="209">
        <v>-2610.88</v>
      </c>
      <c r="L803" s="209">
        <v>-2610.88</v>
      </c>
      <c r="M803" s="209">
        <v>-8550.25</v>
      </c>
      <c r="N803" s="209">
        <v>-8550.25</v>
      </c>
      <c r="O803" s="209">
        <v>-3092.16</v>
      </c>
      <c r="P803" s="209">
        <v>-2967.16</v>
      </c>
      <c r="Q803" s="209">
        <v>-2623.49</v>
      </c>
      <c r="R803" s="209">
        <v>-2623.49</v>
      </c>
      <c r="S803" s="209">
        <v>-2623.49</v>
      </c>
      <c r="T803" s="209">
        <v>-2857.99</v>
      </c>
      <c r="U803" s="209">
        <v>-2805.49</v>
      </c>
      <c r="V803" s="209">
        <v>-2508.4899999999998</v>
      </c>
      <c r="W803" s="209">
        <v>-2508.4899999999998</v>
      </c>
      <c r="X803" s="209">
        <v>-2508.4899999999998</v>
      </c>
      <c r="Y803" s="209">
        <v>-2508.4899999999998</v>
      </c>
      <c r="Z803" s="209">
        <v>0</v>
      </c>
      <c r="AA803" s="178">
        <f t="shared" si="24"/>
        <v>0</v>
      </c>
    </row>
    <row r="804" spans="1:28" ht="15.75" thickBot="1" x14ac:dyDescent="0.3">
      <c r="A804" s="254" t="str">
        <f t="shared" si="25"/>
        <v>232222</v>
      </c>
      <c r="B804" s="240" t="s">
        <v>1165</v>
      </c>
      <c r="C804" s="188" t="s">
        <v>2383</v>
      </c>
      <c r="D804" s="188" t="s">
        <v>5</v>
      </c>
      <c r="E804" s="208">
        <v>-257.36</v>
      </c>
      <c r="F804" s="208">
        <v>-257.36</v>
      </c>
      <c r="G804" s="208">
        <v>-257.36</v>
      </c>
      <c r="H804" s="208">
        <v>-275.27999999999997</v>
      </c>
      <c r="I804" s="208">
        <v>-257.36</v>
      </c>
      <c r="J804" s="208">
        <v>-257.36</v>
      </c>
      <c r="K804" s="208">
        <v>-257.36</v>
      </c>
      <c r="L804" s="208">
        <v>-257.36</v>
      </c>
      <c r="M804" s="208">
        <v>-680.75</v>
      </c>
      <c r="N804" s="208">
        <v>-680.75</v>
      </c>
      <c r="O804" s="208">
        <v>-259.5</v>
      </c>
      <c r="P804" s="208">
        <v>-259.5</v>
      </c>
      <c r="Q804" s="208">
        <v>-249</v>
      </c>
      <c r="R804" s="208">
        <v>-249</v>
      </c>
      <c r="S804" s="208">
        <v>-249</v>
      </c>
      <c r="T804" s="208">
        <v>-238.67</v>
      </c>
      <c r="U804" s="208">
        <v>-238.67</v>
      </c>
      <c r="V804" s="208">
        <v>-228.17</v>
      </c>
      <c r="W804" s="208">
        <v>-228.17</v>
      </c>
      <c r="X804" s="208">
        <v>-228.17</v>
      </c>
      <c r="Y804" s="208">
        <v>-228.17</v>
      </c>
      <c r="Z804" s="208">
        <v>0</v>
      </c>
      <c r="AA804" s="178">
        <f t="shared" si="24"/>
        <v>0</v>
      </c>
    </row>
    <row r="805" spans="1:28" ht="15.75" thickBot="1" x14ac:dyDescent="0.3">
      <c r="A805" s="254" t="str">
        <f t="shared" si="25"/>
        <v>232223</v>
      </c>
      <c r="B805" s="240" t="s">
        <v>1167</v>
      </c>
      <c r="C805" s="188" t="s">
        <v>2384</v>
      </c>
      <c r="D805" s="188" t="s">
        <v>5</v>
      </c>
      <c r="E805" s="209">
        <v>511.8</v>
      </c>
      <c r="F805" s="209">
        <v>511.8</v>
      </c>
      <c r="G805" s="209">
        <v>531.79999999999995</v>
      </c>
      <c r="H805" s="209">
        <v>510.54</v>
      </c>
      <c r="I805" s="209">
        <v>531.79999999999995</v>
      </c>
      <c r="J805" s="209">
        <v>531.79999999999995</v>
      </c>
      <c r="K805" s="209">
        <v>531.79999999999995</v>
      </c>
      <c r="L805" s="209">
        <v>531.79999999999995</v>
      </c>
      <c r="M805" s="209">
        <v>-1007.96</v>
      </c>
      <c r="N805" s="209">
        <v>-1007.96</v>
      </c>
      <c r="O805" s="209">
        <v>566</v>
      </c>
      <c r="P805" s="209">
        <v>-308.29000000000002</v>
      </c>
      <c r="Q805" s="209">
        <v>-216.96</v>
      </c>
      <c r="R805" s="209">
        <v>-216.96</v>
      </c>
      <c r="S805" s="209">
        <v>-216.96</v>
      </c>
      <c r="T805" s="209">
        <v>-191.63</v>
      </c>
      <c r="U805" s="209">
        <v>-191.63</v>
      </c>
      <c r="V805" s="209">
        <v>-183.63</v>
      </c>
      <c r="W805" s="209">
        <v>-183.63</v>
      </c>
      <c r="X805" s="209">
        <v>-183.63</v>
      </c>
      <c r="Y805" s="209">
        <v>-183.63</v>
      </c>
      <c r="Z805" s="209">
        <v>0</v>
      </c>
      <c r="AA805" s="178">
        <f t="shared" si="24"/>
        <v>0</v>
      </c>
    </row>
    <row r="806" spans="1:28" ht="15.75" thickBot="1" x14ac:dyDescent="0.3">
      <c r="A806" s="254" t="str">
        <f t="shared" si="25"/>
        <v>232230</v>
      </c>
      <c r="B806" s="240" t="s">
        <v>1169</v>
      </c>
      <c r="C806" s="188" t="s">
        <v>2385</v>
      </c>
      <c r="D806" s="188" t="s">
        <v>5</v>
      </c>
      <c r="E806" s="208">
        <v>0</v>
      </c>
      <c r="F806" s="208">
        <v>0</v>
      </c>
      <c r="G806" s="208">
        <v>0</v>
      </c>
      <c r="H806" s="208">
        <v>0</v>
      </c>
      <c r="I806" s="208">
        <v>0</v>
      </c>
      <c r="J806" s="208">
        <v>0</v>
      </c>
      <c r="K806" s="208">
        <v>0</v>
      </c>
      <c r="L806" s="208">
        <v>0</v>
      </c>
      <c r="M806" s="208">
        <v>0</v>
      </c>
      <c r="N806" s="208">
        <v>0</v>
      </c>
      <c r="O806" s="208">
        <v>0</v>
      </c>
      <c r="P806" s="208">
        <v>0</v>
      </c>
      <c r="Q806" s="208">
        <v>0</v>
      </c>
      <c r="R806" s="208">
        <v>0</v>
      </c>
      <c r="S806" s="208">
        <v>0</v>
      </c>
      <c r="T806" s="208">
        <v>0</v>
      </c>
      <c r="U806" s="208">
        <v>0</v>
      </c>
      <c r="V806" s="208">
        <v>0</v>
      </c>
      <c r="W806" s="208">
        <v>0</v>
      </c>
      <c r="X806" s="208">
        <v>0</v>
      </c>
      <c r="Y806" s="208">
        <v>0</v>
      </c>
      <c r="Z806" s="208">
        <v>0</v>
      </c>
      <c r="AA806" s="178">
        <f t="shared" si="24"/>
        <v>0</v>
      </c>
    </row>
    <row r="807" spans="1:28" ht="15.75" thickBot="1" x14ac:dyDescent="0.3">
      <c r="A807" s="254" t="str">
        <f t="shared" si="25"/>
        <v>232232</v>
      </c>
      <c r="B807" s="240" t="s">
        <v>1171</v>
      </c>
      <c r="C807" s="188" t="s">
        <v>2386</v>
      </c>
      <c r="D807" s="188" t="s">
        <v>5</v>
      </c>
      <c r="E807" s="209">
        <v>-4042746.49</v>
      </c>
      <c r="F807" s="209">
        <v>-4572258.37</v>
      </c>
      <c r="G807" s="209">
        <v>-7083255.7199999997</v>
      </c>
      <c r="H807" s="209">
        <v>-8995107.3000000007</v>
      </c>
      <c r="I807" s="209">
        <v>-11978737.939999999</v>
      </c>
      <c r="J807" s="209">
        <v>-14252433.640000001</v>
      </c>
      <c r="K807" s="209">
        <v>-16782372.489999998</v>
      </c>
      <c r="L807" s="209">
        <v>-16894261.379999999</v>
      </c>
      <c r="M807" s="209">
        <v>-12671232.67</v>
      </c>
      <c r="N807" s="209">
        <v>-12671232.67</v>
      </c>
      <c r="O807" s="209">
        <v>-8291579.1399999997</v>
      </c>
      <c r="P807" s="209">
        <v>-5879470.2800000003</v>
      </c>
      <c r="Q807" s="209">
        <v>-4322695.0199999996</v>
      </c>
      <c r="R807" s="209">
        <v>-4097597.67</v>
      </c>
      <c r="S807" s="209">
        <v>-4712498.1100000003</v>
      </c>
      <c r="T807" s="209">
        <v>-7578363.3600000003</v>
      </c>
      <c r="U807" s="209">
        <v>-9346787.3300000001</v>
      </c>
      <c r="V807" s="209">
        <v>-11658032.74</v>
      </c>
      <c r="W807" s="209">
        <v>-14321843.83</v>
      </c>
      <c r="X807" s="209">
        <v>-15492735.08</v>
      </c>
      <c r="Y807" s="209">
        <v>-14315748.48</v>
      </c>
      <c r="Z807" s="209">
        <v>-10657977.970000001</v>
      </c>
      <c r="AA807" s="178">
        <f t="shared" si="24"/>
        <v>-10657977.970000001</v>
      </c>
    </row>
    <row r="808" spans="1:28" ht="15.75" thickBot="1" x14ac:dyDescent="0.3">
      <c r="A808" s="254" t="str">
        <f t="shared" si="25"/>
        <v>232233</v>
      </c>
      <c r="B808" s="240" t="s">
        <v>1173</v>
      </c>
      <c r="C808" s="188" t="s">
        <v>2387</v>
      </c>
      <c r="D808" s="188" t="s">
        <v>5</v>
      </c>
      <c r="E808" s="208">
        <v>-16254885.390000001</v>
      </c>
      <c r="F808" s="208">
        <v>-11397184.82</v>
      </c>
      <c r="G808" s="208">
        <v>-13307462.199999999</v>
      </c>
      <c r="H808" s="208">
        <v>-12626984.460000001</v>
      </c>
      <c r="I808" s="208">
        <v>100333.37</v>
      </c>
      <c r="J808" s="208">
        <v>-13273888.41</v>
      </c>
      <c r="K808" s="208">
        <v>-15289936.359999999</v>
      </c>
      <c r="L808" s="208">
        <v>-42228868.159999996</v>
      </c>
      <c r="M808" s="208">
        <v>-50935765.159999996</v>
      </c>
      <c r="N808" s="208">
        <v>-50935765.159999996</v>
      </c>
      <c r="O808" s="208">
        <v>-33544744.690000001</v>
      </c>
      <c r="P808" s="208">
        <v>-35341402.439999998</v>
      </c>
      <c r="Q808" s="208">
        <v>-39488154.469999999</v>
      </c>
      <c r="R808" s="208">
        <v>-16466869.029999999</v>
      </c>
      <c r="S808" s="208">
        <v>-11295262.83</v>
      </c>
      <c r="T808" s="208">
        <v>-10351589.18</v>
      </c>
      <c r="U808" s="208">
        <v>-14776090.68</v>
      </c>
      <c r="V808" s="208">
        <v>-13300625.51</v>
      </c>
      <c r="W808" s="208">
        <v>-11482934.85</v>
      </c>
      <c r="X808" s="208">
        <v>-20342739</v>
      </c>
      <c r="Y808" s="208">
        <v>-31749953.940000001</v>
      </c>
      <c r="Z808" s="208">
        <v>-40855994.490000002</v>
      </c>
      <c r="AA808" s="178">
        <f t="shared" si="24"/>
        <v>-40855994.490000002</v>
      </c>
    </row>
    <row r="809" spans="1:28" ht="15.75" thickBot="1" x14ac:dyDescent="0.3">
      <c r="A809" s="254" t="str">
        <f t="shared" si="25"/>
        <v>232235</v>
      </c>
      <c r="B809" s="240" t="s">
        <v>1175</v>
      </c>
      <c r="C809" s="188" t="s">
        <v>2388</v>
      </c>
      <c r="D809" s="188" t="s">
        <v>5</v>
      </c>
      <c r="E809" s="209">
        <v>-114316.35</v>
      </c>
      <c r="F809" s="209">
        <v>-344477.05</v>
      </c>
      <c r="G809" s="209">
        <v>272322.21000000002</v>
      </c>
      <c r="H809" s="209">
        <v>-214880.62</v>
      </c>
      <c r="I809" s="209">
        <v>-81628.679999999993</v>
      </c>
      <c r="J809" s="209">
        <v>-295930.59000000003</v>
      </c>
      <c r="K809" s="209">
        <v>243438.71</v>
      </c>
      <c r="L809" s="209">
        <v>-1360418.1</v>
      </c>
      <c r="M809" s="209">
        <v>-1002623.35</v>
      </c>
      <c r="N809" s="209">
        <v>-1002623.35</v>
      </c>
      <c r="O809" s="209">
        <v>-612542.53</v>
      </c>
      <c r="P809" s="209">
        <v>-1402171.43</v>
      </c>
      <c r="Q809" s="209">
        <v>-507748.26</v>
      </c>
      <c r="R809" s="209">
        <v>-447779.8</v>
      </c>
      <c r="S809" s="209">
        <v>-767953.7</v>
      </c>
      <c r="T809" s="209">
        <v>-368408.26</v>
      </c>
      <c r="U809" s="209">
        <v>-133589.60999999999</v>
      </c>
      <c r="V809" s="209">
        <v>-246184.58</v>
      </c>
      <c r="W809" s="209">
        <v>0</v>
      </c>
      <c r="X809" s="209">
        <v>-105240.78</v>
      </c>
      <c r="Y809" s="209">
        <v>-477217.04</v>
      </c>
      <c r="Z809" s="209">
        <v>-472015.04</v>
      </c>
      <c r="AA809" s="178">
        <f t="shared" si="24"/>
        <v>-472015.04</v>
      </c>
    </row>
    <row r="810" spans="1:28" ht="15.75" thickBot="1" x14ac:dyDescent="0.3">
      <c r="A810" s="254" t="str">
        <f t="shared" si="25"/>
        <v>232239</v>
      </c>
      <c r="B810" s="240" t="s">
        <v>1177</v>
      </c>
      <c r="C810" s="188" t="s">
        <v>2389</v>
      </c>
      <c r="D810" s="188" t="s">
        <v>5</v>
      </c>
      <c r="E810" s="208">
        <v>-180.81</v>
      </c>
      <c r="F810" s="208">
        <v>-220.99</v>
      </c>
      <c r="G810" s="208">
        <v>-261.17</v>
      </c>
      <c r="H810" s="208">
        <v>-301.35000000000002</v>
      </c>
      <c r="I810" s="208">
        <v>-341.53</v>
      </c>
      <c r="J810" s="208">
        <v>-381.71</v>
      </c>
      <c r="K810" s="208">
        <v>-421.89</v>
      </c>
      <c r="L810" s="208">
        <v>-462.07</v>
      </c>
      <c r="M810" s="208">
        <v>-482.16</v>
      </c>
      <c r="N810" s="208">
        <v>-482.16</v>
      </c>
      <c r="O810" s="208">
        <v>-482.16</v>
      </c>
      <c r="P810" s="208">
        <v>-482.16</v>
      </c>
      <c r="Q810" s="208">
        <v>-482.16</v>
      </c>
      <c r="R810" s="208">
        <v>-482.16</v>
      </c>
      <c r="S810" s="208">
        <v>-482.16</v>
      </c>
      <c r="T810" s="208">
        <v>-482.16</v>
      </c>
      <c r="U810" s="208">
        <v>-482.16</v>
      </c>
      <c r="V810" s="208">
        <v>-482.16</v>
      </c>
      <c r="W810" s="208">
        <v>-482.16</v>
      </c>
      <c r="X810" s="208">
        <v>-482.16</v>
      </c>
      <c r="Y810" s="208">
        <v>-482.16</v>
      </c>
      <c r="Z810" s="208">
        <v>-482.16</v>
      </c>
      <c r="AA810" s="178">
        <f t="shared" si="24"/>
        <v>-482.16</v>
      </c>
    </row>
    <row r="811" spans="1:28" ht="15.75" thickBot="1" x14ac:dyDescent="0.3">
      <c r="A811" s="254" t="str">
        <f t="shared" si="25"/>
        <v>232242</v>
      </c>
      <c r="B811" s="240" t="s">
        <v>1179</v>
      </c>
      <c r="C811" s="188" t="s">
        <v>2390</v>
      </c>
      <c r="D811" s="188" t="s">
        <v>5</v>
      </c>
      <c r="E811" s="209">
        <v>-724.71</v>
      </c>
      <c r="F811" s="209">
        <v>-724.71</v>
      </c>
      <c r="G811" s="209">
        <v>-724.71</v>
      </c>
      <c r="H811" s="209">
        <v>-747.63</v>
      </c>
      <c r="I811" s="209">
        <v>-724.71</v>
      </c>
      <c r="J811" s="209">
        <v>-724.71</v>
      </c>
      <c r="K811" s="209">
        <v>-724.71</v>
      </c>
      <c r="L811" s="209">
        <v>-724.71</v>
      </c>
      <c r="M811" s="209">
        <v>-2008.33</v>
      </c>
      <c r="N811" s="209">
        <v>-2008.33</v>
      </c>
      <c r="O811" s="209">
        <v>-471.11</v>
      </c>
      <c r="P811" s="209">
        <v>-471.11</v>
      </c>
      <c r="Q811" s="209">
        <v>-446.78</v>
      </c>
      <c r="R811" s="209">
        <v>-446.78</v>
      </c>
      <c r="S811" s="209">
        <v>-446.78</v>
      </c>
      <c r="T811" s="209">
        <v>-450.28</v>
      </c>
      <c r="U811" s="209">
        <v>-425.28</v>
      </c>
      <c r="V811" s="209">
        <v>-400.95</v>
      </c>
      <c r="W811" s="209">
        <v>-400.95</v>
      </c>
      <c r="X811" s="209">
        <v>-400.95</v>
      </c>
      <c r="Y811" s="209">
        <v>-400.95</v>
      </c>
      <c r="Z811" s="209">
        <v>0</v>
      </c>
      <c r="AA811" s="178">
        <f t="shared" si="24"/>
        <v>0</v>
      </c>
    </row>
    <row r="812" spans="1:28" ht="15.75" thickBot="1" x14ac:dyDescent="0.3">
      <c r="A812" s="254" t="str">
        <f t="shared" si="25"/>
        <v>232249</v>
      </c>
      <c r="B812" s="240" t="s">
        <v>1159</v>
      </c>
      <c r="C812" s="188" t="s">
        <v>2391</v>
      </c>
      <c r="D812" s="188" t="s">
        <v>5</v>
      </c>
      <c r="E812" s="208">
        <v>0</v>
      </c>
      <c r="F812" s="208">
        <v>0</v>
      </c>
      <c r="G812" s="208">
        <v>0</v>
      </c>
      <c r="H812" s="208">
        <v>0</v>
      </c>
      <c r="I812" s="208">
        <v>0</v>
      </c>
      <c r="J812" s="208">
        <v>0</v>
      </c>
      <c r="K812" s="208">
        <v>0</v>
      </c>
      <c r="L812" s="208">
        <v>0</v>
      </c>
      <c r="M812" s="208">
        <v>0</v>
      </c>
      <c r="N812" s="208">
        <v>0</v>
      </c>
      <c r="O812" s="208">
        <v>0</v>
      </c>
      <c r="P812" s="208">
        <v>0</v>
      </c>
      <c r="Q812" s="208">
        <v>0</v>
      </c>
      <c r="R812" s="208">
        <v>0</v>
      </c>
      <c r="S812" s="208">
        <v>0</v>
      </c>
      <c r="T812" s="208">
        <v>0</v>
      </c>
      <c r="U812" s="208">
        <v>0</v>
      </c>
      <c r="V812" s="208">
        <v>0</v>
      </c>
      <c r="W812" s="208">
        <v>0</v>
      </c>
      <c r="X812" s="208">
        <v>0</v>
      </c>
      <c r="Y812" s="208">
        <v>0</v>
      </c>
      <c r="Z812" s="208">
        <v>0</v>
      </c>
      <c r="AA812" s="178">
        <f t="shared" si="24"/>
        <v>0</v>
      </c>
    </row>
    <row r="813" spans="1:28" ht="15.75" thickBot="1" x14ac:dyDescent="0.3">
      <c r="A813" s="254" t="str">
        <f t="shared" si="25"/>
        <v>232250</v>
      </c>
      <c r="B813" s="240" t="s">
        <v>3808</v>
      </c>
      <c r="C813" s="188" t="s">
        <v>3809</v>
      </c>
      <c r="D813" s="188" t="s">
        <v>5</v>
      </c>
      <c r="E813" s="209"/>
      <c r="F813" s="209"/>
      <c r="G813" s="209"/>
      <c r="H813" s="209"/>
      <c r="I813" s="209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>
        <v>0</v>
      </c>
      <c r="Y813" s="209">
        <v>0</v>
      </c>
      <c r="Z813" s="209">
        <v>-3596.21</v>
      </c>
      <c r="AA813" s="178">
        <f t="shared" si="24"/>
        <v>-3596.21</v>
      </c>
      <c r="AB813" s="204"/>
    </row>
    <row r="814" spans="1:28" ht="15.75" thickBot="1" x14ac:dyDescent="0.3">
      <c r="A814" s="254" t="str">
        <f t="shared" si="25"/>
        <v>232400</v>
      </c>
      <c r="B814" s="240" t="s">
        <v>1182</v>
      </c>
      <c r="C814" s="188" t="s">
        <v>2392</v>
      </c>
      <c r="D814" s="188" t="s">
        <v>5</v>
      </c>
      <c r="E814" s="208">
        <v>-107349.88</v>
      </c>
      <c r="F814" s="208">
        <v>-84647.65</v>
      </c>
      <c r="G814" s="208">
        <v>-111945.42</v>
      </c>
      <c r="H814" s="208">
        <v>-139243.19</v>
      </c>
      <c r="I814" s="208">
        <v>-166707.63</v>
      </c>
      <c r="J814" s="208">
        <v>-193148.26</v>
      </c>
      <c r="K814" s="208">
        <v>-215118.89</v>
      </c>
      <c r="L814" s="208">
        <v>-209823.97</v>
      </c>
      <c r="M814" s="208">
        <v>-343249.22</v>
      </c>
      <c r="N814" s="208">
        <v>-343249.22</v>
      </c>
      <c r="O814" s="208">
        <v>-243267.6</v>
      </c>
      <c r="P814" s="208">
        <v>-201290.68</v>
      </c>
      <c r="Q814" s="208">
        <v>-134193.76999999999</v>
      </c>
      <c r="R814" s="208">
        <v>-151289.66</v>
      </c>
      <c r="S814" s="208">
        <v>-164643.94</v>
      </c>
      <c r="T814" s="208">
        <v>-184845.23</v>
      </c>
      <c r="U814" s="208">
        <v>-208254.86</v>
      </c>
      <c r="V814" s="208">
        <v>-232499.29</v>
      </c>
      <c r="W814" s="208">
        <v>-265910.39</v>
      </c>
      <c r="X814" s="208">
        <v>-299321.49</v>
      </c>
      <c r="Y814" s="208">
        <v>-332627.33</v>
      </c>
      <c r="Z814" s="208">
        <v>-455718.43</v>
      </c>
      <c r="AA814" s="178">
        <f t="shared" si="24"/>
        <v>-455718.43</v>
      </c>
    </row>
    <row r="815" spans="1:28" ht="15.75" thickBot="1" x14ac:dyDescent="0.3">
      <c r="A815" s="254" t="str">
        <f t="shared" si="25"/>
        <v>232450</v>
      </c>
      <c r="B815" s="240" t="s">
        <v>1184</v>
      </c>
      <c r="C815" s="188" t="s">
        <v>2393</v>
      </c>
      <c r="D815" s="188" t="s">
        <v>5</v>
      </c>
      <c r="E815" s="209">
        <v>-173800</v>
      </c>
      <c r="F815" s="209">
        <v>-175878</v>
      </c>
      <c r="G815" s="209">
        <v>-187595</v>
      </c>
      <c r="H815" s="209">
        <v>-189673</v>
      </c>
      <c r="I815" s="209">
        <v>-166821</v>
      </c>
      <c r="J815" s="209">
        <v>-172233</v>
      </c>
      <c r="K815" s="209">
        <v>-172233</v>
      </c>
      <c r="L815" s="209">
        <v>-172233</v>
      </c>
      <c r="M815" s="209">
        <v>-172233</v>
      </c>
      <c r="N815" s="209">
        <v>-172233</v>
      </c>
      <c r="O815" s="209">
        <v>-172233</v>
      </c>
      <c r="P815" s="209">
        <v>-172233</v>
      </c>
      <c r="Q815" s="209">
        <v>-172233</v>
      </c>
      <c r="R815" s="209">
        <v>-172233</v>
      </c>
      <c r="S815" s="209">
        <v>-172233</v>
      </c>
      <c r="T815" s="209">
        <v>-172233</v>
      </c>
      <c r="U815" s="209">
        <v>-172233</v>
      </c>
      <c r="V815" s="209">
        <v>-172233</v>
      </c>
      <c r="W815" s="209">
        <v>0</v>
      </c>
      <c r="X815" s="209">
        <v>0</v>
      </c>
      <c r="Y815" s="209">
        <v>0</v>
      </c>
      <c r="Z815" s="209">
        <v>0</v>
      </c>
      <c r="AA815" s="178">
        <f t="shared" si="24"/>
        <v>0</v>
      </c>
    </row>
    <row r="816" spans="1:28" ht="15.75" thickBot="1" x14ac:dyDescent="0.3">
      <c r="A816" s="254" t="str">
        <f t="shared" si="25"/>
        <v>232500</v>
      </c>
      <c r="B816" s="240" t="s">
        <v>1186</v>
      </c>
      <c r="C816" s="188" t="s">
        <v>2394</v>
      </c>
      <c r="D816" s="188" t="s">
        <v>5</v>
      </c>
      <c r="E816" s="208">
        <v>-33333.32</v>
      </c>
      <c r="F816" s="208">
        <v>-41666.65</v>
      </c>
      <c r="G816" s="208">
        <v>-49999.98</v>
      </c>
      <c r="H816" s="208">
        <v>-58333.31</v>
      </c>
      <c r="I816" s="208">
        <v>-66666.64</v>
      </c>
      <c r="J816" s="208">
        <v>-65429.78</v>
      </c>
      <c r="K816" s="208">
        <v>16665.419999999998</v>
      </c>
      <c r="L816" s="208">
        <v>8332.09</v>
      </c>
      <c r="M816" s="208">
        <v>0</v>
      </c>
      <c r="N816" s="208">
        <v>0</v>
      </c>
      <c r="O816" s="208">
        <v>-8333.33</v>
      </c>
      <c r="P816" s="208">
        <v>-16666.66</v>
      </c>
      <c r="Q816" s="208">
        <v>-24999.99</v>
      </c>
      <c r="R816" s="208">
        <v>-33333.32</v>
      </c>
      <c r="S816" s="208">
        <v>-41666.65</v>
      </c>
      <c r="T816" s="208">
        <v>-49999.98</v>
      </c>
      <c r="U816" s="208">
        <v>-58333.31</v>
      </c>
      <c r="V816" s="208">
        <v>-66666.64</v>
      </c>
      <c r="W816" s="208">
        <v>0</v>
      </c>
      <c r="X816" s="208">
        <v>16667.28</v>
      </c>
      <c r="Y816" s="208">
        <v>8333.9500000000007</v>
      </c>
      <c r="Z816" s="208">
        <v>0</v>
      </c>
      <c r="AA816" s="178">
        <f t="shared" si="24"/>
        <v>0</v>
      </c>
    </row>
    <row r="817" spans="1:27" ht="15.75" thickBot="1" x14ac:dyDescent="0.3">
      <c r="A817" s="254" t="str">
        <f t="shared" si="25"/>
        <v>232999</v>
      </c>
      <c r="B817" s="240" t="s">
        <v>1188</v>
      </c>
      <c r="C817" s="188" t="s">
        <v>2395</v>
      </c>
      <c r="D817" s="188" t="s">
        <v>5</v>
      </c>
      <c r="E817" s="209">
        <v>-3662397.21</v>
      </c>
      <c r="F817" s="209">
        <v>-2617116.35</v>
      </c>
      <c r="G817" s="209">
        <v>-4139271.7</v>
      </c>
      <c r="H817" s="209">
        <v>-2811275.86</v>
      </c>
      <c r="I817" s="209">
        <v>-3451276.9</v>
      </c>
      <c r="J817" s="209">
        <v>-8014172.2699999996</v>
      </c>
      <c r="K817" s="209">
        <v>-4285782.58</v>
      </c>
      <c r="L817" s="209">
        <v>-3990218.07</v>
      </c>
      <c r="M817" s="209">
        <v>-2725860.65</v>
      </c>
      <c r="N817" s="209">
        <v>-2725860.65</v>
      </c>
      <c r="O817" s="209">
        <v>-4353681.95</v>
      </c>
      <c r="P817" s="209">
        <v>-3165521.77</v>
      </c>
      <c r="Q817" s="209">
        <v>-6650158.2199999997</v>
      </c>
      <c r="R817" s="209">
        <v>-3292280.46</v>
      </c>
      <c r="S817" s="209">
        <v>-3167150</v>
      </c>
      <c r="T817" s="209">
        <v>-2601508.88</v>
      </c>
      <c r="U817" s="209">
        <v>-2054247.92</v>
      </c>
      <c r="V817" s="209">
        <v>-15984608.630000001</v>
      </c>
      <c r="W817" s="209">
        <v>-2623181.16</v>
      </c>
      <c r="X817" s="209">
        <v>-3426206.53</v>
      </c>
      <c r="Y817" s="209">
        <v>0</v>
      </c>
      <c r="Z817" s="209">
        <v>-3198098.98</v>
      </c>
      <c r="AA817" s="178">
        <f t="shared" si="24"/>
        <v>-3198098.98</v>
      </c>
    </row>
    <row r="818" spans="1:27" ht="15.75" thickBot="1" x14ac:dyDescent="0.3">
      <c r="A818" s="254" t="str">
        <f t="shared" si="25"/>
        <v>241001</v>
      </c>
      <c r="B818" s="240" t="s">
        <v>1190</v>
      </c>
      <c r="C818" s="188" t="s">
        <v>2396</v>
      </c>
      <c r="D818" s="188" t="s">
        <v>5</v>
      </c>
      <c r="E818" s="208">
        <v>-269840.25</v>
      </c>
      <c r="F818" s="208">
        <v>-305408.46000000002</v>
      </c>
      <c r="G818" s="208">
        <v>-273730.32</v>
      </c>
      <c r="H818" s="208">
        <v>-443224.39</v>
      </c>
      <c r="I818" s="208">
        <v>-483652.95</v>
      </c>
      <c r="J818" s="208">
        <v>-539399.93000000005</v>
      </c>
      <c r="K818" s="208">
        <v>-284363.90999999997</v>
      </c>
      <c r="L818" s="208">
        <v>-309162.88</v>
      </c>
      <c r="M818" s="208">
        <v>-567699.1</v>
      </c>
      <c r="N818" s="208">
        <v>-567699.1</v>
      </c>
      <c r="O818" s="208">
        <v>-444348.04</v>
      </c>
      <c r="P818" s="208">
        <v>-2149071.25</v>
      </c>
      <c r="Q818" s="208">
        <v>-534976.54</v>
      </c>
      <c r="R818" s="208">
        <v>-293702.87</v>
      </c>
      <c r="S818" s="208">
        <v>-299885.59000000003</v>
      </c>
      <c r="T818" s="208">
        <v>-489066.1</v>
      </c>
      <c r="U818" s="208">
        <v>-476437.28</v>
      </c>
      <c r="V818" s="208">
        <v>-487373.79</v>
      </c>
      <c r="W818" s="208">
        <v>-316245.51</v>
      </c>
      <c r="X818" s="208">
        <v>-307898.95</v>
      </c>
      <c r="Y818" s="208">
        <v>-325068.03000000003</v>
      </c>
      <c r="Z818" s="208">
        <v>-534347.88</v>
      </c>
      <c r="AA818" s="178">
        <f t="shared" si="24"/>
        <v>-534347.88</v>
      </c>
    </row>
    <row r="819" spans="1:27" ht="15.75" thickBot="1" x14ac:dyDescent="0.3">
      <c r="A819" s="254" t="str">
        <f t="shared" si="25"/>
        <v>241002</v>
      </c>
      <c r="B819" s="240" t="s">
        <v>1192</v>
      </c>
      <c r="C819" s="188" t="s">
        <v>2397</v>
      </c>
      <c r="D819" s="188" t="s">
        <v>5</v>
      </c>
      <c r="E819" s="209">
        <v>-125581.78</v>
      </c>
      <c r="F819" s="209">
        <v>-127852.64</v>
      </c>
      <c r="G819" s="209">
        <v>-120874.31</v>
      </c>
      <c r="H819" s="209">
        <v>-233029.12</v>
      </c>
      <c r="I819" s="209">
        <v>-240675.93</v>
      </c>
      <c r="J819" s="209">
        <v>-228613.46</v>
      </c>
      <c r="K819" s="209">
        <v>-102127.41</v>
      </c>
      <c r="L819" s="209">
        <v>-95034.95</v>
      </c>
      <c r="M819" s="209">
        <v>-276326.58</v>
      </c>
      <c r="N819" s="209">
        <v>-276326.58</v>
      </c>
      <c r="O819" s="209">
        <v>-255365.6</v>
      </c>
      <c r="P819" s="209">
        <v>-724889.62</v>
      </c>
      <c r="Q819" s="209">
        <v>-267452.43</v>
      </c>
      <c r="R819" s="209">
        <v>-130800.69</v>
      </c>
      <c r="S819" s="209">
        <v>-129271.55</v>
      </c>
      <c r="T819" s="209">
        <v>-245348.81</v>
      </c>
      <c r="U819" s="209">
        <v>-239474.26</v>
      </c>
      <c r="V819" s="209">
        <v>-238610.03</v>
      </c>
      <c r="W819" s="209">
        <v>-118418.37</v>
      </c>
      <c r="X819" s="209">
        <v>-112217.68</v>
      </c>
      <c r="Y819" s="209">
        <v>-103125.8</v>
      </c>
      <c r="Z819" s="209">
        <v>-269907.99</v>
      </c>
      <c r="AA819" s="178">
        <f t="shared" si="24"/>
        <v>-269907.99</v>
      </c>
    </row>
    <row r="820" spans="1:27" ht="15.75" thickBot="1" x14ac:dyDescent="0.3">
      <c r="A820" s="254" t="str">
        <f t="shared" si="25"/>
        <v>241003</v>
      </c>
      <c r="B820" s="240" t="s">
        <v>1194</v>
      </c>
      <c r="C820" s="188" t="s">
        <v>2398</v>
      </c>
      <c r="D820" s="188" t="s">
        <v>5</v>
      </c>
      <c r="E820" s="208">
        <v>-142829.76000000001</v>
      </c>
      <c r="F820" s="208">
        <v>-153638.87</v>
      </c>
      <c r="G820" s="208">
        <v>-140097.57</v>
      </c>
      <c r="H820" s="208">
        <v>-256256.09</v>
      </c>
      <c r="I820" s="208">
        <v>-278989.90999999997</v>
      </c>
      <c r="J820" s="208">
        <v>-308166.84999999998</v>
      </c>
      <c r="K820" s="208">
        <v>-156736.94</v>
      </c>
      <c r="L820" s="208">
        <v>-171957.28</v>
      </c>
      <c r="M820" s="208">
        <v>-310613.38</v>
      </c>
      <c r="N820" s="208">
        <v>-310613.38</v>
      </c>
      <c r="O820" s="208">
        <v>-284448.32</v>
      </c>
      <c r="P820" s="208">
        <v>-906045.16</v>
      </c>
      <c r="Q820" s="208">
        <v>-321838.34000000003</v>
      </c>
      <c r="R820" s="208">
        <v>-158224.94</v>
      </c>
      <c r="S820" s="208">
        <v>-167002.54999999999</v>
      </c>
      <c r="T820" s="208">
        <v>-287671.49</v>
      </c>
      <c r="U820" s="208">
        <v>-270440.58</v>
      </c>
      <c r="V820" s="208">
        <v>-281566.2</v>
      </c>
      <c r="W820" s="208">
        <v>-180169.29</v>
      </c>
      <c r="X820" s="208">
        <v>-164445.88</v>
      </c>
      <c r="Y820" s="208">
        <v>-176449.56</v>
      </c>
      <c r="Z820" s="208">
        <v>-307267.51</v>
      </c>
      <c r="AA820" s="178">
        <f t="shared" si="24"/>
        <v>-307267.51</v>
      </c>
    </row>
    <row r="821" spans="1:27" ht="15.75" thickBot="1" x14ac:dyDescent="0.3">
      <c r="A821" s="254" t="str">
        <f t="shared" si="25"/>
        <v>241006</v>
      </c>
      <c r="B821" s="240" t="s">
        <v>1196</v>
      </c>
      <c r="C821" s="188" t="s">
        <v>2399</v>
      </c>
      <c r="D821" s="188" t="s">
        <v>5</v>
      </c>
      <c r="E821" s="209">
        <v>-106113.22</v>
      </c>
      <c r="F821" s="209">
        <v>-107982.8</v>
      </c>
      <c r="G821" s="209">
        <v>-106893.75999999999</v>
      </c>
      <c r="H821" s="209">
        <v>-106449.67</v>
      </c>
      <c r="I821" s="209">
        <v>-106498.4</v>
      </c>
      <c r="J821" s="209">
        <v>-111567.15</v>
      </c>
      <c r="K821" s="209">
        <v>-106989.63</v>
      </c>
      <c r="L821" s="209">
        <v>-106882.31</v>
      </c>
      <c r="M821" s="209">
        <v>-106581.75</v>
      </c>
      <c r="N821" s="209">
        <v>-106581.75</v>
      </c>
      <c r="O821" s="209">
        <v>-106758.73</v>
      </c>
      <c r="P821" s="209">
        <v>-107160.23</v>
      </c>
      <c r="Q821" s="209">
        <v>-109852.85</v>
      </c>
      <c r="R821" s="209">
        <v>-110609.89</v>
      </c>
      <c r="S821" s="209">
        <v>-111698.1</v>
      </c>
      <c r="T821" s="209">
        <v>-113182.11</v>
      </c>
      <c r="U821" s="209">
        <v>-113316.22</v>
      </c>
      <c r="V821" s="209">
        <v>-115166.06</v>
      </c>
      <c r="W821" s="209">
        <v>-115073.18</v>
      </c>
      <c r="X821" s="209">
        <v>-115051.46</v>
      </c>
      <c r="Y821" s="209">
        <v>-117351.95</v>
      </c>
      <c r="Z821" s="209">
        <v>-114921.86</v>
      </c>
      <c r="AA821" s="178">
        <f t="shared" si="24"/>
        <v>-114921.86</v>
      </c>
    </row>
    <row r="822" spans="1:27" ht="15.75" thickBot="1" x14ac:dyDescent="0.3">
      <c r="A822" s="254" t="str">
        <f t="shared" si="25"/>
        <v>241007</v>
      </c>
      <c r="B822" s="240" t="s">
        <v>1198</v>
      </c>
      <c r="C822" s="188" t="s">
        <v>2400</v>
      </c>
      <c r="D822" s="188" t="s">
        <v>5</v>
      </c>
      <c r="E822" s="208">
        <v>-68674.850000000006</v>
      </c>
      <c r="F822" s="208">
        <v>-69649.100000000006</v>
      </c>
      <c r="G822" s="208">
        <v>-69131.27</v>
      </c>
      <c r="H822" s="208">
        <v>-69574.09</v>
      </c>
      <c r="I822" s="208">
        <v>-69488.86</v>
      </c>
      <c r="J822" s="208">
        <v>-71752.81</v>
      </c>
      <c r="K822" s="208">
        <v>-69591.89</v>
      </c>
      <c r="L822" s="208">
        <v>-69608.31</v>
      </c>
      <c r="M822" s="208">
        <v>-70225.570000000007</v>
      </c>
      <c r="N822" s="208">
        <v>-70225.570000000007</v>
      </c>
      <c r="O822" s="208">
        <v>-69577.22</v>
      </c>
      <c r="P822" s="208">
        <v>-69986.11</v>
      </c>
      <c r="Q822" s="208">
        <v>-71081.59</v>
      </c>
      <c r="R822" s="208">
        <v>-71424.429999999993</v>
      </c>
      <c r="S822" s="208">
        <v>-71946.17</v>
      </c>
      <c r="T822" s="208">
        <v>-72988.53</v>
      </c>
      <c r="U822" s="208">
        <v>-72918.3</v>
      </c>
      <c r="V822" s="208">
        <v>-74249.41</v>
      </c>
      <c r="W822" s="208">
        <v>-74874.66</v>
      </c>
      <c r="X822" s="208">
        <v>-74626.12</v>
      </c>
      <c r="Y822" s="208">
        <v>-75426.399999999994</v>
      </c>
      <c r="Z822" s="208">
        <v>-74913.98</v>
      </c>
      <c r="AA822" s="178">
        <f t="shared" si="24"/>
        <v>-74913.98</v>
      </c>
    </row>
    <row r="823" spans="1:27" ht="15.75" thickBot="1" x14ac:dyDescent="0.3">
      <c r="A823" s="254" t="str">
        <f t="shared" si="25"/>
        <v>241011</v>
      </c>
      <c r="B823" s="240" t="s">
        <v>1190</v>
      </c>
      <c r="C823" s="188" t="s">
        <v>2401</v>
      </c>
      <c r="D823" s="188" t="s">
        <v>5</v>
      </c>
      <c r="E823" s="209">
        <v>0</v>
      </c>
      <c r="F823" s="209">
        <v>0</v>
      </c>
      <c r="G823" s="209">
        <v>0</v>
      </c>
      <c r="H823" s="209">
        <v>0</v>
      </c>
      <c r="I823" s="209">
        <v>0</v>
      </c>
      <c r="J823" s="209">
        <v>0</v>
      </c>
      <c r="K823" s="209">
        <v>0</v>
      </c>
      <c r="L823" s="209">
        <v>0</v>
      </c>
      <c r="M823" s="209">
        <v>0</v>
      </c>
      <c r="N823" s="209">
        <v>0</v>
      </c>
      <c r="O823" s="209">
        <v>0</v>
      </c>
      <c r="P823" s="209">
        <v>0</v>
      </c>
      <c r="Q823" s="209">
        <v>0</v>
      </c>
      <c r="R823" s="209">
        <v>0</v>
      </c>
      <c r="S823" s="209">
        <v>0</v>
      </c>
      <c r="T823" s="209">
        <v>0</v>
      </c>
      <c r="U823" s="209">
        <v>0</v>
      </c>
      <c r="V823" s="209">
        <v>0</v>
      </c>
      <c r="W823" s="209">
        <v>0</v>
      </c>
      <c r="X823" s="209">
        <v>0</v>
      </c>
      <c r="Y823" s="209">
        <v>0</v>
      </c>
      <c r="Z823" s="209">
        <v>0</v>
      </c>
      <c r="AA823" s="178">
        <f t="shared" si="24"/>
        <v>0</v>
      </c>
    </row>
    <row r="824" spans="1:27" ht="15.75" thickBot="1" x14ac:dyDescent="0.3">
      <c r="A824" s="254" t="str">
        <f t="shared" si="25"/>
        <v>241012</v>
      </c>
      <c r="B824" s="240" t="s">
        <v>1192</v>
      </c>
      <c r="C824" s="188" t="s">
        <v>2402</v>
      </c>
      <c r="D824" s="188" t="s">
        <v>5</v>
      </c>
      <c r="E824" s="208">
        <v>0</v>
      </c>
      <c r="F824" s="208">
        <v>0</v>
      </c>
      <c r="G824" s="208">
        <v>0</v>
      </c>
      <c r="H824" s="208">
        <v>0</v>
      </c>
      <c r="I824" s="208">
        <v>0</v>
      </c>
      <c r="J824" s="208">
        <v>0</v>
      </c>
      <c r="K824" s="208">
        <v>0</v>
      </c>
      <c r="L824" s="208">
        <v>0</v>
      </c>
      <c r="M824" s="208">
        <v>0</v>
      </c>
      <c r="N824" s="208">
        <v>0</v>
      </c>
      <c r="O824" s="208">
        <v>0</v>
      </c>
      <c r="P824" s="208">
        <v>0</v>
      </c>
      <c r="Q824" s="208">
        <v>0</v>
      </c>
      <c r="R824" s="208">
        <v>0</v>
      </c>
      <c r="S824" s="208">
        <v>0</v>
      </c>
      <c r="T824" s="208">
        <v>0</v>
      </c>
      <c r="U824" s="208">
        <v>0</v>
      </c>
      <c r="V824" s="208">
        <v>0</v>
      </c>
      <c r="W824" s="208">
        <v>0</v>
      </c>
      <c r="X824" s="208">
        <v>0</v>
      </c>
      <c r="Y824" s="208">
        <v>0</v>
      </c>
      <c r="Z824" s="208">
        <v>0</v>
      </c>
      <c r="AA824" s="178">
        <f t="shared" si="24"/>
        <v>0</v>
      </c>
    </row>
    <row r="825" spans="1:27" ht="15.75" thickBot="1" x14ac:dyDescent="0.3">
      <c r="A825" s="254" t="str">
        <f t="shared" si="25"/>
        <v>241013</v>
      </c>
      <c r="B825" s="240" t="s">
        <v>1194</v>
      </c>
      <c r="C825" s="188" t="s">
        <v>2403</v>
      </c>
      <c r="D825" s="188" t="s">
        <v>5</v>
      </c>
      <c r="E825" s="209">
        <v>0</v>
      </c>
      <c r="F825" s="209">
        <v>0</v>
      </c>
      <c r="G825" s="209">
        <v>0</v>
      </c>
      <c r="H825" s="209">
        <v>0</v>
      </c>
      <c r="I825" s="209">
        <v>0</v>
      </c>
      <c r="J825" s="209">
        <v>0</v>
      </c>
      <c r="K825" s="209">
        <v>0</v>
      </c>
      <c r="L825" s="209">
        <v>0</v>
      </c>
      <c r="M825" s="209">
        <v>0</v>
      </c>
      <c r="N825" s="209">
        <v>0</v>
      </c>
      <c r="O825" s="209">
        <v>0</v>
      </c>
      <c r="P825" s="209">
        <v>0</v>
      </c>
      <c r="Q825" s="209">
        <v>0</v>
      </c>
      <c r="R825" s="209">
        <v>0</v>
      </c>
      <c r="S825" s="209">
        <v>0</v>
      </c>
      <c r="T825" s="209">
        <v>0</v>
      </c>
      <c r="U825" s="209">
        <v>0</v>
      </c>
      <c r="V825" s="209">
        <v>0</v>
      </c>
      <c r="W825" s="209">
        <v>0</v>
      </c>
      <c r="X825" s="209">
        <v>0</v>
      </c>
      <c r="Y825" s="209">
        <v>0</v>
      </c>
      <c r="Z825" s="209">
        <v>0</v>
      </c>
      <c r="AA825" s="178">
        <f t="shared" si="24"/>
        <v>0</v>
      </c>
    </row>
    <row r="826" spans="1:27" ht="15.75" thickBot="1" x14ac:dyDescent="0.3">
      <c r="A826" s="254" t="str">
        <f t="shared" si="25"/>
        <v>241023</v>
      </c>
      <c r="B826" s="240" t="s">
        <v>1203</v>
      </c>
      <c r="C826" s="188" t="s">
        <v>2404</v>
      </c>
      <c r="D826" s="188" t="s">
        <v>5</v>
      </c>
      <c r="E826" s="208">
        <v>-140.88999999999999</v>
      </c>
      <c r="F826" s="208">
        <v>-140.88999999999999</v>
      </c>
      <c r="G826" s="208">
        <v>-96.17</v>
      </c>
      <c r="H826" s="208">
        <v>-71.42</v>
      </c>
      <c r="I826" s="208">
        <v>0</v>
      </c>
      <c r="J826" s="208">
        <v>0</v>
      </c>
      <c r="K826" s="208">
        <v>0</v>
      </c>
      <c r="L826" s="208">
        <v>0</v>
      </c>
      <c r="M826" s="208">
        <v>0</v>
      </c>
      <c r="N826" s="208">
        <v>0</v>
      </c>
      <c r="O826" s="208">
        <v>0</v>
      </c>
      <c r="P826" s="208">
        <v>0</v>
      </c>
      <c r="Q826" s="208">
        <v>0</v>
      </c>
      <c r="R826" s="208">
        <v>0</v>
      </c>
      <c r="S826" s="208">
        <v>0</v>
      </c>
      <c r="T826" s="208">
        <v>0</v>
      </c>
      <c r="U826" s="208">
        <v>0</v>
      </c>
      <c r="V826" s="208">
        <v>0</v>
      </c>
      <c r="W826" s="208">
        <v>0</v>
      </c>
      <c r="X826" s="208">
        <v>0</v>
      </c>
      <c r="Y826" s="208">
        <v>0</v>
      </c>
      <c r="Z826" s="208">
        <v>-357.26</v>
      </c>
      <c r="AA826" s="178">
        <f t="shared" si="24"/>
        <v>-357.26</v>
      </c>
    </row>
    <row r="827" spans="1:27" ht="15.75" thickBot="1" x14ac:dyDescent="0.3">
      <c r="A827" s="254" t="str">
        <f t="shared" si="25"/>
        <v>241031</v>
      </c>
      <c r="B827" s="240" t="s">
        <v>1205</v>
      </c>
      <c r="C827" s="188" t="s">
        <v>2405</v>
      </c>
      <c r="D827" s="188" t="s">
        <v>5</v>
      </c>
      <c r="E827" s="209">
        <v>-31995.7</v>
      </c>
      <c r="F827" s="209">
        <v>-34238.94</v>
      </c>
      <c r="G827" s="209">
        <v>-31580.720000000001</v>
      </c>
      <c r="H827" s="209">
        <v>-58628.06</v>
      </c>
      <c r="I827" s="209">
        <v>-61518.46</v>
      </c>
      <c r="J827" s="209">
        <v>-66228.259999999995</v>
      </c>
      <c r="K827" s="209">
        <v>-32374.3</v>
      </c>
      <c r="L827" s="209">
        <v>-34077.17</v>
      </c>
      <c r="M827" s="209">
        <v>-63044.68</v>
      </c>
      <c r="N827" s="209">
        <v>-63044.68</v>
      </c>
      <c r="O827" s="209">
        <v>-58142.720000000001</v>
      </c>
      <c r="P827" s="209">
        <v>-168177.95</v>
      </c>
      <c r="Q827" s="209">
        <v>-66194.33</v>
      </c>
      <c r="R827" s="209">
        <v>-33398.620000000003</v>
      </c>
      <c r="S827" s="209">
        <v>-33104.050000000003</v>
      </c>
      <c r="T827" s="209">
        <v>-60762.28</v>
      </c>
      <c r="U827" s="209">
        <v>-61208.03</v>
      </c>
      <c r="V827" s="209">
        <v>-60712.77</v>
      </c>
      <c r="W827" s="209">
        <v>-33480.1</v>
      </c>
      <c r="X827" s="209">
        <v>-33673.019999999997</v>
      </c>
      <c r="Y827" s="209">
        <v>-34454</v>
      </c>
      <c r="Z827" s="209">
        <v>-62757.68</v>
      </c>
      <c r="AA827" s="178">
        <f t="shared" si="24"/>
        <v>-62757.68</v>
      </c>
    </row>
    <row r="828" spans="1:27" ht="15.75" thickBot="1" x14ac:dyDescent="0.3">
      <c r="A828" s="254" t="str">
        <f t="shared" si="25"/>
        <v>241041</v>
      </c>
      <c r="B828" s="240" t="s">
        <v>1205</v>
      </c>
      <c r="C828" s="188" t="s">
        <v>2406</v>
      </c>
      <c r="D828" s="188" t="s">
        <v>5</v>
      </c>
      <c r="E828" s="208">
        <v>0</v>
      </c>
      <c r="F828" s="208">
        <v>0</v>
      </c>
      <c r="G828" s="208">
        <v>0</v>
      </c>
      <c r="H828" s="208">
        <v>0</v>
      </c>
      <c r="I828" s="208">
        <v>0</v>
      </c>
      <c r="J828" s="208">
        <v>0</v>
      </c>
      <c r="K828" s="208">
        <v>0</v>
      </c>
      <c r="L828" s="208">
        <v>0</v>
      </c>
      <c r="M828" s="208">
        <v>0</v>
      </c>
      <c r="N828" s="208">
        <v>0</v>
      </c>
      <c r="O828" s="208">
        <v>0</v>
      </c>
      <c r="P828" s="208">
        <v>0</v>
      </c>
      <c r="Q828" s="208">
        <v>0</v>
      </c>
      <c r="R828" s="208">
        <v>0</v>
      </c>
      <c r="S828" s="208">
        <v>0</v>
      </c>
      <c r="T828" s="208">
        <v>0</v>
      </c>
      <c r="U828" s="208">
        <v>0</v>
      </c>
      <c r="V828" s="208">
        <v>0</v>
      </c>
      <c r="W828" s="208">
        <v>0</v>
      </c>
      <c r="X828" s="208">
        <v>0</v>
      </c>
      <c r="Y828" s="208">
        <v>0</v>
      </c>
      <c r="Z828" s="208">
        <v>0</v>
      </c>
      <c r="AA828" s="178">
        <f t="shared" si="24"/>
        <v>0</v>
      </c>
    </row>
    <row r="829" spans="1:27" ht="15.75" thickBot="1" x14ac:dyDescent="0.3">
      <c r="A829" s="254" t="str">
        <f t="shared" si="25"/>
        <v>500171</v>
      </c>
      <c r="B829" s="239" t="s">
        <v>1208</v>
      </c>
      <c r="C829" s="245">
        <v>500171</v>
      </c>
      <c r="D829" s="257"/>
      <c r="E829" s="209">
        <v>-11384086.390000001</v>
      </c>
      <c r="F829" s="209">
        <v>-7824017.1200000001</v>
      </c>
      <c r="G829" s="209">
        <v>-6886660.7699999996</v>
      </c>
      <c r="H829" s="209">
        <v>-9117526.6699999999</v>
      </c>
      <c r="I829" s="209">
        <v>-9782283</v>
      </c>
      <c r="J829" s="209">
        <v>-13034284.800000001</v>
      </c>
      <c r="K829" s="209">
        <v>-15027158.17</v>
      </c>
      <c r="L829" s="209">
        <v>-8230266.04</v>
      </c>
      <c r="M829" s="209">
        <v>-10989713.460000001</v>
      </c>
      <c r="N829" s="209">
        <v>-10989713.460000001</v>
      </c>
      <c r="O829" s="209">
        <v>-12948168.449999999</v>
      </c>
      <c r="P829" s="209">
        <v>-10514616.67</v>
      </c>
      <c r="Q829" s="209">
        <v>-10868770.1</v>
      </c>
      <c r="R829" s="209">
        <v>-9718065.6899999995</v>
      </c>
      <c r="S829" s="209">
        <v>-6518296.5800000001</v>
      </c>
      <c r="T829" s="209">
        <v>-6903457.5899999999</v>
      </c>
      <c r="U829" s="209">
        <v>-9164138.25</v>
      </c>
      <c r="V829" s="209">
        <v>-9968160.8200000003</v>
      </c>
      <c r="W829" s="209">
        <v>-12941217.68</v>
      </c>
      <c r="X829" s="209">
        <v>-16170704.720000001</v>
      </c>
      <c r="Y829" s="209">
        <v>-9396022.6500000004</v>
      </c>
      <c r="Z829" s="209">
        <v>-11717247.75</v>
      </c>
      <c r="AA829" s="178">
        <f t="shared" si="24"/>
        <v>-11717247.75</v>
      </c>
    </row>
    <row r="830" spans="1:27" ht="15.75" thickBot="1" x14ac:dyDescent="0.3">
      <c r="A830" s="254" t="str">
        <f t="shared" si="25"/>
        <v>236011</v>
      </c>
      <c r="B830" s="240" t="s">
        <v>2407</v>
      </c>
      <c r="C830" s="188" t="s">
        <v>2408</v>
      </c>
      <c r="D830" s="188" t="s">
        <v>5</v>
      </c>
      <c r="E830" s="208">
        <v>0</v>
      </c>
      <c r="F830" s="208">
        <v>0</v>
      </c>
      <c r="G830" s="208">
        <v>0</v>
      </c>
      <c r="H830" s="208">
        <v>-2039899.47</v>
      </c>
      <c r="I830" s="208">
        <v>-4079798.94</v>
      </c>
      <c r="J830" s="208">
        <v>-6119698.4100000001</v>
      </c>
      <c r="K830" s="208">
        <v>-8159597.8799999999</v>
      </c>
      <c r="L830" s="208">
        <v>0</v>
      </c>
      <c r="M830" s="208">
        <v>0</v>
      </c>
      <c r="N830" s="208"/>
      <c r="O830" s="208"/>
      <c r="P830" s="208"/>
      <c r="Q830" s="208"/>
      <c r="R830" s="208"/>
      <c r="S830" s="208"/>
      <c r="T830" s="208">
        <v>0</v>
      </c>
      <c r="U830" s="208">
        <v>-2059437</v>
      </c>
      <c r="V830" s="208">
        <v>-4118874</v>
      </c>
      <c r="W830" s="208">
        <v>-6178311</v>
      </c>
      <c r="X830" s="208">
        <v>-8237748</v>
      </c>
      <c r="Y830" s="208">
        <v>0</v>
      </c>
      <c r="Z830" s="208">
        <v>0</v>
      </c>
      <c r="AA830" s="178">
        <f t="shared" si="24"/>
        <v>0</v>
      </c>
    </row>
    <row r="831" spans="1:27" ht="15.75" thickBot="1" x14ac:dyDescent="0.3">
      <c r="A831" s="254" t="str">
        <f t="shared" si="25"/>
        <v>236012</v>
      </c>
      <c r="B831" s="240" t="s">
        <v>2409</v>
      </c>
      <c r="C831" s="188" t="s">
        <v>2410</v>
      </c>
      <c r="D831" s="188" t="s">
        <v>5</v>
      </c>
      <c r="E831" s="209">
        <v>-1338833.27</v>
      </c>
      <c r="F831" s="209">
        <v>-1484903.52</v>
      </c>
      <c r="G831" s="209">
        <v>-1630973.77</v>
      </c>
      <c r="H831" s="209">
        <v>-1777044.02</v>
      </c>
      <c r="I831" s="209">
        <v>-1923114.27</v>
      </c>
      <c r="J831" s="209">
        <v>-2069184.52</v>
      </c>
      <c r="K831" s="209">
        <v>-1460702.5</v>
      </c>
      <c r="L831" s="209">
        <v>-1606772.75</v>
      </c>
      <c r="M831" s="209">
        <v>-1752843</v>
      </c>
      <c r="N831" s="209">
        <v>-1752843</v>
      </c>
      <c r="O831" s="209">
        <v>-1904756</v>
      </c>
      <c r="P831" s="209">
        <v>-2056669</v>
      </c>
      <c r="Q831" s="209">
        <v>-1840294.71</v>
      </c>
      <c r="R831" s="209">
        <v>-1299698.73</v>
      </c>
      <c r="S831" s="209">
        <v>-1451611.73</v>
      </c>
      <c r="T831" s="209">
        <v>-1603524.73</v>
      </c>
      <c r="U831" s="209">
        <v>-1755437.73</v>
      </c>
      <c r="V831" s="209">
        <v>-1907350.73</v>
      </c>
      <c r="W831" s="209">
        <v>-2059263.73</v>
      </c>
      <c r="X831" s="209">
        <v>-1519130</v>
      </c>
      <c r="Y831" s="209">
        <v>-1671043</v>
      </c>
      <c r="Z831" s="209">
        <v>-1647458</v>
      </c>
      <c r="AA831" s="178">
        <f t="shared" si="24"/>
        <v>-1647458</v>
      </c>
    </row>
    <row r="832" spans="1:27" ht="15.75" thickBot="1" x14ac:dyDescent="0.3">
      <c r="A832" s="254" t="str">
        <f t="shared" si="25"/>
        <v>236015</v>
      </c>
      <c r="B832" s="240" t="s">
        <v>2411</v>
      </c>
      <c r="C832" s="188" t="s">
        <v>2412</v>
      </c>
      <c r="D832" s="188" t="s">
        <v>5</v>
      </c>
      <c r="E832" s="208">
        <v>0</v>
      </c>
      <c r="F832" s="208">
        <v>0</v>
      </c>
      <c r="G832" s="208">
        <v>0</v>
      </c>
      <c r="H832" s="208">
        <v>0</v>
      </c>
      <c r="I832" s="208">
        <v>0</v>
      </c>
      <c r="J832" s="208">
        <v>0</v>
      </c>
      <c r="K832" s="208">
        <v>0</v>
      </c>
      <c r="L832" s="208">
        <v>0</v>
      </c>
      <c r="M832" s="208">
        <v>0</v>
      </c>
      <c r="N832" s="208">
        <v>0</v>
      </c>
      <c r="O832" s="208">
        <v>0</v>
      </c>
      <c r="P832" s="208">
        <v>0</v>
      </c>
      <c r="Q832" s="208">
        <v>0</v>
      </c>
      <c r="R832" s="208">
        <v>0</v>
      </c>
      <c r="S832" s="208">
        <v>0</v>
      </c>
      <c r="T832" s="208">
        <v>0</v>
      </c>
      <c r="U832" s="208">
        <v>0</v>
      </c>
      <c r="V832" s="208">
        <v>0</v>
      </c>
      <c r="W832" s="208">
        <v>0</v>
      </c>
      <c r="X832" s="208">
        <v>0</v>
      </c>
      <c r="Y832" s="208">
        <v>0</v>
      </c>
      <c r="Z832" s="208">
        <v>0</v>
      </c>
      <c r="AA832" s="178">
        <f t="shared" si="24"/>
        <v>0</v>
      </c>
    </row>
    <row r="833" spans="1:27" ht="15.75" thickBot="1" x14ac:dyDescent="0.3">
      <c r="A833" s="254" t="str">
        <f t="shared" si="25"/>
        <v>236016</v>
      </c>
      <c r="B833" s="240" t="s">
        <v>2413</v>
      </c>
      <c r="C833" s="188" t="s">
        <v>2414</v>
      </c>
      <c r="D833" s="188" t="s">
        <v>5</v>
      </c>
      <c r="E833" s="209">
        <v>0</v>
      </c>
      <c r="F833" s="209">
        <v>0</v>
      </c>
      <c r="G833" s="209">
        <v>0</v>
      </c>
      <c r="H833" s="209">
        <v>0</v>
      </c>
      <c r="I833" s="209">
        <v>0</v>
      </c>
      <c r="J833" s="209">
        <v>0</v>
      </c>
      <c r="K833" s="209">
        <v>0</v>
      </c>
      <c r="L833" s="209">
        <v>0</v>
      </c>
      <c r="M833" s="209">
        <v>0</v>
      </c>
      <c r="N833" s="209">
        <v>0</v>
      </c>
      <c r="O833" s="209">
        <v>0</v>
      </c>
      <c r="P833" s="209">
        <v>0</v>
      </c>
      <c r="Q833" s="209">
        <v>0</v>
      </c>
      <c r="R833" s="209">
        <v>0</v>
      </c>
      <c r="S833" s="209">
        <v>0</v>
      </c>
      <c r="T833" s="209">
        <v>0</v>
      </c>
      <c r="U833" s="209">
        <v>0</v>
      </c>
      <c r="V833" s="209">
        <v>0</v>
      </c>
      <c r="W833" s="209">
        <v>0</v>
      </c>
      <c r="X833" s="209">
        <v>0</v>
      </c>
      <c r="Y833" s="209">
        <v>0</v>
      </c>
      <c r="Z833" s="209">
        <v>0</v>
      </c>
      <c r="AA833" s="178">
        <f t="shared" si="24"/>
        <v>0</v>
      </c>
    </row>
    <row r="834" spans="1:27" ht="15.75" thickBot="1" x14ac:dyDescent="0.3">
      <c r="A834" s="254" t="str">
        <f t="shared" si="25"/>
        <v>236027</v>
      </c>
      <c r="B834" s="240" t="s">
        <v>2415</v>
      </c>
      <c r="C834" s="188" t="s">
        <v>2416</v>
      </c>
      <c r="D834" s="188" t="s">
        <v>5</v>
      </c>
      <c r="E834" s="208">
        <v>1044106.09</v>
      </c>
      <c r="F834" s="208">
        <v>1044106.09</v>
      </c>
      <c r="G834" s="208">
        <v>1045227.09</v>
      </c>
      <c r="H834" s="208">
        <v>1045227.09</v>
      </c>
      <c r="I834" s="208">
        <v>1045227.09</v>
      </c>
      <c r="J834" s="208">
        <v>1144327.0900000001</v>
      </c>
      <c r="K834" s="208">
        <v>1144327.0900000001</v>
      </c>
      <c r="L834" s="208">
        <v>0</v>
      </c>
      <c r="M834" s="208">
        <v>0</v>
      </c>
      <c r="N834" s="208">
        <v>0</v>
      </c>
      <c r="O834" s="208">
        <v>0</v>
      </c>
      <c r="P834" s="208">
        <v>0</v>
      </c>
      <c r="Q834" s="208">
        <v>0</v>
      </c>
      <c r="R834" s="208">
        <v>0</v>
      </c>
      <c r="S834" s="208">
        <v>0</v>
      </c>
      <c r="T834" s="208">
        <v>0</v>
      </c>
      <c r="U834" s="208">
        <v>0</v>
      </c>
      <c r="V834" s="208">
        <v>0</v>
      </c>
      <c r="W834" s="208">
        <v>0</v>
      </c>
      <c r="X834" s="208">
        <v>0</v>
      </c>
      <c r="Y834" s="208">
        <v>0</v>
      </c>
      <c r="Z834" s="208">
        <v>0</v>
      </c>
      <c r="AA834" s="178">
        <f t="shared" si="24"/>
        <v>0</v>
      </c>
    </row>
    <row r="835" spans="1:27" ht="15.75" thickBot="1" x14ac:dyDescent="0.3">
      <c r="A835" s="254" t="str">
        <f t="shared" si="25"/>
        <v>236028</v>
      </c>
      <c r="B835" s="240" t="s">
        <v>2417</v>
      </c>
      <c r="C835" s="188" t="s">
        <v>2418</v>
      </c>
      <c r="D835" s="188" t="s">
        <v>5</v>
      </c>
      <c r="E835" s="209">
        <v>-2431246</v>
      </c>
      <c r="F835" s="209">
        <v>-2183764</v>
      </c>
      <c r="G835" s="209">
        <v>-201015</v>
      </c>
      <c r="H835" s="209">
        <v>76177</v>
      </c>
      <c r="I835" s="209">
        <v>528287</v>
      </c>
      <c r="J835" s="209">
        <v>218068</v>
      </c>
      <c r="K835" s="209">
        <v>218068</v>
      </c>
      <c r="L835" s="209">
        <v>0</v>
      </c>
      <c r="M835" s="209">
        <v>0</v>
      </c>
      <c r="N835" s="209">
        <v>0</v>
      </c>
      <c r="O835" s="209">
        <v>0</v>
      </c>
      <c r="P835" s="209">
        <v>0</v>
      </c>
      <c r="Q835" s="209">
        <v>0</v>
      </c>
      <c r="R835" s="209">
        <v>-2357385.19</v>
      </c>
      <c r="S835" s="209">
        <v>-2357385.19</v>
      </c>
      <c r="T835" s="209">
        <v>-2357385.19</v>
      </c>
      <c r="U835" s="209">
        <v>-2357385.19</v>
      </c>
      <c r="V835" s="209">
        <v>-2357385.19</v>
      </c>
      <c r="W835" s="209">
        <v>-2357385.19</v>
      </c>
      <c r="X835" s="209">
        <v>-2357385.19</v>
      </c>
      <c r="Y835" s="209">
        <v>-2357385.19</v>
      </c>
      <c r="Z835" s="209">
        <v>-2425982.19</v>
      </c>
      <c r="AA835" s="178">
        <f t="shared" si="24"/>
        <v>-2425982.19</v>
      </c>
    </row>
    <row r="836" spans="1:27" ht="15.75" thickBot="1" x14ac:dyDescent="0.3">
      <c r="A836" s="254" t="str">
        <f t="shared" si="25"/>
        <v>236029</v>
      </c>
      <c r="B836" s="240" t="s">
        <v>3530</v>
      </c>
      <c r="C836" s="188" t="s">
        <v>3531</v>
      </c>
      <c r="D836" s="188" t="s">
        <v>5</v>
      </c>
      <c r="E836" s="208"/>
      <c r="F836" s="208"/>
      <c r="G836" s="208"/>
      <c r="H836" s="208"/>
      <c r="I836" s="208"/>
      <c r="J836" s="208"/>
      <c r="K836" s="208"/>
      <c r="L836" s="208"/>
      <c r="M836" s="208"/>
      <c r="N836" s="208">
        <v>0</v>
      </c>
      <c r="O836" s="208">
        <v>0</v>
      </c>
      <c r="P836" s="208">
        <v>0</v>
      </c>
      <c r="Q836" s="208">
        <v>2769379</v>
      </c>
      <c r="R836" s="208">
        <v>-1893838</v>
      </c>
      <c r="S836" s="208">
        <v>-11062392</v>
      </c>
      <c r="T836" s="208">
        <v>-9536819</v>
      </c>
      <c r="U836" s="208">
        <v>-6258402</v>
      </c>
      <c r="V836" s="208">
        <v>-3068196</v>
      </c>
      <c r="W836" s="208">
        <v>-1148083</v>
      </c>
      <c r="X836" s="208">
        <v>-179459</v>
      </c>
      <c r="Y836" s="208">
        <v>-3150745</v>
      </c>
      <c r="Z836" s="208">
        <v>-6092549</v>
      </c>
      <c r="AA836" s="178">
        <f t="shared" si="24"/>
        <v>-6092549</v>
      </c>
    </row>
    <row r="837" spans="1:27" ht="15.75" thickBot="1" x14ac:dyDescent="0.3">
      <c r="A837" s="254" t="str">
        <f t="shared" si="25"/>
        <v>236037</v>
      </c>
      <c r="B837" s="240" t="s">
        <v>2419</v>
      </c>
      <c r="C837" s="188" t="s">
        <v>2420</v>
      </c>
      <c r="D837" s="188" t="s">
        <v>5</v>
      </c>
      <c r="E837" s="209">
        <v>70890</v>
      </c>
      <c r="F837" s="209">
        <v>67404</v>
      </c>
      <c r="G837" s="209">
        <v>67801</v>
      </c>
      <c r="H837" s="209">
        <v>67801</v>
      </c>
      <c r="I837" s="209">
        <v>67801</v>
      </c>
      <c r="J837" s="209">
        <v>102933</v>
      </c>
      <c r="K837" s="209">
        <v>102933</v>
      </c>
      <c r="L837" s="209">
        <v>0</v>
      </c>
      <c r="M837" s="209">
        <v>0</v>
      </c>
      <c r="N837" s="209">
        <v>0</v>
      </c>
      <c r="O837" s="209">
        <v>0</v>
      </c>
      <c r="P837" s="209">
        <v>0</v>
      </c>
      <c r="Q837" s="209">
        <v>0</v>
      </c>
      <c r="R837" s="209">
        <v>0</v>
      </c>
      <c r="S837" s="209">
        <v>0</v>
      </c>
      <c r="T837" s="209">
        <v>0</v>
      </c>
      <c r="U837" s="209">
        <v>0</v>
      </c>
      <c r="V837" s="209">
        <v>0</v>
      </c>
      <c r="W837" s="209">
        <v>0</v>
      </c>
      <c r="X837" s="209">
        <v>0</v>
      </c>
      <c r="Y837" s="209">
        <v>0</v>
      </c>
      <c r="Z837" s="209">
        <v>0</v>
      </c>
      <c r="AA837" s="178">
        <f t="shared" si="24"/>
        <v>0</v>
      </c>
    </row>
    <row r="838" spans="1:27" ht="15.75" thickBot="1" x14ac:dyDescent="0.3">
      <c r="A838" s="254" t="str">
        <f t="shared" si="25"/>
        <v>236038</v>
      </c>
      <c r="B838" s="240" t="s">
        <v>2421</v>
      </c>
      <c r="C838" s="188" t="s">
        <v>2422</v>
      </c>
      <c r="D838" s="188" t="s">
        <v>5</v>
      </c>
      <c r="E838" s="208">
        <v>-595795</v>
      </c>
      <c r="F838" s="208">
        <v>-516332</v>
      </c>
      <c r="G838" s="208">
        <v>-209764</v>
      </c>
      <c r="H838" s="208">
        <v>-155521</v>
      </c>
      <c r="I838" s="208">
        <v>-42222</v>
      </c>
      <c r="J838" s="208">
        <v>1069437</v>
      </c>
      <c r="K838" s="208">
        <v>1069437</v>
      </c>
      <c r="L838" s="208">
        <v>0</v>
      </c>
      <c r="M838" s="208">
        <v>0</v>
      </c>
      <c r="N838" s="208">
        <v>0</v>
      </c>
      <c r="O838" s="208">
        <v>-88687.67</v>
      </c>
      <c r="P838" s="208">
        <v>-91315</v>
      </c>
      <c r="Q838" s="208">
        <v>-91315</v>
      </c>
      <c r="R838" s="208">
        <v>1190892</v>
      </c>
      <c r="S838" s="208">
        <v>1190892</v>
      </c>
      <c r="T838" s="208">
        <v>1190892</v>
      </c>
      <c r="U838" s="208">
        <v>1190892</v>
      </c>
      <c r="V838" s="208">
        <v>1190892</v>
      </c>
      <c r="W838" s="208">
        <v>1190892</v>
      </c>
      <c r="X838" s="208">
        <v>1190892</v>
      </c>
      <c r="Y838" s="208">
        <v>1190892</v>
      </c>
      <c r="Z838" s="208">
        <v>1280780</v>
      </c>
      <c r="AA838" s="178">
        <f t="shared" si="24"/>
        <v>1280780</v>
      </c>
    </row>
    <row r="839" spans="1:27" ht="15.75" thickBot="1" x14ac:dyDescent="0.3">
      <c r="A839" s="254" t="str">
        <f t="shared" si="25"/>
        <v>236039</v>
      </c>
      <c r="B839" s="240" t="s">
        <v>3532</v>
      </c>
      <c r="C839" s="188" t="s">
        <v>3533</v>
      </c>
      <c r="D839" s="188" t="s">
        <v>5</v>
      </c>
      <c r="E839" s="209"/>
      <c r="F839" s="209"/>
      <c r="G839" s="209"/>
      <c r="H839" s="209"/>
      <c r="I839" s="209"/>
      <c r="J839" s="209"/>
      <c r="K839" s="209"/>
      <c r="L839" s="209"/>
      <c r="M839" s="209"/>
      <c r="N839" s="209">
        <v>0</v>
      </c>
      <c r="O839" s="209">
        <v>0</v>
      </c>
      <c r="P839" s="209">
        <v>0</v>
      </c>
      <c r="Q839" s="209">
        <v>978408</v>
      </c>
      <c r="R839" s="209">
        <v>-471799</v>
      </c>
      <c r="S839" s="209">
        <v>-3705555</v>
      </c>
      <c r="T839" s="209">
        <v>-3189952</v>
      </c>
      <c r="U839" s="209">
        <v>-2062948</v>
      </c>
      <c r="V839" s="209">
        <v>-963950</v>
      </c>
      <c r="W839" s="209">
        <v>-310506</v>
      </c>
      <c r="X839" s="209">
        <v>34608</v>
      </c>
      <c r="Y839" s="209">
        <v>-963563</v>
      </c>
      <c r="Z839" s="209">
        <v>-1898585</v>
      </c>
      <c r="AA839" s="178">
        <f t="shared" si="24"/>
        <v>-1898585</v>
      </c>
    </row>
    <row r="840" spans="1:27" ht="15.75" thickBot="1" x14ac:dyDescent="0.3">
      <c r="A840" s="254" t="str">
        <f t="shared" si="25"/>
        <v>236045</v>
      </c>
      <c r="B840" s="240" t="s">
        <v>2423</v>
      </c>
      <c r="C840" s="188" t="s">
        <v>2424</v>
      </c>
      <c r="D840" s="188" t="s">
        <v>5</v>
      </c>
      <c r="E840" s="208">
        <v>0</v>
      </c>
      <c r="F840" s="208">
        <v>0</v>
      </c>
      <c r="G840" s="208">
        <v>0</v>
      </c>
      <c r="H840" s="208">
        <v>0</v>
      </c>
      <c r="I840" s="208">
        <v>0</v>
      </c>
      <c r="J840" s="208">
        <v>0</v>
      </c>
      <c r="K840" s="208">
        <v>0</v>
      </c>
      <c r="L840" s="208">
        <v>0</v>
      </c>
      <c r="M840" s="208">
        <v>0</v>
      </c>
      <c r="N840" s="208">
        <v>0</v>
      </c>
      <c r="O840" s="208">
        <v>0</v>
      </c>
      <c r="P840" s="208">
        <v>0</v>
      </c>
      <c r="Q840" s="208">
        <v>0</v>
      </c>
      <c r="R840" s="208">
        <v>0</v>
      </c>
      <c r="S840" s="208">
        <v>0</v>
      </c>
      <c r="T840" s="208">
        <v>0</v>
      </c>
      <c r="U840" s="208">
        <v>0</v>
      </c>
      <c r="V840" s="208">
        <v>0</v>
      </c>
      <c r="W840" s="208">
        <v>0</v>
      </c>
      <c r="X840" s="208">
        <v>0</v>
      </c>
      <c r="Y840" s="208">
        <v>0</v>
      </c>
      <c r="Z840" s="208">
        <v>0</v>
      </c>
      <c r="AA840" s="178">
        <f t="shared" ref="AA840:AA903" si="26">Z840</f>
        <v>0</v>
      </c>
    </row>
    <row r="841" spans="1:27" ht="15.75" thickBot="1" x14ac:dyDescent="0.3">
      <c r="A841" s="254" t="str">
        <f t="shared" si="25"/>
        <v>236046</v>
      </c>
      <c r="B841" s="240" t="s">
        <v>2425</v>
      </c>
      <c r="C841" s="188" t="s">
        <v>2426</v>
      </c>
      <c r="D841" s="188" t="s">
        <v>5</v>
      </c>
      <c r="E841" s="209">
        <v>-1166222.76</v>
      </c>
      <c r="F841" s="209">
        <v>-705733.55</v>
      </c>
      <c r="G841" s="209">
        <v>-599610.35</v>
      </c>
      <c r="H841" s="209">
        <v>-558377.25</v>
      </c>
      <c r="I841" s="209">
        <v>-570446.92000000004</v>
      </c>
      <c r="J841" s="209">
        <v>-700512.88</v>
      </c>
      <c r="K841" s="209">
        <v>-1164738.1000000001</v>
      </c>
      <c r="L841" s="209">
        <v>-1998289.44</v>
      </c>
      <c r="M841" s="209">
        <v>-2330819.98</v>
      </c>
      <c r="N841" s="209">
        <v>-2330819.98</v>
      </c>
      <c r="O841" s="209">
        <v>-2163256.2999999998</v>
      </c>
      <c r="P841" s="209">
        <v>-2461642.92</v>
      </c>
      <c r="Q841" s="209">
        <v>-1520147.12</v>
      </c>
      <c r="R841" s="209">
        <v>-1120856.44</v>
      </c>
      <c r="S841" s="209">
        <v>-826615.78</v>
      </c>
      <c r="T841" s="209">
        <v>-636273.61</v>
      </c>
      <c r="U841" s="209">
        <v>-513226.07</v>
      </c>
      <c r="V841" s="209">
        <v>-569354.06000000006</v>
      </c>
      <c r="W841" s="209">
        <v>-770764.33</v>
      </c>
      <c r="X841" s="209">
        <v>-1688842.26</v>
      </c>
      <c r="Y841" s="209">
        <v>-2330810.94</v>
      </c>
      <c r="Z841" s="209">
        <v>-2340011.44</v>
      </c>
      <c r="AA841" s="178">
        <f t="shared" si="26"/>
        <v>-2340011.44</v>
      </c>
    </row>
    <row r="842" spans="1:27" ht="15.75" thickBot="1" x14ac:dyDescent="0.3">
      <c r="A842" s="254" t="str">
        <f t="shared" si="25"/>
        <v>236047</v>
      </c>
      <c r="B842" s="240" t="s">
        <v>2427</v>
      </c>
      <c r="C842" s="188" t="s">
        <v>2428</v>
      </c>
      <c r="D842" s="188" t="s">
        <v>5</v>
      </c>
      <c r="E842" s="208">
        <v>-18169.23</v>
      </c>
      <c r="F842" s="208">
        <v>-0.01</v>
      </c>
      <c r="G842" s="208">
        <v>-0.01</v>
      </c>
      <c r="H842" s="208">
        <v>-0.01</v>
      </c>
      <c r="I842" s="208">
        <v>-0.01</v>
      </c>
      <c r="J842" s="208">
        <v>-0.01</v>
      </c>
      <c r="K842" s="208">
        <v>-0.01</v>
      </c>
      <c r="L842" s="208">
        <v>-25260.46</v>
      </c>
      <c r="M842" s="208">
        <v>-91766.52</v>
      </c>
      <c r="N842" s="208">
        <v>-91766.52</v>
      </c>
      <c r="O842" s="208">
        <v>-31382.84</v>
      </c>
      <c r="P842" s="208">
        <v>115701.97</v>
      </c>
      <c r="Q842" s="208">
        <v>-21502.02</v>
      </c>
      <c r="R842" s="208">
        <v>-34748.019999999997</v>
      </c>
      <c r="S842" s="208">
        <v>0</v>
      </c>
      <c r="T842" s="208">
        <v>0</v>
      </c>
      <c r="U842" s="208">
        <v>0</v>
      </c>
      <c r="V842" s="208">
        <v>0</v>
      </c>
      <c r="W842" s="208">
        <v>0</v>
      </c>
      <c r="X842" s="208">
        <v>0</v>
      </c>
      <c r="Y842" s="208">
        <v>784.17</v>
      </c>
      <c r="Z842" s="208">
        <v>-43248.52</v>
      </c>
      <c r="AA842" s="178">
        <f t="shared" si="26"/>
        <v>-43248.52</v>
      </c>
    </row>
    <row r="843" spans="1:27" ht="15.75" thickBot="1" x14ac:dyDescent="0.3">
      <c r="A843" s="254" t="str">
        <f t="shared" si="25"/>
        <v>236050</v>
      </c>
      <c r="B843" s="240" t="s">
        <v>2429</v>
      </c>
      <c r="C843" s="188" t="s">
        <v>2430</v>
      </c>
      <c r="D843" s="188" t="s">
        <v>5</v>
      </c>
      <c r="E843" s="209">
        <v>9309.2800000000007</v>
      </c>
      <c r="F843" s="209">
        <v>9309.2800000000007</v>
      </c>
      <c r="G843" s="209">
        <v>9309.2800000000007</v>
      </c>
      <c r="H843" s="209">
        <v>12724.9</v>
      </c>
      <c r="I843" s="209">
        <v>12724.9</v>
      </c>
      <c r="J843" s="209">
        <v>12724.9</v>
      </c>
      <c r="K843" s="209">
        <v>16447.419999999998</v>
      </c>
      <c r="L843" s="209">
        <v>16447.419999999998</v>
      </c>
      <c r="M843" s="209">
        <v>0</v>
      </c>
      <c r="N843" s="209">
        <v>0</v>
      </c>
      <c r="O843" s="209">
        <v>3539.91</v>
      </c>
      <c r="P843" s="209">
        <v>3539.91</v>
      </c>
      <c r="Q843" s="209">
        <v>3539.91</v>
      </c>
      <c r="R843" s="209">
        <v>9770.07</v>
      </c>
      <c r="S843" s="209">
        <v>9770.07</v>
      </c>
      <c r="T843" s="209">
        <v>9770.07</v>
      </c>
      <c r="U843" s="209">
        <v>13323.53</v>
      </c>
      <c r="V843" s="209">
        <v>13323.53</v>
      </c>
      <c r="W843" s="209">
        <v>13323.53</v>
      </c>
      <c r="X843" s="209">
        <v>17040.64</v>
      </c>
      <c r="Y843" s="209">
        <v>17040.64</v>
      </c>
      <c r="Z843" s="209">
        <v>0</v>
      </c>
      <c r="AA843" s="178">
        <f t="shared" si="26"/>
        <v>0</v>
      </c>
    </row>
    <row r="844" spans="1:27" ht="15.75" thickBot="1" x14ac:dyDescent="0.3">
      <c r="A844" s="254" t="str">
        <f t="shared" si="25"/>
        <v>236051</v>
      </c>
      <c r="B844" s="240" t="s">
        <v>2431</v>
      </c>
      <c r="C844" s="188" t="s">
        <v>2432</v>
      </c>
      <c r="D844" s="188" t="s">
        <v>5</v>
      </c>
      <c r="E844" s="208">
        <v>-4803511.04</v>
      </c>
      <c r="F844" s="208">
        <v>-5647879.8799999999</v>
      </c>
      <c r="G844" s="208">
        <v>-6447005.1799999997</v>
      </c>
      <c r="H844" s="208">
        <v>-7267676.2000000002</v>
      </c>
      <c r="I844" s="208">
        <v>-8115910.79</v>
      </c>
      <c r="J844" s="208">
        <v>-8900919.4000000004</v>
      </c>
      <c r="K844" s="208">
        <v>-9753759.4299999997</v>
      </c>
      <c r="L844" s="208">
        <v>-10594394.68</v>
      </c>
      <c r="M844" s="208">
        <v>-1511624.1</v>
      </c>
      <c r="N844" s="208">
        <v>-1511624.1</v>
      </c>
      <c r="O844" s="208">
        <v>-2389115.27</v>
      </c>
      <c r="P844" s="208">
        <v>-3165195.5</v>
      </c>
      <c r="Q844" s="208">
        <v>-4031808.47</v>
      </c>
      <c r="R844" s="208">
        <v>-4872041.13</v>
      </c>
      <c r="S844" s="208">
        <v>-5745502.4699999997</v>
      </c>
      <c r="T844" s="208">
        <v>-6548562.5599999996</v>
      </c>
      <c r="U844" s="208">
        <v>-7410237.5599999996</v>
      </c>
      <c r="V844" s="208">
        <v>-8256806.3200000003</v>
      </c>
      <c r="W844" s="208">
        <v>-9074039.1600000001</v>
      </c>
      <c r="X844" s="208">
        <v>-9936552.6300000008</v>
      </c>
      <c r="Y844" s="208">
        <v>-10771227.890000001</v>
      </c>
      <c r="Z844" s="208">
        <v>-1751513.9</v>
      </c>
      <c r="AA844" s="178">
        <f t="shared" si="26"/>
        <v>-1751513.9</v>
      </c>
    </row>
    <row r="845" spans="1:27" ht="15.75" thickBot="1" x14ac:dyDescent="0.3">
      <c r="A845" s="254" t="str">
        <f t="shared" ref="A845:A908" si="27">RIGHT(C845,6)</f>
        <v>236052</v>
      </c>
      <c r="B845" s="240" t="s">
        <v>2433</v>
      </c>
      <c r="C845" s="188" t="s">
        <v>2434</v>
      </c>
      <c r="D845" s="188" t="s">
        <v>5</v>
      </c>
      <c r="E845" s="209">
        <v>478705.09</v>
      </c>
      <c r="F845" s="209">
        <v>478705.09</v>
      </c>
      <c r="G845" s="209">
        <v>478705.09</v>
      </c>
      <c r="H845" s="209">
        <v>647614</v>
      </c>
      <c r="I845" s="209">
        <v>647614</v>
      </c>
      <c r="J845" s="209">
        <v>647614</v>
      </c>
      <c r="K845" s="209">
        <v>695171.08</v>
      </c>
      <c r="L845" s="209">
        <v>695171.08</v>
      </c>
      <c r="M845" s="209">
        <v>0</v>
      </c>
      <c r="N845" s="209">
        <v>0</v>
      </c>
      <c r="O845" s="209">
        <v>17088.79</v>
      </c>
      <c r="P845" s="209">
        <v>17088.79</v>
      </c>
      <c r="Q845" s="209">
        <v>17088.79</v>
      </c>
      <c r="R845" s="209">
        <v>488165.67</v>
      </c>
      <c r="S845" s="209">
        <v>488165.67</v>
      </c>
      <c r="T845" s="209">
        <v>488165.67</v>
      </c>
      <c r="U845" s="209">
        <v>667513.38</v>
      </c>
      <c r="V845" s="209">
        <v>667513.38</v>
      </c>
      <c r="W845" s="209">
        <v>667513.38</v>
      </c>
      <c r="X845" s="209">
        <v>716280.69</v>
      </c>
      <c r="Y845" s="209">
        <v>716280.69</v>
      </c>
      <c r="Z845" s="209">
        <v>0</v>
      </c>
      <c r="AA845" s="178">
        <f t="shared" si="26"/>
        <v>0</v>
      </c>
    </row>
    <row r="846" spans="1:27" ht="15.75" thickBot="1" x14ac:dyDescent="0.3">
      <c r="A846" s="254" t="str">
        <f t="shared" si="27"/>
        <v>236053</v>
      </c>
      <c r="B846" s="240" t="s">
        <v>2435</v>
      </c>
      <c r="C846" s="188" t="s">
        <v>2436</v>
      </c>
      <c r="D846" s="188" t="s">
        <v>5</v>
      </c>
      <c r="E846" s="208">
        <v>2948.33</v>
      </c>
      <c r="F846" s="208">
        <v>2948.33</v>
      </c>
      <c r="G846" s="208">
        <v>2948.33</v>
      </c>
      <c r="H846" s="208">
        <v>4647.67</v>
      </c>
      <c r="I846" s="208">
        <v>4647.67</v>
      </c>
      <c r="J846" s="208">
        <v>4647.67</v>
      </c>
      <c r="K846" s="208">
        <v>5370.11</v>
      </c>
      <c r="L846" s="208">
        <v>5370.11</v>
      </c>
      <c r="M846" s="208">
        <v>0</v>
      </c>
      <c r="N846" s="208">
        <v>0</v>
      </c>
      <c r="O846" s="208">
        <v>129.99</v>
      </c>
      <c r="P846" s="208">
        <v>129.99</v>
      </c>
      <c r="Q846" s="208">
        <v>129.99</v>
      </c>
      <c r="R846" s="208">
        <v>2604.25</v>
      </c>
      <c r="S846" s="208">
        <v>2604.25</v>
      </c>
      <c r="T846" s="208">
        <v>2604.25</v>
      </c>
      <c r="U846" s="208">
        <v>4173.53</v>
      </c>
      <c r="V846" s="208">
        <v>4173.53</v>
      </c>
      <c r="W846" s="208">
        <v>4173.53</v>
      </c>
      <c r="X846" s="208">
        <v>4905.92</v>
      </c>
      <c r="Y846" s="208">
        <v>4905.92</v>
      </c>
      <c r="Z846" s="208">
        <v>0</v>
      </c>
      <c r="AA846" s="178">
        <f t="shared" si="26"/>
        <v>0</v>
      </c>
    </row>
    <row r="847" spans="1:27" ht="15.75" thickBot="1" x14ac:dyDescent="0.3">
      <c r="A847" s="254" t="str">
        <f t="shared" si="27"/>
        <v>236054</v>
      </c>
      <c r="B847" s="240" t="s">
        <v>2437</v>
      </c>
      <c r="C847" s="188" t="s">
        <v>2438</v>
      </c>
      <c r="D847" s="188" t="s">
        <v>5</v>
      </c>
      <c r="E847" s="209">
        <v>49742.86</v>
      </c>
      <c r="F847" s="209">
        <v>49742.86</v>
      </c>
      <c r="G847" s="209">
        <v>49742.86</v>
      </c>
      <c r="H847" s="209">
        <v>50912.72</v>
      </c>
      <c r="I847" s="209">
        <v>50912.72</v>
      </c>
      <c r="J847" s="209">
        <v>50912.72</v>
      </c>
      <c r="K847" s="209">
        <v>52619.1</v>
      </c>
      <c r="L847" s="209">
        <v>52619.1</v>
      </c>
      <c r="M847" s="209">
        <v>0</v>
      </c>
      <c r="N847" s="209">
        <v>0</v>
      </c>
      <c r="O847" s="209">
        <v>797.39</v>
      </c>
      <c r="P847" s="209">
        <v>797.39</v>
      </c>
      <c r="Q847" s="209">
        <v>797.39</v>
      </c>
      <c r="R847" s="209">
        <v>49939.29</v>
      </c>
      <c r="S847" s="209">
        <v>49939.29</v>
      </c>
      <c r="T847" s="209">
        <v>49939.29</v>
      </c>
      <c r="U847" s="209">
        <v>50735.49</v>
      </c>
      <c r="V847" s="209">
        <v>50735.49</v>
      </c>
      <c r="W847" s="209">
        <v>50735.49</v>
      </c>
      <c r="X847" s="209">
        <v>52294.19</v>
      </c>
      <c r="Y847" s="209">
        <v>52294.19</v>
      </c>
      <c r="Z847" s="209">
        <v>0</v>
      </c>
      <c r="AA847" s="178">
        <f t="shared" si="26"/>
        <v>0</v>
      </c>
    </row>
    <row r="848" spans="1:27" ht="15.75" thickBot="1" x14ac:dyDescent="0.3">
      <c r="A848" s="254" t="str">
        <f t="shared" si="27"/>
        <v>236055</v>
      </c>
      <c r="B848" s="240" t="s">
        <v>2439</v>
      </c>
      <c r="C848" s="188" t="s">
        <v>2440</v>
      </c>
      <c r="D848" s="188" t="s">
        <v>5</v>
      </c>
      <c r="E848" s="208">
        <v>1223.19</v>
      </c>
      <c r="F848" s="208">
        <v>1223.19</v>
      </c>
      <c r="G848" s="208">
        <v>1223.19</v>
      </c>
      <c r="H848" s="208">
        <v>1251.96</v>
      </c>
      <c r="I848" s="208">
        <v>1251.96</v>
      </c>
      <c r="J848" s="208">
        <v>1251.96</v>
      </c>
      <c r="K848" s="208">
        <v>1293.92</v>
      </c>
      <c r="L848" s="208">
        <v>1293.92</v>
      </c>
      <c r="M848" s="208">
        <v>0</v>
      </c>
      <c r="N848" s="208">
        <v>0</v>
      </c>
      <c r="O848" s="208">
        <v>19.61</v>
      </c>
      <c r="P848" s="208">
        <v>19.61</v>
      </c>
      <c r="Q848" s="208">
        <v>19.61</v>
      </c>
      <c r="R848" s="208">
        <v>1228.02</v>
      </c>
      <c r="S848" s="208">
        <v>1228.02</v>
      </c>
      <c r="T848" s="208">
        <v>1228.02</v>
      </c>
      <c r="U848" s="208">
        <v>1247.5999999999999</v>
      </c>
      <c r="V848" s="208">
        <v>1247.5999999999999</v>
      </c>
      <c r="W848" s="208">
        <v>1247.5999999999999</v>
      </c>
      <c r="X848" s="208">
        <v>1285.93</v>
      </c>
      <c r="Y848" s="208">
        <v>1285.93</v>
      </c>
      <c r="Z848" s="208">
        <v>0</v>
      </c>
      <c r="AA848" s="178">
        <f t="shared" si="26"/>
        <v>0</v>
      </c>
    </row>
    <row r="849" spans="1:27" ht="15.75" thickBot="1" x14ac:dyDescent="0.3">
      <c r="A849" s="254" t="str">
        <f t="shared" si="27"/>
        <v>236056</v>
      </c>
      <c r="B849" s="240" t="s">
        <v>2441</v>
      </c>
      <c r="C849" s="188" t="s">
        <v>2442</v>
      </c>
      <c r="D849" s="188" t="s">
        <v>5</v>
      </c>
      <c r="E849" s="209">
        <v>2625152.89</v>
      </c>
      <c r="F849" s="209">
        <v>3102081.82</v>
      </c>
      <c r="G849" s="209">
        <v>3580667.78</v>
      </c>
      <c r="H849" s="209">
        <v>4052629.04</v>
      </c>
      <c r="I849" s="209">
        <v>4516291.3899999997</v>
      </c>
      <c r="J849" s="209">
        <v>4985728.18</v>
      </c>
      <c r="K849" s="209">
        <v>5566134.8600000003</v>
      </c>
      <c r="L849" s="209">
        <v>6006226.8499999996</v>
      </c>
      <c r="M849" s="209">
        <v>0</v>
      </c>
      <c r="N849" s="209">
        <v>0</v>
      </c>
      <c r="O849" s="209">
        <v>540721.41</v>
      </c>
      <c r="P849" s="209">
        <v>1061862.6399999999</v>
      </c>
      <c r="Q849" s="209">
        <v>2098910.6</v>
      </c>
      <c r="R849" s="209">
        <v>2730238.4</v>
      </c>
      <c r="S849" s="209">
        <v>3234280.86</v>
      </c>
      <c r="T849" s="209">
        <v>3725954.7</v>
      </c>
      <c r="U849" s="209">
        <v>4217177.91</v>
      </c>
      <c r="V849" s="209">
        <v>4695347.8</v>
      </c>
      <c r="W849" s="209">
        <v>5292204.2</v>
      </c>
      <c r="X849" s="209">
        <v>5762036.6299999999</v>
      </c>
      <c r="Y849" s="209">
        <v>6215129.2699999996</v>
      </c>
      <c r="Z849" s="209">
        <v>0</v>
      </c>
      <c r="AA849" s="178">
        <f t="shared" si="26"/>
        <v>0</v>
      </c>
    </row>
    <row r="850" spans="1:27" ht="15.75" thickBot="1" x14ac:dyDescent="0.3">
      <c r="A850" s="254" t="str">
        <f t="shared" si="27"/>
        <v>236057</v>
      </c>
      <c r="B850" s="240" t="s">
        <v>2443</v>
      </c>
      <c r="C850" s="188" t="s">
        <v>2444</v>
      </c>
      <c r="D850" s="188" t="s">
        <v>5</v>
      </c>
      <c r="E850" s="208">
        <v>398447.4</v>
      </c>
      <c r="F850" s="208">
        <v>398447.4</v>
      </c>
      <c r="G850" s="208">
        <v>398447.4</v>
      </c>
      <c r="H850" s="208">
        <v>545337.16</v>
      </c>
      <c r="I850" s="208">
        <v>545337.16</v>
      </c>
      <c r="J850" s="208">
        <v>545337.16</v>
      </c>
      <c r="K850" s="208">
        <v>705424.59</v>
      </c>
      <c r="L850" s="208">
        <v>705424.59</v>
      </c>
      <c r="M850" s="208">
        <v>0</v>
      </c>
      <c r="N850" s="208">
        <v>0</v>
      </c>
      <c r="O850" s="208">
        <v>152234.23999999999</v>
      </c>
      <c r="P850" s="208">
        <v>152234.23999999999</v>
      </c>
      <c r="Q850" s="208">
        <v>152234.23999999999</v>
      </c>
      <c r="R850" s="208">
        <v>423718.07</v>
      </c>
      <c r="S850" s="208">
        <v>423718.07</v>
      </c>
      <c r="T850" s="208">
        <v>423718.07</v>
      </c>
      <c r="U850" s="208">
        <v>578450.37</v>
      </c>
      <c r="V850" s="208">
        <v>578334.75</v>
      </c>
      <c r="W850" s="208">
        <v>578334.75</v>
      </c>
      <c r="X850" s="208">
        <v>740310.97</v>
      </c>
      <c r="Y850" s="208">
        <v>740310.97</v>
      </c>
      <c r="Z850" s="208">
        <v>0</v>
      </c>
      <c r="AA850" s="178">
        <f t="shared" si="26"/>
        <v>0</v>
      </c>
    </row>
    <row r="851" spans="1:27" ht="15.75" thickBot="1" x14ac:dyDescent="0.3">
      <c r="A851" s="254" t="str">
        <f t="shared" si="27"/>
        <v>236058</v>
      </c>
      <c r="B851" s="240" t="s">
        <v>2445</v>
      </c>
      <c r="C851" s="188" t="s">
        <v>2446</v>
      </c>
      <c r="D851" s="188" t="s">
        <v>5</v>
      </c>
      <c r="E851" s="209">
        <v>10158.81</v>
      </c>
      <c r="F851" s="209">
        <v>10158.81</v>
      </c>
      <c r="G851" s="209">
        <v>10158.81</v>
      </c>
      <c r="H851" s="209">
        <v>14914.01</v>
      </c>
      <c r="I851" s="209">
        <v>14914.01</v>
      </c>
      <c r="J851" s="209">
        <v>14914.01</v>
      </c>
      <c r="K851" s="209">
        <v>20125.18</v>
      </c>
      <c r="L851" s="209">
        <v>20125.18</v>
      </c>
      <c r="M851" s="209">
        <v>0</v>
      </c>
      <c r="N851" s="209">
        <v>0</v>
      </c>
      <c r="O851" s="209">
        <v>4982.92</v>
      </c>
      <c r="P851" s="209">
        <v>4982.92</v>
      </c>
      <c r="Q851" s="209">
        <v>4982.92</v>
      </c>
      <c r="R851" s="209">
        <v>11838.97</v>
      </c>
      <c r="S851" s="209">
        <v>11838.97</v>
      </c>
      <c r="T851" s="209">
        <v>11838.97</v>
      </c>
      <c r="U851" s="209">
        <v>17515.43</v>
      </c>
      <c r="V851" s="209">
        <v>17515.43</v>
      </c>
      <c r="W851" s="209">
        <v>17515.43</v>
      </c>
      <c r="X851" s="209">
        <v>23919.43</v>
      </c>
      <c r="Y851" s="209">
        <v>23919.43</v>
      </c>
      <c r="Z851" s="209">
        <v>0</v>
      </c>
      <c r="AA851" s="178">
        <f t="shared" si="26"/>
        <v>0</v>
      </c>
    </row>
    <row r="852" spans="1:27" ht="15.75" thickBot="1" x14ac:dyDescent="0.3">
      <c r="A852" s="254" t="str">
        <f t="shared" si="27"/>
        <v>236059</v>
      </c>
      <c r="B852" s="240" t="s">
        <v>2447</v>
      </c>
      <c r="C852" s="188" t="s">
        <v>2448</v>
      </c>
      <c r="D852" s="188" t="s">
        <v>5</v>
      </c>
      <c r="E852" s="208">
        <v>677525.79</v>
      </c>
      <c r="F852" s="208">
        <v>794825.03</v>
      </c>
      <c r="G852" s="208">
        <v>913860.13</v>
      </c>
      <c r="H852" s="208">
        <v>1031501.35</v>
      </c>
      <c r="I852" s="208">
        <v>1153427.26</v>
      </c>
      <c r="J852" s="208">
        <v>1273996.29</v>
      </c>
      <c r="K852" s="208">
        <v>1427316.13</v>
      </c>
      <c r="L852" s="208">
        <v>1547929.6000000001</v>
      </c>
      <c r="M852" s="208">
        <v>0</v>
      </c>
      <c r="N852" s="208">
        <v>0</v>
      </c>
      <c r="O852" s="208">
        <v>126458.88</v>
      </c>
      <c r="P852" s="208">
        <v>248338.81</v>
      </c>
      <c r="Q852" s="208">
        <v>529107.22</v>
      </c>
      <c r="R852" s="208">
        <v>682827.6</v>
      </c>
      <c r="S852" s="208">
        <v>807977.61</v>
      </c>
      <c r="T852" s="208">
        <v>928932.34</v>
      </c>
      <c r="U852" s="208">
        <v>1052107.45</v>
      </c>
      <c r="V852" s="208">
        <v>1175052.05</v>
      </c>
      <c r="W852" s="208">
        <v>1324600.07</v>
      </c>
      <c r="X852" s="208">
        <v>1446718.02</v>
      </c>
      <c r="Y852" s="208">
        <v>1568652.39</v>
      </c>
      <c r="Z852" s="208">
        <v>0</v>
      </c>
      <c r="AA852" s="178">
        <f t="shared" si="26"/>
        <v>0</v>
      </c>
    </row>
    <row r="853" spans="1:27" ht="15.75" thickBot="1" x14ac:dyDescent="0.3">
      <c r="A853" s="254" t="str">
        <f t="shared" si="27"/>
        <v>236061</v>
      </c>
      <c r="B853" s="240" t="s">
        <v>2449</v>
      </c>
      <c r="C853" s="188" t="s">
        <v>2450</v>
      </c>
      <c r="D853" s="188" t="s">
        <v>5</v>
      </c>
      <c r="E853" s="209">
        <v>0</v>
      </c>
      <c r="F853" s="209">
        <v>0</v>
      </c>
      <c r="G853" s="209">
        <v>0</v>
      </c>
      <c r="H853" s="209">
        <v>0</v>
      </c>
      <c r="I853" s="209">
        <v>0</v>
      </c>
      <c r="J853" s="209">
        <v>0</v>
      </c>
      <c r="K853" s="209">
        <v>0</v>
      </c>
      <c r="L853" s="209">
        <v>0</v>
      </c>
      <c r="M853" s="209">
        <v>0</v>
      </c>
      <c r="N853" s="209">
        <v>0</v>
      </c>
      <c r="O853" s="209">
        <v>0</v>
      </c>
      <c r="P853" s="209">
        <v>0</v>
      </c>
      <c r="Q853" s="209">
        <v>0</v>
      </c>
      <c r="R853" s="209">
        <v>0</v>
      </c>
      <c r="S853" s="209">
        <v>0</v>
      </c>
      <c r="T853" s="209">
        <v>0</v>
      </c>
      <c r="U853" s="209">
        <v>0</v>
      </c>
      <c r="V853" s="209">
        <v>0</v>
      </c>
      <c r="W853" s="209">
        <v>0</v>
      </c>
      <c r="X853" s="209">
        <v>0</v>
      </c>
      <c r="Y853" s="209">
        <v>0</v>
      </c>
      <c r="Z853" s="209">
        <v>0</v>
      </c>
      <c r="AA853" s="178">
        <f t="shared" si="26"/>
        <v>0</v>
      </c>
    </row>
    <row r="854" spans="1:27" ht="15.75" thickBot="1" x14ac:dyDescent="0.3">
      <c r="A854" s="254" t="str">
        <f t="shared" si="27"/>
        <v>236062</v>
      </c>
      <c r="B854" s="240" t="s">
        <v>2451</v>
      </c>
      <c r="C854" s="188" t="s">
        <v>2452</v>
      </c>
      <c r="D854" s="188" t="s">
        <v>5</v>
      </c>
      <c r="E854" s="208">
        <v>0</v>
      </c>
      <c r="F854" s="208">
        <v>0</v>
      </c>
      <c r="G854" s="208">
        <v>0</v>
      </c>
      <c r="H854" s="208">
        <v>0</v>
      </c>
      <c r="I854" s="208">
        <v>0</v>
      </c>
      <c r="J854" s="208">
        <v>0</v>
      </c>
      <c r="K854" s="208">
        <v>0</v>
      </c>
      <c r="L854" s="208">
        <v>0</v>
      </c>
      <c r="M854" s="208">
        <v>0</v>
      </c>
      <c r="N854" s="208">
        <v>0</v>
      </c>
      <c r="O854" s="208">
        <v>0</v>
      </c>
      <c r="P854" s="208">
        <v>0</v>
      </c>
      <c r="Q854" s="208">
        <v>0</v>
      </c>
      <c r="R854" s="208">
        <v>0</v>
      </c>
      <c r="S854" s="208">
        <v>0</v>
      </c>
      <c r="T854" s="208">
        <v>0</v>
      </c>
      <c r="U854" s="208">
        <v>0</v>
      </c>
      <c r="V854" s="208">
        <v>0</v>
      </c>
      <c r="W854" s="208">
        <v>0</v>
      </c>
      <c r="X854" s="208">
        <v>0</v>
      </c>
      <c r="Y854" s="208">
        <v>0</v>
      </c>
      <c r="Z854" s="208">
        <v>0</v>
      </c>
      <c r="AA854" s="178">
        <f t="shared" si="26"/>
        <v>0</v>
      </c>
    </row>
    <row r="855" spans="1:27" ht="15.75" thickBot="1" x14ac:dyDescent="0.3">
      <c r="A855" s="254" t="str">
        <f t="shared" si="27"/>
        <v>236064</v>
      </c>
      <c r="B855" s="240" t="s">
        <v>2453</v>
      </c>
      <c r="C855" s="188" t="s">
        <v>2454</v>
      </c>
      <c r="D855" s="188" t="s">
        <v>5</v>
      </c>
      <c r="E855" s="209">
        <v>0</v>
      </c>
      <c r="F855" s="209">
        <v>0</v>
      </c>
      <c r="G855" s="209">
        <v>0</v>
      </c>
      <c r="H855" s="209">
        <v>0</v>
      </c>
      <c r="I855" s="209">
        <v>0</v>
      </c>
      <c r="J855" s="209">
        <v>0</v>
      </c>
      <c r="K855" s="209">
        <v>0</v>
      </c>
      <c r="L855" s="209">
        <v>0</v>
      </c>
      <c r="M855" s="209">
        <v>0</v>
      </c>
      <c r="N855" s="209">
        <v>0</v>
      </c>
      <c r="O855" s="209">
        <v>0</v>
      </c>
      <c r="P855" s="209">
        <v>0</v>
      </c>
      <c r="Q855" s="209">
        <v>0</v>
      </c>
      <c r="R855" s="209">
        <v>0</v>
      </c>
      <c r="S855" s="209">
        <v>0</v>
      </c>
      <c r="T855" s="209">
        <v>0</v>
      </c>
      <c r="U855" s="209">
        <v>0</v>
      </c>
      <c r="V855" s="209">
        <v>0</v>
      </c>
      <c r="W855" s="209">
        <v>0</v>
      </c>
      <c r="X855" s="209">
        <v>0</v>
      </c>
      <c r="Y855" s="209">
        <v>0</v>
      </c>
      <c r="Z855" s="209">
        <v>0</v>
      </c>
      <c r="AA855" s="178">
        <f t="shared" si="26"/>
        <v>0</v>
      </c>
    </row>
    <row r="856" spans="1:27" ht="15.75" thickBot="1" x14ac:dyDescent="0.3">
      <c r="A856" s="254" t="str">
        <f t="shared" si="27"/>
        <v>236066</v>
      </c>
      <c r="B856" s="240" t="s">
        <v>2441</v>
      </c>
      <c r="C856" s="188" t="s">
        <v>2455</v>
      </c>
      <c r="D856" s="188" t="s">
        <v>5</v>
      </c>
      <c r="E856" s="208">
        <v>0</v>
      </c>
      <c r="F856" s="208">
        <v>0</v>
      </c>
      <c r="G856" s="208">
        <v>0</v>
      </c>
      <c r="H856" s="208">
        <v>0</v>
      </c>
      <c r="I856" s="208">
        <v>0</v>
      </c>
      <c r="J856" s="208">
        <v>0</v>
      </c>
      <c r="K856" s="208">
        <v>0</v>
      </c>
      <c r="L856" s="208">
        <v>0</v>
      </c>
      <c r="M856" s="208">
        <v>0</v>
      </c>
      <c r="N856" s="208">
        <v>0</v>
      </c>
      <c r="O856" s="208">
        <v>0</v>
      </c>
      <c r="P856" s="208">
        <v>0</v>
      </c>
      <c r="Q856" s="208">
        <v>0</v>
      </c>
      <c r="R856" s="208">
        <v>0</v>
      </c>
      <c r="S856" s="208">
        <v>0</v>
      </c>
      <c r="T856" s="208">
        <v>0</v>
      </c>
      <c r="U856" s="208">
        <v>0</v>
      </c>
      <c r="V856" s="208">
        <v>0</v>
      </c>
      <c r="W856" s="208">
        <v>0</v>
      </c>
      <c r="X856" s="208">
        <v>0</v>
      </c>
      <c r="Y856" s="208">
        <v>0</v>
      </c>
      <c r="Z856" s="208">
        <v>0</v>
      </c>
      <c r="AA856" s="178">
        <f t="shared" si="26"/>
        <v>0</v>
      </c>
    </row>
    <row r="857" spans="1:27" ht="15.75" thickBot="1" x14ac:dyDescent="0.3">
      <c r="A857" s="254" t="str">
        <f t="shared" si="27"/>
        <v>236067</v>
      </c>
      <c r="B857" s="240" t="s">
        <v>2443</v>
      </c>
      <c r="C857" s="188" t="s">
        <v>2456</v>
      </c>
      <c r="D857" s="188" t="s">
        <v>5</v>
      </c>
      <c r="E857" s="209">
        <v>0</v>
      </c>
      <c r="F857" s="209">
        <v>0</v>
      </c>
      <c r="G857" s="209">
        <v>0</v>
      </c>
      <c r="H857" s="209">
        <v>0</v>
      </c>
      <c r="I857" s="209">
        <v>0</v>
      </c>
      <c r="J857" s="209">
        <v>0</v>
      </c>
      <c r="K857" s="209">
        <v>0</v>
      </c>
      <c r="L857" s="209">
        <v>0</v>
      </c>
      <c r="M857" s="209">
        <v>0</v>
      </c>
      <c r="N857" s="209">
        <v>0</v>
      </c>
      <c r="O857" s="209">
        <v>0</v>
      </c>
      <c r="P857" s="209">
        <v>0</v>
      </c>
      <c r="Q857" s="209">
        <v>0</v>
      </c>
      <c r="R857" s="209">
        <v>0</v>
      </c>
      <c r="S857" s="209">
        <v>0</v>
      </c>
      <c r="T857" s="209">
        <v>0</v>
      </c>
      <c r="U857" s="209">
        <v>0</v>
      </c>
      <c r="V857" s="209">
        <v>0</v>
      </c>
      <c r="W857" s="209">
        <v>0</v>
      </c>
      <c r="X857" s="209">
        <v>0</v>
      </c>
      <c r="Y857" s="209">
        <v>0</v>
      </c>
      <c r="Z857" s="209">
        <v>0</v>
      </c>
      <c r="AA857" s="178">
        <f t="shared" si="26"/>
        <v>0</v>
      </c>
    </row>
    <row r="858" spans="1:27" ht="15.75" thickBot="1" x14ac:dyDescent="0.3">
      <c r="A858" s="254" t="str">
        <f t="shared" si="27"/>
        <v>236069</v>
      </c>
      <c r="B858" s="240" t="s">
        <v>2447</v>
      </c>
      <c r="C858" s="188" t="s">
        <v>2457</v>
      </c>
      <c r="D858" s="188" t="s">
        <v>5</v>
      </c>
      <c r="E858" s="208">
        <v>0</v>
      </c>
      <c r="F858" s="208">
        <v>0</v>
      </c>
      <c r="G858" s="208">
        <v>0</v>
      </c>
      <c r="H858" s="208">
        <v>0</v>
      </c>
      <c r="I858" s="208">
        <v>0</v>
      </c>
      <c r="J858" s="208">
        <v>0</v>
      </c>
      <c r="K858" s="208">
        <v>0</v>
      </c>
      <c r="L858" s="208">
        <v>0</v>
      </c>
      <c r="M858" s="208">
        <v>0</v>
      </c>
      <c r="N858" s="208">
        <v>0</v>
      </c>
      <c r="O858" s="208">
        <v>0</v>
      </c>
      <c r="P858" s="208">
        <v>0</v>
      </c>
      <c r="Q858" s="208">
        <v>0</v>
      </c>
      <c r="R858" s="208">
        <v>0</v>
      </c>
      <c r="S858" s="208">
        <v>0</v>
      </c>
      <c r="T858" s="208">
        <v>0</v>
      </c>
      <c r="U858" s="208">
        <v>0</v>
      </c>
      <c r="V858" s="208">
        <v>0</v>
      </c>
      <c r="W858" s="208">
        <v>0</v>
      </c>
      <c r="X858" s="208">
        <v>0</v>
      </c>
      <c r="Y858" s="208">
        <v>0</v>
      </c>
      <c r="Z858" s="208">
        <v>0</v>
      </c>
      <c r="AA858" s="178">
        <f t="shared" si="26"/>
        <v>0</v>
      </c>
    </row>
    <row r="859" spans="1:27" ht="15.75" thickBot="1" x14ac:dyDescent="0.3">
      <c r="A859" s="254" t="str">
        <f t="shared" si="27"/>
        <v>236076</v>
      </c>
      <c r="B859" s="240" t="s">
        <v>2458</v>
      </c>
      <c r="C859" s="188" t="s">
        <v>2459</v>
      </c>
      <c r="D859" s="188" t="s">
        <v>5</v>
      </c>
      <c r="E859" s="209">
        <v>0</v>
      </c>
      <c r="F859" s="209">
        <v>0</v>
      </c>
      <c r="G859" s="209">
        <v>0</v>
      </c>
      <c r="H859" s="209">
        <v>0</v>
      </c>
      <c r="I859" s="209">
        <v>0</v>
      </c>
      <c r="J859" s="209">
        <v>0</v>
      </c>
      <c r="K859" s="209">
        <v>-200</v>
      </c>
      <c r="L859" s="209">
        <v>-758.33</v>
      </c>
      <c r="M859" s="209">
        <v>0</v>
      </c>
      <c r="N859" s="209">
        <v>0</v>
      </c>
      <c r="O859" s="209">
        <v>0</v>
      </c>
      <c r="P859" s="209">
        <v>0</v>
      </c>
      <c r="Q859" s="209">
        <v>0</v>
      </c>
      <c r="R859" s="209">
        <v>0</v>
      </c>
      <c r="S859" s="209">
        <v>0</v>
      </c>
      <c r="T859" s="209">
        <v>0</v>
      </c>
      <c r="U859" s="209">
        <v>0</v>
      </c>
      <c r="V859" s="209">
        <v>-12977</v>
      </c>
      <c r="W859" s="209">
        <v>-12977</v>
      </c>
      <c r="X859" s="209">
        <v>-12977</v>
      </c>
      <c r="Y859" s="209">
        <v>-12977</v>
      </c>
      <c r="Z859" s="209">
        <v>-12977</v>
      </c>
      <c r="AA859" s="178">
        <f t="shared" si="26"/>
        <v>-12977</v>
      </c>
    </row>
    <row r="860" spans="1:27" ht="15.75" thickBot="1" x14ac:dyDescent="0.3">
      <c r="A860" s="254" t="str">
        <f t="shared" si="27"/>
        <v>236078</v>
      </c>
      <c r="B860" s="240" t="s">
        <v>2460</v>
      </c>
      <c r="C860" s="188" t="s">
        <v>2461</v>
      </c>
      <c r="D860" s="188" t="s">
        <v>5</v>
      </c>
      <c r="E860" s="208">
        <v>-10735.05</v>
      </c>
      <c r="F860" s="208">
        <v>-8464.83</v>
      </c>
      <c r="G860" s="208">
        <v>-11194.61</v>
      </c>
      <c r="H860" s="208">
        <v>-13924.39</v>
      </c>
      <c r="I860" s="208">
        <v>-16670.84</v>
      </c>
      <c r="J860" s="208">
        <v>-19314.91</v>
      </c>
      <c r="K860" s="208">
        <v>-22333.98</v>
      </c>
      <c r="L860" s="208">
        <v>-21256.49</v>
      </c>
      <c r="M860" s="208">
        <v>-34325.03</v>
      </c>
      <c r="N860" s="208">
        <v>-34325.03</v>
      </c>
      <c r="O860" s="208">
        <v>-24326.880000000001</v>
      </c>
      <c r="P860" s="208">
        <v>-20129.2</v>
      </c>
      <c r="Q860" s="208">
        <v>-13169.52</v>
      </c>
      <c r="R860" s="208">
        <v>-15129.12</v>
      </c>
      <c r="S860" s="208">
        <v>-16464.560000000001</v>
      </c>
      <c r="T860" s="208">
        <v>-19484.71</v>
      </c>
      <c r="U860" s="208">
        <v>-20195.7</v>
      </c>
      <c r="V860" s="208">
        <v>-23250.17</v>
      </c>
      <c r="W860" s="208">
        <v>-26591.31</v>
      </c>
      <c r="X860" s="208">
        <v>-29932.45</v>
      </c>
      <c r="Y860" s="208">
        <v>-33263.06</v>
      </c>
      <c r="Z860" s="208">
        <v>-45572.2</v>
      </c>
      <c r="AA860" s="178">
        <f t="shared" si="26"/>
        <v>-45572.2</v>
      </c>
    </row>
    <row r="861" spans="1:27" ht="15.75" thickBot="1" x14ac:dyDescent="0.3">
      <c r="A861" s="254" t="str">
        <f t="shared" si="27"/>
        <v>236087</v>
      </c>
      <c r="B861" s="240" t="s">
        <v>2462</v>
      </c>
      <c r="C861" s="188" t="s">
        <v>2463</v>
      </c>
      <c r="D861" s="188" t="s">
        <v>5</v>
      </c>
      <c r="E861" s="208">
        <v>71006</v>
      </c>
      <c r="F861" s="208">
        <v>71006</v>
      </c>
      <c r="G861" s="208">
        <v>71006</v>
      </c>
      <c r="H861" s="208">
        <v>71006</v>
      </c>
      <c r="I861" s="208">
        <v>71006</v>
      </c>
      <c r="J861" s="208">
        <v>71006</v>
      </c>
      <c r="K861" s="208">
        <v>71006</v>
      </c>
      <c r="L861" s="208">
        <v>0</v>
      </c>
      <c r="M861" s="208">
        <v>0</v>
      </c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178">
        <f t="shared" si="26"/>
        <v>0</v>
      </c>
    </row>
    <row r="862" spans="1:27" ht="15.75" thickBot="1" x14ac:dyDescent="0.3">
      <c r="A862" s="254" t="str">
        <f t="shared" si="27"/>
        <v>236088</v>
      </c>
      <c r="B862" s="240" t="s">
        <v>2464</v>
      </c>
      <c r="C862" s="188" t="s">
        <v>2465</v>
      </c>
      <c r="D862" s="188" t="s">
        <v>5</v>
      </c>
      <c r="E862" s="209">
        <v>0</v>
      </c>
      <c r="F862" s="209">
        <v>0</v>
      </c>
      <c r="G862" s="209">
        <v>0</v>
      </c>
      <c r="H862" s="209">
        <v>0</v>
      </c>
      <c r="I862" s="209">
        <v>0</v>
      </c>
      <c r="J862" s="209">
        <v>0</v>
      </c>
      <c r="K862" s="209">
        <v>0</v>
      </c>
      <c r="L862" s="209">
        <v>0</v>
      </c>
      <c r="M862" s="209">
        <v>0</v>
      </c>
      <c r="N862" s="209">
        <v>0</v>
      </c>
      <c r="O862" s="209">
        <v>0</v>
      </c>
      <c r="P862" s="209">
        <v>0</v>
      </c>
      <c r="Q862" s="209">
        <v>0</v>
      </c>
      <c r="R862" s="209">
        <v>107181</v>
      </c>
      <c r="S862" s="209">
        <v>107181</v>
      </c>
      <c r="T862" s="209">
        <v>107181</v>
      </c>
      <c r="U862" s="209">
        <v>107181</v>
      </c>
      <c r="V862" s="209">
        <v>107181</v>
      </c>
      <c r="W862" s="209">
        <v>107181</v>
      </c>
      <c r="X862" s="209">
        <v>107181</v>
      </c>
      <c r="Y862" s="209">
        <v>107181</v>
      </c>
      <c r="Z862" s="209">
        <v>107181</v>
      </c>
      <c r="AA862" s="178">
        <f t="shared" si="26"/>
        <v>107181</v>
      </c>
    </row>
    <row r="863" spans="1:27" ht="15.75" thickBot="1" x14ac:dyDescent="0.3">
      <c r="A863" s="254" t="str">
        <f t="shared" si="27"/>
        <v>236100</v>
      </c>
      <c r="B863" s="240" t="s">
        <v>2466</v>
      </c>
      <c r="C863" s="188" t="s">
        <v>2467</v>
      </c>
      <c r="D863" s="188" t="s">
        <v>5</v>
      </c>
      <c r="E863" s="208">
        <v>185778</v>
      </c>
      <c r="F863" s="208">
        <v>185778</v>
      </c>
      <c r="G863" s="208">
        <v>208778</v>
      </c>
      <c r="H863" s="208">
        <v>208778</v>
      </c>
      <c r="I863" s="208">
        <v>209092</v>
      </c>
      <c r="J863" s="208">
        <v>399092</v>
      </c>
      <c r="K863" s="208">
        <v>399092</v>
      </c>
      <c r="L863" s="208">
        <v>399092</v>
      </c>
      <c r="M863" s="208">
        <v>41069</v>
      </c>
      <c r="N863" s="208">
        <v>41069</v>
      </c>
      <c r="O863" s="208">
        <v>41069</v>
      </c>
      <c r="P863" s="208">
        <v>41069</v>
      </c>
      <c r="Q863" s="208">
        <v>-28668</v>
      </c>
      <c r="R863" s="208">
        <v>-28668</v>
      </c>
      <c r="S863" s="208">
        <v>-28668</v>
      </c>
      <c r="T863" s="208">
        <v>-28668</v>
      </c>
      <c r="U863" s="208">
        <v>-28668</v>
      </c>
      <c r="V863" s="208">
        <v>-28668</v>
      </c>
      <c r="W863" s="208">
        <v>-28668</v>
      </c>
      <c r="X863" s="208">
        <v>-28668</v>
      </c>
      <c r="Y863" s="208">
        <v>-28668</v>
      </c>
      <c r="Z863" s="208">
        <v>0</v>
      </c>
      <c r="AA863" s="178">
        <f t="shared" si="26"/>
        <v>0</v>
      </c>
    </row>
    <row r="864" spans="1:27" ht="15.75" thickBot="1" x14ac:dyDescent="0.3">
      <c r="A864" s="254" t="str">
        <f t="shared" si="27"/>
        <v>236101</v>
      </c>
      <c r="B864" s="240" t="s">
        <v>2468</v>
      </c>
      <c r="C864" s="188" t="s">
        <v>2469</v>
      </c>
      <c r="D864" s="188" t="s">
        <v>5</v>
      </c>
      <c r="E864" s="209">
        <v>-2528941.1800000002</v>
      </c>
      <c r="F864" s="209">
        <v>-766064.91</v>
      </c>
      <c r="G864" s="209">
        <v>-888570.83</v>
      </c>
      <c r="H864" s="209">
        <v>-1062320.25</v>
      </c>
      <c r="I864" s="209">
        <v>-333270.15999999997</v>
      </c>
      <c r="J864" s="209">
        <v>-537385.73</v>
      </c>
      <c r="K864" s="209">
        <v>-772789.2</v>
      </c>
      <c r="L864" s="209">
        <v>-597753.59999999998</v>
      </c>
      <c r="M864" s="209">
        <v>-1229173.78</v>
      </c>
      <c r="N864" s="209">
        <v>-1229173.78</v>
      </c>
      <c r="O864" s="209">
        <v>-1987427.72</v>
      </c>
      <c r="P864" s="209">
        <v>-1454517.16</v>
      </c>
      <c r="Q864" s="209">
        <v>-2142285.19</v>
      </c>
      <c r="R864" s="209">
        <v>-2584491.46</v>
      </c>
      <c r="S864" s="209">
        <v>-743403.33</v>
      </c>
      <c r="T864" s="209">
        <v>-846930.31</v>
      </c>
      <c r="U864" s="209">
        <v>-1015288.89</v>
      </c>
      <c r="V864" s="209">
        <v>-331718.69</v>
      </c>
      <c r="W864" s="209">
        <v>-503269.94</v>
      </c>
      <c r="X864" s="209">
        <v>-787932.97</v>
      </c>
      <c r="Y864" s="209">
        <v>-731630.79</v>
      </c>
      <c r="Z864" s="209">
        <v>-1410883.37</v>
      </c>
      <c r="AA864" s="178">
        <f t="shared" si="26"/>
        <v>-1410883.37</v>
      </c>
    </row>
    <row r="865" spans="1:27" ht="15.75" thickBot="1" x14ac:dyDescent="0.3">
      <c r="A865" s="254" t="str">
        <f t="shared" si="27"/>
        <v>236102</v>
      </c>
      <c r="B865" s="240" t="s">
        <v>2470</v>
      </c>
      <c r="C865" s="188" t="s">
        <v>2471</v>
      </c>
      <c r="D865" s="188" t="s">
        <v>5</v>
      </c>
      <c r="E865" s="208">
        <v>-35178.39</v>
      </c>
      <c r="F865" s="208">
        <v>-22377.279999999999</v>
      </c>
      <c r="G865" s="208">
        <v>-9290.52</v>
      </c>
      <c r="H865" s="208">
        <v>-12949.1</v>
      </c>
      <c r="I865" s="208">
        <v>-11959.8</v>
      </c>
      <c r="J865" s="208">
        <v>-13930.19</v>
      </c>
      <c r="K865" s="208">
        <v>-17228.52</v>
      </c>
      <c r="L865" s="208">
        <v>-26285.16</v>
      </c>
      <c r="M865" s="208">
        <v>-50093.919999999998</v>
      </c>
      <c r="N865" s="208">
        <v>-50093.919999999998</v>
      </c>
      <c r="O865" s="208">
        <v>-56598.59</v>
      </c>
      <c r="P865" s="208">
        <v>-49854.35</v>
      </c>
      <c r="Q865" s="208">
        <v>-48169.23</v>
      </c>
      <c r="R865" s="208">
        <v>-32441.64</v>
      </c>
      <c r="S865" s="208">
        <v>-20806.84</v>
      </c>
      <c r="T865" s="208">
        <v>-7356.45</v>
      </c>
      <c r="U865" s="208">
        <v>-13454.34</v>
      </c>
      <c r="V865" s="208">
        <v>-12670.11</v>
      </c>
      <c r="W865" s="208">
        <v>-12970.22</v>
      </c>
      <c r="X865" s="208">
        <v>-22140.53</v>
      </c>
      <c r="Y865" s="208">
        <v>-33862.03</v>
      </c>
      <c r="Z865" s="208">
        <v>-52125.06</v>
      </c>
      <c r="AA865" s="178">
        <f t="shared" si="26"/>
        <v>-52125.06</v>
      </c>
    </row>
    <row r="866" spans="1:27" ht="15.75" thickBot="1" x14ac:dyDescent="0.3">
      <c r="A866" s="254" t="str">
        <f t="shared" si="27"/>
        <v>236103</v>
      </c>
      <c r="B866" s="240" t="s">
        <v>2472</v>
      </c>
      <c r="C866" s="188" t="s">
        <v>2473</v>
      </c>
      <c r="D866" s="188" t="s">
        <v>5</v>
      </c>
      <c r="E866" s="209">
        <v>-5534.24</v>
      </c>
      <c r="F866" s="209">
        <v>-6312.08</v>
      </c>
      <c r="G866" s="209">
        <v>-6530.29</v>
      </c>
      <c r="H866" s="209">
        <v>-6851.42</v>
      </c>
      <c r="I866" s="209">
        <v>-7163.82</v>
      </c>
      <c r="J866" s="209">
        <v>-7487.85</v>
      </c>
      <c r="K866" s="209">
        <v>-7890.65</v>
      </c>
      <c r="L866" s="209">
        <v>-8527.89</v>
      </c>
      <c r="M866" s="209">
        <v>-9771.25</v>
      </c>
      <c r="N866" s="209">
        <v>-9771.25</v>
      </c>
      <c r="O866" s="209">
        <v>-11409.31</v>
      </c>
      <c r="P866" s="209">
        <v>-3083.6</v>
      </c>
      <c r="Q866" s="209">
        <v>-4635.63</v>
      </c>
      <c r="R866" s="209">
        <v>-5651.33</v>
      </c>
      <c r="S866" s="209">
        <v>-6452.66</v>
      </c>
      <c r="T866" s="209">
        <v>-6620.19</v>
      </c>
      <c r="U866" s="209">
        <v>-7022.16</v>
      </c>
      <c r="V866" s="209">
        <v>-7364</v>
      </c>
      <c r="W866" s="209">
        <v>-7700.01</v>
      </c>
      <c r="X866" s="209">
        <v>-8162.18</v>
      </c>
      <c r="Y866" s="209">
        <v>-9097.68</v>
      </c>
      <c r="Z866" s="209">
        <v>-10480.879999999999</v>
      </c>
      <c r="AA866" s="178">
        <f t="shared" si="26"/>
        <v>-10480.879999999999</v>
      </c>
    </row>
    <row r="867" spans="1:27" ht="15.75" thickBot="1" x14ac:dyDescent="0.3">
      <c r="A867" s="254" t="str">
        <f t="shared" si="27"/>
        <v>236104</v>
      </c>
      <c r="B867" s="240" t="s">
        <v>2474</v>
      </c>
      <c r="C867" s="188" t="s">
        <v>2475</v>
      </c>
      <c r="D867" s="188" t="s">
        <v>5</v>
      </c>
      <c r="E867" s="208">
        <v>-33886.26</v>
      </c>
      <c r="F867" s="208">
        <v>-24693.49</v>
      </c>
      <c r="G867" s="208">
        <v>-10002.370000000001</v>
      </c>
      <c r="H867" s="208">
        <v>-13798.4</v>
      </c>
      <c r="I867" s="208">
        <v>-12072.57</v>
      </c>
      <c r="J867" s="208">
        <v>-12984.56</v>
      </c>
      <c r="K867" s="208">
        <v>-18671.05</v>
      </c>
      <c r="L867" s="208">
        <v>-28350.080000000002</v>
      </c>
      <c r="M867" s="208">
        <v>-46410.94</v>
      </c>
      <c r="N867" s="208">
        <v>-46410.94</v>
      </c>
      <c r="O867" s="208">
        <v>-52431.21</v>
      </c>
      <c r="P867" s="208">
        <v>-46694.65</v>
      </c>
      <c r="Q867" s="208">
        <v>-47479.14</v>
      </c>
      <c r="R867" s="208">
        <v>-32308.77</v>
      </c>
      <c r="S867" s="208">
        <v>-20186.22</v>
      </c>
      <c r="T867" s="208">
        <v>-8166.45</v>
      </c>
      <c r="U867" s="208">
        <v>-13692.07</v>
      </c>
      <c r="V867" s="208">
        <v>-12403.53</v>
      </c>
      <c r="W867" s="208">
        <v>-12882.18</v>
      </c>
      <c r="X867" s="208">
        <v>-22721.46</v>
      </c>
      <c r="Y867" s="208">
        <v>-33364.1</v>
      </c>
      <c r="Z867" s="208">
        <v>-48047.14</v>
      </c>
      <c r="AA867" s="178">
        <f t="shared" si="26"/>
        <v>-48047.14</v>
      </c>
    </row>
    <row r="868" spans="1:27" ht="15.75" thickBot="1" x14ac:dyDescent="0.3">
      <c r="A868" s="254" t="str">
        <f t="shared" si="27"/>
        <v>236105</v>
      </c>
      <c r="B868" s="240" t="s">
        <v>2476</v>
      </c>
      <c r="C868" s="188" t="s">
        <v>2477</v>
      </c>
      <c r="D868" s="188" t="s">
        <v>5</v>
      </c>
      <c r="E868" s="209">
        <v>-23995.05</v>
      </c>
      <c r="F868" s="209">
        <v>-26065.69</v>
      </c>
      <c r="G868" s="209">
        <v>-27034.89</v>
      </c>
      <c r="H868" s="209">
        <v>-28595.68</v>
      </c>
      <c r="I868" s="209">
        <v>-29934.720000000001</v>
      </c>
      <c r="J868" s="209">
        <v>-31481.74</v>
      </c>
      <c r="K868" s="209">
        <v>-33477.4</v>
      </c>
      <c r="L868" s="209">
        <v>-36980.94</v>
      </c>
      <c r="M868" s="209">
        <v>-43553.07</v>
      </c>
      <c r="N868" s="209">
        <v>-43553.07</v>
      </c>
      <c r="O868" s="209">
        <v>-51182.91</v>
      </c>
      <c r="P868" s="209">
        <v>-14220.21</v>
      </c>
      <c r="Q868" s="209">
        <v>-20482.43</v>
      </c>
      <c r="R868" s="209">
        <v>-24160.400000000001</v>
      </c>
      <c r="S868" s="209">
        <v>-26308.06</v>
      </c>
      <c r="T868" s="209">
        <v>-26978.69</v>
      </c>
      <c r="U868" s="209">
        <v>-28570.79</v>
      </c>
      <c r="V868" s="209">
        <v>-30024.05</v>
      </c>
      <c r="W868" s="209">
        <v>-31534.39</v>
      </c>
      <c r="X868" s="209">
        <v>-34182.33</v>
      </c>
      <c r="Y868" s="209">
        <v>-38574.1</v>
      </c>
      <c r="Z868" s="209">
        <v>-45520.53</v>
      </c>
      <c r="AA868" s="178">
        <f t="shared" si="26"/>
        <v>-45520.53</v>
      </c>
    </row>
    <row r="869" spans="1:27" ht="15.75" thickBot="1" x14ac:dyDescent="0.3">
      <c r="A869" s="254" t="str">
        <f t="shared" si="27"/>
        <v>236106</v>
      </c>
      <c r="B869" s="240" t="s">
        <v>2478</v>
      </c>
      <c r="C869" s="188" t="s">
        <v>2479</v>
      </c>
      <c r="D869" s="188" t="s">
        <v>5</v>
      </c>
      <c r="E869" s="208">
        <v>-3484.29</v>
      </c>
      <c r="F869" s="208">
        <v>-4005.8</v>
      </c>
      <c r="G869" s="208">
        <v>-4117.8599999999997</v>
      </c>
      <c r="H869" s="208">
        <v>-4345.51</v>
      </c>
      <c r="I869" s="208">
        <v>-4544.59</v>
      </c>
      <c r="J869" s="208">
        <v>-4718.59</v>
      </c>
      <c r="K869" s="208">
        <v>-4934.72</v>
      </c>
      <c r="L869" s="208">
        <v>-5283.5</v>
      </c>
      <c r="M869" s="208">
        <v>-5983.91</v>
      </c>
      <c r="N869" s="208">
        <v>-5983.91</v>
      </c>
      <c r="O869" s="208">
        <v>-6897.86</v>
      </c>
      <c r="P869" s="208">
        <v>-1797.61</v>
      </c>
      <c r="Q869" s="208">
        <v>-2719.14</v>
      </c>
      <c r="R869" s="208">
        <v>-3339.3</v>
      </c>
      <c r="S869" s="208">
        <v>-3779.39</v>
      </c>
      <c r="T869" s="208">
        <v>-3871.15</v>
      </c>
      <c r="U869" s="208">
        <v>-4072.26</v>
      </c>
      <c r="V869" s="208">
        <v>-4262.67</v>
      </c>
      <c r="W869" s="208">
        <v>-4475.2</v>
      </c>
      <c r="X869" s="208">
        <v>-4708.8599999999997</v>
      </c>
      <c r="Y869" s="208">
        <v>-5178.25</v>
      </c>
      <c r="Z869" s="208">
        <v>-5964.46</v>
      </c>
      <c r="AA869" s="178">
        <f t="shared" si="26"/>
        <v>-5964.46</v>
      </c>
    </row>
    <row r="870" spans="1:27" ht="15.75" thickBot="1" x14ac:dyDescent="0.3">
      <c r="A870" s="254" t="str">
        <f t="shared" si="27"/>
        <v>236107</v>
      </c>
      <c r="B870" s="240" t="s">
        <v>2480</v>
      </c>
      <c r="C870" s="188" t="s">
        <v>2481</v>
      </c>
      <c r="D870" s="188" t="s">
        <v>5</v>
      </c>
      <c r="E870" s="209">
        <v>-8339.19</v>
      </c>
      <c r="F870" s="209">
        <v>-2769.7</v>
      </c>
      <c r="G870" s="209">
        <v>-3162.42</v>
      </c>
      <c r="H870" s="209">
        <v>-3724.83</v>
      </c>
      <c r="I870" s="209">
        <v>-1073.8900000000001</v>
      </c>
      <c r="J870" s="209">
        <v>-1603.09</v>
      </c>
      <c r="K870" s="209">
        <v>-2211.64</v>
      </c>
      <c r="L870" s="209">
        <v>-1537.33</v>
      </c>
      <c r="M870" s="209">
        <v>-3395.88</v>
      </c>
      <c r="N870" s="209">
        <v>-3395.88</v>
      </c>
      <c r="O870" s="209">
        <v>-5885.46</v>
      </c>
      <c r="P870" s="209">
        <v>-4612.92</v>
      </c>
      <c r="Q870" s="209">
        <v>-6942.86</v>
      </c>
      <c r="R870" s="209">
        <v>-8476.2199999999993</v>
      </c>
      <c r="S870" s="209">
        <v>-2686.56</v>
      </c>
      <c r="T870" s="209">
        <v>-2985.22</v>
      </c>
      <c r="U870" s="209">
        <v>-3573.07</v>
      </c>
      <c r="V870" s="209">
        <v>-1137.97</v>
      </c>
      <c r="W870" s="209">
        <v>-1655.2</v>
      </c>
      <c r="X870" s="209">
        <v>-2368.81</v>
      </c>
      <c r="Y870" s="209">
        <v>-2070.4899999999998</v>
      </c>
      <c r="Z870" s="209">
        <v>-4122.25</v>
      </c>
      <c r="AA870" s="178">
        <f t="shared" si="26"/>
        <v>-4122.25</v>
      </c>
    </row>
    <row r="871" spans="1:27" ht="15.75" thickBot="1" x14ac:dyDescent="0.3">
      <c r="A871" s="254" t="str">
        <f t="shared" si="27"/>
        <v>236108</v>
      </c>
      <c r="B871" s="240" t="s">
        <v>2482</v>
      </c>
      <c r="C871" s="188" t="s">
        <v>2483</v>
      </c>
      <c r="D871" s="188" t="s">
        <v>5</v>
      </c>
      <c r="E871" s="208">
        <v>-10042.459999999999</v>
      </c>
      <c r="F871" s="208">
        <v>-5225.1400000000003</v>
      </c>
      <c r="G871" s="208">
        <v>-2584.4499999999998</v>
      </c>
      <c r="H871" s="208">
        <v>-3771.09</v>
      </c>
      <c r="I871" s="208">
        <v>-3461.98</v>
      </c>
      <c r="J871" s="208">
        <v>-3987.93</v>
      </c>
      <c r="K871" s="208">
        <v>-5984.9</v>
      </c>
      <c r="L871" s="208">
        <v>-9677.51</v>
      </c>
      <c r="M871" s="208">
        <v>-14504.62</v>
      </c>
      <c r="N871" s="208">
        <v>-14504.62</v>
      </c>
      <c r="O871" s="208">
        <v>-16236.18</v>
      </c>
      <c r="P871" s="208">
        <v>-14149.96</v>
      </c>
      <c r="Q871" s="208">
        <v>-13648.49</v>
      </c>
      <c r="R871" s="208">
        <v>-9045.06</v>
      </c>
      <c r="S871" s="208">
        <v>-5411.87</v>
      </c>
      <c r="T871" s="208">
        <v>-1889.15</v>
      </c>
      <c r="U871" s="208">
        <v>-3488.16</v>
      </c>
      <c r="V871" s="208">
        <v>-4036.85</v>
      </c>
      <c r="W871" s="208">
        <v>-3979.9</v>
      </c>
      <c r="X871" s="208">
        <v>-7609.53</v>
      </c>
      <c r="Y871" s="208">
        <v>-10894.42</v>
      </c>
      <c r="Z871" s="208">
        <v>-15605.99</v>
      </c>
      <c r="AA871" s="178">
        <f t="shared" si="26"/>
        <v>-15605.99</v>
      </c>
    </row>
    <row r="872" spans="1:27" ht="15.75" thickBot="1" x14ac:dyDescent="0.3">
      <c r="A872" s="254" t="str">
        <f t="shared" si="27"/>
        <v>236109</v>
      </c>
      <c r="B872" s="240" t="s">
        <v>2484</v>
      </c>
      <c r="C872" s="188" t="s">
        <v>2485</v>
      </c>
      <c r="D872" s="188" t="s">
        <v>5</v>
      </c>
      <c r="E872" s="209">
        <v>-72059.34</v>
      </c>
      <c r="F872" s="209">
        <v>-78388.649999999994</v>
      </c>
      <c r="G872" s="209">
        <v>-81332.47</v>
      </c>
      <c r="H872" s="209">
        <v>-86049.55</v>
      </c>
      <c r="I872" s="209">
        <v>-9100.3700000000008</v>
      </c>
      <c r="J872" s="209">
        <v>-14243.64</v>
      </c>
      <c r="K872" s="209">
        <v>-22144.28</v>
      </c>
      <c r="L872" s="209">
        <v>-35269.03</v>
      </c>
      <c r="M872" s="209">
        <v>-57857.31</v>
      </c>
      <c r="N872" s="209">
        <v>-57857.31</v>
      </c>
      <c r="O872" s="209">
        <v>-79763.92</v>
      </c>
      <c r="P872" s="209">
        <v>-44736.91</v>
      </c>
      <c r="Q872" s="209">
        <v>-63032.76</v>
      </c>
      <c r="R872" s="209">
        <v>-75271.22</v>
      </c>
      <c r="S872" s="209">
        <v>-81828.06</v>
      </c>
      <c r="T872" s="209">
        <v>-83791.429999999993</v>
      </c>
      <c r="U872" s="209">
        <v>-88607.5</v>
      </c>
      <c r="V872" s="209">
        <v>-9196.24</v>
      </c>
      <c r="W872" s="209">
        <v>-14144.75</v>
      </c>
      <c r="X872" s="209">
        <v>-24506.1</v>
      </c>
      <c r="Y872" s="209">
        <v>-40119.629999999997</v>
      </c>
      <c r="Z872" s="209">
        <v>-65432.72</v>
      </c>
      <c r="AA872" s="178">
        <f t="shared" si="26"/>
        <v>-65432.72</v>
      </c>
    </row>
    <row r="873" spans="1:27" ht="15.75" thickBot="1" x14ac:dyDescent="0.3">
      <c r="A873" s="254" t="str">
        <f t="shared" si="27"/>
        <v>236110</v>
      </c>
      <c r="B873" s="240" t="s">
        <v>2486</v>
      </c>
      <c r="C873" s="188" t="s">
        <v>2487</v>
      </c>
      <c r="D873" s="188" t="s">
        <v>5</v>
      </c>
      <c r="E873" s="208">
        <v>-11164.38</v>
      </c>
      <c r="F873" s="208">
        <v>-3824.3</v>
      </c>
      <c r="G873" s="208">
        <v>-4386.4799999999996</v>
      </c>
      <c r="H873" s="208">
        <v>-5252.85</v>
      </c>
      <c r="I873" s="208">
        <v>-1620</v>
      </c>
      <c r="J873" s="208">
        <v>-2355.9</v>
      </c>
      <c r="K873" s="208">
        <v>-3229.16</v>
      </c>
      <c r="L873" s="208">
        <v>-2171.16</v>
      </c>
      <c r="M873" s="208">
        <v>-4786.95</v>
      </c>
      <c r="N873" s="208">
        <v>-4786.95</v>
      </c>
      <c r="O873" s="208">
        <v>-8045.81</v>
      </c>
      <c r="P873" s="208">
        <v>-6035.57</v>
      </c>
      <c r="Q873" s="208">
        <v>-9073.4500000000007</v>
      </c>
      <c r="R873" s="208">
        <v>-11121.99</v>
      </c>
      <c r="S873" s="208">
        <v>-3696.31</v>
      </c>
      <c r="T873" s="208">
        <v>-4047.2</v>
      </c>
      <c r="U873" s="208">
        <v>-4847.62</v>
      </c>
      <c r="V873" s="208">
        <v>-1486.56</v>
      </c>
      <c r="W873" s="208">
        <v>-2221.98</v>
      </c>
      <c r="X873" s="208">
        <v>-3159.63</v>
      </c>
      <c r="Y873" s="208">
        <v>-2924.39</v>
      </c>
      <c r="Z873" s="208">
        <v>-5638</v>
      </c>
      <c r="AA873" s="178">
        <f t="shared" si="26"/>
        <v>-5638</v>
      </c>
    </row>
    <row r="874" spans="1:27" ht="15.75" thickBot="1" x14ac:dyDescent="0.3">
      <c r="A874" s="254" t="str">
        <f t="shared" si="27"/>
        <v>236111</v>
      </c>
      <c r="B874" s="240" t="s">
        <v>2488</v>
      </c>
      <c r="C874" s="188" t="s">
        <v>2489</v>
      </c>
      <c r="D874" s="188" t="s">
        <v>5</v>
      </c>
      <c r="E874" s="209">
        <v>0</v>
      </c>
      <c r="F874" s="209">
        <v>0</v>
      </c>
      <c r="G874" s="209">
        <v>-61732.92</v>
      </c>
      <c r="H874" s="209">
        <v>0</v>
      </c>
      <c r="I874" s="209">
        <v>0</v>
      </c>
      <c r="J874" s="209">
        <v>0</v>
      </c>
      <c r="K874" s="209">
        <v>0</v>
      </c>
      <c r="L874" s="209">
        <v>185.67</v>
      </c>
      <c r="M874" s="209">
        <v>185.67</v>
      </c>
      <c r="N874" s="209">
        <v>185.67</v>
      </c>
      <c r="O874" s="209">
        <v>-103103.76</v>
      </c>
      <c r="P874" s="209">
        <v>-0.01</v>
      </c>
      <c r="Q874" s="209">
        <v>-0.01</v>
      </c>
      <c r="R874" s="209">
        <v>-0.01</v>
      </c>
      <c r="S874" s="209">
        <v>-5.0999999999999996</v>
      </c>
      <c r="T874" s="209">
        <v>-5.0999999999999996</v>
      </c>
      <c r="U874" s="209">
        <v>-0.01</v>
      </c>
      <c r="V874" s="209">
        <v>-0.01</v>
      </c>
      <c r="W874" s="209">
        <v>-0.01</v>
      </c>
      <c r="X874" s="209">
        <v>-0.01</v>
      </c>
      <c r="Y874" s="209">
        <v>-0.01</v>
      </c>
      <c r="Z874" s="209">
        <v>-0.01</v>
      </c>
      <c r="AA874" s="178">
        <f t="shared" si="26"/>
        <v>-0.01</v>
      </c>
    </row>
    <row r="875" spans="1:27" ht="15.75" thickBot="1" x14ac:dyDescent="0.3">
      <c r="A875" s="254" t="str">
        <f t="shared" si="27"/>
        <v>236112</v>
      </c>
      <c r="B875" s="240" t="s">
        <v>2490</v>
      </c>
      <c r="C875" s="188" t="s">
        <v>2491</v>
      </c>
      <c r="D875" s="188" t="s">
        <v>5</v>
      </c>
      <c r="E875" s="208">
        <v>-7480.51</v>
      </c>
      <c r="F875" s="208">
        <v>-13289.95</v>
      </c>
      <c r="G875" s="208">
        <v>-15390.8</v>
      </c>
      <c r="H875" s="208">
        <v>-3042.19</v>
      </c>
      <c r="I875" s="208">
        <v>-5974.87</v>
      </c>
      <c r="J875" s="208">
        <v>-8856.4599999999991</v>
      </c>
      <c r="K875" s="208">
        <v>-4632.8599999999997</v>
      </c>
      <c r="L875" s="208">
        <v>-9679.9500000000007</v>
      </c>
      <c r="M875" s="208">
        <v>-18856.98</v>
      </c>
      <c r="N875" s="208">
        <v>-18856.98</v>
      </c>
      <c r="O875" s="208">
        <v>-11526.98</v>
      </c>
      <c r="P875" s="208">
        <v>-21389.17</v>
      </c>
      <c r="Q875" s="208">
        <v>-31824.880000000001</v>
      </c>
      <c r="R875" s="208">
        <v>-7647.12</v>
      </c>
      <c r="S875" s="208">
        <v>-13570.21</v>
      </c>
      <c r="T875" s="208">
        <v>-15227.26</v>
      </c>
      <c r="U875" s="208">
        <v>-3008.81</v>
      </c>
      <c r="V875" s="208">
        <v>-5905.26</v>
      </c>
      <c r="W875" s="208">
        <v>-8904.6</v>
      </c>
      <c r="X875" s="208">
        <v>-3755.88</v>
      </c>
      <c r="Y875" s="208">
        <v>-10905.26</v>
      </c>
      <c r="Z875" s="208">
        <v>-20256.23</v>
      </c>
      <c r="AA875" s="178">
        <f t="shared" si="26"/>
        <v>-20256.23</v>
      </c>
    </row>
    <row r="876" spans="1:27" ht="15.75" thickBot="1" x14ac:dyDescent="0.3">
      <c r="A876" s="254" t="str">
        <f t="shared" si="27"/>
        <v>236113</v>
      </c>
      <c r="B876" s="240" t="s">
        <v>2492</v>
      </c>
      <c r="C876" s="188" t="s">
        <v>2493</v>
      </c>
      <c r="D876" s="188" t="s">
        <v>5</v>
      </c>
      <c r="E876" s="209">
        <v>-63244.15</v>
      </c>
      <c r="F876" s="209">
        <v>-17351.32</v>
      </c>
      <c r="G876" s="209">
        <v>-19968.7</v>
      </c>
      <c r="H876" s="209">
        <v>-24577.54</v>
      </c>
      <c r="I876" s="209">
        <v>-8605.27</v>
      </c>
      <c r="J876" s="209">
        <v>-13087.88</v>
      </c>
      <c r="K876" s="209">
        <v>-18673.150000000001</v>
      </c>
      <c r="L876" s="209">
        <v>-14383.89</v>
      </c>
      <c r="M876" s="209">
        <v>-31277.78</v>
      </c>
      <c r="N876" s="209">
        <v>-31277.78</v>
      </c>
      <c r="O876" s="209">
        <v>-50131.83</v>
      </c>
      <c r="P876" s="209">
        <v>-35913.410000000003</v>
      </c>
      <c r="Q876" s="209">
        <v>-52545.96</v>
      </c>
      <c r="R876" s="209">
        <v>-62323.69</v>
      </c>
      <c r="S876" s="209">
        <v>-15602.2</v>
      </c>
      <c r="T876" s="209">
        <v>-17557.64</v>
      </c>
      <c r="U876" s="209">
        <v>-21819.72</v>
      </c>
      <c r="V876" s="209">
        <v>-8158.75</v>
      </c>
      <c r="W876" s="209">
        <v>-12423.76</v>
      </c>
      <c r="X876" s="209">
        <v>-19533.009999999998</v>
      </c>
      <c r="Y876" s="209">
        <v>-18476.8</v>
      </c>
      <c r="Z876" s="209">
        <v>-35625.629999999997</v>
      </c>
      <c r="AA876" s="178">
        <f t="shared" si="26"/>
        <v>-35625.629999999997</v>
      </c>
    </row>
    <row r="877" spans="1:27" ht="15.75" thickBot="1" x14ac:dyDescent="0.3">
      <c r="A877" s="254" t="str">
        <f t="shared" si="27"/>
        <v>236114</v>
      </c>
      <c r="B877" s="240" t="s">
        <v>2494</v>
      </c>
      <c r="C877" s="188" t="s">
        <v>2495</v>
      </c>
      <c r="D877" s="188" t="s">
        <v>5</v>
      </c>
      <c r="E877" s="208">
        <v>-109753.28</v>
      </c>
      <c r="F877" s="208">
        <v>-119545.89</v>
      </c>
      <c r="G877" s="208">
        <v>-124152.22</v>
      </c>
      <c r="H877" s="208">
        <v>-130946.84</v>
      </c>
      <c r="I877" s="208">
        <v>-13162.39</v>
      </c>
      <c r="J877" s="208">
        <v>-21246.22</v>
      </c>
      <c r="K877" s="208">
        <v>-32817.75</v>
      </c>
      <c r="L877" s="208">
        <v>-56695.26</v>
      </c>
      <c r="M877" s="208">
        <v>-89331.78</v>
      </c>
      <c r="N877" s="208">
        <v>-89331.78</v>
      </c>
      <c r="O877" s="208">
        <v>-124388.58</v>
      </c>
      <c r="P877" s="208">
        <v>-69461.600000000006</v>
      </c>
      <c r="Q877" s="208">
        <v>-95455.1</v>
      </c>
      <c r="R877" s="208">
        <v>-113528.27</v>
      </c>
      <c r="S877" s="208">
        <v>-124633.16</v>
      </c>
      <c r="T877" s="208">
        <v>-126736.4</v>
      </c>
      <c r="U877" s="208">
        <v>-133853.67000000001</v>
      </c>
      <c r="V877" s="208">
        <v>-17388.2</v>
      </c>
      <c r="W877" s="208">
        <v>-32897.089999999997</v>
      </c>
      <c r="X877" s="208">
        <v>-49965.42</v>
      </c>
      <c r="Y877" s="208">
        <v>-75279.08</v>
      </c>
      <c r="Z877" s="208">
        <v>-115216.83</v>
      </c>
      <c r="AA877" s="178">
        <f t="shared" si="26"/>
        <v>-115216.83</v>
      </c>
    </row>
    <row r="878" spans="1:27" ht="15.75" thickBot="1" x14ac:dyDescent="0.3">
      <c r="A878" s="254" t="str">
        <f t="shared" si="27"/>
        <v>236115</v>
      </c>
      <c r="B878" s="240" t="s">
        <v>2496</v>
      </c>
      <c r="C878" s="188" t="s">
        <v>2497</v>
      </c>
      <c r="D878" s="188" t="s">
        <v>5</v>
      </c>
      <c r="E878" s="209">
        <v>-13079.42</v>
      </c>
      <c r="F878" s="209">
        <v>-23495.88</v>
      </c>
      <c r="G878" s="209">
        <v>-26942.33</v>
      </c>
      <c r="H878" s="209">
        <v>-5322.79</v>
      </c>
      <c r="I878" s="209">
        <v>-9902.1</v>
      </c>
      <c r="J878" s="209">
        <v>-14485.25</v>
      </c>
      <c r="K878" s="209">
        <v>-6053.77</v>
      </c>
      <c r="L878" s="209">
        <v>-13796.28</v>
      </c>
      <c r="M878" s="209">
        <v>-29195.27</v>
      </c>
      <c r="N878" s="209">
        <v>-29195.27</v>
      </c>
      <c r="O878" s="209">
        <v>-19423.34</v>
      </c>
      <c r="P878" s="209">
        <v>-38037.919999999998</v>
      </c>
      <c r="Q878" s="209">
        <v>-57369.57</v>
      </c>
      <c r="R878" s="209">
        <v>-13193.52</v>
      </c>
      <c r="S878" s="209">
        <v>-22796.97</v>
      </c>
      <c r="T878" s="209">
        <v>-25378.98</v>
      </c>
      <c r="U878" s="209">
        <v>-5081.34</v>
      </c>
      <c r="V878" s="209">
        <v>-9982.33</v>
      </c>
      <c r="W878" s="209">
        <v>-14575.29</v>
      </c>
      <c r="X878" s="209">
        <v>-5841.37</v>
      </c>
      <c r="Y878" s="209">
        <v>-16036.95</v>
      </c>
      <c r="Z878" s="209">
        <v>-32596.53</v>
      </c>
      <c r="AA878" s="178">
        <f t="shared" si="26"/>
        <v>-32596.53</v>
      </c>
    </row>
    <row r="879" spans="1:27" ht="15.75" thickBot="1" x14ac:dyDescent="0.3">
      <c r="A879" s="254" t="str">
        <f t="shared" si="27"/>
        <v>236117</v>
      </c>
      <c r="B879" s="240" t="s">
        <v>2498</v>
      </c>
      <c r="C879" s="188" t="s">
        <v>2499</v>
      </c>
      <c r="D879" s="188" t="s">
        <v>5</v>
      </c>
      <c r="E879" s="208">
        <v>-343639.72</v>
      </c>
      <c r="F879" s="208">
        <v>-99891.32</v>
      </c>
      <c r="G879" s="208">
        <v>-114300.67</v>
      </c>
      <c r="H879" s="208">
        <v>-136600.34</v>
      </c>
      <c r="I879" s="208">
        <v>-41497.449999999997</v>
      </c>
      <c r="J879" s="208">
        <v>-64275.3</v>
      </c>
      <c r="K879" s="208">
        <v>-95418.81</v>
      </c>
      <c r="L879" s="208">
        <v>-80357.649999999994</v>
      </c>
      <c r="M879" s="208">
        <v>-170460.84</v>
      </c>
      <c r="N879" s="208">
        <v>-170460.84</v>
      </c>
      <c r="O879" s="208">
        <v>-275150.21000000002</v>
      </c>
      <c r="P879" s="208">
        <v>-196089.64</v>
      </c>
      <c r="Q879" s="208">
        <v>-286350.34999999998</v>
      </c>
      <c r="R879" s="208">
        <v>-341747.7</v>
      </c>
      <c r="S879" s="208">
        <v>-91010.7</v>
      </c>
      <c r="T879" s="208">
        <v>-100476.26</v>
      </c>
      <c r="U879" s="208">
        <v>-123825.48</v>
      </c>
      <c r="V879" s="208">
        <v>-43246.95</v>
      </c>
      <c r="W879" s="208">
        <v>-65068.25</v>
      </c>
      <c r="X879" s="208">
        <v>-105144.75</v>
      </c>
      <c r="Y879" s="208">
        <v>-101605.12</v>
      </c>
      <c r="Z879" s="208">
        <v>-194840.97</v>
      </c>
      <c r="AA879" s="178">
        <f t="shared" si="26"/>
        <v>-194840.97</v>
      </c>
    </row>
    <row r="880" spans="1:27" ht="15.75" thickBot="1" x14ac:dyDescent="0.3">
      <c r="A880" s="254" t="str">
        <f t="shared" si="27"/>
        <v>236118</v>
      </c>
      <c r="B880" s="240" t="s">
        <v>2500</v>
      </c>
      <c r="C880" s="188" t="s">
        <v>2501</v>
      </c>
      <c r="D880" s="188" t="s">
        <v>5</v>
      </c>
      <c r="E880" s="209">
        <v>-50356.76</v>
      </c>
      <c r="F880" s="209">
        <v>-58289.57</v>
      </c>
      <c r="G880" s="209">
        <v>-62777.8</v>
      </c>
      <c r="H880" s="209">
        <v>-64816.85</v>
      </c>
      <c r="I880" s="209">
        <v>-67884.570000000007</v>
      </c>
      <c r="J880" s="209">
        <v>-70802.960000000006</v>
      </c>
      <c r="K880" s="209">
        <v>-74387.149999999994</v>
      </c>
      <c r="L880" s="209">
        <v>-79530.45</v>
      </c>
      <c r="M880" s="209">
        <v>-89859.19</v>
      </c>
      <c r="N880" s="209">
        <v>-89859.19</v>
      </c>
      <c r="O880" s="209">
        <v>-104368.03</v>
      </c>
      <c r="P880" s="209">
        <v>-27934.34</v>
      </c>
      <c r="Q880" s="209">
        <v>-41773.08</v>
      </c>
      <c r="R880" s="209">
        <v>-52621.24</v>
      </c>
      <c r="S880" s="209">
        <v>-60460.1</v>
      </c>
      <c r="T880" s="209">
        <v>-64814.14</v>
      </c>
      <c r="U880" s="209">
        <v>-65963.289999999994</v>
      </c>
      <c r="V880" s="209">
        <v>-69376.649999999994</v>
      </c>
      <c r="W880" s="209">
        <v>-72356.52</v>
      </c>
      <c r="X880" s="209">
        <v>-75854.61</v>
      </c>
      <c r="Y880" s="209">
        <v>-83630.350000000006</v>
      </c>
      <c r="Z880" s="209">
        <v>-94153.45</v>
      </c>
      <c r="AA880" s="178">
        <f t="shared" si="26"/>
        <v>-94153.45</v>
      </c>
    </row>
    <row r="881" spans="1:27" ht="15.75" thickBot="1" x14ac:dyDescent="0.3">
      <c r="A881" s="254" t="str">
        <f t="shared" si="27"/>
        <v>236119</v>
      </c>
      <c r="B881" s="240" t="s">
        <v>2502</v>
      </c>
      <c r="C881" s="188" t="s">
        <v>2503</v>
      </c>
      <c r="D881" s="188" t="s">
        <v>5</v>
      </c>
      <c r="E881" s="208">
        <v>-3608.31</v>
      </c>
      <c r="F881" s="208">
        <v>-6256.14</v>
      </c>
      <c r="G881" s="208">
        <v>-7311.94</v>
      </c>
      <c r="H881" s="208">
        <v>-1435.56</v>
      </c>
      <c r="I881" s="208">
        <v>-2852.5</v>
      </c>
      <c r="J881" s="208">
        <v>-4386.67</v>
      </c>
      <c r="K881" s="208">
        <v>-1978.48</v>
      </c>
      <c r="L881" s="208">
        <v>-4652.3599999999997</v>
      </c>
      <c r="M881" s="208">
        <v>-9415.98</v>
      </c>
      <c r="N881" s="208">
        <v>-9415.98</v>
      </c>
      <c r="O881" s="208">
        <v>-5488.47</v>
      </c>
      <c r="P881" s="208">
        <v>-10322.32</v>
      </c>
      <c r="Q881" s="208">
        <v>-14932.88</v>
      </c>
      <c r="R881" s="208">
        <v>-3308.82</v>
      </c>
      <c r="S881" s="208">
        <v>-5793.35</v>
      </c>
      <c r="T881" s="208">
        <v>-6499.87</v>
      </c>
      <c r="U881" s="208">
        <v>-1488.28</v>
      </c>
      <c r="V881" s="208">
        <v>-2909.54</v>
      </c>
      <c r="W881" s="208">
        <v>-4374.16</v>
      </c>
      <c r="X881" s="208">
        <v>-2601.66</v>
      </c>
      <c r="Y881" s="208">
        <v>-6067.07</v>
      </c>
      <c r="Z881" s="208">
        <v>-11091.55</v>
      </c>
      <c r="AA881" s="178">
        <f t="shared" si="26"/>
        <v>-11091.55</v>
      </c>
    </row>
    <row r="882" spans="1:27" ht="15.75" thickBot="1" x14ac:dyDescent="0.3">
      <c r="A882" s="254" t="str">
        <f t="shared" si="27"/>
        <v>236120</v>
      </c>
      <c r="B882" s="240" t="s">
        <v>2504</v>
      </c>
      <c r="C882" s="188" t="s">
        <v>2505</v>
      </c>
      <c r="D882" s="188" t="s">
        <v>5</v>
      </c>
      <c r="E882" s="209">
        <v>-20156.47</v>
      </c>
      <c r="F882" s="209">
        <v>-22936.959999999999</v>
      </c>
      <c r="G882" s="209">
        <v>-24015.48</v>
      </c>
      <c r="H882" s="209">
        <v>-25386.13</v>
      </c>
      <c r="I882" s="209">
        <v>-26637.9</v>
      </c>
      <c r="J882" s="209">
        <v>-28005.02</v>
      </c>
      <c r="K882" s="209">
        <v>-29719.7</v>
      </c>
      <c r="L882" s="209">
        <v>-32254.36</v>
      </c>
      <c r="M882" s="209">
        <v>-37583.74</v>
      </c>
      <c r="N882" s="209">
        <v>-37583.74</v>
      </c>
      <c r="O882" s="209">
        <v>-43868.42</v>
      </c>
      <c r="P882" s="209">
        <v>-11757.84</v>
      </c>
      <c r="Q882" s="209">
        <v>-17363.080000000002</v>
      </c>
      <c r="R882" s="209">
        <v>-20951.810000000001</v>
      </c>
      <c r="S882" s="209">
        <v>-23571.72</v>
      </c>
      <c r="T882" s="209">
        <v>-24330.15</v>
      </c>
      <c r="U882" s="209">
        <v>-25747.99</v>
      </c>
      <c r="V882" s="209">
        <v>-27107.87</v>
      </c>
      <c r="W882" s="209">
        <v>-28436.28</v>
      </c>
      <c r="X882" s="209">
        <v>-30720.87</v>
      </c>
      <c r="Y882" s="209">
        <v>-34409.300000000003</v>
      </c>
      <c r="Z882" s="209">
        <v>-40043.01</v>
      </c>
      <c r="AA882" s="178">
        <f t="shared" si="26"/>
        <v>-40043.01</v>
      </c>
    </row>
    <row r="883" spans="1:27" ht="15.75" thickBot="1" x14ac:dyDescent="0.3">
      <c r="A883" s="254" t="str">
        <f t="shared" si="27"/>
        <v>236121</v>
      </c>
      <c r="B883" s="240" t="s">
        <v>2506</v>
      </c>
      <c r="C883" s="188" t="s">
        <v>2507</v>
      </c>
      <c r="D883" s="188" t="s">
        <v>5</v>
      </c>
      <c r="E883" s="208">
        <v>-143919.65</v>
      </c>
      <c r="F883" s="208">
        <v>-162780.66</v>
      </c>
      <c r="G883" s="208">
        <v>-170467.51</v>
      </c>
      <c r="H883" s="208">
        <v>-180362.61</v>
      </c>
      <c r="I883" s="208">
        <v>-189880.92</v>
      </c>
      <c r="J883" s="208">
        <v>-200253.18</v>
      </c>
      <c r="K883" s="208">
        <v>-215679.42</v>
      </c>
      <c r="L883" s="208">
        <v>-234897.33</v>
      </c>
      <c r="M883" s="208">
        <v>-271422.40999999997</v>
      </c>
      <c r="N883" s="208">
        <v>-271422.40999999997</v>
      </c>
      <c r="O883" s="208">
        <v>-314205.03999999998</v>
      </c>
      <c r="P883" s="208">
        <v>-84169.44</v>
      </c>
      <c r="Q883" s="208">
        <v>-126627.41</v>
      </c>
      <c r="R883" s="208">
        <v>-152829.89000000001</v>
      </c>
      <c r="S883" s="208">
        <v>-170302.52</v>
      </c>
      <c r="T883" s="208">
        <v>-176552.2</v>
      </c>
      <c r="U883" s="208">
        <v>-186697.93</v>
      </c>
      <c r="V883" s="208">
        <v>-196572.28</v>
      </c>
      <c r="W883" s="208">
        <v>-206589.56</v>
      </c>
      <c r="X883" s="208">
        <v>-222328.81</v>
      </c>
      <c r="Y883" s="208">
        <v>-248814.36</v>
      </c>
      <c r="Z883" s="208">
        <v>-287709.78999999998</v>
      </c>
      <c r="AA883" s="178">
        <f t="shared" si="26"/>
        <v>-287709.78999999998</v>
      </c>
    </row>
    <row r="884" spans="1:27" ht="15.75" thickBot="1" x14ac:dyDescent="0.3">
      <c r="A884" s="254" t="str">
        <f t="shared" si="27"/>
        <v>236122</v>
      </c>
      <c r="B884" s="240" t="s">
        <v>2508</v>
      </c>
      <c r="C884" s="188" t="s">
        <v>2509</v>
      </c>
      <c r="D884" s="188" t="s">
        <v>5</v>
      </c>
      <c r="E884" s="209">
        <v>-208580.13</v>
      </c>
      <c r="F884" s="209">
        <v>-69779.23</v>
      </c>
      <c r="G884" s="209">
        <v>-85356.3</v>
      </c>
      <c r="H884" s="209">
        <v>-92473.05</v>
      </c>
      <c r="I884" s="209">
        <v>-18490.740000000002</v>
      </c>
      <c r="J884" s="209">
        <v>-29439.83</v>
      </c>
      <c r="K884" s="209">
        <v>-44178.61</v>
      </c>
      <c r="L884" s="209">
        <v>-38747.96</v>
      </c>
      <c r="M884" s="209">
        <v>-81199.149999999994</v>
      </c>
      <c r="N884" s="209">
        <v>-81199.149999999994</v>
      </c>
      <c r="O884" s="209">
        <v>-142429.79</v>
      </c>
      <c r="P884" s="209">
        <v>-115949.38</v>
      </c>
      <c r="Q884" s="209">
        <v>-172651.36</v>
      </c>
      <c r="R884" s="209">
        <v>-216354.78</v>
      </c>
      <c r="S884" s="209">
        <v>-72596.009999999995</v>
      </c>
      <c r="T884" s="209">
        <v>-88190.42</v>
      </c>
      <c r="U884" s="209">
        <v>-92577.35</v>
      </c>
      <c r="V884" s="209">
        <v>-16151.17</v>
      </c>
      <c r="W884" s="209">
        <v>-27186.880000000001</v>
      </c>
      <c r="X884" s="209">
        <v>-43778.82</v>
      </c>
      <c r="Y884" s="209">
        <v>-48764.54</v>
      </c>
      <c r="Z884" s="209">
        <v>-94494.48</v>
      </c>
      <c r="AA884" s="178">
        <f t="shared" si="26"/>
        <v>-94494.48</v>
      </c>
    </row>
    <row r="885" spans="1:27" ht="15.75" thickBot="1" x14ac:dyDescent="0.3">
      <c r="A885" s="254" t="str">
        <f t="shared" si="27"/>
        <v>236123</v>
      </c>
      <c r="B885" s="240" t="s">
        <v>2510</v>
      </c>
      <c r="C885" s="188" t="s">
        <v>2511</v>
      </c>
      <c r="D885" s="188" t="s">
        <v>5</v>
      </c>
      <c r="E885" s="208">
        <v>-67513.87</v>
      </c>
      <c r="F885" s="208">
        <v>-74183.42</v>
      </c>
      <c r="G885" s="208">
        <v>-77305.59</v>
      </c>
      <c r="H885" s="208">
        <v>-81877.27</v>
      </c>
      <c r="I885" s="208">
        <v>-86341.56</v>
      </c>
      <c r="J885" s="208">
        <v>-91327.48</v>
      </c>
      <c r="K885" s="208">
        <v>-97642.73</v>
      </c>
      <c r="L885" s="208">
        <v>-108289.42</v>
      </c>
      <c r="M885" s="208">
        <v>-127082.34</v>
      </c>
      <c r="N885" s="208">
        <v>-127082.34</v>
      </c>
      <c r="O885" s="208">
        <v>-148062.32</v>
      </c>
      <c r="P885" s="208">
        <v>-39773.51</v>
      </c>
      <c r="Q885" s="208">
        <v>-56376.78</v>
      </c>
      <c r="R885" s="208">
        <v>-68220.53</v>
      </c>
      <c r="S885" s="208">
        <v>-75119.7</v>
      </c>
      <c r="T885" s="208">
        <v>-76971.06</v>
      </c>
      <c r="U885" s="208">
        <v>-81945.47</v>
      </c>
      <c r="V885" s="208">
        <v>-86274.85</v>
      </c>
      <c r="W885" s="208">
        <v>-90978.98</v>
      </c>
      <c r="X885" s="208">
        <v>-99757.85</v>
      </c>
      <c r="Y885" s="208">
        <v>-113040.33</v>
      </c>
      <c r="Z885" s="208">
        <v>-132637.1</v>
      </c>
      <c r="AA885" s="178">
        <f t="shared" si="26"/>
        <v>-132637.1</v>
      </c>
    </row>
    <row r="886" spans="1:27" ht="15.75" thickBot="1" x14ac:dyDescent="0.3">
      <c r="A886" s="254" t="str">
        <f t="shared" si="27"/>
        <v>236124</v>
      </c>
      <c r="B886" s="240" t="s">
        <v>2512</v>
      </c>
      <c r="C886" s="188" t="s">
        <v>2513</v>
      </c>
      <c r="D886" s="188" t="s">
        <v>5</v>
      </c>
      <c r="E886" s="209">
        <v>-73744.86</v>
      </c>
      <c r="F886" s="209">
        <v>-81341.94</v>
      </c>
      <c r="G886" s="209">
        <v>-84690.240000000005</v>
      </c>
      <c r="H886" s="209">
        <v>-90051.37</v>
      </c>
      <c r="I886" s="209">
        <v>-94620.800000000003</v>
      </c>
      <c r="J886" s="209">
        <v>-100000.23</v>
      </c>
      <c r="K886" s="209">
        <v>-106999.26</v>
      </c>
      <c r="L886" s="209">
        <v>-117895.84</v>
      </c>
      <c r="M886" s="209">
        <v>-138125.99</v>
      </c>
      <c r="N886" s="209">
        <v>-138125.99</v>
      </c>
      <c r="O886" s="209">
        <v>-160395.82</v>
      </c>
      <c r="P886" s="209">
        <v>-43350.63</v>
      </c>
      <c r="Q886" s="209">
        <v>-62107.31</v>
      </c>
      <c r="R886" s="209">
        <v>-74754.460000000006</v>
      </c>
      <c r="S886" s="209">
        <v>-82003.820000000007</v>
      </c>
      <c r="T886" s="209">
        <v>-84550.34</v>
      </c>
      <c r="U886" s="209">
        <v>-89928.41</v>
      </c>
      <c r="V886" s="209">
        <v>-94696.48</v>
      </c>
      <c r="W886" s="209">
        <v>-99975.85</v>
      </c>
      <c r="X886" s="209">
        <v>-109300.83</v>
      </c>
      <c r="Y886" s="209">
        <v>-124132.86</v>
      </c>
      <c r="Z886" s="209">
        <v>-146863.23000000001</v>
      </c>
      <c r="AA886" s="178">
        <f t="shared" si="26"/>
        <v>-146863.23000000001</v>
      </c>
    </row>
    <row r="887" spans="1:27" ht="15.75" thickBot="1" x14ac:dyDescent="0.3">
      <c r="A887" s="254" t="str">
        <f t="shared" si="27"/>
        <v>236125</v>
      </c>
      <c r="B887" s="240" t="s">
        <v>2514</v>
      </c>
      <c r="C887" s="188" t="s">
        <v>2515</v>
      </c>
      <c r="D887" s="188" t="s">
        <v>5</v>
      </c>
      <c r="E887" s="208">
        <v>-377696.38</v>
      </c>
      <c r="F887" s="208">
        <v>-130222.64</v>
      </c>
      <c r="G887" s="208">
        <v>-160115.6</v>
      </c>
      <c r="H887" s="208">
        <v>-180393.66</v>
      </c>
      <c r="I887" s="208">
        <v>-47057.14</v>
      </c>
      <c r="J887" s="208">
        <v>-73702.100000000006</v>
      </c>
      <c r="K887" s="208">
        <v>-103972.18</v>
      </c>
      <c r="L887" s="208">
        <v>-78220.11</v>
      </c>
      <c r="M887" s="208">
        <v>-157058.92000000001</v>
      </c>
      <c r="N887" s="208">
        <v>-157058.92000000001</v>
      </c>
      <c r="O887" s="208">
        <v>-268146.84000000003</v>
      </c>
      <c r="P887" s="208">
        <v>-210445.52</v>
      </c>
      <c r="Q887" s="208">
        <v>-313588.09000000003</v>
      </c>
      <c r="R887" s="208">
        <v>-388364.87</v>
      </c>
      <c r="S887" s="208">
        <v>-128228.23</v>
      </c>
      <c r="T887" s="208">
        <v>-155591.44</v>
      </c>
      <c r="U887" s="208">
        <v>-173387.41</v>
      </c>
      <c r="V887" s="208">
        <v>-47642.67</v>
      </c>
      <c r="W887" s="208">
        <v>-73185.320000000007</v>
      </c>
      <c r="X887" s="208">
        <v>-109007.74</v>
      </c>
      <c r="Y887" s="208">
        <v>-96262.02</v>
      </c>
      <c r="Z887" s="208">
        <v>-181284.62</v>
      </c>
      <c r="AA887" s="178">
        <f t="shared" si="26"/>
        <v>-181284.62</v>
      </c>
    </row>
    <row r="888" spans="1:27" ht="15.75" thickBot="1" x14ac:dyDescent="0.3">
      <c r="A888" s="254" t="str">
        <f t="shared" si="27"/>
        <v>236128</v>
      </c>
      <c r="B888" s="240" t="s">
        <v>2516</v>
      </c>
      <c r="C888" s="188" t="s">
        <v>2517</v>
      </c>
      <c r="D888" s="188" t="s">
        <v>5</v>
      </c>
      <c r="E888" s="209">
        <v>-58870.61</v>
      </c>
      <c r="F888" s="209">
        <v>-67551.08</v>
      </c>
      <c r="G888" s="209">
        <v>-70896.91</v>
      </c>
      <c r="H888" s="209">
        <v>-76129.36</v>
      </c>
      <c r="I888" s="209">
        <v>-81080.61</v>
      </c>
      <c r="J888" s="209">
        <v>-86500.46</v>
      </c>
      <c r="K888" s="209">
        <v>-91657.04</v>
      </c>
      <c r="L888" s="209">
        <v>-100154.07</v>
      </c>
      <c r="M888" s="209">
        <v>-115815.01</v>
      </c>
      <c r="N888" s="209">
        <v>-115815.01</v>
      </c>
      <c r="O888" s="209">
        <v>-133996.63</v>
      </c>
      <c r="P888" s="209">
        <v>-33803.97</v>
      </c>
      <c r="Q888" s="209">
        <v>-51514.78</v>
      </c>
      <c r="R888" s="209">
        <v>-63150.27</v>
      </c>
      <c r="S888" s="209">
        <v>-72388.05</v>
      </c>
      <c r="T888" s="209">
        <v>-75036.61</v>
      </c>
      <c r="U888" s="209">
        <v>-80345.94</v>
      </c>
      <c r="V888" s="209">
        <v>-86557.47</v>
      </c>
      <c r="W888" s="209">
        <v>-92254.39</v>
      </c>
      <c r="X888" s="209">
        <v>-99379.69</v>
      </c>
      <c r="Y888" s="209">
        <v>-111468.5</v>
      </c>
      <c r="Z888" s="209">
        <v>-126518.54</v>
      </c>
      <c r="AA888" s="178">
        <f t="shared" si="26"/>
        <v>-126518.54</v>
      </c>
    </row>
    <row r="889" spans="1:27" ht="15.75" thickBot="1" x14ac:dyDescent="0.3">
      <c r="A889" s="254" t="str">
        <f t="shared" si="27"/>
        <v>236129</v>
      </c>
      <c r="B889" s="240" t="s">
        <v>2518</v>
      </c>
      <c r="C889" s="188" t="s">
        <v>2519</v>
      </c>
      <c r="D889" s="188" t="s">
        <v>5</v>
      </c>
      <c r="E889" s="208">
        <v>-27727.119999999999</v>
      </c>
      <c r="F889" s="208">
        <v>-9331.23</v>
      </c>
      <c r="G889" s="208">
        <v>-10521.5</v>
      </c>
      <c r="H889" s="208">
        <v>-12602.97</v>
      </c>
      <c r="I889" s="208">
        <v>-3941.93</v>
      </c>
      <c r="J889" s="208">
        <v>-5664.8</v>
      </c>
      <c r="K889" s="208">
        <v>-7748.68</v>
      </c>
      <c r="L889" s="208">
        <v>-5040.66</v>
      </c>
      <c r="M889" s="208">
        <v>-10932.95</v>
      </c>
      <c r="N889" s="208">
        <v>-10932.95</v>
      </c>
      <c r="O889" s="208">
        <v>-18560.75</v>
      </c>
      <c r="P889" s="208">
        <v>-15134.29</v>
      </c>
      <c r="Q889" s="208">
        <v>-22842.92</v>
      </c>
      <c r="R889" s="208">
        <v>-27683.98</v>
      </c>
      <c r="S889" s="208">
        <v>-8694.68</v>
      </c>
      <c r="T889" s="208">
        <v>-9766.44</v>
      </c>
      <c r="U889" s="208">
        <v>-11793.77</v>
      </c>
      <c r="V889" s="208">
        <v>-3904.31</v>
      </c>
      <c r="W889" s="208">
        <v>-5807.13</v>
      </c>
      <c r="X889" s="208">
        <v>-8134.01</v>
      </c>
      <c r="Y889" s="208">
        <v>-6720.86</v>
      </c>
      <c r="Z889" s="208">
        <v>-13349.57</v>
      </c>
      <c r="AA889" s="178">
        <f t="shared" si="26"/>
        <v>-13349.57</v>
      </c>
    </row>
    <row r="890" spans="1:27" ht="15.75" thickBot="1" x14ac:dyDescent="0.3">
      <c r="A890" s="254" t="str">
        <f t="shared" si="27"/>
        <v>236130</v>
      </c>
      <c r="B890" s="240" t="s">
        <v>2520</v>
      </c>
      <c r="C890" s="188" t="s">
        <v>2521</v>
      </c>
      <c r="D890" s="188" t="s">
        <v>5</v>
      </c>
      <c r="E890" s="209">
        <v>-313642.32</v>
      </c>
      <c r="F890" s="209">
        <v>-85409.36</v>
      </c>
      <c r="G890" s="209">
        <v>-99545.12</v>
      </c>
      <c r="H890" s="209">
        <v>-120438.19</v>
      </c>
      <c r="I890" s="209">
        <v>-39187.480000000003</v>
      </c>
      <c r="J890" s="209">
        <v>-61033.68</v>
      </c>
      <c r="K890" s="209">
        <v>-90466.44</v>
      </c>
      <c r="L890" s="209">
        <v>-77680.47</v>
      </c>
      <c r="M890" s="209">
        <v>-164174.74</v>
      </c>
      <c r="N890" s="209">
        <v>-164174.74</v>
      </c>
      <c r="O890" s="209">
        <v>-264511.31</v>
      </c>
      <c r="P890" s="209">
        <v>-189064.48</v>
      </c>
      <c r="Q890" s="209">
        <v>-270837.3</v>
      </c>
      <c r="R890" s="209">
        <v>-323991.48</v>
      </c>
      <c r="S890" s="209">
        <v>-83568.320000000007</v>
      </c>
      <c r="T890" s="209">
        <v>-93940.35</v>
      </c>
      <c r="U890" s="209">
        <v>-115423.61</v>
      </c>
      <c r="V890" s="209">
        <v>-40664.47</v>
      </c>
      <c r="W890" s="209">
        <v>-61771.41</v>
      </c>
      <c r="X890" s="209">
        <v>-100948.32</v>
      </c>
      <c r="Y890" s="209">
        <v>-99338.89</v>
      </c>
      <c r="Z890" s="209">
        <v>-193350.1</v>
      </c>
      <c r="AA890" s="178">
        <f t="shared" si="26"/>
        <v>-193350.1</v>
      </c>
    </row>
    <row r="891" spans="1:27" ht="15.75" thickBot="1" x14ac:dyDescent="0.3">
      <c r="A891" s="254" t="str">
        <f t="shared" si="27"/>
        <v>236131</v>
      </c>
      <c r="B891" s="240" t="s">
        <v>2522</v>
      </c>
      <c r="C891" s="188" t="s">
        <v>2523</v>
      </c>
      <c r="D891" s="188" t="s">
        <v>5</v>
      </c>
      <c r="E891" s="208">
        <v>-34499.14</v>
      </c>
      <c r="F891" s="208">
        <v>-9270.25</v>
      </c>
      <c r="G891" s="208">
        <v>-10381.1</v>
      </c>
      <c r="H891" s="208">
        <v>-12415.41</v>
      </c>
      <c r="I891" s="208">
        <v>-3777.62</v>
      </c>
      <c r="J891" s="208">
        <v>-5824.21</v>
      </c>
      <c r="K891" s="208">
        <v>-8909.0499999999993</v>
      </c>
      <c r="L891" s="208">
        <v>-8739.15</v>
      </c>
      <c r="M891" s="208">
        <v>-18111.14</v>
      </c>
      <c r="N891" s="208">
        <v>-18111.14</v>
      </c>
      <c r="O891" s="208">
        <v>-29117.65</v>
      </c>
      <c r="P891" s="208">
        <v>-20577.57</v>
      </c>
      <c r="Q891" s="208">
        <v>-29010.13</v>
      </c>
      <c r="R891" s="208">
        <v>-35119.19</v>
      </c>
      <c r="S891" s="208">
        <v>-8992.9699999999993</v>
      </c>
      <c r="T891" s="208">
        <v>-9635.99</v>
      </c>
      <c r="U891" s="208">
        <v>-11679.55</v>
      </c>
      <c r="V891" s="208">
        <v>-3775.39</v>
      </c>
      <c r="W891" s="208">
        <v>-5675.26</v>
      </c>
      <c r="X891" s="208">
        <v>-10123.11</v>
      </c>
      <c r="Y891" s="208">
        <v>-11028.62</v>
      </c>
      <c r="Z891" s="208">
        <v>-21052.61</v>
      </c>
      <c r="AA891" s="178">
        <f t="shared" si="26"/>
        <v>-21052.61</v>
      </c>
    </row>
    <row r="892" spans="1:27" ht="15.75" thickBot="1" x14ac:dyDescent="0.3">
      <c r="A892" s="254" t="str">
        <f t="shared" si="27"/>
        <v>236132</v>
      </c>
      <c r="B892" s="240" t="s">
        <v>2524</v>
      </c>
      <c r="C892" s="188" t="s">
        <v>2525</v>
      </c>
      <c r="D892" s="188" t="s">
        <v>5</v>
      </c>
      <c r="E892" s="209">
        <v>-24414.77</v>
      </c>
      <c r="F892" s="209">
        <v>-36166.199999999997</v>
      </c>
      <c r="G892" s="209">
        <v>-41503.300000000003</v>
      </c>
      <c r="H892" s="209">
        <v>-8638.5499999999993</v>
      </c>
      <c r="I892" s="209">
        <v>-16306.47</v>
      </c>
      <c r="J892" s="209">
        <v>-25508.16</v>
      </c>
      <c r="K892" s="209">
        <v>-12747.43</v>
      </c>
      <c r="L892" s="209">
        <v>-34955.919999999998</v>
      </c>
      <c r="M892" s="209">
        <v>-70085.97</v>
      </c>
      <c r="N892" s="209">
        <v>-70085.97</v>
      </c>
      <c r="O892" s="209">
        <v>-38702.699999999997</v>
      </c>
      <c r="P892" s="209">
        <v>-75545.600000000006</v>
      </c>
      <c r="Q892" s="209">
        <v>-110202.63</v>
      </c>
      <c r="R892" s="209">
        <v>-21733.4</v>
      </c>
      <c r="S892" s="209">
        <v>-33755.949999999997</v>
      </c>
      <c r="T892" s="209">
        <v>-37277.49</v>
      </c>
      <c r="U892" s="209">
        <v>-9090.98</v>
      </c>
      <c r="V892" s="209">
        <v>-16993.68</v>
      </c>
      <c r="W892" s="209">
        <v>-26149.56</v>
      </c>
      <c r="X892" s="209">
        <v>-17584.330000000002</v>
      </c>
      <c r="Y892" s="209">
        <v>-43142.14</v>
      </c>
      <c r="Z892" s="209">
        <v>-83466.990000000005</v>
      </c>
      <c r="AA892" s="178">
        <f t="shared" si="26"/>
        <v>-83466.990000000005</v>
      </c>
    </row>
    <row r="893" spans="1:27" ht="15.75" thickBot="1" x14ac:dyDescent="0.3">
      <c r="A893" s="254" t="str">
        <f t="shared" si="27"/>
        <v>236133</v>
      </c>
      <c r="B893" s="240" t="s">
        <v>2526</v>
      </c>
      <c r="C893" s="188" t="s">
        <v>2527</v>
      </c>
      <c r="D893" s="188" t="s">
        <v>5</v>
      </c>
      <c r="E893" s="208">
        <v>-11793.92</v>
      </c>
      <c r="F893" s="208">
        <v>-3463.19</v>
      </c>
      <c r="G893" s="208">
        <v>-4180.08</v>
      </c>
      <c r="H893" s="208">
        <v>-5195.49</v>
      </c>
      <c r="I893" s="208">
        <v>-1901.29</v>
      </c>
      <c r="J893" s="208">
        <v>-2869.76</v>
      </c>
      <c r="K893" s="208">
        <v>-4091.46</v>
      </c>
      <c r="L893" s="208">
        <v>-3035.17</v>
      </c>
      <c r="M893" s="208">
        <v>-6311.56</v>
      </c>
      <c r="N893" s="208">
        <v>-6311.56</v>
      </c>
      <c r="O893" s="208">
        <v>-10012.469999999999</v>
      </c>
      <c r="P893" s="208">
        <v>-6937.29</v>
      </c>
      <c r="Q893" s="208">
        <v>-10177.02</v>
      </c>
      <c r="R893" s="208">
        <v>-12135.92</v>
      </c>
      <c r="S893" s="208">
        <v>-3210.06</v>
      </c>
      <c r="T893" s="208">
        <v>-3709.76</v>
      </c>
      <c r="U893" s="208">
        <v>-4731.96</v>
      </c>
      <c r="V893" s="208">
        <v>-1961.55</v>
      </c>
      <c r="W893" s="208">
        <v>-2932.56</v>
      </c>
      <c r="X893" s="208">
        <v>-4353.66</v>
      </c>
      <c r="Y893" s="208">
        <v>-3668.46</v>
      </c>
      <c r="Z893" s="208">
        <v>-7111.48</v>
      </c>
      <c r="AA893" s="178">
        <f t="shared" si="26"/>
        <v>-7111.48</v>
      </c>
    </row>
    <row r="894" spans="1:27" ht="15.75" thickBot="1" x14ac:dyDescent="0.3">
      <c r="A894" s="254" t="str">
        <f t="shared" si="27"/>
        <v>236134</v>
      </c>
      <c r="B894" s="240" t="s">
        <v>2528</v>
      </c>
      <c r="C894" s="188" t="s">
        <v>2529</v>
      </c>
      <c r="D894" s="188" t="s">
        <v>5</v>
      </c>
      <c r="E894" s="209">
        <v>-406328.14</v>
      </c>
      <c r="F894" s="209">
        <v>-139167.16</v>
      </c>
      <c r="G894" s="209">
        <v>-166858.54</v>
      </c>
      <c r="H894" s="209">
        <v>-201431.56</v>
      </c>
      <c r="I894" s="209">
        <v>-65044.59</v>
      </c>
      <c r="J894" s="209">
        <v>-99483.27</v>
      </c>
      <c r="K894" s="209">
        <v>-139880.94</v>
      </c>
      <c r="L894" s="209">
        <v>-100143.47</v>
      </c>
      <c r="M894" s="209">
        <v>-203276.77</v>
      </c>
      <c r="N894" s="209">
        <v>-203276.77</v>
      </c>
      <c r="O894" s="209">
        <v>-322387</v>
      </c>
      <c r="P894" s="209">
        <v>-232938.31</v>
      </c>
      <c r="Q894" s="209">
        <v>-348899.25</v>
      </c>
      <c r="R894" s="209">
        <v>-427587.84000000003</v>
      </c>
      <c r="S894" s="209">
        <v>-136269.17000000001</v>
      </c>
      <c r="T894" s="209">
        <v>-156340.68</v>
      </c>
      <c r="U894" s="209">
        <v>-190526.02</v>
      </c>
      <c r="V894" s="209">
        <v>-66802.17</v>
      </c>
      <c r="W894" s="209">
        <v>-99512.31</v>
      </c>
      <c r="X894" s="209">
        <v>-145489.29</v>
      </c>
      <c r="Y894" s="209">
        <v>-124603.49</v>
      </c>
      <c r="Z894" s="209">
        <v>-236505.78</v>
      </c>
      <c r="AA894" s="178">
        <f t="shared" si="26"/>
        <v>-236505.78</v>
      </c>
    </row>
    <row r="895" spans="1:27" ht="15.75" thickBot="1" x14ac:dyDescent="0.3">
      <c r="A895" s="254" t="str">
        <f t="shared" si="27"/>
        <v>236135</v>
      </c>
      <c r="B895" s="240" t="s">
        <v>2530</v>
      </c>
      <c r="C895" s="188" t="s">
        <v>2531</v>
      </c>
      <c r="D895" s="188" t="s">
        <v>5</v>
      </c>
      <c r="E895" s="208">
        <v>-87011.08</v>
      </c>
      <c r="F895" s="208">
        <v>-27247.31</v>
      </c>
      <c r="G895" s="208">
        <v>-33836.65</v>
      </c>
      <c r="H895" s="208">
        <v>-41934.28</v>
      </c>
      <c r="I895" s="208">
        <v>-16083.14</v>
      </c>
      <c r="J895" s="208">
        <v>-25294.17</v>
      </c>
      <c r="K895" s="208">
        <v>-37078.660000000003</v>
      </c>
      <c r="L895" s="208">
        <v>-33085.93</v>
      </c>
      <c r="M895" s="208">
        <v>-59089.3</v>
      </c>
      <c r="N895" s="208">
        <v>-59089.3</v>
      </c>
      <c r="O895" s="208">
        <v>-87079.3</v>
      </c>
      <c r="P895" s="208">
        <v>-55718.26</v>
      </c>
      <c r="Q895" s="208">
        <v>-78105.850000000006</v>
      </c>
      <c r="R895" s="208">
        <v>-93835.03</v>
      </c>
      <c r="S895" s="208">
        <v>-27318.21</v>
      </c>
      <c r="T895" s="208">
        <v>-31768.66</v>
      </c>
      <c r="U895" s="208">
        <v>-40496.6</v>
      </c>
      <c r="V895" s="208">
        <v>-16675.939999999999</v>
      </c>
      <c r="W895" s="208">
        <v>-25291.64</v>
      </c>
      <c r="X895" s="208">
        <v>-39727.49</v>
      </c>
      <c r="Y895" s="208">
        <v>-36415.97</v>
      </c>
      <c r="Z895" s="208">
        <v>-65741.87</v>
      </c>
      <c r="AA895" s="178">
        <f t="shared" si="26"/>
        <v>-65741.87</v>
      </c>
    </row>
    <row r="896" spans="1:27" ht="15.75" thickBot="1" x14ac:dyDescent="0.3">
      <c r="A896" s="254" t="str">
        <f t="shared" si="27"/>
        <v>236136</v>
      </c>
      <c r="B896" s="240" t="s">
        <v>2532</v>
      </c>
      <c r="C896" s="188" t="s">
        <v>2533</v>
      </c>
      <c r="D896" s="188" t="s">
        <v>5</v>
      </c>
      <c r="E896" s="209">
        <v>-7516.26</v>
      </c>
      <c r="F896" s="209">
        <v>-12506.57</v>
      </c>
      <c r="G896" s="209">
        <v>-14123.91</v>
      </c>
      <c r="H896" s="209">
        <v>-3138.39</v>
      </c>
      <c r="I896" s="209">
        <v>-5949.32</v>
      </c>
      <c r="J896" s="209">
        <v>-8587.5499999999993</v>
      </c>
      <c r="K896" s="209">
        <v>-3301.71</v>
      </c>
      <c r="L896" s="209">
        <v>-8286.52</v>
      </c>
      <c r="M896" s="209">
        <v>-18053.39</v>
      </c>
      <c r="N896" s="209">
        <v>-18053.39</v>
      </c>
      <c r="O896" s="209">
        <v>-12205.18</v>
      </c>
      <c r="P896" s="209">
        <v>-23992.91</v>
      </c>
      <c r="Q896" s="209">
        <v>-37172.9</v>
      </c>
      <c r="R896" s="209">
        <v>-7989.62</v>
      </c>
      <c r="S896" s="209">
        <v>-12871.69</v>
      </c>
      <c r="T896" s="209">
        <v>-14352.92</v>
      </c>
      <c r="U896" s="209">
        <v>-2935.7</v>
      </c>
      <c r="V896" s="209">
        <v>-5808.18</v>
      </c>
      <c r="W896" s="209">
        <v>-8638.44</v>
      </c>
      <c r="X896" s="209">
        <v>-3330.46</v>
      </c>
      <c r="Y896" s="209">
        <v>-9672.7099999999991</v>
      </c>
      <c r="Z896" s="209">
        <v>-20535.07</v>
      </c>
      <c r="AA896" s="178">
        <f t="shared" si="26"/>
        <v>-20535.07</v>
      </c>
    </row>
    <row r="897" spans="1:27" ht="15.75" thickBot="1" x14ac:dyDescent="0.3">
      <c r="A897" s="254" t="str">
        <f t="shared" si="27"/>
        <v>236137</v>
      </c>
      <c r="B897" s="240" t="s">
        <v>2534</v>
      </c>
      <c r="C897" s="188" t="s">
        <v>2535</v>
      </c>
      <c r="D897" s="188" t="s">
        <v>5</v>
      </c>
      <c r="E897" s="208">
        <v>-7844.26</v>
      </c>
      <c r="F897" s="208">
        <v>-2842.94</v>
      </c>
      <c r="G897" s="208">
        <v>-3269.52</v>
      </c>
      <c r="H897" s="208">
        <v>-3866.01</v>
      </c>
      <c r="I897" s="208">
        <v>-1087.68</v>
      </c>
      <c r="J897" s="208">
        <v>-1691.81</v>
      </c>
      <c r="K897" s="208">
        <v>-2440.7600000000002</v>
      </c>
      <c r="L897" s="208">
        <v>-1723.63</v>
      </c>
      <c r="M897" s="208">
        <v>-3643.4</v>
      </c>
      <c r="N897" s="208">
        <v>-3643.4</v>
      </c>
      <c r="O897" s="208">
        <v>-6048.34</v>
      </c>
      <c r="P897" s="208">
        <v>-4547.88</v>
      </c>
      <c r="Q897" s="208">
        <v>-6997.55</v>
      </c>
      <c r="R897" s="208">
        <v>-8630.31</v>
      </c>
      <c r="S897" s="208">
        <v>-2782.83</v>
      </c>
      <c r="T897" s="208">
        <v>-3178.99</v>
      </c>
      <c r="U897" s="208">
        <v>-3819.5</v>
      </c>
      <c r="V897" s="208">
        <v>-1185.52</v>
      </c>
      <c r="W897" s="208">
        <v>-1763.85</v>
      </c>
      <c r="X897" s="208">
        <v>-2778.19</v>
      </c>
      <c r="Y897" s="208">
        <v>-2533.4899999999998</v>
      </c>
      <c r="Z897" s="208">
        <v>-4651.51</v>
      </c>
      <c r="AA897" s="178">
        <f t="shared" si="26"/>
        <v>-4651.51</v>
      </c>
    </row>
    <row r="898" spans="1:27" ht="15.75" thickBot="1" x14ac:dyDescent="0.3">
      <c r="A898" s="254" t="str">
        <f t="shared" si="27"/>
        <v>236138</v>
      </c>
      <c r="B898" s="240" t="s">
        <v>2536</v>
      </c>
      <c r="C898" s="188" t="s">
        <v>2537</v>
      </c>
      <c r="D898" s="188" t="s">
        <v>5</v>
      </c>
      <c r="E898" s="209">
        <v>-9259.59</v>
      </c>
      <c r="F898" s="209">
        <v>-10310.61</v>
      </c>
      <c r="G898" s="209">
        <v>-10765.12</v>
      </c>
      <c r="H898" s="209">
        <v>-11534.34</v>
      </c>
      <c r="I898" s="209">
        <v>-12262.52</v>
      </c>
      <c r="J898" s="209">
        <v>-13164.7</v>
      </c>
      <c r="K898" s="209">
        <v>-14318.32</v>
      </c>
      <c r="L898" s="209">
        <v>-16205.75</v>
      </c>
      <c r="M898" s="209">
        <v>-18817.73</v>
      </c>
      <c r="N898" s="209">
        <v>-18817.73</v>
      </c>
      <c r="O898" s="209">
        <v>-21811.08</v>
      </c>
      <c r="P898" s="209">
        <v>-5975.08</v>
      </c>
      <c r="Q898" s="209">
        <v>-8769.5</v>
      </c>
      <c r="R898" s="209">
        <v>-10521.57</v>
      </c>
      <c r="S898" s="209">
        <v>-11722.73</v>
      </c>
      <c r="T898" s="209">
        <v>-12024.13</v>
      </c>
      <c r="U898" s="209">
        <v>-12935.27</v>
      </c>
      <c r="V898" s="209">
        <v>-13769.97</v>
      </c>
      <c r="W898" s="209">
        <v>-14703.48</v>
      </c>
      <c r="X898" s="209">
        <v>-16256.95</v>
      </c>
      <c r="Y898" s="209">
        <v>-18498.689999999999</v>
      </c>
      <c r="Z898" s="209">
        <v>-21671.46</v>
      </c>
      <c r="AA898" s="178">
        <f t="shared" si="26"/>
        <v>-21671.46</v>
      </c>
    </row>
    <row r="899" spans="1:27" ht="15.75" thickBot="1" x14ac:dyDescent="0.3">
      <c r="A899" s="254" t="str">
        <f t="shared" si="27"/>
        <v>236139</v>
      </c>
      <c r="B899" s="240" t="s">
        <v>2538</v>
      </c>
      <c r="C899" s="188" t="s">
        <v>2539</v>
      </c>
      <c r="D899" s="188" t="s">
        <v>5</v>
      </c>
      <c r="E899" s="208">
        <v>-8247.15</v>
      </c>
      <c r="F899" s="208">
        <v>-13920.29</v>
      </c>
      <c r="G899" s="208">
        <v>-16283.09</v>
      </c>
      <c r="H899" s="208">
        <v>-3134.72</v>
      </c>
      <c r="I899" s="208">
        <v>-6132.19</v>
      </c>
      <c r="J899" s="208">
        <v>-9131.1200000000008</v>
      </c>
      <c r="K899" s="208">
        <v>-4401.6099999999997</v>
      </c>
      <c r="L899" s="208">
        <v>-9896.2999999999993</v>
      </c>
      <c r="M899" s="208">
        <v>-20431.98</v>
      </c>
      <c r="N899" s="208">
        <v>-20431.98</v>
      </c>
      <c r="O899" s="208">
        <v>-11365.42</v>
      </c>
      <c r="P899" s="208">
        <v>-21931.119999999999</v>
      </c>
      <c r="Q899" s="208">
        <v>-32534.91</v>
      </c>
      <c r="R899" s="208">
        <v>-7687.94</v>
      </c>
      <c r="S899" s="208">
        <v>-13281.43</v>
      </c>
      <c r="T899" s="208">
        <v>-15213.69</v>
      </c>
      <c r="U899" s="208">
        <v>-3351.77</v>
      </c>
      <c r="V899" s="208">
        <v>-6422.94</v>
      </c>
      <c r="W899" s="208">
        <v>-9584.1299999999992</v>
      </c>
      <c r="X899" s="208">
        <v>-4919.99</v>
      </c>
      <c r="Y899" s="208">
        <v>-12422.92</v>
      </c>
      <c r="Z899" s="208">
        <v>-23049.53</v>
      </c>
      <c r="AA899" s="178">
        <f t="shared" si="26"/>
        <v>-23049.53</v>
      </c>
    </row>
    <row r="900" spans="1:27" ht="15.75" thickBot="1" x14ac:dyDescent="0.3">
      <c r="A900" s="254" t="str">
        <f t="shared" si="27"/>
        <v>236140</v>
      </c>
      <c r="B900" s="240" t="s">
        <v>2540</v>
      </c>
      <c r="C900" s="188" t="s">
        <v>2541</v>
      </c>
      <c r="D900" s="188" t="s">
        <v>5</v>
      </c>
      <c r="E900" s="209">
        <v>-23827.62</v>
      </c>
      <c r="F900" s="209">
        <v>-27055.08</v>
      </c>
      <c r="G900" s="209">
        <v>-28106.720000000001</v>
      </c>
      <c r="H900" s="209">
        <v>-29751.01</v>
      </c>
      <c r="I900" s="209">
        <v>-31191.58</v>
      </c>
      <c r="J900" s="209">
        <v>-32662.28</v>
      </c>
      <c r="K900" s="209">
        <v>-34349.39</v>
      </c>
      <c r="L900" s="209">
        <v>-37127.65</v>
      </c>
      <c r="M900" s="209">
        <v>-42996.78</v>
      </c>
      <c r="N900" s="209">
        <v>-42996.78</v>
      </c>
      <c r="O900" s="209">
        <v>-50713.4</v>
      </c>
      <c r="P900" s="209">
        <v>-14005.12</v>
      </c>
      <c r="Q900" s="209">
        <v>-20746.52</v>
      </c>
      <c r="R900" s="209">
        <v>-25390.07</v>
      </c>
      <c r="S900" s="209">
        <v>-28557.07</v>
      </c>
      <c r="T900" s="209">
        <v>-29234.61</v>
      </c>
      <c r="U900" s="209">
        <v>-30941.32</v>
      </c>
      <c r="V900" s="209">
        <v>-32349.8</v>
      </c>
      <c r="W900" s="209">
        <v>-33870.410000000003</v>
      </c>
      <c r="X900" s="209">
        <v>-35977.01</v>
      </c>
      <c r="Y900" s="209">
        <v>-40170.559999999998</v>
      </c>
      <c r="Z900" s="209">
        <v>-46297.1</v>
      </c>
      <c r="AA900" s="178">
        <f t="shared" si="26"/>
        <v>-46297.1</v>
      </c>
    </row>
    <row r="901" spans="1:27" ht="15.75" thickBot="1" x14ac:dyDescent="0.3">
      <c r="A901" s="254" t="str">
        <f t="shared" si="27"/>
        <v>236141</v>
      </c>
      <c r="B901" s="240" t="s">
        <v>2542</v>
      </c>
      <c r="C901" s="188" t="s">
        <v>2543</v>
      </c>
      <c r="D901" s="188" t="s">
        <v>5</v>
      </c>
      <c r="E901" s="208">
        <v>-222175.55</v>
      </c>
      <c r="F901" s="208">
        <v>-247632.08</v>
      </c>
      <c r="G901" s="208">
        <v>-256619.94</v>
      </c>
      <c r="H901" s="208">
        <v>-270345.90000000002</v>
      </c>
      <c r="I901" s="208">
        <v>-25506.37</v>
      </c>
      <c r="J901" s="208">
        <v>-38894.26</v>
      </c>
      <c r="K901" s="208">
        <v>-57170.75</v>
      </c>
      <c r="L901" s="208">
        <v>-84873.35</v>
      </c>
      <c r="M901" s="208">
        <v>-142595.82</v>
      </c>
      <c r="N901" s="208">
        <v>-142595.82</v>
      </c>
      <c r="O901" s="208">
        <v>-210071.59</v>
      </c>
      <c r="P901" s="208">
        <v>-127668.07</v>
      </c>
      <c r="Q901" s="208">
        <v>-190265.07</v>
      </c>
      <c r="R901" s="208">
        <v>-226138.31</v>
      </c>
      <c r="S901" s="208">
        <v>-251270.6</v>
      </c>
      <c r="T901" s="208">
        <v>-257734.57</v>
      </c>
      <c r="U901" s="208">
        <v>-271928.19</v>
      </c>
      <c r="V901" s="208">
        <v>-26449.11</v>
      </c>
      <c r="W901" s="208">
        <v>-39311.68</v>
      </c>
      <c r="X901" s="208">
        <v>-62299.67</v>
      </c>
      <c r="Y901" s="208">
        <v>-101850.98</v>
      </c>
      <c r="Z901" s="208">
        <v>-162167.87</v>
      </c>
      <c r="AA901" s="178">
        <f t="shared" si="26"/>
        <v>-162167.87</v>
      </c>
    </row>
    <row r="902" spans="1:27" ht="15.75" thickBot="1" x14ac:dyDescent="0.3">
      <c r="A902" s="254" t="str">
        <f t="shared" si="27"/>
        <v>236142</v>
      </c>
      <c r="B902" s="240" t="s">
        <v>2544</v>
      </c>
      <c r="C902" s="188" t="s">
        <v>2545</v>
      </c>
      <c r="D902" s="188" t="s">
        <v>5</v>
      </c>
      <c r="E902" s="209">
        <v>-4305.4799999999996</v>
      </c>
      <c r="F902" s="209">
        <v>-6608.08</v>
      </c>
      <c r="G902" s="209">
        <v>-7841.29</v>
      </c>
      <c r="H902" s="209">
        <v>-1529.91</v>
      </c>
      <c r="I902" s="209">
        <v>-2968.85</v>
      </c>
      <c r="J902" s="209">
        <v>-4688.42</v>
      </c>
      <c r="K902" s="209">
        <v>-2524.7600000000002</v>
      </c>
      <c r="L902" s="209">
        <v>-6422.13</v>
      </c>
      <c r="M902" s="209">
        <v>-12710.83</v>
      </c>
      <c r="N902" s="209">
        <v>-12710.83</v>
      </c>
      <c r="O902" s="209">
        <v>-6847.64</v>
      </c>
      <c r="P902" s="209">
        <v>-12591.13</v>
      </c>
      <c r="Q902" s="209">
        <v>-18213.939999999999</v>
      </c>
      <c r="R902" s="209">
        <v>-4230.79</v>
      </c>
      <c r="S902" s="209">
        <v>-6564.86</v>
      </c>
      <c r="T902" s="209">
        <v>-7215.97</v>
      </c>
      <c r="U902" s="209">
        <v>-1519.96</v>
      </c>
      <c r="V902" s="209">
        <v>-2832.32</v>
      </c>
      <c r="W902" s="209">
        <v>-4286.74</v>
      </c>
      <c r="X902" s="209">
        <v>-3073.24</v>
      </c>
      <c r="Y902" s="209">
        <v>-7479.77</v>
      </c>
      <c r="Z902" s="209">
        <v>-13447.45</v>
      </c>
      <c r="AA902" s="178">
        <f t="shared" si="26"/>
        <v>-13447.45</v>
      </c>
    </row>
    <row r="903" spans="1:27" ht="15.75" thickBot="1" x14ac:dyDescent="0.3">
      <c r="A903" s="254" t="str">
        <f t="shared" si="27"/>
        <v>236145</v>
      </c>
      <c r="B903" s="240" t="s">
        <v>2546</v>
      </c>
      <c r="C903" s="188" t="s">
        <v>2547</v>
      </c>
      <c r="D903" s="188" t="s">
        <v>5</v>
      </c>
      <c r="E903" s="208">
        <v>-7684.55</v>
      </c>
      <c r="F903" s="208">
        <v>-13120.56</v>
      </c>
      <c r="G903" s="208">
        <v>-15885.64</v>
      </c>
      <c r="H903" s="208">
        <v>-4230.38</v>
      </c>
      <c r="I903" s="208">
        <v>-8168.84</v>
      </c>
      <c r="J903" s="208">
        <v>-12236.55</v>
      </c>
      <c r="K903" s="208">
        <v>-6028.99</v>
      </c>
      <c r="L903" s="208">
        <v>-12401.41</v>
      </c>
      <c r="M903" s="208">
        <v>-23306.49</v>
      </c>
      <c r="N903" s="208">
        <v>-23306.49</v>
      </c>
      <c r="O903" s="208">
        <v>-11694.97</v>
      </c>
      <c r="P903" s="208">
        <v>-22587.58</v>
      </c>
      <c r="Q903" s="208">
        <v>-34198.769999999997</v>
      </c>
      <c r="R903" s="208">
        <v>-7032.47</v>
      </c>
      <c r="S903" s="208">
        <v>-11644.17</v>
      </c>
      <c r="T903" s="208">
        <v>-13072.77</v>
      </c>
      <c r="U903" s="208">
        <v>-3550.95</v>
      </c>
      <c r="V903" s="208">
        <v>-6711.11</v>
      </c>
      <c r="W903" s="208">
        <v>-10225.6</v>
      </c>
      <c r="X903" s="208">
        <v>-5266.99</v>
      </c>
      <c r="Y903" s="208">
        <v>-13013.95</v>
      </c>
      <c r="Z903" s="208">
        <v>-23757.11</v>
      </c>
      <c r="AA903" s="178">
        <f t="shared" si="26"/>
        <v>-23757.11</v>
      </c>
    </row>
    <row r="904" spans="1:27" ht="15.75" thickBot="1" x14ac:dyDescent="0.3">
      <c r="A904" s="254" t="str">
        <f t="shared" si="27"/>
        <v>236146</v>
      </c>
      <c r="B904" s="240" t="s">
        <v>2548</v>
      </c>
      <c r="C904" s="188" t="s">
        <v>2549</v>
      </c>
      <c r="D904" s="188" t="s">
        <v>5</v>
      </c>
      <c r="E904" s="209">
        <v>-27126.89</v>
      </c>
      <c r="F904" s="209">
        <v>-9555.34</v>
      </c>
      <c r="G904" s="209">
        <v>-11125.99</v>
      </c>
      <c r="H904" s="209">
        <v>-13695.18</v>
      </c>
      <c r="I904" s="209">
        <v>-4714.5600000000004</v>
      </c>
      <c r="J904" s="209">
        <v>-7039.6</v>
      </c>
      <c r="K904" s="209">
        <v>-10925.35</v>
      </c>
      <c r="L904" s="209">
        <v>-7092.68</v>
      </c>
      <c r="M904" s="209">
        <v>-14170.89</v>
      </c>
      <c r="N904" s="209">
        <v>-14170.89</v>
      </c>
      <c r="O904" s="209">
        <v>-21617.29</v>
      </c>
      <c r="P904" s="209">
        <v>-14347.62</v>
      </c>
      <c r="Q904" s="209">
        <v>-22268.18</v>
      </c>
      <c r="R904" s="209">
        <v>-26909.63</v>
      </c>
      <c r="S904" s="209">
        <v>-8478.64</v>
      </c>
      <c r="T904" s="209">
        <v>-9599.1200000000008</v>
      </c>
      <c r="U904" s="209">
        <v>-12006.48</v>
      </c>
      <c r="V904" s="209">
        <v>-4579.84</v>
      </c>
      <c r="W904" s="209">
        <v>-6466.63</v>
      </c>
      <c r="X904" s="209">
        <v>-9561.2000000000007</v>
      </c>
      <c r="Y904" s="209">
        <v>-8130.64</v>
      </c>
      <c r="Z904" s="209">
        <v>-14873.4</v>
      </c>
      <c r="AA904" s="178">
        <f t="shared" ref="AA904:AA967" si="28">Z904</f>
        <v>-14873.4</v>
      </c>
    </row>
    <row r="905" spans="1:27" ht="15.75" thickBot="1" x14ac:dyDescent="0.3">
      <c r="A905" s="254" t="str">
        <f t="shared" si="27"/>
        <v>236147</v>
      </c>
      <c r="B905" s="240" t="s">
        <v>2550</v>
      </c>
      <c r="C905" s="188" t="s">
        <v>2551</v>
      </c>
      <c r="D905" s="188" t="s">
        <v>5</v>
      </c>
      <c r="E905" s="208">
        <v>-1463.56</v>
      </c>
      <c r="F905" s="208">
        <v>-2471.06</v>
      </c>
      <c r="G905" s="208">
        <v>-2764.11</v>
      </c>
      <c r="H905" s="208">
        <v>-513.92999999999995</v>
      </c>
      <c r="I905" s="208">
        <v>-938.97</v>
      </c>
      <c r="J905" s="208">
        <v>-1395.49</v>
      </c>
      <c r="K905" s="208">
        <v>-586.41999999999996</v>
      </c>
      <c r="L905" s="208">
        <v>-1437.14</v>
      </c>
      <c r="M905" s="208">
        <v>-3370.31</v>
      </c>
      <c r="N905" s="208">
        <v>-3370.31</v>
      </c>
      <c r="O905" s="208">
        <v>-2251.7399999999998</v>
      </c>
      <c r="P905" s="208">
        <v>-4146.92</v>
      </c>
      <c r="Q905" s="208">
        <v>-6351.1</v>
      </c>
      <c r="R905" s="208">
        <v>-1248.8900000000001</v>
      </c>
      <c r="S905" s="208">
        <v>-2213.39</v>
      </c>
      <c r="T905" s="208">
        <v>-2479.12</v>
      </c>
      <c r="U905" s="208">
        <v>-487.41</v>
      </c>
      <c r="V905" s="208">
        <v>-925.11</v>
      </c>
      <c r="W905" s="208">
        <v>-1392.3</v>
      </c>
      <c r="X905" s="208">
        <v>-739.95</v>
      </c>
      <c r="Y905" s="208">
        <v>-2074.81</v>
      </c>
      <c r="Z905" s="208">
        <v>-4003.15</v>
      </c>
      <c r="AA905" s="178">
        <f t="shared" si="28"/>
        <v>-4003.15</v>
      </c>
    </row>
    <row r="906" spans="1:27" ht="15.75" thickBot="1" x14ac:dyDescent="0.3">
      <c r="A906" s="254" t="str">
        <f t="shared" si="27"/>
        <v>236148</v>
      </c>
      <c r="B906" s="240" t="s">
        <v>2552</v>
      </c>
      <c r="C906" s="188" t="s">
        <v>2553</v>
      </c>
      <c r="D906" s="188" t="s">
        <v>5</v>
      </c>
      <c r="E906" s="209">
        <v>-3659.25</v>
      </c>
      <c r="F906" s="209">
        <v>-4172.03</v>
      </c>
      <c r="G906" s="209">
        <v>-4330.1899999999996</v>
      </c>
      <c r="H906" s="209">
        <v>-4584.1000000000004</v>
      </c>
      <c r="I906" s="209">
        <v>-4754.18</v>
      </c>
      <c r="J906" s="209">
        <v>-4974.28</v>
      </c>
      <c r="K906" s="209">
        <v>-5289.24</v>
      </c>
      <c r="L906" s="209">
        <v>-5730.42</v>
      </c>
      <c r="M906" s="209">
        <v>-6599.71</v>
      </c>
      <c r="N906" s="209">
        <v>-6599.71</v>
      </c>
      <c r="O906" s="209">
        <v>-7680.69</v>
      </c>
      <c r="P906" s="209">
        <v>-2004.01</v>
      </c>
      <c r="Q906" s="209">
        <v>-3097.91</v>
      </c>
      <c r="R906" s="209">
        <v>-3751.21</v>
      </c>
      <c r="S906" s="209">
        <v>-4267.18</v>
      </c>
      <c r="T906" s="209">
        <v>-4392.3500000000004</v>
      </c>
      <c r="U906" s="209">
        <v>-4630.1899999999996</v>
      </c>
      <c r="V906" s="209">
        <v>-4827.87</v>
      </c>
      <c r="W906" s="209">
        <v>-5034.97</v>
      </c>
      <c r="X906" s="209">
        <v>-5375.46</v>
      </c>
      <c r="Y906" s="209">
        <v>-6062.2</v>
      </c>
      <c r="Z906" s="209">
        <v>-6962.49</v>
      </c>
      <c r="AA906" s="178">
        <f t="shared" si="28"/>
        <v>-6962.49</v>
      </c>
    </row>
    <row r="907" spans="1:27" ht="15.75" thickBot="1" x14ac:dyDescent="0.3">
      <c r="A907" s="254" t="str">
        <f t="shared" si="27"/>
        <v>236149</v>
      </c>
      <c r="B907" s="240" t="s">
        <v>2554</v>
      </c>
      <c r="C907" s="188" t="s">
        <v>2555</v>
      </c>
      <c r="D907" s="188" t="s">
        <v>5</v>
      </c>
      <c r="E907" s="208">
        <v>-5286.88</v>
      </c>
      <c r="F907" s="208">
        <v>-6059.06</v>
      </c>
      <c r="G907" s="208">
        <v>-6320.62</v>
      </c>
      <c r="H907" s="208">
        <v>-6685.18</v>
      </c>
      <c r="I907" s="208">
        <v>-6941.18</v>
      </c>
      <c r="J907" s="208">
        <v>-7223.83</v>
      </c>
      <c r="K907" s="208">
        <v>-7668.47</v>
      </c>
      <c r="L907" s="208">
        <v>-8314.41</v>
      </c>
      <c r="M907" s="208">
        <v>-9524.66</v>
      </c>
      <c r="N907" s="208">
        <v>-9524.66</v>
      </c>
      <c r="O907" s="208">
        <v>-11056.92</v>
      </c>
      <c r="P907" s="208">
        <v>-2741.15</v>
      </c>
      <c r="Q907" s="208">
        <v>-4267.91</v>
      </c>
      <c r="R907" s="208">
        <v>-5212.9399999999996</v>
      </c>
      <c r="S907" s="208">
        <v>-5937.41</v>
      </c>
      <c r="T907" s="208">
        <v>-6140.6</v>
      </c>
      <c r="U907" s="208">
        <v>-6509.33</v>
      </c>
      <c r="V907" s="208">
        <v>-6808.4</v>
      </c>
      <c r="W907" s="208">
        <v>-7122.98</v>
      </c>
      <c r="X907" s="208">
        <v>-7642.39</v>
      </c>
      <c r="Y907" s="208">
        <v>-8624.17</v>
      </c>
      <c r="Z907" s="208">
        <v>-9843.39</v>
      </c>
      <c r="AA907" s="178">
        <f t="shared" si="28"/>
        <v>-9843.39</v>
      </c>
    </row>
    <row r="908" spans="1:27" ht="15.75" thickBot="1" x14ac:dyDescent="0.3">
      <c r="A908" s="254" t="str">
        <f t="shared" si="27"/>
        <v>236152</v>
      </c>
      <c r="B908" s="240" t="s">
        <v>2556</v>
      </c>
      <c r="C908" s="188" t="s">
        <v>2557</v>
      </c>
      <c r="D908" s="188" t="s">
        <v>5</v>
      </c>
      <c r="E908" s="209">
        <v>-17161.96</v>
      </c>
      <c r="F908" s="209">
        <v>-19506.84</v>
      </c>
      <c r="G908" s="209">
        <v>-20393.91</v>
      </c>
      <c r="H908" s="209">
        <v>-21681.75</v>
      </c>
      <c r="I908" s="209">
        <v>-22731.82</v>
      </c>
      <c r="J908" s="209">
        <v>-23961.06</v>
      </c>
      <c r="K908" s="209">
        <v>-25416.09</v>
      </c>
      <c r="L908" s="209">
        <v>-27559.040000000001</v>
      </c>
      <c r="M908" s="209">
        <v>-32417.22</v>
      </c>
      <c r="N908" s="209">
        <v>-32417.22</v>
      </c>
      <c r="O908" s="209">
        <v>-37623.75</v>
      </c>
      <c r="P908" s="209">
        <v>-10666.07</v>
      </c>
      <c r="Q908" s="209">
        <v>-16032.19</v>
      </c>
      <c r="R908" s="209">
        <v>-19190.240000000002</v>
      </c>
      <c r="S908" s="209">
        <v>-21559.27</v>
      </c>
      <c r="T908" s="209">
        <v>-22211.42</v>
      </c>
      <c r="U908" s="209">
        <v>-23382.17</v>
      </c>
      <c r="V908" s="209">
        <v>-24456.799999999999</v>
      </c>
      <c r="W908" s="209">
        <v>-25634.1</v>
      </c>
      <c r="X908" s="209">
        <v>-27360.39</v>
      </c>
      <c r="Y908" s="209">
        <v>-30528</v>
      </c>
      <c r="Z908" s="209">
        <v>-35300.01</v>
      </c>
      <c r="AA908" s="178">
        <f t="shared" si="28"/>
        <v>-35300.01</v>
      </c>
    </row>
    <row r="909" spans="1:27" ht="15.75" thickBot="1" x14ac:dyDescent="0.3">
      <c r="A909" s="254" t="str">
        <f t="shared" ref="A909:A972" si="29">RIGHT(C909,6)</f>
        <v>236153</v>
      </c>
      <c r="B909" s="240" t="s">
        <v>2558</v>
      </c>
      <c r="C909" s="188" t="s">
        <v>2559</v>
      </c>
      <c r="D909" s="188" t="s">
        <v>5</v>
      </c>
      <c r="E909" s="208">
        <v>-27858.400000000001</v>
      </c>
      <c r="F909" s="208">
        <v>-10266.09</v>
      </c>
      <c r="G909" s="208">
        <v>-13133.36</v>
      </c>
      <c r="H909" s="208">
        <v>-14466.61</v>
      </c>
      <c r="I909" s="208">
        <v>-3245.91</v>
      </c>
      <c r="J909" s="208">
        <v>-5071.18</v>
      </c>
      <c r="K909" s="208">
        <v>-7361.53</v>
      </c>
      <c r="L909" s="208">
        <v>-5673.02</v>
      </c>
      <c r="M909" s="208">
        <v>-11665.62</v>
      </c>
      <c r="N909" s="208">
        <v>-11665.62</v>
      </c>
      <c r="O909" s="208">
        <v>-19939.02</v>
      </c>
      <c r="P909" s="208">
        <v>-15898.68</v>
      </c>
      <c r="Q909" s="208">
        <v>-23650.05</v>
      </c>
      <c r="R909" s="208">
        <v>-30125.24</v>
      </c>
      <c r="S909" s="208">
        <v>-10882.57</v>
      </c>
      <c r="T909" s="208">
        <v>-13772.45</v>
      </c>
      <c r="U909" s="208">
        <v>-14408.58</v>
      </c>
      <c r="V909" s="208">
        <v>-2654.99</v>
      </c>
      <c r="W909" s="208">
        <v>-4453.96</v>
      </c>
      <c r="X909" s="208">
        <v>-6868.66</v>
      </c>
      <c r="Y909" s="208">
        <v>-6845.19</v>
      </c>
      <c r="Z909" s="208">
        <v>-14263.86</v>
      </c>
      <c r="AA909" s="178">
        <f t="shared" si="28"/>
        <v>-14263.86</v>
      </c>
    </row>
    <row r="910" spans="1:27" ht="15.75" thickBot="1" x14ac:dyDescent="0.3">
      <c r="A910" s="254" t="str">
        <f t="shared" si="29"/>
        <v>236154</v>
      </c>
      <c r="B910" s="240" t="s">
        <v>2560</v>
      </c>
      <c r="C910" s="188" t="s">
        <v>2561</v>
      </c>
      <c r="D910" s="188" t="s">
        <v>5</v>
      </c>
      <c r="E910" s="209">
        <v>-12382.46</v>
      </c>
      <c r="F910" s="209">
        <v>-14410.89</v>
      </c>
      <c r="G910" s="209">
        <v>-15595.22</v>
      </c>
      <c r="H910" s="209">
        <v>-16137.34</v>
      </c>
      <c r="I910" s="209">
        <v>-17022.43</v>
      </c>
      <c r="J910" s="209">
        <v>-17853.669999999998</v>
      </c>
      <c r="K910" s="209">
        <v>-18873.05</v>
      </c>
      <c r="L910" s="209">
        <v>-20436.23</v>
      </c>
      <c r="M910" s="209">
        <v>-23050.01</v>
      </c>
      <c r="N910" s="209">
        <v>-23050.01</v>
      </c>
      <c r="O910" s="209">
        <v>-26858.19</v>
      </c>
      <c r="P910" s="209">
        <v>-7095.35</v>
      </c>
      <c r="Q910" s="209">
        <v>-10652.07</v>
      </c>
      <c r="R910" s="209">
        <v>-13241.53</v>
      </c>
      <c r="S910" s="209">
        <v>-15123.41</v>
      </c>
      <c r="T910" s="209">
        <v>-16337.97</v>
      </c>
      <c r="U910" s="209">
        <v>-16624.150000000001</v>
      </c>
      <c r="V910" s="209">
        <v>-17536.55</v>
      </c>
      <c r="W910" s="209">
        <v>-18335.810000000001</v>
      </c>
      <c r="X910" s="209">
        <v>-19418.82</v>
      </c>
      <c r="Y910" s="209">
        <v>-21371.71</v>
      </c>
      <c r="Z910" s="209">
        <v>-24599.03</v>
      </c>
      <c r="AA910" s="178">
        <f t="shared" si="28"/>
        <v>-24599.03</v>
      </c>
    </row>
    <row r="911" spans="1:27" ht="15.75" thickBot="1" x14ac:dyDescent="0.3">
      <c r="A911" s="254" t="str">
        <f t="shared" si="29"/>
        <v>236155</v>
      </c>
      <c r="B911" s="240" t="s">
        <v>2562</v>
      </c>
      <c r="C911" s="188" t="s">
        <v>2563</v>
      </c>
      <c r="D911" s="188" t="s">
        <v>5</v>
      </c>
      <c r="E911" s="208">
        <v>-6738.44</v>
      </c>
      <c r="F911" s="208">
        <v>-7637.43</v>
      </c>
      <c r="G911" s="208">
        <v>-7719.87</v>
      </c>
      <c r="H911" s="208">
        <v>-8211.49</v>
      </c>
      <c r="I911" s="208">
        <v>-8665.93</v>
      </c>
      <c r="J911" s="208">
        <v>-9170.85</v>
      </c>
      <c r="K911" s="208">
        <v>-9706.66</v>
      </c>
      <c r="L911" s="208">
        <v>-11028.44</v>
      </c>
      <c r="M911" s="208">
        <v>-12903.44</v>
      </c>
      <c r="N911" s="208">
        <v>-12903.44</v>
      </c>
      <c r="O911" s="208">
        <v>-15035.9</v>
      </c>
      <c r="P911" s="208">
        <v>-3957.12</v>
      </c>
      <c r="Q911" s="208">
        <v>-5795.56</v>
      </c>
      <c r="R911" s="208">
        <v>-7015.76</v>
      </c>
      <c r="S911" s="208">
        <v>-8000.17</v>
      </c>
      <c r="T911" s="208">
        <v>-8354.1200000000008</v>
      </c>
      <c r="U911" s="208">
        <v>-8929.86</v>
      </c>
      <c r="V911" s="208">
        <v>-9461.11</v>
      </c>
      <c r="W911" s="208">
        <v>-10024.89</v>
      </c>
      <c r="X911" s="208">
        <v>-10901.37</v>
      </c>
      <c r="Y911" s="208">
        <v>-12263</v>
      </c>
      <c r="Z911" s="208">
        <v>-14152.68</v>
      </c>
      <c r="AA911" s="178">
        <f t="shared" si="28"/>
        <v>-14152.68</v>
      </c>
    </row>
    <row r="912" spans="1:27" ht="15.75" thickBot="1" x14ac:dyDescent="0.3">
      <c r="A912" s="254" t="str">
        <f t="shared" si="29"/>
        <v>236156</v>
      </c>
      <c r="B912" s="240" t="s">
        <v>2564</v>
      </c>
      <c r="C912" s="188" t="s">
        <v>2565</v>
      </c>
      <c r="D912" s="188" t="s">
        <v>5</v>
      </c>
      <c r="E912" s="209">
        <v>-2511.7199999999998</v>
      </c>
      <c r="F912" s="209">
        <v>-1957.1</v>
      </c>
      <c r="G912" s="209">
        <v>-826.16</v>
      </c>
      <c r="H912" s="209">
        <v>-1105.22</v>
      </c>
      <c r="I912" s="209">
        <v>-920.1</v>
      </c>
      <c r="J912" s="209">
        <v>-927.46</v>
      </c>
      <c r="K912" s="209">
        <v>-1584.39</v>
      </c>
      <c r="L912" s="209">
        <v>-2363.94</v>
      </c>
      <c r="M912" s="209">
        <v>-3471.34</v>
      </c>
      <c r="N912" s="209">
        <v>-3471.34</v>
      </c>
      <c r="O912" s="209">
        <v>-3984.18</v>
      </c>
      <c r="P912" s="209">
        <v>-3330.27</v>
      </c>
      <c r="Q912" s="209">
        <v>-3578.41</v>
      </c>
      <c r="R912" s="209">
        <v>-2574.4699999999998</v>
      </c>
      <c r="S912" s="209">
        <v>-1581.91</v>
      </c>
      <c r="T912" s="209">
        <v>-713.44</v>
      </c>
      <c r="U912" s="209">
        <v>-1177.99</v>
      </c>
      <c r="V912" s="209">
        <v>-954.54</v>
      </c>
      <c r="W912" s="209">
        <v>-998.33</v>
      </c>
      <c r="X912" s="209">
        <v>-1664.8</v>
      </c>
      <c r="Y912" s="209">
        <v>-2398.9899999999998</v>
      </c>
      <c r="Z912" s="209">
        <v>-3448.49</v>
      </c>
      <c r="AA912" s="178">
        <f t="shared" si="28"/>
        <v>-3448.49</v>
      </c>
    </row>
    <row r="913" spans="1:27" ht="15.75" thickBot="1" x14ac:dyDescent="0.3">
      <c r="A913" s="254" t="str">
        <f t="shared" si="29"/>
        <v>236158</v>
      </c>
      <c r="B913" s="240" t="s">
        <v>2566</v>
      </c>
      <c r="C913" s="188" t="s">
        <v>2567</v>
      </c>
      <c r="D913" s="188" t="s">
        <v>5</v>
      </c>
      <c r="E913" s="208">
        <v>-2635.34</v>
      </c>
      <c r="F913" s="208">
        <v>-986.05</v>
      </c>
      <c r="G913" s="208">
        <v>-1135.23</v>
      </c>
      <c r="H913" s="208">
        <v>-1325.78</v>
      </c>
      <c r="I913" s="208">
        <v>-395.82</v>
      </c>
      <c r="J913" s="208">
        <v>-640.79999999999995</v>
      </c>
      <c r="K913" s="208">
        <v>-909.43</v>
      </c>
      <c r="L913" s="208">
        <v>-733.32</v>
      </c>
      <c r="M913" s="208">
        <v>-1604.31</v>
      </c>
      <c r="N913" s="208">
        <v>-1604.31</v>
      </c>
      <c r="O913" s="208">
        <v>-2685.97</v>
      </c>
      <c r="P913" s="208">
        <v>-2012.31</v>
      </c>
      <c r="Q913" s="208">
        <v>-3024.35</v>
      </c>
      <c r="R913" s="208">
        <v>-3683.86</v>
      </c>
      <c r="S913" s="208">
        <v>-1161.03</v>
      </c>
      <c r="T913" s="208">
        <v>-1319.87</v>
      </c>
      <c r="U913" s="208">
        <v>-1610.91</v>
      </c>
      <c r="V913" s="208">
        <v>-570.38</v>
      </c>
      <c r="W913" s="208">
        <v>-836.41</v>
      </c>
      <c r="X913" s="208">
        <v>-1261.8499999999999</v>
      </c>
      <c r="Y913" s="208">
        <v>-1072.97</v>
      </c>
      <c r="Z913" s="208">
        <v>-1707.92</v>
      </c>
      <c r="AA913" s="178">
        <f t="shared" si="28"/>
        <v>-1707.92</v>
      </c>
    </row>
    <row r="914" spans="1:27" ht="15.75" thickBot="1" x14ac:dyDescent="0.3">
      <c r="A914" s="254" t="str">
        <f t="shared" si="29"/>
        <v>236159</v>
      </c>
      <c r="B914" s="240" t="s">
        <v>2568</v>
      </c>
      <c r="C914" s="188" t="s">
        <v>2569</v>
      </c>
      <c r="D914" s="188" t="s">
        <v>5</v>
      </c>
      <c r="E914" s="209">
        <v>-59112.99</v>
      </c>
      <c r="F914" s="209">
        <v>-67285.98</v>
      </c>
      <c r="G914" s="209">
        <v>-71638.8</v>
      </c>
      <c r="H914" s="209">
        <v>-77632.13</v>
      </c>
      <c r="I914" s="209">
        <v>-83208.570000000007</v>
      </c>
      <c r="J914" s="209">
        <v>-90050.6</v>
      </c>
      <c r="K914" s="209">
        <v>-99408.68</v>
      </c>
      <c r="L914" s="209">
        <v>-112521.73</v>
      </c>
      <c r="M914" s="209">
        <v>-129301.88</v>
      </c>
      <c r="N914" s="209">
        <v>-129301.88</v>
      </c>
      <c r="O914" s="209">
        <v>-146198.85</v>
      </c>
      <c r="P914" s="209">
        <v>-34478.31</v>
      </c>
      <c r="Q914" s="209">
        <v>-49333.32</v>
      </c>
      <c r="R914" s="209">
        <v>-60582.93</v>
      </c>
      <c r="S914" s="209">
        <v>-68514.649999999994</v>
      </c>
      <c r="T914" s="209">
        <v>-71423.61</v>
      </c>
      <c r="U914" s="209">
        <v>-77375.62</v>
      </c>
      <c r="V914" s="209">
        <v>-83061.59</v>
      </c>
      <c r="W914" s="209">
        <v>-89053.93</v>
      </c>
      <c r="X914" s="209">
        <v>-98617.27</v>
      </c>
      <c r="Y914" s="209">
        <v>-111857.17</v>
      </c>
      <c r="Z914" s="209">
        <v>-131676.99</v>
      </c>
      <c r="AA914" s="178">
        <f t="shared" si="28"/>
        <v>-131676.99</v>
      </c>
    </row>
    <row r="915" spans="1:27" ht="15.75" thickBot="1" x14ac:dyDescent="0.3">
      <c r="A915" s="254" t="str">
        <f t="shared" si="29"/>
        <v>236160</v>
      </c>
      <c r="B915" s="240" t="s">
        <v>2570</v>
      </c>
      <c r="C915" s="188" t="s">
        <v>2571</v>
      </c>
      <c r="D915" s="188" t="s">
        <v>5</v>
      </c>
      <c r="E915" s="208">
        <v>-3074.24</v>
      </c>
      <c r="F915" s="208">
        <v>-3346.87</v>
      </c>
      <c r="G915" s="208">
        <v>-3462.56</v>
      </c>
      <c r="H915" s="208">
        <v>-3647.72</v>
      </c>
      <c r="I915" s="208">
        <v>-3814.32</v>
      </c>
      <c r="J915" s="208">
        <v>-4029.6</v>
      </c>
      <c r="K915" s="208">
        <v>-4319.1499999999996</v>
      </c>
      <c r="L915" s="208">
        <v>-4900.05</v>
      </c>
      <c r="M915" s="208">
        <v>-5966.91</v>
      </c>
      <c r="N915" s="208">
        <v>-5966.91</v>
      </c>
      <c r="O915" s="208">
        <v>-6894.74</v>
      </c>
      <c r="P915" s="208">
        <v>-1821.09</v>
      </c>
      <c r="Q915" s="208">
        <v>-2543.65</v>
      </c>
      <c r="R915" s="208">
        <v>-3056.08</v>
      </c>
      <c r="S915" s="208">
        <v>-3325.97</v>
      </c>
      <c r="T915" s="208">
        <v>-3389.78</v>
      </c>
      <c r="U915" s="208">
        <v>-3578.12</v>
      </c>
      <c r="V915" s="208">
        <v>-3758.83</v>
      </c>
      <c r="W915" s="208">
        <v>-3948.92</v>
      </c>
      <c r="X915" s="208">
        <v>-4360.63</v>
      </c>
      <c r="Y915" s="208">
        <v>-4999.2700000000004</v>
      </c>
      <c r="Z915" s="208">
        <v>-5991.04</v>
      </c>
      <c r="AA915" s="178">
        <f t="shared" si="28"/>
        <v>-5991.04</v>
      </c>
    </row>
    <row r="916" spans="1:27" ht="15.75" thickBot="1" x14ac:dyDescent="0.3">
      <c r="A916" s="254" t="str">
        <f t="shared" si="29"/>
        <v>236161</v>
      </c>
      <c r="B916" s="240" t="s">
        <v>2572</v>
      </c>
      <c r="C916" s="188" t="s">
        <v>2573</v>
      </c>
      <c r="D916" s="188" t="s">
        <v>5</v>
      </c>
      <c r="E916" s="209">
        <v>-2625.84</v>
      </c>
      <c r="F916" s="209">
        <v>-2963.76</v>
      </c>
      <c r="G916" s="209">
        <v>-3078.85</v>
      </c>
      <c r="H916" s="209">
        <v>-3219.45</v>
      </c>
      <c r="I916" s="209">
        <v>-3342.37</v>
      </c>
      <c r="J916" s="209">
        <v>-3479.49</v>
      </c>
      <c r="K916" s="209">
        <v>-3641.15</v>
      </c>
      <c r="L916" s="209">
        <v>-3926.1</v>
      </c>
      <c r="M916" s="209">
        <v>-4649.68</v>
      </c>
      <c r="N916" s="209">
        <v>-4649.68</v>
      </c>
      <c r="O916" s="209">
        <v>-5419.71</v>
      </c>
      <c r="P916" s="209">
        <v>-1444.1</v>
      </c>
      <c r="Q916" s="209">
        <v>-2196.1799999999998</v>
      </c>
      <c r="R916" s="209">
        <v>-2613.5300000000002</v>
      </c>
      <c r="S916" s="209">
        <v>-2932.44</v>
      </c>
      <c r="T916" s="209">
        <v>-3010.34</v>
      </c>
      <c r="U916" s="209">
        <v>-3150.31</v>
      </c>
      <c r="V916" s="209">
        <v>-3280.78</v>
      </c>
      <c r="W916" s="209">
        <v>-3405.73</v>
      </c>
      <c r="X916" s="209">
        <v>-3633.29</v>
      </c>
      <c r="Y916" s="209">
        <v>-4095.39</v>
      </c>
      <c r="Z916" s="209">
        <v>-4817.26</v>
      </c>
      <c r="AA916" s="178">
        <f t="shared" si="28"/>
        <v>-4817.26</v>
      </c>
    </row>
    <row r="917" spans="1:27" ht="15.75" thickBot="1" x14ac:dyDescent="0.3">
      <c r="A917" s="254" t="str">
        <f t="shared" si="29"/>
        <v>236162</v>
      </c>
      <c r="B917" s="240" t="s">
        <v>2574</v>
      </c>
      <c r="C917" s="188" t="s">
        <v>2575</v>
      </c>
      <c r="D917" s="188" t="s">
        <v>5</v>
      </c>
      <c r="E917" s="208">
        <v>-10768.45</v>
      </c>
      <c r="F917" s="208">
        <v>-12438.03</v>
      </c>
      <c r="G917" s="208">
        <v>-13197.8</v>
      </c>
      <c r="H917" s="208">
        <v>-14468.53</v>
      </c>
      <c r="I917" s="208">
        <v>-15585.63</v>
      </c>
      <c r="J917" s="208">
        <v>-16808.52</v>
      </c>
      <c r="K917" s="208">
        <v>-18065.439999999999</v>
      </c>
      <c r="L917" s="208">
        <v>-19717.349999999999</v>
      </c>
      <c r="M917" s="208">
        <v>-22477.919999999998</v>
      </c>
      <c r="N917" s="208">
        <v>-22477.919999999998</v>
      </c>
      <c r="O917" s="208">
        <v>-25342.880000000001</v>
      </c>
      <c r="P917" s="208">
        <v>-5815.15</v>
      </c>
      <c r="Q917" s="208">
        <v>-8760.15</v>
      </c>
      <c r="R917" s="208">
        <v>-10704.04</v>
      </c>
      <c r="S917" s="208">
        <v>-12303.39</v>
      </c>
      <c r="T917" s="208">
        <v>-12845.56</v>
      </c>
      <c r="U917" s="208">
        <v>-13929.88</v>
      </c>
      <c r="V917" s="208">
        <v>-15148.4</v>
      </c>
      <c r="W917" s="208">
        <v>-16284.24</v>
      </c>
      <c r="X917" s="208">
        <v>-17681.52</v>
      </c>
      <c r="Y917" s="208">
        <v>-19752.73</v>
      </c>
      <c r="Z917" s="208">
        <v>-22731.07</v>
      </c>
      <c r="AA917" s="178">
        <f t="shared" si="28"/>
        <v>-22731.07</v>
      </c>
    </row>
    <row r="918" spans="1:27" ht="15.75" thickBot="1" x14ac:dyDescent="0.3">
      <c r="A918" s="254" t="str">
        <f t="shared" si="29"/>
        <v>236163</v>
      </c>
      <c r="B918" s="240" t="s">
        <v>2576</v>
      </c>
      <c r="C918" s="188" t="s">
        <v>2577</v>
      </c>
      <c r="D918" s="188" t="s">
        <v>5</v>
      </c>
      <c r="E918" s="209">
        <v>-4866.5200000000004</v>
      </c>
      <c r="F918" s="209">
        <v>-5527.12</v>
      </c>
      <c r="G918" s="209">
        <v>-5758.53</v>
      </c>
      <c r="H918" s="209">
        <v>-6040.59</v>
      </c>
      <c r="I918" s="209">
        <v>-6270.02</v>
      </c>
      <c r="J918" s="209">
        <v>-6528.83</v>
      </c>
      <c r="K918" s="209">
        <v>-6876.53</v>
      </c>
      <c r="L918" s="209">
        <v>-7439.4</v>
      </c>
      <c r="M918" s="209">
        <v>-8765.2999999999993</v>
      </c>
      <c r="N918" s="209">
        <v>-8765.2999999999993</v>
      </c>
      <c r="O918" s="209">
        <v>-10217.120000000001</v>
      </c>
      <c r="P918" s="209">
        <v>-2683.63</v>
      </c>
      <c r="Q918" s="209">
        <v>-4003.78</v>
      </c>
      <c r="R918" s="209">
        <v>-4853.5600000000004</v>
      </c>
      <c r="S918" s="209">
        <v>-5461.92</v>
      </c>
      <c r="T918" s="209">
        <v>-5638.86</v>
      </c>
      <c r="U918" s="209">
        <v>-5900.99</v>
      </c>
      <c r="V918" s="209">
        <v>-6170.18</v>
      </c>
      <c r="W918" s="209">
        <v>-6437.57</v>
      </c>
      <c r="X918" s="209">
        <v>-6913.29</v>
      </c>
      <c r="Y918" s="209">
        <v>-7821.71</v>
      </c>
      <c r="Z918" s="209">
        <v>-9270.66</v>
      </c>
      <c r="AA918" s="178">
        <f t="shared" si="28"/>
        <v>-9270.66</v>
      </c>
    </row>
    <row r="919" spans="1:27" ht="15.75" thickBot="1" x14ac:dyDescent="0.3">
      <c r="A919" s="254" t="str">
        <f t="shared" si="29"/>
        <v>236165</v>
      </c>
      <c r="B919" s="240" t="s">
        <v>2578</v>
      </c>
      <c r="C919" s="188" t="s">
        <v>2579</v>
      </c>
      <c r="D919" s="188" t="s">
        <v>5</v>
      </c>
      <c r="E919" s="208">
        <v>-12243.45</v>
      </c>
      <c r="F919" s="208">
        <v>-3942.35</v>
      </c>
      <c r="G919" s="208">
        <v>-4661.3599999999997</v>
      </c>
      <c r="H919" s="208">
        <v>-6033.15</v>
      </c>
      <c r="I919" s="208">
        <v>-2693.44</v>
      </c>
      <c r="J919" s="208">
        <v>-4140.1400000000003</v>
      </c>
      <c r="K919" s="208">
        <v>-5870.42</v>
      </c>
      <c r="L919" s="208">
        <v>-4428.99</v>
      </c>
      <c r="M919" s="208">
        <v>-8219.18</v>
      </c>
      <c r="N919" s="208">
        <v>-8219.18</v>
      </c>
      <c r="O919" s="208">
        <v>-11770.11</v>
      </c>
      <c r="P919" s="208">
        <v>-6898.4</v>
      </c>
      <c r="Q919" s="208">
        <v>-9632.5400000000009</v>
      </c>
      <c r="R919" s="208">
        <v>-12007.67</v>
      </c>
      <c r="S919" s="208">
        <v>-4187.78</v>
      </c>
      <c r="T919" s="208">
        <v>-4773</v>
      </c>
      <c r="U919" s="208">
        <v>-6214.12</v>
      </c>
      <c r="V919" s="208">
        <v>-2739.7</v>
      </c>
      <c r="W919" s="208">
        <v>-4024.54</v>
      </c>
      <c r="X919" s="208">
        <v>-6040.22</v>
      </c>
      <c r="Y919" s="208">
        <v>-4885.53</v>
      </c>
      <c r="Z919" s="208">
        <v>-8963.5499999999993</v>
      </c>
      <c r="AA919" s="178">
        <f t="shared" si="28"/>
        <v>-8963.5499999999993</v>
      </c>
    </row>
    <row r="920" spans="1:27" ht="15.75" thickBot="1" x14ac:dyDescent="0.3">
      <c r="A920" s="254" t="str">
        <f t="shared" si="29"/>
        <v>236166</v>
      </c>
      <c r="B920" s="240" t="s">
        <v>2580</v>
      </c>
      <c r="C920" s="188" t="s">
        <v>2581</v>
      </c>
      <c r="D920" s="188" t="s">
        <v>5</v>
      </c>
      <c r="E920" s="209">
        <v>-50078.13</v>
      </c>
      <c r="F920" s="209">
        <v>-57798.49</v>
      </c>
      <c r="G920" s="209">
        <v>-61296.1</v>
      </c>
      <c r="H920" s="209">
        <v>-65698.75</v>
      </c>
      <c r="I920" s="209">
        <v>-69555.899999999994</v>
      </c>
      <c r="J920" s="209">
        <v>-73554.820000000007</v>
      </c>
      <c r="K920" s="209">
        <v>-78543.05</v>
      </c>
      <c r="L920" s="209">
        <v>-85044.74</v>
      </c>
      <c r="M920" s="209">
        <v>-96586.59</v>
      </c>
      <c r="N920" s="209">
        <v>-96586.59</v>
      </c>
      <c r="O920" s="209">
        <v>-110681.38</v>
      </c>
      <c r="P920" s="209">
        <v>-26504.799999999999</v>
      </c>
      <c r="Q920" s="209">
        <v>-40265.870000000003</v>
      </c>
      <c r="R920" s="209">
        <v>-49591.1</v>
      </c>
      <c r="S920" s="209">
        <v>-57020.72</v>
      </c>
      <c r="T920" s="209">
        <v>-60003.05</v>
      </c>
      <c r="U920" s="209">
        <v>-64275.55</v>
      </c>
      <c r="V920" s="209">
        <v>-67916.77</v>
      </c>
      <c r="W920" s="209">
        <v>-71772.03</v>
      </c>
      <c r="X920" s="209">
        <v>-76815.509999999995</v>
      </c>
      <c r="Y920" s="209">
        <v>-85211.37</v>
      </c>
      <c r="Z920" s="209">
        <v>-97137.53</v>
      </c>
      <c r="AA920" s="178">
        <f t="shared" si="28"/>
        <v>-97137.53</v>
      </c>
    </row>
    <row r="921" spans="1:27" ht="15.75" thickBot="1" x14ac:dyDescent="0.3">
      <c r="A921" s="254" t="str">
        <f t="shared" si="29"/>
        <v>236167</v>
      </c>
      <c r="B921" s="240" t="s">
        <v>2582</v>
      </c>
      <c r="C921" s="188" t="s">
        <v>2583</v>
      </c>
      <c r="D921" s="188" t="s">
        <v>5</v>
      </c>
      <c r="E921" s="208">
        <v>-2258.08</v>
      </c>
      <c r="F921" s="208">
        <v>-2647.15</v>
      </c>
      <c r="G921" s="208">
        <v>-2813.32</v>
      </c>
      <c r="H921" s="208">
        <v>-3051.95</v>
      </c>
      <c r="I921" s="208">
        <v>-3243.63</v>
      </c>
      <c r="J921" s="208">
        <v>-3454.27</v>
      </c>
      <c r="K921" s="208">
        <v>-3683.94</v>
      </c>
      <c r="L921" s="208">
        <v>-4031.03</v>
      </c>
      <c r="M921" s="208">
        <v>-4574.33</v>
      </c>
      <c r="N921" s="208">
        <v>-4574.33</v>
      </c>
      <c r="O921" s="208">
        <v>-5262.54</v>
      </c>
      <c r="P921" s="208">
        <v>-1238.58</v>
      </c>
      <c r="Q921" s="208">
        <v>-1869.85</v>
      </c>
      <c r="R921" s="208">
        <v>-2344.6999999999998</v>
      </c>
      <c r="S921" s="208">
        <v>-2691.43</v>
      </c>
      <c r="T921" s="208">
        <v>-2788.88</v>
      </c>
      <c r="U921" s="208">
        <v>-2988.71</v>
      </c>
      <c r="V921" s="208">
        <v>-3165.3</v>
      </c>
      <c r="W921" s="208">
        <v>-3383.88</v>
      </c>
      <c r="X921" s="208">
        <v>-3629.1</v>
      </c>
      <c r="Y921" s="208">
        <v>-4068.02</v>
      </c>
      <c r="Z921" s="208">
        <v>-4671.59</v>
      </c>
      <c r="AA921" s="178">
        <f t="shared" si="28"/>
        <v>-4671.59</v>
      </c>
    </row>
    <row r="922" spans="1:27" ht="15.75" thickBot="1" x14ac:dyDescent="0.3">
      <c r="A922" s="254" t="str">
        <f t="shared" si="29"/>
        <v>236168</v>
      </c>
      <c r="B922" s="240" t="s">
        <v>2584</v>
      </c>
      <c r="C922" s="188" t="s">
        <v>2585</v>
      </c>
      <c r="D922" s="188" t="s">
        <v>5</v>
      </c>
      <c r="E922" s="209">
        <v>-5945.52</v>
      </c>
      <c r="F922" s="209">
        <v>-6553.27</v>
      </c>
      <c r="G922" s="209">
        <v>-6836.87</v>
      </c>
      <c r="H922" s="209">
        <v>-7232.05</v>
      </c>
      <c r="I922" s="209">
        <v>-7593.83</v>
      </c>
      <c r="J922" s="209">
        <v>-8039.23</v>
      </c>
      <c r="K922" s="209">
        <v>-8605.19</v>
      </c>
      <c r="L922" s="209">
        <v>-9555.65</v>
      </c>
      <c r="M922" s="209">
        <v>-11247.02</v>
      </c>
      <c r="N922" s="209">
        <v>-11247.02</v>
      </c>
      <c r="O922" s="209">
        <v>-13130.24</v>
      </c>
      <c r="P922" s="209">
        <v>-3365.92</v>
      </c>
      <c r="Q922" s="209">
        <v>-4822.01</v>
      </c>
      <c r="R922" s="209">
        <v>-5921.76</v>
      </c>
      <c r="S922" s="209">
        <v>-6525.04</v>
      </c>
      <c r="T922" s="209">
        <v>-6774.06</v>
      </c>
      <c r="U922" s="209">
        <v>-7149.51</v>
      </c>
      <c r="V922" s="209">
        <v>-7561.12</v>
      </c>
      <c r="W922" s="209">
        <v>-7976.24</v>
      </c>
      <c r="X922" s="209">
        <v>-8690.98</v>
      </c>
      <c r="Y922" s="209">
        <v>-9802.9</v>
      </c>
      <c r="Z922" s="209">
        <v>-11545.73</v>
      </c>
      <c r="AA922" s="178">
        <f t="shared" si="28"/>
        <v>-11545.73</v>
      </c>
    </row>
    <row r="923" spans="1:27" ht="15.75" thickBot="1" x14ac:dyDescent="0.3">
      <c r="A923" s="254" t="str">
        <f t="shared" si="29"/>
        <v>236169</v>
      </c>
      <c r="B923" s="240" t="s">
        <v>2586</v>
      </c>
      <c r="C923" s="188" t="s">
        <v>2587</v>
      </c>
      <c r="D923" s="188" t="s">
        <v>5</v>
      </c>
      <c r="E923" s="208">
        <v>-2902.51</v>
      </c>
      <c r="F923" s="208">
        <v>-3181.28</v>
      </c>
      <c r="G923" s="208">
        <v>-3292.59</v>
      </c>
      <c r="H923" s="208">
        <v>-3451.24</v>
      </c>
      <c r="I923" s="208">
        <v>-3600.58</v>
      </c>
      <c r="J923" s="208">
        <v>-3774.04</v>
      </c>
      <c r="K923" s="208">
        <v>-4049.39</v>
      </c>
      <c r="L923" s="208">
        <v>-4506.7</v>
      </c>
      <c r="M923" s="208">
        <v>-5371.8</v>
      </c>
      <c r="N923" s="208">
        <v>-5371.8</v>
      </c>
      <c r="O923" s="208">
        <v>-6298.92</v>
      </c>
      <c r="P923" s="208">
        <v>-1744.38</v>
      </c>
      <c r="Q923" s="208">
        <v>-2556.87</v>
      </c>
      <c r="R923" s="208">
        <v>-3079.93</v>
      </c>
      <c r="S923" s="208">
        <v>-3366.39</v>
      </c>
      <c r="T923" s="208">
        <v>-3453.85</v>
      </c>
      <c r="U923" s="208">
        <v>-3616.82</v>
      </c>
      <c r="V923" s="208">
        <v>-3777.02</v>
      </c>
      <c r="W923" s="208">
        <v>-3940.5</v>
      </c>
      <c r="X923" s="208">
        <v>-4292.6499999999996</v>
      </c>
      <c r="Y923" s="208">
        <v>-4881.12</v>
      </c>
      <c r="Z923" s="208">
        <v>-5810.95</v>
      </c>
      <c r="AA923" s="178">
        <f t="shared" si="28"/>
        <v>-5810.95</v>
      </c>
    </row>
    <row r="924" spans="1:27" ht="15.75" thickBot="1" x14ac:dyDescent="0.3">
      <c r="A924" s="254" t="str">
        <f t="shared" si="29"/>
        <v>236170</v>
      </c>
      <c r="B924" s="240" t="s">
        <v>2588</v>
      </c>
      <c r="C924" s="188" t="s">
        <v>2589</v>
      </c>
      <c r="D924" s="188" t="s">
        <v>5</v>
      </c>
      <c r="E924" s="209">
        <v>-9362.4</v>
      </c>
      <c r="F924" s="209">
        <v>-10695.62</v>
      </c>
      <c r="G924" s="209">
        <v>-11130.29</v>
      </c>
      <c r="H924" s="209">
        <v>-11818.87</v>
      </c>
      <c r="I924" s="209">
        <v>-12386.27</v>
      </c>
      <c r="J924" s="209">
        <v>-13021</v>
      </c>
      <c r="K924" s="209">
        <v>-13784.02</v>
      </c>
      <c r="L924" s="209">
        <v>-14863.3</v>
      </c>
      <c r="M924" s="209">
        <v>-17132.54</v>
      </c>
      <c r="N924" s="209">
        <v>-17132.54</v>
      </c>
      <c r="O924" s="209">
        <v>-19948.14</v>
      </c>
      <c r="P924" s="209">
        <v>-5213.97</v>
      </c>
      <c r="Q924" s="209">
        <v>-8090.76</v>
      </c>
      <c r="R924" s="209">
        <v>-9674.35</v>
      </c>
      <c r="S924" s="209">
        <v>-10904.38</v>
      </c>
      <c r="T924" s="209">
        <v>-11251.74</v>
      </c>
      <c r="U924" s="209">
        <v>-11943.13</v>
      </c>
      <c r="V924" s="209">
        <v>-12526.16</v>
      </c>
      <c r="W924" s="209">
        <v>-13170.95</v>
      </c>
      <c r="X924" s="209">
        <v>-14101.25</v>
      </c>
      <c r="Y924" s="209">
        <v>-15809.34</v>
      </c>
      <c r="Z924" s="209">
        <v>-18171.439999999999</v>
      </c>
      <c r="AA924" s="178">
        <f t="shared" si="28"/>
        <v>-18171.439999999999</v>
      </c>
    </row>
    <row r="925" spans="1:27" ht="15.75" thickBot="1" x14ac:dyDescent="0.3">
      <c r="A925" s="254" t="str">
        <f t="shared" si="29"/>
        <v>236171</v>
      </c>
      <c r="B925" s="240" t="s">
        <v>2590</v>
      </c>
      <c r="C925" s="188" t="s">
        <v>2591</v>
      </c>
      <c r="D925" s="188" t="s">
        <v>5</v>
      </c>
      <c r="E925" s="208">
        <v>-22428.66</v>
      </c>
      <c r="F925" s="208">
        <v>-25478.27</v>
      </c>
      <c r="G925" s="208">
        <v>-26613.02</v>
      </c>
      <c r="H925" s="208">
        <v>-28210.95</v>
      </c>
      <c r="I925" s="208">
        <v>-29898.34</v>
      </c>
      <c r="J925" s="208">
        <v>-31360.2</v>
      </c>
      <c r="K925" s="208">
        <v>-33317.160000000003</v>
      </c>
      <c r="L925" s="208">
        <v>-36252.86</v>
      </c>
      <c r="M925" s="208">
        <v>-42540.4</v>
      </c>
      <c r="N925" s="208">
        <v>-42540.4</v>
      </c>
      <c r="O925" s="208">
        <v>-49740.26</v>
      </c>
      <c r="P925" s="208">
        <v>-13641.02</v>
      </c>
      <c r="Q925" s="208">
        <v>-19893.79</v>
      </c>
      <c r="R925" s="208">
        <v>-23852.76</v>
      </c>
      <c r="S925" s="208">
        <v>-26910.94</v>
      </c>
      <c r="T925" s="208">
        <v>-27807.18</v>
      </c>
      <c r="U925" s="208">
        <v>-29487.200000000001</v>
      </c>
      <c r="V925" s="208">
        <v>-30849.47</v>
      </c>
      <c r="W925" s="208">
        <v>-32415.46</v>
      </c>
      <c r="X925" s="208">
        <v>-35364.910000000003</v>
      </c>
      <c r="Y925" s="208">
        <v>-40419.79</v>
      </c>
      <c r="Z925" s="208">
        <v>-46711.72</v>
      </c>
      <c r="AA925" s="178">
        <f t="shared" si="28"/>
        <v>-46711.72</v>
      </c>
    </row>
    <row r="926" spans="1:27" ht="15.75" thickBot="1" x14ac:dyDescent="0.3">
      <c r="A926" s="254" t="str">
        <f t="shared" si="29"/>
        <v>236172</v>
      </c>
      <c r="B926" s="240" t="s">
        <v>2592</v>
      </c>
      <c r="C926" s="188" t="s">
        <v>2593</v>
      </c>
      <c r="D926" s="188" t="s">
        <v>5</v>
      </c>
      <c r="E926" s="209">
        <v>-401.96</v>
      </c>
      <c r="F926" s="209">
        <v>-457.47</v>
      </c>
      <c r="G926" s="209">
        <v>-470</v>
      </c>
      <c r="H926" s="209">
        <v>-489.31</v>
      </c>
      <c r="I926" s="209">
        <v>-506.96</v>
      </c>
      <c r="J926" s="209">
        <v>-526.37</v>
      </c>
      <c r="K926" s="209">
        <v>-548.29</v>
      </c>
      <c r="L926" s="209">
        <v>-587.55999999999995</v>
      </c>
      <c r="M926" s="209">
        <v>-677.77</v>
      </c>
      <c r="N926" s="209">
        <v>-677.77</v>
      </c>
      <c r="O926" s="209">
        <v>-800.31</v>
      </c>
      <c r="P926" s="209">
        <v>-228.44</v>
      </c>
      <c r="Q926" s="209">
        <v>-342.83</v>
      </c>
      <c r="R926" s="209">
        <v>-414.25</v>
      </c>
      <c r="S926" s="209">
        <v>-469.98</v>
      </c>
      <c r="T926" s="209">
        <v>-478.52</v>
      </c>
      <c r="U926" s="209">
        <v>-497.66</v>
      </c>
      <c r="V926" s="209">
        <v>-515.32000000000005</v>
      </c>
      <c r="W926" s="209">
        <v>-529.98</v>
      </c>
      <c r="X926" s="209">
        <v>-554.38</v>
      </c>
      <c r="Y926" s="209">
        <v>-616.41</v>
      </c>
      <c r="Z926" s="209">
        <v>-698.9</v>
      </c>
      <c r="AA926" s="178">
        <f t="shared" si="28"/>
        <v>-698.9</v>
      </c>
    </row>
    <row r="927" spans="1:27" ht="15.75" thickBot="1" x14ac:dyDescent="0.3">
      <c r="A927" s="254" t="str">
        <f t="shared" si="29"/>
        <v>236173</v>
      </c>
      <c r="B927" s="240" t="s">
        <v>2594</v>
      </c>
      <c r="C927" s="188" t="s">
        <v>2595</v>
      </c>
      <c r="D927" s="188" t="s">
        <v>5</v>
      </c>
      <c r="E927" s="208">
        <v>-4001.71</v>
      </c>
      <c r="F927" s="208">
        <v>-4357.91</v>
      </c>
      <c r="G927" s="208">
        <v>-4532.91</v>
      </c>
      <c r="H927" s="208">
        <v>-4715.4399999999996</v>
      </c>
      <c r="I927" s="208">
        <v>-4917.37</v>
      </c>
      <c r="J927" s="208">
        <v>-5193.34</v>
      </c>
      <c r="K927" s="208">
        <v>-5610.8</v>
      </c>
      <c r="L927" s="208">
        <v>-6348.57</v>
      </c>
      <c r="M927" s="208">
        <v>-7628.65</v>
      </c>
      <c r="N927" s="208">
        <v>-7628.65</v>
      </c>
      <c r="O927" s="208">
        <v>-8764.77</v>
      </c>
      <c r="P927" s="208">
        <v>-2290.8000000000002</v>
      </c>
      <c r="Q927" s="208">
        <v>-3229.22</v>
      </c>
      <c r="R927" s="208">
        <v>-3918.06</v>
      </c>
      <c r="S927" s="208">
        <v>-4300.5600000000004</v>
      </c>
      <c r="T927" s="208">
        <v>-4408.33</v>
      </c>
      <c r="U927" s="208">
        <v>-4661.3500000000004</v>
      </c>
      <c r="V927" s="208">
        <v>-4856.41</v>
      </c>
      <c r="W927" s="208">
        <v>-5116.4799999999996</v>
      </c>
      <c r="X927" s="208">
        <v>-5687.7</v>
      </c>
      <c r="Y927" s="208">
        <v>-6521.04</v>
      </c>
      <c r="Z927" s="208">
        <v>-7869.63</v>
      </c>
      <c r="AA927" s="178">
        <f t="shared" si="28"/>
        <v>-7869.63</v>
      </c>
    </row>
    <row r="928" spans="1:27" ht="15.75" thickBot="1" x14ac:dyDescent="0.3">
      <c r="A928" s="254" t="str">
        <f t="shared" si="29"/>
        <v>236174</v>
      </c>
      <c r="B928" s="240" t="s">
        <v>2596</v>
      </c>
      <c r="C928" s="188" t="s">
        <v>2597</v>
      </c>
      <c r="D928" s="188" t="s">
        <v>5</v>
      </c>
      <c r="E928" s="209">
        <v>-307.19</v>
      </c>
      <c r="F928" s="209">
        <v>-337.15</v>
      </c>
      <c r="G928" s="209">
        <v>-353.33</v>
      </c>
      <c r="H928" s="209">
        <v>-372.06</v>
      </c>
      <c r="I928" s="209">
        <v>-389.73</v>
      </c>
      <c r="J928" s="209">
        <v>-411.53</v>
      </c>
      <c r="K928" s="209">
        <v>-446.9</v>
      </c>
      <c r="L928" s="209">
        <v>-506.18</v>
      </c>
      <c r="M928" s="209">
        <v>-593.19000000000005</v>
      </c>
      <c r="N928" s="209">
        <v>-593.19000000000005</v>
      </c>
      <c r="O928" s="209">
        <v>-689.82</v>
      </c>
      <c r="P928" s="209">
        <v>-179.18</v>
      </c>
      <c r="Q928" s="209">
        <v>-261.08</v>
      </c>
      <c r="R928" s="209">
        <v>-321.95999999999998</v>
      </c>
      <c r="S928" s="209">
        <v>-354.52</v>
      </c>
      <c r="T928" s="209">
        <v>-363.78</v>
      </c>
      <c r="U928" s="209">
        <v>-385.05</v>
      </c>
      <c r="V928" s="209">
        <v>-403.95</v>
      </c>
      <c r="W928" s="209">
        <v>-425.41</v>
      </c>
      <c r="X928" s="209">
        <v>-473.07</v>
      </c>
      <c r="Y928" s="209">
        <v>-543.17999999999995</v>
      </c>
      <c r="Z928" s="209">
        <v>-634.16999999999996</v>
      </c>
      <c r="AA928" s="178">
        <f t="shared" si="28"/>
        <v>-634.16999999999996</v>
      </c>
    </row>
    <row r="929" spans="1:27" ht="15.75" thickBot="1" x14ac:dyDescent="0.3">
      <c r="A929" s="254" t="str">
        <f t="shared" si="29"/>
        <v>236175</v>
      </c>
      <c r="B929" s="240" t="s">
        <v>2598</v>
      </c>
      <c r="C929" s="188" t="s">
        <v>2599</v>
      </c>
      <c r="D929" s="188" t="s">
        <v>5</v>
      </c>
      <c r="E929" s="208">
        <v>-451.79</v>
      </c>
      <c r="F929" s="208">
        <v>-490.9</v>
      </c>
      <c r="G929" s="208">
        <v>-505.42</v>
      </c>
      <c r="H929" s="208">
        <v>-525.73</v>
      </c>
      <c r="I929" s="208">
        <v>-544.79</v>
      </c>
      <c r="J929" s="208">
        <v>-567.9</v>
      </c>
      <c r="K929" s="208">
        <v>-593.58000000000004</v>
      </c>
      <c r="L929" s="208">
        <v>-671.21</v>
      </c>
      <c r="M929" s="208">
        <v>-790.96</v>
      </c>
      <c r="N929" s="208">
        <v>-790.96</v>
      </c>
      <c r="O929" s="208">
        <v>-928.04</v>
      </c>
      <c r="P929" s="208">
        <v>-255.53</v>
      </c>
      <c r="Q929" s="208">
        <v>-373.18</v>
      </c>
      <c r="R929" s="208">
        <v>-452.6</v>
      </c>
      <c r="S929" s="208">
        <v>-493.69</v>
      </c>
      <c r="T929" s="208">
        <v>-499.1</v>
      </c>
      <c r="U929" s="208">
        <v>-521.36</v>
      </c>
      <c r="V929" s="208">
        <v>-540.12</v>
      </c>
      <c r="W929" s="208">
        <v>-562.23</v>
      </c>
      <c r="X929" s="208">
        <v>-621.29</v>
      </c>
      <c r="Y929" s="208">
        <v>-715.89</v>
      </c>
      <c r="Z929" s="208">
        <v>-849.64</v>
      </c>
      <c r="AA929" s="178">
        <f t="shared" si="28"/>
        <v>-849.64</v>
      </c>
    </row>
    <row r="930" spans="1:27" ht="15.75" thickBot="1" x14ac:dyDescent="0.3">
      <c r="A930" s="254" t="str">
        <f t="shared" si="29"/>
        <v>236176</v>
      </c>
      <c r="B930" s="240" t="s">
        <v>2600</v>
      </c>
      <c r="C930" s="188" t="s">
        <v>2601</v>
      </c>
      <c r="D930" s="188" t="s">
        <v>5</v>
      </c>
      <c r="E930" s="209">
        <v>-4014.78</v>
      </c>
      <c r="F930" s="209">
        <v>-4640.18</v>
      </c>
      <c r="G930" s="209">
        <v>-4842.41</v>
      </c>
      <c r="H930" s="209">
        <v>-5152.5600000000004</v>
      </c>
      <c r="I930" s="209">
        <v>-5359.57</v>
      </c>
      <c r="J930" s="209">
        <v>-5617.39</v>
      </c>
      <c r="K930" s="209">
        <v>-5946.62</v>
      </c>
      <c r="L930" s="209">
        <v>-6462.71</v>
      </c>
      <c r="M930" s="209">
        <v>-7442.09</v>
      </c>
      <c r="N930" s="209">
        <v>-7442.09</v>
      </c>
      <c r="O930" s="209">
        <v>-8732.19</v>
      </c>
      <c r="P930" s="209">
        <v>-2322.86</v>
      </c>
      <c r="Q930" s="209">
        <v>-3446.61</v>
      </c>
      <c r="R930" s="209">
        <v>-4221.97</v>
      </c>
      <c r="S930" s="209">
        <v>-4788.68</v>
      </c>
      <c r="T930" s="209">
        <v>-4927.4399999999996</v>
      </c>
      <c r="U930" s="209">
        <v>-5219.54</v>
      </c>
      <c r="V930" s="209">
        <v>-5471.66</v>
      </c>
      <c r="W930" s="209">
        <v>-5737</v>
      </c>
      <c r="X930" s="209">
        <v>-6120.83</v>
      </c>
      <c r="Y930" s="209">
        <v>-6836.02</v>
      </c>
      <c r="Z930" s="209">
        <v>-8011.73</v>
      </c>
      <c r="AA930" s="178">
        <f t="shared" si="28"/>
        <v>-8011.73</v>
      </c>
    </row>
    <row r="931" spans="1:27" ht="15.75" thickBot="1" x14ac:dyDescent="0.3">
      <c r="A931" s="254" t="str">
        <f t="shared" si="29"/>
        <v>236177</v>
      </c>
      <c r="B931" s="240" t="s">
        <v>2602</v>
      </c>
      <c r="C931" s="188" t="s">
        <v>2603</v>
      </c>
      <c r="D931" s="188" t="s">
        <v>5</v>
      </c>
      <c r="E931" s="208">
        <v>-11645.35</v>
      </c>
      <c r="F931" s="208">
        <v>-13125.88</v>
      </c>
      <c r="G931" s="208">
        <v>-13844.58</v>
      </c>
      <c r="H931" s="208">
        <v>-14882.46</v>
      </c>
      <c r="I931" s="208">
        <v>-15906.47</v>
      </c>
      <c r="J931" s="208">
        <v>-17014.82</v>
      </c>
      <c r="K931" s="208">
        <v>-18376.22</v>
      </c>
      <c r="L931" s="208">
        <v>-20303.63</v>
      </c>
      <c r="M931" s="208">
        <v>-23495.27</v>
      </c>
      <c r="N931" s="208">
        <v>-23495.27</v>
      </c>
      <c r="O931" s="208">
        <v>-27115.119999999999</v>
      </c>
      <c r="P931" s="208">
        <v>-6727.6</v>
      </c>
      <c r="Q931" s="208">
        <v>-9619.36</v>
      </c>
      <c r="R931" s="208">
        <v>-11785.58</v>
      </c>
      <c r="S931" s="208">
        <v>-13312.7</v>
      </c>
      <c r="T931" s="208">
        <v>-13962.49</v>
      </c>
      <c r="U931" s="208">
        <v>-15061.03</v>
      </c>
      <c r="V931" s="208">
        <v>-15981.67</v>
      </c>
      <c r="W931" s="208">
        <v>-16970.62</v>
      </c>
      <c r="X931" s="208">
        <v>-18577.189999999999</v>
      </c>
      <c r="Y931" s="208">
        <v>-20934.59</v>
      </c>
      <c r="Z931" s="208">
        <v>-24218.73</v>
      </c>
      <c r="AA931" s="178">
        <f t="shared" si="28"/>
        <v>-24218.73</v>
      </c>
    </row>
    <row r="932" spans="1:27" ht="15.75" thickBot="1" x14ac:dyDescent="0.3">
      <c r="A932" s="254" t="str">
        <f t="shared" si="29"/>
        <v>236179</v>
      </c>
      <c r="B932" s="240" t="s">
        <v>2604</v>
      </c>
      <c r="C932" s="188" t="s">
        <v>2605</v>
      </c>
      <c r="D932" s="188" t="s">
        <v>5</v>
      </c>
      <c r="E932" s="209">
        <v>-4654.93</v>
      </c>
      <c r="F932" s="209">
        <v>-7902.54</v>
      </c>
      <c r="G932" s="209">
        <v>-9557.0300000000007</v>
      </c>
      <c r="H932" s="209">
        <v>-2337.1999999999998</v>
      </c>
      <c r="I932" s="209">
        <v>-4673.5</v>
      </c>
      <c r="J932" s="209">
        <v>-7195.37</v>
      </c>
      <c r="K932" s="209">
        <v>-2711.46</v>
      </c>
      <c r="L932" s="209">
        <v>-6247.47</v>
      </c>
      <c r="M932" s="209">
        <v>-12168.21</v>
      </c>
      <c r="N932" s="209">
        <v>-12168.21</v>
      </c>
      <c r="O932" s="209">
        <v>-6951.13</v>
      </c>
      <c r="P932" s="209">
        <v>-12706.09</v>
      </c>
      <c r="Q932" s="209">
        <v>-18296.09</v>
      </c>
      <c r="R932" s="209">
        <v>-4288.46</v>
      </c>
      <c r="S932" s="209">
        <v>-7370.06</v>
      </c>
      <c r="T932" s="209">
        <v>-9092.19</v>
      </c>
      <c r="U932" s="209">
        <v>-2598.34</v>
      </c>
      <c r="V932" s="209">
        <v>-4945.7</v>
      </c>
      <c r="W932" s="209">
        <v>-7153.01</v>
      </c>
      <c r="X932" s="209">
        <v>-3257.28</v>
      </c>
      <c r="Y932" s="209">
        <v>-7491.24</v>
      </c>
      <c r="Z932" s="209">
        <v>-13600.92</v>
      </c>
      <c r="AA932" s="178">
        <f t="shared" si="28"/>
        <v>-13600.92</v>
      </c>
    </row>
    <row r="933" spans="1:27" ht="15.75" thickBot="1" x14ac:dyDescent="0.3">
      <c r="A933" s="254" t="str">
        <f t="shared" si="29"/>
        <v>236180</v>
      </c>
      <c r="B933" s="240" t="s">
        <v>2606</v>
      </c>
      <c r="C933" s="188" t="s">
        <v>2607</v>
      </c>
      <c r="D933" s="188" t="s">
        <v>5</v>
      </c>
      <c r="E933" s="208">
        <v>-35237.46</v>
      </c>
      <c r="F933" s="208">
        <v>-40960.639999999999</v>
      </c>
      <c r="G933" s="208">
        <v>-44119.02</v>
      </c>
      <c r="H933" s="208">
        <v>-48091.29</v>
      </c>
      <c r="I933" s="208">
        <v>-52382.57</v>
      </c>
      <c r="J933" s="208">
        <v>-56675.39</v>
      </c>
      <c r="K933" s="208">
        <v>-61889.69</v>
      </c>
      <c r="L933" s="208">
        <v>-69008.33</v>
      </c>
      <c r="M933" s="208">
        <v>-78095.960000000006</v>
      </c>
      <c r="N933" s="208">
        <v>-78095.960000000006</v>
      </c>
      <c r="O933" s="208">
        <v>-88074.19</v>
      </c>
      <c r="P933" s="208">
        <v>-19543.759999999998</v>
      </c>
      <c r="Q933" s="208">
        <v>-28226.22</v>
      </c>
      <c r="R933" s="208">
        <v>-35297.25</v>
      </c>
      <c r="S933" s="208">
        <v>-41223.82</v>
      </c>
      <c r="T933" s="208">
        <v>-43948.68</v>
      </c>
      <c r="U933" s="208">
        <v>-48048.77</v>
      </c>
      <c r="V933" s="208">
        <v>-51915.43</v>
      </c>
      <c r="W933" s="208">
        <v>-55781.59</v>
      </c>
      <c r="X933" s="208">
        <v>-61916.29</v>
      </c>
      <c r="Y933" s="208">
        <v>-69113.17</v>
      </c>
      <c r="Z933" s="208">
        <v>-79268.88</v>
      </c>
      <c r="AA933" s="178">
        <f t="shared" si="28"/>
        <v>-79268.88</v>
      </c>
    </row>
    <row r="934" spans="1:27" ht="15.75" thickBot="1" x14ac:dyDescent="0.3">
      <c r="A934" s="254" t="str">
        <f t="shared" si="29"/>
        <v>236181</v>
      </c>
      <c r="B934" s="240" t="s">
        <v>2608</v>
      </c>
      <c r="C934" s="188" t="s">
        <v>2609</v>
      </c>
      <c r="D934" s="188" t="s">
        <v>5</v>
      </c>
      <c r="E934" s="209">
        <v>-18467.77</v>
      </c>
      <c r="F934" s="209">
        <v>-21211.06</v>
      </c>
      <c r="G934" s="209">
        <v>-22682.27</v>
      </c>
      <c r="H934" s="209">
        <v>-24762.38</v>
      </c>
      <c r="I934" s="209">
        <v>-26689.18</v>
      </c>
      <c r="J934" s="209">
        <v>-28701.22</v>
      </c>
      <c r="K934" s="209">
        <v>-31458.85</v>
      </c>
      <c r="L934" s="209">
        <v>-33990.910000000003</v>
      </c>
      <c r="M934" s="209">
        <v>-38397.54</v>
      </c>
      <c r="N934" s="209">
        <v>-38397.54</v>
      </c>
      <c r="O934" s="209">
        <v>-42263.31</v>
      </c>
      <c r="P934" s="209">
        <v>-7599.3</v>
      </c>
      <c r="Q934" s="209">
        <v>-14308.67</v>
      </c>
      <c r="R934" s="209">
        <v>-16829.77</v>
      </c>
      <c r="S934" s="209">
        <v>-18519.38</v>
      </c>
      <c r="T934" s="209">
        <v>-18525.09</v>
      </c>
      <c r="U934" s="209">
        <v>-19672.919999999998</v>
      </c>
      <c r="V934" s="209">
        <v>-20679.73</v>
      </c>
      <c r="W934" s="209">
        <v>-21960.85</v>
      </c>
      <c r="X934" s="209">
        <v>-24253.49</v>
      </c>
      <c r="Y934" s="209">
        <v>-27268.34</v>
      </c>
      <c r="Z934" s="209">
        <v>-31691.61</v>
      </c>
      <c r="AA934" s="178">
        <f t="shared" si="28"/>
        <v>-31691.61</v>
      </c>
    </row>
    <row r="935" spans="1:27" ht="15.75" thickBot="1" x14ac:dyDescent="0.3">
      <c r="A935" s="254" t="str">
        <f t="shared" si="29"/>
        <v>236182</v>
      </c>
      <c r="B935" s="240" t="s">
        <v>2610</v>
      </c>
      <c r="C935" s="188" t="s">
        <v>2611</v>
      </c>
      <c r="D935" s="188" t="s">
        <v>5</v>
      </c>
      <c r="E935" s="208">
        <v>-10759.33</v>
      </c>
      <c r="F935" s="208">
        <v>-4827.17</v>
      </c>
      <c r="G935" s="208">
        <v>-6949.72</v>
      </c>
      <c r="H935" s="208">
        <v>-9051.8799999999992</v>
      </c>
      <c r="I935" s="208">
        <v>-4136.4399999999996</v>
      </c>
      <c r="J935" s="208">
        <v>-6156.22</v>
      </c>
      <c r="K935" s="208">
        <v>-31432.240000000002</v>
      </c>
      <c r="L935" s="208">
        <v>-29142.33</v>
      </c>
      <c r="M935" s="208">
        <v>-35239.65</v>
      </c>
      <c r="N935" s="208">
        <v>-35239.65</v>
      </c>
      <c r="O935" s="208">
        <v>-38280.379999999997</v>
      </c>
      <c r="P935" s="208">
        <v>-7640.2</v>
      </c>
      <c r="Q935" s="208">
        <v>-12459.42</v>
      </c>
      <c r="R935" s="208">
        <v>-15185.74</v>
      </c>
      <c r="S935" s="208">
        <v>-5208.45</v>
      </c>
      <c r="T935" s="208">
        <v>-7112.24</v>
      </c>
      <c r="U935" s="208">
        <v>-9467.75</v>
      </c>
      <c r="V935" s="208">
        <v>-4579.1400000000003</v>
      </c>
      <c r="W935" s="208">
        <v>-6796.87</v>
      </c>
      <c r="X935" s="208">
        <v>-9722.84</v>
      </c>
      <c r="Y935" s="208">
        <v>-5773.24</v>
      </c>
      <c r="Z935" s="208">
        <v>-9055.66</v>
      </c>
      <c r="AA935" s="178">
        <f t="shared" si="28"/>
        <v>-9055.66</v>
      </c>
    </row>
    <row r="936" spans="1:27" ht="15.75" thickBot="1" x14ac:dyDescent="0.3">
      <c r="A936" s="254" t="str">
        <f t="shared" si="29"/>
        <v>236183</v>
      </c>
      <c r="B936" s="240" t="s">
        <v>2612</v>
      </c>
      <c r="C936" s="188" t="s">
        <v>2613</v>
      </c>
      <c r="D936" s="188" t="s">
        <v>5</v>
      </c>
      <c r="E936" s="209">
        <v>-33169.870000000003</v>
      </c>
      <c r="F936" s="209">
        <v>-38861.300000000003</v>
      </c>
      <c r="G936" s="209">
        <v>-43070.66</v>
      </c>
      <c r="H936" s="209">
        <v>-48300.61</v>
      </c>
      <c r="I936" s="209">
        <v>-10505.47</v>
      </c>
      <c r="J936" s="209">
        <v>-15924.97</v>
      </c>
      <c r="K936" s="209">
        <v>-21139.29</v>
      </c>
      <c r="L936" s="209">
        <v>-26708.77</v>
      </c>
      <c r="M936" s="209">
        <v>-35100.51</v>
      </c>
      <c r="N936" s="209">
        <v>-35100.51</v>
      </c>
      <c r="O936" s="209">
        <v>-44372.35</v>
      </c>
      <c r="P936" s="209">
        <v>-17991.580000000002</v>
      </c>
      <c r="Q936" s="209">
        <v>-26104.240000000002</v>
      </c>
      <c r="R936" s="209">
        <v>-32867.83</v>
      </c>
      <c r="S936" s="209">
        <v>-38678.199999999997</v>
      </c>
      <c r="T936" s="209">
        <v>-42986.7</v>
      </c>
      <c r="U936" s="209">
        <v>-48474.14</v>
      </c>
      <c r="V936" s="209">
        <v>-10269.39</v>
      </c>
      <c r="W936" s="209">
        <v>-15366.8</v>
      </c>
      <c r="X936" s="209">
        <v>-21293.9</v>
      </c>
      <c r="Y936" s="209">
        <v>-27728.81</v>
      </c>
      <c r="Z936" s="209">
        <v>-36332.25</v>
      </c>
      <c r="AA936" s="178">
        <f t="shared" si="28"/>
        <v>-36332.25</v>
      </c>
    </row>
    <row r="937" spans="1:27" ht="15.75" thickBot="1" x14ac:dyDescent="0.3">
      <c r="A937" s="254" t="str">
        <f t="shared" si="29"/>
        <v>236184</v>
      </c>
      <c r="B937" s="240" t="s">
        <v>2614</v>
      </c>
      <c r="C937" s="188" t="s">
        <v>2615</v>
      </c>
      <c r="D937" s="188" t="s">
        <v>5</v>
      </c>
      <c r="E937" s="208">
        <v>-6277.43</v>
      </c>
      <c r="F937" s="208">
        <v>-1959.55</v>
      </c>
      <c r="G937" s="208">
        <v>-2139.89</v>
      </c>
      <c r="H937" s="208">
        <v>-2514.16</v>
      </c>
      <c r="I937" s="208">
        <v>-693.66</v>
      </c>
      <c r="J937" s="208">
        <v>-1003.55</v>
      </c>
      <c r="K937" s="208">
        <v>-1387.02</v>
      </c>
      <c r="L937" s="208">
        <v>-1026.33</v>
      </c>
      <c r="M937" s="208">
        <v>-2392.1999999999998</v>
      </c>
      <c r="N937" s="208">
        <v>-2392.1999999999998</v>
      </c>
      <c r="O937" s="208">
        <v>-4213.95</v>
      </c>
      <c r="P937" s="208">
        <v>-3570.14</v>
      </c>
      <c r="Q937" s="208">
        <v>-5426.08</v>
      </c>
      <c r="R937" s="208">
        <v>-6522.11</v>
      </c>
      <c r="S937" s="208">
        <v>-1900.45</v>
      </c>
      <c r="T937" s="208">
        <v>-2068.4699999999998</v>
      </c>
      <c r="U937" s="208">
        <v>-2432.09</v>
      </c>
      <c r="V937" s="208">
        <v>-696.02</v>
      </c>
      <c r="W937" s="208">
        <v>-1034.22</v>
      </c>
      <c r="X937" s="208">
        <v>-1515</v>
      </c>
      <c r="Y937" s="208">
        <v>-1487.04</v>
      </c>
      <c r="Z937" s="208">
        <v>-2959.98</v>
      </c>
      <c r="AA937" s="178">
        <f t="shared" si="28"/>
        <v>-2959.98</v>
      </c>
    </row>
    <row r="938" spans="1:27" ht="15.75" thickBot="1" x14ac:dyDescent="0.3">
      <c r="A938" s="254" t="str">
        <f t="shared" si="29"/>
        <v>236185</v>
      </c>
      <c r="B938" s="240" t="s">
        <v>2616</v>
      </c>
      <c r="C938" s="188" t="s">
        <v>2617</v>
      </c>
      <c r="D938" s="188" t="s">
        <v>5</v>
      </c>
      <c r="E938" s="209">
        <v>-44220.3</v>
      </c>
      <c r="F938" s="209">
        <v>-51546.64</v>
      </c>
      <c r="G938" s="209">
        <v>-55837.18</v>
      </c>
      <c r="H938" s="209">
        <v>-61691.15</v>
      </c>
      <c r="I938" s="209">
        <v>-67312.649999999994</v>
      </c>
      <c r="J938" s="209">
        <v>-73075.509999999995</v>
      </c>
      <c r="K938" s="209">
        <v>-79683.08</v>
      </c>
      <c r="L938" s="209">
        <v>-88265.68</v>
      </c>
      <c r="M938" s="209">
        <v>-99994.08</v>
      </c>
      <c r="N938" s="209">
        <v>-99994.08</v>
      </c>
      <c r="O938" s="209">
        <v>-113263.49</v>
      </c>
      <c r="P938" s="209">
        <v>-24998.86</v>
      </c>
      <c r="Q938" s="209">
        <v>-36071.089999999997</v>
      </c>
      <c r="R938" s="209">
        <v>-45753.94</v>
      </c>
      <c r="S938" s="209">
        <v>-52801.71</v>
      </c>
      <c r="T938" s="209">
        <v>-56461.37</v>
      </c>
      <c r="U938" s="209">
        <v>-62347.9</v>
      </c>
      <c r="V938" s="209">
        <v>-67348.19</v>
      </c>
      <c r="W938" s="209">
        <v>-72670.850000000006</v>
      </c>
      <c r="X938" s="209">
        <v>-80076.58</v>
      </c>
      <c r="Y938" s="209">
        <v>-89621.52</v>
      </c>
      <c r="Z938" s="209">
        <v>-101992.75</v>
      </c>
      <c r="AA938" s="178">
        <f t="shared" si="28"/>
        <v>-101992.75</v>
      </c>
    </row>
    <row r="939" spans="1:27" ht="15.75" thickBot="1" x14ac:dyDescent="0.3">
      <c r="A939" s="254" t="str">
        <f t="shared" si="29"/>
        <v>236186</v>
      </c>
      <c r="B939" s="240" t="s">
        <v>2618</v>
      </c>
      <c r="C939" s="188" t="s">
        <v>2619</v>
      </c>
      <c r="D939" s="188" t="s">
        <v>5</v>
      </c>
      <c r="E939" s="208">
        <v>-1386.04</v>
      </c>
      <c r="F939" s="208">
        <v>-1592.24</v>
      </c>
      <c r="G939" s="208">
        <v>-1699.03</v>
      </c>
      <c r="H939" s="208">
        <v>-1798.75</v>
      </c>
      <c r="I939" s="208">
        <v>-1888.01</v>
      </c>
      <c r="J939" s="208">
        <v>-1981.21</v>
      </c>
      <c r="K939" s="208">
        <v>-2149.73</v>
      </c>
      <c r="L939" s="208">
        <v>-2379.04</v>
      </c>
      <c r="M939" s="208">
        <v>-2790.67</v>
      </c>
      <c r="N939" s="208">
        <v>-2790.67</v>
      </c>
      <c r="O939" s="208">
        <v>-3218.57</v>
      </c>
      <c r="P939" s="208">
        <v>-794.04</v>
      </c>
      <c r="Q939" s="208">
        <v>-1187.68</v>
      </c>
      <c r="R939" s="208">
        <v>-1481.04</v>
      </c>
      <c r="S939" s="208">
        <v>-1675.78</v>
      </c>
      <c r="T939" s="208">
        <v>-1750.89</v>
      </c>
      <c r="U939" s="208">
        <v>-1859.03</v>
      </c>
      <c r="V939" s="208">
        <v>-1944.55</v>
      </c>
      <c r="W939" s="208">
        <v>-2041.55</v>
      </c>
      <c r="X939" s="208">
        <v>-2245.6</v>
      </c>
      <c r="Y939" s="208">
        <v>-2523.08</v>
      </c>
      <c r="Z939" s="208">
        <v>-2921.85</v>
      </c>
      <c r="AA939" s="178">
        <f t="shared" si="28"/>
        <v>-2921.85</v>
      </c>
    </row>
    <row r="940" spans="1:27" ht="15.75" thickBot="1" x14ac:dyDescent="0.3">
      <c r="A940" s="254" t="str">
        <f t="shared" si="29"/>
        <v>236187</v>
      </c>
      <c r="B940" s="240" t="s">
        <v>2620</v>
      </c>
      <c r="C940" s="188" t="s">
        <v>2621</v>
      </c>
      <c r="D940" s="188" t="s">
        <v>5</v>
      </c>
      <c r="E940" s="209">
        <v>-40729.86</v>
      </c>
      <c r="F940" s="209">
        <v>-45876.2</v>
      </c>
      <c r="G940" s="209">
        <v>-48465.61</v>
      </c>
      <c r="H940" s="209">
        <v>-51823.67</v>
      </c>
      <c r="I940" s="209">
        <v>-54731.28</v>
      </c>
      <c r="J940" s="209">
        <v>-58053.46</v>
      </c>
      <c r="K940" s="209">
        <v>-62386.93</v>
      </c>
      <c r="L940" s="209">
        <v>-68162.350000000006</v>
      </c>
      <c r="M940" s="209">
        <v>-78148.25</v>
      </c>
      <c r="N940" s="209">
        <v>-78148.25</v>
      </c>
      <c r="O940" s="209">
        <v>-90627.05</v>
      </c>
      <c r="P940" s="209">
        <v>-22713.05</v>
      </c>
      <c r="Q940" s="209">
        <v>-33817.21</v>
      </c>
      <c r="R940" s="209">
        <v>-41172.86</v>
      </c>
      <c r="S940" s="209">
        <v>-46233.75</v>
      </c>
      <c r="T940" s="209">
        <v>-48285.3</v>
      </c>
      <c r="U940" s="209">
        <v>-51707.27</v>
      </c>
      <c r="V940" s="209">
        <v>-54709.69</v>
      </c>
      <c r="W940" s="209">
        <v>-58106.58</v>
      </c>
      <c r="X940" s="209">
        <v>-63218.18</v>
      </c>
      <c r="Y940" s="209">
        <v>-70714.62</v>
      </c>
      <c r="Z940" s="209">
        <v>-81914.429999999993</v>
      </c>
      <c r="AA940" s="178">
        <f t="shared" si="28"/>
        <v>-81914.429999999993</v>
      </c>
    </row>
    <row r="941" spans="1:27" ht="15.75" thickBot="1" x14ac:dyDescent="0.3">
      <c r="A941" s="254" t="str">
        <f t="shared" si="29"/>
        <v>236189</v>
      </c>
      <c r="B941" s="240" t="s">
        <v>2622</v>
      </c>
      <c r="C941" s="188" t="s">
        <v>2623</v>
      </c>
      <c r="D941" s="188" t="s">
        <v>5</v>
      </c>
      <c r="E941" s="208">
        <v>-46707.14</v>
      </c>
      <c r="F941" s="208">
        <v>-53405.01</v>
      </c>
      <c r="G941" s="208">
        <v>-55973.47</v>
      </c>
      <c r="H941" s="208">
        <v>-59294.07</v>
      </c>
      <c r="I941" s="208">
        <v>-62401.65</v>
      </c>
      <c r="J941" s="208">
        <v>-65681.34</v>
      </c>
      <c r="K941" s="208">
        <v>-69517.06</v>
      </c>
      <c r="L941" s="208">
        <v>-74517.22</v>
      </c>
      <c r="M941" s="208">
        <v>-85304.05</v>
      </c>
      <c r="N941" s="208">
        <v>-85304.05</v>
      </c>
      <c r="O941" s="208">
        <v>-99453.4</v>
      </c>
      <c r="P941" s="208">
        <v>-26489.48</v>
      </c>
      <c r="Q941" s="208">
        <v>-40147.54</v>
      </c>
      <c r="R941" s="208">
        <v>-49777.72</v>
      </c>
      <c r="S941" s="208">
        <v>-56806.41</v>
      </c>
      <c r="T941" s="208">
        <v>-58962.71</v>
      </c>
      <c r="U941" s="208">
        <v>-62438.13</v>
      </c>
      <c r="V941" s="208">
        <v>-65798.789999999994</v>
      </c>
      <c r="W941" s="208">
        <v>-69106.289999999994</v>
      </c>
      <c r="X941" s="208">
        <v>-73390.28</v>
      </c>
      <c r="Y941" s="208">
        <v>-82045.72</v>
      </c>
      <c r="Z941" s="208">
        <v>-93287.22</v>
      </c>
      <c r="AA941" s="178">
        <f t="shared" si="28"/>
        <v>-93287.22</v>
      </c>
    </row>
    <row r="942" spans="1:27" ht="15.75" thickBot="1" x14ac:dyDescent="0.3">
      <c r="A942" s="254" t="str">
        <f t="shared" si="29"/>
        <v>236190</v>
      </c>
      <c r="B942" s="240" t="s">
        <v>2624</v>
      </c>
      <c r="C942" s="188" t="s">
        <v>2625</v>
      </c>
      <c r="D942" s="188" t="s">
        <v>5</v>
      </c>
      <c r="E942" s="209">
        <v>-17018.93</v>
      </c>
      <c r="F942" s="209">
        <v>-18734.27</v>
      </c>
      <c r="G942" s="209">
        <v>-19553.060000000001</v>
      </c>
      <c r="H942" s="209">
        <v>-20682.48</v>
      </c>
      <c r="I942" s="209">
        <v>-21700.03</v>
      </c>
      <c r="J942" s="209">
        <v>-22926.799999999999</v>
      </c>
      <c r="K942" s="209">
        <v>-24566.43</v>
      </c>
      <c r="L942" s="209">
        <v>-27182.33</v>
      </c>
      <c r="M942" s="209">
        <v>-31917.77</v>
      </c>
      <c r="N942" s="209">
        <v>-31917.77</v>
      </c>
      <c r="O942" s="209">
        <v>-37373.33</v>
      </c>
      <c r="P942" s="209">
        <v>-10050.11</v>
      </c>
      <c r="Q942" s="209">
        <v>-14238.72</v>
      </c>
      <c r="R942" s="209">
        <v>-17222.14</v>
      </c>
      <c r="S942" s="209">
        <v>-18942.78</v>
      </c>
      <c r="T942" s="209">
        <v>-19578.650000000001</v>
      </c>
      <c r="U942" s="209">
        <v>-20772.82</v>
      </c>
      <c r="V942" s="209">
        <v>-21860.51</v>
      </c>
      <c r="W942" s="209">
        <v>-23014.880000000001</v>
      </c>
      <c r="X942" s="209">
        <v>-25093.32</v>
      </c>
      <c r="Y942" s="209">
        <v>-28313.18</v>
      </c>
      <c r="Z942" s="209">
        <v>-33331.43</v>
      </c>
      <c r="AA942" s="178">
        <f t="shared" si="28"/>
        <v>-33331.43</v>
      </c>
    </row>
    <row r="943" spans="1:27" ht="15.75" thickBot="1" x14ac:dyDescent="0.3">
      <c r="A943" s="254" t="str">
        <f t="shared" si="29"/>
        <v>236191</v>
      </c>
      <c r="B943" s="240" t="s">
        <v>2626</v>
      </c>
      <c r="C943" s="188" t="s">
        <v>2627</v>
      </c>
      <c r="D943" s="188" t="s">
        <v>5</v>
      </c>
      <c r="E943" s="208">
        <v>-88330.45</v>
      </c>
      <c r="F943" s="208">
        <v>-24266.67</v>
      </c>
      <c r="G943" s="208">
        <v>-27992.32</v>
      </c>
      <c r="H943" s="208">
        <v>-33810.67</v>
      </c>
      <c r="I943" s="208">
        <v>-10753.79</v>
      </c>
      <c r="J943" s="208">
        <v>-16921.27</v>
      </c>
      <c r="K943" s="208">
        <v>-25088.71</v>
      </c>
      <c r="L943" s="208">
        <v>-22985.07</v>
      </c>
      <c r="M943" s="208">
        <v>-49594.92</v>
      </c>
      <c r="N943" s="208">
        <v>-49594.92</v>
      </c>
      <c r="O943" s="208">
        <v>-75717.55</v>
      </c>
      <c r="P943" s="208">
        <v>-53822.38</v>
      </c>
      <c r="Q943" s="208">
        <v>-76034.679999999993</v>
      </c>
      <c r="R943" s="208">
        <v>-90790.17</v>
      </c>
      <c r="S943" s="208">
        <v>-23293.88</v>
      </c>
      <c r="T943" s="208">
        <v>-25967.16</v>
      </c>
      <c r="U943" s="208">
        <v>-31882.83</v>
      </c>
      <c r="V943" s="208">
        <v>-11534.92</v>
      </c>
      <c r="W943" s="208">
        <v>-17249.22</v>
      </c>
      <c r="X943" s="208">
        <v>-29254.89</v>
      </c>
      <c r="Y943" s="208">
        <v>-29887.439999999999</v>
      </c>
      <c r="Z943" s="208">
        <v>-58935.21</v>
      </c>
      <c r="AA943" s="178">
        <f t="shared" si="28"/>
        <v>-58935.21</v>
      </c>
    </row>
    <row r="944" spans="1:27" ht="15.75" thickBot="1" x14ac:dyDescent="0.3">
      <c r="A944" s="254" t="str">
        <f t="shared" si="29"/>
        <v>236192</v>
      </c>
      <c r="B944" s="240" t="s">
        <v>2628</v>
      </c>
      <c r="C944" s="188" t="s">
        <v>2629</v>
      </c>
      <c r="D944" s="188" t="s">
        <v>5</v>
      </c>
      <c r="E944" s="209">
        <v>-6447.37</v>
      </c>
      <c r="F944" s="209">
        <v>-7201.39</v>
      </c>
      <c r="G944" s="209">
        <v>-7378.03</v>
      </c>
      <c r="H944" s="209">
        <v>-7659.04</v>
      </c>
      <c r="I944" s="209">
        <v>-7879.47</v>
      </c>
      <c r="J944" s="209">
        <v>-8147.37</v>
      </c>
      <c r="K944" s="209">
        <v>-8599.65</v>
      </c>
      <c r="L944" s="209">
        <v>-9326.5499999999993</v>
      </c>
      <c r="M944" s="209">
        <v>-11001.93</v>
      </c>
      <c r="N944" s="209">
        <v>-11001.93</v>
      </c>
      <c r="O944" s="209">
        <v>-12946.76</v>
      </c>
      <c r="P944" s="209">
        <v>-3673.83</v>
      </c>
      <c r="Q944" s="209">
        <v>-5477.77</v>
      </c>
      <c r="R944" s="209">
        <v>-6486.25</v>
      </c>
      <c r="S944" s="209">
        <v>-7203.75</v>
      </c>
      <c r="T944" s="209">
        <v>-7307.65</v>
      </c>
      <c r="U944" s="209">
        <v>-7597.61</v>
      </c>
      <c r="V944" s="209">
        <v>-7840.82</v>
      </c>
      <c r="W944" s="209">
        <v>-8092.73</v>
      </c>
      <c r="X944" s="209">
        <v>-8698.66</v>
      </c>
      <c r="Y944" s="209">
        <v>-9812.16</v>
      </c>
      <c r="Z944" s="209">
        <v>-11531.1</v>
      </c>
      <c r="AA944" s="178">
        <f t="shared" si="28"/>
        <v>-11531.1</v>
      </c>
    </row>
    <row r="945" spans="1:27" ht="15.75" thickBot="1" x14ac:dyDescent="0.3">
      <c r="A945" s="254" t="str">
        <f t="shared" si="29"/>
        <v>236193</v>
      </c>
      <c r="B945" s="240" t="s">
        <v>2630</v>
      </c>
      <c r="C945" s="188" t="s">
        <v>2631</v>
      </c>
      <c r="D945" s="188" t="s">
        <v>5</v>
      </c>
      <c r="E945" s="208">
        <v>-9341.61</v>
      </c>
      <c r="F945" s="208">
        <v>-2624.36</v>
      </c>
      <c r="G945" s="208">
        <v>-3114.12</v>
      </c>
      <c r="H945" s="208">
        <v>-3807.69</v>
      </c>
      <c r="I945" s="208">
        <v>-1330.03</v>
      </c>
      <c r="J945" s="208">
        <v>-2026.51</v>
      </c>
      <c r="K945" s="208">
        <v>-3017.22</v>
      </c>
      <c r="L945" s="208">
        <v>-2503.64</v>
      </c>
      <c r="M945" s="208">
        <v>-5143.9399999999996</v>
      </c>
      <c r="N945" s="208">
        <v>-5143.9399999999996</v>
      </c>
      <c r="O945" s="208">
        <v>-8088.33</v>
      </c>
      <c r="P945" s="208">
        <v>-5472.8</v>
      </c>
      <c r="Q945" s="208">
        <v>-7705.91</v>
      </c>
      <c r="R945" s="208">
        <v>-9281.57</v>
      </c>
      <c r="S945" s="208">
        <v>-2536.38</v>
      </c>
      <c r="T945" s="208">
        <v>-2858.21</v>
      </c>
      <c r="U945" s="208">
        <v>-3605.63</v>
      </c>
      <c r="V945" s="208">
        <v>-1375.55</v>
      </c>
      <c r="W945" s="208">
        <v>-2078.2199999999998</v>
      </c>
      <c r="X945" s="208">
        <v>-3383.49</v>
      </c>
      <c r="Y945" s="208">
        <v>-3246.59</v>
      </c>
      <c r="Z945" s="208">
        <v>-6013.58</v>
      </c>
      <c r="AA945" s="178">
        <f t="shared" si="28"/>
        <v>-6013.58</v>
      </c>
    </row>
    <row r="946" spans="1:27" ht="15.75" thickBot="1" x14ac:dyDescent="0.3">
      <c r="A946" s="254" t="str">
        <f t="shared" si="29"/>
        <v>236194</v>
      </c>
      <c r="B946" s="240" t="s">
        <v>2632</v>
      </c>
      <c r="C946" s="188" t="s">
        <v>2633</v>
      </c>
      <c r="D946" s="188" t="s">
        <v>5</v>
      </c>
      <c r="E946" s="209">
        <v>-2671.17</v>
      </c>
      <c r="F946" s="209">
        <v>-2864.83</v>
      </c>
      <c r="G946" s="209">
        <v>-2933.66</v>
      </c>
      <c r="H946" s="209">
        <v>-3067.87</v>
      </c>
      <c r="I946" s="209">
        <v>-254.56</v>
      </c>
      <c r="J946" s="209">
        <v>-406.95</v>
      </c>
      <c r="K946" s="209">
        <v>-658.08</v>
      </c>
      <c r="L946" s="209">
        <v>-1216.8399999999999</v>
      </c>
      <c r="M946" s="209">
        <v>-2017.9</v>
      </c>
      <c r="N946" s="209">
        <v>-2017.9</v>
      </c>
      <c r="O946" s="209">
        <v>-2876.86</v>
      </c>
      <c r="P946" s="209">
        <v>-1669.25</v>
      </c>
      <c r="Q946" s="209">
        <v>-2326.44</v>
      </c>
      <c r="R946" s="209">
        <v>-2767.65</v>
      </c>
      <c r="S946" s="209">
        <v>-2977.71</v>
      </c>
      <c r="T946" s="209">
        <v>-3011.69</v>
      </c>
      <c r="U946" s="209">
        <v>-3153.41</v>
      </c>
      <c r="V946" s="209">
        <v>-265.97000000000003</v>
      </c>
      <c r="W946" s="209">
        <v>-400.67</v>
      </c>
      <c r="X946" s="209">
        <v>-805.52</v>
      </c>
      <c r="Y946" s="209">
        <v>-1365.02</v>
      </c>
      <c r="Z946" s="209">
        <v>-2243.2800000000002</v>
      </c>
      <c r="AA946" s="178">
        <f t="shared" si="28"/>
        <v>-2243.2800000000002</v>
      </c>
    </row>
    <row r="947" spans="1:27" ht="15.75" thickBot="1" x14ac:dyDescent="0.3">
      <c r="A947" s="254" t="str">
        <f t="shared" si="29"/>
        <v>236195</v>
      </c>
      <c r="B947" s="240" t="s">
        <v>2634</v>
      </c>
      <c r="C947" s="188" t="s">
        <v>2635</v>
      </c>
      <c r="D947" s="188" t="s">
        <v>5</v>
      </c>
      <c r="E947" s="208">
        <v>-20251.560000000001</v>
      </c>
      <c r="F947" s="208">
        <v>-35479.980000000003</v>
      </c>
      <c r="G947" s="208">
        <v>-43233.2</v>
      </c>
      <c r="H947" s="208">
        <v>-4526.47</v>
      </c>
      <c r="I947" s="208">
        <v>-10864.36</v>
      </c>
      <c r="J947" s="208">
        <v>-17122.3</v>
      </c>
      <c r="K947" s="208">
        <v>-7484.75</v>
      </c>
      <c r="L947" s="208">
        <v>-17797.759999999998</v>
      </c>
      <c r="M947" s="208">
        <v>-38590.120000000003</v>
      </c>
      <c r="N947" s="208">
        <v>-38590.120000000003</v>
      </c>
      <c r="O947" s="208">
        <v>-30162.83</v>
      </c>
      <c r="P947" s="208">
        <v>-58159.76</v>
      </c>
      <c r="Q947" s="208">
        <v>-87494.96</v>
      </c>
      <c r="R947" s="208">
        <v>-20712.2</v>
      </c>
      <c r="S947" s="208">
        <v>-35693.69</v>
      </c>
      <c r="T947" s="208">
        <v>-43199.33</v>
      </c>
      <c r="U947" s="208">
        <v>-2835.99</v>
      </c>
      <c r="V947" s="208">
        <v>-10122.950000000001</v>
      </c>
      <c r="W947" s="208">
        <v>-15718.22</v>
      </c>
      <c r="X947" s="208">
        <v>-7804.58</v>
      </c>
      <c r="Y947" s="208">
        <v>-22648.31</v>
      </c>
      <c r="Z947" s="208">
        <v>-44526.81</v>
      </c>
      <c r="AA947" s="178">
        <f t="shared" si="28"/>
        <v>-44526.81</v>
      </c>
    </row>
    <row r="948" spans="1:27" ht="15.75" thickBot="1" x14ac:dyDescent="0.3">
      <c r="A948" s="254" t="str">
        <f t="shared" si="29"/>
        <v>236196</v>
      </c>
      <c r="B948" s="240" t="s">
        <v>2636</v>
      </c>
      <c r="C948" s="188" t="s">
        <v>2637</v>
      </c>
      <c r="D948" s="188" t="s">
        <v>5</v>
      </c>
      <c r="E948" s="209">
        <v>-106.28</v>
      </c>
      <c r="F948" s="209">
        <v>-113.67</v>
      </c>
      <c r="G948" s="209">
        <v>-118.55</v>
      </c>
      <c r="H948" s="209">
        <v>-125.93</v>
      </c>
      <c r="I948" s="209">
        <v>-130.5</v>
      </c>
      <c r="J948" s="209">
        <v>-135.9</v>
      </c>
      <c r="K948" s="209">
        <v>-144.11000000000001</v>
      </c>
      <c r="L948" s="209">
        <v>-157.57</v>
      </c>
      <c r="M948" s="209">
        <v>-177.36</v>
      </c>
      <c r="N948" s="209">
        <v>-177.36</v>
      </c>
      <c r="O948" s="209">
        <v>-198.89</v>
      </c>
      <c r="P948" s="209">
        <v>-40.76</v>
      </c>
      <c r="Q948" s="209">
        <v>-56.59</v>
      </c>
      <c r="R948" s="209">
        <v>-70.27</v>
      </c>
      <c r="S948" s="209">
        <v>-77.16</v>
      </c>
      <c r="T948" s="209">
        <v>-79.06</v>
      </c>
      <c r="U948" s="209">
        <v>-83.84</v>
      </c>
      <c r="V948" s="209">
        <v>-88.25</v>
      </c>
      <c r="W948" s="209">
        <v>-93.02</v>
      </c>
      <c r="X948" s="209">
        <v>-103.2</v>
      </c>
      <c r="Y948" s="209">
        <v>-117.55</v>
      </c>
      <c r="Z948" s="209">
        <v>-139.16999999999999</v>
      </c>
      <c r="AA948" s="178">
        <f t="shared" si="28"/>
        <v>-139.16999999999999</v>
      </c>
    </row>
    <row r="949" spans="1:27" ht="15.75" thickBot="1" x14ac:dyDescent="0.3">
      <c r="A949" s="254" t="str">
        <f t="shared" si="29"/>
        <v>236197</v>
      </c>
      <c r="B949" s="240" t="s">
        <v>2638</v>
      </c>
      <c r="C949" s="188" t="s">
        <v>2639</v>
      </c>
      <c r="D949" s="188" t="s">
        <v>5</v>
      </c>
      <c r="E949" s="208">
        <v>-2252.9699999999998</v>
      </c>
      <c r="F949" s="208">
        <v>-2612.98</v>
      </c>
      <c r="G949" s="208">
        <v>-2782.26</v>
      </c>
      <c r="H949" s="208">
        <v>-72.77</v>
      </c>
      <c r="I949" s="208">
        <v>-197.56</v>
      </c>
      <c r="J949" s="208">
        <v>-314.92</v>
      </c>
      <c r="K949" s="208">
        <v>-470.04</v>
      </c>
      <c r="L949" s="208">
        <v>-723.29</v>
      </c>
      <c r="M949" s="208">
        <v>-1166.8900000000001</v>
      </c>
      <c r="N949" s="208">
        <v>-1166.8900000000001</v>
      </c>
      <c r="O949" s="208">
        <v>-1854.04</v>
      </c>
      <c r="P949" s="208">
        <v>-1276.6500000000001</v>
      </c>
      <c r="Q949" s="208">
        <v>-1906.27</v>
      </c>
      <c r="R949" s="208">
        <v>-2407.1799999999998</v>
      </c>
      <c r="S949" s="208">
        <v>-2738.76</v>
      </c>
      <c r="T949" s="208">
        <v>-2910.07</v>
      </c>
      <c r="U949" s="208">
        <v>-2956.56</v>
      </c>
      <c r="V949" s="208">
        <v>-177.15</v>
      </c>
      <c r="W949" s="208">
        <v>-296.27999999999997</v>
      </c>
      <c r="X949" s="208">
        <v>-471.73</v>
      </c>
      <c r="Y949" s="208">
        <v>-837.07</v>
      </c>
      <c r="Z949" s="208">
        <v>-1417.68</v>
      </c>
      <c r="AA949" s="178">
        <f t="shared" si="28"/>
        <v>-1417.68</v>
      </c>
    </row>
    <row r="950" spans="1:27" ht="15.75" thickBot="1" x14ac:dyDescent="0.3">
      <c r="A950" s="254" t="str">
        <f t="shared" si="29"/>
        <v>236198</v>
      </c>
      <c r="B950" s="240" t="s">
        <v>2640</v>
      </c>
      <c r="C950" s="188" t="s">
        <v>2641</v>
      </c>
      <c r="D950" s="188" t="s">
        <v>5</v>
      </c>
      <c r="E950" s="209">
        <v>-1155.99</v>
      </c>
      <c r="F950" s="209">
        <v>-776.7</v>
      </c>
      <c r="G950" s="209">
        <v>-233.03</v>
      </c>
      <c r="H950" s="209">
        <v>-358.53</v>
      </c>
      <c r="I950" s="209">
        <v>-310.04000000000002</v>
      </c>
      <c r="J950" s="209">
        <v>-437.97</v>
      </c>
      <c r="K950" s="209">
        <v>-431.79</v>
      </c>
      <c r="L950" s="209">
        <v>-683.93</v>
      </c>
      <c r="M950" s="209">
        <v>-1601.67</v>
      </c>
      <c r="N950" s="209">
        <v>-1601.67</v>
      </c>
      <c r="O950" s="209">
        <v>-1633.73</v>
      </c>
      <c r="P950" s="209">
        <v>-1532.82</v>
      </c>
      <c r="Q950" s="209">
        <v>-1845.05</v>
      </c>
      <c r="R950" s="209">
        <v>-976.85</v>
      </c>
      <c r="S950" s="209">
        <v>-685.79</v>
      </c>
      <c r="T950" s="209">
        <v>-158.88</v>
      </c>
      <c r="U950" s="209">
        <v>-350.19</v>
      </c>
      <c r="V950" s="209">
        <v>-339.46</v>
      </c>
      <c r="W950" s="209">
        <v>-363.88</v>
      </c>
      <c r="X950" s="209">
        <v>-561.76</v>
      </c>
      <c r="Y950" s="209">
        <v>-943.48</v>
      </c>
      <c r="Z950" s="209">
        <v>-1598.63</v>
      </c>
      <c r="AA950" s="178">
        <f t="shared" si="28"/>
        <v>-1598.63</v>
      </c>
    </row>
    <row r="951" spans="1:27" ht="15.75" thickBot="1" x14ac:dyDescent="0.3">
      <c r="A951" s="254" t="str">
        <f t="shared" si="29"/>
        <v>236199</v>
      </c>
      <c r="B951" s="240" t="s">
        <v>2642</v>
      </c>
      <c r="C951" s="188" t="s">
        <v>2643</v>
      </c>
      <c r="D951" s="188" t="s">
        <v>5</v>
      </c>
      <c r="E951" s="208">
        <v>-7647.43</v>
      </c>
      <c r="F951" s="208">
        <v>-8885.82</v>
      </c>
      <c r="G951" s="208">
        <v>-9667.34</v>
      </c>
      <c r="H951" s="208">
        <v>-10619.53</v>
      </c>
      <c r="I951" s="208">
        <v>-11583.14</v>
      </c>
      <c r="J951" s="208">
        <v>-12623.03</v>
      </c>
      <c r="K951" s="208">
        <v>-13729.3</v>
      </c>
      <c r="L951" s="208">
        <v>-15127.66</v>
      </c>
      <c r="M951" s="208">
        <v>-17215.509999999998</v>
      </c>
      <c r="N951" s="208">
        <v>-17215.509999999998</v>
      </c>
      <c r="O951" s="208">
        <v>-19503.599999999999</v>
      </c>
      <c r="P951" s="208">
        <v>-4270.7700000000004</v>
      </c>
      <c r="Q951" s="208">
        <v>-6151.36</v>
      </c>
      <c r="R951" s="208">
        <v>-7751.1</v>
      </c>
      <c r="S951" s="208">
        <v>-8953.58</v>
      </c>
      <c r="T951" s="208">
        <v>-9661.86</v>
      </c>
      <c r="U951" s="208">
        <v>-10579.29</v>
      </c>
      <c r="V951" s="208">
        <v>-11460</v>
      </c>
      <c r="W951" s="208">
        <v>-12317.01</v>
      </c>
      <c r="X951" s="208">
        <v>-13527.52</v>
      </c>
      <c r="Y951" s="208">
        <v>-15138.38</v>
      </c>
      <c r="Z951" s="208">
        <v>-17243.73</v>
      </c>
      <c r="AA951" s="178">
        <f t="shared" si="28"/>
        <v>-17243.73</v>
      </c>
    </row>
    <row r="952" spans="1:27" ht="15.75" thickBot="1" x14ac:dyDescent="0.3">
      <c r="A952" s="254" t="str">
        <f t="shared" si="29"/>
        <v>236200</v>
      </c>
      <c r="B952" s="240" t="s">
        <v>2644</v>
      </c>
      <c r="C952" s="188" t="s">
        <v>2645</v>
      </c>
      <c r="D952" s="188" t="s">
        <v>5</v>
      </c>
      <c r="E952" s="209">
        <v>-10878.95</v>
      </c>
      <c r="F952" s="209">
        <v>-12307.89</v>
      </c>
      <c r="G952" s="209">
        <v>-13191.68</v>
      </c>
      <c r="H952" s="209">
        <v>-14335.79</v>
      </c>
      <c r="I952" s="209">
        <v>-15369.65</v>
      </c>
      <c r="J952" s="209">
        <v>-16565.02</v>
      </c>
      <c r="K952" s="209">
        <v>-18222.66</v>
      </c>
      <c r="L952" s="209">
        <v>-20198.79</v>
      </c>
      <c r="M952" s="209">
        <v>-23560.36</v>
      </c>
      <c r="N952" s="209">
        <v>-23560.36</v>
      </c>
      <c r="O952" s="209">
        <v>-27401.119999999999</v>
      </c>
      <c r="P952" s="209">
        <v>-8003.64</v>
      </c>
      <c r="Q952" s="209">
        <v>-11390.03</v>
      </c>
      <c r="R952" s="209">
        <v>-13849.69</v>
      </c>
      <c r="S952" s="209">
        <v>-15469.47</v>
      </c>
      <c r="T952" s="209">
        <v>-16546.259999999998</v>
      </c>
      <c r="U952" s="209">
        <v>-17971.560000000001</v>
      </c>
      <c r="V952" s="209">
        <v>-19359.95</v>
      </c>
      <c r="W952" s="209">
        <v>-20763.810000000001</v>
      </c>
      <c r="X952" s="209">
        <v>-22686.35</v>
      </c>
      <c r="Y952" s="209">
        <v>-25276.29</v>
      </c>
      <c r="Z952" s="209">
        <v>-29355.87</v>
      </c>
      <c r="AA952" s="178">
        <f t="shared" si="28"/>
        <v>-29355.87</v>
      </c>
    </row>
    <row r="953" spans="1:27" ht="15.75" thickBot="1" x14ac:dyDescent="0.3">
      <c r="A953" s="254" t="str">
        <f t="shared" si="29"/>
        <v>236213</v>
      </c>
      <c r="B953" s="240" t="s">
        <v>2646</v>
      </c>
      <c r="C953" s="188" t="s">
        <v>2647</v>
      </c>
      <c r="D953" s="188" t="s">
        <v>5</v>
      </c>
      <c r="E953" s="208">
        <v>-2073.83</v>
      </c>
      <c r="F953" s="208">
        <v>-2271.31</v>
      </c>
      <c r="G953" s="208">
        <v>-2348.5500000000002</v>
      </c>
      <c r="H953" s="208">
        <v>-2476.2600000000002</v>
      </c>
      <c r="I953" s="208">
        <v>-2585.79</v>
      </c>
      <c r="J953" s="208">
        <v>-2726.54</v>
      </c>
      <c r="K953" s="208">
        <v>-2912.2</v>
      </c>
      <c r="L953" s="208">
        <v>-3343.8</v>
      </c>
      <c r="M953" s="208">
        <v>-3983.76</v>
      </c>
      <c r="N953" s="208">
        <v>-3983.76</v>
      </c>
      <c r="O953" s="208">
        <v>-4662.58</v>
      </c>
      <c r="P953" s="208">
        <v>-1354.77</v>
      </c>
      <c r="Q953" s="208">
        <v>-1870.05</v>
      </c>
      <c r="R953" s="208">
        <v>-2234.9299999999998</v>
      </c>
      <c r="S953" s="208">
        <v>-2471.1</v>
      </c>
      <c r="T953" s="208">
        <v>-2506.71</v>
      </c>
      <c r="U953" s="208">
        <v>-2660.39</v>
      </c>
      <c r="V953" s="208">
        <v>-2790.33</v>
      </c>
      <c r="W953" s="208">
        <v>-2954.49</v>
      </c>
      <c r="X953" s="208">
        <v>-3356.69</v>
      </c>
      <c r="Y953" s="208">
        <v>-3966.43</v>
      </c>
      <c r="Z953" s="208">
        <v>-4850.33</v>
      </c>
      <c r="AA953" s="178">
        <f t="shared" si="28"/>
        <v>-4850.33</v>
      </c>
    </row>
    <row r="954" spans="1:27" ht="15.75" thickBot="1" x14ac:dyDescent="0.3">
      <c r="A954" s="254" t="str">
        <f t="shared" si="29"/>
        <v>236214</v>
      </c>
      <c r="B954" s="240" t="s">
        <v>2648</v>
      </c>
      <c r="C954" s="188" t="s">
        <v>2649</v>
      </c>
      <c r="D954" s="188" t="s">
        <v>5</v>
      </c>
      <c r="E954" s="209">
        <v>-108826.72</v>
      </c>
      <c r="F954" s="209">
        <v>-37831.21</v>
      </c>
      <c r="G954" s="209">
        <v>-44397.69</v>
      </c>
      <c r="H954" s="209">
        <v>-50259.76</v>
      </c>
      <c r="I954" s="209">
        <v>-12583.83</v>
      </c>
      <c r="J954" s="209">
        <v>-18944.63</v>
      </c>
      <c r="K954" s="209">
        <v>-27003.47</v>
      </c>
      <c r="L954" s="209">
        <v>-20006.95</v>
      </c>
      <c r="M954" s="209">
        <v>-41130.29</v>
      </c>
      <c r="N954" s="209">
        <v>-41130.29</v>
      </c>
      <c r="O954" s="209">
        <v>-72935.7</v>
      </c>
      <c r="P954" s="209">
        <v>-58833.86</v>
      </c>
      <c r="Q954" s="209">
        <v>-90684.1</v>
      </c>
      <c r="R954" s="209">
        <v>-110655.14</v>
      </c>
      <c r="S954" s="209">
        <v>-34881.5</v>
      </c>
      <c r="T954" s="209">
        <v>-42641.56</v>
      </c>
      <c r="U954" s="209">
        <v>-46376.24</v>
      </c>
      <c r="V954" s="209">
        <v>-10297.049999999999</v>
      </c>
      <c r="W954" s="209">
        <v>-16661.63</v>
      </c>
      <c r="X954" s="209">
        <v>-25059.98</v>
      </c>
      <c r="Y954" s="209">
        <v>-24141.74</v>
      </c>
      <c r="Z954" s="209">
        <v>-50481.58</v>
      </c>
      <c r="AA954" s="178">
        <f t="shared" si="28"/>
        <v>-50481.58</v>
      </c>
    </row>
    <row r="955" spans="1:27" ht="15.75" thickBot="1" x14ac:dyDescent="0.3">
      <c r="A955" s="254" t="str">
        <f t="shared" si="29"/>
        <v>236215</v>
      </c>
      <c r="B955" s="240" t="s">
        <v>2650</v>
      </c>
      <c r="C955" s="188" t="s">
        <v>2651</v>
      </c>
      <c r="D955" s="188" t="s">
        <v>5</v>
      </c>
      <c r="E955" s="208">
        <v>-7291.52</v>
      </c>
      <c r="F955" s="208">
        <v>-8011.94</v>
      </c>
      <c r="G955" s="208">
        <v>-8384.02</v>
      </c>
      <c r="H955" s="208">
        <v>-8911.23</v>
      </c>
      <c r="I955" s="208">
        <v>-9405.35</v>
      </c>
      <c r="J955" s="208">
        <v>-10063.68</v>
      </c>
      <c r="K955" s="208">
        <v>-10835.23</v>
      </c>
      <c r="L955" s="208">
        <v>-12369.26</v>
      </c>
      <c r="M955" s="208">
        <v>-14597.67</v>
      </c>
      <c r="N955" s="208">
        <v>-14597.67</v>
      </c>
      <c r="O955" s="208">
        <v>-16904.75</v>
      </c>
      <c r="P955" s="208">
        <v>-4392.96</v>
      </c>
      <c r="Q955" s="208">
        <v>-5985.7</v>
      </c>
      <c r="R955" s="208">
        <v>-7254.4</v>
      </c>
      <c r="S955" s="208">
        <v>-8052.98</v>
      </c>
      <c r="T955" s="208">
        <v>-8293.69</v>
      </c>
      <c r="U955" s="208">
        <v>-8856.68</v>
      </c>
      <c r="V955" s="208">
        <v>-9355.9500000000007</v>
      </c>
      <c r="W955" s="208">
        <v>-9908.9699999999993</v>
      </c>
      <c r="X955" s="208">
        <v>-10970.11</v>
      </c>
      <c r="Y955" s="208">
        <v>-12616.15</v>
      </c>
      <c r="Z955" s="208">
        <v>-15137.47</v>
      </c>
      <c r="AA955" s="178">
        <f t="shared" si="28"/>
        <v>-15137.47</v>
      </c>
    </row>
    <row r="956" spans="1:27" ht="15.75" thickBot="1" x14ac:dyDescent="0.3">
      <c r="A956" s="254" t="str">
        <f t="shared" si="29"/>
        <v>236217</v>
      </c>
      <c r="B956" s="240" t="s">
        <v>2652</v>
      </c>
      <c r="C956" s="188" t="s">
        <v>2653</v>
      </c>
      <c r="D956" s="188" t="s">
        <v>5</v>
      </c>
      <c r="E956" s="209">
        <v>-15687.46</v>
      </c>
      <c r="F956" s="209">
        <v>-19227.75</v>
      </c>
      <c r="G956" s="209">
        <v>-21626.43</v>
      </c>
      <c r="H956" s="209">
        <v>-23128.52</v>
      </c>
      <c r="I956" s="209">
        <v>-25505.01</v>
      </c>
      <c r="J956" s="209">
        <v>-27667.57</v>
      </c>
      <c r="K956" s="209">
        <v>-29924.93</v>
      </c>
      <c r="L956" s="209">
        <v>-32442.52</v>
      </c>
      <c r="M956" s="209">
        <v>-35798.550000000003</v>
      </c>
      <c r="N956" s="209">
        <v>-35798.550000000003</v>
      </c>
      <c r="O956" s="209">
        <v>-39958.53</v>
      </c>
      <c r="P956" s="209">
        <v>-8054.35</v>
      </c>
      <c r="Q956" s="209">
        <v>-12028.92</v>
      </c>
      <c r="R956" s="209">
        <v>-15504.69</v>
      </c>
      <c r="S956" s="209">
        <v>-18749.91</v>
      </c>
      <c r="T956" s="209">
        <v>-21199.119999999999</v>
      </c>
      <c r="U956" s="209">
        <v>-22411.85</v>
      </c>
      <c r="V956" s="209">
        <v>-24755.47</v>
      </c>
      <c r="W956" s="209">
        <v>-26666.12</v>
      </c>
      <c r="X956" s="209">
        <v>-28648.87</v>
      </c>
      <c r="Y956" s="209">
        <v>-31724.54</v>
      </c>
      <c r="Z956" s="209">
        <v>-34894.83</v>
      </c>
      <c r="AA956" s="178">
        <f t="shared" si="28"/>
        <v>-34894.83</v>
      </c>
    </row>
    <row r="957" spans="1:27" ht="15.75" thickBot="1" x14ac:dyDescent="0.3">
      <c r="A957" s="254" t="str">
        <f t="shared" si="29"/>
        <v>236218</v>
      </c>
      <c r="B957" s="240" t="s">
        <v>2654</v>
      </c>
      <c r="C957" s="188" t="s">
        <v>2655</v>
      </c>
      <c r="D957" s="188" t="s">
        <v>5</v>
      </c>
      <c r="E957" s="208">
        <v>-7084.14</v>
      </c>
      <c r="F957" s="208">
        <v>-2660.26</v>
      </c>
      <c r="G957" s="208">
        <v>-3006.19</v>
      </c>
      <c r="H957" s="208">
        <v>-3482.5</v>
      </c>
      <c r="I957" s="208">
        <v>-900.47</v>
      </c>
      <c r="J957" s="208">
        <v>-1267.0899999999999</v>
      </c>
      <c r="K957" s="208">
        <v>-1877.51</v>
      </c>
      <c r="L957" s="208">
        <v>-1555.35</v>
      </c>
      <c r="M957" s="208">
        <v>-2957.22</v>
      </c>
      <c r="N957" s="208">
        <v>-2957.22</v>
      </c>
      <c r="O957" s="208">
        <v>-5095.6899999999996</v>
      </c>
      <c r="P957" s="208">
        <v>-3914.18</v>
      </c>
      <c r="Q957" s="208">
        <v>-5874.61</v>
      </c>
      <c r="R957" s="208">
        <v>-7345.68</v>
      </c>
      <c r="S957" s="208">
        <v>-2635.41</v>
      </c>
      <c r="T957" s="208">
        <v>-3247.68</v>
      </c>
      <c r="U957" s="208">
        <v>-3455.52</v>
      </c>
      <c r="V957" s="208">
        <v>-605.5</v>
      </c>
      <c r="W957" s="208">
        <v>-1034.27</v>
      </c>
      <c r="X957" s="208">
        <v>-1665.56</v>
      </c>
      <c r="Y957" s="208">
        <v>-1803.34</v>
      </c>
      <c r="Z957" s="208">
        <v>-3677.69</v>
      </c>
      <c r="AA957" s="178">
        <f t="shared" si="28"/>
        <v>-3677.69</v>
      </c>
    </row>
    <row r="958" spans="1:27" ht="15.75" thickBot="1" x14ac:dyDescent="0.3">
      <c r="A958" s="254" t="str">
        <f t="shared" si="29"/>
        <v>236225</v>
      </c>
      <c r="B958" s="240" t="s">
        <v>2656</v>
      </c>
      <c r="C958" s="188" t="s">
        <v>2657</v>
      </c>
      <c r="D958" s="188" t="s">
        <v>5</v>
      </c>
      <c r="E958" s="209">
        <v>-15910.26</v>
      </c>
      <c r="F958" s="209">
        <v>-18812.97</v>
      </c>
      <c r="G958" s="209">
        <v>-20118.09</v>
      </c>
      <c r="H958" s="209">
        <v>-1770.28</v>
      </c>
      <c r="I958" s="209">
        <v>-3399.2</v>
      </c>
      <c r="J958" s="209">
        <v>-5064.05</v>
      </c>
      <c r="K958" s="209">
        <v>-7100.94</v>
      </c>
      <c r="L958" s="209">
        <v>-9750.85</v>
      </c>
      <c r="M958" s="209">
        <v>-13791.4</v>
      </c>
      <c r="N958" s="209">
        <v>-13791.4</v>
      </c>
      <c r="O958" s="209">
        <v>-18337.75</v>
      </c>
      <c r="P958" s="209">
        <v>-8569.65</v>
      </c>
      <c r="Q958" s="209">
        <v>-12619.01</v>
      </c>
      <c r="R958" s="209">
        <v>-16101.37</v>
      </c>
      <c r="S958" s="209">
        <v>-18686.28</v>
      </c>
      <c r="T958" s="209">
        <v>-19789.28</v>
      </c>
      <c r="U958" s="209">
        <v>-21538.65</v>
      </c>
      <c r="V958" s="209">
        <v>-3240.69</v>
      </c>
      <c r="W958" s="209">
        <v>-4757.2700000000004</v>
      </c>
      <c r="X958" s="209">
        <v>-6954.42</v>
      </c>
      <c r="Y958" s="209">
        <v>-9924.42</v>
      </c>
      <c r="Z958" s="209">
        <v>-13975.31</v>
      </c>
      <c r="AA958" s="178">
        <f t="shared" si="28"/>
        <v>-13975.31</v>
      </c>
    </row>
    <row r="959" spans="1:27" ht="15.75" thickBot="1" x14ac:dyDescent="0.3">
      <c r="A959" s="254" t="str">
        <f t="shared" si="29"/>
        <v>236226</v>
      </c>
      <c r="B959" s="240" t="s">
        <v>2658</v>
      </c>
      <c r="C959" s="188" t="s">
        <v>2659</v>
      </c>
      <c r="D959" s="188" t="s">
        <v>5</v>
      </c>
      <c r="E959" s="208">
        <v>-11757.47</v>
      </c>
      <c r="F959" s="208">
        <v>-13930.84</v>
      </c>
      <c r="G959" s="208">
        <v>-14975.89</v>
      </c>
      <c r="H959" s="208">
        <v>-16386.89</v>
      </c>
      <c r="I959" s="208">
        <v>-17721.16</v>
      </c>
      <c r="J959" s="208">
        <v>-19082.46</v>
      </c>
      <c r="K959" s="208">
        <v>-20633.669999999998</v>
      </c>
      <c r="L959" s="208">
        <v>-22728.3</v>
      </c>
      <c r="M959" s="208">
        <v>-25499.41</v>
      </c>
      <c r="N959" s="208">
        <v>-25499.41</v>
      </c>
      <c r="O959" s="208">
        <v>-28727.69</v>
      </c>
      <c r="P959" s="208">
        <v>-6044.38</v>
      </c>
      <c r="Q959" s="208">
        <v>-9203.89</v>
      </c>
      <c r="R959" s="208">
        <v>-11654.78</v>
      </c>
      <c r="S959" s="208">
        <v>-13854.01</v>
      </c>
      <c r="T959" s="208">
        <v>-14889.82</v>
      </c>
      <c r="U959" s="208">
        <v>-16341.57</v>
      </c>
      <c r="V959" s="208">
        <v>-17511.13</v>
      </c>
      <c r="W959" s="208">
        <v>-18739.45</v>
      </c>
      <c r="X959" s="208">
        <v>-20522.04</v>
      </c>
      <c r="Y959" s="208">
        <v>-22860.87</v>
      </c>
      <c r="Z959" s="208">
        <v>-25913.4</v>
      </c>
      <c r="AA959" s="178">
        <f t="shared" si="28"/>
        <v>-25913.4</v>
      </c>
    </row>
    <row r="960" spans="1:27" ht="15.75" thickBot="1" x14ac:dyDescent="0.3">
      <c r="A960" s="254" t="str">
        <f t="shared" si="29"/>
        <v>236229</v>
      </c>
      <c r="B960" s="240" t="s">
        <v>2660</v>
      </c>
      <c r="C960" s="188" t="s">
        <v>2661</v>
      </c>
      <c r="D960" s="188" t="s">
        <v>5</v>
      </c>
      <c r="E960" s="209">
        <v>-3229.16</v>
      </c>
      <c r="F960" s="209">
        <v>-3948.78</v>
      </c>
      <c r="G960" s="209">
        <v>-4260.3900000000003</v>
      </c>
      <c r="H960" s="209">
        <v>-4717.62</v>
      </c>
      <c r="I960" s="209">
        <v>-5126.43</v>
      </c>
      <c r="J960" s="209">
        <v>-5508.73</v>
      </c>
      <c r="K960" s="209">
        <v>-5965.6</v>
      </c>
      <c r="L960" s="209">
        <v>-6500.78</v>
      </c>
      <c r="M960" s="209">
        <v>-7306.18</v>
      </c>
      <c r="N960" s="209">
        <v>-7306.18</v>
      </c>
      <c r="O960" s="209">
        <v>-8278.26</v>
      </c>
      <c r="P960" s="209">
        <v>-1820.17</v>
      </c>
      <c r="Q960" s="209">
        <v>-2681.54</v>
      </c>
      <c r="R960" s="209">
        <v>-3500.86</v>
      </c>
      <c r="S960" s="209">
        <v>-4150.2</v>
      </c>
      <c r="T960" s="209">
        <v>-4398.5200000000004</v>
      </c>
      <c r="U960" s="209">
        <v>-4920.3900000000003</v>
      </c>
      <c r="V960" s="209">
        <v>-5361.37</v>
      </c>
      <c r="W960" s="209">
        <v>-5855.32</v>
      </c>
      <c r="X960" s="209">
        <v>-6423.7</v>
      </c>
      <c r="Y960" s="209">
        <v>-7065.23</v>
      </c>
      <c r="Z960" s="209">
        <v>-7987.26</v>
      </c>
      <c r="AA960" s="178">
        <f t="shared" si="28"/>
        <v>-7987.26</v>
      </c>
    </row>
    <row r="961" spans="1:27" ht="15.75" thickBot="1" x14ac:dyDescent="0.3">
      <c r="A961" s="254" t="str">
        <f t="shared" si="29"/>
        <v>236230</v>
      </c>
      <c r="B961" s="240" t="s">
        <v>2662</v>
      </c>
      <c r="C961" s="188" t="s">
        <v>2663</v>
      </c>
      <c r="D961" s="188" t="s">
        <v>5</v>
      </c>
      <c r="E961" s="208">
        <v>-4633.88</v>
      </c>
      <c r="F961" s="208">
        <v>-5336.88</v>
      </c>
      <c r="G961" s="208">
        <v>-5575.25</v>
      </c>
      <c r="H961" s="208">
        <v>-6150.01</v>
      </c>
      <c r="I961" s="208">
        <v>-6556.65</v>
      </c>
      <c r="J961" s="208">
        <v>-6986.49</v>
      </c>
      <c r="K961" s="208">
        <v>-7424.19</v>
      </c>
      <c r="L961" s="208">
        <v>-8095.41</v>
      </c>
      <c r="M961" s="208">
        <v>-9269.2800000000007</v>
      </c>
      <c r="N961" s="208">
        <v>-9269.2800000000007</v>
      </c>
      <c r="O961" s="208">
        <v>-10510.6</v>
      </c>
      <c r="P961" s="208">
        <v>-2417.23</v>
      </c>
      <c r="Q961" s="208">
        <v>-3530.86</v>
      </c>
      <c r="R961" s="208">
        <v>-4387.6899999999996</v>
      </c>
      <c r="S961" s="208">
        <v>-4933.4399999999996</v>
      </c>
      <c r="T961" s="208">
        <v>-5153.93</v>
      </c>
      <c r="U961" s="208">
        <v>-5558.65</v>
      </c>
      <c r="V961" s="208">
        <v>-5876.54</v>
      </c>
      <c r="W961" s="208">
        <v>-6204.43</v>
      </c>
      <c r="X961" s="208">
        <v>-6742.32</v>
      </c>
      <c r="Y961" s="208">
        <v>-7550.75</v>
      </c>
      <c r="Z961" s="208">
        <v>-8820.48</v>
      </c>
      <c r="AA961" s="178">
        <f t="shared" si="28"/>
        <v>-8820.48</v>
      </c>
    </row>
    <row r="962" spans="1:27" ht="15.75" thickBot="1" x14ac:dyDescent="0.3">
      <c r="A962" s="254" t="str">
        <f t="shared" si="29"/>
        <v>236232</v>
      </c>
      <c r="B962" s="240" t="s">
        <v>2664</v>
      </c>
      <c r="C962" s="188" t="s">
        <v>2665</v>
      </c>
      <c r="D962" s="188" t="s">
        <v>5</v>
      </c>
      <c r="E962" s="209">
        <v>0</v>
      </c>
      <c r="F962" s="209">
        <v>0</v>
      </c>
      <c r="G962" s="209">
        <v>0</v>
      </c>
      <c r="H962" s="209">
        <v>0</v>
      </c>
      <c r="I962" s="209">
        <v>0</v>
      </c>
      <c r="J962" s="209">
        <v>0</v>
      </c>
      <c r="K962" s="209">
        <v>0</v>
      </c>
      <c r="L962" s="209">
        <v>0</v>
      </c>
      <c r="M962" s="209">
        <v>0</v>
      </c>
      <c r="N962" s="209">
        <v>0</v>
      </c>
      <c r="O962" s="209">
        <v>0</v>
      </c>
      <c r="P962" s="209">
        <v>0</v>
      </c>
      <c r="Q962" s="209">
        <v>0</v>
      </c>
      <c r="R962" s="209">
        <v>0</v>
      </c>
      <c r="S962" s="209">
        <v>0</v>
      </c>
      <c r="T962" s="209">
        <v>0</v>
      </c>
      <c r="U962" s="209">
        <v>0</v>
      </c>
      <c r="V962" s="209">
        <v>0</v>
      </c>
      <c r="W962" s="209">
        <v>0</v>
      </c>
      <c r="X962" s="209">
        <v>0</v>
      </c>
      <c r="Y962" s="209">
        <v>0</v>
      </c>
      <c r="Z962" s="209">
        <v>0</v>
      </c>
      <c r="AA962" s="178">
        <f t="shared" si="28"/>
        <v>0</v>
      </c>
    </row>
    <row r="963" spans="1:27" ht="15.75" thickBot="1" x14ac:dyDescent="0.3">
      <c r="A963" s="254" t="str">
        <f t="shared" si="29"/>
        <v>236995</v>
      </c>
      <c r="B963" s="240" t="s">
        <v>2666</v>
      </c>
      <c r="C963" s="188" t="s">
        <v>2667</v>
      </c>
      <c r="D963" s="188" t="s">
        <v>5</v>
      </c>
      <c r="E963" s="208">
        <v>0</v>
      </c>
      <c r="F963" s="208">
        <v>0</v>
      </c>
      <c r="G963" s="208">
        <v>0</v>
      </c>
      <c r="H963" s="208">
        <v>0</v>
      </c>
      <c r="I963" s="208">
        <v>0</v>
      </c>
      <c r="J963" s="208">
        <v>0</v>
      </c>
      <c r="K963" s="208">
        <v>0</v>
      </c>
      <c r="L963" s="208">
        <v>0</v>
      </c>
      <c r="M963" s="208">
        <v>0</v>
      </c>
      <c r="N963" s="208">
        <v>0</v>
      </c>
      <c r="O963" s="208">
        <v>0</v>
      </c>
      <c r="P963" s="208">
        <v>0</v>
      </c>
      <c r="Q963" s="208">
        <v>0</v>
      </c>
      <c r="R963" s="208">
        <v>0</v>
      </c>
      <c r="S963" s="208">
        <v>0</v>
      </c>
      <c r="T963" s="208">
        <v>0</v>
      </c>
      <c r="U963" s="208">
        <v>0</v>
      </c>
      <c r="V963" s="208">
        <v>0</v>
      </c>
      <c r="W963" s="208">
        <v>0</v>
      </c>
      <c r="X963" s="208">
        <v>0</v>
      </c>
      <c r="Y963" s="208">
        <v>0</v>
      </c>
      <c r="Z963" s="208">
        <v>0</v>
      </c>
      <c r="AA963" s="178">
        <f t="shared" si="28"/>
        <v>0</v>
      </c>
    </row>
    <row r="964" spans="1:27" ht="15.75" thickBot="1" x14ac:dyDescent="0.3">
      <c r="A964" s="254" t="str">
        <f t="shared" si="29"/>
        <v>236998</v>
      </c>
      <c r="B964" s="240" t="s">
        <v>2668</v>
      </c>
      <c r="C964" s="188" t="s">
        <v>2669</v>
      </c>
      <c r="D964" s="188" t="s">
        <v>5</v>
      </c>
      <c r="E964" s="209">
        <v>0</v>
      </c>
      <c r="F964" s="209">
        <v>0</v>
      </c>
      <c r="G964" s="209">
        <v>-773255.09</v>
      </c>
      <c r="H964" s="209">
        <v>-1104690.0900000001</v>
      </c>
      <c r="I964" s="209">
        <v>-1670099.09</v>
      </c>
      <c r="J964" s="209">
        <v>-3004863.09</v>
      </c>
      <c r="K964" s="209">
        <v>-2605771.09</v>
      </c>
      <c r="L964" s="209">
        <v>0</v>
      </c>
      <c r="M964" s="209">
        <v>0</v>
      </c>
      <c r="N964" s="209">
        <v>0</v>
      </c>
      <c r="O964" s="209">
        <v>0</v>
      </c>
      <c r="P964" s="209">
        <v>0</v>
      </c>
      <c r="Q964" s="209">
        <v>-3656472</v>
      </c>
      <c r="R964" s="209">
        <v>3424949.19</v>
      </c>
      <c r="S964" s="209">
        <v>15827259.189999999</v>
      </c>
      <c r="T964" s="209">
        <v>13786083.189999999</v>
      </c>
      <c r="U964" s="209">
        <v>9380662.1899999995</v>
      </c>
      <c r="V964" s="209">
        <v>5091458.1900000004</v>
      </c>
      <c r="W964" s="209">
        <v>2517901.19</v>
      </c>
      <c r="X964" s="209">
        <v>1204163.19</v>
      </c>
      <c r="Y964" s="209">
        <v>5173620.1900000004</v>
      </c>
      <c r="Z964" s="209">
        <v>9029155.1899999995</v>
      </c>
      <c r="AA964" s="178">
        <f t="shared" si="28"/>
        <v>9029155.1899999995</v>
      </c>
    </row>
    <row r="965" spans="1:27" ht="15.75" thickBot="1" x14ac:dyDescent="0.3">
      <c r="A965" s="254" t="str">
        <f t="shared" si="29"/>
        <v>236999</v>
      </c>
      <c r="B965" s="240" t="s">
        <v>2670</v>
      </c>
      <c r="C965" s="188" t="s">
        <v>2671</v>
      </c>
      <c r="D965" s="188" t="s">
        <v>5</v>
      </c>
      <c r="E965" s="208">
        <v>-276500.17</v>
      </c>
      <c r="F965" s="208">
        <v>-163648.85999999999</v>
      </c>
      <c r="G965" s="208">
        <v>-122501.58</v>
      </c>
      <c r="H965" s="208">
        <v>-108590.27</v>
      </c>
      <c r="I965" s="208">
        <v>-96133.59</v>
      </c>
      <c r="J965" s="208">
        <v>-103280.73</v>
      </c>
      <c r="K965" s="208">
        <v>-137136.29</v>
      </c>
      <c r="L965" s="208">
        <v>-205829.29</v>
      </c>
      <c r="M965" s="208">
        <v>-342641.4</v>
      </c>
      <c r="N965" s="208">
        <v>-342641.4</v>
      </c>
      <c r="O965" s="208">
        <v>-391436.6</v>
      </c>
      <c r="P965" s="208">
        <v>-387639.91</v>
      </c>
      <c r="Q965" s="208">
        <v>-416958.23</v>
      </c>
      <c r="R965" s="208">
        <v>-219760.37</v>
      </c>
      <c r="S965" s="208">
        <v>-161335.01999999999</v>
      </c>
      <c r="T965" s="208">
        <v>-118361.43</v>
      </c>
      <c r="U965" s="208">
        <v>-107488.74</v>
      </c>
      <c r="V965" s="208">
        <v>-93940.26</v>
      </c>
      <c r="W965" s="208">
        <v>-98041.63</v>
      </c>
      <c r="X965" s="208">
        <v>-160326.25</v>
      </c>
      <c r="Y965" s="208">
        <v>-269317.56</v>
      </c>
      <c r="Z965" s="208">
        <v>-399121.68</v>
      </c>
      <c r="AA965" s="178">
        <f t="shared" si="28"/>
        <v>-399121.68</v>
      </c>
    </row>
    <row r="966" spans="1:27" ht="15.75" thickBot="1" x14ac:dyDescent="0.3">
      <c r="A966" s="254" t="str">
        <f t="shared" si="29"/>
        <v>500172</v>
      </c>
      <c r="B966" s="239" t="s">
        <v>1210</v>
      </c>
      <c r="C966" s="245">
        <v>500172</v>
      </c>
      <c r="D966" s="257"/>
      <c r="E966" s="209">
        <v>-12300043.23</v>
      </c>
      <c r="F966" s="209">
        <v>-3690501.58</v>
      </c>
      <c r="G966" s="209">
        <v>-6652318.2699999996</v>
      </c>
      <c r="H966" s="209">
        <v>-6677051.6200000001</v>
      </c>
      <c r="I966" s="209">
        <v>-8830034.9700000007</v>
      </c>
      <c r="J966" s="209">
        <v>-9453226.6600000001</v>
      </c>
      <c r="K966" s="209">
        <v>-12584626.68</v>
      </c>
      <c r="L966" s="209">
        <v>-15795193.42</v>
      </c>
      <c r="M966" s="209">
        <v>-7272798.9500000002</v>
      </c>
      <c r="N966" s="209">
        <v>-7272798.9500000002</v>
      </c>
      <c r="O966" s="209">
        <v>-6492344.7999999998</v>
      </c>
      <c r="P966" s="209">
        <v>-8715848.9900000002</v>
      </c>
      <c r="Q966" s="209">
        <v>-9225394.8399999999</v>
      </c>
      <c r="R966" s="209">
        <v>-12337732.369999999</v>
      </c>
      <c r="S966" s="209">
        <v>-4382253.22</v>
      </c>
      <c r="T966" s="209">
        <v>-7674546.3600000003</v>
      </c>
      <c r="U966" s="209">
        <v>-7099758.8099999996</v>
      </c>
      <c r="V966" s="209">
        <v>-9756554.5899999999</v>
      </c>
      <c r="W966" s="209">
        <v>-10404899.970000001</v>
      </c>
      <c r="X966" s="209">
        <v>-13867360.890000001</v>
      </c>
      <c r="Y966" s="209">
        <v>-6678348.4100000001</v>
      </c>
      <c r="Z966" s="209">
        <v>-7441255.8399999999</v>
      </c>
      <c r="AA966" s="178">
        <f t="shared" si="28"/>
        <v>-7441255.8399999999</v>
      </c>
    </row>
    <row r="967" spans="1:27" ht="15.75" thickBot="1" x14ac:dyDescent="0.3">
      <c r="A967" s="254" t="str">
        <f t="shared" si="29"/>
        <v>237026</v>
      </c>
      <c r="B967" s="240" t="s">
        <v>1212</v>
      </c>
      <c r="C967" s="188" t="s">
        <v>2672</v>
      </c>
      <c r="D967" s="188" t="s">
        <v>5</v>
      </c>
      <c r="E967" s="208">
        <v>-377083.35</v>
      </c>
      <c r="F967" s="208">
        <v>-0.02</v>
      </c>
      <c r="G967" s="208">
        <v>-75416.69</v>
      </c>
      <c r="H967" s="208">
        <v>-150833.35999999999</v>
      </c>
      <c r="I967" s="208">
        <v>-226250.03</v>
      </c>
      <c r="J967" s="208">
        <v>-301666.7</v>
      </c>
      <c r="K967" s="208">
        <v>-377083.37</v>
      </c>
      <c r="L967" s="208">
        <v>-452500.04</v>
      </c>
      <c r="M967" s="208">
        <v>-75416.710000000006</v>
      </c>
      <c r="N967" s="208">
        <v>-75416.710000000006</v>
      </c>
      <c r="O967" s="208">
        <v>-150833.38</v>
      </c>
      <c r="P967" s="208">
        <v>-226250.05</v>
      </c>
      <c r="Q967" s="208">
        <v>-301666.71999999997</v>
      </c>
      <c r="R967" s="208">
        <v>-377083.39</v>
      </c>
      <c r="S967" s="208">
        <v>-0.06</v>
      </c>
      <c r="T967" s="208">
        <v>-75416.73</v>
      </c>
      <c r="U967" s="208">
        <v>-150833.4</v>
      </c>
      <c r="V967" s="208">
        <v>-226250.07</v>
      </c>
      <c r="W967" s="208">
        <v>-301666.74</v>
      </c>
      <c r="X967" s="208">
        <v>-377083.41</v>
      </c>
      <c r="Y967" s="208">
        <v>-0.08</v>
      </c>
      <c r="Z967" s="208">
        <v>-75416.75</v>
      </c>
      <c r="AA967" s="178">
        <f t="shared" si="28"/>
        <v>-75416.75</v>
      </c>
    </row>
    <row r="968" spans="1:27" ht="15.75" thickBot="1" x14ac:dyDescent="0.3">
      <c r="A968" s="254" t="str">
        <f t="shared" si="29"/>
        <v>237032</v>
      </c>
      <c r="B968" s="240" t="s">
        <v>1214</v>
      </c>
      <c r="C968" s="188" t="s">
        <v>2673</v>
      </c>
      <c r="D968" s="188" t="s">
        <v>5</v>
      </c>
      <c r="E968" s="209">
        <v>-24999.95</v>
      </c>
      <c r="F968" s="209">
        <v>-50833.279999999999</v>
      </c>
      <c r="G968" s="209">
        <v>0.05</v>
      </c>
      <c r="H968" s="209">
        <v>-25833.279999999999</v>
      </c>
      <c r="I968" s="209">
        <v>-51666.61</v>
      </c>
      <c r="J968" s="209">
        <v>-76666.61</v>
      </c>
      <c r="K968" s="209">
        <v>-24166.61</v>
      </c>
      <c r="L968" s="209">
        <v>-50833.33</v>
      </c>
      <c r="M968" s="209">
        <v>-76666.66</v>
      </c>
      <c r="N968" s="209">
        <v>-76666.66</v>
      </c>
      <c r="O968" s="209">
        <v>-27499.99</v>
      </c>
      <c r="P968" s="209">
        <v>-49166.66</v>
      </c>
      <c r="Q968" s="209">
        <v>0.01</v>
      </c>
      <c r="R968" s="209">
        <v>-25000</v>
      </c>
      <c r="S968" s="209">
        <v>-50833.33</v>
      </c>
      <c r="T968" s="209">
        <v>-75833.33</v>
      </c>
      <c r="U968" s="209">
        <v>-25833.33</v>
      </c>
      <c r="V968" s="209">
        <v>-51666.66</v>
      </c>
      <c r="W968" s="209">
        <v>0.01</v>
      </c>
      <c r="X968" s="209">
        <v>-25833.32</v>
      </c>
      <c r="Y968" s="209">
        <v>-50833.32</v>
      </c>
      <c r="Z968" s="209">
        <v>0.02</v>
      </c>
      <c r="AA968" s="178">
        <f t="shared" ref="AA968:AA1031" si="30">Z968</f>
        <v>0.02</v>
      </c>
    </row>
    <row r="969" spans="1:27" ht="15.75" thickBot="1" x14ac:dyDescent="0.3">
      <c r="A969" s="254" t="str">
        <f t="shared" si="29"/>
        <v>237072</v>
      </c>
      <c r="B969" s="240" t="s">
        <v>1216</v>
      </c>
      <c r="C969" s="188" t="s">
        <v>2674</v>
      </c>
      <c r="D969" s="188" t="s">
        <v>5</v>
      </c>
      <c r="E969" s="208">
        <v>0.01</v>
      </c>
      <c r="F969" s="208">
        <v>0.01</v>
      </c>
      <c r="G969" s="208">
        <v>0.01</v>
      </c>
      <c r="H969" s="208">
        <v>0.01</v>
      </c>
      <c r="I969" s="208">
        <v>0.01</v>
      </c>
      <c r="J969" s="208">
        <v>0.01</v>
      </c>
      <c r="K969" s="208">
        <v>0.01</v>
      </c>
      <c r="L969" s="208">
        <v>0.01</v>
      </c>
      <c r="M969" s="208">
        <v>0.01</v>
      </c>
      <c r="N969" s="208">
        <v>0.01</v>
      </c>
      <c r="O969" s="208">
        <v>0.01</v>
      </c>
      <c r="P969" s="208">
        <v>0.01</v>
      </c>
      <c r="Q969" s="208">
        <v>0.01</v>
      </c>
      <c r="R969" s="208">
        <v>0.01</v>
      </c>
      <c r="S969" s="208">
        <v>0.01</v>
      </c>
      <c r="T969" s="208">
        <v>0.01</v>
      </c>
      <c r="U969" s="208">
        <v>0.01</v>
      </c>
      <c r="V969" s="208">
        <v>0.01</v>
      </c>
      <c r="W969" s="208">
        <v>0.01</v>
      </c>
      <c r="X969" s="208">
        <v>0.01</v>
      </c>
      <c r="Y969" s="208">
        <v>0.01</v>
      </c>
      <c r="Z969" s="208">
        <v>0.01</v>
      </c>
      <c r="AA969" s="178">
        <f t="shared" si="30"/>
        <v>0.01</v>
      </c>
    </row>
    <row r="970" spans="1:27" ht="15.75" thickBot="1" x14ac:dyDescent="0.3">
      <c r="A970" s="254" t="str">
        <f t="shared" si="29"/>
        <v>237073</v>
      </c>
      <c r="B970" s="240" t="s">
        <v>1218</v>
      </c>
      <c r="C970" s="188" t="s">
        <v>2675</v>
      </c>
      <c r="D970" s="188" t="s">
        <v>5</v>
      </c>
      <c r="E970" s="209">
        <v>-346250</v>
      </c>
      <c r="F970" s="209">
        <v>0</v>
      </c>
      <c r="G970" s="209">
        <v>-69250</v>
      </c>
      <c r="H970" s="209">
        <v>-138500</v>
      </c>
      <c r="I970" s="209">
        <v>-207750</v>
      </c>
      <c r="J970" s="209">
        <v>-277000</v>
      </c>
      <c r="K970" s="209">
        <v>-346250</v>
      </c>
      <c r="L970" s="209">
        <v>-415500</v>
      </c>
      <c r="M970" s="209">
        <v>-69250</v>
      </c>
      <c r="N970" s="209">
        <v>-69250</v>
      </c>
      <c r="O970" s="209">
        <v>-138500</v>
      </c>
      <c r="P970" s="209">
        <v>-207750</v>
      </c>
      <c r="Q970" s="209">
        <v>-277000</v>
      </c>
      <c r="R970" s="209">
        <v>-346250</v>
      </c>
      <c r="S970" s="209">
        <v>0</v>
      </c>
      <c r="T970" s="209">
        <v>-69250</v>
      </c>
      <c r="U970" s="209">
        <v>-138500</v>
      </c>
      <c r="V970" s="209">
        <v>-207750</v>
      </c>
      <c r="W970" s="209">
        <v>0</v>
      </c>
      <c r="X970" s="209">
        <v>0</v>
      </c>
      <c r="Y970" s="209">
        <v>0</v>
      </c>
      <c r="Z970" s="209">
        <v>0</v>
      </c>
      <c r="AA970" s="178">
        <f t="shared" si="30"/>
        <v>0</v>
      </c>
    </row>
    <row r="971" spans="1:27" ht="15.75" thickBot="1" x14ac:dyDescent="0.3">
      <c r="A971" s="254" t="str">
        <f t="shared" si="29"/>
        <v>237074</v>
      </c>
      <c r="B971" s="240" t="s">
        <v>1220</v>
      </c>
      <c r="C971" s="188" t="s">
        <v>2676</v>
      </c>
      <c r="D971" s="188" t="s">
        <v>5</v>
      </c>
      <c r="E971" s="208">
        <v>-271666.65000000002</v>
      </c>
      <c r="F971" s="208">
        <v>0.02</v>
      </c>
      <c r="G971" s="208">
        <v>-54333.31</v>
      </c>
      <c r="H971" s="208">
        <v>-108666.64</v>
      </c>
      <c r="I971" s="208">
        <v>-162999.97</v>
      </c>
      <c r="J971" s="208">
        <v>-217333.3</v>
      </c>
      <c r="K971" s="208">
        <v>-271666.63</v>
      </c>
      <c r="L971" s="208">
        <v>-325999.96000000002</v>
      </c>
      <c r="M971" s="208">
        <v>-54333.29</v>
      </c>
      <c r="N971" s="208">
        <v>-54333.29</v>
      </c>
      <c r="O971" s="208">
        <v>-108666.62</v>
      </c>
      <c r="P971" s="208">
        <v>-162999.95000000001</v>
      </c>
      <c r="Q971" s="208">
        <v>-217333.28</v>
      </c>
      <c r="R971" s="208">
        <v>-271666.61</v>
      </c>
      <c r="S971" s="208">
        <v>0.06</v>
      </c>
      <c r="T971" s="208">
        <v>-54333.27</v>
      </c>
      <c r="U971" s="208">
        <v>-108666.6</v>
      </c>
      <c r="V971" s="208">
        <v>-162999.93</v>
      </c>
      <c r="W971" s="208">
        <v>-217333.26</v>
      </c>
      <c r="X971" s="208">
        <v>-271666.59000000003</v>
      </c>
      <c r="Y971" s="208">
        <v>0.08</v>
      </c>
      <c r="Z971" s="208">
        <v>-54333.25</v>
      </c>
      <c r="AA971" s="178">
        <f t="shared" si="30"/>
        <v>-54333.25</v>
      </c>
    </row>
    <row r="972" spans="1:27" ht="15.75" thickBot="1" x14ac:dyDescent="0.3">
      <c r="A972" s="254" t="str">
        <f t="shared" si="29"/>
        <v>237075</v>
      </c>
      <c r="B972" s="240" t="s">
        <v>1222</v>
      </c>
      <c r="C972" s="188" t="s">
        <v>2677</v>
      </c>
      <c r="D972" s="188" t="s">
        <v>5</v>
      </c>
      <c r="E972" s="209">
        <v>-587500</v>
      </c>
      <c r="F972" s="209">
        <v>0</v>
      </c>
      <c r="G972" s="209">
        <v>-117500</v>
      </c>
      <c r="H972" s="209">
        <v>-235000</v>
      </c>
      <c r="I972" s="209">
        <v>-352500</v>
      </c>
      <c r="J972" s="209">
        <v>-470000</v>
      </c>
      <c r="K972" s="209">
        <v>-587500</v>
      </c>
      <c r="L972" s="209">
        <v>-705000</v>
      </c>
      <c r="M972" s="209">
        <v>-117500</v>
      </c>
      <c r="N972" s="209">
        <v>-117500</v>
      </c>
      <c r="O972" s="209">
        <v>-235000</v>
      </c>
      <c r="P972" s="209">
        <v>-352500</v>
      </c>
      <c r="Q972" s="209">
        <v>-470000</v>
      </c>
      <c r="R972" s="209">
        <v>-587500</v>
      </c>
      <c r="S972" s="209">
        <v>0</v>
      </c>
      <c r="T972" s="209">
        <v>-117500</v>
      </c>
      <c r="U972" s="209">
        <v>-235000</v>
      </c>
      <c r="V972" s="209">
        <v>-352500</v>
      </c>
      <c r="W972" s="209">
        <v>-470000</v>
      </c>
      <c r="X972" s="209">
        <v>-587500</v>
      </c>
      <c r="Y972" s="209">
        <v>0</v>
      </c>
      <c r="Z972" s="209">
        <v>-117500</v>
      </c>
      <c r="AA972" s="178">
        <f t="shared" si="30"/>
        <v>-117500</v>
      </c>
    </row>
    <row r="973" spans="1:27" ht="15.75" thickBot="1" x14ac:dyDescent="0.3">
      <c r="A973" s="254" t="str">
        <f t="shared" ref="A973:A1036" si="31">RIGHT(C973,6)</f>
        <v>237076</v>
      </c>
      <c r="B973" s="240" t="s">
        <v>1224</v>
      </c>
      <c r="C973" s="188" t="s">
        <v>2678</v>
      </c>
      <c r="D973" s="188" t="s">
        <v>5</v>
      </c>
      <c r="E973" s="208">
        <v>-583333.35</v>
      </c>
      <c r="F973" s="208">
        <v>-0.02</v>
      </c>
      <c r="G973" s="208">
        <v>-116666.69</v>
      </c>
      <c r="H973" s="208">
        <v>-233333.36</v>
      </c>
      <c r="I973" s="208">
        <v>-350000.03</v>
      </c>
      <c r="J973" s="208">
        <v>-466666.7</v>
      </c>
      <c r="K973" s="208">
        <v>-583333.37</v>
      </c>
      <c r="L973" s="208">
        <v>-700000.04</v>
      </c>
      <c r="M973" s="208">
        <v>-116666.71</v>
      </c>
      <c r="N973" s="208">
        <v>-116666.71</v>
      </c>
      <c r="O973" s="208">
        <v>-233333.38</v>
      </c>
      <c r="P973" s="208">
        <v>-350000.05</v>
      </c>
      <c r="Q973" s="208">
        <v>-466666.72</v>
      </c>
      <c r="R973" s="208">
        <v>-583333.39</v>
      </c>
      <c r="S973" s="208">
        <v>-0.06</v>
      </c>
      <c r="T973" s="208">
        <v>-116666.73</v>
      </c>
      <c r="U973" s="208">
        <v>-233333.4</v>
      </c>
      <c r="V973" s="208">
        <v>-350000.07</v>
      </c>
      <c r="W973" s="208">
        <v>-466666.74</v>
      </c>
      <c r="X973" s="208">
        <v>-583333.41</v>
      </c>
      <c r="Y973" s="208">
        <v>-0.08</v>
      </c>
      <c r="Z973" s="208">
        <v>-116666.75</v>
      </c>
      <c r="AA973" s="178">
        <f t="shared" si="30"/>
        <v>-116666.75</v>
      </c>
    </row>
    <row r="974" spans="1:27" ht="15.75" thickBot="1" x14ac:dyDescent="0.3">
      <c r="A974" s="254" t="str">
        <f t="shared" si="31"/>
        <v>237078</v>
      </c>
      <c r="B974" s="240" t="s">
        <v>1224</v>
      </c>
      <c r="C974" s="188" t="s">
        <v>2679</v>
      </c>
      <c r="D974" s="188" t="s">
        <v>5</v>
      </c>
      <c r="E974" s="209">
        <v>0.01</v>
      </c>
      <c r="F974" s="209">
        <v>0.01</v>
      </c>
      <c r="G974" s="209">
        <v>0.01</v>
      </c>
      <c r="H974" s="209">
        <v>0.01</v>
      </c>
      <c r="I974" s="209">
        <v>0.01</v>
      </c>
      <c r="J974" s="209">
        <v>0.01</v>
      </c>
      <c r="K974" s="209">
        <v>0.01</v>
      </c>
      <c r="L974" s="209">
        <v>0.01</v>
      </c>
      <c r="M974" s="209">
        <v>0.01</v>
      </c>
      <c r="N974" s="209">
        <v>0.01</v>
      </c>
      <c r="O974" s="209">
        <v>0.01</v>
      </c>
      <c r="P974" s="209">
        <v>0.01</v>
      </c>
      <c r="Q974" s="209">
        <v>0.01</v>
      </c>
      <c r="R974" s="209">
        <v>0.01</v>
      </c>
      <c r="S974" s="209">
        <v>0.01</v>
      </c>
      <c r="T974" s="209">
        <v>0.01</v>
      </c>
      <c r="U974" s="209">
        <v>0.01</v>
      </c>
      <c r="V974" s="209">
        <v>0.01</v>
      </c>
      <c r="W974" s="209">
        <v>0.01</v>
      </c>
      <c r="X974" s="209">
        <v>0.01</v>
      </c>
      <c r="Y974" s="209">
        <v>0.01</v>
      </c>
      <c r="Z974" s="209">
        <v>0.01</v>
      </c>
      <c r="AA974" s="178">
        <f t="shared" si="30"/>
        <v>0.01</v>
      </c>
    </row>
    <row r="975" spans="1:27" ht="15.75" thickBot="1" x14ac:dyDescent="0.3">
      <c r="A975" s="254" t="str">
        <f t="shared" si="31"/>
        <v>237079</v>
      </c>
      <c r="B975" s="240" t="s">
        <v>1227</v>
      </c>
      <c r="C975" s="188" t="s">
        <v>2680</v>
      </c>
      <c r="D975" s="188" t="s">
        <v>5</v>
      </c>
      <c r="E975" s="208">
        <v>-545854.15</v>
      </c>
      <c r="F975" s="208">
        <v>0.02</v>
      </c>
      <c r="G975" s="208">
        <v>-109170.81</v>
      </c>
      <c r="H975" s="208">
        <v>-218341.64</v>
      </c>
      <c r="I975" s="208">
        <v>-327512.46999999997</v>
      </c>
      <c r="J975" s="208">
        <v>-436683.3</v>
      </c>
      <c r="K975" s="208">
        <v>-545854.13</v>
      </c>
      <c r="L975" s="208">
        <v>-655024.96</v>
      </c>
      <c r="M975" s="208">
        <v>-109170.79</v>
      </c>
      <c r="N975" s="208">
        <v>-109170.79</v>
      </c>
      <c r="O975" s="208">
        <v>-218341.62</v>
      </c>
      <c r="P975" s="208">
        <v>-327512.45</v>
      </c>
      <c r="Q975" s="208">
        <v>-436683.28</v>
      </c>
      <c r="R975" s="208">
        <v>-545854.11</v>
      </c>
      <c r="S975" s="208">
        <v>0.06</v>
      </c>
      <c r="T975" s="208">
        <v>-109170.77</v>
      </c>
      <c r="U975" s="208">
        <v>-218341.6</v>
      </c>
      <c r="V975" s="208">
        <v>-327512.43</v>
      </c>
      <c r="W975" s="208">
        <v>-436683.26</v>
      </c>
      <c r="X975" s="208">
        <v>-545854.09</v>
      </c>
      <c r="Y975" s="208">
        <v>0.08</v>
      </c>
      <c r="Z975" s="208">
        <v>-109170.75</v>
      </c>
      <c r="AA975" s="178">
        <f t="shared" si="30"/>
        <v>-109170.75</v>
      </c>
    </row>
    <row r="976" spans="1:27" ht="15.75" thickBot="1" x14ac:dyDescent="0.3">
      <c r="A976" s="254" t="str">
        <f t="shared" si="31"/>
        <v>237080</v>
      </c>
      <c r="B976" s="240" t="s">
        <v>1229</v>
      </c>
      <c r="C976" s="188" t="s">
        <v>2681</v>
      </c>
      <c r="D976" s="188" t="s">
        <v>5</v>
      </c>
      <c r="E976" s="209">
        <v>0</v>
      </c>
      <c r="F976" s="209">
        <v>0</v>
      </c>
      <c r="G976" s="209">
        <v>0</v>
      </c>
      <c r="H976" s="209">
        <v>0</v>
      </c>
      <c r="I976" s="209">
        <v>0</v>
      </c>
      <c r="J976" s="209">
        <v>0</v>
      </c>
      <c r="K976" s="209">
        <v>0</v>
      </c>
      <c r="L976" s="209">
        <v>0</v>
      </c>
      <c r="M976" s="209">
        <v>0</v>
      </c>
      <c r="N976" s="209">
        <v>0</v>
      </c>
      <c r="O976" s="209">
        <v>0</v>
      </c>
      <c r="P976" s="209">
        <v>0</v>
      </c>
      <c r="Q976" s="209">
        <v>0</v>
      </c>
      <c r="R976" s="209">
        <v>0</v>
      </c>
      <c r="S976" s="209">
        <v>0</v>
      </c>
      <c r="T976" s="209">
        <v>0</v>
      </c>
      <c r="U976" s="209">
        <v>0</v>
      </c>
      <c r="V976" s="209">
        <v>0</v>
      </c>
      <c r="W976" s="209">
        <v>0</v>
      </c>
      <c r="X976" s="209">
        <v>0</v>
      </c>
      <c r="Y976" s="209">
        <v>0</v>
      </c>
      <c r="Z976" s="209">
        <v>0</v>
      </c>
      <c r="AA976" s="178">
        <f t="shared" si="30"/>
        <v>0</v>
      </c>
    </row>
    <row r="977" spans="1:27" ht="15.75" thickBot="1" x14ac:dyDescent="0.3">
      <c r="A977" s="254" t="str">
        <f t="shared" si="31"/>
        <v>237081</v>
      </c>
      <c r="B977" s="240" t="s">
        <v>1227</v>
      </c>
      <c r="C977" s="188" t="s">
        <v>2682</v>
      </c>
      <c r="D977" s="188" t="s">
        <v>5</v>
      </c>
      <c r="E977" s="208">
        <v>-277083.34999999998</v>
      </c>
      <c r="F977" s="208">
        <v>-0.02</v>
      </c>
      <c r="G977" s="208">
        <v>-55416.69</v>
      </c>
      <c r="H977" s="208">
        <v>-110833.36</v>
      </c>
      <c r="I977" s="208">
        <v>-166250.03</v>
      </c>
      <c r="J977" s="208">
        <v>-221666.7</v>
      </c>
      <c r="K977" s="208">
        <v>-277083.37</v>
      </c>
      <c r="L977" s="208">
        <v>-332500.03999999998</v>
      </c>
      <c r="M977" s="208">
        <v>-55416.71</v>
      </c>
      <c r="N977" s="208">
        <v>-55416.71</v>
      </c>
      <c r="O977" s="208">
        <v>-110833.38</v>
      </c>
      <c r="P977" s="208">
        <v>-166250.04999999999</v>
      </c>
      <c r="Q977" s="208">
        <v>-221666.72</v>
      </c>
      <c r="R977" s="208">
        <v>-277083.39</v>
      </c>
      <c r="S977" s="208">
        <v>-0.06</v>
      </c>
      <c r="T977" s="208">
        <v>-55416.73</v>
      </c>
      <c r="U977" s="208">
        <v>-110833.4</v>
      </c>
      <c r="V977" s="208">
        <v>-166250.07</v>
      </c>
      <c r="W977" s="208">
        <v>-221666.74</v>
      </c>
      <c r="X977" s="208">
        <v>-277083.40999999997</v>
      </c>
      <c r="Y977" s="208">
        <v>-0.08</v>
      </c>
      <c r="Z977" s="208">
        <v>-55416.75</v>
      </c>
      <c r="AA977" s="178">
        <f t="shared" si="30"/>
        <v>-55416.75</v>
      </c>
    </row>
    <row r="978" spans="1:27" ht="15.75" thickBot="1" x14ac:dyDescent="0.3">
      <c r="A978" s="254" t="str">
        <f t="shared" si="31"/>
        <v>237085</v>
      </c>
      <c r="B978" s="240" t="s">
        <v>1232</v>
      </c>
      <c r="C978" s="188" t="s">
        <v>2683</v>
      </c>
      <c r="D978" s="188" t="s">
        <v>5</v>
      </c>
      <c r="E978" s="209">
        <v>-635833.35</v>
      </c>
      <c r="F978" s="209">
        <v>-0.02</v>
      </c>
      <c r="G978" s="209">
        <v>-127166.69</v>
      </c>
      <c r="H978" s="209">
        <v>-254333.36</v>
      </c>
      <c r="I978" s="209">
        <v>-381500.03</v>
      </c>
      <c r="J978" s="209">
        <v>-508666.7</v>
      </c>
      <c r="K978" s="209">
        <v>-635833.37</v>
      </c>
      <c r="L978" s="209">
        <v>-763000.04</v>
      </c>
      <c r="M978" s="209">
        <v>-127166.71</v>
      </c>
      <c r="N978" s="209">
        <v>-127166.71</v>
      </c>
      <c r="O978" s="209">
        <v>-254333.38</v>
      </c>
      <c r="P978" s="209">
        <v>-381500.05</v>
      </c>
      <c r="Q978" s="209">
        <v>-508666.72</v>
      </c>
      <c r="R978" s="209">
        <v>-635833.39</v>
      </c>
      <c r="S978" s="209">
        <v>-0.06</v>
      </c>
      <c r="T978" s="209">
        <v>-127166.73</v>
      </c>
      <c r="U978" s="209">
        <v>-254333.4</v>
      </c>
      <c r="V978" s="209">
        <v>-381500.07</v>
      </c>
      <c r="W978" s="209">
        <v>-508666.74</v>
      </c>
      <c r="X978" s="209">
        <v>-635833.41</v>
      </c>
      <c r="Y978" s="209">
        <v>-0.08</v>
      </c>
      <c r="Z978" s="209">
        <v>0</v>
      </c>
      <c r="AA978" s="178">
        <f t="shared" si="30"/>
        <v>0</v>
      </c>
    </row>
    <row r="979" spans="1:27" ht="15.75" thickBot="1" x14ac:dyDescent="0.3">
      <c r="A979" s="254" t="str">
        <f t="shared" si="31"/>
        <v>237086</v>
      </c>
      <c r="B979" s="240" t="s">
        <v>1234</v>
      </c>
      <c r="C979" s="188" t="s">
        <v>2684</v>
      </c>
      <c r="D979" s="188" t="s">
        <v>5</v>
      </c>
      <c r="E979" s="208">
        <v>-645000</v>
      </c>
      <c r="F979" s="208">
        <v>0</v>
      </c>
      <c r="G979" s="208">
        <v>-129000</v>
      </c>
      <c r="H979" s="208">
        <v>-258000</v>
      </c>
      <c r="I979" s="208">
        <v>-387000</v>
      </c>
      <c r="J979" s="208">
        <v>-516000</v>
      </c>
      <c r="K979" s="208">
        <v>-645000</v>
      </c>
      <c r="L979" s="208">
        <v>-774000</v>
      </c>
      <c r="M979" s="208">
        <v>-129000</v>
      </c>
      <c r="N979" s="208">
        <v>-129000</v>
      </c>
      <c r="O979" s="208">
        <v>-258000</v>
      </c>
      <c r="P979" s="208">
        <v>-387000</v>
      </c>
      <c r="Q979" s="208">
        <v>-516000</v>
      </c>
      <c r="R979" s="208">
        <v>-645000</v>
      </c>
      <c r="S979" s="208">
        <v>0</v>
      </c>
      <c r="T979" s="208">
        <v>-129000</v>
      </c>
      <c r="U979" s="208">
        <v>-258000</v>
      </c>
      <c r="V979" s="208">
        <v>-387000</v>
      </c>
      <c r="W979" s="208">
        <v>-516000</v>
      </c>
      <c r="X979" s="208">
        <v>-645000</v>
      </c>
      <c r="Y979" s="208">
        <v>0</v>
      </c>
      <c r="Z979" s="208">
        <v>-129000</v>
      </c>
      <c r="AA979" s="178">
        <f t="shared" si="30"/>
        <v>-129000</v>
      </c>
    </row>
    <row r="980" spans="1:27" ht="15.75" thickBot="1" x14ac:dyDescent="0.3">
      <c r="A980" s="254" t="str">
        <f t="shared" si="31"/>
        <v>237087</v>
      </c>
      <c r="B980" s="240" t="s">
        <v>1236</v>
      </c>
      <c r="C980" s="188" t="s">
        <v>2685</v>
      </c>
      <c r="D980" s="188" t="s">
        <v>5</v>
      </c>
      <c r="E980" s="209">
        <v>-327083.34999999998</v>
      </c>
      <c r="F980" s="209">
        <v>-0.02</v>
      </c>
      <c r="G980" s="209">
        <v>-65416.69</v>
      </c>
      <c r="H980" s="209">
        <v>-130833.36</v>
      </c>
      <c r="I980" s="209">
        <v>-196250.03</v>
      </c>
      <c r="J980" s="209">
        <v>-261666.7</v>
      </c>
      <c r="K980" s="209">
        <v>-327083.37</v>
      </c>
      <c r="L980" s="209">
        <v>-392500.04</v>
      </c>
      <c r="M980" s="209">
        <v>-65416.71</v>
      </c>
      <c r="N980" s="209">
        <v>-65416.71</v>
      </c>
      <c r="O980" s="209">
        <v>-130833.38</v>
      </c>
      <c r="P980" s="209">
        <v>-196250.05</v>
      </c>
      <c r="Q980" s="209">
        <v>-261666.72</v>
      </c>
      <c r="R980" s="209">
        <v>-327083.39</v>
      </c>
      <c r="S980" s="209">
        <v>-0.06</v>
      </c>
      <c r="T980" s="209">
        <v>-65416.73</v>
      </c>
      <c r="U980" s="209">
        <v>-130833.4</v>
      </c>
      <c r="V980" s="209">
        <v>-196250.07</v>
      </c>
      <c r="W980" s="209">
        <v>-261666.74</v>
      </c>
      <c r="X980" s="209">
        <v>-327083.40999999997</v>
      </c>
      <c r="Y980" s="209">
        <v>-0.08</v>
      </c>
      <c r="Z980" s="209">
        <v>-65416.75</v>
      </c>
      <c r="AA980" s="178">
        <f t="shared" si="30"/>
        <v>-65416.75</v>
      </c>
    </row>
    <row r="981" spans="1:27" ht="15.75" thickBot="1" x14ac:dyDescent="0.3">
      <c r="A981" s="254" t="str">
        <f t="shared" si="31"/>
        <v>237088</v>
      </c>
      <c r="B981" s="240" t="s">
        <v>1238</v>
      </c>
      <c r="C981" s="188" t="s">
        <v>2686</v>
      </c>
      <c r="D981" s="188" t="s">
        <v>5</v>
      </c>
      <c r="E981" s="208">
        <v>-643333.35</v>
      </c>
      <c r="F981" s="208">
        <v>-0.02</v>
      </c>
      <c r="G981" s="208">
        <v>-128666.69</v>
      </c>
      <c r="H981" s="208">
        <v>-257333.36</v>
      </c>
      <c r="I981" s="208">
        <v>-386000.03</v>
      </c>
      <c r="J981" s="208">
        <v>-514666.7</v>
      </c>
      <c r="K981" s="208">
        <v>-643333.37</v>
      </c>
      <c r="L981" s="208">
        <v>-772000.04</v>
      </c>
      <c r="M981" s="208">
        <v>-128666.71</v>
      </c>
      <c r="N981" s="208">
        <v>-128666.71</v>
      </c>
      <c r="O981" s="208">
        <v>-257333.38</v>
      </c>
      <c r="P981" s="208">
        <v>-386000.05</v>
      </c>
      <c r="Q981" s="208">
        <v>-514666.72</v>
      </c>
      <c r="R981" s="208">
        <v>-643333.39</v>
      </c>
      <c r="S981" s="208">
        <v>-0.06</v>
      </c>
      <c r="T981" s="208">
        <v>-128666.73</v>
      </c>
      <c r="U981" s="208">
        <v>-257333.4</v>
      </c>
      <c r="V981" s="208">
        <v>-386000.07</v>
      </c>
      <c r="W981" s="208">
        <v>-514666.74</v>
      </c>
      <c r="X981" s="208">
        <v>-643333.41</v>
      </c>
      <c r="Y981" s="208">
        <v>-0.08</v>
      </c>
      <c r="Z981" s="208">
        <v>-128666.75</v>
      </c>
      <c r="AA981" s="178">
        <f t="shared" si="30"/>
        <v>-128666.75</v>
      </c>
    </row>
    <row r="982" spans="1:27" ht="15.75" thickBot="1" x14ac:dyDescent="0.3">
      <c r="A982" s="254" t="str">
        <f t="shared" si="31"/>
        <v>237094</v>
      </c>
      <c r="B982" s="240" t="s">
        <v>1240</v>
      </c>
      <c r="C982" s="188" t="s">
        <v>2687</v>
      </c>
      <c r="D982" s="188" t="s">
        <v>5</v>
      </c>
      <c r="E982" s="209">
        <v>-727500</v>
      </c>
      <c r="F982" s="209">
        <v>0</v>
      </c>
      <c r="G982" s="209">
        <v>-145500</v>
      </c>
      <c r="H982" s="209">
        <v>-291000</v>
      </c>
      <c r="I982" s="209">
        <v>-436500</v>
      </c>
      <c r="J982" s="209">
        <v>-582000</v>
      </c>
      <c r="K982" s="209">
        <v>-727500</v>
      </c>
      <c r="L982" s="209">
        <v>-873000</v>
      </c>
      <c r="M982" s="209">
        <v>-145500</v>
      </c>
      <c r="N982" s="209">
        <v>-145500</v>
      </c>
      <c r="O982" s="209">
        <v>-291000</v>
      </c>
      <c r="P982" s="209">
        <v>-436500</v>
      </c>
      <c r="Q982" s="209">
        <v>-582000</v>
      </c>
      <c r="R982" s="209">
        <v>-727500</v>
      </c>
      <c r="S982" s="209">
        <v>0</v>
      </c>
      <c r="T982" s="209">
        <v>-145500</v>
      </c>
      <c r="U982" s="209">
        <v>-291000</v>
      </c>
      <c r="V982" s="209">
        <v>-436500</v>
      </c>
      <c r="W982" s="209">
        <v>-582000</v>
      </c>
      <c r="X982" s="209">
        <v>-727500</v>
      </c>
      <c r="Y982" s="209">
        <v>0</v>
      </c>
      <c r="Z982" s="209">
        <v>-145500</v>
      </c>
      <c r="AA982" s="178">
        <f t="shared" si="30"/>
        <v>-145500</v>
      </c>
    </row>
    <row r="983" spans="1:27" ht="15.75" thickBot="1" x14ac:dyDescent="0.3">
      <c r="A983" s="254" t="str">
        <f t="shared" si="31"/>
        <v>237095</v>
      </c>
      <c r="B983" s="240" t="s">
        <v>1242</v>
      </c>
      <c r="C983" s="188" t="s">
        <v>2688</v>
      </c>
      <c r="D983" s="188" t="s">
        <v>5</v>
      </c>
      <c r="E983" s="208">
        <v>-943333.35</v>
      </c>
      <c r="F983" s="208">
        <v>-0.02</v>
      </c>
      <c r="G983" s="208">
        <v>-188666.69</v>
      </c>
      <c r="H983" s="208">
        <v>-377333.36</v>
      </c>
      <c r="I983" s="208">
        <v>-566000.03</v>
      </c>
      <c r="J983" s="208">
        <v>-754666.7</v>
      </c>
      <c r="K983" s="208">
        <v>-943333.37</v>
      </c>
      <c r="L983" s="208">
        <v>-1132000.04</v>
      </c>
      <c r="M983" s="208">
        <v>-188666.71</v>
      </c>
      <c r="N983" s="208">
        <v>-188666.71</v>
      </c>
      <c r="O983" s="208">
        <v>-377333.38</v>
      </c>
      <c r="P983" s="208">
        <v>-566000.05000000005</v>
      </c>
      <c r="Q983" s="208">
        <v>-754666.72</v>
      </c>
      <c r="R983" s="208">
        <v>-943333.39</v>
      </c>
      <c r="S983" s="208">
        <v>-0.06</v>
      </c>
      <c r="T983" s="208">
        <v>-188666.73</v>
      </c>
      <c r="U983" s="208">
        <v>-377333.4</v>
      </c>
      <c r="V983" s="208">
        <v>-566000.06999999995</v>
      </c>
      <c r="W983" s="208">
        <v>-754666.74</v>
      </c>
      <c r="X983" s="208">
        <v>-943333.41</v>
      </c>
      <c r="Y983" s="208">
        <v>-0.08</v>
      </c>
      <c r="Z983" s="208">
        <v>-188666.75</v>
      </c>
      <c r="AA983" s="178">
        <f t="shared" si="30"/>
        <v>-188666.75</v>
      </c>
    </row>
    <row r="984" spans="1:27" ht="15.75" thickBot="1" x14ac:dyDescent="0.3">
      <c r="A984" s="254" t="str">
        <f t="shared" si="31"/>
        <v>237097</v>
      </c>
      <c r="B984" s="240" t="s">
        <v>1244</v>
      </c>
      <c r="C984" s="188" t="s">
        <v>2689</v>
      </c>
      <c r="D984" s="188" t="s">
        <v>5</v>
      </c>
      <c r="E984" s="209">
        <v>-936666.65</v>
      </c>
      <c r="F984" s="209">
        <v>0.02</v>
      </c>
      <c r="G984" s="209">
        <v>-187333.31</v>
      </c>
      <c r="H984" s="209">
        <v>-374666.64</v>
      </c>
      <c r="I984" s="209">
        <v>-561999.97</v>
      </c>
      <c r="J984" s="209">
        <v>-749333.3</v>
      </c>
      <c r="K984" s="209">
        <v>-936666.63</v>
      </c>
      <c r="L984" s="209">
        <v>-1123999.96</v>
      </c>
      <c r="M984" s="209">
        <v>-187333.29</v>
      </c>
      <c r="N984" s="209">
        <v>-187333.29</v>
      </c>
      <c r="O984" s="209">
        <v>-374666.62</v>
      </c>
      <c r="P984" s="209">
        <v>-561999.94999999995</v>
      </c>
      <c r="Q984" s="209">
        <v>-749333.28</v>
      </c>
      <c r="R984" s="209">
        <v>-936666.61</v>
      </c>
      <c r="S984" s="209">
        <v>0.06</v>
      </c>
      <c r="T984" s="209">
        <v>-187333.27</v>
      </c>
      <c r="U984" s="209">
        <v>-374666.6</v>
      </c>
      <c r="V984" s="209">
        <v>-561999.93000000005</v>
      </c>
      <c r="W984" s="209">
        <v>-749333.26</v>
      </c>
      <c r="X984" s="209">
        <v>-936666.59</v>
      </c>
      <c r="Y984" s="209">
        <v>0.08</v>
      </c>
      <c r="Z984" s="209">
        <v>-187333.25</v>
      </c>
      <c r="AA984" s="178">
        <f t="shared" si="30"/>
        <v>-187333.25</v>
      </c>
    </row>
    <row r="985" spans="1:27" ht="15.75" thickBot="1" x14ac:dyDescent="0.3">
      <c r="A985" s="254" t="str">
        <f t="shared" si="31"/>
        <v>237099</v>
      </c>
      <c r="B985" s="240" t="s">
        <v>1246</v>
      </c>
      <c r="C985" s="188" t="s">
        <v>2690</v>
      </c>
      <c r="D985" s="188" t="s">
        <v>5</v>
      </c>
      <c r="E985" s="208">
        <v>0.05</v>
      </c>
      <c r="F985" s="208">
        <v>0.05</v>
      </c>
      <c r="G985" s="208">
        <v>0.05</v>
      </c>
      <c r="H985" s="208">
        <v>0.05</v>
      </c>
      <c r="I985" s="208">
        <v>0.05</v>
      </c>
      <c r="J985" s="208">
        <v>0.05</v>
      </c>
      <c r="K985" s="208">
        <v>0.05</v>
      </c>
      <c r="L985" s="208">
        <v>0.05</v>
      </c>
      <c r="M985" s="208">
        <v>0.05</v>
      </c>
      <c r="N985" s="208">
        <v>0.05</v>
      </c>
      <c r="O985" s="208">
        <v>0.05</v>
      </c>
      <c r="P985" s="208">
        <v>0.05</v>
      </c>
      <c r="Q985" s="208">
        <v>0.05</v>
      </c>
      <c r="R985" s="208">
        <v>0.05</v>
      </c>
      <c r="S985" s="208">
        <v>0.05</v>
      </c>
      <c r="T985" s="208">
        <v>0.05</v>
      </c>
      <c r="U985" s="208">
        <v>0.05</v>
      </c>
      <c r="V985" s="208">
        <v>0.05</v>
      </c>
      <c r="W985" s="208">
        <v>0.05</v>
      </c>
      <c r="X985" s="208">
        <v>0.05</v>
      </c>
      <c r="Y985" s="208">
        <v>0.05</v>
      </c>
      <c r="Z985" s="208">
        <v>0.05</v>
      </c>
      <c r="AA985" s="178">
        <f t="shared" si="30"/>
        <v>0.05</v>
      </c>
    </row>
    <row r="986" spans="1:27" ht="15.75" thickBot="1" x14ac:dyDescent="0.3">
      <c r="A986" s="254" t="str">
        <f t="shared" si="31"/>
        <v>237100</v>
      </c>
      <c r="B986" s="240" t="s">
        <v>1248</v>
      </c>
      <c r="C986" s="188" t="s">
        <v>2691</v>
      </c>
      <c r="D986" s="188" t="s">
        <v>5</v>
      </c>
      <c r="E986" s="209">
        <v>-218750</v>
      </c>
      <c r="F986" s="209">
        <v>0</v>
      </c>
      <c r="G986" s="209">
        <v>-43750</v>
      </c>
      <c r="H986" s="209">
        <v>-87500</v>
      </c>
      <c r="I986" s="209">
        <v>-131250</v>
      </c>
      <c r="J986" s="209">
        <v>-175000</v>
      </c>
      <c r="K986" s="209">
        <v>-218750</v>
      </c>
      <c r="L986" s="209">
        <v>-262500</v>
      </c>
      <c r="M986" s="209">
        <v>-43750</v>
      </c>
      <c r="N986" s="209">
        <v>-43750</v>
      </c>
      <c r="O986" s="209">
        <v>-87500</v>
      </c>
      <c r="P986" s="209">
        <v>-131250</v>
      </c>
      <c r="Q986" s="209">
        <v>-175000</v>
      </c>
      <c r="R986" s="209">
        <v>-218750</v>
      </c>
      <c r="S986" s="209">
        <v>0</v>
      </c>
      <c r="T986" s="209">
        <v>-43750</v>
      </c>
      <c r="U986" s="209">
        <v>-87500</v>
      </c>
      <c r="V986" s="209">
        <v>-131250</v>
      </c>
      <c r="W986" s="209">
        <v>-175000</v>
      </c>
      <c r="X986" s="209">
        <v>-218750</v>
      </c>
      <c r="Y986" s="209">
        <v>0</v>
      </c>
      <c r="Z986" s="209">
        <v>-43750</v>
      </c>
      <c r="AA986" s="178">
        <f t="shared" si="30"/>
        <v>-43750</v>
      </c>
    </row>
    <row r="987" spans="1:27" ht="15.75" thickBot="1" x14ac:dyDescent="0.3">
      <c r="A987" s="254" t="str">
        <f t="shared" si="31"/>
        <v>237101</v>
      </c>
      <c r="B987" s="240" t="s">
        <v>1250</v>
      </c>
      <c r="C987" s="188" t="s">
        <v>2692</v>
      </c>
      <c r="D987" s="188" t="s">
        <v>5</v>
      </c>
      <c r="E987" s="208">
        <v>0</v>
      </c>
      <c r="F987" s="208">
        <v>0</v>
      </c>
      <c r="G987" s="208">
        <v>0</v>
      </c>
      <c r="H987" s="208">
        <v>0</v>
      </c>
      <c r="I987" s="208">
        <v>0</v>
      </c>
      <c r="J987" s="208">
        <v>0</v>
      </c>
      <c r="K987" s="208">
        <v>0</v>
      </c>
      <c r="L987" s="208">
        <v>0</v>
      </c>
      <c r="M987" s="208">
        <v>0</v>
      </c>
      <c r="N987" s="208">
        <v>0</v>
      </c>
      <c r="O987" s="208">
        <v>0</v>
      </c>
      <c r="P987" s="208">
        <v>0</v>
      </c>
      <c r="Q987" s="208">
        <v>0</v>
      </c>
      <c r="R987" s="208">
        <v>0</v>
      </c>
      <c r="S987" s="208">
        <v>0</v>
      </c>
      <c r="T987" s="208">
        <v>0</v>
      </c>
      <c r="U987" s="208">
        <v>0</v>
      </c>
      <c r="V987" s="208">
        <v>0</v>
      </c>
      <c r="W987" s="208">
        <v>0</v>
      </c>
      <c r="X987" s="208">
        <v>0</v>
      </c>
      <c r="Y987" s="208">
        <v>0</v>
      </c>
      <c r="Z987" s="208">
        <v>0</v>
      </c>
      <c r="AA987" s="178">
        <f t="shared" si="30"/>
        <v>0</v>
      </c>
    </row>
    <row r="988" spans="1:27" ht="15.75" thickBot="1" x14ac:dyDescent="0.3">
      <c r="A988" s="254" t="str">
        <f t="shared" si="31"/>
        <v>237102</v>
      </c>
      <c r="B988" s="240" t="s">
        <v>1252</v>
      </c>
      <c r="C988" s="188" t="s">
        <v>2693</v>
      </c>
      <c r="D988" s="188" t="s">
        <v>5</v>
      </c>
      <c r="E988" s="209">
        <v>-1006875</v>
      </c>
      <c r="F988" s="209">
        <v>-1342500</v>
      </c>
      <c r="G988" s="209">
        <v>-1678125</v>
      </c>
      <c r="H988" s="209">
        <v>0</v>
      </c>
      <c r="I988" s="209">
        <v>-335625</v>
      </c>
      <c r="J988" s="209">
        <v>-671250</v>
      </c>
      <c r="K988" s="209">
        <v>-1006875</v>
      </c>
      <c r="L988" s="209">
        <v>-1342500</v>
      </c>
      <c r="M988" s="209">
        <v>-1678125</v>
      </c>
      <c r="N988" s="209">
        <v>-1678125</v>
      </c>
      <c r="O988" s="209">
        <v>0</v>
      </c>
      <c r="P988" s="209">
        <v>-335625</v>
      </c>
      <c r="Q988" s="209">
        <v>-671250</v>
      </c>
      <c r="R988" s="209">
        <v>-1006875</v>
      </c>
      <c r="S988" s="209">
        <v>-1342500</v>
      </c>
      <c r="T988" s="209">
        <v>-1678125</v>
      </c>
      <c r="U988" s="209">
        <v>0</v>
      </c>
      <c r="V988" s="209">
        <v>-335625</v>
      </c>
      <c r="W988" s="209">
        <v>-671250</v>
      </c>
      <c r="X988" s="209">
        <v>-1006875</v>
      </c>
      <c r="Y988" s="209">
        <v>-1342500</v>
      </c>
      <c r="Z988" s="209">
        <v>-1678125</v>
      </c>
      <c r="AA988" s="178">
        <f t="shared" si="30"/>
        <v>-1678125</v>
      </c>
    </row>
    <row r="989" spans="1:27" ht="15.75" thickBot="1" x14ac:dyDescent="0.3">
      <c r="A989" s="254" t="str">
        <f t="shared" si="31"/>
        <v>237103</v>
      </c>
      <c r="B989" s="240" t="s">
        <v>1254</v>
      </c>
      <c r="C989" s="188" t="s">
        <v>2694</v>
      </c>
      <c r="D989" s="188" t="s">
        <v>5</v>
      </c>
      <c r="E989" s="208">
        <v>0</v>
      </c>
      <c r="F989" s="208">
        <v>0</v>
      </c>
      <c r="G989" s="208">
        <v>0</v>
      </c>
      <c r="H989" s="208">
        <v>0</v>
      </c>
      <c r="I989" s="208">
        <v>0</v>
      </c>
      <c r="J989" s="208">
        <v>0</v>
      </c>
      <c r="K989" s="208">
        <v>0</v>
      </c>
      <c r="L989" s="208">
        <v>0</v>
      </c>
      <c r="M989" s="208">
        <v>0</v>
      </c>
      <c r="N989" s="208">
        <v>0</v>
      </c>
      <c r="O989" s="208">
        <v>0</v>
      </c>
      <c r="P989" s="208">
        <v>0</v>
      </c>
      <c r="Q989" s="208">
        <v>0</v>
      </c>
      <c r="R989" s="208">
        <v>0</v>
      </c>
      <c r="S989" s="208">
        <v>0</v>
      </c>
      <c r="T989" s="208">
        <v>0</v>
      </c>
      <c r="U989" s="208">
        <v>0</v>
      </c>
      <c r="V989" s="208">
        <v>0</v>
      </c>
      <c r="W989" s="208">
        <v>0</v>
      </c>
      <c r="X989" s="208">
        <v>0</v>
      </c>
      <c r="Y989" s="208">
        <v>0</v>
      </c>
      <c r="Z989" s="208">
        <v>0</v>
      </c>
      <c r="AA989" s="178">
        <f t="shared" si="30"/>
        <v>0</v>
      </c>
    </row>
    <row r="990" spans="1:27" ht="15.75" thickBot="1" x14ac:dyDescent="0.3">
      <c r="A990" s="254" t="str">
        <f t="shared" si="31"/>
        <v>237104</v>
      </c>
      <c r="B990" s="240" t="s">
        <v>1256</v>
      </c>
      <c r="C990" s="188" t="s">
        <v>2695</v>
      </c>
      <c r="D990" s="188" t="s">
        <v>5</v>
      </c>
      <c r="E990" s="209">
        <v>-198497.32</v>
      </c>
      <c r="F990" s="209">
        <v>-330830.65000000002</v>
      </c>
      <c r="G990" s="209">
        <v>-463163.98</v>
      </c>
      <c r="H990" s="209">
        <v>-595497.31000000006</v>
      </c>
      <c r="I990" s="209">
        <v>-727830.64</v>
      </c>
      <c r="J990" s="209">
        <v>-66163.97</v>
      </c>
      <c r="K990" s="209">
        <v>-198497.3</v>
      </c>
      <c r="L990" s="209">
        <v>-330830.63</v>
      </c>
      <c r="M990" s="209">
        <v>-463163.96</v>
      </c>
      <c r="N990" s="209">
        <v>-463163.96</v>
      </c>
      <c r="O990" s="209">
        <v>-595497.29</v>
      </c>
      <c r="P990" s="209">
        <v>-727830.62</v>
      </c>
      <c r="Q990" s="209">
        <v>-66163.95</v>
      </c>
      <c r="R990" s="209">
        <v>-198497.28</v>
      </c>
      <c r="S990" s="209">
        <v>-330830.61</v>
      </c>
      <c r="T990" s="209">
        <v>-463163.94</v>
      </c>
      <c r="U990" s="209">
        <v>-595497.27</v>
      </c>
      <c r="V990" s="209">
        <v>-727830.6</v>
      </c>
      <c r="W990" s="209">
        <v>-66163.929999999993</v>
      </c>
      <c r="X990" s="209">
        <v>-198497.26</v>
      </c>
      <c r="Y990" s="209">
        <v>-330830.59000000003</v>
      </c>
      <c r="Z990" s="209">
        <v>-463163.92</v>
      </c>
      <c r="AA990" s="178">
        <f t="shared" si="30"/>
        <v>-463163.92</v>
      </c>
    </row>
    <row r="991" spans="1:27" ht="15.75" thickBot="1" x14ac:dyDescent="0.3">
      <c r="A991" s="254" t="str">
        <f t="shared" si="31"/>
        <v>237105</v>
      </c>
      <c r="B991" s="240" t="s">
        <v>1258</v>
      </c>
      <c r="C991" s="188" t="s">
        <v>2696</v>
      </c>
      <c r="D991" s="188" t="s">
        <v>5</v>
      </c>
      <c r="E991" s="208">
        <v>-500000.01</v>
      </c>
      <c r="F991" s="208">
        <v>-666666.68000000005</v>
      </c>
      <c r="G991" s="208">
        <v>-833333.35</v>
      </c>
      <c r="H991" s="208">
        <v>-0.02</v>
      </c>
      <c r="I991" s="208">
        <v>-166666.69</v>
      </c>
      <c r="J991" s="208">
        <v>-333333.36</v>
      </c>
      <c r="K991" s="208">
        <v>-500000.03</v>
      </c>
      <c r="L991" s="208">
        <v>-666666.69999999995</v>
      </c>
      <c r="M991" s="208">
        <v>-833333.37</v>
      </c>
      <c r="N991" s="208">
        <v>-833333.37</v>
      </c>
      <c r="O991" s="208">
        <v>-0.04</v>
      </c>
      <c r="P991" s="208">
        <v>-166666.71</v>
      </c>
      <c r="Q991" s="208">
        <v>-333333.38</v>
      </c>
      <c r="R991" s="208">
        <v>-500000.05</v>
      </c>
      <c r="S991" s="208">
        <v>-666666.72</v>
      </c>
      <c r="T991" s="208">
        <v>-833333.39</v>
      </c>
      <c r="U991" s="208">
        <v>-0.06</v>
      </c>
      <c r="V991" s="208">
        <v>-166666.73000000001</v>
      </c>
      <c r="W991" s="208">
        <v>-333333.40000000002</v>
      </c>
      <c r="X991" s="208">
        <v>-500000.07</v>
      </c>
      <c r="Y991" s="208">
        <v>-666666.74</v>
      </c>
      <c r="Z991" s="208">
        <v>-833333.41</v>
      </c>
      <c r="AA991" s="178">
        <f t="shared" si="30"/>
        <v>-833333.41</v>
      </c>
    </row>
    <row r="992" spans="1:27" ht="15.75" thickBot="1" x14ac:dyDescent="0.3">
      <c r="A992" s="254" t="str">
        <f t="shared" si="31"/>
        <v>237106</v>
      </c>
      <c r="B992" s="240" t="s">
        <v>1260</v>
      </c>
      <c r="C992" s="188" t="s">
        <v>2697</v>
      </c>
      <c r="D992" s="188" t="s">
        <v>5</v>
      </c>
      <c r="E992" s="209">
        <v>-442749.99</v>
      </c>
      <c r="F992" s="209">
        <v>-590333.31999999995</v>
      </c>
      <c r="G992" s="209">
        <v>-737916.65</v>
      </c>
      <c r="H992" s="209">
        <v>-885499.98</v>
      </c>
      <c r="I992" s="209">
        <v>-147583.31</v>
      </c>
      <c r="J992" s="209">
        <v>-295166.64</v>
      </c>
      <c r="K992" s="209">
        <v>-442749.97</v>
      </c>
      <c r="L992" s="209">
        <v>-590333.30000000005</v>
      </c>
      <c r="M992" s="209">
        <v>-737916.63</v>
      </c>
      <c r="N992" s="209">
        <v>-737916.63</v>
      </c>
      <c r="O992" s="209">
        <v>-885499.96</v>
      </c>
      <c r="P992" s="209">
        <v>-147583.29</v>
      </c>
      <c r="Q992" s="209">
        <v>-295166.62</v>
      </c>
      <c r="R992" s="209">
        <v>-442749.95</v>
      </c>
      <c r="S992" s="209">
        <v>-590333.28</v>
      </c>
      <c r="T992" s="209">
        <v>-737916.61</v>
      </c>
      <c r="U992" s="209">
        <v>-885499.94</v>
      </c>
      <c r="V992" s="209">
        <v>-147583.26999999999</v>
      </c>
      <c r="W992" s="209">
        <v>-295166.59999999998</v>
      </c>
      <c r="X992" s="209">
        <v>-442749.93</v>
      </c>
      <c r="Y992" s="209">
        <v>-590333.26</v>
      </c>
      <c r="Z992" s="209">
        <v>-737916.59</v>
      </c>
      <c r="AA992" s="178">
        <f t="shared" si="30"/>
        <v>-737916.59</v>
      </c>
    </row>
    <row r="993" spans="1:28" ht="15.75" thickBot="1" x14ac:dyDescent="0.3">
      <c r="A993" s="254" t="str">
        <f t="shared" si="31"/>
        <v>237107</v>
      </c>
      <c r="B993" s="240" t="s">
        <v>1262</v>
      </c>
      <c r="C993" s="188" t="s">
        <v>2698</v>
      </c>
      <c r="D993" s="188" t="s">
        <v>5</v>
      </c>
      <c r="E993" s="208">
        <v>-470352.82</v>
      </c>
      <c r="F993" s="208">
        <v>12459.68</v>
      </c>
      <c r="G993" s="208">
        <v>-84102.82</v>
      </c>
      <c r="H993" s="208">
        <v>-180665.32</v>
      </c>
      <c r="I993" s="208">
        <v>-277227.82</v>
      </c>
      <c r="J993" s="208">
        <v>-373790.32</v>
      </c>
      <c r="K993" s="208">
        <v>-470352.82</v>
      </c>
      <c r="L993" s="208">
        <v>-566915.31999999995</v>
      </c>
      <c r="M993" s="208">
        <v>0</v>
      </c>
      <c r="N993" s="208">
        <v>0</v>
      </c>
      <c r="O993" s="208">
        <v>0</v>
      </c>
      <c r="P993" s="208">
        <v>0</v>
      </c>
      <c r="Q993" s="208">
        <v>0</v>
      </c>
      <c r="R993" s="208">
        <v>0</v>
      </c>
      <c r="S993" s="208">
        <v>0</v>
      </c>
      <c r="T993" s="208">
        <v>0</v>
      </c>
      <c r="U993" s="208">
        <v>0</v>
      </c>
      <c r="V993" s="208">
        <v>0</v>
      </c>
      <c r="W993" s="208">
        <v>0</v>
      </c>
      <c r="X993" s="208">
        <v>0</v>
      </c>
      <c r="Y993" s="208">
        <v>0</v>
      </c>
      <c r="Z993" s="208">
        <v>0</v>
      </c>
      <c r="AA993" s="178">
        <f t="shared" si="30"/>
        <v>0</v>
      </c>
    </row>
    <row r="994" spans="1:28" ht="15.75" thickBot="1" x14ac:dyDescent="0.3">
      <c r="A994" s="254" t="str">
        <f t="shared" si="31"/>
        <v>237108</v>
      </c>
      <c r="B994" s="240" t="s">
        <v>1264</v>
      </c>
      <c r="C994" s="188" t="s">
        <v>2699</v>
      </c>
      <c r="D994" s="188" t="s">
        <v>5</v>
      </c>
      <c r="E994" s="209">
        <v>-456186.48</v>
      </c>
      <c r="F994" s="209">
        <v>12084.35</v>
      </c>
      <c r="G994" s="209">
        <v>-81569.820000000007</v>
      </c>
      <c r="H994" s="209">
        <v>-175223.99</v>
      </c>
      <c r="I994" s="209">
        <v>-268878.15999999997</v>
      </c>
      <c r="J994" s="209">
        <v>-362532.33</v>
      </c>
      <c r="K994" s="209">
        <v>-456186.5</v>
      </c>
      <c r="L994" s="209">
        <v>-549840.67000000004</v>
      </c>
      <c r="M994" s="209">
        <v>-81569.84</v>
      </c>
      <c r="N994" s="209">
        <v>-81569.84</v>
      </c>
      <c r="O994" s="209">
        <v>-175224.01</v>
      </c>
      <c r="P994" s="209">
        <v>-268878.18</v>
      </c>
      <c r="Q994" s="209">
        <v>-362532.35</v>
      </c>
      <c r="R994" s="209">
        <v>-456186.52</v>
      </c>
      <c r="S994" s="209">
        <v>12084.31</v>
      </c>
      <c r="T994" s="209">
        <v>-81569.86</v>
      </c>
      <c r="U994" s="209">
        <v>-175224.03</v>
      </c>
      <c r="V994" s="209">
        <v>-268878.2</v>
      </c>
      <c r="W994" s="209">
        <v>-362532.37</v>
      </c>
      <c r="X994" s="209">
        <v>-456186.54</v>
      </c>
      <c r="Y994" s="209">
        <v>12084.29</v>
      </c>
      <c r="Z994" s="209">
        <v>-81569.88</v>
      </c>
      <c r="AA994" s="178">
        <f t="shared" si="30"/>
        <v>-81569.88</v>
      </c>
    </row>
    <row r="995" spans="1:28" ht="15.75" thickBot="1" x14ac:dyDescent="0.3">
      <c r="A995" s="254" t="str">
        <f t="shared" si="31"/>
        <v>237109</v>
      </c>
      <c r="B995" s="240" t="s">
        <v>1266</v>
      </c>
      <c r="C995" s="188" t="s">
        <v>2700</v>
      </c>
      <c r="D995" s="188" t="s">
        <v>5</v>
      </c>
      <c r="E995" s="208">
        <v>-671544.14</v>
      </c>
      <c r="F995" s="208">
        <v>17789.189999999999</v>
      </c>
      <c r="G995" s="208">
        <v>-120077.48</v>
      </c>
      <c r="H995" s="208">
        <v>-257944.15</v>
      </c>
      <c r="I995" s="208">
        <v>-395810.82</v>
      </c>
      <c r="J995" s="208">
        <v>-533677.49</v>
      </c>
      <c r="K995" s="208">
        <v>-671544.16</v>
      </c>
      <c r="L995" s="208">
        <v>-809410.83</v>
      </c>
      <c r="M995" s="208">
        <v>-120077.5</v>
      </c>
      <c r="N995" s="208">
        <v>-120077.5</v>
      </c>
      <c r="O995" s="208">
        <v>-257944.17</v>
      </c>
      <c r="P995" s="208">
        <v>-395810.84</v>
      </c>
      <c r="Q995" s="208">
        <v>-533677.51</v>
      </c>
      <c r="R995" s="208">
        <v>-671544.18</v>
      </c>
      <c r="S995" s="208">
        <v>17789.150000000001</v>
      </c>
      <c r="T995" s="208">
        <v>-120077.52</v>
      </c>
      <c r="U995" s="208">
        <v>-257944.19</v>
      </c>
      <c r="V995" s="208">
        <v>-395810.86</v>
      </c>
      <c r="W995" s="208">
        <v>-533677.53</v>
      </c>
      <c r="X995" s="208">
        <v>-671544.2</v>
      </c>
      <c r="Y995" s="208">
        <v>17789.13</v>
      </c>
      <c r="Z995" s="208">
        <v>-120077.54</v>
      </c>
      <c r="AA995" s="178">
        <f t="shared" si="30"/>
        <v>-120077.54</v>
      </c>
    </row>
    <row r="996" spans="1:28" ht="15.75" thickBot="1" x14ac:dyDescent="0.3">
      <c r="A996" s="254" t="str">
        <f t="shared" si="31"/>
        <v>237110</v>
      </c>
      <c r="B996" s="240" t="s">
        <v>1268</v>
      </c>
      <c r="C996" s="188" t="s">
        <v>2701</v>
      </c>
      <c r="D996" s="188" t="s">
        <v>5</v>
      </c>
      <c r="E996" s="209">
        <v>-94066.69</v>
      </c>
      <c r="F996" s="209">
        <v>-152858.35999999999</v>
      </c>
      <c r="G996" s="209">
        <v>-211650.03</v>
      </c>
      <c r="H996" s="209">
        <v>-270441.7</v>
      </c>
      <c r="I996" s="209">
        <v>-329233.37</v>
      </c>
      <c r="J996" s="209">
        <v>-35275.040000000001</v>
      </c>
      <c r="K996" s="209">
        <v>-94066.71</v>
      </c>
      <c r="L996" s="209">
        <v>-152858.38</v>
      </c>
      <c r="M996" s="209">
        <v>-211650.05</v>
      </c>
      <c r="N996" s="209">
        <v>-211650.05</v>
      </c>
      <c r="O996" s="209">
        <v>-270441.71999999997</v>
      </c>
      <c r="P996" s="209">
        <v>-329233.39</v>
      </c>
      <c r="Q996" s="209">
        <v>-35275.06</v>
      </c>
      <c r="R996" s="209">
        <v>-94066.73</v>
      </c>
      <c r="S996" s="209">
        <v>-152858.4</v>
      </c>
      <c r="T996" s="209">
        <v>-211650.07</v>
      </c>
      <c r="U996" s="209">
        <v>-270441.74</v>
      </c>
      <c r="V996" s="209">
        <v>-329233.40999999997</v>
      </c>
      <c r="W996" s="209">
        <v>-35275.08</v>
      </c>
      <c r="X996" s="209">
        <v>-94066.75</v>
      </c>
      <c r="Y996" s="209">
        <v>-152858.42000000001</v>
      </c>
      <c r="Z996" s="209">
        <v>-211650.09</v>
      </c>
      <c r="AA996" s="178">
        <f t="shared" si="30"/>
        <v>-211650.09</v>
      </c>
    </row>
    <row r="997" spans="1:28" ht="15.75" thickBot="1" x14ac:dyDescent="0.3">
      <c r="A997" s="254" t="str">
        <f t="shared" si="31"/>
        <v>237112</v>
      </c>
      <c r="B997" s="240" t="s">
        <v>1270</v>
      </c>
      <c r="C997" s="188" t="s">
        <v>2702</v>
      </c>
      <c r="D997" s="188" t="s">
        <v>5</v>
      </c>
      <c r="E997" s="208">
        <v>-368500</v>
      </c>
      <c r="F997" s="208">
        <v>-598812.5</v>
      </c>
      <c r="G997" s="208">
        <v>-829125</v>
      </c>
      <c r="H997" s="208">
        <v>-1059437.5</v>
      </c>
      <c r="I997" s="208">
        <v>-1289750</v>
      </c>
      <c r="J997" s="208">
        <v>-138187.5</v>
      </c>
      <c r="K997" s="208">
        <v>-368500</v>
      </c>
      <c r="L997" s="208">
        <v>-598812.5</v>
      </c>
      <c r="M997" s="208">
        <v>-829125</v>
      </c>
      <c r="N997" s="208">
        <v>-829125</v>
      </c>
      <c r="O997" s="208">
        <v>-1059437.5</v>
      </c>
      <c r="P997" s="208">
        <v>-1289750</v>
      </c>
      <c r="Q997" s="208">
        <v>-138187.5</v>
      </c>
      <c r="R997" s="208">
        <v>-368500</v>
      </c>
      <c r="S997" s="208">
        <v>-598812.5</v>
      </c>
      <c r="T997" s="208">
        <v>-829125</v>
      </c>
      <c r="U997" s="208">
        <v>-1059437.5</v>
      </c>
      <c r="V997" s="208">
        <v>-1289750</v>
      </c>
      <c r="W997" s="208">
        <v>-138187.5</v>
      </c>
      <c r="X997" s="208">
        <v>-368500</v>
      </c>
      <c r="Y997" s="208">
        <v>-598812.5</v>
      </c>
      <c r="Z997" s="208">
        <v>-829125</v>
      </c>
      <c r="AA997" s="178">
        <f t="shared" si="30"/>
        <v>-829125</v>
      </c>
    </row>
    <row r="998" spans="1:28" ht="15.75" thickBot="1" x14ac:dyDescent="0.3">
      <c r="A998" s="254" t="str">
        <f t="shared" si="31"/>
        <v>237113</v>
      </c>
      <c r="B998" s="240" t="s">
        <v>2703</v>
      </c>
      <c r="C998" s="188" t="s">
        <v>2704</v>
      </c>
      <c r="D998" s="188" t="s">
        <v>5</v>
      </c>
      <c r="E998" s="209">
        <v>0</v>
      </c>
      <c r="F998" s="209">
        <v>0</v>
      </c>
      <c r="G998" s="209">
        <v>0</v>
      </c>
      <c r="H998" s="209">
        <v>0</v>
      </c>
      <c r="I998" s="209">
        <v>0</v>
      </c>
      <c r="J998" s="209">
        <v>-114166.67</v>
      </c>
      <c r="K998" s="209">
        <v>-285416.67</v>
      </c>
      <c r="L998" s="209">
        <v>-456666.67</v>
      </c>
      <c r="M998" s="209">
        <v>-627916.67000000004</v>
      </c>
      <c r="N998" s="209">
        <v>-627916.67000000004</v>
      </c>
      <c r="O998" s="209">
        <v>5708.33</v>
      </c>
      <c r="P998" s="209">
        <v>-165541.67000000001</v>
      </c>
      <c r="Q998" s="209">
        <v>-336791.67</v>
      </c>
      <c r="R998" s="209">
        <v>-508041.67</v>
      </c>
      <c r="S998" s="209">
        <v>-679291.67</v>
      </c>
      <c r="T998" s="209">
        <v>-850541.67</v>
      </c>
      <c r="U998" s="209">
        <v>5708.33</v>
      </c>
      <c r="V998" s="209">
        <v>-165541.67000000001</v>
      </c>
      <c r="W998" s="209">
        <v>-336791.67</v>
      </c>
      <c r="X998" s="209">
        <v>-508041.67</v>
      </c>
      <c r="Y998" s="209">
        <v>-679291.67</v>
      </c>
      <c r="Z998" s="209">
        <v>-850541.67</v>
      </c>
      <c r="AA998" s="178">
        <f t="shared" si="30"/>
        <v>-850541.67</v>
      </c>
    </row>
    <row r="999" spans="1:28" ht="15.75" thickBot="1" x14ac:dyDescent="0.3">
      <c r="A999" s="254" t="str">
        <f t="shared" si="31"/>
        <v>237114</v>
      </c>
      <c r="B999" s="240" t="s">
        <v>3684</v>
      </c>
      <c r="C999" s="188" t="s">
        <v>3685</v>
      </c>
      <c r="D999" s="188" t="s">
        <v>5</v>
      </c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8"/>
      <c r="R999" s="208"/>
      <c r="S999" s="208"/>
      <c r="T999" s="208">
        <v>-124020</v>
      </c>
      <c r="U999" s="208">
        <v>-419760</v>
      </c>
      <c r="V999" s="208">
        <v>-715500</v>
      </c>
      <c r="W999" s="208">
        <v>-1005675</v>
      </c>
      <c r="X999" s="208">
        <v>-1295850</v>
      </c>
      <c r="Y999" s="208">
        <v>-1586025</v>
      </c>
      <c r="Z999" s="208">
        <v>-154495</v>
      </c>
      <c r="AA999" s="178">
        <f t="shared" si="30"/>
        <v>-154495</v>
      </c>
    </row>
    <row r="1000" spans="1:28" ht="15.75" thickBot="1" x14ac:dyDescent="0.3">
      <c r="A1000" s="254" t="str">
        <f t="shared" si="31"/>
        <v>237115</v>
      </c>
      <c r="B1000" s="240" t="s">
        <v>3686</v>
      </c>
      <c r="C1000" s="188" t="s">
        <v>3687</v>
      </c>
      <c r="D1000" s="188" t="s">
        <v>5</v>
      </c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>
        <v>-55935.62</v>
      </c>
      <c r="U1000" s="209">
        <v>-189320.55</v>
      </c>
      <c r="V1000" s="209">
        <v>-322705.48</v>
      </c>
      <c r="W1000" s="209">
        <v>-450830.01</v>
      </c>
      <c r="X1000" s="209">
        <v>-579195.07999999996</v>
      </c>
      <c r="Y1000" s="209">
        <v>-710070.08</v>
      </c>
      <c r="Z1000" s="209">
        <v>-64420.08</v>
      </c>
      <c r="AA1000" s="178">
        <f t="shared" si="30"/>
        <v>-64420.08</v>
      </c>
    </row>
    <row r="1001" spans="1:28" ht="15.75" thickBot="1" x14ac:dyDescent="0.3">
      <c r="A1001" s="254" t="str">
        <f t="shared" si="31"/>
        <v>500173</v>
      </c>
      <c r="B1001" s="239" t="s">
        <v>2705</v>
      </c>
      <c r="C1001" s="245">
        <v>500173</v>
      </c>
      <c r="D1001" s="257"/>
      <c r="E1001" s="208">
        <v>-13085340.699999999</v>
      </c>
      <c r="F1001" s="208">
        <v>-13247997.470000001</v>
      </c>
      <c r="G1001" s="208">
        <v>-34274347.119999997</v>
      </c>
      <c r="H1001" s="208">
        <v>-9799225.2300000004</v>
      </c>
      <c r="I1001" s="208">
        <v>-11437686.09</v>
      </c>
      <c r="J1001" s="208">
        <v>-37504231.609999999</v>
      </c>
      <c r="K1001" s="208">
        <v>-16077736.84</v>
      </c>
      <c r="L1001" s="208">
        <v>-16347590.09</v>
      </c>
      <c r="M1001" s="208">
        <v>-47435912.210000001</v>
      </c>
      <c r="N1001" s="208">
        <v>-47435912.210000001</v>
      </c>
      <c r="O1001" s="208">
        <v>-26893367.870000001</v>
      </c>
      <c r="P1001" s="208">
        <v>-27005206.620000001</v>
      </c>
      <c r="Q1001" s="208">
        <v>-46770434.130000003</v>
      </c>
      <c r="R1001" s="208">
        <v>-31858488.739999998</v>
      </c>
      <c r="S1001" s="208">
        <v>-32044733.260000002</v>
      </c>
      <c r="T1001" s="208">
        <v>-32483719.600000001</v>
      </c>
      <c r="U1001" s="208">
        <v>-22321700.120000001</v>
      </c>
      <c r="V1001" s="208">
        <v>-23796086.600000001</v>
      </c>
      <c r="W1001" s="208">
        <v>-37572897.909999996</v>
      </c>
      <c r="X1001" s="208">
        <v>-33230589.219999999</v>
      </c>
      <c r="Y1001" s="208">
        <v>-34029967.43</v>
      </c>
      <c r="Z1001" s="208">
        <v>-44657469.840000004</v>
      </c>
      <c r="AA1001" s="178">
        <f t="shared" si="30"/>
        <v>-44657469.840000004</v>
      </c>
    </row>
    <row r="1002" spans="1:28" ht="15.75" thickBot="1" x14ac:dyDescent="0.3">
      <c r="A1002" s="254" t="str">
        <f t="shared" si="31"/>
        <v>500199</v>
      </c>
      <c r="B1002" s="240" t="s">
        <v>2707</v>
      </c>
      <c r="C1002" s="245">
        <v>500199</v>
      </c>
      <c r="D1002" s="257"/>
      <c r="E1002" s="209">
        <v>-11965340.699999999</v>
      </c>
      <c r="F1002" s="209">
        <v>-12127997.470000001</v>
      </c>
      <c r="G1002" s="209">
        <v>-32541347.120000001</v>
      </c>
      <c r="H1002" s="209">
        <v>-8066225.2300000004</v>
      </c>
      <c r="I1002" s="209">
        <v>-9704686.0899999999</v>
      </c>
      <c r="J1002" s="209">
        <v>-34658231.609999999</v>
      </c>
      <c r="K1002" s="209">
        <v>-13231736.84</v>
      </c>
      <c r="L1002" s="209">
        <v>-13501590.09</v>
      </c>
      <c r="M1002" s="209">
        <v>-40241912.210000001</v>
      </c>
      <c r="N1002" s="209">
        <v>-40241912.210000001</v>
      </c>
      <c r="O1002" s="209">
        <v>-19699367.870000001</v>
      </c>
      <c r="P1002" s="209">
        <v>-19811206.620000001</v>
      </c>
      <c r="Q1002" s="209">
        <v>-43054434.130000003</v>
      </c>
      <c r="R1002" s="209">
        <v>-28142488.739999998</v>
      </c>
      <c r="S1002" s="209">
        <v>-28328733.260000002</v>
      </c>
      <c r="T1002" s="209">
        <v>-30539719.600000001</v>
      </c>
      <c r="U1002" s="209">
        <v>-20377700.120000001</v>
      </c>
      <c r="V1002" s="209">
        <v>-21852086.600000001</v>
      </c>
      <c r="W1002" s="209">
        <v>-33428897.91</v>
      </c>
      <c r="X1002" s="209">
        <v>-29086589.219999999</v>
      </c>
      <c r="Y1002" s="209">
        <v>-29885967.43</v>
      </c>
      <c r="Z1002" s="209">
        <v>-39094463.840000004</v>
      </c>
      <c r="AA1002" s="178">
        <f t="shared" si="30"/>
        <v>-39094463.840000004</v>
      </c>
    </row>
    <row r="1003" spans="1:28" ht="15.75" thickBot="1" x14ac:dyDescent="0.3">
      <c r="A1003" s="254" t="str">
        <f t="shared" si="31"/>
        <v>254000</v>
      </c>
      <c r="B1003" s="189" t="s">
        <v>1272</v>
      </c>
      <c r="C1003" s="188" t="s">
        <v>1273</v>
      </c>
      <c r="D1003" s="188" t="s">
        <v>5</v>
      </c>
      <c r="E1003" s="208">
        <v>0</v>
      </c>
      <c r="F1003" s="208">
        <v>0</v>
      </c>
      <c r="G1003" s="208">
        <v>-24762073.129999999</v>
      </c>
      <c r="H1003" s="208">
        <v>0</v>
      </c>
      <c r="I1003" s="208">
        <v>0</v>
      </c>
      <c r="J1003" s="208">
        <v>-23699074.91</v>
      </c>
      <c r="K1003" s="208">
        <v>0</v>
      </c>
      <c r="L1003" s="208">
        <v>0</v>
      </c>
      <c r="M1003" s="208">
        <v>-20577581.699999999</v>
      </c>
      <c r="N1003" s="208">
        <v>-20577581.699999999</v>
      </c>
      <c r="O1003" s="208">
        <v>0</v>
      </c>
      <c r="P1003" s="208">
        <v>0</v>
      </c>
      <c r="Q1003" s="208">
        <v>-15083927.75</v>
      </c>
      <c r="R1003" s="208">
        <v>0</v>
      </c>
      <c r="S1003" s="208">
        <v>0</v>
      </c>
      <c r="T1003" s="208">
        <v>-8374744.3899999997</v>
      </c>
      <c r="U1003" s="208">
        <v>0</v>
      </c>
      <c r="V1003" s="208">
        <v>0</v>
      </c>
      <c r="W1003" s="208">
        <v>-7179660.0300000003</v>
      </c>
      <c r="X1003" s="208">
        <v>0</v>
      </c>
      <c r="Y1003" s="208">
        <v>0</v>
      </c>
      <c r="Z1003" s="208">
        <v>-10988979.859999999</v>
      </c>
      <c r="AA1003" s="178">
        <f t="shared" si="30"/>
        <v>-10988979.859999999</v>
      </c>
    </row>
    <row r="1004" spans="1:28" ht="15.75" thickBot="1" x14ac:dyDescent="0.3">
      <c r="A1004" s="254" t="str">
        <f t="shared" si="31"/>
        <v>254200</v>
      </c>
      <c r="B1004" s="189" t="s">
        <v>3534</v>
      </c>
      <c r="C1004" s="188" t="s">
        <v>3535</v>
      </c>
      <c r="D1004" s="188" t="s">
        <v>5</v>
      </c>
      <c r="E1004" s="209"/>
      <c r="F1004" s="209"/>
      <c r="G1004" s="209"/>
      <c r="H1004" s="209"/>
      <c r="I1004" s="209"/>
      <c r="J1004" s="209"/>
      <c r="K1004" s="209"/>
      <c r="L1004" s="209"/>
      <c r="M1004" s="209"/>
      <c r="N1004" s="209">
        <v>0</v>
      </c>
      <c r="O1004" s="209">
        <v>0</v>
      </c>
      <c r="P1004" s="209">
        <v>0</v>
      </c>
      <c r="Q1004" s="209">
        <v>-3262597</v>
      </c>
      <c r="R1004" s="209">
        <v>-3262597</v>
      </c>
      <c r="S1004" s="209">
        <v>-3262597</v>
      </c>
      <c r="T1004" s="209">
        <v>-3262597</v>
      </c>
      <c r="U1004" s="209">
        <v>-3262597</v>
      </c>
      <c r="V1004" s="209">
        <v>-3262597</v>
      </c>
      <c r="W1004" s="209">
        <v>-3262597</v>
      </c>
      <c r="X1004" s="209">
        <v>-2398865</v>
      </c>
      <c r="Y1004" s="209">
        <v>-2398865</v>
      </c>
      <c r="Z1004" s="209">
        <v>-2398865</v>
      </c>
      <c r="AA1004" s="178">
        <f t="shared" si="30"/>
        <v>-2398865</v>
      </c>
      <c r="AB1004" s="204"/>
    </row>
    <row r="1005" spans="1:28" ht="15.75" thickBot="1" x14ac:dyDescent="0.3">
      <c r="A1005" s="254" t="str">
        <f t="shared" si="31"/>
        <v>254201</v>
      </c>
      <c r="B1005" s="189" t="s">
        <v>3810</v>
      </c>
      <c r="C1005" s="188" t="s">
        <v>3811</v>
      </c>
      <c r="D1005" s="188" t="s">
        <v>5</v>
      </c>
      <c r="E1005" s="208"/>
      <c r="F1005" s="208"/>
      <c r="G1005" s="208"/>
      <c r="H1005" s="208"/>
      <c r="I1005" s="208"/>
      <c r="J1005" s="208"/>
      <c r="K1005" s="208"/>
      <c r="L1005" s="208"/>
      <c r="M1005" s="208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>
        <v>-400000</v>
      </c>
      <c r="Y1005" s="208">
        <v>-400000</v>
      </c>
      <c r="Z1005" s="208">
        <v>-400000</v>
      </c>
      <c r="AA1005" s="178">
        <f t="shared" si="30"/>
        <v>-400000</v>
      </c>
      <c r="AB1005" s="204"/>
    </row>
    <row r="1006" spans="1:28" ht="15.75" thickBot="1" x14ac:dyDescent="0.3">
      <c r="A1006" s="254" t="str">
        <f t="shared" si="31"/>
        <v>254202</v>
      </c>
      <c r="B1006" s="189" t="s">
        <v>3812</v>
      </c>
      <c r="C1006" s="188" t="s">
        <v>3813</v>
      </c>
      <c r="D1006" s="188" t="s">
        <v>5</v>
      </c>
      <c r="E1006" s="209"/>
      <c r="F1006" s="209"/>
      <c r="G1006" s="209"/>
      <c r="H1006" s="209"/>
      <c r="I1006" s="209"/>
      <c r="J1006" s="209"/>
      <c r="K1006" s="209"/>
      <c r="L1006" s="209"/>
      <c r="M1006" s="209"/>
      <c r="N1006" s="209"/>
      <c r="O1006" s="209"/>
      <c r="P1006" s="209"/>
      <c r="Q1006" s="209"/>
      <c r="R1006" s="209"/>
      <c r="S1006" s="209"/>
      <c r="T1006" s="209"/>
      <c r="U1006" s="209"/>
      <c r="V1006" s="209"/>
      <c r="W1006" s="209"/>
      <c r="X1006" s="209">
        <v>-2737525</v>
      </c>
      <c r="Y1006" s="209">
        <v>-2737525</v>
      </c>
      <c r="Z1006" s="209">
        <v>-1783055</v>
      </c>
      <c r="AA1006" s="178">
        <f t="shared" si="30"/>
        <v>-1783055</v>
      </c>
      <c r="AB1006" s="204"/>
    </row>
    <row r="1007" spans="1:28" ht="15.75" thickBot="1" x14ac:dyDescent="0.3">
      <c r="A1007" s="254" t="str">
        <f t="shared" si="31"/>
        <v>254205</v>
      </c>
      <c r="B1007" s="189" t="s">
        <v>3536</v>
      </c>
      <c r="C1007" s="188" t="s">
        <v>3537</v>
      </c>
      <c r="D1007" s="188" t="s">
        <v>5</v>
      </c>
      <c r="E1007" s="208"/>
      <c r="F1007" s="208"/>
      <c r="G1007" s="208"/>
      <c r="H1007" s="208"/>
      <c r="I1007" s="208"/>
      <c r="J1007" s="208"/>
      <c r="K1007" s="208"/>
      <c r="L1007" s="208"/>
      <c r="M1007" s="208"/>
      <c r="N1007" s="208">
        <v>0</v>
      </c>
      <c r="O1007" s="208">
        <v>0</v>
      </c>
      <c r="P1007" s="208">
        <v>0</v>
      </c>
      <c r="Q1007" s="208">
        <v>-1572007</v>
      </c>
      <c r="R1007" s="208">
        <v>-1572007</v>
      </c>
      <c r="S1007" s="208">
        <v>-1572007</v>
      </c>
      <c r="T1007" s="208">
        <v>-1572007</v>
      </c>
      <c r="U1007" s="208">
        <v>-1572007</v>
      </c>
      <c r="V1007" s="208">
        <v>-1572007</v>
      </c>
      <c r="W1007" s="208">
        <v>-1572007</v>
      </c>
      <c r="X1007" s="208">
        <v>-2622369</v>
      </c>
      <c r="Y1007" s="208">
        <v>-2622369</v>
      </c>
      <c r="Z1007" s="208">
        <v>0</v>
      </c>
      <c r="AA1007" s="178">
        <f t="shared" si="30"/>
        <v>0</v>
      </c>
    </row>
    <row r="1008" spans="1:28" ht="15.75" thickBot="1" x14ac:dyDescent="0.3">
      <c r="A1008" s="254" t="str">
        <f t="shared" si="31"/>
        <v>254210</v>
      </c>
      <c r="B1008" s="189" t="s">
        <v>3538</v>
      </c>
      <c r="C1008" s="188" t="s">
        <v>3539</v>
      </c>
      <c r="D1008" s="188" t="s">
        <v>5</v>
      </c>
      <c r="E1008" s="209"/>
      <c r="F1008" s="209"/>
      <c r="G1008" s="209"/>
      <c r="H1008" s="209"/>
      <c r="I1008" s="209"/>
      <c r="J1008" s="209"/>
      <c r="K1008" s="209"/>
      <c r="L1008" s="209"/>
      <c r="M1008" s="209"/>
      <c r="N1008" s="209">
        <v>0</v>
      </c>
      <c r="O1008" s="209">
        <v>0</v>
      </c>
      <c r="P1008" s="209">
        <v>0</v>
      </c>
      <c r="Q1008" s="209">
        <v>-2928560</v>
      </c>
      <c r="R1008" s="209">
        <v>-2928560</v>
      </c>
      <c r="S1008" s="209">
        <v>-2928560</v>
      </c>
      <c r="T1008" s="209">
        <v>-2928560</v>
      </c>
      <c r="U1008" s="209">
        <v>-2928560</v>
      </c>
      <c r="V1008" s="209">
        <v>-2928560</v>
      </c>
      <c r="W1008" s="209">
        <v>-2928560</v>
      </c>
      <c r="X1008" s="209">
        <v>-2153260</v>
      </c>
      <c r="Y1008" s="209">
        <v>-2153260</v>
      </c>
      <c r="Z1008" s="209">
        <v>-2153260</v>
      </c>
      <c r="AA1008" s="178">
        <f t="shared" si="30"/>
        <v>-2153260</v>
      </c>
    </row>
    <row r="1009" spans="1:28" ht="15.75" thickBot="1" x14ac:dyDescent="0.3">
      <c r="A1009" s="254" t="str">
        <f t="shared" si="31"/>
        <v>254301</v>
      </c>
      <c r="B1009" s="189" t="s">
        <v>1275</v>
      </c>
      <c r="C1009" s="188" t="s">
        <v>1276</v>
      </c>
      <c r="D1009" s="188" t="s">
        <v>5</v>
      </c>
      <c r="E1009" s="208">
        <v>-11695398</v>
      </c>
      <c r="F1009" s="208">
        <v>-11695398</v>
      </c>
      <c r="G1009" s="208">
        <v>-6916506.6900000004</v>
      </c>
      <c r="H1009" s="208">
        <v>-7013164.75</v>
      </c>
      <c r="I1009" s="208">
        <v>-8465924.9399999995</v>
      </c>
      <c r="J1009" s="208">
        <v>-9739185.4499999993</v>
      </c>
      <c r="K1009" s="208">
        <v>-11768461.4</v>
      </c>
      <c r="L1009" s="208">
        <v>-11768461.4</v>
      </c>
      <c r="M1009" s="208">
        <v>-16254126.449999999</v>
      </c>
      <c r="N1009" s="208">
        <v>-16254126.449999999</v>
      </c>
      <c r="O1009" s="208">
        <v>-16289163.810000001</v>
      </c>
      <c r="P1009" s="208">
        <v>-16289163.810000001</v>
      </c>
      <c r="Q1009" s="208">
        <v>-16289163.810000001</v>
      </c>
      <c r="R1009" s="208">
        <v>-16289163.810000001</v>
      </c>
      <c r="S1009" s="208">
        <v>-16289163.810000001</v>
      </c>
      <c r="T1009" s="208">
        <v>-12172847.470000001</v>
      </c>
      <c r="U1009" s="208">
        <v>-11726890.369999999</v>
      </c>
      <c r="V1009" s="208">
        <v>-13060142.029999999</v>
      </c>
      <c r="W1009" s="208">
        <v>-14325689.17</v>
      </c>
      <c r="X1009" s="208">
        <v>-15746966.619999999</v>
      </c>
      <c r="Y1009" s="208">
        <v>-16451130.9</v>
      </c>
      <c r="Z1009" s="208">
        <v>-17130007.609999999</v>
      </c>
      <c r="AA1009" s="178">
        <f t="shared" si="30"/>
        <v>-17130007.609999999</v>
      </c>
    </row>
    <row r="1010" spans="1:28" ht="15.75" thickBot="1" x14ac:dyDescent="0.3">
      <c r="A1010" s="254" t="str">
        <f t="shared" si="31"/>
        <v>254302</v>
      </c>
      <c r="B1010" s="189" t="s">
        <v>1278</v>
      </c>
      <c r="C1010" s="188" t="s">
        <v>1279</v>
      </c>
      <c r="D1010" s="188" t="s">
        <v>5</v>
      </c>
      <c r="E1010" s="209">
        <v>-322034.24</v>
      </c>
      <c r="F1010" s="209">
        <v>-484691.01</v>
      </c>
      <c r="G1010" s="209">
        <v>-658114.24</v>
      </c>
      <c r="H1010" s="209">
        <v>-848407.42</v>
      </c>
      <c r="I1010" s="209">
        <v>-1034108.09</v>
      </c>
      <c r="J1010" s="209">
        <v>-1203692.7</v>
      </c>
      <c r="K1010" s="209">
        <v>-1446996.89</v>
      </c>
      <c r="L1010" s="209">
        <v>-1716850.14</v>
      </c>
      <c r="M1010" s="209">
        <v>-1864076.8</v>
      </c>
      <c r="N1010" s="209">
        <v>-1864076.8</v>
      </c>
      <c r="O1010" s="209">
        <v>-1864076.8</v>
      </c>
      <c r="P1010" s="209">
        <v>-1975915.55</v>
      </c>
      <c r="Q1010" s="209">
        <v>-349924.51</v>
      </c>
      <c r="R1010" s="209">
        <v>-521906.87</v>
      </c>
      <c r="S1010" s="209">
        <v>-708151.39</v>
      </c>
      <c r="T1010" s="209">
        <v>-870071.12</v>
      </c>
      <c r="U1010" s="209">
        <v>-1023571.13</v>
      </c>
      <c r="V1010" s="209">
        <v>-1164705.95</v>
      </c>
      <c r="W1010" s="209">
        <v>-1303147.55</v>
      </c>
      <c r="X1010" s="209">
        <v>-1452066.43</v>
      </c>
      <c r="Y1010" s="209">
        <v>-1547280.36</v>
      </c>
      <c r="Z1010" s="209">
        <v>-1643319.28</v>
      </c>
      <c r="AA1010" s="178">
        <f t="shared" si="30"/>
        <v>-1643319.28</v>
      </c>
    </row>
    <row r="1011" spans="1:28" ht="15.75" thickBot="1" x14ac:dyDescent="0.3">
      <c r="A1011" s="254" t="str">
        <f t="shared" si="31"/>
        <v>254304</v>
      </c>
      <c r="B1011" s="189" t="s">
        <v>1281</v>
      </c>
      <c r="C1011" s="188" t="s">
        <v>1282</v>
      </c>
      <c r="D1011" s="188" t="s">
        <v>5</v>
      </c>
      <c r="E1011" s="208">
        <v>52091.54</v>
      </c>
      <c r="F1011" s="208">
        <v>52091.54</v>
      </c>
      <c r="G1011" s="208">
        <v>-204653.06</v>
      </c>
      <c r="H1011" s="208">
        <v>-204653.06</v>
      </c>
      <c r="I1011" s="208">
        <v>-204653.06</v>
      </c>
      <c r="J1011" s="208">
        <v>-16278.55</v>
      </c>
      <c r="K1011" s="208">
        <v>-16278.55</v>
      </c>
      <c r="L1011" s="208">
        <v>-16278.55</v>
      </c>
      <c r="M1011" s="208">
        <v>-1546127.26</v>
      </c>
      <c r="N1011" s="208">
        <v>-1546127.26</v>
      </c>
      <c r="O1011" s="208">
        <v>-1546127.26</v>
      </c>
      <c r="P1011" s="208">
        <v>-1546127.26</v>
      </c>
      <c r="Q1011" s="208">
        <v>-3568254.06</v>
      </c>
      <c r="R1011" s="208">
        <v>-3568254.06</v>
      </c>
      <c r="S1011" s="208">
        <v>-3568254.06</v>
      </c>
      <c r="T1011" s="208">
        <v>135925.38</v>
      </c>
      <c r="U1011" s="208">
        <v>135925.38</v>
      </c>
      <c r="V1011" s="208">
        <v>135925.38</v>
      </c>
      <c r="W1011" s="208">
        <v>-1575537.17</v>
      </c>
      <c r="X1011" s="208">
        <v>-1575537.17</v>
      </c>
      <c r="Y1011" s="208">
        <v>-1575537.17</v>
      </c>
      <c r="Z1011" s="208">
        <v>-1058847.31</v>
      </c>
      <c r="AA1011" s="178">
        <f t="shared" si="30"/>
        <v>-1058847.31</v>
      </c>
    </row>
    <row r="1012" spans="1:28" ht="15.75" thickBot="1" x14ac:dyDescent="0.3">
      <c r="A1012" s="254" t="str">
        <f t="shared" si="31"/>
        <v>254310</v>
      </c>
      <c r="B1012" s="189" t="s">
        <v>3814</v>
      </c>
      <c r="C1012" s="188" t="s">
        <v>3815</v>
      </c>
      <c r="D1012" s="188" t="s">
        <v>5</v>
      </c>
      <c r="E1012" s="209"/>
      <c r="F1012" s="209"/>
      <c r="G1012" s="209"/>
      <c r="H1012" s="209"/>
      <c r="I1012" s="209"/>
      <c r="J1012" s="209"/>
      <c r="K1012" s="209"/>
      <c r="L1012" s="209"/>
      <c r="M1012" s="209"/>
      <c r="N1012" s="209"/>
      <c r="O1012" s="209"/>
      <c r="P1012" s="209"/>
      <c r="Q1012" s="209"/>
      <c r="R1012" s="209"/>
      <c r="S1012" s="209"/>
      <c r="T1012" s="209"/>
      <c r="U1012" s="209"/>
      <c r="V1012" s="209"/>
      <c r="W1012" s="209"/>
      <c r="X1012" s="209">
        <v>0</v>
      </c>
      <c r="Y1012" s="209">
        <v>0</v>
      </c>
      <c r="Z1012" s="209">
        <v>-469627.36</v>
      </c>
      <c r="AA1012" s="178">
        <f t="shared" si="30"/>
        <v>-469627.36</v>
      </c>
      <c r="AB1012" s="204"/>
    </row>
    <row r="1013" spans="1:28" ht="15.75" thickBot="1" x14ac:dyDescent="0.3">
      <c r="A1013" s="254" t="str">
        <f t="shared" si="31"/>
        <v>254400</v>
      </c>
      <c r="B1013" s="189" t="s">
        <v>3688</v>
      </c>
      <c r="C1013" s="188" t="s">
        <v>3648</v>
      </c>
      <c r="D1013" s="188" t="s">
        <v>5</v>
      </c>
      <c r="E1013" s="208"/>
      <c r="F1013" s="208"/>
      <c r="G1013" s="208"/>
      <c r="H1013" s="208"/>
      <c r="I1013" s="208"/>
      <c r="J1013" s="208"/>
      <c r="K1013" s="208"/>
      <c r="L1013" s="208"/>
      <c r="M1013" s="208"/>
      <c r="N1013" s="208"/>
      <c r="O1013" s="208"/>
      <c r="P1013" s="208"/>
      <c r="Q1013" s="208"/>
      <c r="R1013" s="208"/>
      <c r="S1013" s="208"/>
      <c r="T1013" s="208">
        <v>-1494818</v>
      </c>
      <c r="U1013" s="208">
        <v>0</v>
      </c>
      <c r="V1013" s="208">
        <v>0</v>
      </c>
      <c r="W1013" s="208">
        <v>-1281699.99</v>
      </c>
      <c r="X1013" s="208">
        <v>0</v>
      </c>
      <c r="Y1013" s="208">
        <v>0</v>
      </c>
      <c r="Z1013" s="208">
        <v>-1068502.42</v>
      </c>
      <c r="AA1013" s="178">
        <f t="shared" si="30"/>
        <v>-1068502.42</v>
      </c>
    </row>
    <row r="1014" spans="1:28" ht="15.75" thickBot="1" x14ac:dyDescent="0.3">
      <c r="A1014" s="254" t="str">
        <f t="shared" si="31"/>
        <v>500177</v>
      </c>
      <c r="B1014" s="240" t="s">
        <v>2709</v>
      </c>
      <c r="C1014" s="245">
        <v>500177</v>
      </c>
      <c r="D1014" s="257"/>
      <c r="E1014" s="209">
        <v>-1120000</v>
      </c>
      <c r="F1014" s="209">
        <v>-1120000</v>
      </c>
      <c r="G1014" s="209">
        <v>-1733000</v>
      </c>
      <c r="H1014" s="209">
        <v>-1733000</v>
      </c>
      <c r="I1014" s="209">
        <v>-1733000</v>
      </c>
      <c r="J1014" s="209">
        <v>-2846000</v>
      </c>
      <c r="K1014" s="209">
        <v>-2846000</v>
      </c>
      <c r="L1014" s="209">
        <v>-2846000</v>
      </c>
      <c r="M1014" s="209">
        <v>-7194000</v>
      </c>
      <c r="N1014" s="209">
        <v>-7194000</v>
      </c>
      <c r="O1014" s="209">
        <v>-7194000</v>
      </c>
      <c r="P1014" s="209">
        <v>-7194000</v>
      </c>
      <c r="Q1014" s="209">
        <v>-3716000</v>
      </c>
      <c r="R1014" s="209">
        <v>-3716000</v>
      </c>
      <c r="S1014" s="209">
        <v>-3716000</v>
      </c>
      <c r="T1014" s="209">
        <v>-1944000</v>
      </c>
      <c r="U1014" s="209">
        <v>-1944000</v>
      </c>
      <c r="V1014" s="209">
        <v>-1944000</v>
      </c>
      <c r="W1014" s="209">
        <v>-4144000</v>
      </c>
      <c r="X1014" s="209">
        <v>-4144000</v>
      </c>
      <c r="Y1014" s="209">
        <v>-4144000</v>
      </c>
      <c r="Z1014" s="209">
        <v>-5563006</v>
      </c>
      <c r="AA1014" s="178">
        <f t="shared" si="30"/>
        <v>-5563006</v>
      </c>
    </row>
    <row r="1015" spans="1:28" ht="15.75" thickBot="1" x14ac:dyDescent="0.3">
      <c r="A1015" s="254" t="str">
        <f t="shared" si="31"/>
        <v>254640</v>
      </c>
      <c r="B1015" s="189" t="s">
        <v>1284</v>
      </c>
      <c r="C1015" s="188" t="s">
        <v>1285</v>
      </c>
      <c r="D1015" s="188" t="s">
        <v>5</v>
      </c>
      <c r="E1015" s="208">
        <v>-11000</v>
      </c>
      <c r="F1015" s="208">
        <v>-11000</v>
      </c>
      <c r="G1015" s="208">
        <v>-425000</v>
      </c>
      <c r="H1015" s="208">
        <v>-425000</v>
      </c>
      <c r="I1015" s="208">
        <v>-425000</v>
      </c>
      <c r="J1015" s="208">
        <v>-1490000</v>
      </c>
      <c r="K1015" s="208">
        <v>-1490000</v>
      </c>
      <c r="L1015" s="208">
        <v>-1490000</v>
      </c>
      <c r="M1015" s="208">
        <v>-5985000</v>
      </c>
      <c r="N1015" s="208">
        <v>-5985000</v>
      </c>
      <c r="O1015" s="208">
        <v>-5985000</v>
      </c>
      <c r="P1015" s="208">
        <v>-5985000</v>
      </c>
      <c r="Q1015" s="208">
        <v>-3000000</v>
      </c>
      <c r="R1015" s="208">
        <v>-3000000</v>
      </c>
      <c r="S1015" s="208">
        <v>-3000000</v>
      </c>
      <c r="T1015" s="208">
        <v>-1122000</v>
      </c>
      <c r="U1015" s="208">
        <v>-1122000</v>
      </c>
      <c r="V1015" s="208">
        <v>-1122000</v>
      </c>
      <c r="W1015" s="208">
        <v>-2689000</v>
      </c>
      <c r="X1015" s="208">
        <v>-2689000</v>
      </c>
      <c r="Y1015" s="208">
        <v>-2689000</v>
      </c>
      <c r="Z1015" s="208">
        <v>-4313553</v>
      </c>
      <c r="AA1015" s="178">
        <f t="shared" si="30"/>
        <v>-4313553</v>
      </c>
    </row>
    <row r="1016" spans="1:28" ht="15.75" thickBot="1" x14ac:dyDescent="0.3">
      <c r="A1016" s="254" t="str">
        <f t="shared" si="31"/>
        <v>254645</v>
      </c>
      <c r="B1016" s="189" t="s">
        <v>1284</v>
      </c>
      <c r="C1016" s="188" t="s">
        <v>1287</v>
      </c>
      <c r="D1016" s="188" t="s">
        <v>5</v>
      </c>
      <c r="E1016" s="209">
        <v>-1109000</v>
      </c>
      <c r="F1016" s="209">
        <v>-1109000</v>
      </c>
      <c r="G1016" s="209">
        <v>-1223000</v>
      </c>
      <c r="H1016" s="209">
        <v>-1223000</v>
      </c>
      <c r="I1016" s="209">
        <v>-1223000</v>
      </c>
      <c r="J1016" s="209">
        <v>-1293000</v>
      </c>
      <c r="K1016" s="209">
        <v>-1293000</v>
      </c>
      <c r="L1016" s="209">
        <v>-1293000</v>
      </c>
      <c r="M1016" s="209">
        <v>-1014000</v>
      </c>
      <c r="N1016" s="209">
        <v>-1014000</v>
      </c>
      <c r="O1016" s="209">
        <v>-1014000</v>
      </c>
      <c r="P1016" s="209">
        <v>-1014000</v>
      </c>
      <c r="Q1016" s="209">
        <v>-716000</v>
      </c>
      <c r="R1016" s="209">
        <v>-716000</v>
      </c>
      <c r="S1016" s="209">
        <v>-716000</v>
      </c>
      <c r="T1016" s="209">
        <v>-822000</v>
      </c>
      <c r="U1016" s="209">
        <v>-822000</v>
      </c>
      <c r="V1016" s="209">
        <v>-822000</v>
      </c>
      <c r="W1016" s="209">
        <v>-1380000</v>
      </c>
      <c r="X1016" s="209">
        <v>-1380000</v>
      </c>
      <c r="Y1016" s="209">
        <v>-1380000</v>
      </c>
      <c r="Z1016" s="209">
        <v>-1159201</v>
      </c>
      <c r="AA1016" s="178">
        <f t="shared" si="30"/>
        <v>-1159201</v>
      </c>
    </row>
    <row r="1017" spans="1:28" ht="15.75" thickBot="1" x14ac:dyDescent="0.3">
      <c r="A1017" s="254" t="str">
        <f t="shared" si="31"/>
        <v>254647</v>
      </c>
      <c r="B1017" s="189" t="s">
        <v>1289</v>
      </c>
      <c r="C1017" s="188" t="s">
        <v>1290</v>
      </c>
      <c r="D1017" s="188" t="s">
        <v>5</v>
      </c>
      <c r="E1017" s="208">
        <v>0</v>
      </c>
      <c r="F1017" s="208">
        <v>0</v>
      </c>
      <c r="G1017" s="208">
        <v>-85000</v>
      </c>
      <c r="H1017" s="208">
        <v>-85000</v>
      </c>
      <c r="I1017" s="208">
        <v>-85000</v>
      </c>
      <c r="J1017" s="208">
        <v>-63000</v>
      </c>
      <c r="K1017" s="208">
        <v>-63000</v>
      </c>
      <c r="L1017" s="208">
        <v>-63000</v>
      </c>
      <c r="M1017" s="208">
        <v>-195000</v>
      </c>
      <c r="N1017" s="208">
        <v>-195000</v>
      </c>
      <c r="O1017" s="208">
        <v>-195000</v>
      </c>
      <c r="P1017" s="208">
        <v>-195000</v>
      </c>
      <c r="Q1017" s="208">
        <v>0</v>
      </c>
      <c r="R1017" s="208">
        <v>0</v>
      </c>
      <c r="S1017" s="208">
        <v>0</v>
      </c>
      <c r="T1017" s="208">
        <v>0</v>
      </c>
      <c r="U1017" s="208">
        <v>0</v>
      </c>
      <c r="V1017" s="208">
        <v>0</v>
      </c>
      <c r="W1017" s="208">
        <v>-75000</v>
      </c>
      <c r="X1017" s="208">
        <v>-75000</v>
      </c>
      <c r="Y1017" s="208">
        <v>-75000</v>
      </c>
      <c r="Z1017" s="208">
        <v>-90252</v>
      </c>
      <c r="AA1017" s="178">
        <f t="shared" si="30"/>
        <v>-90252</v>
      </c>
    </row>
    <row r="1018" spans="1:28" ht="15.75" thickBot="1" x14ac:dyDescent="0.3">
      <c r="A1018" s="254" t="str">
        <f t="shared" si="31"/>
        <v>500174</v>
      </c>
      <c r="B1018" s="239" t="s">
        <v>1782</v>
      </c>
      <c r="C1018" s="245">
        <v>500174</v>
      </c>
      <c r="D1018" s="257"/>
      <c r="E1018" s="209">
        <v>-17607000</v>
      </c>
      <c r="F1018" s="209">
        <v>-17607000</v>
      </c>
      <c r="G1018" s="209">
        <v>-11744000</v>
      </c>
      <c r="H1018" s="209">
        <v>-11744000</v>
      </c>
      <c r="I1018" s="209">
        <v>-11744000</v>
      </c>
      <c r="J1018" s="209">
        <v>-8828000</v>
      </c>
      <c r="K1018" s="209">
        <v>-8828000</v>
      </c>
      <c r="L1018" s="209">
        <v>-8828000</v>
      </c>
      <c r="M1018" s="209">
        <v>-12381000</v>
      </c>
      <c r="N1018" s="209">
        <v>-12381000</v>
      </c>
      <c r="O1018" s="209">
        <v>-12381000</v>
      </c>
      <c r="P1018" s="209">
        <v>-12381000</v>
      </c>
      <c r="Q1018" s="209">
        <v>-2845000</v>
      </c>
      <c r="R1018" s="209">
        <v>-2845000</v>
      </c>
      <c r="S1018" s="209">
        <v>-2845000</v>
      </c>
      <c r="T1018" s="209">
        <v>-4650000</v>
      </c>
      <c r="U1018" s="209">
        <v>-4650000</v>
      </c>
      <c r="V1018" s="209">
        <v>-4650000</v>
      </c>
      <c r="W1018" s="209">
        <v>-4156000</v>
      </c>
      <c r="X1018" s="209">
        <v>-4156000</v>
      </c>
      <c r="Y1018" s="209">
        <v>-4156000</v>
      </c>
      <c r="Z1018" s="209">
        <v>-1999795</v>
      </c>
      <c r="AA1018" s="178">
        <f t="shared" si="30"/>
        <v>-1999795</v>
      </c>
    </row>
    <row r="1019" spans="1:28" ht="15.75" thickBot="1" x14ac:dyDescent="0.3">
      <c r="A1019" s="254" t="str">
        <f t="shared" si="31"/>
        <v>262640</v>
      </c>
      <c r="B1019" s="240" t="s">
        <v>1292</v>
      </c>
      <c r="C1019" s="188" t="s">
        <v>1293</v>
      </c>
      <c r="D1019" s="188" t="s">
        <v>5</v>
      </c>
      <c r="E1019" s="208">
        <v>-17347000</v>
      </c>
      <c r="F1019" s="208">
        <v>-17347000</v>
      </c>
      <c r="G1019" s="208">
        <v>-11235000</v>
      </c>
      <c r="H1019" s="208">
        <v>-11235000</v>
      </c>
      <c r="I1019" s="208">
        <v>-11235000</v>
      </c>
      <c r="J1019" s="208">
        <v>-8262000</v>
      </c>
      <c r="K1019" s="208">
        <v>-8262000</v>
      </c>
      <c r="L1019" s="208">
        <v>-8262000</v>
      </c>
      <c r="M1019" s="208">
        <v>-11103000</v>
      </c>
      <c r="N1019" s="208">
        <v>-11103000</v>
      </c>
      <c r="O1019" s="208">
        <v>-11103000</v>
      </c>
      <c r="P1019" s="208">
        <v>-11103000</v>
      </c>
      <c r="Q1019" s="208">
        <v>-2461000</v>
      </c>
      <c r="R1019" s="208">
        <v>-2461000</v>
      </c>
      <c r="S1019" s="208">
        <v>-2461000</v>
      </c>
      <c r="T1019" s="208">
        <v>-3617000</v>
      </c>
      <c r="U1019" s="208">
        <v>-3617000</v>
      </c>
      <c r="V1019" s="208">
        <v>-3617000</v>
      </c>
      <c r="W1019" s="208">
        <v>-3131000</v>
      </c>
      <c r="X1019" s="208">
        <v>-3131000</v>
      </c>
      <c r="Y1019" s="208">
        <v>-3131000</v>
      </c>
      <c r="Z1019" s="208">
        <v>-1038649</v>
      </c>
      <c r="AA1019" s="178">
        <f t="shared" si="30"/>
        <v>-1038649</v>
      </c>
    </row>
    <row r="1020" spans="1:28" ht="15.75" thickBot="1" x14ac:dyDescent="0.3">
      <c r="A1020" s="254" t="str">
        <f t="shared" si="31"/>
        <v>262645</v>
      </c>
      <c r="B1020" s="240" t="s">
        <v>1295</v>
      </c>
      <c r="C1020" s="188" t="s">
        <v>1296</v>
      </c>
      <c r="D1020" s="188" t="s">
        <v>5</v>
      </c>
      <c r="E1020" s="209">
        <v>-72000</v>
      </c>
      <c r="F1020" s="209">
        <v>-72000</v>
      </c>
      <c r="G1020" s="209">
        <v>-302000</v>
      </c>
      <c r="H1020" s="209">
        <v>-302000</v>
      </c>
      <c r="I1020" s="209">
        <v>-302000</v>
      </c>
      <c r="J1020" s="209">
        <v>-367000</v>
      </c>
      <c r="K1020" s="209">
        <v>-367000</v>
      </c>
      <c r="L1020" s="209">
        <v>-367000</v>
      </c>
      <c r="M1020" s="209">
        <v>-893000</v>
      </c>
      <c r="N1020" s="209">
        <v>-893000</v>
      </c>
      <c r="O1020" s="209">
        <v>-893000</v>
      </c>
      <c r="P1020" s="209">
        <v>-893000</v>
      </c>
      <c r="Q1020" s="209">
        <v>-107000</v>
      </c>
      <c r="R1020" s="209">
        <v>-107000</v>
      </c>
      <c r="S1020" s="209">
        <v>-107000</v>
      </c>
      <c r="T1020" s="209">
        <v>-503000</v>
      </c>
      <c r="U1020" s="209">
        <v>-503000</v>
      </c>
      <c r="V1020" s="209">
        <v>-503000</v>
      </c>
      <c r="W1020" s="209">
        <v>-841000</v>
      </c>
      <c r="X1020" s="209">
        <v>-841000</v>
      </c>
      <c r="Y1020" s="209">
        <v>-841000</v>
      </c>
      <c r="Z1020" s="209">
        <v>-580266</v>
      </c>
      <c r="AA1020" s="178">
        <f t="shared" si="30"/>
        <v>-580266</v>
      </c>
    </row>
    <row r="1021" spans="1:28" ht="15.75" thickBot="1" x14ac:dyDescent="0.3">
      <c r="A1021" s="254" t="str">
        <f t="shared" si="31"/>
        <v>262648</v>
      </c>
      <c r="B1021" s="240" t="s">
        <v>1298</v>
      </c>
      <c r="C1021" s="188" t="s">
        <v>1299</v>
      </c>
      <c r="D1021" s="188" t="s">
        <v>5</v>
      </c>
      <c r="E1021" s="208">
        <v>-188000</v>
      </c>
      <c r="F1021" s="208">
        <v>-188000</v>
      </c>
      <c r="G1021" s="208">
        <v>-207000</v>
      </c>
      <c r="H1021" s="208">
        <v>-207000</v>
      </c>
      <c r="I1021" s="208">
        <v>-207000</v>
      </c>
      <c r="J1021" s="208">
        <v>-199000</v>
      </c>
      <c r="K1021" s="208">
        <v>-199000</v>
      </c>
      <c r="L1021" s="208">
        <v>-199000</v>
      </c>
      <c r="M1021" s="208">
        <v>-385000</v>
      </c>
      <c r="N1021" s="208">
        <v>-385000</v>
      </c>
      <c r="O1021" s="208">
        <v>-385000</v>
      </c>
      <c r="P1021" s="208">
        <v>-385000</v>
      </c>
      <c r="Q1021" s="208">
        <v>-277000</v>
      </c>
      <c r="R1021" s="208">
        <v>-277000</v>
      </c>
      <c r="S1021" s="208">
        <v>-277000</v>
      </c>
      <c r="T1021" s="208">
        <v>-530000</v>
      </c>
      <c r="U1021" s="208">
        <v>-530000</v>
      </c>
      <c r="V1021" s="208">
        <v>-530000</v>
      </c>
      <c r="W1021" s="208">
        <v>-184000</v>
      </c>
      <c r="X1021" s="208">
        <v>-184000</v>
      </c>
      <c r="Y1021" s="208">
        <v>-184000</v>
      </c>
      <c r="Z1021" s="208">
        <v>-380880</v>
      </c>
      <c r="AA1021" s="178">
        <f t="shared" si="30"/>
        <v>-380880</v>
      </c>
    </row>
    <row r="1022" spans="1:28" ht="15.75" thickBot="1" x14ac:dyDescent="0.3">
      <c r="A1022" s="254" t="str">
        <f t="shared" si="31"/>
        <v>500175</v>
      </c>
      <c r="B1022" s="239" t="s">
        <v>1300</v>
      </c>
      <c r="C1022" s="245">
        <v>500175</v>
      </c>
      <c r="D1022" s="257"/>
      <c r="E1022" s="209">
        <v>-13600297</v>
      </c>
      <c r="F1022" s="209">
        <v>0</v>
      </c>
      <c r="G1022" s="209">
        <v>0</v>
      </c>
      <c r="H1022" s="209">
        <v>-13608228</v>
      </c>
      <c r="I1022" s="209">
        <v>0</v>
      </c>
      <c r="J1022" s="209">
        <v>0</v>
      </c>
      <c r="K1022" s="209">
        <v>0</v>
      </c>
      <c r="L1022" s="209">
        <v>0</v>
      </c>
      <c r="M1022" s="209">
        <v>0</v>
      </c>
      <c r="N1022" s="209">
        <v>0</v>
      </c>
      <c r="O1022" s="209">
        <v>0</v>
      </c>
      <c r="P1022" s="209">
        <v>0</v>
      </c>
      <c r="Q1022" s="209">
        <v>0</v>
      </c>
      <c r="R1022" s="209">
        <v>0</v>
      </c>
      <c r="S1022" s="209">
        <v>0</v>
      </c>
      <c r="T1022" s="209">
        <v>0</v>
      </c>
      <c r="U1022" s="209">
        <v>0</v>
      </c>
      <c r="V1022" s="209">
        <v>0</v>
      </c>
      <c r="W1022" s="209">
        <v>0</v>
      </c>
      <c r="X1022" s="209">
        <v>0</v>
      </c>
      <c r="Y1022" s="209">
        <v>0</v>
      </c>
      <c r="Z1022" s="209">
        <v>0</v>
      </c>
      <c r="AA1022" s="178">
        <f t="shared" si="30"/>
        <v>0</v>
      </c>
    </row>
    <row r="1023" spans="1:28" ht="15.75" thickBot="1" x14ac:dyDescent="0.3">
      <c r="A1023" s="254" t="str">
        <f t="shared" si="31"/>
        <v>238000</v>
      </c>
      <c r="B1023" s="240" t="s">
        <v>1300</v>
      </c>
      <c r="C1023" s="188" t="s">
        <v>1302</v>
      </c>
      <c r="D1023" s="188" t="s">
        <v>5</v>
      </c>
      <c r="E1023" s="208">
        <v>-13600297</v>
      </c>
      <c r="F1023" s="208">
        <v>0</v>
      </c>
      <c r="G1023" s="208">
        <v>0</v>
      </c>
      <c r="H1023" s="208">
        <v>-13608228</v>
      </c>
      <c r="I1023" s="208">
        <v>0</v>
      </c>
      <c r="J1023" s="208">
        <v>0</v>
      </c>
      <c r="K1023" s="208">
        <v>0</v>
      </c>
      <c r="L1023" s="208">
        <v>0</v>
      </c>
      <c r="M1023" s="208">
        <v>0</v>
      </c>
      <c r="N1023" s="208">
        <v>0</v>
      </c>
      <c r="O1023" s="208">
        <v>0</v>
      </c>
      <c r="P1023" s="208">
        <v>0</v>
      </c>
      <c r="Q1023" s="208">
        <v>0</v>
      </c>
      <c r="R1023" s="208">
        <v>0</v>
      </c>
      <c r="S1023" s="208">
        <v>0</v>
      </c>
      <c r="T1023" s="208">
        <v>0</v>
      </c>
      <c r="U1023" s="208">
        <v>0</v>
      </c>
      <c r="V1023" s="208">
        <v>0</v>
      </c>
      <c r="W1023" s="208">
        <v>0</v>
      </c>
      <c r="X1023" s="208">
        <v>0</v>
      </c>
      <c r="Y1023" s="208">
        <v>0</v>
      </c>
      <c r="Z1023" s="208">
        <v>0</v>
      </c>
      <c r="AA1023" s="178">
        <f t="shared" si="30"/>
        <v>0</v>
      </c>
    </row>
    <row r="1024" spans="1:28" ht="15.75" thickBot="1" x14ac:dyDescent="0.3">
      <c r="A1024" s="254" t="str">
        <f t="shared" si="31"/>
        <v>500176</v>
      </c>
      <c r="B1024" s="239" t="s">
        <v>2713</v>
      </c>
      <c r="C1024" s="245">
        <v>500176</v>
      </c>
      <c r="D1024" s="257"/>
      <c r="E1024" s="209">
        <v>-40500303.210000001</v>
      </c>
      <c r="F1024" s="209">
        <v>-37244037.840000004</v>
      </c>
      <c r="G1024" s="209">
        <v>-31934622.559999999</v>
      </c>
      <c r="H1024" s="209">
        <v>-33389981.829999998</v>
      </c>
      <c r="I1024" s="209">
        <v>-31973408.989999998</v>
      </c>
      <c r="J1024" s="209">
        <v>-34402485.200000003</v>
      </c>
      <c r="K1024" s="209">
        <v>-36841142.670000002</v>
      </c>
      <c r="L1024" s="209">
        <v>-37526470.82</v>
      </c>
      <c r="M1024" s="209">
        <v>-53026820.219999999</v>
      </c>
      <c r="N1024" s="209">
        <v>-53026820.219999999</v>
      </c>
      <c r="O1024" s="209">
        <v>-57691080.609999999</v>
      </c>
      <c r="P1024" s="209">
        <v>-56172433.119999997</v>
      </c>
      <c r="Q1024" s="209">
        <v>-53154899.909999996</v>
      </c>
      <c r="R1024" s="209">
        <v>-54009707.240000002</v>
      </c>
      <c r="S1024" s="209">
        <v>-50697916.700000003</v>
      </c>
      <c r="T1024" s="209">
        <v>-35112734.109999999</v>
      </c>
      <c r="U1024" s="209">
        <v>-37006438.859999999</v>
      </c>
      <c r="V1024" s="209">
        <v>-35488744.859999999</v>
      </c>
      <c r="W1024" s="209">
        <v>-38328033.439999998</v>
      </c>
      <c r="X1024" s="209">
        <v>-39365819.950000003</v>
      </c>
      <c r="Y1024" s="209">
        <v>-40650937.289999999</v>
      </c>
      <c r="Z1024" s="209">
        <v>-57035927.579999998</v>
      </c>
      <c r="AA1024" s="178">
        <f t="shared" si="30"/>
        <v>-57035927.579999998</v>
      </c>
    </row>
    <row r="1025" spans="1:27" ht="15.75" thickBot="1" x14ac:dyDescent="0.3">
      <c r="A1025" s="254" t="str">
        <f t="shared" si="31"/>
        <v>500178</v>
      </c>
      <c r="B1025" s="240" t="s">
        <v>2715</v>
      </c>
      <c r="C1025" s="245">
        <v>500178</v>
      </c>
      <c r="D1025" s="257"/>
      <c r="E1025" s="208">
        <v>-5155466.5</v>
      </c>
      <c r="F1025" s="208">
        <v>-5134099.88</v>
      </c>
      <c r="G1025" s="208">
        <v>-5068782.3099999996</v>
      </c>
      <c r="H1025" s="208">
        <v>-4989054.55</v>
      </c>
      <c r="I1025" s="208">
        <v>-5016949.24</v>
      </c>
      <c r="J1025" s="208">
        <v>-4989644.3</v>
      </c>
      <c r="K1025" s="208">
        <v>-5006018.26</v>
      </c>
      <c r="L1025" s="208">
        <v>-5027524.71</v>
      </c>
      <c r="M1025" s="208">
        <v>-4994175.88</v>
      </c>
      <c r="N1025" s="208">
        <v>-4994175.88</v>
      </c>
      <c r="O1025" s="208">
        <v>-5015977.5</v>
      </c>
      <c r="P1025" s="208">
        <v>-4971219.6100000003</v>
      </c>
      <c r="Q1025" s="208">
        <v>-4941002.4000000004</v>
      </c>
      <c r="R1025" s="208">
        <v>-4887301.42</v>
      </c>
      <c r="S1025" s="208">
        <v>-4903616.05</v>
      </c>
      <c r="T1025" s="208">
        <v>-4851586.12</v>
      </c>
      <c r="U1025" s="208">
        <v>-4850992.7300000004</v>
      </c>
      <c r="V1025" s="208">
        <v>-4807431.3899999997</v>
      </c>
      <c r="W1025" s="208">
        <v>-4746930.58</v>
      </c>
      <c r="X1025" s="208">
        <v>-4828037.26</v>
      </c>
      <c r="Y1025" s="208">
        <v>-4788212.9000000004</v>
      </c>
      <c r="Z1025" s="208">
        <v>-4855551.79</v>
      </c>
      <c r="AA1025" s="178">
        <f t="shared" si="30"/>
        <v>-4855551.79</v>
      </c>
    </row>
    <row r="1026" spans="1:27" ht="15.75" thickBot="1" x14ac:dyDescent="0.3">
      <c r="A1026" s="254" t="str">
        <f t="shared" si="31"/>
        <v>235000</v>
      </c>
      <c r="B1026" s="189" t="s">
        <v>1304</v>
      </c>
      <c r="C1026" s="188" t="s">
        <v>1305</v>
      </c>
      <c r="D1026" s="188" t="s">
        <v>5</v>
      </c>
      <c r="E1026" s="209">
        <v>-4973561.62</v>
      </c>
      <c r="F1026" s="209">
        <v>-4947784.95</v>
      </c>
      <c r="G1026" s="209">
        <v>-4884692.32</v>
      </c>
      <c r="H1026" s="209">
        <v>-4804205.79</v>
      </c>
      <c r="I1026" s="209">
        <v>-4826895.63</v>
      </c>
      <c r="J1026" s="209">
        <v>-4800437.88</v>
      </c>
      <c r="K1026" s="209">
        <v>-4811486.88</v>
      </c>
      <c r="L1026" s="209">
        <v>-4830980.18</v>
      </c>
      <c r="M1026" s="209">
        <v>-4797146.57</v>
      </c>
      <c r="N1026" s="209">
        <v>-4797146.57</v>
      </c>
      <c r="O1026" s="209">
        <v>-4819385.6900000004</v>
      </c>
      <c r="P1026" s="209">
        <v>-4775569.12</v>
      </c>
      <c r="Q1026" s="209">
        <v>-4744719.7300000004</v>
      </c>
      <c r="R1026" s="209">
        <v>-4689740.68</v>
      </c>
      <c r="S1026" s="209">
        <v>-4705711.32</v>
      </c>
      <c r="T1026" s="209">
        <v>-4651665.8600000003</v>
      </c>
      <c r="U1026" s="209">
        <v>-4632087.55</v>
      </c>
      <c r="V1026" s="209">
        <v>-4599113.6399999997</v>
      </c>
      <c r="W1026" s="209">
        <v>-4543503.74</v>
      </c>
      <c r="X1026" s="209">
        <v>-4616529.51</v>
      </c>
      <c r="Y1026" s="209">
        <v>-4579748.2</v>
      </c>
      <c r="Z1026" s="209">
        <v>-4644957.1900000004</v>
      </c>
      <c r="AA1026" s="178">
        <f t="shared" si="30"/>
        <v>-4644957.1900000004</v>
      </c>
    </row>
    <row r="1027" spans="1:27" ht="15.75" thickBot="1" x14ac:dyDescent="0.3">
      <c r="A1027" s="254" t="str">
        <f t="shared" si="31"/>
        <v>235001</v>
      </c>
      <c r="B1027" s="189" t="s">
        <v>1307</v>
      </c>
      <c r="C1027" s="188" t="s">
        <v>1308</v>
      </c>
      <c r="D1027" s="188" t="s">
        <v>5</v>
      </c>
      <c r="E1027" s="208">
        <v>-24721.119999999999</v>
      </c>
      <c r="F1027" s="208">
        <v>-26507.68</v>
      </c>
      <c r="G1027" s="208">
        <v>-27297.1</v>
      </c>
      <c r="H1027" s="208">
        <v>-28881.16</v>
      </c>
      <c r="I1027" s="208">
        <v>-29989.18</v>
      </c>
      <c r="J1027" s="208">
        <v>-31520.48</v>
      </c>
      <c r="K1027" s="208">
        <v>-32420.6</v>
      </c>
      <c r="L1027" s="208">
        <v>-33123.050000000003</v>
      </c>
      <c r="M1027" s="208">
        <v>-31561.46</v>
      </c>
      <c r="N1027" s="208">
        <v>-31561.46</v>
      </c>
      <c r="O1027" s="208">
        <v>-34768.39</v>
      </c>
      <c r="P1027" s="208">
        <v>-37706.35</v>
      </c>
      <c r="Q1027" s="208">
        <v>-39822.21</v>
      </c>
      <c r="R1027" s="208">
        <v>-41549.449999999997</v>
      </c>
      <c r="S1027" s="208">
        <v>-43599.75</v>
      </c>
      <c r="T1027" s="208">
        <v>-45108.49</v>
      </c>
      <c r="U1027" s="208">
        <v>-47135.360000000001</v>
      </c>
      <c r="V1027" s="208">
        <v>-48017.83</v>
      </c>
      <c r="W1027" s="208">
        <v>-49914.41</v>
      </c>
      <c r="X1027" s="208">
        <v>-50801.05</v>
      </c>
      <c r="Y1027" s="208">
        <v>-51696.39</v>
      </c>
      <c r="Z1027" s="208">
        <v>-51904.99</v>
      </c>
      <c r="AA1027" s="178">
        <f t="shared" si="30"/>
        <v>-51904.99</v>
      </c>
    </row>
    <row r="1028" spans="1:27" ht="15.75" thickBot="1" x14ac:dyDescent="0.3">
      <c r="A1028" s="254" t="str">
        <f t="shared" si="31"/>
        <v>235005</v>
      </c>
      <c r="B1028" s="189" t="s">
        <v>1310</v>
      </c>
      <c r="C1028" s="188" t="s">
        <v>1311</v>
      </c>
      <c r="D1028" s="188" t="s">
        <v>5</v>
      </c>
      <c r="E1028" s="209">
        <v>-157183.76</v>
      </c>
      <c r="F1028" s="209">
        <v>-159807.25</v>
      </c>
      <c r="G1028" s="209">
        <v>-156792.89000000001</v>
      </c>
      <c r="H1028" s="209">
        <v>-155967.6</v>
      </c>
      <c r="I1028" s="209">
        <v>-160064.43</v>
      </c>
      <c r="J1028" s="209">
        <v>-157685.94</v>
      </c>
      <c r="K1028" s="209">
        <v>-162110.78</v>
      </c>
      <c r="L1028" s="209">
        <v>-163421.48000000001</v>
      </c>
      <c r="M1028" s="209">
        <v>-165467.85</v>
      </c>
      <c r="N1028" s="209">
        <v>-165467.85</v>
      </c>
      <c r="O1028" s="209">
        <v>-161823.42000000001</v>
      </c>
      <c r="P1028" s="209">
        <v>-157944.14000000001</v>
      </c>
      <c r="Q1028" s="209">
        <v>-156460.46</v>
      </c>
      <c r="R1028" s="209">
        <v>-156011.29</v>
      </c>
      <c r="S1028" s="209">
        <v>-154304.98000000001</v>
      </c>
      <c r="T1028" s="209">
        <v>-154811.76999999999</v>
      </c>
      <c r="U1028" s="209">
        <v>-171769.82</v>
      </c>
      <c r="V1028" s="209">
        <v>-160299.92000000001</v>
      </c>
      <c r="W1028" s="209">
        <v>-153512.43</v>
      </c>
      <c r="X1028" s="209">
        <v>-160706.70000000001</v>
      </c>
      <c r="Y1028" s="209">
        <v>-156768.31</v>
      </c>
      <c r="Z1028" s="209">
        <v>-158689.60999999999</v>
      </c>
      <c r="AA1028" s="178">
        <f t="shared" si="30"/>
        <v>-158689.60999999999</v>
      </c>
    </row>
    <row r="1029" spans="1:27" ht="15.75" thickBot="1" x14ac:dyDescent="0.3">
      <c r="A1029" s="254" t="str">
        <f t="shared" si="31"/>
        <v>500179</v>
      </c>
      <c r="B1029" s="240" t="s">
        <v>1313</v>
      </c>
      <c r="C1029" s="245">
        <v>500179</v>
      </c>
      <c r="D1029" s="257"/>
      <c r="E1029" s="208">
        <v>-4921325.8600000003</v>
      </c>
      <c r="F1029" s="208">
        <v>-2863318.43</v>
      </c>
      <c r="G1029" s="208">
        <v>-3205514.85</v>
      </c>
      <c r="H1029" s="208">
        <v>-3043980.2</v>
      </c>
      <c r="I1029" s="208">
        <v>-1885911.96</v>
      </c>
      <c r="J1029" s="208">
        <v>-2319907.98</v>
      </c>
      <c r="K1029" s="208">
        <v>-2572733.0299999998</v>
      </c>
      <c r="L1029" s="208">
        <v>-2760338.48</v>
      </c>
      <c r="M1029" s="208">
        <v>-4287359.43</v>
      </c>
      <c r="N1029" s="208">
        <v>-4287359.43</v>
      </c>
      <c r="O1029" s="208">
        <v>-5169151.34</v>
      </c>
      <c r="P1029" s="208">
        <v>-3477171.64</v>
      </c>
      <c r="Q1029" s="208">
        <v>-5113777.6500000004</v>
      </c>
      <c r="R1029" s="208">
        <v>-4884583.71</v>
      </c>
      <c r="S1029" s="208">
        <v>-2666029.71</v>
      </c>
      <c r="T1029" s="208">
        <v>-2950658.54</v>
      </c>
      <c r="U1029" s="208">
        <v>-2865117.28</v>
      </c>
      <c r="V1029" s="208">
        <v>-1755136.13</v>
      </c>
      <c r="W1029" s="208">
        <v>-2184728.4</v>
      </c>
      <c r="X1029" s="208">
        <v>-2567530.36</v>
      </c>
      <c r="Y1029" s="208">
        <v>-2979505.7</v>
      </c>
      <c r="Z1029" s="208">
        <v>-4636885.43</v>
      </c>
      <c r="AA1029" s="178">
        <f t="shared" si="30"/>
        <v>-4636885.43</v>
      </c>
    </row>
    <row r="1030" spans="1:27" ht="15.75" thickBot="1" x14ac:dyDescent="0.3">
      <c r="A1030" s="254" t="str">
        <f t="shared" si="31"/>
        <v>241101</v>
      </c>
      <c r="B1030" s="189" t="s">
        <v>2468</v>
      </c>
      <c r="C1030" s="188" t="s">
        <v>2717</v>
      </c>
      <c r="D1030" s="188" t="s">
        <v>5</v>
      </c>
      <c r="E1030" s="209">
        <v>-1689130.53</v>
      </c>
      <c r="F1030" s="209">
        <v>-513870.28</v>
      </c>
      <c r="G1030" s="209">
        <v>-597210.51</v>
      </c>
      <c r="H1030" s="209">
        <v>-714897.19</v>
      </c>
      <c r="I1030" s="209">
        <v>-224890.81</v>
      </c>
      <c r="J1030" s="209">
        <v>-341951.26</v>
      </c>
      <c r="K1030" s="209">
        <v>-500341.98</v>
      </c>
      <c r="L1030" s="209">
        <v>-401199.83</v>
      </c>
      <c r="M1030" s="209">
        <v>-822807.7</v>
      </c>
      <c r="N1030" s="209">
        <v>-822807.7</v>
      </c>
      <c r="O1030" s="209">
        <v>-1329296.06</v>
      </c>
      <c r="P1030" s="209">
        <v>-971643.56</v>
      </c>
      <c r="Q1030" s="209">
        <v>-1432483.97</v>
      </c>
      <c r="R1030" s="209">
        <v>-1728658.78</v>
      </c>
      <c r="S1030" s="209">
        <v>-498117.08</v>
      </c>
      <c r="T1030" s="209">
        <v>-568453.62</v>
      </c>
      <c r="U1030" s="209">
        <v>-683173.55</v>
      </c>
      <c r="V1030" s="209">
        <v>-225979.72</v>
      </c>
      <c r="W1030" s="209">
        <v>-342138.36</v>
      </c>
      <c r="X1030" s="209">
        <v>-532094.24</v>
      </c>
      <c r="Y1030" s="209">
        <v>-489231.55</v>
      </c>
      <c r="Z1030" s="209">
        <v>-943299.56</v>
      </c>
      <c r="AA1030" s="178">
        <f t="shared" si="30"/>
        <v>-943299.56</v>
      </c>
    </row>
    <row r="1031" spans="1:27" ht="15.75" thickBot="1" x14ac:dyDescent="0.3">
      <c r="A1031" s="254" t="str">
        <f t="shared" si="31"/>
        <v>241102</v>
      </c>
      <c r="B1031" s="189" t="s">
        <v>2470</v>
      </c>
      <c r="C1031" s="188" t="s">
        <v>2718</v>
      </c>
      <c r="D1031" s="188" t="s">
        <v>5</v>
      </c>
      <c r="E1031" s="208">
        <v>-23443.1</v>
      </c>
      <c r="F1031" s="208">
        <v>-14958.55</v>
      </c>
      <c r="G1031" s="208">
        <v>-6294.59</v>
      </c>
      <c r="H1031" s="208">
        <v>-8728.7000000000007</v>
      </c>
      <c r="I1031" s="208">
        <v>-8513.98</v>
      </c>
      <c r="J1031" s="208">
        <v>-9273.26</v>
      </c>
      <c r="K1031" s="208">
        <v>-11525.81</v>
      </c>
      <c r="L1031" s="208">
        <v>-17520.03</v>
      </c>
      <c r="M1031" s="208">
        <v>-33413.800000000003</v>
      </c>
      <c r="N1031" s="208">
        <v>-33413.800000000003</v>
      </c>
      <c r="O1031" s="208">
        <v>-37734.239999999998</v>
      </c>
      <c r="P1031" s="208">
        <v>-33260.51</v>
      </c>
      <c r="Q1031" s="208">
        <v>-32093.38</v>
      </c>
      <c r="R1031" s="208">
        <v>-21653.439999999999</v>
      </c>
      <c r="S1031" s="208">
        <v>-13901.26</v>
      </c>
      <c r="T1031" s="208">
        <v>-4953.8500000000004</v>
      </c>
      <c r="U1031" s="208">
        <v>-9034.34</v>
      </c>
      <c r="V1031" s="208">
        <v>-8516.9500000000007</v>
      </c>
      <c r="W1031" s="208">
        <v>-8755.17</v>
      </c>
      <c r="X1031" s="208">
        <v>-14770.1</v>
      </c>
      <c r="Y1031" s="208">
        <v>-22566.35</v>
      </c>
      <c r="Z1031" s="208">
        <v>-34779.120000000003</v>
      </c>
      <c r="AA1031" s="178">
        <f t="shared" si="30"/>
        <v>-34779.120000000003</v>
      </c>
    </row>
    <row r="1032" spans="1:27" ht="15.75" thickBot="1" x14ac:dyDescent="0.3">
      <c r="A1032" s="254" t="str">
        <f t="shared" si="31"/>
        <v>241103</v>
      </c>
      <c r="B1032" s="189" t="s">
        <v>2472</v>
      </c>
      <c r="C1032" s="188" t="s">
        <v>2719</v>
      </c>
      <c r="D1032" s="188" t="s">
        <v>5</v>
      </c>
      <c r="E1032" s="209">
        <v>-3689.58</v>
      </c>
      <c r="F1032" s="209">
        <v>-4208.18</v>
      </c>
      <c r="G1032" s="209">
        <v>-4353.67</v>
      </c>
      <c r="H1032" s="209">
        <v>-4574.3</v>
      </c>
      <c r="I1032" s="209">
        <v>-4616.34</v>
      </c>
      <c r="J1032" s="209">
        <v>-4832.47</v>
      </c>
      <c r="K1032" s="209">
        <v>-5100.96</v>
      </c>
      <c r="L1032" s="209">
        <v>-5525.87</v>
      </c>
      <c r="M1032" s="209">
        <v>-6357.22</v>
      </c>
      <c r="N1032" s="209">
        <v>-6357.22</v>
      </c>
      <c r="O1032" s="209">
        <v>-7449.28</v>
      </c>
      <c r="P1032" s="209">
        <v>-2055.77</v>
      </c>
      <c r="Q1032" s="209">
        <v>-3090.53</v>
      </c>
      <c r="R1032" s="209">
        <v>-3765.32</v>
      </c>
      <c r="S1032" s="209">
        <v>-4299.6099999999997</v>
      </c>
      <c r="T1032" s="209">
        <v>-4411.33</v>
      </c>
      <c r="U1032" s="209">
        <v>-4679.3900000000003</v>
      </c>
      <c r="V1032" s="209">
        <v>-4907.46</v>
      </c>
      <c r="W1032" s="209">
        <v>-5131.42</v>
      </c>
      <c r="X1032" s="209">
        <v>-5439.52</v>
      </c>
      <c r="Y1032" s="209">
        <v>-6062.98</v>
      </c>
      <c r="Z1032" s="209">
        <v>-6985.39</v>
      </c>
      <c r="AA1032" s="178">
        <f t="shared" ref="AA1032:AA1095" si="32">Z1032</f>
        <v>-6985.39</v>
      </c>
    </row>
    <row r="1033" spans="1:27" ht="15.75" thickBot="1" x14ac:dyDescent="0.3">
      <c r="A1033" s="254" t="str">
        <f t="shared" si="31"/>
        <v>241104</v>
      </c>
      <c r="B1033" s="189" t="s">
        <v>2474</v>
      </c>
      <c r="C1033" s="188" t="s">
        <v>2720</v>
      </c>
      <c r="D1033" s="188" t="s">
        <v>5</v>
      </c>
      <c r="E1033" s="208">
        <v>-22600.09</v>
      </c>
      <c r="F1033" s="208">
        <v>-16491.07</v>
      </c>
      <c r="G1033" s="208">
        <v>-6682.97</v>
      </c>
      <c r="H1033" s="208">
        <v>-9237.18</v>
      </c>
      <c r="I1033" s="208">
        <v>-7956.11</v>
      </c>
      <c r="J1033" s="208">
        <v>-8680.19</v>
      </c>
      <c r="K1033" s="208">
        <v>-12483.42</v>
      </c>
      <c r="L1033" s="208">
        <v>-18885.89</v>
      </c>
      <c r="M1033" s="208">
        <v>-30978.22</v>
      </c>
      <c r="N1033" s="208">
        <v>-30978.22</v>
      </c>
      <c r="O1033" s="208">
        <v>-34949.64</v>
      </c>
      <c r="P1033" s="208">
        <v>-31142.86</v>
      </c>
      <c r="Q1033" s="208">
        <v>-31665.3</v>
      </c>
      <c r="R1033" s="208">
        <v>-21561.81</v>
      </c>
      <c r="S1033" s="208">
        <v>-13457.17</v>
      </c>
      <c r="T1033" s="208">
        <v>-5478.52</v>
      </c>
      <c r="U1033" s="208">
        <v>-9183.41</v>
      </c>
      <c r="V1033" s="208">
        <v>-8267.18</v>
      </c>
      <c r="W1033" s="208">
        <v>-8601.58</v>
      </c>
      <c r="X1033" s="208">
        <v>-15176.5</v>
      </c>
      <c r="Y1033" s="208">
        <v>-22254.34</v>
      </c>
      <c r="Z1033" s="208">
        <v>-32036.93</v>
      </c>
      <c r="AA1033" s="178">
        <f t="shared" si="32"/>
        <v>-32036.93</v>
      </c>
    </row>
    <row r="1034" spans="1:27" ht="15.75" thickBot="1" x14ac:dyDescent="0.3">
      <c r="A1034" s="254" t="str">
        <f t="shared" si="31"/>
        <v>241105</v>
      </c>
      <c r="B1034" s="189" t="s">
        <v>2476</v>
      </c>
      <c r="C1034" s="188" t="s">
        <v>2721</v>
      </c>
      <c r="D1034" s="188" t="s">
        <v>5</v>
      </c>
      <c r="E1034" s="209">
        <v>-23523.93</v>
      </c>
      <c r="F1034" s="209">
        <v>-25571.200000000001</v>
      </c>
      <c r="G1034" s="209">
        <v>-26553.5</v>
      </c>
      <c r="H1034" s="209">
        <v>-28074.46</v>
      </c>
      <c r="I1034" s="209">
        <v>-29348.880000000001</v>
      </c>
      <c r="J1034" s="209">
        <v>-30865.18</v>
      </c>
      <c r="K1034" s="209">
        <v>-32814.5</v>
      </c>
      <c r="L1034" s="209">
        <v>-36247.9</v>
      </c>
      <c r="M1034" s="209">
        <v>-42692.57</v>
      </c>
      <c r="N1034" s="209">
        <v>-42692.57</v>
      </c>
      <c r="O1034" s="209">
        <v>-50162.559999999998</v>
      </c>
      <c r="P1034" s="209">
        <v>-13937.98</v>
      </c>
      <c r="Q1034" s="209">
        <v>-20091.25</v>
      </c>
      <c r="R1034" s="209">
        <v>-23693.37</v>
      </c>
      <c r="S1034" s="209">
        <v>-25790.959999999999</v>
      </c>
      <c r="T1034" s="209">
        <v>-26461.97</v>
      </c>
      <c r="U1034" s="209">
        <v>-28024.58</v>
      </c>
      <c r="V1034" s="209">
        <v>-29450.39</v>
      </c>
      <c r="W1034" s="209">
        <v>-30938.28</v>
      </c>
      <c r="X1034" s="209">
        <v>-33524.11</v>
      </c>
      <c r="Y1034" s="209">
        <v>-37828.51</v>
      </c>
      <c r="Z1034" s="209">
        <v>-44638.39</v>
      </c>
      <c r="AA1034" s="178">
        <f t="shared" si="32"/>
        <v>-44638.39</v>
      </c>
    </row>
    <row r="1035" spans="1:27" ht="15.75" thickBot="1" x14ac:dyDescent="0.3">
      <c r="A1035" s="254" t="str">
        <f t="shared" si="31"/>
        <v>241107</v>
      </c>
      <c r="B1035" s="189" t="s">
        <v>2480</v>
      </c>
      <c r="C1035" s="188" t="s">
        <v>2722</v>
      </c>
      <c r="D1035" s="188" t="s">
        <v>5</v>
      </c>
      <c r="E1035" s="208">
        <v>-5558.28</v>
      </c>
      <c r="F1035" s="208">
        <v>-1838.24</v>
      </c>
      <c r="G1035" s="208">
        <v>-2100.12</v>
      </c>
      <c r="H1035" s="208">
        <v>-2480.77</v>
      </c>
      <c r="I1035" s="208">
        <v>-725.71</v>
      </c>
      <c r="J1035" s="208">
        <v>-1084.44</v>
      </c>
      <c r="K1035" s="208">
        <v>-1489.93</v>
      </c>
      <c r="L1035" s="208">
        <v>-1022.67</v>
      </c>
      <c r="M1035" s="208">
        <v>-2261.21</v>
      </c>
      <c r="N1035" s="208">
        <v>-2261.21</v>
      </c>
      <c r="O1035" s="208">
        <v>-3922.66</v>
      </c>
      <c r="P1035" s="208">
        <v>-3077.14</v>
      </c>
      <c r="Q1035" s="208">
        <v>-4630.5600000000004</v>
      </c>
      <c r="R1035" s="208">
        <v>-5658.18</v>
      </c>
      <c r="S1035" s="208">
        <v>-1795.56</v>
      </c>
      <c r="T1035" s="208">
        <v>-1992.15</v>
      </c>
      <c r="U1035" s="208">
        <v>-2385.3000000000002</v>
      </c>
      <c r="V1035" s="208">
        <v>-759.98</v>
      </c>
      <c r="W1035" s="208">
        <v>-1104.21</v>
      </c>
      <c r="X1035" s="208">
        <v>-1569.42</v>
      </c>
      <c r="Y1035" s="208">
        <v>-1363.16</v>
      </c>
      <c r="Z1035" s="208">
        <v>-2731.7</v>
      </c>
      <c r="AA1035" s="178">
        <f t="shared" si="32"/>
        <v>-2731.7</v>
      </c>
    </row>
    <row r="1036" spans="1:27" ht="15.75" thickBot="1" x14ac:dyDescent="0.3">
      <c r="A1036" s="254" t="str">
        <f t="shared" si="31"/>
        <v>241108</v>
      </c>
      <c r="B1036" s="189" t="s">
        <v>2482</v>
      </c>
      <c r="C1036" s="188" t="s">
        <v>2723</v>
      </c>
      <c r="D1036" s="188" t="s">
        <v>5</v>
      </c>
      <c r="E1036" s="209">
        <v>-9840.5499999999993</v>
      </c>
      <c r="F1036" s="209">
        <v>-5116.3100000000004</v>
      </c>
      <c r="G1036" s="209">
        <v>-2543.65</v>
      </c>
      <c r="H1036" s="209">
        <v>-3735.63</v>
      </c>
      <c r="I1036" s="209">
        <v>-3447.38</v>
      </c>
      <c r="J1036" s="209">
        <v>-3931.33</v>
      </c>
      <c r="K1036" s="209">
        <v>-5844.11</v>
      </c>
      <c r="L1036" s="209">
        <v>-9519.3799999999992</v>
      </c>
      <c r="M1036" s="209">
        <v>-14183.84</v>
      </c>
      <c r="N1036" s="209">
        <v>-14183.84</v>
      </c>
      <c r="O1036" s="209">
        <v>-15893.81</v>
      </c>
      <c r="P1036" s="209">
        <v>-13910.37</v>
      </c>
      <c r="Q1036" s="209">
        <v>-13375.34</v>
      </c>
      <c r="R1036" s="209">
        <v>-8898.0300000000007</v>
      </c>
      <c r="S1036" s="209">
        <v>-5386.49</v>
      </c>
      <c r="T1036" s="209">
        <v>-1897.1</v>
      </c>
      <c r="U1036" s="209">
        <v>-3441.62</v>
      </c>
      <c r="V1036" s="209">
        <v>-4007.61</v>
      </c>
      <c r="W1036" s="209">
        <v>-3954.89</v>
      </c>
      <c r="X1036" s="209">
        <v>-7432.36</v>
      </c>
      <c r="Y1036" s="209">
        <v>-10713.43</v>
      </c>
      <c r="Z1036" s="209">
        <v>-15323.22</v>
      </c>
      <c r="AA1036" s="178">
        <f t="shared" si="32"/>
        <v>-15323.22</v>
      </c>
    </row>
    <row r="1037" spans="1:27" ht="15.75" thickBot="1" x14ac:dyDescent="0.3">
      <c r="A1037" s="254" t="str">
        <f t="shared" ref="A1037:A1100" si="33">RIGHT(C1037,6)</f>
        <v>241109</v>
      </c>
      <c r="B1037" s="189" t="s">
        <v>2484</v>
      </c>
      <c r="C1037" s="188" t="s">
        <v>2724</v>
      </c>
      <c r="D1037" s="188" t="s">
        <v>5</v>
      </c>
      <c r="E1037" s="208">
        <v>-48152.85</v>
      </c>
      <c r="F1037" s="208">
        <v>-52394.19</v>
      </c>
      <c r="G1037" s="208">
        <v>-54368.91</v>
      </c>
      <c r="H1037" s="208">
        <v>-57546.76</v>
      </c>
      <c r="I1037" s="208">
        <v>-6121.95</v>
      </c>
      <c r="J1037" s="208">
        <v>-9545.14</v>
      </c>
      <c r="K1037" s="208">
        <v>-14859.91</v>
      </c>
      <c r="L1037" s="208">
        <v>-23599.82</v>
      </c>
      <c r="M1037" s="208">
        <v>-38806.5</v>
      </c>
      <c r="N1037" s="208">
        <v>-38806.5</v>
      </c>
      <c r="O1037" s="208">
        <v>-53411.08</v>
      </c>
      <c r="P1037" s="208">
        <v>-29820.84</v>
      </c>
      <c r="Q1037" s="208">
        <v>-42007.34</v>
      </c>
      <c r="R1037" s="208">
        <v>-50163.54</v>
      </c>
      <c r="S1037" s="208">
        <v>-54559.13</v>
      </c>
      <c r="T1037" s="208">
        <v>-55865.29</v>
      </c>
      <c r="U1037" s="208">
        <v>-59071.59</v>
      </c>
      <c r="V1037" s="208">
        <v>-6163.97</v>
      </c>
      <c r="W1037" s="208">
        <v>-9477.8700000000008</v>
      </c>
      <c r="X1037" s="208">
        <v>-16390.13</v>
      </c>
      <c r="Y1037" s="208">
        <v>-26799.89</v>
      </c>
      <c r="Z1037" s="208">
        <v>-43680.11</v>
      </c>
      <c r="AA1037" s="178">
        <f t="shared" si="32"/>
        <v>-43680.11</v>
      </c>
    </row>
    <row r="1038" spans="1:27" ht="15.75" thickBot="1" x14ac:dyDescent="0.3">
      <c r="A1038" s="254" t="str">
        <f t="shared" si="33"/>
        <v>241110</v>
      </c>
      <c r="B1038" s="189" t="s">
        <v>2725</v>
      </c>
      <c r="C1038" s="188" t="s">
        <v>2726</v>
      </c>
      <c r="D1038" s="188" t="s">
        <v>5</v>
      </c>
      <c r="E1038" s="209">
        <v>-7440.32</v>
      </c>
      <c r="F1038" s="209">
        <v>-2560.15</v>
      </c>
      <c r="G1038" s="209">
        <v>-2938.09</v>
      </c>
      <c r="H1038" s="209">
        <v>-3518.69</v>
      </c>
      <c r="I1038" s="209">
        <v>-1114.33</v>
      </c>
      <c r="J1038" s="209">
        <v>-1615.11</v>
      </c>
      <c r="K1038" s="209">
        <v>-2195.42</v>
      </c>
      <c r="L1038" s="209">
        <v>-1445.72</v>
      </c>
      <c r="M1038" s="209">
        <v>-3189.92</v>
      </c>
      <c r="N1038" s="209">
        <v>-3189.92</v>
      </c>
      <c r="O1038" s="209">
        <v>-5363.38</v>
      </c>
      <c r="P1038" s="209">
        <v>-4024.69</v>
      </c>
      <c r="Q1038" s="209">
        <v>-6049.85</v>
      </c>
      <c r="R1038" s="209">
        <v>-7420.43</v>
      </c>
      <c r="S1038" s="209">
        <v>-2462.41</v>
      </c>
      <c r="T1038" s="209">
        <v>-2707.53</v>
      </c>
      <c r="U1038" s="209">
        <v>-3240.74</v>
      </c>
      <c r="V1038" s="209">
        <v>-990.7</v>
      </c>
      <c r="W1038" s="209">
        <v>-1473.85</v>
      </c>
      <c r="X1038" s="209">
        <v>-2109.5100000000002</v>
      </c>
      <c r="Y1038" s="209">
        <v>-1960.38</v>
      </c>
      <c r="Z1038" s="209">
        <v>-3770.05</v>
      </c>
      <c r="AA1038" s="178">
        <f t="shared" si="32"/>
        <v>-3770.05</v>
      </c>
    </row>
    <row r="1039" spans="1:27" ht="15.75" thickBot="1" x14ac:dyDescent="0.3">
      <c r="A1039" s="254" t="str">
        <f t="shared" si="33"/>
        <v>241111</v>
      </c>
      <c r="B1039" s="189" t="s">
        <v>2488</v>
      </c>
      <c r="C1039" s="188" t="s">
        <v>2727</v>
      </c>
      <c r="D1039" s="188" t="s">
        <v>5</v>
      </c>
      <c r="E1039" s="208">
        <v>-395705.11</v>
      </c>
      <c r="F1039" s="208">
        <v>-132892.29</v>
      </c>
      <c r="G1039" s="208">
        <v>-153573.24</v>
      </c>
      <c r="H1039" s="208">
        <v>-179401.86</v>
      </c>
      <c r="I1039" s="208">
        <v>-50316.77</v>
      </c>
      <c r="J1039" s="208">
        <v>-76599.92</v>
      </c>
      <c r="K1039" s="208">
        <v>-110407.34</v>
      </c>
      <c r="L1039" s="208">
        <v>-83735.87</v>
      </c>
      <c r="M1039" s="208">
        <v>-175666.81</v>
      </c>
      <c r="N1039" s="208">
        <v>-175666.81</v>
      </c>
      <c r="O1039" s="208">
        <v>-290532</v>
      </c>
      <c r="P1039" s="208">
        <v>-221441.09</v>
      </c>
      <c r="Q1039" s="208">
        <v>-332725.18</v>
      </c>
      <c r="R1039" s="208">
        <v>-406643.08</v>
      </c>
      <c r="S1039" s="208">
        <v>-126297.60000000001</v>
      </c>
      <c r="T1039" s="208">
        <v>-142137.75</v>
      </c>
      <c r="U1039" s="208">
        <v>-168875.29</v>
      </c>
      <c r="V1039" s="208">
        <v>-52337.27</v>
      </c>
      <c r="W1039" s="208">
        <v>-78693.039999999994</v>
      </c>
      <c r="X1039" s="208">
        <v>-119298.02</v>
      </c>
      <c r="Y1039" s="208">
        <v>-109204.56</v>
      </c>
      <c r="Z1039" s="208">
        <v>-206553.87</v>
      </c>
      <c r="AA1039" s="178">
        <f t="shared" si="32"/>
        <v>-206553.87</v>
      </c>
    </row>
    <row r="1040" spans="1:27" ht="15.75" thickBot="1" x14ac:dyDescent="0.3">
      <c r="A1040" s="254" t="str">
        <f t="shared" si="33"/>
        <v>241112</v>
      </c>
      <c r="B1040" s="189" t="s">
        <v>2728</v>
      </c>
      <c r="C1040" s="188" t="s">
        <v>2729</v>
      </c>
      <c r="D1040" s="188" t="s">
        <v>5</v>
      </c>
      <c r="E1040" s="209">
        <v>-4992.0600000000004</v>
      </c>
      <c r="F1040" s="209">
        <v>-8862.4599999999991</v>
      </c>
      <c r="G1040" s="209">
        <v>-10276.58</v>
      </c>
      <c r="H1040" s="209">
        <v>-1945.36</v>
      </c>
      <c r="I1040" s="209">
        <v>-3909.02</v>
      </c>
      <c r="J1040" s="209">
        <v>-5358.28</v>
      </c>
      <c r="K1040" s="209">
        <v>-3083.74</v>
      </c>
      <c r="L1040" s="209">
        <v>-6431.17</v>
      </c>
      <c r="M1040" s="209">
        <v>-12550.69</v>
      </c>
      <c r="N1040" s="209">
        <v>-12550.69</v>
      </c>
      <c r="O1040" s="209">
        <v>-7671.11</v>
      </c>
      <c r="P1040" s="209">
        <v>-14261.5</v>
      </c>
      <c r="Q1040" s="209">
        <v>-21223.11</v>
      </c>
      <c r="R1040" s="209">
        <v>-5100.59</v>
      </c>
      <c r="S1040" s="209">
        <v>-9051.93</v>
      </c>
      <c r="T1040" s="209">
        <v>-10160.57</v>
      </c>
      <c r="U1040" s="209">
        <v>-2021.23</v>
      </c>
      <c r="V1040" s="209">
        <v>-3972.82</v>
      </c>
      <c r="W1040" s="209">
        <v>-5984.92</v>
      </c>
      <c r="X1040" s="209">
        <v>-2501.13</v>
      </c>
      <c r="Y1040" s="209">
        <v>-7260.92</v>
      </c>
      <c r="Z1040" s="209">
        <v>-13496.78</v>
      </c>
      <c r="AA1040" s="178">
        <f t="shared" si="32"/>
        <v>-13496.78</v>
      </c>
    </row>
    <row r="1041" spans="1:27" ht="15.75" thickBot="1" x14ac:dyDescent="0.3">
      <c r="A1041" s="254" t="str">
        <f t="shared" si="33"/>
        <v>241113</v>
      </c>
      <c r="B1041" s="189" t="s">
        <v>2492</v>
      </c>
      <c r="C1041" s="188" t="s">
        <v>2730</v>
      </c>
      <c r="D1041" s="188" t="s">
        <v>5</v>
      </c>
      <c r="E1041" s="208">
        <v>-61984.65</v>
      </c>
      <c r="F1041" s="208">
        <v>-17068.77</v>
      </c>
      <c r="G1041" s="208">
        <v>-19643.32</v>
      </c>
      <c r="H1041" s="208">
        <v>-24188.87</v>
      </c>
      <c r="I1041" s="208">
        <v>-8448.31</v>
      </c>
      <c r="J1041" s="208">
        <v>-12838.38</v>
      </c>
      <c r="K1041" s="208">
        <v>-18318.13</v>
      </c>
      <c r="L1041" s="208">
        <v>-14081.55</v>
      </c>
      <c r="M1041" s="208">
        <v>-30639.22</v>
      </c>
      <c r="N1041" s="208">
        <v>-30639.22</v>
      </c>
      <c r="O1041" s="208">
        <v>-49121.49</v>
      </c>
      <c r="P1041" s="208">
        <v>-35204.67</v>
      </c>
      <c r="Q1041" s="208">
        <v>-51505.760000000002</v>
      </c>
      <c r="R1041" s="208">
        <v>-61078.87</v>
      </c>
      <c r="S1041" s="208">
        <v>-15286.52</v>
      </c>
      <c r="T1041" s="208">
        <v>-17208.2</v>
      </c>
      <c r="U1041" s="208">
        <v>-21415.14</v>
      </c>
      <c r="V1041" s="208">
        <v>-8060.26</v>
      </c>
      <c r="W1041" s="208">
        <v>-12251.98</v>
      </c>
      <c r="X1041" s="208">
        <v>-19219.93</v>
      </c>
      <c r="Y1041" s="208">
        <v>-18112.63</v>
      </c>
      <c r="Z1041" s="208">
        <v>-34920.68</v>
      </c>
      <c r="AA1041" s="178">
        <f t="shared" si="32"/>
        <v>-34920.68</v>
      </c>
    </row>
    <row r="1042" spans="1:27" ht="15.75" thickBot="1" x14ac:dyDescent="0.3">
      <c r="A1042" s="254" t="str">
        <f t="shared" si="33"/>
        <v>241114</v>
      </c>
      <c r="B1042" s="189" t="s">
        <v>2494</v>
      </c>
      <c r="C1042" s="188" t="s">
        <v>2731</v>
      </c>
      <c r="D1042" s="188" t="s">
        <v>5</v>
      </c>
      <c r="E1042" s="209">
        <v>-73146.47</v>
      </c>
      <c r="F1042" s="209">
        <v>-79683.679999999993</v>
      </c>
      <c r="G1042" s="209">
        <v>-82770.97</v>
      </c>
      <c r="H1042" s="209">
        <v>-87303.72</v>
      </c>
      <c r="I1042" s="209">
        <v>-8627.4500000000007</v>
      </c>
      <c r="J1042" s="209">
        <v>-14006.83</v>
      </c>
      <c r="K1042" s="209">
        <v>-21741.73</v>
      </c>
      <c r="L1042" s="209">
        <v>-37660.199999999997</v>
      </c>
      <c r="M1042" s="209">
        <v>-59423.62</v>
      </c>
      <c r="N1042" s="209">
        <v>-59423.62</v>
      </c>
      <c r="O1042" s="209">
        <v>-82782.13</v>
      </c>
      <c r="P1042" s="209">
        <v>-46337.21</v>
      </c>
      <c r="Q1042" s="209">
        <v>-63668</v>
      </c>
      <c r="R1042" s="209">
        <v>-75714.960000000006</v>
      </c>
      <c r="S1042" s="209">
        <v>-83144.160000000003</v>
      </c>
      <c r="T1042" s="209">
        <v>-84566.74</v>
      </c>
      <c r="U1042" s="209">
        <v>-89309.4</v>
      </c>
      <c r="V1042" s="209">
        <v>-11629.73</v>
      </c>
      <c r="W1042" s="209">
        <v>-21983.93</v>
      </c>
      <c r="X1042" s="209">
        <v>-33362.879999999997</v>
      </c>
      <c r="Y1042" s="209">
        <v>-50247.03</v>
      </c>
      <c r="Z1042" s="209">
        <v>-76873.210000000006</v>
      </c>
      <c r="AA1042" s="178">
        <f t="shared" si="32"/>
        <v>-76873.210000000006</v>
      </c>
    </row>
    <row r="1043" spans="1:27" ht="15.75" thickBot="1" x14ac:dyDescent="0.3">
      <c r="A1043" s="254" t="str">
        <f t="shared" si="33"/>
        <v>241115</v>
      </c>
      <c r="B1043" s="189" t="s">
        <v>2496</v>
      </c>
      <c r="C1043" s="188" t="s">
        <v>2732</v>
      </c>
      <c r="D1043" s="188" t="s">
        <v>5</v>
      </c>
      <c r="E1043" s="208">
        <v>-8717.77</v>
      </c>
      <c r="F1043" s="208">
        <v>-15650.6</v>
      </c>
      <c r="G1043" s="208">
        <v>-17947.86</v>
      </c>
      <c r="H1043" s="208">
        <v>-3566.33</v>
      </c>
      <c r="I1043" s="208">
        <v>-6815.49</v>
      </c>
      <c r="J1043" s="208">
        <v>-9886.86</v>
      </c>
      <c r="K1043" s="208">
        <v>-3647.08</v>
      </c>
      <c r="L1043" s="208">
        <v>-8811.7900000000009</v>
      </c>
      <c r="M1043" s="208">
        <v>-19069.54</v>
      </c>
      <c r="N1043" s="208">
        <v>-19069.54</v>
      </c>
      <c r="O1043" s="208">
        <v>-12940.41</v>
      </c>
      <c r="P1043" s="208">
        <v>-25348.15</v>
      </c>
      <c r="Q1043" s="208">
        <v>-38239.03</v>
      </c>
      <c r="R1043" s="208">
        <v>-8777.43</v>
      </c>
      <c r="S1043" s="208">
        <v>-15172.36</v>
      </c>
      <c r="T1043" s="208">
        <v>-16907.38</v>
      </c>
      <c r="U1043" s="208">
        <v>-3397.95</v>
      </c>
      <c r="V1043" s="208">
        <v>-6677.75</v>
      </c>
      <c r="W1043" s="208">
        <v>-9724.1200000000008</v>
      </c>
      <c r="X1043" s="208">
        <v>-3891.21</v>
      </c>
      <c r="Y1043" s="208">
        <v>-10727.76</v>
      </c>
      <c r="Z1043" s="208">
        <v>-21764.22</v>
      </c>
      <c r="AA1043" s="178">
        <f t="shared" si="32"/>
        <v>-21764.22</v>
      </c>
    </row>
    <row r="1044" spans="1:27" ht="15.75" thickBot="1" x14ac:dyDescent="0.3">
      <c r="A1044" s="254" t="str">
        <f t="shared" si="33"/>
        <v>241117</v>
      </c>
      <c r="B1044" s="189" t="s">
        <v>2498</v>
      </c>
      <c r="C1044" s="188" t="s">
        <v>2733</v>
      </c>
      <c r="D1044" s="188" t="s">
        <v>5</v>
      </c>
      <c r="E1044" s="209">
        <v>-229085.98</v>
      </c>
      <c r="F1044" s="209">
        <v>-66634.3</v>
      </c>
      <c r="G1044" s="209">
        <v>-76424.58</v>
      </c>
      <c r="H1044" s="209">
        <v>-91379.62</v>
      </c>
      <c r="I1044" s="209">
        <v>-27938.3</v>
      </c>
      <c r="J1044" s="209">
        <v>-42913.15</v>
      </c>
      <c r="K1044" s="209">
        <v>-63708.85</v>
      </c>
      <c r="L1044" s="209">
        <v>-53617.74</v>
      </c>
      <c r="M1044" s="209">
        <v>-113672.15</v>
      </c>
      <c r="N1044" s="209">
        <v>-113672.15</v>
      </c>
      <c r="O1044" s="209">
        <v>-183461.21</v>
      </c>
      <c r="P1044" s="209">
        <v>-130776.86</v>
      </c>
      <c r="Q1044" s="209">
        <v>-190982.51</v>
      </c>
      <c r="R1044" s="209">
        <v>-227949.35</v>
      </c>
      <c r="S1044" s="209">
        <v>-60723.85</v>
      </c>
      <c r="T1044" s="209">
        <v>-67071.759999999995</v>
      </c>
      <c r="U1044" s="209">
        <v>-82719.06</v>
      </c>
      <c r="V1044" s="209">
        <v>-28991.5</v>
      </c>
      <c r="W1044" s="209">
        <v>-43568.1</v>
      </c>
      <c r="X1044" s="209">
        <v>-70318.070000000007</v>
      </c>
      <c r="Y1044" s="209">
        <v>-67767.58</v>
      </c>
      <c r="Z1044" s="209">
        <v>-129941.26</v>
      </c>
      <c r="AA1044" s="178">
        <f t="shared" si="32"/>
        <v>-129941.26</v>
      </c>
    </row>
    <row r="1045" spans="1:27" ht="15.75" thickBot="1" x14ac:dyDescent="0.3">
      <c r="A1045" s="254" t="str">
        <f t="shared" si="33"/>
        <v>241118</v>
      </c>
      <c r="B1045" s="189" t="s">
        <v>2500</v>
      </c>
      <c r="C1045" s="188" t="s">
        <v>2734</v>
      </c>
      <c r="D1045" s="188" t="s">
        <v>5</v>
      </c>
      <c r="E1045" s="208">
        <v>-49317.87</v>
      </c>
      <c r="F1045" s="208">
        <v>-57146.59</v>
      </c>
      <c r="G1045" s="208">
        <v>-61566.1</v>
      </c>
      <c r="H1045" s="208">
        <v>-63583.35</v>
      </c>
      <c r="I1045" s="208">
        <v>-66626.509999999995</v>
      </c>
      <c r="J1045" s="208">
        <v>-69501.83</v>
      </c>
      <c r="K1045" s="208">
        <v>-73036.78</v>
      </c>
      <c r="L1045" s="208">
        <v>-78075.86</v>
      </c>
      <c r="M1045" s="208">
        <v>-88181.03</v>
      </c>
      <c r="N1045" s="208">
        <v>-88181.03</v>
      </c>
      <c r="O1045" s="208">
        <v>-102383.67999999999</v>
      </c>
      <c r="P1045" s="208">
        <v>-27366.33</v>
      </c>
      <c r="Q1045" s="208">
        <v>-40923.86</v>
      </c>
      <c r="R1045" s="208">
        <v>-51536.69</v>
      </c>
      <c r="S1045" s="208">
        <v>-59238.45</v>
      </c>
      <c r="T1045" s="208">
        <v>-63515.89</v>
      </c>
      <c r="U1045" s="208">
        <v>-64641.51</v>
      </c>
      <c r="V1045" s="208">
        <v>-68024.639999999999</v>
      </c>
      <c r="W1045" s="208">
        <v>-70934.720000000001</v>
      </c>
      <c r="X1045" s="208">
        <v>-74386.460000000006</v>
      </c>
      <c r="Y1045" s="208">
        <v>-81997.91</v>
      </c>
      <c r="Z1045" s="208">
        <v>-92318.87</v>
      </c>
      <c r="AA1045" s="178">
        <f t="shared" si="32"/>
        <v>-92318.87</v>
      </c>
    </row>
    <row r="1046" spans="1:27" ht="15.75" thickBot="1" x14ac:dyDescent="0.3">
      <c r="A1046" s="254" t="str">
        <f t="shared" si="33"/>
        <v>241119</v>
      </c>
      <c r="B1046" s="189" t="s">
        <v>2502</v>
      </c>
      <c r="C1046" s="188" t="s">
        <v>2735</v>
      </c>
      <c r="D1046" s="188" t="s">
        <v>5</v>
      </c>
      <c r="E1046" s="209">
        <v>-2391.3200000000002</v>
      </c>
      <c r="F1046" s="209">
        <v>-4156.67</v>
      </c>
      <c r="G1046" s="209">
        <v>-4871.91</v>
      </c>
      <c r="H1046" s="209">
        <v>-930.73</v>
      </c>
      <c r="I1046" s="209">
        <v>-1869.15</v>
      </c>
      <c r="J1046" s="209">
        <v>-2880.98</v>
      </c>
      <c r="K1046" s="209">
        <v>-1338.21</v>
      </c>
      <c r="L1046" s="209">
        <v>-3128.83</v>
      </c>
      <c r="M1046" s="209">
        <v>-6302.84</v>
      </c>
      <c r="N1046" s="209">
        <v>-6302.84</v>
      </c>
      <c r="O1046" s="209">
        <v>-3662.52</v>
      </c>
      <c r="P1046" s="209">
        <v>-6887.45</v>
      </c>
      <c r="Q1046" s="209">
        <v>-9954.51</v>
      </c>
      <c r="R1046" s="209">
        <v>-2216.37</v>
      </c>
      <c r="S1046" s="209">
        <v>-3874.69</v>
      </c>
      <c r="T1046" s="209">
        <v>-4350.8999999999996</v>
      </c>
      <c r="U1046" s="209">
        <v>-1000.49</v>
      </c>
      <c r="V1046" s="209">
        <v>-1953.9</v>
      </c>
      <c r="W1046" s="209">
        <v>-2928.3</v>
      </c>
      <c r="X1046" s="209">
        <v>-1736.66</v>
      </c>
      <c r="Y1046" s="209">
        <v>-4052.76</v>
      </c>
      <c r="Z1046" s="209">
        <v>-7407.59</v>
      </c>
      <c r="AA1046" s="178">
        <f t="shared" si="32"/>
        <v>-7407.59</v>
      </c>
    </row>
    <row r="1047" spans="1:27" ht="15.75" thickBot="1" x14ac:dyDescent="0.3">
      <c r="A1047" s="254" t="str">
        <f t="shared" si="33"/>
        <v>241120</v>
      </c>
      <c r="B1047" s="189" t="s">
        <v>2504</v>
      </c>
      <c r="C1047" s="188" t="s">
        <v>2736</v>
      </c>
      <c r="D1047" s="188" t="s">
        <v>5</v>
      </c>
      <c r="E1047" s="208">
        <v>-19754.62</v>
      </c>
      <c r="F1047" s="208">
        <v>-22466.31</v>
      </c>
      <c r="G1047" s="208">
        <v>-23521.03</v>
      </c>
      <c r="H1047" s="208">
        <v>-24895.27</v>
      </c>
      <c r="I1047" s="208">
        <v>-26398.86</v>
      </c>
      <c r="J1047" s="208">
        <v>-27740.37</v>
      </c>
      <c r="K1047" s="208">
        <v>-29405.94</v>
      </c>
      <c r="L1047" s="208">
        <v>-31894.85</v>
      </c>
      <c r="M1047" s="208">
        <v>-37122.769999999997</v>
      </c>
      <c r="N1047" s="208">
        <v>-37122.769999999997</v>
      </c>
      <c r="O1047" s="208">
        <v>-43274.07</v>
      </c>
      <c r="P1047" s="208">
        <v>-11519.26</v>
      </c>
      <c r="Q1047" s="208">
        <v>-17020.86</v>
      </c>
      <c r="R1047" s="208">
        <v>-20547.75</v>
      </c>
      <c r="S1047" s="208">
        <v>-23121.88</v>
      </c>
      <c r="T1047" s="208">
        <v>-23860.81</v>
      </c>
      <c r="U1047" s="208">
        <v>-25283.3</v>
      </c>
      <c r="V1047" s="208">
        <v>-26642.79</v>
      </c>
      <c r="W1047" s="208">
        <v>-27978.73</v>
      </c>
      <c r="X1047" s="208">
        <v>-30208.97</v>
      </c>
      <c r="Y1047" s="208">
        <v>-33816.11</v>
      </c>
      <c r="Z1047" s="208">
        <v>-39329.279999999999</v>
      </c>
      <c r="AA1047" s="178">
        <f t="shared" si="32"/>
        <v>-39329.279999999999</v>
      </c>
    </row>
    <row r="1048" spans="1:27" ht="15.75" thickBot="1" x14ac:dyDescent="0.3">
      <c r="A1048" s="254" t="str">
        <f t="shared" si="33"/>
        <v>241121</v>
      </c>
      <c r="B1048" s="189" t="s">
        <v>2737</v>
      </c>
      <c r="C1048" s="188" t="s">
        <v>2738</v>
      </c>
      <c r="D1048" s="188" t="s">
        <v>5</v>
      </c>
      <c r="E1048" s="209">
        <v>-95965.03</v>
      </c>
      <c r="F1048" s="209">
        <v>-108546.98</v>
      </c>
      <c r="G1048" s="209">
        <v>-113698.76</v>
      </c>
      <c r="H1048" s="209">
        <v>-120320.19</v>
      </c>
      <c r="I1048" s="209">
        <v>-126977.76</v>
      </c>
      <c r="J1048" s="209">
        <v>-133899.07999999999</v>
      </c>
      <c r="K1048" s="209">
        <v>-142546.88</v>
      </c>
      <c r="L1048" s="209">
        <v>-155374.88</v>
      </c>
      <c r="M1048" s="209">
        <v>-179730.84</v>
      </c>
      <c r="N1048" s="209">
        <v>-179730.84</v>
      </c>
      <c r="O1048" s="209">
        <v>-208253.79</v>
      </c>
      <c r="P1048" s="209">
        <v>-56153.71</v>
      </c>
      <c r="Q1048" s="209">
        <v>-84467.99</v>
      </c>
      <c r="R1048" s="209">
        <v>-101950.74</v>
      </c>
      <c r="S1048" s="209">
        <v>-113610.99</v>
      </c>
      <c r="T1048" s="209">
        <v>-117775.65</v>
      </c>
      <c r="U1048" s="209">
        <v>-124536.91</v>
      </c>
      <c r="V1048" s="209">
        <v>-131160.26</v>
      </c>
      <c r="W1048" s="209">
        <v>-137861.01999999999</v>
      </c>
      <c r="X1048" s="209">
        <v>-148355.39000000001</v>
      </c>
      <c r="Y1048" s="209">
        <v>-166011.35</v>
      </c>
      <c r="Z1048" s="209">
        <v>-191946.84</v>
      </c>
      <c r="AA1048" s="178">
        <f t="shared" si="32"/>
        <v>-191946.84</v>
      </c>
    </row>
    <row r="1049" spans="1:27" ht="15.75" thickBot="1" x14ac:dyDescent="0.3">
      <c r="A1049" s="254" t="str">
        <f t="shared" si="33"/>
        <v>241122</v>
      </c>
      <c r="B1049" s="189" t="s">
        <v>2508</v>
      </c>
      <c r="C1049" s="188" t="s">
        <v>2739</v>
      </c>
      <c r="D1049" s="188" t="s">
        <v>5</v>
      </c>
      <c r="E1049" s="208">
        <v>0</v>
      </c>
      <c r="F1049" s="208">
        <v>0</v>
      </c>
      <c r="G1049" s="208">
        <v>0</v>
      </c>
      <c r="H1049" s="208">
        <v>0</v>
      </c>
      <c r="I1049" s="208">
        <v>0</v>
      </c>
      <c r="J1049" s="208">
        <v>0</v>
      </c>
      <c r="K1049" s="208">
        <v>0</v>
      </c>
      <c r="L1049" s="208">
        <v>0</v>
      </c>
      <c r="M1049" s="208">
        <v>0</v>
      </c>
      <c r="N1049" s="208">
        <v>0</v>
      </c>
      <c r="O1049" s="208">
        <v>0</v>
      </c>
      <c r="P1049" s="208">
        <v>0</v>
      </c>
      <c r="Q1049" s="208">
        <v>0</v>
      </c>
      <c r="R1049" s="208">
        <v>0</v>
      </c>
      <c r="S1049" s="208">
        <v>0</v>
      </c>
      <c r="T1049" s="208">
        <v>0</v>
      </c>
      <c r="U1049" s="208">
        <v>0</v>
      </c>
      <c r="V1049" s="208">
        <v>0</v>
      </c>
      <c r="W1049" s="208">
        <v>0</v>
      </c>
      <c r="X1049" s="208">
        <v>0</v>
      </c>
      <c r="Y1049" s="208">
        <v>0</v>
      </c>
      <c r="Z1049" s="208">
        <v>0</v>
      </c>
      <c r="AA1049" s="178">
        <f t="shared" si="32"/>
        <v>0</v>
      </c>
    </row>
    <row r="1050" spans="1:27" ht="15.75" thickBot="1" x14ac:dyDescent="0.3">
      <c r="A1050" s="254" t="str">
        <f t="shared" si="33"/>
        <v>241123</v>
      </c>
      <c r="B1050" s="189" t="s">
        <v>2510</v>
      </c>
      <c r="C1050" s="188" t="s">
        <v>2740</v>
      </c>
      <c r="D1050" s="188" t="s">
        <v>5</v>
      </c>
      <c r="E1050" s="209">
        <v>-45013.06</v>
      </c>
      <c r="F1050" s="209">
        <v>-49458.45</v>
      </c>
      <c r="G1050" s="209">
        <v>-51561.120000000003</v>
      </c>
      <c r="H1050" s="209">
        <v>-54628.7</v>
      </c>
      <c r="I1050" s="209">
        <v>-57613.07</v>
      </c>
      <c r="J1050" s="209">
        <v>-60932.5</v>
      </c>
      <c r="K1050" s="209">
        <v>-65149.25</v>
      </c>
      <c r="L1050" s="209">
        <v>-72274.559999999998</v>
      </c>
      <c r="M1050" s="209">
        <v>-84824.19</v>
      </c>
      <c r="N1050" s="209">
        <v>-84824.19</v>
      </c>
      <c r="O1050" s="209">
        <v>-98808.85</v>
      </c>
      <c r="P1050" s="209">
        <v>-26524.03</v>
      </c>
      <c r="Q1050" s="209">
        <v>-37608.81</v>
      </c>
      <c r="R1050" s="209">
        <v>-45510.23</v>
      </c>
      <c r="S1050" s="209">
        <v>-50105.96</v>
      </c>
      <c r="T1050" s="209">
        <v>-51344.29</v>
      </c>
      <c r="U1050" s="209">
        <v>-54667.81</v>
      </c>
      <c r="V1050" s="209">
        <v>-57538.93</v>
      </c>
      <c r="W1050" s="209">
        <v>-60693.88</v>
      </c>
      <c r="X1050" s="209">
        <v>-66549.279999999999</v>
      </c>
      <c r="Y1050" s="209">
        <v>-75410.66</v>
      </c>
      <c r="Z1050" s="209">
        <v>-88485.88</v>
      </c>
      <c r="AA1050" s="178">
        <f t="shared" si="32"/>
        <v>-88485.88</v>
      </c>
    </row>
    <row r="1051" spans="1:27" ht="15.75" thickBot="1" x14ac:dyDescent="0.3">
      <c r="A1051" s="254" t="str">
        <f t="shared" si="33"/>
        <v>241124</v>
      </c>
      <c r="B1051" s="189" t="s">
        <v>2512</v>
      </c>
      <c r="C1051" s="188" t="s">
        <v>2741</v>
      </c>
      <c r="D1051" s="188" t="s">
        <v>5</v>
      </c>
      <c r="E1051" s="208">
        <v>-49132.99</v>
      </c>
      <c r="F1051" s="208">
        <v>-54211</v>
      </c>
      <c r="G1051" s="208">
        <v>-56461.46</v>
      </c>
      <c r="H1051" s="208">
        <v>-60037.25</v>
      </c>
      <c r="I1051" s="208">
        <v>-62895.28</v>
      </c>
      <c r="J1051" s="208">
        <v>-65969.89</v>
      </c>
      <c r="K1051" s="208">
        <v>-70628.179999999993</v>
      </c>
      <c r="L1051" s="208">
        <v>-77898</v>
      </c>
      <c r="M1051" s="208">
        <v>-91431.62</v>
      </c>
      <c r="N1051" s="208">
        <v>-91431.62</v>
      </c>
      <c r="O1051" s="208">
        <v>-106275.83</v>
      </c>
      <c r="P1051" s="208">
        <v>-28903.97</v>
      </c>
      <c r="Q1051" s="208">
        <v>-41408.06</v>
      </c>
      <c r="R1051" s="208">
        <v>-49835.38</v>
      </c>
      <c r="S1051" s="208">
        <v>-54670.37</v>
      </c>
      <c r="T1051" s="208">
        <v>-56379.8</v>
      </c>
      <c r="U1051" s="208">
        <v>-59971.64</v>
      </c>
      <c r="V1051" s="208">
        <v>-63164.02</v>
      </c>
      <c r="W1051" s="208">
        <v>-66679.14</v>
      </c>
      <c r="X1051" s="208">
        <v>-72902.009999999995</v>
      </c>
      <c r="Y1051" s="208">
        <v>-82791.86</v>
      </c>
      <c r="Z1051" s="208">
        <v>-97951.83</v>
      </c>
      <c r="AA1051" s="178">
        <f t="shared" si="32"/>
        <v>-97951.83</v>
      </c>
    </row>
    <row r="1052" spans="1:27" ht="15.75" thickBot="1" x14ac:dyDescent="0.3">
      <c r="A1052" s="254" t="str">
        <f t="shared" si="33"/>
        <v>241128</v>
      </c>
      <c r="B1052" s="189" t="s">
        <v>2516</v>
      </c>
      <c r="C1052" s="188" t="s">
        <v>2742</v>
      </c>
      <c r="D1052" s="188" t="s">
        <v>5</v>
      </c>
      <c r="E1052" s="209">
        <v>-39260.49</v>
      </c>
      <c r="F1052" s="209">
        <v>-45045.77</v>
      </c>
      <c r="G1052" s="209">
        <v>-47280.21</v>
      </c>
      <c r="H1052" s="209">
        <v>-50768.29</v>
      </c>
      <c r="I1052" s="209">
        <v>-54066.05</v>
      </c>
      <c r="J1052" s="209">
        <v>-57686.49</v>
      </c>
      <c r="K1052" s="209">
        <v>-61131.97</v>
      </c>
      <c r="L1052" s="209">
        <v>-66851.679999999993</v>
      </c>
      <c r="M1052" s="209">
        <v>-77299.539999999994</v>
      </c>
      <c r="N1052" s="209">
        <v>-77299.539999999994</v>
      </c>
      <c r="O1052" s="209">
        <v>-89422.48</v>
      </c>
      <c r="P1052" s="209">
        <v>-22544.22</v>
      </c>
      <c r="Q1052" s="209">
        <v>-34353.26</v>
      </c>
      <c r="R1052" s="209">
        <v>-42111.82</v>
      </c>
      <c r="S1052" s="209">
        <v>-48283.41</v>
      </c>
      <c r="T1052" s="209">
        <v>-50066.16</v>
      </c>
      <c r="U1052" s="209">
        <v>-53615.75</v>
      </c>
      <c r="V1052" s="209">
        <v>-57768.93</v>
      </c>
      <c r="W1052" s="209">
        <v>-61584.53</v>
      </c>
      <c r="X1052" s="209">
        <v>-66332.820000000007</v>
      </c>
      <c r="Y1052" s="209">
        <v>-74419.679999999993</v>
      </c>
      <c r="Z1052" s="209">
        <v>-84419.94</v>
      </c>
      <c r="AA1052" s="178">
        <f t="shared" si="32"/>
        <v>-84419.94</v>
      </c>
    </row>
    <row r="1053" spans="1:27" ht="15.75" thickBot="1" x14ac:dyDescent="0.3">
      <c r="A1053" s="254" t="str">
        <f t="shared" si="33"/>
        <v>241129</v>
      </c>
      <c r="B1053" s="189" t="s">
        <v>2518</v>
      </c>
      <c r="C1053" s="188" t="s">
        <v>2743</v>
      </c>
      <c r="D1053" s="188" t="s">
        <v>5</v>
      </c>
      <c r="E1053" s="208">
        <v>-18461.689999999999</v>
      </c>
      <c r="F1053" s="208">
        <v>-6201.94</v>
      </c>
      <c r="G1053" s="208">
        <v>-7004.15</v>
      </c>
      <c r="H1053" s="208">
        <v>-8393.1</v>
      </c>
      <c r="I1053" s="208">
        <v>-2691.66</v>
      </c>
      <c r="J1053" s="208">
        <v>-3844.87</v>
      </c>
      <c r="K1053" s="208">
        <v>-5236.2299999999996</v>
      </c>
      <c r="L1053" s="208">
        <v>-3364.51</v>
      </c>
      <c r="M1053" s="208">
        <v>-7296.61</v>
      </c>
      <c r="N1053" s="208">
        <v>-7296.61</v>
      </c>
      <c r="O1053" s="208">
        <v>-12385.59</v>
      </c>
      <c r="P1053" s="208">
        <v>-10117.02</v>
      </c>
      <c r="Q1053" s="208">
        <v>-15241.12</v>
      </c>
      <c r="R1053" s="208">
        <v>-18468.689999999999</v>
      </c>
      <c r="S1053" s="208">
        <v>-5798.93</v>
      </c>
      <c r="T1053" s="208">
        <v>-6518.01</v>
      </c>
      <c r="U1053" s="208">
        <v>-7889.58</v>
      </c>
      <c r="V1053" s="208">
        <v>-2646.74</v>
      </c>
      <c r="W1053" s="208">
        <v>-3922.58</v>
      </c>
      <c r="X1053" s="208">
        <v>-5470.83</v>
      </c>
      <c r="Y1053" s="208">
        <v>-4479.68</v>
      </c>
      <c r="Z1053" s="208">
        <v>-8905.1299999999992</v>
      </c>
      <c r="AA1053" s="178">
        <f t="shared" si="32"/>
        <v>-8905.1299999999992</v>
      </c>
    </row>
    <row r="1054" spans="1:27" ht="15.75" thickBot="1" x14ac:dyDescent="0.3">
      <c r="A1054" s="254" t="str">
        <f t="shared" si="33"/>
        <v>241130</v>
      </c>
      <c r="B1054" s="189" t="s">
        <v>2520</v>
      </c>
      <c r="C1054" s="188" t="s">
        <v>2744</v>
      </c>
      <c r="D1054" s="188" t="s">
        <v>5</v>
      </c>
      <c r="E1054" s="209">
        <v>-419961.16</v>
      </c>
      <c r="F1054" s="209">
        <v>-114882.34</v>
      </c>
      <c r="G1054" s="209">
        <v>-134379.73000000001</v>
      </c>
      <c r="H1054" s="209">
        <v>-162853.47</v>
      </c>
      <c r="I1054" s="209">
        <v>-53453.47</v>
      </c>
      <c r="J1054" s="209">
        <v>-83050.27</v>
      </c>
      <c r="K1054" s="209">
        <v>-122962.64</v>
      </c>
      <c r="L1054" s="209">
        <v>-105065.98</v>
      </c>
      <c r="M1054" s="209">
        <v>-220802.84</v>
      </c>
      <c r="N1054" s="209">
        <v>-220802.84</v>
      </c>
      <c r="O1054" s="209">
        <v>-354975.06</v>
      </c>
      <c r="P1054" s="209">
        <v>-253118.05</v>
      </c>
      <c r="Q1054" s="209">
        <v>-362608.99</v>
      </c>
      <c r="R1054" s="209">
        <v>-433875.42</v>
      </c>
      <c r="S1054" s="209">
        <v>-112372.86</v>
      </c>
      <c r="T1054" s="209">
        <v>-126852.32</v>
      </c>
      <c r="U1054" s="209">
        <v>-156022.21</v>
      </c>
      <c r="V1054" s="209">
        <v>-55451.79</v>
      </c>
      <c r="W1054" s="209">
        <v>-84257.88</v>
      </c>
      <c r="X1054" s="209">
        <v>-136819.56</v>
      </c>
      <c r="Y1054" s="209">
        <v>-133250.84</v>
      </c>
      <c r="Z1054" s="209">
        <v>-259100.92</v>
      </c>
      <c r="AA1054" s="178">
        <f t="shared" si="32"/>
        <v>-259100.92</v>
      </c>
    </row>
    <row r="1055" spans="1:27" ht="15.75" thickBot="1" x14ac:dyDescent="0.3">
      <c r="A1055" s="254" t="str">
        <f t="shared" si="33"/>
        <v>241131</v>
      </c>
      <c r="B1055" s="189" t="s">
        <v>2745</v>
      </c>
      <c r="C1055" s="188" t="s">
        <v>2746</v>
      </c>
      <c r="D1055" s="188" t="s">
        <v>5</v>
      </c>
      <c r="E1055" s="208">
        <v>-22960.52</v>
      </c>
      <c r="F1055" s="208">
        <v>-6170.12</v>
      </c>
      <c r="G1055" s="208">
        <v>-6928.55</v>
      </c>
      <c r="H1055" s="208">
        <v>-8284.93</v>
      </c>
      <c r="I1055" s="208">
        <v>-2522.73</v>
      </c>
      <c r="J1055" s="208">
        <v>-3910.83</v>
      </c>
      <c r="K1055" s="208">
        <v>-5952.09</v>
      </c>
      <c r="L1055" s="208">
        <v>-5817.42</v>
      </c>
      <c r="M1055" s="208">
        <v>-12064.35</v>
      </c>
      <c r="N1055" s="208">
        <v>-12064.35</v>
      </c>
      <c r="O1055" s="208">
        <v>-19408.55</v>
      </c>
      <c r="P1055" s="208">
        <v>-13718.54</v>
      </c>
      <c r="Q1055" s="208">
        <v>-19340.98</v>
      </c>
      <c r="R1055" s="208">
        <v>-23414.26</v>
      </c>
      <c r="S1055" s="208">
        <v>-6000.06</v>
      </c>
      <c r="T1055" s="208">
        <v>-6447.73</v>
      </c>
      <c r="U1055" s="208">
        <v>-7836.4</v>
      </c>
      <c r="V1055" s="208">
        <v>-2573.4</v>
      </c>
      <c r="W1055" s="208">
        <v>-3842.9</v>
      </c>
      <c r="X1055" s="208">
        <v>-6808.63</v>
      </c>
      <c r="Y1055" s="208">
        <v>-7350.1</v>
      </c>
      <c r="Z1055" s="208">
        <v>-14031.79</v>
      </c>
      <c r="AA1055" s="178">
        <f t="shared" si="32"/>
        <v>-14031.79</v>
      </c>
    </row>
    <row r="1056" spans="1:27" ht="15.75" thickBot="1" x14ac:dyDescent="0.3">
      <c r="A1056" s="254" t="str">
        <f t="shared" si="33"/>
        <v>241132</v>
      </c>
      <c r="B1056" s="189" t="s">
        <v>2524</v>
      </c>
      <c r="C1056" s="188" t="s">
        <v>2747</v>
      </c>
      <c r="D1056" s="188" t="s">
        <v>5</v>
      </c>
      <c r="E1056" s="209">
        <v>-16283.77</v>
      </c>
      <c r="F1056" s="209">
        <v>-24145.65</v>
      </c>
      <c r="G1056" s="209">
        <v>-27768.44</v>
      </c>
      <c r="H1056" s="209">
        <v>-5768.6</v>
      </c>
      <c r="I1056" s="209">
        <v>-10879.63</v>
      </c>
      <c r="J1056" s="209">
        <v>-17030.12</v>
      </c>
      <c r="K1056" s="209">
        <v>-8534.5300000000007</v>
      </c>
      <c r="L1056" s="209">
        <v>-23343.56</v>
      </c>
      <c r="M1056" s="209">
        <v>-46892.92</v>
      </c>
      <c r="N1056" s="209">
        <v>-46892.92</v>
      </c>
      <c r="O1056" s="209">
        <v>-25793.1</v>
      </c>
      <c r="P1056" s="209">
        <v>-50363.74</v>
      </c>
      <c r="Q1056" s="209">
        <v>-73495.63</v>
      </c>
      <c r="R1056" s="209">
        <v>-14515.45</v>
      </c>
      <c r="S1056" s="209">
        <v>-22524.880000000001</v>
      </c>
      <c r="T1056" s="209">
        <v>-24870.11</v>
      </c>
      <c r="U1056" s="209">
        <v>-6092.76</v>
      </c>
      <c r="V1056" s="209">
        <v>-11437.2</v>
      </c>
      <c r="W1056" s="209">
        <v>-17569.2</v>
      </c>
      <c r="X1056" s="209">
        <v>-11699.9</v>
      </c>
      <c r="Y1056" s="209">
        <v>-28721.8</v>
      </c>
      <c r="Z1056" s="209">
        <v>-55600.94</v>
      </c>
      <c r="AA1056" s="178">
        <f t="shared" si="32"/>
        <v>-55600.94</v>
      </c>
    </row>
    <row r="1057" spans="1:27" ht="15.75" thickBot="1" x14ac:dyDescent="0.3">
      <c r="A1057" s="254" t="str">
        <f t="shared" si="33"/>
        <v>241133</v>
      </c>
      <c r="B1057" s="189" t="s">
        <v>2526</v>
      </c>
      <c r="C1057" s="188" t="s">
        <v>2748</v>
      </c>
      <c r="D1057" s="188" t="s">
        <v>5</v>
      </c>
      <c r="E1057" s="208">
        <v>-11565.01</v>
      </c>
      <c r="F1057" s="208">
        <v>-3372.78</v>
      </c>
      <c r="G1057" s="208">
        <v>-4072.07</v>
      </c>
      <c r="H1057" s="208">
        <v>-5068.04</v>
      </c>
      <c r="I1057" s="208">
        <v>-1864.73</v>
      </c>
      <c r="J1057" s="208">
        <v>-2822.65</v>
      </c>
      <c r="K1057" s="208">
        <v>-4020.21</v>
      </c>
      <c r="L1057" s="208">
        <v>-2977.57</v>
      </c>
      <c r="M1057" s="208">
        <v>-6186.09</v>
      </c>
      <c r="N1057" s="208">
        <v>-6186.09</v>
      </c>
      <c r="O1057" s="208">
        <v>-9813.91</v>
      </c>
      <c r="P1057" s="208">
        <v>-6819.67</v>
      </c>
      <c r="Q1057" s="208">
        <v>-9994.58</v>
      </c>
      <c r="R1057" s="208">
        <v>-11912.25</v>
      </c>
      <c r="S1057" s="208">
        <v>-3140.46</v>
      </c>
      <c r="T1057" s="208">
        <v>-3630.25</v>
      </c>
      <c r="U1057" s="208">
        <v>-4641.6400000000003</v>
      </c>
      <c r="V1057" s="208">
        <v>-1961.43</v>
      </c>
      <c r="W1057" s="208">
        <v>-2919.27</v>
      </c>
      <c r="X1057" s="208">
        <v>-4381.33</v>
      </c>
      <c r="Y1057" s="208">
        <v>-3664.59</v>
      </c>
      <c r="Z1057" s="208">
        <v>-7041.4</v>
      </c>
      <c r="AA1057" s="178">
        <f t="shared" si="32"/>
        <v>-7041.4</v>
      </c>
    </row>
    <row r="1058" spans="1:27" ht="15.75" thickBot="1" x14ac:dyDescent="0.3">
      <c r="A1058" s="254" t="str">
        <f t="shared" si="33"/>
        <v>241134</v>
      </c>
      <c r="B1058" s="189" t="s">
        <v>2528</v>
      </c>
      <c r="C1058" s="188" t="s">
        <v>2749</v>
      </c>
      <c r="D1058" s="188" t="s">
        <v>5</v>
      </c>
      <c r="E1058" s="209">
        <v>-273475.49</v>
      </c>
      <c r="F1058" s="209">
        <v>-94079.52</v>
      </c>
      <c r="G1058" s="209">
        <v>-113166.72</v>
      </c>
      <c r="H1058" s="209">
        <v>-136848.4</v>
      </c>
      <c r="I1058" s="209">
        <v>-44519.12</v>
      </c>
      <c r="J1058" s="209">
        <v>-66432.429999999993</v>
      </c>
      <c r="K1058" s="209">
        <v>-93991.66</v>
      </c>
      <c r="L1058" s="209">
        <v>-68035.25</v>
      </c>
      <c r="M1058" s="209">
        <v>-137481.28</v>
      </c>
      <c r="N1058" s="209">
        <v>-137481.28</v>
      </c>
      <c r="O1058" s="209">
        <v>-217558.04</v>
      </c>
      <c r="P1058" s="209">
        <v>-159819.84</v>
      </c>
      <c r="Q1058" s="209">
        <v>-239033.15</v>
      </c>
      <c r="R1058" s="209">
        <v>-292095.01</v>
      </c>
      <c r="S1058" s="209">
        <v>-92060.27</v>
      </c>
      <c r="T1058" s="209">
        <v>-106093.13</v>
      </c>
      <c r="U1058" s="209">
        <v>-129489.28</v>
      </c>
      <c r="V1058" s="209">
        <v>-45782.17</v>
      </c>
      <c r="W1058" s="209">
        <v>-68236.899999999994</v>
      </c>
      <c r="X1058" s="209">
        <v>-99659.41</v>
      </c>
      <c r="Y1058" s="209">
        <v>-84527.66</v>
      </c>
      <c r="Z1058" s="209">
        <v>-159801.67000000001</v>
      </c>
      <c r="AA1058" s="178">
        <f t="shared" si="32"/>
        <v>-159801.67000000001</v>
      </c>
    </row>
    <row r="1059" spans="1:27" ht="15.75" thickBot="1" x14ac:dyDescent="0.3">
      <c r="A1059" s="254" t="str">
        <f t="shared" si="33"/>
        <v>241135</v>
      </c>
      <c r="B1059" s="189" t="s">
        <v>2530</v>
      </c>
      <c r="C1059" s="188" t="s">
        <v>2750</v>
      </c>
      <c r="D1059" s="188" t="s">
        <v>5</v>
      </c>
      <c r="E1059" s="208">
        <v>-65746.78</v>
      </c>
      <c r="F1059" s="208">
        <v>-21988.74</v>
      </c>
      <c r="G1059" s="208">
        <v>-28312.73</v>
      </c>
      <c r="H1059" s="208">
        <v>-35622.379999999997</v>
      </c>
      <c r="I1059" s="208">
        <v>-14700.47</v>
      </c>
      <c r="J1059" s="208">
        <v>-22813.94</v>
      </c>
      <c r="K1059" s="208">
        <v>-32591.88</v>
      </c>
      <c r="L1059" s="208">
        <v>-33427.68</v>
      </c>
      <c r="M1059" s="208">
        <v>-54273.81</v>
      </c>
      <c r="N1059" s="208">
        <v>-54273.81</v>
      </c>
      <c r="O1059" s="208">
        <v>-74930.25</v>
      </c>
      <c r="P1059" s="208">
        <v>-58360.93</v>
      </c>
      <c r="Q1059" s="208">
        <v>-73283.92</v>
      </c>
      <c r="R1059" s="208">
        <v>-88836.61</v>
      </c>
      <c r="S1059" s="208">
        <v>-25220.2</v>
      </c>
      <c r="T1059" s="208">
        <v>-30059.34</v>
      </c>
      <c r="U1059" s="208">
        <v>-37626.239999999998</v>
      </c>
      <c r="V1059" s="208">
        <v>-14847.84</v>
      </c>
      <c r="W1059" s="208">
        <v>-22528.54</v>
      </c>
      <c r="X1059" s="208">
        <v>-34778.559999999998</v>
      </c>
      <c r="Y1059" s="208">
        <v>-29601.59</v>
      </c>
      <c r="Z1059" s="208">
        <v>-51124.6</v>
      </c>
      <c r="AA1059" s="178">
        <f t="shared" si="32"/>
        <v>-51124.6</v>
      </c>
    </row>
    <row r="1060" spans="1:27" ht="15.75" thickBot="1" x14ac:dyDescent="0.3">
      <c r="A1060" s="254" t="str">
        <f t="shared" si="33"/>
        <v>241136</v>
      </c>
      <c r="B1060" s="189" t="s">
        <v>2532</v>
      </c>
      <c r="C1060" s="188" t="s">
        <v>2751</v>
      </c>
      <c r="D1060" s="188" t="s">
        <v>5</v>
      </c>
      <c r="E1060" s="209">
        <v>-3127.48</v>
      </c>
      <c r="F1060" s="209">
        <v>-5241.49</v>
      </c>
      <c r="G1060" s="209">
        <v>-5914.06</v>
      </c>
      <c r="H1060" s="209">
        <v>-1319.27</v>
      </c>
      <c r="I1060" s="209">
        <v>-2494.31</v>
      </c>
      <c r="J1060" s="209">
        <v>-3598.29</v>
      </c>
      <c r="K1060" s="209">
        <v>-1376.2</v>
      </c>
      <c r="L1060" s="209">
        <v>-3456.9</v>
      </c>
      <c r="M1060" s="209">
        <v>-7528.61</v>
      </c>
      <c r="N1060" s="209">
        <v>-7528.61</v>
      </c>
      <c r="O1060" s="209">
        <v>-5080.7700000000004</v>
      </c>
      <c r="P1060" s="209">
        <v>-10009.540000000001</v>
      </c>
      <c r="Q1060" s="209">
        <v>-15501.89</v>
      </c>
      <c r="R1060" s="209">
        <v>-3329.75</v>
      </c>
      <c r="S1060" s="209">
        <v>-5372.78</v>
      </c>
      <c r="T1060" s="209">
        <v>-5977.66</v>
      </c>
      <c r="U1060" s="209">
        <v>-1231.6400000000001</v>
      </c>
      <c r="V1060" s="209">
        <v>-2432.39</v>
      </c>
      <c r="W1060" s="209">
        <v>-3625.81</v>
      </c>
      <c r="X1060" s="209">
        <v>-1389.5</v>
      </c>
      <c r="Y1060" s="209">
        <v>-4035.42</v>
      </c>
      <c r="Z1060" s="209">
        <v>-8560.1299999999992</v>
      </c>
      <c r="AA1060" s="178">
        <f t="shared" si="32"/>
        <v>-8560.1299999999992</v>
      </c>
    </row>
    <row r="1061" spans="1:27" ht="15.75" thickBot="1" x14ac:dyDescent="0.3">
      <c r="A1061" s="254" t="str">
        <f t="shared" si="33"/>
        <v>241137</v>
      </c>
      <c r="B1061" s="189" t="s">
        <v>2534</v>
      </c>
      <c r="C1061" s="188" t="s">
        <v>2752</v>
      </c>
      <c r="D1061" s="188" t="s">
        <v>5</v>
      </c>
      <c r="E1061" s="208">
        <v>-5230.66</v>
      </c>
      <c r="F1061" s="208">
        <v>-1896.61</v>
      </c>
      <c r="G1061" s="208">
        <v>-2171.4699999999998</v>
      </c>
      <c r="H1061" s="208">
        <v>-2569.0700000000002</v>
      </c>
      <c r="I1061" s="208">
        <v>-727.53</v>
      </c>
      <c r="J1061" s="208">
        <v>-1130.1600000000001</v>
      </c>
      <c r="K1061" s="208">
        <v>-1635.32</v>
      </c>
      <c r="L1061" s="208">
        <v>-1157.3699999999999</v>
      </c>
      <c r="M1061" s="208">
        <v>-2437.11</v>
      </c>
      <c r="N1061" s="208">
        <v>-2437.11</v>
      </c>
      <c r="O1061" s="208">
        <v>-4040.48</v>
      </c>
      <c r="P1061" s="208">
        <v>-3032.07</v>
      </c>
      <c r="Q1061" s="208">
        <v>-4665.18</v>
      </c>
      <c r="R1061" s="208">
        <v>-5756.66</v>
      </c>
      <c r="S1061" s="208">
        <v>-1843.1</v>
      </c>
      <c r="T1061" s="208">
        <v>-2107.39</v>
      </c>
      <c r="U1061" s="208">
        <v>-2534.6799999999998</v>
      </c>
      <c r="V1061" s="208">
        <v>-790.77</v>
      </c>
      <c r="W1061" s="208">
        <v>-1174.3699999999999</v>
      </c>
      <c r="X1061" s="208">
        <v>-1850.76</v>
      </c>
      <c r="Y1061" s="208">
        <v>-1689.04</v>
      </c>
      <c r="Z1061" s="208">
        <v>-3097.97</v>
      </c>
      <c r="AA1061" s="178">
        <f t="shared" si="32"/>
        <v>-3097.97</v>
      </c>
    </row>
    <row r="1062" spans="1:27" ht="15.75" thickBot="1" x14ac:dyDescent="0.3">
      <c r="A1062" s="254" t="str">
        <f t="shared" si="33"/>
        <v>241139</v>
      </c>
      <c r="B1062" s="189" t="s">
        <v>2538</v>
      </c>
      <c r="C1062" s="188" t="s">
        <v>2753</v>
      </c>
      <c r="D1062" s="188" t="s">
        <v>5</v>
      </c>
      <c r="E1062" s="209">
        <v>-5497.21</v>
      </c>
      <c r="F1062" s="209">
        <v>-9292.9599999999991</v>
      </c>
      <c r="G1062" s="209">
        <v>-10886.77</v>
      </c>
      <c r="H1062" s="209">
        <v>-2063.4299999999998</v>
      </c>
      <c r="I1062" s="209">
        <v>-4100.8599999999997</v>
      </c>
      <c r="J1062" s="209">
        <v>-6105.06</v>
      </c>
      <c r="K1062" s="209">
        <v>-2921.24</v>
      </c>
      <c r="L1062" s="209">
        <v>-6585.44</v>
      </c>
      <c r="M1062" s="209">
        <v>-13622.77</v>
      </c>
      <c r="N1062" s="209">
        <v>-13622.77</v>
      </c>
      <c r="O1062" s="209">
        <v>-7568.01</v>
      </c>
      <c r="P1062" s="209">
        <v>-14626.84</v>
      </c>
      <c r="Q1062" s="209">
        <v>-21698.89</v>
      </c>
      <c r="R1062" s="209">
        <v>-5144.84</v>
      </c>
      <c r="S1062" s="209">
        <v>-8870.14</v>
      </c>
      <c r="T1062" s="209">
        <v>-10160.14</v>
      </c>
      <c r="U1062" s="209">
        <v>-2254.66</v>
      </c>
      <c r="V1062" s="209">
        <v>-4324.01</v>
      </c>
      <c r="W1062" s="209">
        <v>-6442.86</v>
      </c>
      <c r="X1062" s="209">
        <v>-3281.06</v>
      </c>
      <c r="Y1062" s="209">
        <v>-8284.99</v>
      </c>
      <c r="Z1062" s="209">
        <v>-15361.26</v>
      </c>
      <c r="AA1062" s="178">
        <f t="shared" si="32"/>
        <v>-15361.26</v>
      </c>
    </row>
    <row r="1063" spans="1:27" ht="15.75" thickBot="1" x14ac:dyDescent="0.3">
      <c r="A1063" s="254" t="str">
        <f t="shared" si="33"/>
        <v>241140</v>
      </c>
      <c r="B1063" s="189" t="s">
        <v>2754</v>
      </c>
      <c r="C1063" s="188" t="s">
        <v>2755</v>
      </c>
      <c r="D1063" s="188" t="s">
        <v>5</v>
      </c>
      <c r="E1063" s="208">
        <v>-15873.99</v>
      </c>
      <c r="F1063" s="208">
        <v>-18033.05</v>
      </c>
      <c r="G1063" s="208">
        <v>-18740.810000000001</v>
      </c>
      <c r="H1063" s="208">
        <v>-19850.580000000002</v>
      </c>
      <c r="I1063" s="208">
        <v>-20822.27</v>
      </c>
      <c r="J1063" s="208">
        <v>-21795.79</v>
      </c>
      <c r="K1063" s="208">
        <v>-22923.16</v>
      </c>
      <c r="L1063" s="208">
        <v>-24775.85</v>
      </c>
      <c r="M1063" s="208">
        <v>-28691.79</v>
      </c>
      <c r="N1063" s="208">
        <v>-28691.79</v>
      </c>
      <c r="O1063" s="208">
        <v>-33840.92</v>
      </c>
      <c r="P1063" s="208">
        <v>-9344.15</v>
      </c>
      <c r="Q1063" s="208">
        <v>-13845.8</v>
      </c>
      <c r="R1063" s="208">
        <v>-16942.09</v>
      </c>
      <c r="S1063" s="208">
        <v>-19055.39</v>
      </c>
      <c r="T1063" s="208">
        <v>-19512.8</v>
      </c>
      <c r="U1063" s="208">
        <v>-20660.919999999998</v>
      </c>
      <c r="V1063" s="208">
        <v>-21614.04</v>
      </c>
      <c r="W1063" s="208">
        <v>-22626.97</v>
      </c>
      <c r="X1063" s="208">
        <v>-24024.49</v>
      </c>
      <c r="Y1063" s="208">
        <v>-26818.73</v>
      </c>
      <c r="Z1063" s="208">
        <v>-30906.84</v>
      </c>
      <c r="AA1063" s="178">
        <f t="shared" si="32"/>
        <v>-30906.84</v>
      </c>
    </row>
    <row r="1064" spans="1:27" ht="15.75" thickBot="1" x14ac:dyDescent="0.3">
      <c r="A1064" s="254" t="str">
        <f t="shared" si="33"/>
        <v>241141</v>
      </c>
      <c r="B1064" s="189" t="s">
        <v>2542</v>
      </c>
      <c r="C1064" s="188" t="s">
        <v>2756</v>
      </c>
      <c r="D1064" s="188" t="s">
        <v>5</v>
      </c>
      <c r="E1064" s="209">
        <v>-148110.78</v>
      </c>
      <c r="F1064" s="209">
        <v>-165091.65</v>
      </c>
      <c r="G1064" s="209">
        <v>-171114.98</v>
      </c>
      <c r="H1064" s="209">
        <v>-180335.63</v>
      </c>
      <c r="I1064" s="209">
        <v>-17106.490000000002</v>
      </c>
      <c r="J1064" s="209">
        <v>-26037.439999999999</v>
      </c>
      <c r="K1064" s="209">
        <v>-38227.75</v>
      </c>
      <c r="L1064" s="209">
        <v>-56708.49</v>
      </c>
      <c r="M1064" s="209">
        <v>-95179.47</v>
      </c>
      <c r="N1064" s="209">
        <v>-95179.47</v>
      </c>
      <c r="O1064" s="209">
        <v>-140158.25</v>
      </c>
      <c r="P1064" s="209">
        <v>-85144.84</v>
      </c>
      <c r="Q1064" s="209">
        <v>-126898.62</v>
      </c>
      <c r="R1064" s="209">
        <v>-150837.81</v>
      </c>
      <c r="S1064" s="209">
        <v>-167621.18</v>
      </c>
      <c r="T1064" s="209">
        <v>-171940.51</v>
      </c>
      <c r="U1064" s="209">
        <v>-181424.5</v>
      </c>
      <c r="V1064" s="209">
        <v>-17745.810000000001</v>
      </c>
      <c r="W1064" s="209">
        <v>-26396.47</v>
      </c>
      <c r="X1064" s="209">
        <v>-41709.14</v>
      </c>
      <c r="Y1064" s="209">
        <v>-68057.45</v>
      </c>
      <c r="Z1064" s="209">
        <v>-108255.22</v>
      </c>
      <c r="AA1064" s="178">
        <f t="shared" si="32"/>
        <v>-108255.22</v>
      </c>
    </row>
    <row r="1065" spans="1:27" ht="15.75" thickBot="1" x14ac:dyDescent="0.3">
      <c r="A1065" s="254" t="str">
        <f t="shared" si="33"/>
        <v>241142</v>
      </c>
      <c r="B1065" s="189" t="s">
        <v>2544</v>
      </c>
      <c r="C1065" s="188" t="s">
        <v>2757</v>
      </c>
      <c r="D1065" s="188" t="s">
        <v>5</v>
      </c>
      <c r="E1065" s="208">
        <v>-2871.8</v>
      </c>
      <c r="F1065" s="208">
        <v>-4434.24</v>
      </c>
      <c r="G1065" s="208">
        <v>-5305.76</v>
      </c>
      <c r="H1065" s="208">
        <v>-1028.6199999999999</v>
      </c>
      <c r="I1065" s="208">
        <v>-2022.46</v>
      </c>
      <c r="J1065" s="208">
        <v>-3177.58</v>
      </c>
      <c r="K1065" s="208">
        <v>-1694.83</v>
      </c>
      <c r="L1065" s="208">
        <v>-4286.6000000000004</v>
      </c>
      <c r="M1065" s="208">
        <v>-8483.2199999999993</v>
      </c>
      <c r="N1065" s="208">
        <v>-8483.2199999999993</v>
      </c>
      <c r="O1065" s="208">
        <v>-4552.32</v>
      </c>
      <c r="P1065" s="208">
        <v>-8389.77</v>
      </c>
      <c r="Q1065" s="208">
        <v>-12125.65</v>
      </c>
      <c r="R1065" s="208">
        <v>-2815.21</v>
      </c>
      <c r="S1065" s="208">
        <v>-4385.72</v>
      </c>
      <c r="T1065" s="208">
        <v>-4813</v>
      </c>
      <c r="U1065" s="208">
        <v>-1026.05</v>
      </c>
      <c r="V1065" s="208">
        <v>-1918.29</v>
      </c>
      <c r="W1065" s="208">
        <v>-2914.39</v>
      </c>
      <c r="X1065" s="208">
        <v>-2054.77</v>
      </c>
      <c r="Y1065" s="208">
        <v>-5008.07</v>
      </c>
      <c r="Z1065" s="208">
        <v>-8990.67</v>
      </c>
      <c r="AA1065" s="178">
        <f t="shared" si="32"/>
        <v>-8990.67</v>
      </c>
    </row>
    <row r="1066" spans="1:27" ht="15.75" thickBot="1" x14ac:dyDescent="0.3">
      <c r="A1066" s="254" t="str">
        <f t="shared" si="33"/>
        <v>241145</v>
      </c>
      <c r="B1066" s="189" t="s">
        <v>2546</v>
      </c>
      <c r="C1066" s="188" t="s">
        <v>2758</v>
      </c>
      <c r="D1066" s="188" t="s">
        <v>5</v>
      </c>
      <c r="E1066" s="209">
        <v>-5129.72</v>
      </c>
      <c r="F1066" s="209">
        <v>-8754.51</v>
      </c>
      <c r="G1066" s="209">
        <v>-10595.42</v>
      </c>
      <c r="H1066" s="209">
        <v>-2603.7199999999998</v>
      </c>
      <c r="I1066" s="209">
        <v>-5244.63</v>
      </c>
      <c r="J1066" s="209">
        <v>-7957.95</v>
      </c>
      <c r="K1066" s="209">
        <v>-4043.25</v>
      </c>
      <c r="L1066" s="209">
        <v>-8276.61</v>
      </c>
      <c r="M1066" s="209">
        <v>-15549.51</v>
      </c>
      <c r="N1066" s="209">
        <v>-15549.51</v>
      </c>
      <c r="O1066" s="209">
        <v>-7790.25</v>
      </c>
      <c r="P1066" s="209">
        <v>-15064.62</v>
      </c>
      <c r="Q1066" s="209">
        <v>-22802.7</v>
      </c>
      <c r="R1066" s="209">
        <v>-4690.7299999999996</v>
      </c>
      <c r="S1066" s="209">
        <v>-7767.91</v>
      </c>
      <c r="T1066" s="209">
        <v>-8735.76</v>
      </c>
      <c r="U1066" s="209">
        <v>-2384.66</v>
      </c>
      <c r="V1066" s="209">
        <v>-4530.78</v>
      </c>
      <c r="W1066" s="209">
        <v>-6867</v>
      </c>
      <c r="X1066" s="209">
        <v>-3512.7</v>
      </c>
      <c r="Y1066" s="209">
        <v>-8672.4</v>
      </c>
      <c r="Z1066" s="209">
        <v>-15842.84</v>
      </c>
      <c r="AA1066" s="178">
        <f t="shared" si="32"/>
        <v>-15842.84</v>
      </c>
    </row>
    <row r="1067" spans="1:27" ht="15.75" thickBot="1" x14ac:dyDescent="0.3">
      <c r="A1067" s="254" t="str">
        <f t="shared" si="33"/>
        <v>241146</v>
      </c>
      <c r="B1067" s="189" t="s">
        <v>2759</v>
      </c>
      <c r="C1067" s="188" t="s">
        <v>2760</v>
      </c>
      <c r="D1067" s="188" t="s">
        <v>5</v>
      </c>
      <c r="E1067" s="208">
        <v>-18078.47</v>
      </c>
      <c r="F1067" s="208">
        <v>-6391.14</v>
      </c>
      <c r="G1067" s="208">
        <v>-7449.18</v>
      </c>
      <c r="H1067" s="208">
        <v>-9168.92</v>
      </c>
      <c r="I1067" s="208">
        <v>-3151.88</v>
      </c>
      <c r="J1067" s="208">
        <v>-4707.71</v>
      </c>
      <c r="K1067" s="208">
        <v>-7290.33</v>
      </c>
      <c r="L1067" s="208">
        <v>-4706.3599999999997</v>
      </c>
      <c r="M1067" s="208">
        <v>-9415.51</v>
      </c>
      <c r="N1067" s="208">
        <v>-9415.51</v>
      </c>
      <c r="O1067" s="208">
        <v>-14380.07</v>
      </c>
      <c r="P1067" s="208">
        <v>-9573.6</v>
      </c>
      <c r="Q1067" s="208">
        <v>-14855.88</v>
      </c>
      <c r="R1067" s="208">
        <v>-17949.82</v>
      </c>
      <c r="S1067" s="208">
        <v>-5665.55</v>
      </c>
      <c r="T1067" s="208">
        <v>-6423.07</v>
      </c>
      <c r="U1067" s="208">
        <v>-8030.39</v>
      </c>
      <c r="V1067" s="208">
        <v>-3057.53</v>
      </c>
      <c r="W1067" s="208">
        <v>-4641.71</v>
      </c>
      <c r="X1067" s="208">
        <v>-6703.23</v>
      </c>
      <c r="Y1067" s="208">
        <v>-5418.45</v>
      </c>
      <c r="Z1067" s="208">
        <v>-9908.99</v>
      </c>
      <c r="AA1067" s="178">
        <f t="shared" si="32"/>
        <v>-9908.99</v>
      </c>
    </row>
    <row r="1068" spans="1:27" ht="15.75" thickBot="1" x14ac:dyDescent="0.3">
      <c r="A1068" s="254" t="str">
        <f t="shared" si="33"/>
        <v>241147</v>
      </c>
      <c r="B1068" s="189" t="s">
        <v>2761</v>
      </c>
      <c r="C1068" s="188" t="s">
        <v>2762</v>
      </c>
      <c r="D1068" s="188" t="s">
        <v>5</v>
      </c>
      <c r="E1068" s="209">
        <v>-1947.04</v>
      </c>
      <c r="F1068" s="209">
        <v>-3286.58</v>
      </c>
      <c r="G1068" s="209">
        <v>-3685.34</v>
      </c>
      <c r="H1068" s="209">
        <v>-569.02</v>
      </c>
      <c r="I1068" s="209">
        <v>-1135</v>
      </c>
      <c r="J1068" s="209">
        <v>-1738.32</v>
      </c>
      <c r="K1068" s="209">
        <v>-792.54</v>
      </c>
      <c r="L1068" s="209">
        <v>-1923.18</v>
      </c>
      <c r="M1068" s="209">
        <v>-4500.8599999999997</v>
      </c>
      <c r="N1068" s="209">
        <v>-4500.8599999999997</v>
      </c>
      <c r="O1068" s="209">
        <v>-2991.18</v>
      </c>
      <c r="P1068" s="209">
        <v>-5518.38</v>
      </c>
      <c r="Q1068" s="209">
        <v>-8457.42</v>
      </c>
      <c r="R1068" s="209">
        <v>-1673.92</v>
      </c>
      <c r="S1068" s="209">
        <v>-2952.84</v>
      </c>
      <c r="T1068" s="209">
        <v>-3307.32</v>
      </c>
      <c r="U1068" s="209">
        <v>-650.32000000000005</v>
      </c>
      <c r="V1068" s="209">
        <v>-1234.1400000000001</v>
      </c>
      <c r="W1068" s="209">
        <v>-1872.04</v>
      </c>
      <c r="X1068" s="209">
        <v>-986.8</v>
      </c>
      <c r="Y1068" s="209">
        <v>-2766.72</v>
      </c>
      <c r="Z1068" s="209">
        <v>-5338.18</v>
      </c>
      <c r="AA1068" s="178">
        <f t="shared" si="32"/>
        <v>-5338.18</v>
      </c>
    </row>
    <row r="1069" spans="1:27" ht="15.75" thickBot="1" x14ac:dyDescent="0.3">
      <c r="A1069" s="254" t="str">
        <f t="shared" si="33"/>
        <v>241152</v>
      </c>
      <c r="B1069" s="189" t="s">
        <v>2556</v>
      </c>
      <c r="C1069" s="188" t="s">
        <v>2763</v>
      </c>
      <c r="D1069" s="188" t="s">
        <v>5</v>
      </c>
      <c r="E1069" s="208">
        <v>-11444.36</v>
      </c>
      <c r="F1069" s="208">
        <v>-13027.04</v>
      </c>
      <c r="G1069" s="208">
        <v>-13620.43</v>
      </c>
      <c r="H1069" s="208">
        <v>-14479.49</v>
      </c>
      <c r="I1069" s="208">
        <v>-15108.04</v>
      </c>
      <c r="J1069" s="208">
        <v>-14457.74</v>
      </c>
      <c r="K1069" s="208">
        <v>-15424.84</v>
      </c>
      <c r="L1069" s="208">
        <v>-16855.34</v>
      </c>
      <c r="M1069" s="208">
        <v>-20086.25</v>
      </c>
      <c r="N1069" s="208">
        <v>-20086.25</v>
      </c>
      <c r="O1069" s="208">
        <v>-23556.77</v>
      </c>
      <c r="P1069" s="208">
        <v>-7124.61</v>
      </c>
      <c r="Q1069" s="208">
        <v>-10699.67</v>
      </c>
      <c r="R1069" s="208">
        <v>-12804.58</v>
      </c>
      <c r="S1069" s="208">
        <v>-14383.28</v>
      </c>
      <c r="T1069" s="208">
        <v>-14849.67</v>
      </c>
      <c r="U1069" s="208">
        <v>-15670.68</v>
      </c>
      <c r="V1069" s="208">
        <v>-16386.490000000002</v>
      </c>
      <c r="W1069" s="208">
        <v>-17180.2</v>
      </c>
      <c r="X1069" s="208">
        <v>-18303.36</v>
      </c>
      <c r="Y1069" s="208">
        <v>-20417.27</v>
      </c>
      <c r="Z1069" s="208">
        <v>-23602.14</v>
      </c>
      <c r="AA1069" s="178">
        <f t="shared" si="32"/>
        <v>-23602.14</v>
      </c>
    </row>
    <row r="1070" spans="1:27" ht="15.75" thickBot="1" x14ac:dyDescent="0.3">
      <c r="A1070" s="254" t="str">
        <f t="shared" si="33"/>
        <v>241153</v>
      </c>
      <c r="B1070" s="189" t="s">
        <v>2558</v>
      </c>
      <c r="C1070" s="188" t="s">
        <v>2764</v>
      </c>
      <c r="D1070" s="188" t="s">
        <v>5</v>
      </c>
      <c r="E1070" s="209">
        <v>-152147.72</v>
      </c>
      <c r="F1070" s="209">
        <v>-152147.72</v>
      </c>
      <c r="G1070" s="209">
        <v>-160894.76</v>
      </c>
      <c r="H1070" s="209">
        <v>-160894.76</v>
      </c>
      <c r="I1070" s="209">
        <v>-160894.76</v>
      </c>
      <c r="J1070" s="209">
        <v>-164252.72</v>
      </c>
      <c r="K1070" s="209">
        <v>-164252.72</v>
      </c>
      <c r="L1070" s="209">
        <v>-164252.72</v>
      </c>
      <c r="M1070" s="209">
        <v>-172061.35</v>
      </c>
      <c r="N1070" s="209">
        <v>-172061.35</v>
      </c>
      <c r="O1070" s="209">
        <v>-5524.8</v>
      </c>
      <c r="P1070" s="209">
        <v>-10604.45</v>
      </c>
      <c r="Q1070" s="209">
        <v>-15769</v>
      </c>
      <c r="R1070" s="209">
        <v>-20090.28</v>
      </c>
      <c r="S1070" s="209">
        <v>-7277.42</v>
      </c>
      <c r="T1070" s="209">
        <v>-9194.49</v>
      </c>
      <c r="U1070" s="209">
        <v>-9623.24</v>
      </c>
      <c r="V1070" s="209">
        <v>-1793.81</v>
      </c>
      <c r="W1070" s="209">
        <v>-2992.83</v>
      </c>
      <c r="X1070" s="209">
        <v>-4614.46</v>
      </c>
      <c r="Y1070" s="209">
        <v>-4590.03</v>
      </c>
      <c r="Z1070" s="209">
        <v>-9536.11</v>
      </c>
      <c r="AA1070" s="178">
        <f t="shared" si="32"/>
        <v>-9536.11</v>
      </c>
    </row>
    <row r="1071" spans="1:27" ht="15.75" thickBot="1" x14ac:dyDescent="0.3">
      <c r="A1071" s="254" t="str">
        <f t="shared" si="33"/>
        <v>241154</v>
      </c>
      <c r="B1071" s="189" t="s">
        <v>2560</v>
      </c>
      <c r="C1071" s="188" t="s">
        <v>2765</v>
      </c>
      <c r="D1071" s="188" t="s">
        <v>5</v>
      </c>
      <c r="E1071" s="208">
        <v>-8255.44</v>
      </c>
      <c r="F1071" s="208">
        <v>-9608.35</v>
      </c>
      <c r="G1071" s="208">
        <v>-10402.459999999999</v>
      </c>
      <c r="H1071" s="208">
        <v>-10783.11</v>
      </c>
      <c r="I1071" s="208">
        <v>-11382.75</v>
      </c>
      <c r="J1071" s="208">
        <v>-11936.15</v>
      </c>
      <c r="K1071" s="208">
        <v>-12616.37</v>
      </c>
      <c r="L1071" s="208">
        <v>-13650.97</v>
      </c>
      <c r="M1071" s="208">
        <v>-15394.07</v>
      </c>
      <c r="N1071" s="208">
        <v>-15394.07</v>
      </c>
      <c r="O1071" s="208">
        <v>-17933.189999999999</v>
      </c>
      <c r="P1071" s="208">
        <v>-4730.43</v>
      </c>
      <c r="Q1071" s="208">
        <v>-7101.73</v>
      </c>
      <c r="R1071" s="208">
        <v>-8831.2000000000007</v>
      </c>
      <c r="S1071" s="208">
        <v>-10085.540000000001</v>
      </c>
      <c r="T1071" s="208">
        <v>-10895.11</v>
      </c>
      <c r="U1071" s="208">
        <v>-11085.86</v>
      </c>
      <c r="V1071" s="208">
        <v>-11694.23</v>
      </c>
      <c r="W1071" s="208">
        <v>-12242.07</v>
      </c>
      <c r="X1071" s="208">
        <v>-12963.68</v>
      </c>
      <c r="Y1071" s="208">
        <v>-14272.31</v>
      </c>
      <c r="Z1071" s="208">
        <v>-16424.86</v>
      </c>
      <c r="AA1071" s="178">
        <f t="shared" si="32"/>
        <v>-16424.86</v>
      </c>
    </row>
    <row r="1072" spans="1:27" ht="15.75" thickBot="1" x14ac:dyDescent="0.3">
      <c r="A1072" s="254" t="str">
        <f t="shared" si="33"/>
        <v>241155</v>
      </c>
      <c r="B1072" s="189" t="s">
        <v>2562</v>
      </c>
      <c r="C1072" s="188" t="s">
        <v>2766</v>
      </c>
      <c r="D1072" s="188" t="s">
        <v>5</v>
      </c>
      <c r="E1072" s="209">
        <v>-4486.67</v>
      </c>
      <c r="F1072" s="209">
        <v>-5095.0600000000004</v>
      </c>
      <c r="G1072" s="209">
        <v>-5150.03</v>
      </c>
      <c r="H1072" s="209">
        <v>-5474.44</v>
      </c>
      <c r="I1072" s="209">
        <v>-5780.21</v>
      </c>
      <c r="J1072" s="209">
        <v>-6116.04</v>
      </c>
      <c r="K1072" s="209">
        <v>-6472.67</v>
      </c>
      <c r="L1072" s="209">
        <v>-7354.16</v>
      </c>
      <c r="M1072" s="209">
        <v>-8604.41</v>
      </c>
      <c r="N1072" s="209">
        <v>-8604.41</v>
      </c>
      <c r="O1072" s="209">
        <v>-10026.08</v>
      </c>
      <c r="P1072" s="209">
        <v>-2638.19</v>
      </c>
      <c r="Q1072" s="209">
        <v>-3864.05</v>
      </c>
      <c r="R1072" s="209">
        <v>-4678.04</v>
      </c>
      <c r="S1072" s="209">
        <v>-5334.41</v>
      </c>
      <c r="T1072" s="209">
        <v>-5575.58</v>
      </c>
      <c r="U1072" s="209">
        <v>-5963.52</v>
      </c>
      <c r="V1072" s="209">
        <v>-6327.42</v>
      </c>
      <c r="W1072" s="209">
        <v>-6703.4</v>
      </c>
      <c r="X1072" s="209">
        <v>-7279.65</v>
      </c>
      <c r="Y1072" s="209">
        <v>-8183.48</v>
      </c>
      <c r="Z1072" s="209">
        <v>-9443.33</v>
      </c>
      <c r="AA1072" s="178">
        <f t="shared" si="32"/>
        <v>-9443.33</v>
      </c>
    </row>
    <row r="1073" spans="1:27" ht="15.75" thickBot="1" x14ac:dyDescent="0.3">
      <c r="A1073" s="254" t="str">
        <f t="shared" si="33"/>
        <v>241156</v>
      </c>
      <c r="B1073" s="189" t="s">
        <v>2767</v>
      </c>
      <c r="C1073" s="188" t="s">
        <v>2768</v>
      </c>
      <c r="D1073" s="188" t="s">
        <v>5</v>
      </c>
      <c r="E1073" s="208">
        <v>-1676.69</v>
      </c>
      <c r="F1073" s="208">
        <v>-1304.74</v>
      </c>
      <c r="G1073" s="208">
        <v>-545.62</v>
      </c>
      <c r="H1073" s="208">
        <v>-730.2</v>
      </c>
      <c r="I1073" s="208">
        <v>-616.88</v>
      </c>
      <c r="J1073" s="208">
        <v>-618.07000000000005</v>
      </c>
      <c r="K1073" s="208">
        <v>-1057.43</v>
      </c>
      <c r="L1073" s="208">
        <v>-1580.7</v>
      </c>
      <c r="M1073" s="208">
        <v>-2312.92</v>
      </c>
      <c r="N1073" s="208">
        <v>-2312.92</v>
      </c>
      <c r="O1073" s="208">
        <v>-2651.79</v>
      </c>
      <c r="P1073" s="208">
        <v>-2221.0300000000002</v>
      </c>
      <c r="Q1073" s="208">
        <v>-2393.4</v>
      </c>
      <c r="R1073" s="208">
        <v>-1716.31</v>
      </c>
      <c r="S1073" s="208">
        <v>-1051.18</v>
      </c>
      <c r="T1073" s="208">
        <v>-477.91</v>
      </c>
      <c r="U1073" s="208">
        <v>-785.32</v>
      </c>
      <c r="V1073" s="208">
        <v>-644.26</v>
      </c>
      <c r="W1073" s="208">
        <v>-660.9</v>
      </c>
      <c r="X1073" s="208">
        <v>-1120.99</v>
      </c>
      <c r="Y1073" s="208">
        <v>-1598.88</v>
      </c>
      <c r="Z1073" s="208">
        <v>-2301.86</v>
      </c>
      <c r="AA1073" s="178">
        <f t="shared" si="32"/>
        <v>-2301.86</v>
      </c>
    </row>
    <row r="1074" spans="1:27" ht="15.75" thickBot="1" x14ac:dyDescent="0.3">
      <c r="A1074" s="254" t="str">
        <f t="shared" si="33"/>
        <v>241158</v>
      </c>
      <c r="B1074" s="189" t="s">
        <v>2566</v>
      </c>
      <c r="C1074" s="188" t="s">
        <v>2769</v>
      </c>
      <c r="D1074" s="188" t="s">
        <v>5</v>
      </c>
      <c r="E1074" s="209">
        <v>-1757.09</v>
      </c>
      <c r="F1074" s="209">
        <v>-657.46</v>
      </c>
      <c r="G1074" s="209">
        <v>-752.3</v>
      </c>
      <c r="H1074" s="209">
        <v>-879.3</v>
      </c>
      <c r="I1074" s="209">
        <v>-263.8</v>
      </c>
      <c r="J1074" s="209">
        <v>-427.22</v>
      </c>
      <c r="K1074" s="209">
        <v>-606.32000000000005</v>
      </c>
      <c r="L1074" s="209">
        <v>-489.01</v>
      </c>
      <c r="M1074" s="209">
        <v>-1069.73</v>
      </c>
      <c r="N1074" s="209">
        <v>-1069.73</v>
      </c>
      <c r="O1074" s="209">
        <v>-1790.85</v>
      </c>
      <c r="P1074" s="209">
        <v>-1341.5</v>
      </c>
      <c r="Q1074" s="209">
        <v>-2016.21</v>
      </c>
      <c r="R1074" s="209">
        <v>-2455.87</v>
      </c>
      <c r="S1074" s="209">
        <v>-774.03</v>
      </c>
      <c r="T1074" s="209">
        <v>-879.94</v>
      </c>
      <c r="U1074" s="209">
        <v>-1071.3</v>
      </c>
      <c r="V1074" s="209">
        <v>-377.59</v>
      </c>
      <c r="W1074" s="209">
        <v>-562.14</v>
      </c>
      <c r="X1074" s="209">
        <v>-845.8</v>
      </c>
      <c r="Y1074" s="209">
        <v>-715.31</v>
      </c>
      <c r="Z1074" s="209">
        <v>-1138.5999999999999</v>
      </c>
      <c r="AA1074" s="178">
        <f t="shared" si="32"/>
        <v>-1138.5999999999999</v>
      </c>
    </row>
    <row r="1075" spans="1:27" ht="15.75" thickBot="1" x14ac:dyDescent="0.3">
      <c r="A1075" s="254" t="str">
        <f t="shared" si="33"/>
        <v>241159</v>
      </c>
      <c r="B1075" s="189" t="s">
        <v>2568</v>
      </c>
      <c r="C1075" s="188" t="s">
        <v>2770</v>
      </c>
      <c r="D1075" s="188" t="s">
        <v>5</v>
      </c>
      <c r="E1075" s="208">
        <v>-39419.129999999997</v>
      </c>
      <c r="F1075" s="208">
        <v>-44860.43</v>
      </c>
      <c r="G1075" s="208">
        <v>-47765.83</v>
      </c>
      <c r="H1075" s="208">
        <v>-51776.85</v>
      </c>
      <c r="I1075" s="208">
        <v>-55500.35</v>
      </c>
      <c r="J1075" s="208">
        <v>-60065.36</v>
      </c>
      <c r="K1075" s="208">
        <v>-65614.77</v>
      </c>
      <c r="L1075" s="208">
        <v>-74354.67</v>
      </c>
      <c r="M1075" s="208">
        <v>-85545.51</v>
      </c>
      <c r="N1075" s="208">
        <v>-85545.51</v>
      </c>
      <c r="O1075" s="208">
        <v>-97415.72</v>
      </c>
      <c r="P1075" s="208">
        <v>-23583.83</v>
      </c>
      <c r="Q1075" s="208">
        <v>-33482.239999999998</v>
      </c>
      <c r="R1075" s="208">
        <v>-40985.519999999997</v>
      </c>
      <c r="S1075" s="208">
        <v>-46277.760000000002</v>
      </c>
      <c r="T1075" s="208">
        <v>-48220.63</v>
      </c>
      <c r="U1075" s="208">
        <v>-52195.01</v>
      </c>
      <c r="V1075" s="208">
        <v>-56001.85</v>
      </c>
      <c r="W1075" s="208">
        <v>-59988.07</v>
      </c>
      <c r="X1075" s="208">
        <v>-66353.84</v>
      </c>
      <c r="Y1075" s="208">
        <v>-75194.06</v>
      </c>
      <c r="Z1075" s="208">
        <v>-88412.02</v>
      </c>
      <c r="AA1075" s="178">
        <f t="shared" si="32"/>
        <v>-88412.02</v>
      </c>
    </row>
    <row r="1076" spans="1:27" ht="15.75" thickBot="1" x14ac:dyDescent="0.3">
      <c r="A1076" s="254" t="str">
        <f t="shared" si="33"/>
        <v>241160</v>
      </c>
      <c r="B1076" s="189" t="s">
        <v>2570</v>
      </c>
      <c r="C1076" s="188" t="s">
        <v>2771</v>
      </c>
      <c r="D1076" s="188" t="s">
        <v>5</v>
      </c>
      <c r="E1076" s="209">
        <v>-2046.63</v>
      </c>
      <c r="F1076" s="209">
        <v>-2228.38</v>
      </c>
      <c r="G1076" s="209">
        <v>-2309.42</v>
      </c>
      <c r="H1076" s="209">
        <v>-2433.6799999999998</v>
      </c>
      <c r="I1076" s="209">
        <v>-2548.41</v>
      </c>
      <c r="J1076" s="209">
        <v>-2691.14</v>
      </c>
      <c r="K1076" s="209">
        <v>-2884.29</v>
      </c>
      <c r="L1076" s="209">
        <v>-3267.09</v>
      </c>
      <c r="M1076" s="209">
        <v>-3975.32</v>
      </c>
      <c r="N1076" s="209">
        <v>-3975.32</v>
      </c>
      <c r="O1076" s="209">
        <v>-4599.68</v>
      </c>
      <c r="P1076" s="209">
        <v>-1219.8699999999999</v>
      </c>
      <c r="Q1076" s="209">
        <v>-1701.55</v>
      </c>
      <c r="R1076" s="209">
        <v>-2043.09</v>
      </c>
      <c r="S1076" s="209">
        <v>-2223.13</v>
      </c>
      <c r="T1076" s="209">
        <v>-2262.8200000000002</v>
      </c>
      <c r="U1076" s="209">
        <v>-2384.44</v>
      </c>
      <c r="V1076" s="209">
        <v>-2507.6799999999998</v>
      </c>
      <c r="W1076" s="209">
        <v>-2636.01</v>
      </c>
      <c r="X1076" s="209">
        <v>-2910.42</v>
      </c>
      <c r="Y1076" s="209">
        <v>-3336.28</v>
      </c>
      <c r="Z1076" s="209">
        <v>-4000.36</v>
      </c>
      <c r="AA1076" s="178">
        <f t="shared" si="32"/>
        <v>-4000.36</v>
      </c>
    </row>
    <row r="1077" spans="1:27" ht="15.75" thickBot="1" x14ac:dyDescent="0.3">
      <c r="A1077" s="254" t="str">
        <f t="shared" si="33"/>
        <v>241161</v>
      </c>
      <c r="B1077" s="189" t="s">
        <v>2572</v>
      </c>
      <c r="C1077" s="188" t="s">
        <v>2772</v>
      </c>
      <c r="D1077" s="188" t="s">
        <v>5</v>
      </c>
      <c r="E1077" s="208">
        <v>-1757.57</v>
      </c>
      <c r="F1077" s="208">
        <v>-1987.42</v>
      </c>
      <c r="G1077" s="208">
        <v>-2064.1799999999998</v>
      </c>
      <c r="H1077" s="208">
        <v>-2159.69</v>
      </c>
      <c r="I1077" s="208">
        <v>-2182.2800000000002</v>
      </c>
      <c r="J1077" s="208">
        <v>-1816.74</v>
      </c>
      <c r="K1077" s="208">
        <v>-1931.16</v>
      </c>
      <c r="L1077" s="208">
        <v>-2121.11</v>
      </c>
      <c r="M1077" s="208">
        <v>-2596.2800000000002</v>
      </c>
      <c r="N1077" s="208">
        <v>-2596.2800000000002</v>
      </c>
      <c r="O1077" s="208">
        <v>-3109.59</v>
      </c>
      <c r="P1077" s="208">
        <v>-962.79</v>
      </c>
      <c r="Q1077" s="208">
        <v>-1462.08</v>
      </c>
      <c r="R1077" s="208">
        <v>-1743.98</v>
      </c>
      <c r="S1077" s="208">
        <v>-1956.53</v>
      </c>
      <c r="T1077" s="208">
        <v>-2008.5</v>
      </c>
      <c r="U1077" s="208">
        <v>-2103.36</v>
      </c>
      <c r="V1077" s="208">
        <v>-2189.19</v>
      </c>
      <c r="W1077" s="208">
        <v>-2272.37</v>
      </c>
      <c r="X1077" s="208">
        <v>-2422.1</v>
      </c>
      <c r="Y1077" s="208">
        <v>-2725.9</v>
      </c>
      <c r="Z1077" s="208">
        <v>-3209.01</v>
      </c>
      <c r="AA1077" s="178">
        <f t="shared" si="32"/>
        <v>-3209.01</v>
      </c>
    </row>
    <row r="1078" spans="1:27" ht="15.75" thickBot="1" x14ac:dyDescent="0.3">
      <c r="A1078" s="254" t="str">
        <f t="shared" si="33"/>
        <v>241162</v>
      </c>
      <c r="B1078" s="189" t="s">
        <v>2574</v>
      </c>
      <c r="C1078" s="188" t="s">
        <v>2773</v>
      </c>
      <c r="D1078" s="188" t="s">
        <v>5</v>
      </c>
      <c r="E1078" s="209">
        <v>-7181.88</v>
      </c>
      <c r="F1078" s="209">
        <v>-8295</v>
      </c>
      <c r="G1078" s="209">
        <v>-8807.11</v>
      </c>
      <c r="H1078" s="209">
        <v>-9656.67</v>
      </c>
      <c r="I1078" s="209">
        <v>-10401.6</v>
      </c>
      <c r="J1078" s="209">
        <v>-10861.65</v>
      </c>
      <c r="K1078" s="209">
        <v>-11700.5</v>
      </c>
      <c r="L1078" s="209">
        <v>-12801.08</v>
      </c>
      <c r="M1078" s="209">
        <v>-14641.44</v>
      </c>
      <c r="N1078" s="209">
        <v>-14641.44</v>
      </c>
      <c r="O1078" s="209">
        <v>-16551.16</v>
      </c>
      <c r="P1078" s="209">
        <v>-3875.71</v>
      </c>
      <c r="Q1078" s="209">
        <v>-5839.02</v>
      </c>
      <c r="R1078" s="209">
        <v>-7135.11</v>
      </c>
      <c r="S1078" s="209">
        <v>-8201.5</v>
      </c>
      <c r="T1078" s="209">
        <v>-8575.98</v>
      </c>
      <c r="U1078" s="209">
        <v>-9299.17</v>
      </c>
      <c r="V1078" s="209">
        <v>-10116.4</v>
      </c>
      <c r="W1078" s="209">
        <v>-10886.38</v>
      </c>
      <c r="X1078" s="209">
        <v>-11818.15</v>
      </c>
      <c r="Y1078" s="209">
        <v>-13198.96</v>
      </c>
      <c r="Z1078" s="209">
        <v>-15184.74</v>
      </c>
      <c r="AA1078" s="178">
        <f t="shared" si="32"/>
        <v>-15184.74</v>
      </c>
    </row>
    <row r="1079" spans="1:27" ht="15.75" thickBot="1" x14ac:dyDescent="0.3">
      <c r="A1079" s="254" t="str">
        <f t="shared" si="33"/>
        <v>241165</v>
      </c>
      <c r="B1079" s="189" t="s">
        <v>2578</v>
      </c>
      <c r="C1079" s="188" t="s">
        <v>2774</v>
      </c>
      <c r="D1079" s="188" t="s">
        <v>5</v>
      </c>
      <c r="E1079" s="208">
        <v>-8171.29</v>
      </c>
      <c r="F1079" s="208">
        <v>-2640.48</v>
      </c>
      <c r="G1079" s="208">
        <v>-3120.01</v>
      </c>
      <c r="H1079" s="208">
        <v>-4031.49</v>
      </c>
      <c r="I1079" s="208">
        <v>-1823.23</v>
      </c>
      <c r="J1079" s="208">
        <v>-2783.16</v>
      </c>
      <c r="K1079" s="208">
        <v>-3938.04</v>
      </c>
      <c r="L1079" s="208">
        <v>-2955.43</v>
      </c>
      <c r="M1079" s="208">
        <v>-5483.04</v>
      </c>
      <c r="N1079" s="208">
        <v>-5483.04</v>
      </c>
      <c r="O1079" s="208">
        <v>-7850.33</v>
      </c>
      <c r="P1079" s="208">
        <v>-4598.8500000000004</v>
      </c>
      <c r="Q1079" s="208">
        <v>-6421.56</v>
      </c>
      <c r="R1079" s="208">
        <v>-8005.63</v>
      </c>
      <c r="S1079" s="208">
        <v>-2792.72</v>
      </c>
      <c r="T1079" s="208">
        <v>-3182.95</v>
      </c>
      <c r="U1079" s="208">
        <v>-4143.78</v>
      </c>
      <c r="V1079" s="208">
        <v>-1829.32</v>
      </c>
      <c r="W1079" s="208">
        <v>-2689.9</v>
      </c>
      <c r="X1079" s="208">
        <v>-4033.66</v>
      </c>
      <c r="Y1079" s="208">
        <v>-3257.09</v>
      </c>
      <c r="Z1079" s="208">
        <v>-5973.53</v>
      </c>
      <c r="AA1079" s="178">
        <f t="shared" si="32"/>
        <v>-5973.53</v>
      </c>
    </row>
    <row r="1080" spans="1:27" ht="15.75" thickBot="1" x14ac:dyDescent="0.3">
      <c r="A1080" s="254" t="str">
        <f t="shared" si="33"/>
        <v>241166</v>
      </c>
      <c r="B1080" s="189" t="s">
        <v>2580</v>
      </c>
      <c r="C1080" s="188" t="s">
        <v>2775</v>
      </c>
      <c r="D1080" s="188" t="s">
        <v>5</v>
      </c>
      <c r="E1080" s="209">
        <v>-33381.81</v>
      </c>
      <c r="F1080" s="209">
        <v>-38554.83</v>
      </c>
      <c r="G1080" s="209">
        <v>-40920.86</v>
      </c>
      <c r="H1080" s="209">
        <v>-43885.77</v>
      </c>
      <c r="I1080" s="209">
        <v>-46490.76</v>
      </c>
      <c r="J1080" s="209">
        <v>-49152.83</v>
      </c>
      <c r="K1080" s="209">
        <v>-52476.46</v>
      </c>
      <c r="L1080" s="209">
        <v>-56821.19</v>
      </c>
      <c r="M1080" s="209">
        <v>-64548.91</v>
      </c>
      <c r="N1080" s="209">
        <v>-64548.91</v>
      </c>
      <c r="O1080" s="209">
        <v>-73949.83</v>
      </c>
      <c r="P1080" s="209">
        <v>-17676.810000000001</v>
      </c>
      <c r="Q1080" s="209">
        <v>-26849.71</v>
      </c>
      <c r="R1080" s="209">
        <v>-33093.980000000003</v>
      </c>
      <c r="S1080" s="209">
        <v>-38046.92</v>
      </c>
      <c r="T1080" s="209">
        <v>-40059.15</v>
      </c>
      <c r="U1080" s="209">
        <v>-42933.919999999998</v>
      </c>
      <c r="V1080" s="209">
        <v>-45380.480000000003</v>
      </c>
      <c r="W1080" s="209">
        <v>-47956.72</v>
      </c>
      <c r="X1080" s="209">
        <v>-51309.56</v>
      </c>
      <c r="Y1080" s="209">
        <v>-56902.76</v>
      </c>
      <c r="Z1080" s="209">
        <v>-64879.05</v>
      </c>
      <c r="AA1080" s="178">
        <f t="shared" si="32"/>
        <v>-64879.05</v>
      </c>
    </row>
    <row r="1081" spans="1:27" ht="15.75" thickBot="1" x14ac:dyDescent="0.3">
      <c r="A1081" s="254" t="str">
        <f t="shared" si="33"/>
        <v>241167</v>
      </c>
      <c r="B1081" s="189" t="s">
        <v>2582</v>
      </c>
      <c r="C1081" s="188" t="s">
        <v>2776</v>
      </c>
      <c r="D1081" s="188" t="s">
        <v>5</v>
      </c>
      <c r="E1081" s="208">
        <v>-1512.84</v>
      </c>
      <c r="F1081" s="208">
        <v>-1772.18</v>
      </c>
      <c r="G1081" s="208">
        <v>-1882.96</v>
      </c>
      <c r="H1081" s="208">
        <v>-2042.07</v>
      </c>
      <c r="I1081" s="208">
        <v>-2169.88</v>
      </c>
      <c r="J1081" s="208">
        <v>-2310.36</v>
      </c>
      <c r="K1081" s="208">
        <v>-2463.5</v>
      </c>
      <c r="L1081" s="208">
        <v>-2694.94</v>
      </c>
      <c r="M1081" s="208">
        <v>-3057.14</v>
      </c>
      <c r="N1081" s="208">
        <v>-3057.14</v>
      </c>
      <c r="O1081" s="208">
        <v>-3515.95</v>
      </c>
      <c r="P1081" s="208">
        <v>-825.76</v>
      </c>
      <c r="Q1081" s="208">
        <v>-1246.5999999999999</v>
      </c>
      <c r="R1081" s="208">
        <v>-1555.75</v>
      </c>
      <c r="S1081" s="208">
        <v>-1786.92</v>
      </c>
      <c r="T1081" s="208">
        <v>-1851.96</v>
      </c>
      <c r="U1081" s="208">
        <v>-1985.15</v>
      </c>
      <c r="V1081" s="208">
        <v>-2102.9299999999998</v>
      </c>
      <c r="W1081" s="208">
        <v>-2248.6999999999998</v>
      </c>
      <c r="X1081" s="208">
        <v>-2412.2199999999998</v>
      </c>
      <c r="Y1081" s="208">
        <v>-2704.85</v>
      </c>
      <c r="Z1081" s="208">
        <v>-3107.22</v>
      </c>
      <c r="AA1081" s="178">
        <f t="shared" si="32"/>
        <v>-3107.22</v>
      </c>
    </row>
    <row r="1082" spans="1:27" ht="15.75" thickBot="1" x14ac:dyDescent="0.3">
      <c r="A1082" s="254" t="str">
        <f t="shared" si="33"/>
        <v>241168</v>
      </c>
      <c r="B1082" s="189" t="s">
        <v>2584</v>
      </c>
      <c r="C1082" s="188" t="s">
        <v>2777</v>
      </c>
      <c r="D1082" s="188" t="s">
        <v>5</v>
      </c>
      <c r="E1082" s="209">
        <v>-3964.75</v>
      </c>
      <c r="F1082" s="209">
        <v>-4371.3900000000003</v>
      </c>
      <c r="G1082" s="209">
        <v>-4561.05</v>
      </c>
      <c r="H1082" s="209">
        <v>-4847.2299999999996</v>
      </c>
      <c r="I1082" s="209">
        <v>-5098.28</v>
      </c>
      <c r="J1082" s="209">
        <v>-5393.7</v>
      </c>
      <c r="K1082" s="209">
        <v>-5772.76</v>
      </c>
      <c r="L1082" s="209">
        <v>-6382.44</v>
      </c>
      <c r="M1082" s="209">
        <v>-7510.43</v>
      </c>
      <c r="N1082" s="209">
        <v>-7510.43</v>
      </c>
      <c r="O1082" s="209">
        <v>-8764.48</v>
      </c>
      <c r="P1082" s="209">
        <v>-2242.65</v>
      </c>
      <c r="Q1082" s="209">
        <v>-3213.49</v>
      </c>
      <c r="R1082" s="209">
        <v>-3946.95</v>
      </c>
      <c r="S1082" s="209">
        <v>-4348.34</v>
      </c>
      <c r="T1082" s="209">
        <v>-4509.32</v>
      </c>
      <c r="U1082" s="209">
        <v>-4779.16</v>
      </c>
      <c r="V1082" s="209">
        <v>-5047.8999999999996</v>
      </c>
      <c r="W1082" s="209">
        <v>-5318.76</v>
      </c>
      <c r="X1082" s="209">
        <v>-5793.59</v>
      </c>
      <c r="Y1082" s="209">
        <v>-6533.57</v>
      </c>
      <c r="Z1082" s="209">
        <v>-7693.81</v>
      </c>
      <c r="AA1082" s="178">
        <f t="shared" si="32"/>
        <v>-7693.81</v>
      </c>
    </row>
    <row r="1083" spans="1:27" ht="15.75" thickBot="1" x14ac:dyDescent="0.3">
      <c r="A1083" s="254" t="str">
        <f t="shared" si="33"/>
        <v>241172</v>
      </c>
      <c r="B1083" s="189" t="s">
        <v>2592</v>
      </c>
      <c r="C1083" s="188" t="s">
        <v>2778</v>
      </c>
      <c r="D1083" s="188" t="s">
        <v>5</v>
      </c>
      <c r="E1083" s="208">
        <v>-393.9</v>
      </c>
      <c r="F1083" s="208">
        <v>-448.31</v>
      </c>
      <c r="G1083" s="208">
        <v>-460.6</v>
      </c>
      <c r="H1083" s="208">
        <v>-479.53</v>
      </c>
      <c r="I1083" s="208">
        <v>-482.85</v>
      </c>
      <c r="J1083" s="208">
        <v>-500.42</v>
      </c>
      <c r="K1083" s="208">
        <v>-521.91</v>
      </c>
      <c r="L1083" s="208">
        <v>-560.39</v>
      </c>
      <c r="M1083" s="208">
        <v>-648.79</v>
      </c>
      <c r="N1083" s="208">
        <v>-648.79</v>
      </c>
      <c r="O1083" s="208">
        <v>-768.89</v>
      </c>
      <c r="P1083" s="208">
        <v>-223.86</v>
      </c>
      <c r="Q1083" s="208">
        <v>-335.95</v>
      </c>
      <c r="R1083" s="208">
        <v>-405.93</v>
      </c>
      <c r="S1083" s="208">
        <v>-460.58</v>
      </c>
      <c r="T1083" s="208">
        <v>-468.97</v>
      </c>
      <c r="U1083" s="208">
        <v>-487.76</v>
      </c>
      <c r="V1083" s="208">
        <v>-505.13</v>
      </c>
      <c r="W1083" s="208">
        <v>-522.35</v>
      </c>
      <c r="X1083" s="208">
        <v>-546.26</v>
      </c>
      <c r="Y1083" s="208">
        <v>-607.08000000000004</v>
      </c>
      <c r="Z1083" s="208">
        <v>-687.91</v>
      </c>
      <c r="AA1083" s="178">
        <f t="shared" si="32"/>
        <v>-687.91</v>
      </c>
    </row>
    <row r="1084" spans="1:27" ht="15.75" thickBot="1" x14ac:dyDescent="0.3">
      <c r="A1084" s="254" t="str">
        <f t="shared" si="33"/>
        <v>241173</v>
      </c>
      <c r="B1084" s="189" t="s">
        <v>2594</v>
      </c>
      <c r="C1084" s="188" t="s">
        <v>2779</v>
      </c>
      <c r="D1084" s="188" t="s">
        <v>5</v>
      </c>
      <c r="E1084" s="209">
        <v>-2647.83</v>
      </c>
      <c r="F1084" s="209">
        <v>-2888.78</v>
      </c>
      <c r="G1084" s="209">
        <v>-3003.99</v>
      </c>
      <c r="H1084" s="209">
        <v>-3156.5</v>
      </c>
      <c r="I1084" s="209">
        <v>-3292.57</v>
      </c>
      <c r="J1084" s="209">
        <v>-3479.5</v>
      </c>
      <c r="K1084" s="209">
        <v>-3754.67</v>
      </c>
      <c r="L1084" s="209">
        <v>-4243.93</v>
      </c>
      <c r="M1084" s="209">
        <v>-5095.83</v>
      </c>
      <c r="N1084" s="209">
        <v>-5095.83</v>
      </c>
      <c r="O1084" s="209">
        <v>-5850.26</v>
      </c>
      <c r="P1084" s="209">
        <v>-1525.75</v>
      </c>
      <c r="Q1084" s="209">
        <v>-2155.11</v>
      </c>
      <c r="R1084" s="209">
        <v>-2610.9899999999998</v>
      </c>
      <c r="S1084" s="209">
        <v>-2874.54</v>
      </c>
      <c r="T1084" s="209">
        <v>-2951.76</v>
      </c>
      <c r="U1084" s="209">
        <v>-3112.84</v>
      </c>
      <c r="V1084" s="209">
        <v>-3253.96</v>
      </c>
      <c r="W1084" s="209">
        <v>-3430.18</v>
      </c>
      <c r="X1084" s="209">
        <v>-3813.58</v>
      </c>
      <c r="Y1084" s="209">
        <v>-4363.63</v>
      </c>
      <c r="Z1084" s="209">
        <v>-5252.51</v>
      </c>
      <c r="AA1084" s="178">
        <f t="shared" si="32"/>
        <v>-5252.51</v>
      </c>
    </row>
    <row r="1085" spans="1:27" ht="15.75" thickBot="1" x14ac:dyDescent="0.3">
      <c r="A1085" s="254" t="str">
        <f t="shared" si="33"/>
        <v>241174</v>
      </c>
      <c r="B1085" s="189" t="s">
        <v>2596</v>
      </c>
      <c r="C1085" s="188" t="s">
        <v>2780</v>
      </c>
      <c r="D1085" s="188" t="s">
        <v>5</v>
      </c>
      <c r="E1085" s="208">
        <v>-301.01</v>
      </c>
      <c r="F1085" s="208">
        <v>-330.39</v>
      </c>
      <c r="G1085" s="208">
        <v>-346.22</v>
      </c>
      <c r="H1085" s="208">
        <v>-364.6</v>
      </c>
      <c r="I1085" s="208">
        <v>-301.55</v>
      </c>
      <c r="J1085" s="208">
        <v>-322.94</v>
      </c>
      <c r="K1085" s="208">
        <v>-357.61</v>
      </c>
      <c r="L1085" s="208">
        <v>-415.73</v>
      </c>
      <c r="M1085" s="208">
        <v>-501</v>
      </c>
      <c r="N1085" s="208">
        <v>-501</v>
      </c>
      <c r="O1085" s="208">
        <v>-595.73</v>
      </c>
      <c r="P1085" s="208">
        <v>-175.61</v>
      </c>
      <c r="Q1085" s="208">
        <v>-255.88</v>
      </c>
      <c r="R1085" s="208">
        <v>-315.55</v>
      </c>
      <c r="S1085" s="208">
        <v>-347.47</v>
      </c>
      <c r="T1085" s="208">
        <v>-356.55</v>
      </c>
      <c r="U1085" s="208">
        <v>-377.42</v>
      </c>
      <c r="V1085" s="208">
        <v>-395.97</v>
      </c>
      <c r="W1085" s="208">
        <v>-417.07</v>
      </c>
      <c r="X1085" s="208">
        <v>-463.79</v>
      </c>
      <c r="Y1085" s="208">
        <v>-532.48</v>
      </c>
      <c r="Z1085" s="208">
        <v>-621.66999999999996</v>
      </c>
      <c r="AA1085" s="178">
        <f t="shared" si="32"/>
        <v>-621.66999999999996</v>
      </c>
    </row>
    <row r="1086" spans="1:27" ht="15.75" thickBot="1" x14ac:dyDescent="0.3">
      <c r="A1086" s="254" t="str">
        <f t="shared" si="33"/>
        <v>241175</v>
      </c>
      <c r="B1086" s="189" t="s">
        <v>2598</v>
      </c>
      <c r="C1086" s="188" t="s">
        <v>2781</v>
      </c>
      <c r="D1086" s="188" t="s">
        <v>5</v>
      </c>
      <c r="E1086" s="209">
        <v>-301.25</v>
      </c>
      <c r="F1086" s="209">
        <v>-327.35000000000002</v>
      </c>
      <c r="G1086" s="209">
        <v>-337.05</v>
      </c>
      <c r="H1086" s="209">
        <v>-350.63</v>
      </c>
      <c r="I1086" s="209">
        <v>-363.33</v>
      </c>
      <c r="J1086" s="209">
        <v>-378.74</v>
      </c>
      <c r="K1086" s="209">
        <v>-405.94</v>
      </c>
      <c r="L1086" s="209">
        <v>-457.7</v>
      </c>
      <c r="M1086" s="209">
        <v>-537.54999999999995</v>
      </c>
      <c r="N1086" s="209">
        <v>-537.54999999999995</v>
      </c>
      <c r="O1086" s="209">
        <v>-628.98</v>
      </c>
      <c r="P1086" s="209">
        <v>-170.41</v>
      </c>
      <c r="Q1086" s="209">
        <v>-248.86</v>
      </c>
      <c r="R1086" s="209">
        <v>-301.86</v>
      </c>
      <c r="S1086" s="209">
        <v>-329.24</v>
      </c>
      <c r="T1086" s="209">
        <v>-332.85</v>
      </c>
      <c r="U1086" s="209">
        <v>-347.69</v>
      </c>
      <c r="V1086" s="209">
        <v>-360.18</v>
      </c>
      <c r="W1086" s="209">
        <v>-374.88</v>
      </c>
      <c r="X1086" s="209">
        <v>-414.26</v>
      </c>
      <c r="Y1086" s="209">
        <v>-477.36</v>
      </c>
      <c r="Z1086" s="209">
        <v>-566.54999999999995</v>
      </c>
      <c r="AA1086" s="178">
        <f t="shared" si="32"/>
        <v>-566.54999999999995</v>
      </c>
    </row>
    <row r="1087" spans="1:27" ht="15.75" thickBot="1" x14ac:dyDescent="0.3">
      <c r="A1087" s="254" t="str">
        <f t="shared" si="33"/>
        <v>241179</v>
      </c>
      <c r="B1087" s="189" t="s">
        <v>2604</v>
      </c>
      <c r="C1087" s="188" t="s">
        <v>2782</v>
      </c>
      <c r="D1087" s="188" t="s">
        <v>5</v>
      </c>
      <c r="E1087" s="208">
        <v>-3116.64</v>
      </c>
      <c r="F1087" s="208">
        <v>-5290.78</v>
      </c>
      <c r="G1087" s="208">
        <v>-6387.26</v>
      </c>
      <c r="H1087" s="208">
        <v>-1388.18</v>
      </c>
      <c r="I1087" s="208">
        <v>-2953.58</v>
      </c>
      <c r="J1087" s="208">
        <v>-4634.17</v>
      </c>
      <c r="K1087" s="208">
        <v>-1798.13</v>
      </c>
      <c r="L1087" s="208">
        <v>-4170.46</v>
      </c>
      <c r="M1087" s="208">
        <v>-8133.24</v>
      </c>
      <c r="N1087" s="208">
        <v>-8133.24</v>
      </c>
      <c r="O1087" s="208">
        <v>-4634.5200000000004</v>
      </c>
      <c r="P1087" s="208">
        <v>-8521.9500000000007</v>
      </c>
      <c r="Q1087" s="208">
        <v>-12262.17</v>
      </c>
      <c r="R1087" s="208">
        <v>-2864.22</v>
      </c>
      <c r="S1087" s="208">
        <v>-4910.41</v>
      </c>
      <c r="T1087" s="208">
        <v>-6045.32</v>
      </c>
      <c r="U1087" s="208">
        <v>-1733.97</v>
      </c>
      <c r="V1087" s="208">
        <v>-3322.41</v>
      </c>
      <c r="W1087" s="208">
        <v>-4821.63</v>
      </c>
      <c r="X1087" s="208">
        <v>-2171.34</v>
      </c>
      <c r="Y1087" s="208">
        <v>-4999.71</v>
      </c>
      <c r="Z1087" s="208">
        <v>-9068.26</v>
      </c>
      <c r="AA1087" s="178">
        <f t="shared" si="32"/>
        <v>-9068.26</v>
      </c>
    </row>
    <row r="1088" spans="1:27" ht="15.75" thickBot="1" x14ac:dyDescent="0.3">
      <c r="A1088" s="254" t="str">
        <f t="shared" si="33"/>
        <v>241180</v>
      </c>
      <c r="B1088" s="189" t="s">
        <v>2606</v>
      </c>
      <c r="C1088" s="188" t="s">
        <v>2783</v>
      </c>
      <c r="D1088" s="188" t="s">
        <v>5</v>
      </c>
      <c r="E1088" s="209">
        <v>-23500.57</v>
      </c>
      <c r="F1088" s="209">
        <v>-27310.49</v>
      </c>
      <c r="G1088" s="209">
        <v>-29421.85</v>
      </c>
      <c r="H1088" s="209">
        <v>-32097.13</v>
      </c>
      <c r="I1088" s="209">
        <v>-34886.69</v>
      </c>
      <c r="J1088" s="209">
        <v>-37750.71</v>
      </c>
      <c r="K1088" s="209">
        <v>-41226.559999999998</v>
      </c>
      <c r="L1088" s="209">
        <v>-45972.09</v>
      </c>
      <c r="M1088" s="209">
        <v>-52037.440000000002</v>
      </c>
      <c r="N1088" s="209">
        <v>-52037.440000000002</v>
      </c>
      <c r="O1088" s="209">
        <v>-58687.51</v>
      </c>
      <c r="P1088" s="209">
        <v>-13029.63</v>
      </c>
      <c r="Q1088" s="209">
        <v>-18822.79</v>
      </c>
      <c r="R1088" s="209">
        <v>-23546.959999999999</v>
      </c>
      <c r="S1088" s="209">
        <v>-27507.11</v>
      </c>
      <c r="T1088" s="209">
        <v>-29342.93</v>
      </c>
      <c r="U1088" s="209">
        <v>-32080.7</v>
      </c>
      <c r="V1088" s="209">
        <v>-34658.1</v>
      </c>
      <c r="W1088" s="209">
        <v>-37238.71</v>
      </c>
      <c r="X1088" s="209">
        <v>-41341.33</v>
      </c>
      <c r="Y1088" s="209">
        <v>-46145.35</v>
      </c>
      <c r="Z1088" s="209">
        <v>-52925.62</v>
      </c>
      <c r="AA1088" s="178">
        <f t="shared" si="32"/>
        <v>-52925.62</v>
      </c>
    </row>
    <row r="1089" spans="1:27" ht="15.75" thickBot="1" x14ac:dyDescent="0.3">
      <c r="A1089" s="254" t="str">
        <f t="shared" si="33"/>
        <v>241181</v>
      </c>
      <c r="B1089" s="189" t="s">
        <v>2608</v>
      </c>
      <c r="C1089" s="188" t="s">
        <v>2784</v>
      </c>
      <c r="D1089" s="188" t="s">
        <v>5</v>
      </c>
      <c r="E1089" s="208">
        <v>-12303.3</v>
      </c>
      <c r="F1089" s="208">
        <v>-14149.42</v>
      </c>
      <c r="G1089" s="208">
        <v>-15130.91</v>
      </c>
      <c r="H1089" s="208">
        <v>-16525.39</v>
      </c>
      <c r="I1089" s="208">
        <v>-17830.48</v>
      </c>
      <c r="J1089" s="208">
        <v>-19168.28</v>
      </c>
      <c r="K1089" s="208">
        <v>-20990.67</v>
      </c>
      <c r="L1089" s="208">
        <v>-22684.22</v>
      </c>
      <c r="M1089" s="208">
        <v>-25603.85</v>
      </c>
      <c r="N1089" s="208">
        <v>-25603.85</v>
      </c>
      <c r="O1089" s="208">
        <v>-28174.34</v>
      </c>
      <c r="P1089" s="208">
        <v>-5057.3900000000003</v>
      </c>
      <c r="Q1089" s="208">
        <v>-9522.73</v>
      </c>
      <c r="R1089" s="208">
        <v>-11193.49</v>
      </c>
      <c r="S1089" s="208">
        <v>-12318.92</v>
      </c>
      <c r="T1089" s="208">
        <v>-12333.27</v>
      </c>
      <c r="U1089" s="208">
        <v>-13098.64</v>
      </c>
      <c r="V1089" s="208">
        <v>-13801.28</v>
      </c>
      <c r="W1089" s="208">
        <v>-14655</v>
      </c>
      <c r="X1089" s="208">
        <v>-16183.62</v>
      </c>
      <c r="Y1089" s="208">
        <v>-18199.48</v>
      </c>
      <c r="Z1089" s="208">
        <v>-21154.06</v>
      </c>
      <c r="AA1089" s="178">
        <f t="shared" si="32"/>
        <v>-21154.06</v>
      </c>
    </row>
    <row r="1090" spans="1:27" ht="15.75" thickBot="1" x14ac:dyDescent="0.3">
      <c r="A1090" s="254" t="str">
        <f t="shared" si="33"/>
        <v>241182</v>
      </c>
      <c r="B1090" s="189" t="s">
        <v>2610</v>
      </c>
      <c r="C1090" s="188" t="s">
        <v>2785</v>
      </c>
      <c r="D1090" s="188" t="s">
        <v>5</v>
      </c>
      <c r="E1090" s="209">
        <v>-2408.14</v>
      </c>
      <c r="F1090" s="209">
        <v>-808.78</v>
      </c>
      <c r="G1090" s="209">
        <v>-967.59</v>
      </c>
      <c r="H1090" s="209">
        <v>-1150.1099999999999</v>
      </c>
      <c r="I1090" s="209">
        <v>-338.89</v>
      </c>
      <c r="J1090" s="209">
        <v>331.91</v>
      </c>
      <c r="K1090" s="209">
        <v>60.33</v>
      </c>
      <c r="L1090" s="209">
        <v>-639.45000000000005</v>
      </c>
      <c r="M1090" s="209">
        <v>-1307.17</v>
      </c>
      <c r="N1090" s="209">
        <v>-1307.17</v>
      </c>
      <c r="O1090" s="209">
        <v>-1994.9</v>
      </c>
      <c r="P1090" s="209">
        <v>-1285.6099999999999</v>
      </c>
      <c r="Q1090" s="209">
        <v>-1984.99</v>
      </c>
      <c r="R1090" s="209">
        <v>-2457.12</v>
      </c>
      <c r="S1090" s="209">
        <v>-796.4</v>
      </c>
      <c r="T1090" s="209">
        <v>-905.09</v>
      </c>
      <c r="U1090" s="209">
        <v>-1094.0999999999999</v>
      </c>
      <c r="V1090" s="209">
        <v>-340.01</v>
      </c>
      <c r="W1090" s="209">
        <v>-515.20000000000005</v>
      </c>
      <c r="X1090" s="209">
        <v>-827.07</v>
      </c>
      <c r="Y1090" s="209">
        <v>-739.73</v>
      </c>
      <c r="Z1090" s="209">
        <v>-1387.75</v>
      </c>
      <c r="AA1090" s="178">
        <f t="shared" si="32"/>
        <v>-1387.75</v>
      </c>
    </row>
    <row r="1091" spans="1:27" ht="15.75" thickBot="1" x14ac:dyDescent="0.3">
      <c r="A1091" s="254" t="str">
        <f t="shared" si="33"/>
        <v>241183</v>
      </c>
      <c r="B1091" s="189" t="s">
        <v>2612</v>
      </c>
      <c r="C1091" s="188" t="s">
        <v>2786</v>
      </c>
      <c r="D1091" s="188" t="s">
        <v>5</v>
      </c>
      <c r="E1091" s="208">
        <v>-22061.03</v>
      </c>
      <c r="F1091" s="208">
        <v>-25720.11</v>
      </c>
      <c r="G1091" s="208">
        <v>-28100.6</v>
      </c>
      <c r="H1091" s="208">
        <v>-31127.68</v>
      </c>
      <c r="I1091" s="208">
        <v>-6112.62</v>
      </c>
      <c r="J1091" s="208">
        <v>-9189.98</v>
      </c>
      <c r="K1091" s="208">
        <v>-12411.48</v>
      </c>
      <c r="L1091" s="208">
        <v>-16117.92</v>
      </c>
      <c r="M1091" s="208">
        <v>-21701.72</v>
      </c>
      <c r="N1091" s="208">
        <v>-21701.72</v>
      </c>
      <c r="O1091" s="208">
        <v>-27874.41</v>
      </c>
      <c r="P1091" s="208">
        <v>-11988.14</v>
      </c>
      <c r="Q1091" s="208">
        <v>-17385.68</v>
      </c>
      <c r="R1091" s="208">
        <v>-21880.71</v>
      </c>
      <c r="S1091" s="208">
        <v>-25530.01</v>
      </c>
      <c r="T1091" s="208">
        <v>-28040.87</v>
      </c>
      <c r="U1091" s="208">
        <v>-31144.12</v>
      </c>
      <c r="V1091" s="208">
        <v>-5777.08</v>
      </c>
      <c r="W1091" s="208">
        <v>-8720.9</v>
      </c>
      <c r="X1091" s="208">
        <v>-12350.24</v>
      </c>
      <c r="Y1091" s="208">
        <v>-16617.46</v>
      </c>
      <c r="Z1091" s="208">
        <v>-22341.1</v>
      </c>
      <c r="AA1091" s="178">
        <f t="shared" si="32"/>
        <v>-22341.1</v>
      </c>
    </row>
    <row r="1092" spans="1:27" ht="15.75" thickBot="1" x14ac:dyDescent="0.3">
      <c r="A1092" s="254" t="str">
        <f t="shared" si="33"/>
        <v>241184</v>
      </c>
      <c r="B1092" s="189" t="s">
        <v>2614</v>
      </c>
      <c r="C1092" s="188" t="s">
        <v>2787</v>
      </c>
      <c r="D1092" s="188" t="s">
        <v>5</v>
      </c>
      <c r="E1092" s="209">
        <v>-4185.04</v>
      </c>
      <c r="F1092" s="209">
        <v>-1304.82</v>
      </c>
      <c r="G1092" s="209">
        <v>-1424.95</v>
      </c>
      <c r="H1092" s="209">
        <v>-1674.57</v>
      </c>
      <c r="I1092" s="209">
        <v>-462.48</v>
      </c>
      <c r="J1092" s="209">
        <v>-669.08</v>
      </c>
      <c r="K1092" s="209">
        <v>-927.05</v>
      </c>
      <c r="L1092" s="209">
        <v>-686.6</v>
      </c>
      <c r="M1092" s="209">
        <v>-1598.54</v>
      </c>
      <c r="N1092" s="209">
        <v>-1598.54</v>
      </c>
      <c r="O1092" s="209">
        <v>-2812.95</v>
      </c>
      <c r="P1092" s="209">
        <v>-2380.0700000000002</v>
      </c>
      <c r="Q1092" s="209">
        <v>-3617.33</v>
      </c>
      <c r="R1092" s="209">
        <v>-4346.8500000000004</v>
      </c>
      <c r="S1092" s="209">
        <v>-1277.76</v>
      </c>
      <c r="T1092" s="209">
        <v>-1389.88</v>
      </c>
      <c r="U1092" s="209">
        <v>-1632.53</v>
      </c>
      <c r="V1092" s="209">
        <v>-464.35</v>
      </c>
      <c r="W1092" s="209">
        <v>-689.94</v>
      </c>
      <c r="X1092" s="209">
        <v>-998.58</v>
      </c>
      <c r="Y1092" s="209">
        <v>-983.31</v>
      </c>
      <c r="Z1092" s="209">
        <v>-1965.44</v>
      </c>
      <c r="AA1092" s="178">
        <f t="shared" si="32"/>
        <v>-1965.44</v>
      </c>
    </row>
    <row r="1093" spans="1:27" ht="15.75" thickBot="1" x14ac:dyDescent="0.3">
      <c r="A1093" s="254" t="str">
        <f t="shared" si="33"/>
        <v>241185</v>
      </c>
      <c r="B1093" s="189" t="s">
        <v>2616</v>
      </c>
      <c r="C1093" s="188" t="s">
        <v>2788</v>
      </c>
      <c r="D1093" s="188" t="s">
        <v>5</v>
      </c>
      <c r="E1093" s="208">
        <v>-29513.040000000001</v>
      </c>
      <c r="F1093" s="208">
        <v>-34424.93</v>
      </c>
      <c r="G1093" s="208">
        <v>-37302.620000000003</v>
      </c>
      <c r="H1093" s="208">
        <v>-41225.29</v>
      </c>
      <c r="I1093" s="208">
        <v>-44968.14</v>
      </c>
      <c r="J1093" s="208">
        <v>-48829.03</v>
      </c>
      <c r="K1093" s="208">
        <v>-53253.16</v>
      </c>
      <c r="L1093" s="208">
        <v>-58980.57</v>
      </c>
      <c r="M1093" s="208">
        <v>-66793.210000000006</v>
      </c>
      <c r="N1093" s="208">
        <v>-66793.210000000006</v>
      </c>
      <c r="O1093" s="208">
        <v>-75640.77</v>
      </c>
      <c r="P1093" s="208">
        <v>-16673.68</v>
      </c>
      <c r="Q1093" s="208">
        <v>-24133.52</v>
      </c>
      <c r="R1093" s="208">
        <v>-30582.9</v>
      </c>
      <c r="S1093" s="208">
        <v>-35300.47</v>
      </c>
      <c r="T1093" s="208">
        <v>-37745.839999999997</v>
      </c>
      <c r="U1093" s="208">
        <v>-41677.58</v>
      </c>
      <c r="V1093" s="208">
        <v>-45035.4</v>
      </c>
      <c r="W1093" s="208">
        <v>-48601.31</v>
      </c>
      <c r="X1093" s="208">
        <v>-53541.15</v>
      </c>
      <c r="Y1093" s="208">
        <v>-59905.7</v>
      </c>
      <c r="Z1093" s="208">
        <v>-68152.63</v>
      </c>
      <c r="AA1093" s="178">
        <f t="shared" si="32"/>
        <v>-68152.63</v>
      </c>
    </row>
    <row r="1094" spans="1:27" ht="15.75" thickBot="1" x14ac:dyDescent="0.3">
      <c r="A1094" s="254" t="str">
        <f t="shared" si="33"/>
        <v>241186</v>
      </c>
      <c r="B1094" s="189" t="s">
        <v>2618</v>
      </c>
      <c r="C1094" s="188" t="s">
        <v>2789</v>
      </c>
      <c r="D1094" s="188" t="s">
        <v>5</v>
      </c>
      <c r="E1094" s="209">
        <v>-918.93</v>
      </c>
      <c r="F1094" s="209">
        <v>-1056.4000000000001</v>
      </c>
      <c r="G1094" s="209">
        <v>-1127.5999999999999</v>
      </c>
      <c r="H1094" s="209">
        <v>-1194.1199999999999</v>
      </c>
      <c r="I1094" s="209">
        <v>-1253.6400000000001</v>
      </c>
      <c r="J1094" s="209">
        <v>-1319.5</v>
      </c>
      <c r="K1094" s="209">
        <v>-1431.86</v>
      </c>
      <c r="L1094" s="209">
        <v>-1588.79</v>
      </c>
      <c r="M1094" s="209">
        <v>-1862.26</v>
      </c>
      <c r="N1094" s="209">
        <v>-1862.26</v>
      </c>
      <c r="O1094" s="209">
        <v>-2145.3000000000002</v>
      </c>
      <c r="P1094" s="209">
        <v>-527.19000000000005</v>
      </c>
      <c r="Q1094" s="209">
        <v>-789.64</v>
      </c>
      <c r="R1094" s="209">
        <v>-985.22</v>
      </c>
      <c r="S1094" s="209">
        <v>-1122.8599999999999</v>
      </c>
      <c r="T1094" s="209">
        <v>-1172.93</v>
      </c>
      <c r="U1094" s="209">
        <v>-1245.0899999999999</v>
      </c>
      <c r="V1094" s="209">
        <v>-1305.6400000000001</v>
      </c>
      <c r="W1094" s="209">
        <v>-1370.36</v>
      </c>
      <c r="X1094" s="209">
        <v>-1502.88</v>
      </c>
      <c r="Y1094" s="209">
        <v>-1687.91</v>
      </c>
      <c r="Z1094" s="209">
        <v>-1953.78</v>
      </c>
      <c r="AA1094" s="178">
        <f t="shared" si="32"/>
        <v>-1953.78</v>
      </c>
    </row>
    <row r="1095" spans="1:27" ht="15.75" thickBot="1" x14ac:dyDescent="0.3">
      <c r="A1095" s="254" t="str">
        <f t="shared" si="33"/>
        <v>241187</v>
      </c>
      <c r="B1095" s="189" t="s">
        <v>2620</v>
      </c>
      <c r="C1095" s="188" t="s">
        <v>2790</v>
      </c>
      <c r="D1095" s="188" t="s">
        <v>5</v>
      </c>
      <c r="E1095" s="208">
        <v>-27185.94</v>
      </c>
      <c r="F1095" s="208">
        <v>-30614.06</v>
      </c>
      <c r="G1095" s="208">
        <v>-32351.73</v>
      </c>
      <c r="H1095" s="208">
        <v>-34598.5</v>
      </c>
      <c r="I1095" s="208">
        <v>-36510.769999999997</v>
      </c>
      <c r="J1095" s="208">
        <v>-38722.65</v>
      </c>
      <c r="K1095" s="208">
        <v>-41615.230000000003</v>
      </c>
      <c r="L1095" s="208">
        <v>-45468.04</v>
      </c>
      <c r="M1095" s="208">
        <v>-52130.79</v>
      </c>
      <c r="N1095" s="208">
        <v>-52130.79</v>
      </c>
      <c r="O1095" s="208">
        <v>-60451.44</v>
      </c>
      <c r="P1095" s="208">
        <v>-15152.46</v>
      </c>
      <c r="Q1095" s="208">
        <v>-22548.34</v>
      </c>
      <c r="R1095" s="208">
        <v>-27440.3</v>
      </c>
      <c r="S1095" s="208">
        <v>-30822.19</v>
      </c>
      <c r="T1095" s="208">
        <v>-32212.01</v>
      </c>
      <c r="U1095" s="208">
        <v>-34502.519999999997</v>
      </c>
      <c r="V1095" s="208">
        <v>-36524.519999999997</v>
      </c>
      <c r="W1095" s="208">
        <v>-38788.35</v>
      </c>
      <c r="X1095" s="208">
        <v>-42200.47</v>
      </c>
      <c r="Y1095" s="208">
        <v>-47221.78</v>
      </c>
      <c r="Z1095" s="208">
        <v>-54695.05</v>
      </c>
      <c r="AA1095" s="178">
        <f t="shared" si="32"/>
        <v>-54695.05</v>
      </c>
    </row>
    <row r="1096" spans="1:27" ht="15.75" thickBot="1" x14ac:dyDescent="0.3">
      <c r="A1096" s="254" t="str">
        <f t="shared" si="33"/>
        <v>241189</v>
      </c>
      <c r="B1096" s="189" t="s">
        <v>2622</v>
      </c>
      <c r="C1096" s="188" t="s">
        <v>2791</v>
      </c>
      <c r="D1096" s="188" t="s">
        <v>5</v>
      </c>
      <c r="E1096" s="209">
        <v>-31139.97</v>
      </c>
      <c r="F1096" s="209">
        <v>-35608.730000000003</v>
      </c>
      <c r="G1096" s="209">
        <v>-37325.870000000003</v>
      </c>
      <c r="H1096" s="209">
        <v>-39543.56</v>
      </c>
      <c r="I1096" s="209">
        <v>-41603.089999999997</v>
      </c>
      <c r="J1096" s="209">
        <v>-43863.7</v>
      </c>
      <c r="K1096" s="209">
        <v>-46426.06</v>
      </c>
      <c r="L1096" s="209">
        <v>-49772.71</v>
      </c>
      <c r="M1096" s="209">
        <v>-56971.3</v>
      </c>
      <c r="N1096" s="209">
        <v>-56971.3</v>
      </c>
      <c r="O1096" s="209">
        <v>-66404.639999999999</v>
      </c>
      <c r="P1096" s="209">
        <v>-17681.37</v>
      </c>
      <c r="Q1096" s="209">
        <v>-26793.06</v>
      </c>
      <c r="R1096" s="209">
        <v>-33220.959999999999</v>
      </c>
      <c r="S1096" s="209">
        <v>-37909.120000000003</v>
      </c>
      <c r="T1096" s="209">
        <v>-39343.839999999997</v>
      </c>
      <c r="U1096" s="209">
        <v>-41664.68</v>
      </c>
      <c r="V1096" s="209">
        <v>-43911.79</v>
      </c>
      <c r="W1096" s="209">
        <v>-46135.79</v>
      </c>
      <c r="X1096" s="209">
        <v>-48993.7</v>
      </c>
      <c r="Y1096" s="209">
        <v>-54766.83</v>
      </c>
      <c r="Z1096" s="209">
        <v>-62259.02</v>
      </c>
      <c r="AA1096" s="178">
        <f t="shared" ref="AA1096:AA1159" si="34">Z1096</f>
        <v>-62259.02</v>
      </c>
    </row>
    <row r="1097" spans="1:27" ht="15.75" thickBot="1" x14ac:dyDescent="0.3">
      <c r="A1097" s="254" t="str">
        <f t="shared" si="33"/>
        <v>241190</v>
      </c>
      <c r="B1097" s="189" t="s">
        <v>2624</v>
      </c>
      <c r="C1097" s="188" t="s">
        <v>2792</v>
      </c>
      <c r="D1097" s="188" t="s">
        <v>5</v>
      </c>
      <c r="E1097" s="208">
        <v>-11350.01</v>
      </c>
      <c r="F1097" s="208">
        <v>-12493.67</v>
      </c>
      <c r="G1097" s="208">
        <v>-13039.83</v>
      </c>
      <c r="H1097" s="208">
        <v>-13799.66</v>
      </c>
      <c r="I1097" s="208">
        <v>-14478.41</v>
      </c>
      <c r="J1097" s="208">
        <v>-15297.75</v>
      </c>
      <c r="K1097" s="208">
        <v>-16391.37</v>
      </c>
      <c r="L1097" s="208">
        <v>-18138.990000000002</v>
      </c>
      <c r="M1097" s="208">
        <v>-21296.94</v>
      </c>
      <c r="N1097" s="208">
        <v>-21296.94</v>
      </c>
      <c r="O1097" s="208">
        <v>-24928.5</v>
      </c>
      <c r="P1097" s="208">
        <v>-6694.73</v>
      </c>
      <c r="Q1097" s="208">
        <v>-9487.3700000000008</v>
      </c>
      <c r="R1097" s="208">
        <v>-11478.35</v>
      </c>
      <c r="S1097" s="208">
        <v>-12630.68</v>
      </c>
      <c r="T1097" s="208">
        <v>-13060.3</v>
      </c>
      <c r="U1097" s="208">
        <v>-13857.15</v>
      </c>
      <c r="V1097" s="208">
        <v>-14584.41</v>
      </c>
      <c r="W1097" s="208">
        <v>-15354.31</v>
      </c>
      <c r="X1097" s="208">
        <v>-16739.900000000001</v>
      </c>
      <c r="Y1097" s="208">
        <v>-18887.38</v>
      </c>
      <c r="Z1097" s="208">
        <v>-22233.599999999999</v>
      </c>
      <c r="AA1097" s="178">
        <f t="shared" si="34"/>
        <v>-22233.599999999999</v>
      </c>
    </row>
    <row r="1098" spans="1:27" ht="15.75" thickBot="1" x14ac:dyDescent="0.3">
      <c r="A1098" s="254" t="str">
        <f t="shared" si="33"/>
        <v>241191</v>
      </c>
      <c r="B1098" s="189" t="s">
        <v>2626</v>
      </c>
      <c r="C1098" s="188" t="s">
        <v>2793</v>
      </c>
      <c r="D1098" s="188" t="s">
        <v>5</v>
      </c>
      <c r="E1098" s="209">
        <v>-58903.839999999997</v>
      </c>
      <c r="F1098" s="209">
        <v>-16178.17</v>
      </c>
      <c r="G1098" s="209">
        <v>-18656.98</v>
      </c>
      <c r="H1098" s="209">
        <v>-22584.59</v>
      </c>
      <c r="I1098" s="209">
        <v>-8123.1</v>
      </c>
      <c r="J1098" s="209">
        <v>-12584.78</v>
      </c>
      <c r="K1098" s="209">
        <v>-18026.310000000001</v>
      </c>
      <c r="L1098" s="209">
        <v>-15310.48</v>
      </c>
      <c r="M1098" s="209">
        <v>-33050.11</v>
      </c>
      <c r="N1098" s="209">
        <v>-33050.11</v>
      </c>
      <c r="O1098" s="209">
        <v>-50472.82</v>
      </c>
      <c r="P1098" s="209">
        <v>-35905.129999999997</v>
      </c>
      <c r="Q1098" s="209">
        <v>-50725.07</v>
      </c>
      <c r="R1098" s="209">
        <v>-60573.83</v>
      </c>
      <c r="S1098" s="209">
        <v>-15540.35</v>
      </c>
      <c r="T1098" s="209">
        <v>-17332.41</v>
      </c>
      <c r="U1098" s="209">
        <v>-21287.32</v>
      </c>
      <c r="V1098" s="209">
        <v>-7706.76</v>
      </c>
      <c r="W1098" s="209">
        <v>-11522.99</v>
      </c>
      <c r="X1098" s="209">
        <v>-19528.900000000001</v>
      </c>
      <c r="Y1098" s="209">
        <v>-19936.349999999999</v>
      </c>
      <c r="Z1098" s="209">
        <v>-39314.1</v>
      </c>
      <c r="AA1098" s="178">
        <f t="shared" si="34"/>
        <v>-39314.1</v>
      </c>
    </row>
    <row r="1099" spans="1:27" ht="15.75" thickBot="1" x14ac:dyDescent="0.3">
      <c r="A1099" s="254" t="str">
        <f t="shared" si="33"/>
        <v>241192</v>
      </c>
      <c r="B1099" s="189" t="s">
        <v>2628</v>
      </c>
      <c r="C1099" s="188" t="s">
        <v>2794</v>
      </c>
      <c r="D1099" s="188" t="s">
        <v>5</v>
      </c>
      <c r="E1099" s="208">
        <v>-6319.4</v>
      </c>
      <c r="F1099" s="208">
        <v>-7058.36</v>
      </c>
      <c r="G1099" s="208">
        <v>-7231.49</v>
      </c>
      <c r="H1099" s="208">
        <v>-7507.08</v>
      </c>
      <c r="I1099" s="208">
        <v>-7723.2</v>
      </c>
      <c r="J1099" s="208">
        <v>-7985.59</v>
      </c>
      <c r="K1099" s="208">
        <v>-8428.86</v>
      </c>
      <c r="L1099" s="208">
        <v>-9141.07</v>
      </c>
      <c r="M1099" s="208">
        <v>-10782.91</v>
      </c>
      <c r="N1099" s="208">
        <v>-10782.91</v>
      </c>
      <c r="O1099" s="208">
        <v>-12688.92</v>
      </c>
      <c r="P1099" s="208">
        <v>-3600.35</v>
      </c>
      <c r="Q1099" s="208">
        <v>-5368.23</v>
      </c>
      <c r="R1099" s="208">
        <v>-6356.67</v>
      </c>
      <c r="S1099" s="208">
        <v>-7056.77</v>
      </c>
      <c r="T1099" s="208">
        <v>-7158.58</v>
      </c>
      <c r="U1099" s="208">
        <v>-7440.66</v>
      </c>
      <c r="V1099" s="208">
        <v>-7679.33</v>
      </c>
      <c r="W1099" s="208">
        <v>-7926.34</v>
      </c>
      <c r="X1099" s="208">
        <v>-8520.1</v>
      </c>
      <c r="Y1099" s="208">
        <v>-9611.34</v>
      </c>
      <c r="Z1099" s="208">
        <v>-11296.87</v>
      </c>
      <c r="AA1099" s="178">
        <f t="shared" si="34"/>
        <v>-11296.87</v>
      </c>
    </row>
    <row r="1100" spans="1:27" ht="15.75" thickBot="1" x14ac:dyDescent="0.3">
      <c r="A1100" s="254" t="str">
        <f t="shared" si="33"/>
        <v>241193</v>
      </c>
      <c r="B1100" s="189" t="s">
        <v>2630</v>
      </c>
      <c r="C1100" s="188" t="s">
        <v>2795</v>
      </c>
      <c r="D1100" s="188" t="s">
        <v>5</v>
      </c>
      <c r="E1100" s="209">
        <v>-6247.87</v>
      </c>
      <c r="F1100" s="209">
        <v>-1754.35</v>
      </c>
      <c r="G1100" s="209">
        <v>-2080.9499999999998</v>
      </c>
      <c r="H1100" s="209">
        <v>-2546.9499999999998</v>
      </c>
      <c r="I1100" s="209">
        <v>-781.02</v>
      </c>
      <c r="J1100" s="209">
        <v>-1251.3399999999999</v>
      </c>
      <c r="K1100" s="209">
        <v>-1911.65</v>
      </c>
      <c r="L1100" s="209">
        <v>-1669.27</v>
      </c>
      <c r="M1100" s="209">
        <v>-3432.44</v>
      </c>
      <c r="N1100" s="209">
        <v>-3432.44</v>
      </c>
      <c r="O1100" s="209">
        <v>-5390.14</v>
      </c>
      <c r="P1100" s="209">
        <v>-3644.66</v>
      </c>
      <c r="Q1100" s="209">
        <v>-5133.45</v>
      </c>
      <c r="R1100" s="209">
        <v>-6178.37</v>
      </c>
      <c r="S1100" s="209">
        <v>-1688.55</v>
      </c>
      <c r="T1100" s="209">
        <v>-1903.06</v>
      </c>
      <c r="U1100" s="209">
        <v>-2401.38</v>
      </c>
      <c r="V1100" s="209">
        <v>-917.23</v>
      </c>
      <c r="W1100" s="209">
        <v>-1385.67</v>
      </c>
      <c r="X1100" s="209">
        <v>-2257.61</v>
      </c>
      <c r="Y1100" s="209">
        <v>-2166.31</v>
      </c>
      <c r="Z1100" s="209">
        <v>-4009.07</v>
      </c>
      <c r="AA1100" s="178">
        <f t="shared" si="34"/>
        <v>-4009.07</v>
      </c>
    </row>
    <row r="1101" spans="1:27" ht="15.75" thickBot="1" x14ac:dyDescent="0.3">
      <c r="A1101" s="254" t="str">
        <f t="shared" ref="A1101:A1164" si="35">RIGHT(C1101,6)</f>
        <v>241194</v>
      </c>
      <c r="B1101" s="189" t="s">
        <v>2632</v>
      </c>
      <c r="C1101" s="188" t="s">
        <v>2796</v>
      </c>
      <c r="D1101" s="188" t="s">
        <v>5</v>
      </c>
      <c r="E1101" s="208">
        <v>-1779.89</v>
      </c>
      <c r="F1101" s="208">
        <v>-1909.06</v>
      </c>
      <c r="G1101" s="208">
        <v>-1954.98</v>
      </c>
      <c r="H1101" s="208">
        <v>-2044.52</v>
      </c>
      <c r="I1101" s="208">
        <v>-169.82</v>
      </c>
      <c r="J1101" s="208">
        <v>-271.61</v>
      </c>
      <c r="K1101" s="208">
        <v>-522.58000000000004</v>
      </c>
      <c r="L1101" s="208">
        <v>-1070.0999999999999</v>
      </c>
      <c r="M1101" s="208">
        <v>-1855.67</v>
      </c>
      <c r="N1101" s="208">
        <v>-1855.67</v>
      </c>
      <c r="O1101" s="208">
        <v>-2697.53</v>
      </c>
      <c r="P1101" s="208">
        <v>-1636.03</v>
      </c>
      <c r="Q1101" s="208">
        <v>-2282.08</v>
      </c>
      <c r="R1101" s="208">
        <v>-2714.48</v>
      </c>
      <c r="S1101" s="208">
        <v>-2920.54</v>
      </c>
      <c r="T1101" s="208">
        <v>-2953.81</v>
      </c>
      <c r="U1101" s="208">
        <v>-3092.79</v>
      </c>
      <c r="V1101" s="208">
        <v>-261.26</v>
      </c>
      <c r="W1101" s="208">
        <v>-393.42</v>
      </c>
      <c r="X1101" s="208">
        <v>-790.22</v>
      </c>
      <c r="Y1101" s="208">
        <v>-1338.51</v>
      </c>
      <c r="Z1101" s="208">
        <v>-2223.16</v>
      </c>
      <c r="AA1101" s="178">
        <f t="shared" si="34"/>
        <v>-2223.16</v>
      </c>
    </row>
    <row r="1102" spans="1:27" ht="15.75" thickBot="1" x14ac:dyDescent="0.3">
      <c r="A1102" s="254" t="str">
        <f t="shared" si="35"/>
        <v>241195</v>
      </c>
      <c r="B1102" s="189" t="s">
        <v>2634</v>
      </c>
      <c r="C1102" s="188" t="s">
        <v>2797</v>
      </c>
      <c r="D1102" s="188" t="s">
        <v>5</v>
      </c>
      <c r="E1102" s="209">
        <v>-13501.75</v>
      </c>
      <c r="F1102" s="209">
        <v>-23659.16</v>
      </c>
      <c r="G1102" s="209">
        <v>-28852.44</v>
      </c>
      <c r="H1102" s="209">
        <v>-3027.99</v>
      </c>
      <c r="I1102" s="209">
        <v>-7268.93</v>
      </c>
      <c r="J1102" s="209">
        <v>-11457.87</v>
      </c>
      <c r="K1102" s="209">
        <v>-5005.09</v>
      </c>
      <c r="L1102" s="209">
        <v>-11896.13</v>
      </c>
      <c r="M1102" s="209">
        <v>-25750.58</v>
      </c>
      <c r="N1102" s="209">
        <v>-25750.58</v>
      </c>
      <c r="O1102" s="209">
        <v>-20110.46</v>
      </c>
      <c r="P1102" s="209">
        <v>-38806.550000000003</v>
      </c>
      <c r="Q1102" s="209">
        <v>-58367.47</v>
      </c>
      <c r="R1102" s="209">
        <v>-13809.86</v>
      </c>
      <c r="S1102" s="209">
        <v>-23792.92</v>
      </c>
      <c r="T1102" s="209">
        <v>-28800.16</v>
      </c>
      <c r="U1102" s="209">
        <v>-1903.72</v>
      </c>
      <c r="V1102" s="209">
        <v>-6763.13</v>
      </c>
      <c r="W1102" s="209">
        <v>-10484.82</v>
      </c>
      <c r="X1102" s="209">
        <v>-5202.25</v>
      </c>
      <c r="Y1102" s="209">
        <v>-15111.17</v>
      </c>
      <c r="Z1102" s="209">
        <v>-29706.17</v>
      </c>
      <c r="AA1102" s="178">
        <f t="shared" si="34"/>
        <v>-29706.17</v>
      </c>
    </row>
    <row r="1103" spans="1:27" ht="15.75" thickBot="1" x14ac:dyDescent="0.3">
      <c r="A1103" s="254" t="str">
        <f t="shared" si="35"/>
        <v>241196</v>
      </c>
      <c r="B1103" s="189" t="s">
        <v>2636</v>
      </c>
      <c r="C1103" s="188" t="s">
        <v>2798</v>
      </c>
      <c r="D1103" s="188" t="s">
        <v>5</v>
      </c>
      <c r="E1103" s="208">
        <v>-53.03</v>
      </c>
      <c r="F1103" s="208">
        <v>-57.97</v>
      </c>
      <c r="G1103" s="208">
        <v>-61.23</v>
      </c>
      <c r="H1103" s="208">
        <v>-66.150000000000006</v>
      </c>
      <c r="I1103" s="208">
        <v>-69.2</v>
      </c>
      <c r="J1103" s="208">
        <v>-72.81</v>
      </c>
      <c r="K1103" s="208">
        <v>-78.28</v>
      </c>
      <c r="L1103" s="208">
        <v>-87.24</v>
      </c>
      <c r="M1103" s="208">
        <v>-100.43</v>
      </c>
      <c r="N1103" s="208">
        <v>-100.43</v>
      </c>
      <c r="O1103" s="208">
        <v>-114.79</v>
      </c>
      <c r="P1103" s="208">
        <v>-27.17</v>
      </c>
      <c r="Q1103" s="208">
        <v>-37.72</v>
      </c>
      <c r="R1103" s="208">
        <v>-46.83</v>
      </c>
      <c r="S1103" s="208">
        <v>-51.43</v>
      </c>
      <c r="T1103" s="208">
        <v>-52.69</v>
      </c>
      <c r="U1103" s="208">
        <v>-55.88</v>
      </c>
      <c r="V1103" s="208">
        <v>-58.82</v>
      </c>
      <c r="W1103" s="208">
        <v>-62</v>
      </c>
      <c r="X1103" s="208">
        <v>-68.78</v>
      </c>
      <c r="Y1103" s="208">
        <v>-78.31</v>
      </c>
      <c r="Z1103" s="208">
        <v>-92.72</v>
      </c>
      <c r="AA1103" s="178">
        <f t="shared" si="34"/>
        <v>-92.72</v>
      </c>
    </row>
    <row r="1104" spans="1:27" ht="15.75" thickBot="1" x14ac:dyDescent="0.3">
      <c r="A1104" s="254" t="str">
        <f t="shared" si="35"/>
        <v>241197</v>
      </c>
      <c r="B1104" s="189" t="s">
        <v>2638</v>
      </c>
      <c r="C1104" s="188" t="s">
        <v>2799</v>
      </c>
      <c r="D1104" s="188" t="s">
        <v>5</v>
      </c>
      <c r="E1104" s="209">
        <v>-1502.05</v>
      </c>
      <c r="F1104" s="209">
        <v>-1742.04</v>
      </c>
      <c r="G1104" s="209">
        <v>-1854.92</v>
      </c>
      <c r="H1104" s="209">
        <v>-48.48</v>
      </c>
      <c r="I1104" s="209">
        <v>-131.78</v>
      </c>
      <c r="J1104" s="209">
        <v>-210.1</v>
      </c>
      <c r="K1104" s="209">
        <v>-313.54000000000002</v>
      </c>
      <c r="L1104" s="209">
        <v>-482.38</v>
      </c>
      <c r="M1104" s="209">
        <v>-775.16</v>
      </c>
      <c r="N1104" s="209">
        <v>-775.16</v>
      </c>
      <c r="O1104" s="209">
        <v>-1233.3</v>
      </c>
      <c r="P1104" s="209">
        <v>-851.16</v>
      </c>
      <c r="Q1104" s="209">
        <v>-1270.8499999999999</v>
      </c>
      <c r="R1104" s="209">
        <v>-1604.87</v>
      </c>
      <c r="S1104" s="209">
        <v>-1825.91</v>
      </c>
      <c r="T1104" s="209">
        <v>-1940.15</v>
      </c>
      <c r="U1104" s="209">
        <v>-1971.18</v>
      </c>
      <c r="V1104" s="209">
        <v>-118.1</v>
      </c>
      <c r="W1104" s="209">
        <v>-197.59</v>
      </c>
      <c r="X1104" s="209">
        <v>-314.64</v>
      </c>
      <c r="Y1104" s="209">
        <v>-558.20000000000005</v>
      </c>
      <c r="Z1104" s="209">
        <v>-945.27</v>
      </c>
      <c r="AA1104" s="178">
        <f t="shared" si="34"/>
        <v>-945.27</v>
      </c>
    </row>
    <row r="1105" spans="1:27" ht="15.75" thickBot="1" x14ac:dyDescent="0.3">
      <c r="A1105" s="254" t="str">
        <f t="shared" si="35"/>
        <v>241198</v>
      </c>
      <c r="B1105" s="189" t="s">
        <v>2640</v>
      </c>
      <c r="C1105" s="188" t="s">
        <v>2800</v>
      </c>
      <c r="D1105" s="188" t="s">
        <v>5</v>
      </c>
      <c r="E1105" s="208">
        <v>-775.08</v>
      </c>
      <c r="F1105" s="208">
        <v>-517.70000000000005</v>
      </c>
      <c r="G1105" s="208">
        <v>-155.35</v>
      </c>
      <c r="H1105" s="208">
        <v>-236.5</v>
      </c>
      <c r="I1105" s="208">
        <v>-206.88</v>
      </c>
      <c r="J1105" s="208">
        <v>-300.5</v>
      </c>
      <c r="K1105" s="208">
        <v>-288.56</v>
      </c>
      <c r="L1105" s="208">
        <v>-458.26</v>
      </c>
      <c r="M1105" s="208">
        <v>-1070.25</v>
      </c>
      <c r="N1105" s="208">
        <v>-1070.25</v>
      </c>
      <c r="O1105" s="208">
        <v>-1088.21</v>
      </c>
      <c r="P1105" s="208">
        <v>-1021.96</v>
      </c>
      <c r="Q1105" s="208">
        <v>-1230.05</v>
      </c>
      <c r="R1105" s="208">
        <v>-654.46</v>
      </c>
      <c r="S1105" s="208">
        <v>-457.12</v>
      </c>
      <c r="T1105" s="208">
        <v>-106.03</v>
      </c>
      <c r="U1105" s="208">
        <v>-233.47</v>
      </c>
      <c r="V1105" s="208">
        <v>-226.97</v>
      </c>
      <c r="W1105" s="208">
        <v>-242.69</v>
      </c>
      <c r="X1105" s="208">
        <v>-374.99</v>
      </c>
      <c r="Y1105" s="208">
        <v>-629.17999999999995</v>
      </c>
      <c r="Z1105" s="208">
        <v>-1066.0899999999999</v>
      </c>
      <c r="AA1105" s="178">
        <f t="shared" si="34"/>
        <v>-1066.0899999999999</v>
      </c>
    </row>
    <row r="1106" spans="1:27" ht="15.75" thickBot="1" x14ac:dyDescent="0.3">
      <c r="A1106" s="254" t="str">
        <f t="shared" si="35"/>
        <v>241199</v>
      </c>
      <c r="B1106" s="189" t="s">
        <v>2642</v>
      </c>
      <c r="C1106" s="188" t="s">
        <v>2801</v>
      </c>
      <c r="D1106" s="188" t="s">
        <v>5</v>
      </c>
      <c r="E1106" s="209">
        <v>-5102.45</v>
      </c>
      <c r="F1106" s="209">
        <v>-5928.09</v>
      </c>
      <c r="G1106" s="209">
        <v>-6449</v>
      </c>
      <c r="H1106" s="209">
        <v>-7085.6</v>
      </c>
      <c r="I1106" s="209">
        <v>-7727.01</v>
      </c>
      <c r="J1106" s="209">
        <v>-8424.57</v>
      </c>
      <c r="K1106" s="209">
        <v>-9163.91</v>
      </c>
      <c r="L1106" s="209">
        <v>-10096.07</v>
      </c>
      <c r="M1106" s="209">
        <v>-11488.25</v>
      </c>
      <c r="N1106" s="209">
        <v>-11488.25</v>
      </c>
      <c r="O1106" s="209">
        <v>-13013.67</v>
      </c>
      <c r="P1106" s="209">
        <v>-2847.26</v>
      </c>
      <c r="Q1106" s="209">
        <v>-4101.18</v>
      </c>
      <c r="R1106" s="209">
        <v>-5167.78</v>
      </c>
      <c r="S1106" s="209">
        <v>-5969.66</v>
      </c>
      <c r="T1106" s="209">
        <v>-6441.9</v>
      </c>
      <c r="U1106" s="209">
        <v>-7053.84</v>
      </c>
      <c r="V1106" s="209">
        <v>-7641.08</v>
      </c>
      <c r="W1106" s="209">
        <v>-8211.81</v>
      </c>
      <c r="X1106" s="209">
        <v>-9014.9</v>
      </c>
      <c r="Y1106" s="209">
        <v>-10084.459999999999</v>
      </c>
      <c r="Z1106" s="209">
        <v>-11488.08</v>
      </c>
      <c r="AA1106" s="178">
        <f t="shared" si="34"/>
        <v>-11488.08</v>
      </c>
    </row>
    <row r="1107" spans="1:27" ht="15.75" thickBot="1" x14ac:dyDescent="0.3">
      <c r="A1107" s="254" t="str">
        <f t="shared" si="35"/>
        <v>241200</v>
      </c>
      <c r="B1107" s="189" t="s">
        <v>2644</v>
      </c>
      <c r="C1107" s="188" t="s">
        <v>2802</v>
      </c>
      <c r="D1107" s="188" t="s">
        <v>5</v>
      </c>
      <c r="E1107" s="208">
        <v>-7252.85</v>
      </c>
      <c r="F1107" s="208">
        <v>-8205.39</v>
      </c>
      <c r="G1107" s="208">
        <v>-8804.32</v>
      </c>
      <c r="H1107" s="208">
        <v>-9574.31</v>
      </c>
      <c r="I1107" s="208">
        <v>-10263.549999999999</v>
      </c>
      <c r="J1107" s="208">
        <v>-11060.32</v>
      </c>
      <c r="K1107" s="208">
        <v>-12165.62</v>
      </c>
      <c r="L1107" s="208">
        <v>-13476.25</v>
      </c>
      <c r="M1107" s="208">
        <v>-15717.6</v>
      </c>
      <c r="N1107" s="208">
        <v>-15717.6</v>
      </c>
      <c r="O1107" s="208">
        <v>-18278.13</v>
      </c>
      <c r="P1107" s="208">
        <v>-5335.83</v>
      </c>
      <c r="Q1107" s="208">
        <v>-7593.57</v>
      </c>
      <c r="R1107" s="208">
        <v>-9233.69</v>
      </c>
      <c r="S1107" s="208">
        <v>-10313.379999999999</v>
      </c>
      <c r="T1107" s="208">
        <v>-11036.79</v>
      </c>
      <c r="U1107" s="208">
        <v>-11986.86</v>
      </c>
      <c r="V1107" s="208">
        <v>-12917.5</v>
      </c>
      <c r="W1107" s="208">
        <v>-13858.32</v>
      </c>
      <c r="X1107" s="208">
        <v>-15141.84</v>
      </c>
      <c r="Y1107" s="208">
        <v>-16864.37</v>
      </c>
      <c r="Z1107" s="208">
        <v>-19584.02</v>
      </c>
      <c r="AA1107" s="178">
        <f t="shared" si="34"/>
        <v>-19584.02</v>
      </c>
    </row>
    <row r="1108" spans="1:27" ht="15.75" thickBot="1" x14ac:dyDescent="0.3">
      <c r="A1108" s="254" t="str">
        <f t="shared" si="35"/>
        <v>241213</v>
      </c>
      <c r="B1108" s="189" t="s">
        <v>2646</v>
      </c>
      <c r="C1108" s="188" t="s">
        <v>2803</v>
      </c>
      <c r="D1108" s="188" t="s">
        <v>5</v>
      </c>
      <c r="E1108" s="209">
        <v>-1382.17</v>
      </c>
      <c r="F1108" s="209">
        <v>-1513.88</v>
      </c>
      <c r="G1108" s="209">
        <v>-1564.93</v>
      </c>
      <c r="H1108" s="209">
        <v>-1649.63</v>
      </c>
      <c r="I1108" s="209">
        <v>-1722.8</v>
      </c>
      <c r="J1108" s="209">
        <v>-1816.74</v>
      </c>
      <c r="K1108" s="209">
        <v>-1940.48</v>
      </c>
      <c r="L1108" s="209">
        <v>-2228.2600000000002</v>
      </c>
      <c r="M1108" s="209">
        <v>-2655</v>
      </c>
      <c r="N1108" s="209">
        <v>-2655</v>
      </c>
      <c r="O1108" s="209">
        <v>-3107.54</v>
      </c>
      <c r="P1108" s="209">
        <v>-903.22</v>
      </c>
      <c r="Q1108" s="209">
        <v>-1246.67</v>
      </c>
      <c r="R1108" s="209">
        <v>-1490.03</v>
      </c>
      <c r="S1108" s="209">
        <v>-1647.43</v>
      </c>
      <c r="T1108" s="209">
        <v>-1671.22</v>
      </c>
      <c r="U1108" s="209">
        <v>-1773.73</v>
      </c>
      <c r="V1108" s="209">
        <v>-1860.41</v>
      </c>
      <c r="W1108" s="209">
        <v>-1969.77</v>
      </c>
      <c r="X1108" s="209">
        <v>-2242.81</v>
      </c>
      <c r="Y1108" s="209">
        <v>-2649.33</v>
      </c>
      <c r="Z1108" s="209">
        <v>-3238.88</v>
      </c>
      <c r="AA1108" s="178">
        <f t="shared" si="34"/>
        <v>-3238.88</v>
      </c>
    </row>
    <row r="1109" spans="1:27" ht="15.75" thickBot="1" x14ac:dyDescent="0.3">
      <c r="A1109" s="254" t="str">
        <f t="shared" si="35"/>
        <v>241214</v>
      </c>
      <c r="B1109" s="189" t="s">
        <v>2648</v>
      </c>
      <c r="C1109" s="188" t="s">
        <v>2804</v>
      </c>
      <c r="D1109" s="188" t="s">
        <v>5</v>
      </c>
      <c r="E1109" s="208">
        <v>-72524.509999999995</v>
      </c>
      <c r="F1109" s="208">
        <v>-25249.75</v>
      </c>
      <c r="G1109" s="208">
        <v>-29636.59</v>
      </c>
      <c r="H1109" s="208">
        <v>-33547.769999999997</v>
      </c>
      <c r="I1109" s="208">
        <v>-8400.68</v>
      </c>
      <c r="J1109" s="208">
        <v>-12645.16</v>
      </c>
      <c r="K1109" s="208">
        <v>-18032.57</v>
      </c>
      <c r="L1109" s="208">
        <v>-13372.26</v>
      </c>
      <c r="M1109" s="208">
        <v>-27448.86</v>
      </c>
      <c r="N1109" s="208">
        <v>-27448.86</v>
      </c>
      <c r="O1109" s="208">
        <v>-48658.89</v>
      </c>
      <c r="P1109" s="208">
        <v>-39233.69</v>
      </c>
      <c r="Q1109" s="208">
        <v>-60467.79</v>
      </c>
      <c r="R1109" s="208">
        <v>-73795.75</v>
      </c>
      <c r="S1109" s="208">
        <v>-23275.56</v>
      </c>
      <c r="T1109" s="208">
        <v>-28492.77</v>
      </c>
      <c r="U1109" s="208">
        <v>-31002.65</v>
      </c>
      <c r="V1109" s="208">
        <v>-6917.31</v>
      </c>
      <c r="W1109" s="208">
        <v>-11232.12</v>
      </c>
      <c r="X1109" s="208">
        <v>-16814.36</v>
      </c>
      <c r="Y1109" s="208">
        <v>-16062.45</v>
      </c>
      <c r="Z1109" s="208">
        <v>-33624.74</v>
      </c>
      <c r="AA1109" s="178">
        <f t="shared" si="34"/>
        <v>-33624.74</v>
      </c>
    </row>
    <row r="1110" spans="1:27" ht="15.75" thickBot="1" x14ac:dyDescent="0.3">
      <c r="A1110" s="254" t="str">
        <f t="shared" si="35"/>
        <v>241218</v>
      </c>
      <c r="B1110" s="189" t="s">
        <v>2654</v>
      </c>
      <c r="C1110" s="188" t="s">
        <v>2805</v>
      </c>
      <c r="D1110" s="188" t="s">
        <v>5</v>
      </c>
      <c r="E1110" s="209">
        <v>-4733.5</v>
      </c>
      <c r="F1110" s="209">
        <v>-1778.02</v>
      </c>
      <c r="G1110" s="209">
        <v>-2008.72</v>
      </c>
      <c r="H1110" s="209">
        <v>-2332.21</v>
      </c>
      <c r="I1110" s="209">
        <v>-601.67999999999995</v>
      </c>
      <c r="J1110" s="209">
        <v>-858.07</v>
      </c>
      <c r="K1110" s="209">
        <v>-1266.2</v>
      </c>
      <c r="L1110" s="209">
        <v>-1038.27</v>
      </c>
      <c r="M1110" s="209">
        <v>-1972.91</v>
      </c>
      <c r="N1110" s="209">
        <v>-1972.91</v>
      </c>
      <c r="O1110" s="209">
        <v>-3397.6</v>
      </c>
      <c r="P1110" s="209">
        <v>-2607.42</v>
      </c>
      <c r="Q1110" s="209">
        <v>-3912.91</v>
      </c>
      <c r="R1110" s="209">
        <v>-4893.49</v>
      </c>
      <c r="S1110" s="209">
        <v>-1765.25</v>
      </c>
      <c r="T1110" s="209">
        <v>-2171.02</v>
      </c>
      <c r="U1110" s="209">
        <v>-2314.4</v>
      </c>
      <c r="V1110" s="209">
        <v>-431.11</v>
      </c>
      <c r="W1110" s="209">
        <v>-715</v>
      </c>
      <c r="X1110" s="209">
        <v>-1133.55</v>
      </c>
      <c r="Y1110" s="209">
        <v>-1203.21</v>
      </c>
      <c r="Z1110" s="209">
        <v>-2453.21</v>
      </c>
      <c r="AA1110" s="178">
        <f t="shared" si="34"/>
        <v>-2453.21</v>
      </c>
    </row>
    <row r="1111" spans="1:27" ht="15.75" thickBot="1" x14ac:dyDescent="0.3">
      <c r="A1111" s="254" t="str">
        <f t="shared" si="35"/>
        <v>241225</v>
      </c>
      <c r="B1111" s="189" t="s">
        <v>2656</v>
      </c>
      <c r="C1111" s="188" t="s">
        <v>2806</v>
      </c>
      <c r="D1111" s="188" t="s">
        <v>5</v>
      </c>
      <c r="E1111" s="208">
        <v>-15616.8</v>
      </c>
      <c r="F1111" s="208">
        <v>-18461.39</v>
      </c>
      <c r="G1111" s="208">
        <v>-19745.169999999998</v>
      </c>
      <c r="H1111" s="208">
        <v>-1735.13</v>
      </c>
      <c r="I1111" s="208">
        <v>-3279.79</v>
      </c>
      <c r="J1111" s="208">
        <v>-4950.29</v>
      </c>
      <c r="K1111" s="208">
        <v>-6939.75</v>
      </c>
      <c r="L1111" s="208">
        <v>-9541.4500000000007</v>
      </c>
      <c r="M1111" s="208">
        <v>-13506.31</v>
      </c>
      <c r="N1111" s="208">
        <v>-13506.31</v>
      </c>
      <c r="O1111" s="208">
        <v>-17967.490000000002</v>
      </c>
      <c r="P1111" s="208">
        <v>-8405.81</v>
      </c>
      <c r="Q1111" s="208">
        <v>-12373.5</v>
      </c>
      <c r="R1111" s="208">
        <v>-15789.88</v>
      </c>
      <c r="S1111" s="208">
        <v>-18324.439999999999</v>
      </c>
      <c r="T1111" s="208">
        <v>-19403.11</v>
      </c>
      <c r="U1111" s="208">
        <v>-21117.84</v>
      </c>
      <c r="V1111" s="208">
        <v>-3201.29</v>
      </c>
      <c r="W1111" s="208">
        <v>-4691.26</v>
      </c>
      <c r="X1111" s="208">
        <v>-6844.61</v>
      </c>
      <c r="Y1111" s="208">
        <v>-9758.91</v>
      </c>
      <c r="Z1111" s="208">
        <v>-13729.74</v>
      </c>
      <c r="AA1111" s="178">
        <f t="shared" si="34"/>
        <v>-13729.74</v>
      </c>
    </row>
    <row r="1112" spans="1:27" ht="15.75" thickBot="1" x14ac:dyDescent="0.3">
      <c r="A1112" s="254" t="str">
        <f t="shared" si="35"/>
        <v>241226</v>
      </c>
      <c r="B1112" s="189" t="s">
        <v>2658</v>
      </c>
      <c r="C1112" s="188" t="s">
        <v>2807</v>
      </c>
      <c r="D1112" s="188" t="s">
        <v>5</v>
      </c>
      <c r="E1112" s="209">
        <v>-7837.78</v>
      </c>
      <c r="F1112" s="209">
        <v>-9286.7900000000009</v>
      </c>
      <c r="G1112" s="209">
        <v>-9991.7800000000007</v>
      </c>
      <c r="H1112" s="209">
        <v>-10932.55</v>
      </c>
      <c r="I1112" s="209">
        <v>-11826.57</v>
      </c>
      <c r="J1112" s="209">
        <v>-12736.23</v>
      </c>
      <c r="K1112" s="209">
        <v>-13777.12</v>
      </c>
      <c r="L1112" s="209">
        <v>-15175.3</v>
      </c>
      <c r="M1112" s="209">
        <v>-17026.580000000002</v>
      </c>
      <c r="N1112" s="209">
        <v>-17026.580000000002</v>
      </c>
      <c r="O1112" s="209">
        <v>-19178.91</v>
      </c>
      <c r="P1112" s="209">
        <v>-4030.42</v>
      </c>
      <c r="Q1112" s="209">
        <v>-6135.79</v>
      </c>
      <c r="R1112" s="209">
        <v>-7760.86</v>
      </c>
      <c r="S1112" s="209">
        <v>-9227.08</v>
      </c>
      <c r="T1112" s="209">
        <v>-9917.67</v>
      </c>
      <c r="U1112" s="209">
        <v>-10885.77</v>
      </c>
      <c r="V1112" s="209">
        <v>-11669.27</v>
      </c>
      <c r="W1112" s="209">
        <v>-12488.23</v>
      </c>
      <c r="X1112" s="209">
        <v>-13678.69</v>
      </c>
      <c r="Y1112" s="209">
        <v>-15237.96</v>
      </c>
      <c r="Z1112" s="209">
        <v>-17273.740000000002</v>
      </c>
      <c r="AA1112" s="178">
        <f t="shared" si="34"/>
        <v>-17273.740000000002</v>
      </c>
    </row>
    <row r="1113" spans="1:27" ht="15.75" thickBot="1" x14ac:dyDescent="0.3">
      <c r="A1113" s="254" t="str">
        <f t="shared" si="35"/>
        <v>241229</v>
      </c>
      <c r="B1113" s="189" t="s">
        <v>2660</v>
      </c>
      <c r="C1113" s="188" t="s">
        <v>2808</v>
      </c>
      <c r="D1113" s="188" t="s">
        <v>5</v>
      </c>
      <c r="E1113" s="208">
        <v>-2149.92</v>
      </c>
      <c r="F1113" s="208">
        <v>-2629.65</v>
      </c>
      <c r="G1113" s="208">
        <v>-2837.43</v>
      </c>
      <c r="H1113" s="208">
        <v>-3142.26</v>
      </c>
      <c r="I1113" s="208">
        <v>-3414.82</v>
      </c>
      <c r="J1113" s="208">
        <v>-3669.68</v>
      </c>
      <c r="K1113" s="208">
        <v>-3972.26</v>
      </c>
      <c r="L1113" s="208">
        <v>-4329.12</v>
      </c>
      <c r="M1113" s="208">
        <v>-4866.1899999999996</v>
      </c>
      <c r="N1113" s="208">
        <v>-4866.1899999999996</v>
      </c>
      <c r="O1113" s="208">
        <v>-5514.31</v>
      </c>
      <c r="P1113" s="208">
        <v>-1213.57</v>
      </c>
      <c r="Q1113" s="208">
        <v>-1787.84</v>
      </c>
      <c r="R1113" s="208">
        <v>-2336.7600000000002</v>
      </c>
      <c r="S1113" s="208">
        <v>-2772.98</v>
      </c>
      <c r="T1113" s="208">
        <v>-2938.5</v>
      </c>
      <c r="U1113" s="208">
        <v>-3286.48</v>
      </c>
      <c r="V1113" s="208">
        <v>-3587.22</v>
      </c>
      <c r="W1113" s="208">
        <v>-3916.53</v>
      </c>
      <c r="X1113" s="208">
        <v>-4295.6000000000004</v>
      </c>
      <c r="Y1113" s="208">
        <v>-4723.3599999999997</v>
      </c>
      <c r="Z1113" s="208">
        <v>-5335.2</v>
      </c>
      <c r="AA1113" s="178">
        <f t="shared" si="34"/>
        <v>-5335.2</v>
      </c>
    </row>
    <row r="1114" spans="1:27" ht="15.75" thickBot="1" x14ac:dyDescent="0.3">
      <c r="A1114" s="254" t="str">
        <f t="shared" si="35"/>
        <v>241230</v>
      </c>
      <c r="B1114" s="189" t="s">
        <v>2662</v>
      </c>
      <c r="C1114" s="188" t="s">
        <v>2809</v>
      </c>
      <c r="D1114" s="188" t="s">
        <v>5</v>
      </c>
      <c r="E1114" s="209">
        <v>-4546.04</v>
      </c>
      <c r="F1114" s="209">
        <v>-5238.88</v>
      </c>
      <c r="G1114" s="209">
        <v>-5472.47</v>
      </c>
      <c r="H1114" s="209">
        <v>-6037.93</v>
      </c>
      <c r="I1114" s="209">
        <v>-6436.61</v>
      </c>
      <c r="J1114" s="209">
        <v>-6858</v>
      </c>
      <c r="K1114" s="209">
        <v>-7287.05</v>
      </c>
      <c r="L1114" s="209">
        <v>-7944.87</v>
      </c>
      <c r="M1114" s="209">
        <v>-9103.34</v>
      </c>
      <c r="N1114" s="209">
        <v>-9103.34</v>
      </c>
      <c r="O1114" s="209">
        <v>-10322.75</v>
      </c>
      <c r="P1114" s="209">
        <v>-2373</v>
      </c>
      <c r="Q1114" s="209">
        <v>-3464.21</v>
      </c>
      <c r="R1114" s="209">
        <v>-4303.57</v>
      </c>
      <c r="S1114" s="209">
        <v>-4838.46</v>
      </c>
      <c r="T1114" s="209">
        <v>-5054.5600000000004</v>
      </c>
      <c r="U1114" s="209">
        <v>-5448.93</v>
      </c>
      <c r="V1114" s="209">
        <v>-5779.68</v>
      </c>
      <c r="W1114" s="209">
        <v>-6104.27</v>
      </c>
      <c r="X1114" s="209">
        <v>-6631.37</v>
      </c>
      <c r="Y1114" s="209">
        <v>-7423.37</v>
      </c>
      <c r="Z1114" s="209">
        <v>-8667.5400000000009</v>
      </c>
      <c r="AA1114" s="178">
        <f t="shared" si="34"/>
        <v>-8667.5400000000009</v>
      </c>
    </row>
    <row r="1115" spans="1:27" ht="15.75" thickBot="1" x14ac:dyDescent="0.3">
      <c r="A1115" s="254" t="str">
        <f t="shared" si="35"/>
        <v>241232</v>
      </c>
      <c r="B1115" s="189" t="s">
        <v>2664</v>
      </c>
      <c r="C1115" s="188" t="s">
        <v>2810</v>
      </c>
      <c r="D1115" s="188" t="s">
        <v>5</v>
      </c>
      <c r="E1115" s="208">
        <v>0</v>
      </c>
      <c r="F1115" s="208">
        <v>0</v>
      </c>
      <c r="G1115" s="208">
        <v>0</v>
      </c>
      <c r="H1115" s="208">
        <v>0</v>
      </c>
      <c r="I1115" s="208">
        <v>0</v>
      </c>
      <c r="J1115" s="208">
        <v>0</v>
      </c>
      <c r="K1115" s="208">
        <v>0</v>
      </c>
      <c r="L1115" s="208">
        <v>0</v>
      </c>
      <c r="M1115" s="208">
        <v>0</v>
      </c>
      <c r="N1115" s="208">
        <v>0</v>
      </c>
      <c r="O1115" s="208">
        <v>0</v>
      </c>
      <c r="P1115" s="208">
        <v>0</v>
      </c>
      <c r="Q1115" s="208">
        <v>0</v>
      </c>
      <c r="R1115" s="208">
        <v>0</v>
      </c>
      <c r="S1115" s="208">
        <v>0</v>
      </c>
      <c r="T1115" s="208">
        <v>0</v>
      </c>
      <c r="U1115" s="208">
        <v>0</v>
      </c>
      <c r="V1115" s="208">
        <v>0</v>
      </c>
      <c r="W1115" s="208">
        <v>0</v>
      </c>
      <c r="X1115" s="208">
        <v>0</v>
      </c>
      <c r="Y1115" s="208">
        <v>0</v>
      </c>
      <c r="Z1115" s="208">
        <v>0</v>
      </c>
      <c r="AA1115" s="178">
        <f t="shared" si="34"/>
        <v>0</v>
      </c>
    </row>
    <row r="1116" spans="1:27" ht="15.75" thickBot="1" x14ac:dyDescent="0.3">
      <c r="A1116" s="254" t="str">
        <f t="shared" si="35"/>
        <v>241316</v>
      </c>
      <c r="B1116" s="189" t="s">
        <v>2811</v>
      </c>
      <c r="C1116" s="188" t="s">
        <v>2812</v>
      </c>
      <c r="D1116" s="188" t="s">
        <v>5</v>
      </c>
      <c r="E1116" s="209">
        <v>-174374.37</v>
      </c>
      <c r="F1116" s="209">
        <v>-279585.57</v>
      </c>
      <c r="G1116" s="209">
        <v>-358954.43</v>
      </c>
      <c r="H1116" s="209">
        <v>-72421.990000000005</v>
      </c>
      <c r="I1116" s="209">
        <v>-136746.44</v>
      </c>
      <c r="J1116" s="209">
        <v>-206007.21</v>
      </c>
      <c r="K1116" s="209">
        <v>-87820.160000000003</v>
      </c>
      <c r="L1116" s="209">
        <v>-214729.45</v>
      </c>
      <c r="M1116" s="209">
        <v>-425774.18</v>
      </c>
      <c r="N1116" s="209">
        <v>-425774.18</v>
      </c>
      <c r="O1116" s="209">
        <v>-235885.57</v>
      </c>
      <c r="P1116" s="209">
        <v>-470811.98</v>
      </c>
      <c r="Q1116" s="209">
        <v>-731220.72</v>
      </c>
      <c r="R1116" s="209">
        <v>-133554.75</v>
      </c>
      <c r="S1116" s="209">
        <v>-235702.01</v>
      </c>
      <c r="T1116" s="209">
        <v>-313629.19</v>
      </c>
      <c r="U1116" s="209">
        <v>-72770.48</v>
      </c>
      <c r="V1116" s="209">
        <v>-134022.89000000001</v>
      </c>
      <c r="W1116" s="209">
        <v>-200251.89</v>
      </c>
      <c r="X1116" s="209">
        <v>-103573.31</v>
      </c>
      <c r="Y1116" s="209">
        <v>-266259.17</v>
      </c>
      <c r="Z1116" s="209">
        <v>-504457.53</v>
      </c>
      <c r="AA1116" s="178">
        <f t="shared" si="34"/>
        <v>-504457.53</v>
      </c>
    </row>
    <row r="1117" spans="1:27" ht="15.75" thickBot="1" x14ac:dyDescent="0.3">
      <c r="A1117" s="254" t="str">
        <f t="shared" si="35"/>
        <v>241326</v>
      </c>
      <c r="B1117" s="189" t="s">
        <v>2813</v>
      </c>
      <c r="C1117" s="188" t="s">
        <v>2814</v>
      </c>
      <c r="D1117" s="188" t="s">
        <v>5</v>
      </c>
      <c r="E1117" s="208">
        <v>-10032.879999999999</v>
      </c>
      <c r="F1117" s="208">
        <v>-14714.32</v>
      </c>
      <c r="G1117" s="208">
        <v>-19010.09</v>
      </c>
      <c r="H1117" s="208">
        <v>-3158.34</v>
      </c>
      <c r="I1117" s="208">
        <v>-6320.32</v>
      </c>
      <c r="J1117" s="208">
        <v>-9853.92</v>
      </c>
      <c r="K1117" s="208">
        <v>-4694.33</v>
      </c>
      <c r="L1117" s="208">
        <v>-12234.66</v>
      </c>
      <c r="M1117" s="208">
        <v>-25654.799999999999</v>
      </c>
      <c r="N1117" s="208">
        <v>-25654.799999999999</v>
      </c>
      <c r="O1117" s="208">
        <v>-15240.79</v>
      </c>
      <c r="P1117" s="208">
        <v>-38317.230000000003</v>
      </c>
      <c r="Q1117" s="208">
        <v>-59852.97</v>
      </c>
      <c r="R1117" s="208">
        <v>-11603</v>
      </c>
      <c r="S1117" s="208">
        <v>-18715.060000000001</v>
      </c>
      <c r="T1117" s="208">
        <v>-24947.09</v>
      </c>
      <c r="U1117" s="208">
        <v>-5254.94</v>
      </c>
      <c r="V1117" s="208">
        <v>-10003.94</v>
      </c>
      <c r="W1117" s="208">
        <v>-14959.18</v>
      </c>
      <c r="X1117" s="208">
        <v>-8952.41</v>
      </c>
      <c r="Y1117" s="208">
        <v>-23931.119999999999</v>
      </c>
      <c r="Z1117" s="208">
        <v>-46205.72</v>
      </c>
      <c r="AA1117" s="178">
        <f t="shared" si="34"/>
        <v>-46205.72</v>
      </c>
    </row>
    <row r="1118" spans="1:27" ht="15.75" thickBot="1" x14ac:dyDescent="0.3">
      <c r="A1118" s="254" t="str">
        <f t="shared" si="35"/>
        <v>241327</v>
      </c>
      <c r="B1118" s="189" t="s">
        <v>2815</v>
      </c>
      <c r="C1118" s="188" t="s">
        <v>2816</v>
      </c>
      <c r="D1118" s="188" t="s">
        <v>5</v>
      </c>
      <c r="E1118" s="209">
        <v>-17308.23</v>
      </c>
      <c r="F1118" s="209">
        <v>-25429.1</v>
      </c>
      <c r="G1118" s="209">
        <v>-32292.080000000002</v>
      </c>
      <c r="H1118" s="209">
        <v>-5458.36</v>
      </c>
      <c r="I1118" s="209">
        <v>-10430.25</v>
      </c>
      <c r="J1118" s="209">
        <v>-15921.71</v>
      </c>
      <c r="K1118" s="209">
        <v>-8174.4</v>
      </c>
      <c r="L1118" s="209">
        <v>-20431.13</v>
      </c>
      <c r="M1118" s="209">
        <v>-43159.67</v>
      </c>
      <c r="N1118" s="209">
        <v>-43159.67</v>
      </c>
      <c r="O1118" s="209">
        <v>-25438.78</v>
      </c>
      <c r="P1118" s="209">
        <v>-50214.18</v>
      </c>
      <c r="Q1118" s="209">
        <v>-77139.179999999993</v>
      </c>
      <c r="R1118" s="209">
        <v>-12406.99</v>
      </c>
      <c r="S1118" s="209">
        <v>-20269.64</v>
      </c>
      <c r="T1118" s="209">
        <v>-27075.35</v>
      </c>
      <c r="U1118" s="209">
        <v>-5957.49</v>
      </c>
      <c r="V1118" s="209">
        <v>-10869.32</v>
      </c>
      <c r="W1118" s="209">
        <v>-16150.01</v>
      </c>
      <c r="X1118" s="209">
        <v>-9936.2999999999993</v>
      </c>
      <c r="Y1118" s="209">
        <v>-26501.62</v>
      </c>
      <c r="Z1118" s="209">
        <v>-52480.7</v>
      </c>
      <c r="AA1118" s="178">
        <f t="shared" si="34"/>
        <v>-52480.7</v>
      </c>
    </row>
    <row r="1119" spans="1:27" ht="15.75" thickBot="1" x14ac:dyDescent="0.3">
      <c r="A1119" s="254" t="str">
        <f t="shared" si="35"/>
        <v>241343</v>
      </c>
      <c r="B1119" s="189" t="s">
        <v>2817</v>
      </c>
      <c r="C1119" s="188" t="s">
        <v>2818</v>
      </c>
      <c r="D1119" s="188" t="s">
        <v>5</v>
      </c>
      <c r="E1119" s="208">
        <v>-823.66</v>
      </c>
      <c r="F1119" s="208">
        <v>-1304.05</v>
      </c>
      <c r="G1119" s="208">
        <v>-1729.25</v>
      </c>
      <c r="H1119" s="208">
        <v>-406.74</v>
      </c>
      <c r="I1119" s="208">
        <v>-771.24</v>
      </c>
      <c r="J1119" s="208">
        <v>-1180.23</v>
      </c>
      <c r="K1119" s="208">
        <v>-565.96</v>
      </c>
      <c r="L1119" s="208">
        <v>-1464.44</v>
      </c>
      <c r="M1119" s="208">
        <v>-2936.04</v>
      </c>
      <c r="N1119" s="208">
        <v>-2936.04</v>
      </c>
      <c r="O1119" s="208">
        <v>-1884.29</v>
      </c>
      <c r="P1119" s="208">
        <v>-3810.84</v>
      </c>
      <c r="Q1119" s="208">
        <v>-5696.83</v>
      </c>
      <c r="R1119" s="208">
        <v>-854.35</v>
      </c>
      <c r="S1119" s="208">
        <v>-1398.62</v>
      </c>
      <c r="T1119" s="208">
        <v>-1847.87</v>
      </c>
      <c r="U1119" s="208">
        <v>-473.4</v>
      </c>
      <c r="V1119" s="208">
        <v>-893.54</v>
      </c>
      <c r="W1119" s="208">
        <v>-1386.88</v>
      </c>
      <c r="X1119" s="208">
        <v>-999.22</v>
      </c>
      <c r="Y1119" s="208">
        <v>-2493.39</v>
      </c>
      <c r="Z1119" s="208">
        <v>-4724.78</v>
      </c>
      <c r="AA1119" s="178">
        <f t="shared" si="34"/>
        <v>-4724.78</v>
      </c>
    </row>
    <row r="1120" spans="1:27" ht="15.75" thickBot="1" x14ac:dyDescent="0.3">
      <c r="A1120" s="254" t="str">
        <f t="shared" si="35"/>
        <v>241344</v>
      </c>
      <c r="B1120" s="189" t="s">
        <v>2819</v>
      </c>
      <c r="C1120" s="188" t="s">
        <v>2820</v>
      </c>
      <c r="D1120" s="188" t="s">
        <v>5</v>
      </c>
      <c r="E1120" s="209">
        <v>-16973.71</v>
      </c>
      <c r="F1120" s="209">
        <v>-18431.46</v>
      </c>
      <c r="G1120" s="209">
        <v>-19806.810000000001</v>
      </c>
      <c r="H1120" s="209">
        <v>-20598.79</v>
      </c>
      <c r="I1120" s="209">
        <v>-21579.15</v>
      </c>
      <c r="J1120" s="209">
        <v>-23018.240000000002</v>
      </c>
      <c r="K1120" s="209">
        <v>-24963.040000000001</v>
      </c>
      <c r="L1120" s="209">
        <v>-27855.74</v>
      </c>
      <c r="M1120" s="209">
        <v>-32389.34</v>
      </c>
      <c r="N1120" s="209">
        <v>-32389.34</v>
      </c>
      <c r="O1120" s="209">
        <v>-37560.400000000001</v>
      </c>
      <c r="P1120" s="209">
        <v>-10350.799999999999</v>
      </c>
      <c r="Q1120" s="209">
        <v>-15278.01</v>
      </c>
      <c r="R1120" s="209">
        <v>-17601.150000000001</v>
      </c>
      <c r="S1120" s="209">
        <v>-19569</v>
      </c>
      <c r="T1120" s="209">
        <v>-20909.14</v>
      </c>
      <c r="U1120" s="209">
        <v>-22168.46</v>
      </c>
      <c r="V1120" s="209">
        <v>-23236.33</v>
      </c>
      <c r="W1120" s="209">
        <v>-24451.279999999999</v>
      </c>
      <c r="X1120" s="209">
        <v>-26796.53</v>
      </c>
      <c r="Y1120" s="209">
        <v>-30536.19</v>
      </c>
      <c r="Z1120" s="209">
        <v>-36199.040000000001</v>
      </c>
      <c r="AA1120" s="178">
        <f t="shared" si="34"/>
        <v>-36199.040000000001</v>
      </c>
    </row>
    <row r="1121" spans="1:27" ht="15.75" thickBot="1" x14ac:dyDescent="0.3">
      <c r="A1121" s="254" t="str">
        <f t="shared" si="35"/>
        <v>241350</v>
      </c>
      <c r="B1121" s="189" t="s">
        <v>2821</v>
      </c>
      <c r="C1121" s="188" t="s">
        <v>2822</v>
      </c>
      <c r="D1121" s="188" t="s">
        <v>5</v>
      </c>
      <c r="E1121" s="208">
        <v>-84644.15</v>
      </c>
      <c r="F1121" s="208">
        <v>-92927.16</v>
      </c>
      <c r="G1121" s="208">
        <v>-100727.57</v>
      </c>
      <c r="H1121" s="208">
        <v>-107039.67999999999</v>
      </c>
      <c r="I1121" s="208">
        <v>-113315.22</v>
      </c>
      <c r="J1121" s="208">
        <v>-120544.13</v>
      </c>
      <c r="K1121" s="208">
        <v>-131572.17000000001</v>
      </c>
      <c r="L1121" s="208">
        <v>-150357.64000000001</v>
      </c>
      <c r="M1121" s="208">
        <v>-173660.04</v>
      </c>
      <c r="N1121" s="208">
        <v>-173660.04</v>
      </c>
      <c r="O1121" s="208">
        <v>-199014.84</v>
      </c>
      <c r="P1121" s="208">
        <v>-52630.55</v>
      </c>
      <c r="Q1121" s="208">
        <v>-72800.69</v>
      </c>
      <c r="R1121" s="208">
        <v>-85681.98</v>
      </c>
      <c r="S1121" s="208">
        <v>-95122.880000000005</v>
      </c>
      <c r="T1121" s="208">
        <v>-102107.74</v>
      </c>
      <c r="U1121" s="208">
        <v>-108916.94</v>
      </c>
      <c r="V1121" s="208">
        <v>-114933.21</v>
      </c>
      <c r="W1121" s="208">
        <v>-121688.95</v>
      </c>
      <c r="X1121" s="208">
        <v>-135223.49</v>
      </c>
      <c r="Y1121" s="208">
        <v>-157858.78</v>
      </c>
      <c r="Z1121" s="208">
        <v>-188554.09</v>
      </c>
      <c r="AA1121" s="178">
        <f t="shared" si="34"/>
        <v>-188554.09</v>
      </c>
    </row>
    <row r="1122" spans="1:27" ht="15.75" thickBot="1" x14ac:dyDescent="0.3">
      <c r="A1122" s="254" t="str">
        <f t="shared" si="35"/>
        <v>241351</v>
      </c>
      <c r="B1122" s="189" t="s">
        <v>2823</v>
      </c>
      <c r="C1122" s="188" t="s">
        <v>2824</v>
      </c>
      <c r="D1122" s="188" t="s">
        <v>5</v>
      </c>
      <c r="E1122" s="209">
        <v>-12157.06</v>
      </c>
      <c r="F1122" s="209">
        <v>-20753.38</v>
      </c>
      <c r="G1122" s="209">
        <v>-26082.98</v>
      </c>
      <c r="H1122" s="209">
        <v>-3311.5</v>
      </c>
      <c r="I1122" s="209">
        <v>-7482.48</v>
      </c>
      <c r="J1122" s="209">
        <v>-11462.13</v>
      </c>
      <c r="K1122" s="209">
        <v>-4639.6000000000004</v>
      </c>
      <c r="L1122" s="209">
        <v>-11155.22</v>
      </c>
      <c r="M1122" s="209">
        <v>-23184.22</v>
      </c>
      <c r="N1122" s="209">
        <v>-23184.22</v>
      </c>
      <c r="O1122" s="209">
        <v>-15736.32</v>
      </c>
      <c r="P1122" s="209">
        <v>-31399.42</v>
      </c>
      <c r="Q1122" s="209">
        <v>-49879.5</v>
      </c>
      <c r="R1122" s="209">
        <v>-12479.83</v>
      </c>
      <c r="S1122" s="209">
        <v>-20731.71</v>
      </c>
      <c r="T1122" s="209">
        <v>-25975.360000000001</v>
      </c>
      <c r="U1122" s="209">
        <v>-4392.3100000000004</v>
      </c>
      <c r="V1122" s="209">
        <v>-9378.5400000000009</v>
      </c>
      <c r="W1122" s="209">
        <v>-12545.82</v>
      </c>
      <c r="X1122" s="209">
        <v>-4632.03</v>
      </c>
      <c r="Y1122" s="209">
        <v>-14163.4</v>
      </c>
      <c r="Z1122" s="209">
        <v>-28097.01</v>
      </c>
      <c r="AA1122" s="178">
        <f t="shared" si="34"/>
        <v>-28097.01</v>
      </c>
    </row>
    <row r="1123" spans="1:27" ht="15.75" thickBot="1" x14ac:dyDescent="0.3">
      <c r="A1123" s="254" t="str">
        <f t="shared" si="35"/>
        <v>241364</v>
      </c>
      <c r="B1123" s="189" t="s">
        <v>2825</v>
      </c>
      <c r="C1123" s="188" t="s">
        <v>2826</v>
      </c>
      <c r="D1123" s="188" t="s">
        <v>5</v>
      </c>
      <c r="E1123" s="208">
        <v>-4063.14</v>
      </c>
      <c r="F1123" s="208">
        <v>-4411.1000000000004</v>
      </c>
      <c r="G1123" s="208">
        <v>-4726.7299999999996</v>
      </c>
      <c r="H1123" s="208">
        <v>-5000.8900000000003</v>
      </c>
      <c r="I1123" s="208">
        <v>-5249.64</v>
      </c>
      <c r="J1123" s="208">
        <v>-5512.47</v>
      </c>
      <c r="K1123" s="208">
        <v>-5894.98</v>
      </c>
      <c r="L1123" s="208">
        <v>-6510.32</v>
      </c>
      <c r="M1123" s="208">
        <v>-7470.25</v>
      </c>
      <c r="N1123" s="208">
        <v>-7470.25</v>
      </c>
      <c r="O1123" s="208">
        <v>-8591.4699999999993</v>
      </c>
      <c r="P1123" s="208">
        <v>-2253.17</v>
      </c>
      <c r="Q1123" s="208">
        <v>-3349.69</v>
      </c>
      <c r="R1123" s="208">
        <v>-3924.62</v>
      </c>
      <c r="S1123" s="208">
        <v>-4283.6099999999997</v>
      </c>
      <c r="T1123" s="208">
        <v>-4567.6099999999997</v>
      </c>
      <c r="U1123" s="208">
        <v>-4844.71</v>
      </c>
      <c r="V1123" s="208">
        <v>-5080.5</v>
      </c>
      <c r="W1123" s="208">
        <v>-5342.86</v>
      </c>
      <c r="X1123" s="208">
        <v>-5870.52</v>
      </c>
      <c r="Y1123" s="208">
        <v>-6704.46</v>
      </c>
      <c r="Z1123" s="208">
        <v>-7989.1</v>
      </c>
      <c r="AA1123" s="178">
        <f t="shared" si="34"/>
        <v>-7989.1</v>
      </c>
    </row>
    <row r="1124" spans="1:27" ht="15.75" thickBot="1" x14ac:dyDescent="0.3">
      <c r="A1124" s="254" t="str">
        <f t="shared" si="35"/>
        <v>241419</v>
      </c>
      <c r="B1124" s="189" t="s">
        <v>2827</v>
      </c>
      <c r="C1124" s="188" t="s">
        <v>2828</v>
      </c>
      <c r="D1124" s="188" t="s">
        <v>5</v>
      </c>
      <c r="E1124" s="209">
        <v>-21.04</v>
      </c>
      <c r="F1124" s="209">
        <v>-3170.78</v>
      </c>
      <c r="G1124" s="209">
        <v>-5161.1400000000003</v>
      </c>
      <c r="H1124" s="209">
        <v>-1643.66</v>
      </c>
      <c r="I1124" s="209">
        <v>-3094.71</v>
      </c>
      <c r="J1124" s="209">
        <v>-4430.51</v>
      </c>
      <c r="K1124" s="209">
        <v>-1631.38</v>
      </c>
      <c r="L1124" s="209">
        <v>-4091.8</v>
      </c>
      <c r="M1124" s="209">
        <v>-8409.2800000000007</v>
      </c>
      <c r="N1124" s="209">
        <v>-8409.2800000000007</v>
      </c>
      <c r="O1124" s="209">
        <v>-5691.03</v>
      </c>
      <c r="P1124" s="209">
        <v>-11042.14</v>
      </c>
      <c r="Q1124" s="209">
        <v>-17239.09</v>
      </c>
      <c r="R1124" s="209">
        <v>-4343.4799999999996</v>
      </c>
      <c r="S1124" s="209">
        <v>-7087.8</v>
      </c>
      <c r="T1124" s="209">
        <v>-8962.5400000000009</v>
      </c>
      <c r="U1124" s="209">
        <v>-1515.02</v>
      </c>
      <c r="V1124" s="209">
        <v>-3026.52</v>
      </c>
      <c r="W1124" s="209">
        <v>-4293.34</v>
      </c>
      <c r="X1124" s="209">
        <v>-1722.29</v>
      </c>
      <c r="Y1124" s="209">
        <v>-4905.91</v>
      </c>
      <c r="Z1124" s="209">
        <v>-9434</v>
      </c>
      <c r="AA1124" s="178">
        <f t="shared" si="34"/>
        <v>-9434</v>
      </c>
    </row>
    <row r="1125" spans="1:27" ht="15.75" thickBot="1" x14ac:dyDescent="0.3">
      <c r="A1125" s="254" t="str">
        <f t="shared" si="35"/>
        <v>500180</v>
      </c>
      <c r="B1125" s="240" t="s">
        <v>2829</v>
      </c>
      <c r="C1125" s="245">
        <v>500180</v>
      </c>
      <c r="D1125" s="257"/>
      <c r="E1125" s="208">
        <v>0</v>
      </c>
      <c r="F1125" s="208">
        <v>0</v>
      </c>
      <c r="G1125" s="208">
        <v>0</v>
      </c>
      <c r="H1125" s="208">
        <v>0</v>
      </c>
      <c r="I1125" s="208">
        <v>0</v>
      </c>
      <c r="J1125" s="208">
        <v>0</v>
      </c>
      <c r="K1125" s="208">
        <v>0</v>
      </c>
      <c r="L1125" s="208">
        <v>0</v>
      </c>
      <c r="M1125" s="208">
        <v>0</v>
      </c>
      <c r="N1125" s="208">
        <v>0</v>
      </c>
      <c r="O1125" s="208">
        <v>0</v>
      </c>
      <c r="P1125" s="208">
        <v>0</v>
      </c>
      <c r="Q1125" s="208">
        <v>0</v>
      </c>
      <c r="R1125" s="208">
        <v>0</v>
      </c>
      <c r="S1125" s="208">
        <v>0</v>
      </c>
      <c r="T1125" s="208">
        <v>0</v>
      </c>
      <c r="U1125" s="208">
        <v>0</v>
      </c>
      <c r="V1125" s="208">
        <v>0</v>
      </c>
      <c r="W1125" s="208">
        <v>0</v>
      </c>
      <c r="X1125" s="208">
        <v>0</v>
      </c>
      <c r="Y1125" s="208">
        <v>0</v>
      </c>
      <c r="Z1125" s="208">
        <v>0</v>
      </c>
      <c r="AA1125" s="178">
        <f t="shared" si="34"/>
        <v>0</v>
      </c>
    </row>
    <row r="1126" spans="1:27" ht="15.75" thickBot="1" x14ac:dyDescent="0.3">
      <c r="A1126" s="254" t="str">
        <f t="shared" si="35"/>
        <v>243048</v>
      </c>
      <c r="B1126" s="189" t="s">
        <v>1315</v>
      </c>
      <c r="C1126" s="188" t="s">
        <v>1316</v>
      </c>
      <c r="D1126" s="188" t="s">
        <v>5</v>
      </c>
      <c r="E1126" s="209">
        <v>0</v>
      </c>
      <c r="F1126" s="209">
        <v>0</v>
      </c>
      <c r="G1126" s="209">
        <v>0</v>
      </c>
      <c r="H1126" s="209">
        <v>0</v>
      </c>
      <c r="I1126" s="209">
        <v>0</v>
      </c>
      <c r="J1126" s="209">
        <v>0</v>
      </c>
      <c r="K1126" s="209">
        <v>0</v>
      </c>
      <c r="L1126" s="209">
        <v>0</v>
      </c>
      <c r="M1126" s="209">
        <v>0</v>
      </c>
      <c r="N1126" s="209">
        <v>0</v>
      </c>
      <c r="O1126" s="209">
        <v>0</v>
      </c>
      <c r="P1126" s="209">
        <v>0</v>
      </c>
      <c r="Q1126" s="209">
        <v>0</v>
      </c>
      <c r="R1126" s="209">
        <v>0</v>
      </c>
      <c r="S1126" s="209">
        <v>0</v>
      </c>
      <c r="T1126" s="209">
        <v>0</v>
      </c>
      <c r="U1126" s="209">
        <v>0</v>
      </c>
      <c r="V1126" s="209">
        <v>0</v>
      </c>
      <c r="W1126" s="209">
        <v>0</v>
      </c>
      <c r="X1126" s="209">
        <v>0</v>
      </c>
      <c r="Y1126" s="209">
        <v>0</v>
      </c>
      <c r="Z1126" s="209">
        <v>0</v>
      </c>
      <c r="AA1126" s="178">
        <f t="shared" si="34"/>
        <v>0</v>
      </c>
    </row>
    <row r="1127" spans="1:27" ht="15.75" thickBot="1" x14ac:dyDescent="0.3">
      <c r="A1127" s="254" t="str">
        <f t="shared" si="35"/>
        <v>500181</v>
      </c>
      <c r="B1127" s="240" t="s">
        <v>1318</v>
      </c>
      <c r="C1127" s="245">
        <v>500181</v>
      </c>
      <c r="D1127" s="257"/>
      <c r="E1127" s="208">
        <v>-30423510.850000001</v>
      </c>
      <c r="F1127" s="208">
        <v>-29246619.530000001</v>
      </c>
      <c r="G1127" s="208">
        <v>-23660325.399999999</v>
      </c>
      <c r="H1127" s="208">
        <v>-25356947.079999998</v>
      </c>
      <c r="I1127" s="208">
        <v>-25070547.789999999</v>
      </c>
      <c r="J1127" s="208">
        <v>-27092932.920000002</v>
      </c>
      <c r="K1127" s="208">
        <v>-29262391.379999999</v>
      </c>
      <c r="L1127" s="208">
        <v>-29738607.629999999</v>
      </c>
      <c r="M1127" s="208">
        <v>-43745284.909999996</v>
      </c>
      <c r="N1127" s="208">
        <v>-43745284.909999996</v>
      </c>
      <c r="O1127" s="208">
        <v>-47505951.770000003</v>
      </c>
      <c r="P1127" s="208">
        <v>-47724041.869999997</v>
      </c>
      <c r="Q1127" s="208">
        <v>-43100119.859999999</v>
      </c>
      <c r="R1127" s="208">
        <v>-44237822.109999999</v>
      </c>
      <c r="S1127" s="208">
        <v>-43128270.939999998</v>
      </c>
      <c r="T1127" s="208">
        <v>-27310489.449999999</v>
      </c>
      <c r="U1127" s="208">
        <v>-29290328.850000001</v>
      </c>
      <c r="V1127" s="208">
        <v>-28926177.34</v>
      </c>
      <c r="W1127" s="208">
        <v>-31396374.460000001</v>
      </c>
      <c r="X1127" s="208">
        <v>-31970252.329999998</v>
      </c>
      <c r="Y1127" s="208">
        <v>-32883218.690000001</v>
      </c>
      <c r="Z1127" s="208">
        <v>-47543490.359999999</v>
      </c>
      <c r="AA1127" s="178">
        <f t="shared" si="34"/>
        <v>-47543490.359999999</v>
      </c>
    </row>
    <row r="1128" spans="1:27" ht="15.75" thickBot="1" x14ac:dyDescent="0.3">
      <c r="A1128" s="254" t="str">
        <f t="shared" si="35"/>
        <v>228100</v>
      </c>
      <c r="B1128" s="189" t="s">
        <v>2831</v>
      </c>
      <c r="C1128" s="188" t="s">
        <v>2832</v>
      </c>
      <c r="D1128" s="188" t="s">
        <v>5</v>
      </c>
      <c r="E1128" s="209">
        <v>-2012951.81</v>
      </c>
      <c r="F1128" s="209">
        <v>-2012951.81</v>
      </c>
      <c r="G1128" s="209">
        <v>-2012951.81</v>
      </c>
      <c r="H1128" s="209">
        <v>-2012951.81</v>
      </c>
      <c r="I1128" s="209">
        <v>-2012951.81</v>
      </c>
      <c r="J1128" s="209">
        <v>-2012951.81</v>
      </c>
      <c r="K1128" s="209">
        <v>-2012951.81</v>
      </c>
      <c r="L1128" s="209">
        <v>-2012951.81</v>
      </c>
      <c r="M1128" s="209">
        <v>-2208153</v>
      </c>
      <c r="N1128" s="209">
        <v>-2208153</v>
      </c>
      <c r="O1128" s="209">
        <v>-2208153</v>
      </c>
      <c r="P1128" s="209">
        <v>-2208153</v>
      </c>
      <c r="Q1128" s="209">
        <v>-2208153</v>
      </c>
      <c r="R1128" s="209">
        <v>-2208153</v>
      </c>
      <c r="S1128" s="209">
        <v>-2208153</v>
      </c>
      <c r="T1128" s="209">
        <v>-2208153</v>
      </c>
      <c r="U1128" s="209">
        <v>-2208153</v>
      </c>
      <c r="V1128" s="209">
        <v>-2208153</v>
      </c>
      <c r="W1128" s="209">
        <v>-2208153</v>
      </c>
      <c r="X1128" s="209">
        <v>-2208153</v>
      </c>
      <c r="Y1128" s="209">
        <v>-2208153</v>
      </c>
      <c r="Z1128" s="209">
        <v>-2222461</v>
      </c>
      <c r="AA1128" s="178">
        <f t="shared" si="34"/>
        <v>-2222461</v>
      </c>
    </row>
    <row r="1129" spans="1:27" ht="15.75" thickBot="1" x14ac:dyDescent="0.3">
      <c r="A1129" s="254" t="str">
        <f t="shared" si="35"/>
        <v>228102</v>
      </c>
      <c r="B1129" s="189" t="s">
        <v>2833</v>
      </c>
      <c r="C1129" s="188" t="s">
        <v>2834</v>
      </c>
      <c r="D1129" s="188" t="s">
        <v>5</v>
      </c>
      <c r="E1129" s="208">
        <v>-48125.72</v>
      </c>
      <c r="F1129" s="208">
        <v>-42796.65</v>
      </c>
      <c r="G1129" s="208">
        <v>-37467.58</v>
      </c>
      <c r="H1129" s="208">
        <v>-32138.51</v>
      </c>
      <c r="I1129" s="208">
        <v>-26809.439999999999</v>
      </c>
      <c r="J1129" s="208">
        <v>-7442</v>
      </c>
      <c r="K1129" s="208">
        <v>-7442</v>
      </c>
      <c r="L1129" s="208">
        <v>-7442</v>
      </c>
      <c r="M1129" s="208">
        <v>-97295</v>
      </c>
      <c r="N1129" s="208">
        <v>-97295</v>
      </c>
      <c r="O1129" s="208">
        <v>-88949.95</v>
      </c>
      <c r="P1129" s="208">
        <v>-80604.899999999994</v>
      </c>
      <c r="Q1129" s="208">
        <v>-72259.850000000006</v>
      </c>
      <c r="R1129" s="208">
        <v>-63914.8</v>
      </c>
      <c r="S1129" s="208">
        <v>-55569.75</v>
      </c>
      <c r="T1129" s="208">
        <v>-47224.7</v>
      </c>
      <c r="U1129" s="208">
        <v>-38879.65</v>
      </c>
      <c r="V1129" s="208">
        <v>-30534.6</v>
      </c>
      <c r="W1129" s="208">
        <v>-22189.55</v>
      </c>
      <c r="X1129" s="208">
        <v>-13844.5</v>
      </c>
      <c r="Y1129" s="208">
        <v>-5499.45</v>
      </c>
      <c r="Z1129" s="208">
        <v>-103017</v>
      </c>
      <c r="AA1129" s="178">
        <f t="shared" si="34"/>
        <v>-103017</v>
      </c>
    </row>
    <row r="1130" spans="1:27" ht="15.75" thickBot="1" x14ac:dyDescent="0.3">
      <c r="A1130" s="254" t="str">
        <f t="shared" si="35"/>
        <v>228106</v>
      </c>
      <c r="B1130" s="189" t="s">
        <v>2835</v>
      </c>
      <c r="C1130" s="188" t="s">
        <v>2836</v>
      </c>
      <c r="D1130" s="188" t="s">
        <v>5</v>
      </c>
      <c r="E1130" s="209">
        <v>-1835541</v>
      </c>
      <c r="F1130" s="209">
        <v>-1835541</v>
      </c>
      <c r="G1130" s="209">
        <v>-1835541</v>
      </c>
      <c r="H1130" s="209">
        <v>-1835541</v>
      </c>
      <c r="I1130" s="209">
        <v>-1835541</v>
      </c>
      <c r="J1130" s="209">
        <v>-1835541</v>
      </c>
      <c r="K1130" s="209">
        <v>-1835541</v>
      </c>
      <c r="L1130" s="209">
        <v>-1835541</v>
      </c>
      <c r="M1130" s="209">
        <v>-1751506</v>
      </c>
      <c r="N1130" s="209">
        <v>-1751506</v>
      </c>
      <c r="O1130" s="209">
        <v>-1751506</v>
      </c>
      <c r="P1130" s="209">
        <v>-1751506</v>
      </c>
      <c r="Q1130" s="209">
        <v>-1751506</v>
      </c>
      <c r="R1130" s="209">
        <v>-1751506</v>
      </c>
      <c r="S1130" s="209">
        <v>-1751506</v>
      </c>
      <c r="T1130" s="209">
        <v>-1751506</v>
      </c>
      <c r="U1130" s="209">
        <v>-1751506</v>
      </c>
      <c r="V1130" s="209">
        <v>-1751506</v>
      </c>
      <c r="W1130" s="209">
        <v>-1751506</v>
      </c>
      <c r="X1130" s="209">
        <v>-1751506</v>
      </c>
      <c r="Y1130" s="209">
        <v>-1751506</v>
      </c>
      <c r="Z1130" s="209">
        <v>-1729348</v>
      </c>
      <c r="AA1130" s="178">
        <f t="shared" si="34"/>
        <v>-1729348</v>
      </c>
    </row>
    <row r="1131" spans="1:27" ht="15.75" thickBot="1" x14ac:dyDescent="0.3">
      <c r="A1131" s="254" t="str">
        <f t="shared" si="35"/>
        <v>232132</v>
      </c>
      <c r="B1131" s="189" t="s">
        <v>2837</v>
      </c>
      <c r="C1131" s="188" t="s">
        <v>2838</v>
      </c>
      <c r="D1131" s="188" t="s">
        <v>5</v>
      </c>
      <c r="E1131" s="208">
        <v>0</v>
      </c>
      <c r="F1131" s="208">
        <v>0</v>
      </c>
      <c r="G1131" s="208">
        <v>0</v>
      </c>
      <c r="H1131" s="208">
        <v>0</v>
      </c>
      <c r="I1131" s="208">
        <v>0</v>
      </c>
      <c r="J1131" s="208">
        <v>0</v>
      </c>
      <c r="K1131" s="208">
        <v>0</v>
      </c>
      <c r="L1131" s="208">
        <v>0</v>
      </c>
      <c r="M1131" s="208">
        <v>0</v>
      </c>
      <c r="N1131" s="208">
        <v>0</v>
      </c>
      <c r="O1131" s="208">
        <v>0</v>
      </c>
      <c r="P1131" s="208">
        <v>0</v>
      </c>
      <c r="Q1131" s="208">
        <v>0</v>
      </c>
      <c r="R1131" s="208">
        <v>0</v>
      </c>
      <c r="S1131" s="208">
        <v>0</v>
      </c>
      <c r="T1131" s="208">
        <v>0</v>
      </c>
      <c r="U1131" s="208">
        <v>0</v>
      </c>
      <c r="V1131" s="208">
        <v>0</v>
      </c>
      <c r="W1131" s="208">
        <v>0</v>
      </c>
      <c r="X1131" s="208">
        <v>0</v>
      </c>
      <c r="Y1131" s="208">
        <v>0</v>
      </c>
      <c r="Z1131" s="208">
        <v>0</v>
      </c>
      <c r="AA1131" s="178">
        <f t="shared" si="34"/>
        <v>0</v>
      </c>
    </row>
    <row r="1132" spans="1:27" ht="15.75" thickBot="1" x14ac:dyDescent="0.3">
      <c r="A1132" s="254" t="str">
        <f t="shared" si="35"/>
        <v>232199</v>
      </c>
      <c r="B1132" s="189" t="s">
        <v>2839</v>
      </c>
      <c r="C1132" s="188" t="s">
        <v>2840</v>
      </c>
      <c r="D1132" s="188" t="s">
        <v>5</v>
      </c>
      <c r="E1132" s="209">
        <v>0</v>
      </c>
      <c r="F1132" s="209">
        <v>0</v>
      </c>
      <c r="G1132" s="209">
        <v>0</v>
      </c>
      <c r="H1132" s="209">
        <v>0</v>
      </c>
      <c r="I1132" s="209">
        <v>0</v>
      </c>
      <c r="J1132" s="209">
        <v>0</v>
      </c>
      <c r="K1132" s="209">
        <v>0</v>
      </c>
      <c r="L1132" s="209">
        <v>0</v>
      </c>
      <c r="M1132" s="209">
        <v>0</v>
      </c>
      <c r="N1132" s="209">
        <v>0</v>
      </c>
      <c r="O1132" s="209">
        <v>0</v>
      </c>
      <c r="P1132" s="209">
        <v>0</v>
      </c>
      <c r="Q1132" s="209">
        <v>0</v>
      </c>
      <c r="R1132" s="209">
        <v>0</v>
      </c>
      <c r="S1132" s="209">
        <v>0</v>
      </c>
      <c r="T1132" s="209">
        <v>0</v>
      </c>
      <c r="U1132" s="209">
        <v>0</v>
      </c>
      <c r="V1132" s="209">
        <v>0</v>
      </c>
      <c r="W1132" s="209">
        <v>0</v>
      </c>
      <c r="X1132" s="209">
        <v>0</v>
      </c>
      <c r="Y1132" s="209">
        <v>0</v>
      </c>
      <c r="Z1132" s="209">
        <v>0</v>
      </c>
      <c r="AA1132" s="178">
        <f t="shared" si="34"/>
        <v>0</v>
      </c>
    </row>
    <row r="1133" spans="1:27" ht="15.75" thickBot="1" x14ac:dyDescent="0.3">
      <c r="A1133" s="254" t="str">
        <f t="shared" si="35"/>
        <v>232209</v>
      </c>
      <c r="B1133" s="189" t="s">
        <v>2839</v>
      </c>
      <c r="C1133" s="188" t="s">
        <v>2841</v>
      </c>
      <c r="D1133" s="188" t="s">
        <v>5</v>
      </c>
      <c r="E1133" s="208">
        <v>0</v>
      </c>
      <c r="F1133" s="208">
        <v>0</v>
      </c>
      <c r="G1133" s="208">
        <v>0</v>
      </c>
      <c r="H1133" s="208">
        <v>0</v>
      </c>
      <c r="I1133" s="208">
        <v>0</v>
      </c>
      <c r="J1133" s="208">
        <v>0</v>
      </c>
      <c r="K1133" s="208">
        <v>0</v>
      </c>
      <c r="L1133" s="208">
        <v>0</v>
      </c>
      <c r="M1133" s="208">
        <v>0</v>
      </c>
      <c r="N1133" s="208">
        <v>0</v>
      </c>
      <c r="O1133" s="208">
        <v>0</v>
      </c>
      <c r="P1133" s="208">
        <v>0</v>
      </c>
      <c r="Q1133" s="208">
        <v>0</v>
      </c>
      <c r="R1133" s="208">
        <v>0</v>
      </c>
      <c r="S1133" s="208">
        <v>0</v>
      </c>
      <c r="T1133" s="208">
        <v>0</v>
      </c>
      <c r="U1133" s="208">
        <v>0</v>
      </c>
      <c r="V1133" s="208">
        <v>0</v>
      </c>
      <c r="W1133" s="208">
        <v>0</v>
      </c>
      <c r="X1133" s="208">
        <v>0</v>
      </c>
      <c r="Y1133" s="208">
        <v>0</v>
      </c>
      <c r="Z1133" s="208">
        <v>0</v>
      </c>
      <c r="AA1133" s="178">
        <f t="shared" si="34"/>
        <v>0</v>
      </c>
    </row>
    <row r="1134" spans="1:27" ht="15.75" thickBot="1" x14ac:dyDescent="0.3">
      <c r="A1134" s="254" t="str">
        <f t="shared" si="35"/>
        <v>242000</v>
      </c>
      <c r="B1134" s="189" t="s">
        <v>2842</v>
      </c>
      <c r="C1134" s="188" t="s">
        <v>2843</v>
      </c>
      <c r="D1134" s="188" t="s">
        <v>5</v>
      </c>
      <c r="E1134" s="209">
        <v>-16763812</v>
      </c>
      <c r="F1134" s="209">
        <v>-16763812</v>
      </c>
      <c r="G1134" s="209">
        <v>-14495507</v>
      </c>
      <c r="H1134" s="209">
        <v>-14495507</v>
      </c>
      <c r="I1134" s="209">
        <v>-14495507</v>
      </c>
      <c r="J1134" s="209">
        <v>-18745582</v>
      </c>
      <c r="K1134" s="209">
        <v>-18745582</v>
      </c>
      <c r="L1134" s="209">
        <v>-18745582</v>
      </c>
      <c r="M1134" s="209">
        <v>-33111094</v>
      </c>
      <c r="N1134" s="209">
        <v>-33111094</v>
      </c>
      <c r="O1134" s="209">
        <v>-33111094</v>
      </c>
      <c r="P1134" s="209">
        <v>-33111094</v>
      </c>
      <c r="Q1134" s="209">
        <v>-30142840</v>
      </c>
      <c r="R1134" s="209">
        <v>-30142840</v>
      </c>
      <c r="S1134" s="209">
        <v>-30142840</v>
      </c>
      <c r="T1134" s="209">
        <v>-17577362</v>
      </c>
      <c r="U1134" s="209">
        <v>-17577362</v>
      </c>
      <c r="V1134" s="209">
        <v>-17577362</v>
      </c>
      <c r="W1134" s="209">
        <v>-22403178</v>
      </c>
      <c r="X1134" s="209">
        <v>-22403178</v>
      </c>
      <c r="Y1134" s="209">
        <v>-22403178</v>
      </c>
      <c r="Z1134" s="209">
        <v>-35015064</v>
      </c>
      <c r="AA1134" s="178">
        <f t="shared" si="34"/>
        <v>-35015064</v>
      </c>
    </row>
    <row r="1135" spans="1:27" ht="15.75" thickBot="1" x14ac:dyDescent="0.3">
      <c r="A1135" s="254" t="str">
        <f t="shared" si="35"/>
        <v>242003</v>
      </c>
      <c r="B1135" s="189" t="s">
        <v>2844</v>
      </c>
      <c r="C1135" s="188" t="s">
        <v>2845</v>
      </c>
      <c r="D1135" s="188" t="s">
        <v>5</v>
      </c>
      <c r="E1135" s="208">
        <v>796.98</v>
      </c>
      <c r="F1135" s="208">
        <v>403.98</v>
      </c>
      <c r="G1135" s="208">
        <v>403.98</v>
      </c>
      <c r="H1135" s="208">
        <v>-5368.46</v>
      </c>
      <c r="I1135" s="208">
        <v>403.98</v>
      </c>
      <c r="J1135" s="208">
        <v>-10397.02</v>
      </c>
      <c r="K1135" s="208">
        <v>11204.98</v>
      </c>
      <c r="L1135" s="208">
        <v>11051</v>
      </c>
      <c r="M1135" s="208">
        <v>-82.37</v>
      </c>
      <c r="N1135" s="208">
        <v>-82.37</v>
      </c>
      <c r="O1135" s="208">
        <v>10803.43</v>
      </c>
      <c r="P1135" s="208">
        <v>11081</v>
      </c>
      <c r="Q1135" s="208">
        <v>10721</v>
      </c>
      <c r="R1135" s="208">
        <v>10165.17</v>
      </c>
      <c r="S1135" s="208">
        <v>9615</v>
      </c>
      <c r="T1135" s="208">
        <v>10721</v>
      </c>
      <c r="U1135" s="208">
        <v>10473.43</v>
      </c>
      <c r="V1135" s="208">
        <v>10721</v>
      </c>
      <c r="W1135" s="208">
        <v>10801</v>
      </c>
      <c r="X1135" s="208">
        <v>8878</v>
      </c>
      <c r="Y1135" s="208">
        <v>8878</v>
      </c>
      <c r="Z1135" s="208">
        <v>8878</v>
      </c>
      <c r="AA1135" s="178">
        <f t="shared" si="34"/>
        <v>8878</v>
      </c>
    </row>
    <row r="1136" spans="1:27" ht="15.75" thickBot="1" x14ac:dyDescent="0.3">
      <c r="A1136" s="254" t="str">
        <f t="shared" si="35"/>
        <v>242008</v>
      </c>
      <c r="B1136" s="189" t="s">
        <v>2846</v>
      </c>
      <c r="C1136" s="188" t="s">
        <v>2847</v>
      </c>
      <c r="D1136" s="188" t="s">
        <v>5</v>
      </c>
      <c r="E1136" s="209">
        <v>-867083.13</v>
      </c>
      <c r="F1136" s="209">
        <v>-864349.8</v>
      </c>
      <c r="G1136" s="209">
        <v>-861616.47</v>
      </c>
      <c r="H1136" s="209">
        <v>-858838.14</v>
      </c>
      <c r="I1136" s="209">
        <v>-856104.81</v>
      </c>
      <c r="J1136" s="209">
        <v>-853371.48</v>
      </c>
      <c r="K1136" s="209">
        <v>-850528.61</v>
      </c>
      <c r="L1136" s="209">
        <v>-847735.74</v>
      </c>
      <c r="M1136" s="209">
        <v>-844942.87</v>
      </c>
      <c r="N1136" s="209">
        <v>-844942.87</v>
      </c>
      <c r="O1136" s="209">
        <v>-842100</v>
      </c>
      <c r="P1136" s="209">
        <v>-839307.13</v>
      </c>
      <c r="Q1136" s="209">
        <v>-836514.26</v>
      </c>
      <c r="R1136" s="209">
        <v>-833671.39</v>
      </c>
      <c r="S1136" s="209">
        <v>-830878.52</v>
      </c>
      <c r="T1136" s="209">
        <v>-828085.65</v>
      </c>
      <c r="U1136" s="209">
        <v>-825242.78</v>
      </c>
      <c r="V1136" s="209">
        <v>-822032.01</v>
      </c>
      <c r="W1136" s="209">
        <v>-819239.14</v>
      </c>
      <c r="X1136" s="209">
        <v>-816371.27</v>
      </c>
      <c r="Y1136" s="209">
        <v>-813322.96</v>
      </c>
      <c r="Z1136" s="209">
        <v>-810402.37</v>
      </c>
      <c r="AA1136" s="178">
        <f t="shared" si="34"/>
        <v>-810402.37</v>
      </c>
    </row>
    <row r="1137" spans="1:28" ht="15.75" thickBot="1" x14ac:dyDescent="0.3">
      <c r="A1137" s="254" t="str">
        <f t="shared" si="35"/>
        <v>242010</v>
      </c>
      <c r="B1137" s="189" t="s">
        <v>2848</v>
      </c>
      <c r="C1137" s="188" t="s">
        <v>2849</v>
      </c>
      <c r="D1137" s="188" t="s">
        <v>5</v>
      </c>
      <c r="E1137" s="208">
        <v>-369283</v>
      </c>
      <c r="F1137" s="208">
        <v>-354447.32</v>
      </c>
      <c r="G1137" s="208">
        <v>-347852.31</v>
      </c>
      <c r="H1137" s="208">
        <v>-359743.89</v>
      </c>
      <c r="I1137" s="208">
        <v>-364922.02</v>
      </c>
      <c r="J1137" s="208">
        <v>-334942.69</v>
      </c>
      <c r="K1137" s="208">
        <v>-340331.7</v>
      </c>
      <c r="L1137" s="208">
        <v>-305268.34000000003</v>
      </c>
      <c r="M1137" s="208">
        <v>-253803.57</v>
      </c>
      <c r="N1137" s="208">
        <v>-253803.57</v>
      </c>
      <c r="O1137" s="208">
        <v>-286438.57</v>
      </c>
      <c r="P1137" s="208">
        <v>-333544.40999999997</v>
      </c>
      <c r="Q1137" s="208">
        <v>-395929.3</v>
      </c>
      <c r="R1137" s="208">
        <v>-471576.77</v>
      </c>
      <c r="S1137" s="208">
        <v>-444680.47</v>
      </c>
      <c r="T1137" s="208">
        <v>-412980.66</v>
      </c>
      <c r="U1137" s="208">
        <v>-364643.06</v>
      </c>
      <c r="V1137" s="208">
        <v>-345770.61</v>
      </c>
      <c r="W1137" s="208">
        <v>-371392.44</v>
      </c>
      <c r="X1137" s="208">
        <v>-342029.03</v>
      </c>
      <c r="Y1137" s="208">
        <v>-523271.48</v>
      </c>
      <c r="Z1137" s="208">
        <v>-468730.17</v>
      </c>
      <c r="AA1137" s="178">
        <f t="shared" si="34"/>
        <v>-468730.17</v>
      </c>
    </row>
    <row r="1138" spans="1:28" ht="15.75" thickBot="1" x14ac:dyDescent="0.3">
      <c r="A1138" s="254" t="str">
        <f t="shared" si="35"/>
        <v>242011</v>
      </c>
      <c r="B1138" s="189" t="s">
        <v>2850</v>
      </c>
      <c r="C1138" s="188" t="s">
        <v>2851</v>
      </c>
      <c r="D1138" s="188" t="s">
        <v>5</v>
      </c>
      <c r="E1138" s="209">
        <v>-187346.36</v>
      </c>
      <c r="F1138" s="209">
        <v>-184613.03</v>
      </c>
      <c r="G1138" s="209">
        <v>-181879.7</v>
      </c>
      <c r="H1138" s="209">
        <v>-179101.37</v>
      </c>
      <c r="I1138" s="209">
        <v>-176368.04</v>
      </c>
      <c r="J1138" s="209">
        <v>-173634.71</v>
      </c>
      <c r="K1138" s="209">
        <v>-170791.84</v>
      </c>
      <c r="L1138" s="209">
        <v>-167998.97</v>
      </c>
      <c r="M1138" s="209">
        <v>-165206.1</v>
      </c>
      <c r="N1138" s="209">
        <v>-165206.1</v>
      </c>
      <c r="O1138" s="209">
        <v>-162363.23000000001</v>
      </c>
      <c r="P1138" s="209">
        <v>-156570.35999999999</v>
      </c>
      <c r="Q1138" s="209">
        <v>-156777.49</v>
      </c>
      <c r="R1138" s="209">
        <v>-153934.62</v>
      </c>
      <c r="S1138" s="209">
        <v>-151141.75</v>
      </c>
      <c r="T1138" s="209">
        <v>-147973.88</v>
      </c>
      <c r="U1138" s="209">
        <v>-145131.01</v>
      </c>
      <c r="V1138" s="209">
        <v>-142338.14000000001</v>
      </c>
      <c r="W1138" s="209">
        <v>-139545.26999999999</v>
      </c>
      <c r="X1138" s="209">
        <v>-136677.4</v>
      </c>
      <c r="Y1138" s="209">
        <v>-133629.09</v>
      </c>
      <c r="Z1138" s="209">
        <v>-130708.8</v>
      </c>
      <c r="AA1138" s="178">
        <f t="shared" si="34"/>
        <v>-130708.8</v>
      </c>
    </row>
    <row r="1139" spans="1:28" ht="15.75" thickBot="1" x14ac:dyDescent="0.3">
      <c r="A1139" s="254" t="str">
        <f t="shared" si="35"/>
        <v>242016</v>
      </c>
      <c r="B1139" s="189" t="s">
        <v>2852</v>
      </c>
      <c r="C1139" s="188" t="s">
        <v>2853</v>
      </c>
      <c r="D1139" s="188" t="s">
        <v>5</v>
      </c>
      <c r="E1139" s="208">
        <v>-41321.480000000003</v>
      </c>
      <c r="F1139" s="208">
        <v>-36996.61</v>
      </c>
      <c r="G1139" s="208">
        <v>-248663.52</v>
      </c>
      <c r="H1139" s="208">
        <v>-242630.7</v>
      </c>
      <c r="I1139" s="208">
        <v>-234928.36</v>
      </c>
      <c r="J1139" s="208">
        <v>-231026.8</v>
      </c>
      <c r="K1139" s="208">
        <v>-227125.24</v>
      </c>
      <c r="L1139" s="208">
        <v>-223223.67999999999</v>
      </c>
      <c r="M1139" s="208">
        <v>-219146.81</v>
      </c>
      <c r="N1139" s="208">
        <v>-219146.81</v>
      </c>
      <c r="O1139" s="208">
        <v>-210589.89</v>
      </c>
      <c r="P1139" s="208">
        <v>-206688.33</v>
      </c>
      <c r="Q1139" s="208">
        <v>-202636.77</v>
      </c>
      <c r="R1139" s="208">
        <v>-194663.96</v>
      </c>
      <c r="S1139" s="208">
        <v>-190762.4</v>
      </c>
      <c r="T1139" s="208">
        <v>-186748.34</v>
      </c>
      <c r="U1139" s="208">
        <v>-181854.57</v>
      </c>
      <c r="V1139" s="208">
        <v>-175365.29</v>
      </c>
      <c r="W1139" s="208">
        <v>-170508.96</v>
      </c>
      <c r="X1139" s="208">
        <v>-162885.18</v>
      </c>
      <c r="Y1139" s="208">
        <v>-147048.15</v>
      </c>
      <c r="Z1139" s="208">
        <v>-139603.51</v>
      </c>
      <c r="AA1139" s="178">
        <f t="shared" si="34"/>
        <v>-139603.51</v>
      </c>
    </row>
    <row r="1140" spans="1:28" ht="15.75" thickBot="1" x14ac:dyDescent="0.3">
      <c r="A1140" s="254" t="str">
        <f t="shared" si="35"/>
        <v>242017</v>
      </c>
      <c r="B1140" s="189" t="s">
        <v>2854</v>
      </c>
      <c r="C1140" s="188" t="s">
        <v>2855</v>
      </c>
      <c r="D1140" s="188" t="s">
        <v>5</v>
      </c>
      <c r="E1140" s="209">
        <v>0</v>
      </c>
      <c r="F1140" s="209">
        <v>0</v>
      </c>
      <c r="G1140" s="209">
        <v>0</v>
      </c>
      <c r="H1140" s="209">
        <v>0</v>
      </c>
      <c r="I1140" s="209">
        <v>0</v>
      </c>
      <c r="J1140" s="209">
        <v>-2746.02</v>
      </c>
      <c r="K1140" s="209">
        <v>0</v>
      </c>
      <c r="L1140" s="209">
        <v>0</v>
      </c>
      <c r="M1140" s="209">
        <v>0</v>
      </c>
      <c r="N1140" s="209">
        <v>0</v>
      </c>
      <c r="O1140" s="209">
        <v>0</v>
      </c>
      <c r="P1140" s="209">
        <v>0</v>
      </c>
      <c r="Q1140" s="209">
        <v>0</v>
      </c>
      <c r="R1140" s="209">
        <v>0</v>
      </c>
      <c r="S1140" s="209">
        <v>0</v>
      </c>
      <c r="T1140" s="209">
        <v>0</v>
      </c>
      <c r="U1140" s="209">
        <v>0</v>
      </c>
      <c r="V1140" s="209">
        <v>0</v>
      </c>
      <c r="W1140" s="209">
        <v>-2233.77</v>
      </c>
      <c r="X1140" s="209">
        <v>0</v>
      </c>
      <c r="Y1140" s="209">
        <v>0</v>
      </c>
      <c r="Z1140" s="209">
        <v>0</v>
      </c>
      <c r="AA1140" s="178">
        <f t="shared" si="34"/>
        <v>0</v>
      </c>
    </row>
    <row r="1141" spans="1:28" ht="15.75" thickBot="1" x14ac:dyDescent="0.3">
      <c r="A1141" s="254" t="str">
        <f t="shared" si="35"/>
        <v>242018</v>
      </c>
      <c r="B1141" s="189" t="s">
        <v>2856</v>
      </c>
      <c r="C1141" s="188" t="s">
        <v>2857</v>
      </c>
      <c r="D1141" s="188" t="s">
        <v>5</v>
      </c>
      <c r="E1141" s="208">
        <v>-1139536.42</v>
      </c>
      <c r="F1141" s="208">
        <v>-1133257.98</v>
      </c>
      <c r="G1141" s="208">
        <v>-1122725.94</v>
      </c>
      <c r="H1141" s="208">
        <v>-1116520.29</v>
      </c>
      <c r="I1141" s="208">
        <v>-1111358.93</v>
      </c>
      <c r="J1141" s="208">
        <v>-1101785.01</v>
      </c>
      <c r="K1141" s="208">
        <v>-1095398.9099999999</v>
      </c>
      <c r="L1141" s="208">
        <v>-1091692.32</v>
      </c>
      <c r="M1141" s="208">
        <v>-1089053.3700000001</v>
      </c>
      <c r="N1141" s="208">
        <v>-1089053.3700000001</v>
      </c>
      <c r="O1141" s="208">
        <v>-1088158.9099999999</v>
      </c>
      <c r="P1141" s="208">
        <v>-1085144.1599999999</v>
      </c>
      <c r="Q1141" s="208">
        <v>-1074955.58</v>
      </c>
      <c r="R1141" s="208">
        <v>-1074762.58</v>
      </c>
      <c r="S1141" s="208">
        <v>-1073262.1000000001</v>
      </c>
      <c r="T1141" s="208">
        <v>-1064303.29</v>
      </c>
      <c r="U1141" s="208">
        <v>-1046304.98</v>
      </c>
      <c r="V1141" s="208">
        <v>-1030436.91</v>
      </c>
      <c r="W1141" s="208">
        <v>-1015177.38</v>
      </c>
      <c r="X1141" s="208">
        <v>-1007741.23</v>
      </c>
      <c r="Y1141" s="208">
        <v>-990458.81</v>
      </c>
      <c r="Z1141" s="208">
        <v>-978853.57</v>
      </c>
      <c r="AA1141" s="178">
        <f t="shared" si="34"/>
        <v>-978853.57</v>
      </c>
    </row>
    <row r="1142" spans="1:28" ht="15.75" thickBot="1" x14ac:dyDescent="0.3">
      <c r="A1142" s="254" t="str">
        <f t="shared" si="35"/>
        <v>242019</v>
      </c>
      <c r="B1142" s="189" t="s">
        <v>1656</v>
      </c>
      <c r="C1142" s="188" t="s">
        <v>1657</v>
      </c>
      <c r="D1142" s="188" t="s">
        <v>5</v>
      </c>
      <c r="E1142" s="209">
        <v>0</v>
      </c>
      <c r="F1142" s="209">
        <v>0</v>
      </c>
      <c r="G1142" s="209">
        <v>2130917</v>
      </c>
      <c r="H1142" s="209">
        <v>0</v>
      </c>
      <c r="I1142" s="209">
        <v>0</v>
      </c>
      <c r="J1142" s="209">
        <v>2074661</v>
      </c>
      <c r="K1142" s="209">
        <v>0</v>
      </c>
      <c r="L1142" s="209">
        <v>0</v>
      </c>
      <c r="M1142" s="209">
        <v>2054482</v>
      </c>
      <c r="N1142" s="209">
        <v>2054482</v>
      </c>
      <c r="O1142" s="209">
        <v>0</v>
      </c>
      <c r="P1142" s="209">
        <v>0</v>
      </c>
      <c r="Q1142" s="209">
        <v>2028755</v>
      </c>
      <c r="R1142" s="209">
        <v>0</v>
      </c>
      <c r="S1142" s="209">
        <v>0</v>
      </c>
      <c r="T1142" s="209">
        <v>1989248</v>
      </c>
      <c r="U1142" s="209">
        <v>0</v>
      </c>
      <c r="V1142" s="209">
        <v>0</v>
      </c>
      <c r="W1142" s="209">
        <v>1882618</v>
      </c>
      <c r="X1142" s="209">
        <v>1882618</v>
      </c>
      <c r="Y1142" s="209">
        <v>1882618</v>
      </c>
      <c r="Z1142" s="209">
        <v>1785442</v>
      </c>
      <c r="AA1142" s="178">
        <f t="shared" si="34"/>
        <v>1785442</v>
      </c>
    </row>
    <row r="1143" spans="1:28" ht="15.75" thickBot="1" x14ac:dyDescent="0.3">
      <c r="A1143" s="254" t="str">
        <f t="shared" si="35"/>
        <v>242021</v>
      </c>
      <c r="B1143" s="189" t="s">
        <v>3816</v>
      </c>
      <c r="C1143" s="188" t="s">
        <v>3817</v>
      </c>
      <c r="D1143" s="188" t="s">
        <v>5</v>
      </c>
      <c r="E1143" s="208"/>
      <c r="F1143" s="208"/>
      <c r="G1143" s="208"/>
      <c r="H1143" s="208"/>
      <c r="I1143" s="208"/>
      <c r="J1143" s="208"/>
      <c r="K1143" s="208"/>
      <c r="L1143" s="208"/>
      <c r="M1143" s="208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>
        <v>-1601.34</v>
      </c>
      <c r="Y1143" s="208">
        <v>-1601.34</v>
      </c>
      <c r="Z1143" s="208">
        <v>-1601.34</v>
      </c>
      <c r="AA1143" s="178">
        <f t="shared" si="34"/>
        <v>-1601.34</v>
      </c>
      <c r="AB1143" s="204"/>
    </row>
    <row r="1144" spans="1:28" ht="15.75" thickBot="1" x14ac:dyDescent="0.3">
      <c r="A1144" s="254" t="str">
        <f t="shared" si="35"/>
        <v>242057</v>
      </c>
      <c r="B1144" s="189" t="s">
        <v>2858</v>
      </c>
      <c r="C1144" s="188" t="s">
        <v>2859</v>
      </c>
      <c r="D1144" s="188" t="s">
        <v>5</v>
      </c>
      <c r="E1144" s="209">
        <v>-10666.66</v>
      </c>
      <c r="F1144" s="209">
        <v>-21333.33</v>
      </c>
      <c r="G1144" s="209">
        <v>-32000</v>
      </c>
      <c r="H1144" s="209">
        <v>-10666.67</v>
      </c>
      <c r="I1144" s="209">
        <v>-21333.34</v>
      </c>
      <c r="J1144" s="209">
        <v>-32000.01</v>
      </c>
      <c r="K1144" s="209">
        <v>-10666.67</v>
      </c>
      <c r="L1144" s="209">
        <v>-21333.34</v>
      </c>
      <c r="M1144" s="209">
        <v>-32000</v>
      </c>
      <c r="N1144" s="209">
        <v>-32000</v>
      </c>
      <c r="O1144" s="209">
        <v>-13000</v>
      </c>
      <c r="P1144" s="209">
        <v>-26000</v>
      </c>
      <c r="Q1144" s="209">
        <v>-39000</v>
      </c>
      <c r="R1144" s="209">
        <v>-13000</v>
      </c>
      <c r="S1144" s="209">
        <v>-26000</v>
      </c>
      <c r="T1144" s="209">
        <v>-39000</v>
      </c>
      <c r="U1144" s="209">
        <v>-13000</v>
      </c>
      <c r="V1144" s="209">
        <v>-26000</v>
      </c>
      <c r="W1144" s="209">
        <v>-39000</v>
      </c>
      <c r="X1144" s="209">
        <v>-13000</v>
      </c>
      <c r="Y1144" s="209">
        <v>-26000</v>
      </c>
      <c r="Z1144" s="209">
        <v>-39000</v>
      </c>
      <c r="AA1144" s="178">
        <f t="shared" si="34"/>
        <v>-39000</v>
      </c>
    </row>
    <row r="1145" spans="1:28" ht="15.75" thickBot="1" x14ac:dyDescent="0.3">
      <c r="A1145" s="254" t="str">
        <f t="shared" si="35"/>
        <v>242059</v>
      </c>
      <c r="B1145" s="189" t="s">
        <v>2860</v>
      </c>
      <c r="C1145" s="188" t="s">
        <v>2861</v>
      </c>
      <c r="D1145" s="188" t="s">
        <v>5</v>
      </c>
      <c r="E1145" s="208">
        <v>-301500</v>
      </c>
      <c r="F1145" s="208">
        <v>-362412.08</v>
      </c>
      <c r="G1145" s="208">
        <v>0</v>
      </c>
      <c r="H1145" s="208">
        <v>0</v>
      </c>
      <c r="I1145" s="208">
        <v>0</v>
      </c>
      <c r="J1145" s="208">
        <v>0</v>
      </c>
      <c r="K1145" s="208">
        <v>0</v>
      </c>
      <c r="L1145" s="208">
        <v>0</v>
      </c>
      <c r="M1145" s="208">
        <v>0</v>
      </c>
      <c r="N1145" s="208">
        <v>0</v>
      </c>
      <c r="O1145" s="208">
        <v>-75375</v>
      </c>
      <c r="P1145" s="208">
        <v>-150750</v>
      </c>
      <c r="Q1145" s="208">
        <v>-226125</v>
      </c>
      <c r="R1145" s="208">
        <v>-301500</v>
      </c>
      <c r="S1145" s="208">
        <v>-376875</v>
      </c>
      <c r="T1145" s="208">
        <v>-452250</v>
      </c>
      <c r="U1145" s="208">
        <v>-527625</v>
      </c>
      <c r="V1145" s="208">
        <v>-479239.33</v>
      </c>
      <c r="W1145" s="208">
        <v>0</v>
      </c>
      <c r="X1145" s="208">
        <v>0</v>
      </c>
      <c r="Y1145" s="208">
        <v>0</v>
      </c>
      <c r="Z1145" s="208">
        <v>0</v>
      </c>
      <c r="AA1145" s="178">
        <f t="shared" si="34"/>
        <v>0</v>
      </c>
    </row>
    <row r="1146" spans="1:28" ht="15.75" thickBot="1" x14ac:dyDescent="0.3">
      <c r="A1146" s="254" t="str">
        <f t="shared" si="35"/>
        <v>242063</v>
      </c>
      <c r="B1146" s="189" t="s">
        <v>2862</v>
      </c>
      <c r="C1146" s="188" t="s">
        <v>2863</v>
      </c>
      <c r="D1146" s="188" t="s">
        <v>5</v>
      </c>
      <c r="E1146" s="209">
        <v>-332761</v>
      </c>
      <c r="F1146" s="209">
        <v>-332761</v>
      </c>
      <c r="G1146" s="209">
        <v>-335756</v>
      </c>
      <c r="H1146" s="209">
        <v>-335756</v>
      </c>
      <c r="I1146" s="209">
        <v>-335756</v>
      </c>
      <c r="J1146" s="209">
        <v>-338778</v>
      </c>
      <c r="K1146" s="209">
        <v>-338778</v>
      </c>
      <c r="L1146" s="209">
        <v>-338778</v>
      </c>
      <c r="M1146" s="209">
        <v>-341827</v>
      </c>
      <c r="N1146" s="209">
        <v>-341827</v>
      </c>
      <c r="O1146" s="209">
        <v>-341827</v>
      </c>
      <c r="P1146" s="209">
        <v>-341827</v>
      </c>
      <c r="Q1146" s="209">
        <v>-344903</v>
      </c>
      <c r="R1146" s="209">
        <v>-344903</v>
      </c>
      <c r="S1146" s="209">
        <v>-344903</v>
      </c>
      <c r="T1146" s="209">
        <v>-348007</v>
      </c>
      <c r="U1146" s="209">
        <v>-348007</v>
      </c>
      <c r="V1146" s="209">
        <v>-348007</v>
      </c>
      <c r="W1146" s="209">
        <v>-351139</v>
      </c>
      <c r="X1146" s="209">
        <v>-351139</v>
      </c>
      <c r="Y1146" s="209">
        <v>-351139</v>
      </c>
      <c r="Z1146" s="209">
        <v>-354299</v>
      </c>
      <c r="AA1146" s="178">
        <f t="shared" si="34"/>
        <v>-354299</v>
      </c>
    </row>
    <row r="1147" spans="1:28" ht="15.75" thickBot="1" x14ac:dyDescent="0.3">
      <c r="A1147" s="254" t="str">
        <f t="shared" si="35"/>
        <v>242064</v>
      </c>
      <c r="B1147" s="189" t="s">
        <v>2864</v>
      </c>
      <c r="C1147" s="188" t="s">
        <v>2865</v>
      </c>
      <c r="D1147" s="188" t="s">
        <v>5</v>
      </c>
      <c r="E1147" s="208">
        <v>0</v>
      </c>
      <c r="F1147" s="208">
        <v>0</v>
      </c>
      <c r="G1147" s="208">
        <v>0</v>
      </c>
      <c r="H1147" s="208">
        <v>0</v>
      </c>
      <c r="I1147" s="208">
        <v>0</v>
      </c>
      <c r="J1147" s="208">
        <v>0</v>
      </c>
      <c r="K1147" s="208">
        <v>0</v>
      </c>
      <c r="L1147" s="208">
        <v>0</v>
      </c>
      <c r="M1147" s="208">
        <v>0</v>
      </c>
      <c r="N1147" s="208">
        <v>0</v>
      </c>
      <c r="O1147" s="208">
        <v>0</v>
      </c>
      <c r="P1147" s="208">
        <v>0</v>
      </c>
      <c r="Q1147" s="208">
        <v>0</v>
      </c>
      <c r="R1147" s="208">
        <v>0</v>
      </c>
      <c r="S1147" s="208">
        <v>0</v>
      </c>
      <c r="T1147" s="208">
        <v>0</v>
      </c>
      <c r="U1147" s="208">
        <v>0</v>
      </c>
      <c r="V1147" s="208">
        <v>0</v>
      </c>
      <c r="W1147" s="208">
        <v>0</v>
      </c>
      <c r="X1147" s="208">
        <v>0</v>
      </c>
      <c r="Y1147" s="208">
        <v>0</v>
      </c>
      <c r="Z1147" s="208">
        <v>0</v>
      </c>
      <c r="AA1147" s="178">
        <f t="shared" si="34"/>
        <v>0</v>
      </c>
    </row>
    <row r="1148" spans="1:28" ht="15.75" thickBot="1" x14ac:dyDescent="0.3">
      <c r="A1148" s="254" t="str">
        <f t="shared" si="35"/>
        <v>242066</v>
      </c>
      <c r="B1148" s="189" t="s">
        <v>2866</v>
      </c>
      <c r="C1148" s="188" t="s">
        <v>2867</v>
      </c>
      <c r="D1148" s="188" t="s">
        <v>5</v>
      </c>
      <c r="E1148" s="209">
        <v>0</v>
      </c>
      <c r="F1148" s="209">
        <v>0</v>
      </c>
      <c r="G1148" s="209">
        <v>0</v>
      </c>
      <c r="H1148" s="209">
        <v>0</v>
      </c>
      <c r="I1148" s="209">
        <v>0</v>
      </c>
      <c r="J1148" s="209">
        <v>0</v>
      </c>
      <c r="K1148" s="209">
        <v>0</v>
      </c>
      <c r="L1148" s="209">
        <v>0</v>
      </c>
      <c r="M1148" s="209">
        <v>0</v>
      </c>
      <c r="N1148" s="209">
        <v>0</v>
      </c>
      <c r="O1148" s="209">
        <v>0</v>
      </c>
      <c r="P1148" s="209">
        <v>0</v>
      </c>
      <c r="Q1148" s="209">
        <v>0</v>
      </c>
      <c r="R1148" s="209">
        <v>0</v>
      </c>
      <c r="S1148" s="209">
        <v>0</v>
      </c>
      <c r="T1148" s="209">
        <v>0</v>
      </c>
      <c r="U1148" s="209">
        <v>0</v>
      </c>
      <c r="V1148" s="209">
        <v>0</v>
      </c>
      <c r="W1148" s="209">
        <v>0</v>
      </c>
      <c r="X1148" s="209">
        <v>0</v>
      </c>
      <c r="Y1148" s="209">
        <v>0</v>
      </c>
      <c r="Z1148" s="209">
        <v>0</v>
      </c>
      <c r="AA1148" s="178">
        <f t="shared" si="34"/>
        <v>0</v>
      </c>
    </row>
    <row r="1149" spans="1:28" ht="15.75" thickBot="1" x14ac:dyDescent="0.3">
      <c r="A1149" s="254" t="str">
        <f t="shared" si="35"/>
        <v>242072</v>
      </c>
      <c r="B1149" s="189" t="s">
        <v>2868</v>
      </c>
      <c r="C1149" s="188" t="s">
        <v>2869</v>
      </c>
      <c r="D1149" s="188" t="s">
        <v>5</v>
      </c>
      <c r="E1149" s="208">
        <v>0</v>
      </c>
      <c r="F1149" s="208">
        <v>0</v>
      </c>
      <c r="G1149" s="208">
        <v>0</v>
      </c>
      <c r="H1149" s="208">
        <v>0</v>
      </c>
      <c r="I1149" s="208">
        <v>0</v>
      </c>
      <c r="J1149" s="208">
        <v>0</v>
      </c>
      <c r="K1149" s="208">
        <v>0</v>
      </c>
      <c r="L1149" s="208">
        <v>800</v>
      </c>
      <c r="M1149" s="208">
        <v>1000</v>
      </c>
      <c r="N1149" s="208">
        <v>1000</v>
      </c>
      <c r="O1149" s="208">
        <v>1200</v>
      </c>
      <c r="P1149" s="208">
        <v>1800</v>
      </c>
      <c r="Q1149" s="208">
        <v>2600</v>
      </c>
      <c r="R1149" s="208">
        <v>600</v>
      </c>
      <c r="S1149" s="208">
        <v>800</v>
      </c>
      <c r="T1149" s="208">
        <v>900</v>
      </c>
      <c r="U1149" s="208">
        <v>1500</v>
      </c>
      <c r="V1149" s="208">
        <v>1500</v>
      </c>
      <c r="W1149" s="208">
        <v>1700</v>
      </c>
      <c r="X1149" s="208">
        <v>1900</v>
      </c>
      <c r="Y1149" s="208">
        <v>2200</v>
      </c>
      <c r="Z1149" s="208">
        <v>2700</v>
      </c>
      <c r="AA1149" s="178">
        <f t="shared" si="34"/>
        <v>2700</v>
      </c>
    </row>
    <row r="1150" spans="1:28" ht="15.75" thickBot="1" x14ac:dyDescent="0.3">
      <c r="A1150" s="254" t="str">
        <f t="shared" si="35"/>
        <v>242073</v>
      </c>
      <c r="B1150" s="189" t="s">
        <v>2870</v>
      </c>
      <c r="C1150" s="188" t="s">
        <v>2871</v>
      </c>
      <c r="D1150" s="188" t="s">
        <v>5</v>
      </c>
      <c r="E1150" s="209">
        <v>0</v>
      </c>
      <c r="F1150" s="209">
        <v>0</v>
      </c>
      <c r="G1150" s="209">
        <v>0</v>
      </c>
      <c r="H1150" s="209">
        <v>0</v>
      </c>
      <c r="I1150" s="209">
        <v>0</v>
      </c>
      <c r="J1150" s="209">
        <v>0</v>
      </c>
      <c r="K1150" s="209">
        <v>0</v>
      </c>
      <c r="L1150" s="209">
        <v>0</v>
      </c>
      <c r="M1150" s="209">
        <v>0</v>
      </c>
      <c r="N1150" s="209">
        <v>0</v>
      </c>
      <c r="O1150" s="209">
        <v>0</v>
      </c>
      <c r="P1150" s="209">
        <v>0</v>
      </c>
      <c r="Q1150" s="209">
        <v>0</v>
      </c>
      <c r="R1150" s="209">
        <v>0</v>
      </c>
      <c r="S1150" s="209">
        <v>0</v>
      </c>
      <c r="T1150" s="209">
        <v>0</v>
      </c>
      <c r="U1150" s="209">
        <v>0</v>
      </c>
      <c r="V1150" s="209">
        <v>0</v>
      </c>
      <c r="W1150" s="209">
        <v>0</v>
      </c>
      <c r="X1150" s="209">
        <v>0</v>
      </c>
      <c r="Y1150" s="209">
        <v>0</v>
      </c>
      <c r="Z1150" s="209">
        <v>0</v>
      </c>
      <c r="AA1150" s="178">
        <f t="shared" si="34"/>
        <v>0</v>
      </c>
    </row>
    <row r="1151" spans="1:28" ht="15.75" thickBot="1" x14ac:dyDescent="0.3">
      <c r="A1151" s="254" t="str">
        <f t="shared" si="35"/>
        <v>242074</v>
      </c>
      <c r="B1151" s="189" t="s">
        <v>2872</v>
      </c>
      <c r="C1151" s="188" t="s">
        <v>2873</v>
      </c>
      <c r="D1151" s="188" t="s">
        <v>5</v>
      </c>
      <c r="E1151" s="208">
        <v>0</v>
      </c>
      <c r="F1151" s="208">
        <v>0</v>
      </c>
      <c r="G1151" s="208">
        <v>0</v>
      </c>
      <c r="H1151" s="208">
        <v>0</v>
      </c>
      <c r="I1151" s="208">
        <v>0</v>
      </c>
      <c r="J1151" s="208">
        <v>0</v>
      </c>
      <c r="K1151" s="208">
        <v>0</v>
      </c>
      <c r="L1151" s="208">
        <v>0</v>
      </c>
      <c r="M1151" s="208">
        <v>0</v>
      </c>
      <c r="N1151" s="208">
        <v>0</v>
      </c>
      <c r="O1151" s="208">
        <v>0</v>
      </c>
      <c r="P1151" s="208">
        <v>0</v>
      </c>
      <c r="Q1151" s="208">
        <v>0</v>
      </c>
      <c r="R1151" s="208">
        <v>0</v>
      </c>
      <c r="S1151" s="208">
        <v>0</v>
      </c>
      <c r="T1151" s="208">
        <v>0</v>
      </c>
      <c r="U1151" s="208">
        <v>0</v>
      </c>
      <c r="V1151" s="208">
        <v>0</v>
      </c>
      <c r="W1151" s="208">
        <v>0</v>
      </c>
      <c r="X1151" s="208">
        <v>0</v>
      </c>
      <c r="Y1151" s="208">
        <v>0</v>
      </c>
      <c r="Z1151" s="208">
        <v>0</v>
      </c>
      <c r="AA1151" s="178">
        <f t="shared" si="34"/>
        <v>0</v>
      </c>
    </row>
    <row r="1152" spans="1:28" ht="15.75" thickBot="1" x14ac:dyDescent="0.3">
      <c r="A1152" s="254" t="str">
        <f t="shared" si="35"/>
        <v>242075</v>
      </c>
      <c r="B1152" s="189" t="s">
        <v>2874</v>
      </c>
      <c r="C1152" s="188" t="s">
        <v>2875</v>
      </c>
      <c r="D1152" s="188" t="s">
        <v>5</v>
      </c>
      <c r="E1152" s="208">
        <v>0</v>
      </c>
      <c r="F1152" s="208">
        <v>0</v>
      </c>
      <c r="G1152" s="208">
        <v>0</v>
      </c>
      <c r="H1152" s="208">
        <v>0</v>
      </c>
      <c r="I1152" s="208">
        <v>0</v>
      </c>
      <c r="J1152" s="208">
        <v>0</v>
      </c>
      <c r="K1152" s="208">
        <v>0</v>
      </c>
      <c r="L1152" s="208">
        <v>0</v>
      </c>
      <c r="M1152" s="208">
        <v>0</v>
      </c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178">
        <f t="shared" si="34"/>
        <v>0</v>
      </c>
    </row>
    <row r="1153" spans="1:27" ht="15.75" thickBot="1" x14ac:dyDescent="0.3">
      <c r="A1153" s="254" t="str">
        <f t="shared" si="35"/>
        <v>242100</v>
      </c>
      <c r="B1153" s="189" t="s">
        <v>2876</v>
      </c>
      <c r="C1153" s="188" t="s">
        <v>2877</v>
      </c>
      <c r="D1153" s="188" t="s">
        <v>5</v>
      </c>
      <c r="E1153" s="209">
        <v>-1552747.85</v>
      </c>
      <c r="F1153" s="209">
        <v>-1504620.17</v>
      </c>
      <c r="G1153" s="209">
        <v>-1361868.01</v>
      </c>
      <c r="H1153" s="209">
        <v>-1327078.9099999999</v>
      </c>
      <c r="I1153" s="209">
        <v>-1268513.53</v>
      </c>
      <c r="J1153" s="209">
        <v>-1220559.3799999999</v>
      </c>
      <c r="K1153" s="209">
        <v>-1321465.94</v>
      </c>
      <c r="L1153" s="209">
        <v>-1163561.07</v>
      </c>
      <c r="M1153" s="209">
        <v>-1318826.05</v>
      </c>
      <c r="N1153" s="209">
        <v>-1318826.05</v>
      </c>
      <c r="O1153" s="209">
        <v>-1394694.2</v>
      </c>
      <c r="P1153" s="209">
        <v>-1465141.28</v>
      </c>
      <c r="Q1153" s="209">
        <v>-1552954.23</v>
      </c>
      <c r="R1153" s="209">
        <v>-1543113.75</v>
      </c>
      <c r="S1153" s="209">
        <v>-1452228.72</v>
      </c>
      <c r="T1153" s="209">
        <v>-1344684.84</v>
      </c>
      <c r="U1153" s="209">
        <v>-1269106.18</v>
      </c>
      <c r="V1153" s="209">
        <v>-1277793.93</v>
      </c>
      <c r="W1153" s="209">
        <v>-1259282.33</v>
      </c>
      <c r="X1153" s="209">
        <v>-1391308.9</v>
      </c>
      <c r="Y1153" s="209">
        <v>-1167449.69</v>
      </c>
      <c r="Z1153" s="209">
        <v>-1289146.79</v>
      </c>
      <c r="AA1153" s="178">
        <f t="shared" si="34"/>
        <v>-1289146.79</v>
      </c>
    </row>
    <row r="1154" spans="1:27" ht="15.75" thickBot="1" x14ac:dyDescent="0.3">
      <c r="A1154" s="254" t="str">
        <f t="shared" si="35"/>
        <v>242101</v>
      </c>
      <c r="B1154" s="189" t="s">
        <v>2878</v>
      </c>
      <c r="C1154" s="188" t="s">
        <v>2879</v>
      </c>
      <c r="D1154" s="188" t="s">
        <v>5</v>
      </c>
      <c r="E1154" s="208">
        <v>0</v>
      </c>
      <c r="F1154" s="208">
        <v>0</v>
      </c>
      <c r="G1154" s="208">
        <v>0</v>
      </c>
      <c r="H1154" s="208">
        <v>0</v>
      </c>
      <c r="I1154" s="208">
        <v>0</v>
      </c>
      <c r="J1154" s="208">
        <v>0</v>
      </c>
      <c r="K1154" s="208">
        <v>0</v>
      </c>
      <c r="L1154" s="208">
        <v>0</v>
      </c>
      <c r="M1154" s="208">
        <v>0</v>
      </c>
      <c r="N1154" s="208">
        <v>0</v>
      </c>
      <c r="O1154" s="208">
        <v>0</v>
      </c>
      <c r="P1154" s="208">
        <v>0</v>
      </c>
      <c r="Q1154" s="208">
        <v>0</v>
      </c>
      <c r="R1154" s="208">
        <v>0</v>
      </c>
      <c r="S1154" s="208">
        <v>0</v>
      </c>
      <c r="T1154" s="208">
        <v>0</v>
      </c>
      <c r="U1154" s="208">
        <v>0</v>
      </c>
      <c r="V1154" s="208">
        <v>0</v>
      </c>
      <c r="W1154" s="208">
        <v>0</v>
      </c>
      <c r="X1154" s="208">
        <v>0</v>
      </c>
      <c r="Y1154" s="208">
        <v>0</v>
      </c>
      <c r="Z1154" s="208">
        <v>0</v>
      </c>
      <c r="AA1154" s="178">
        <f t="shared" si="34"/>
        <v>0</v>
      </c>
    </row>
    <row r="1155" spans="1:27" ht="15.75" thickBot="1" x14ac:dyDescent="0.3">
      <c r="A1155" s="254" t="str">
        <f t="shared" si="35"/>
        <v>242102</v>
      </c>
      <c r="B1155" s="189" t="s">
        <v>2880</v>
      </c>
      <c r="C1155" s="188" t="s">
        <v>2881</v>
      </c>
      <c r="D1155" s="188" t="s">
        <v>5</v>
      </c>
      <c r="E1155" s="209">
        <v>-1927212.34</v>
      </c>
      <c r="F1155" s="209">
        <v>-1202314.3500000001</v>
      </c>
      <c r="G1155" s="209">
        <v>-492823.84</v>
      </c>
      <c r="H1155" s="209">
        <v>-632199.75</v>
      </c>
      <c r="I1155" s="209">
        <v>-595780.77</v>
      </c>
      <c r="J1155" s="209">
        <v>-655728.01</v>
      </c>
      <c r="K1155" s="209">
        <v>-865706.58</v>
      </c>
      <c r="L1155" s="209">
        <v>-1429190.34</v>
      </c>
      <c r="M1155" s="209">
        <v>-2609323.4700000002</v>
      </c>
      <c r="N1155" s="209">
        <v>-2609323.4700000002</v>
      </c>
      <c r="O1155" s="209">
        <v>-3356709.01</v>
      </c>
      <c r="P1155" s="209">
        <v>-3039095.88</v>
      </c>
      <c r="Q1155" s="209">
        <v>-2985274.16</v>
      </c>
      <c r="R1155" s="209">
        <v>-1953123.09</v>
      </c>
      <c r="S1155" s="209">
        <v>-1284358.97</v>
      </c>
      <c r="T1155" s="209">
        <v>-424526.8</v>
      </c>
      <c r="U1155" s="209">
        <v>-675949.86</v>
      </c>
      <c r="V1155" s="209">
        <v>-661785.29</v>
      </c>
      <c r="W1155" s="209">
        <v>-688721.85</v>
      </c>
      <c r="X1155" s="209">
        <v>-1196876.6499999999</v>
      </c>
      <c r="Y1155" s="209">
        <v>-1989249.8</v>
      </c>
      <c r="Z1155" s="209">
        <v>-3043023.84</v>
      </c>
      <c r="AA1155" s="178">
        <f t="shared" si="34"/>
        <v>-3043023.84</v>
      </c>
    </row>
    <row r="1156" spans="1:27" ht="15.75" thickBot="1" x14ac:dyDescent="0.3">
      <c r="A1156" s="254" t="str">
        <f t="shared" si="35"/>
        <v>242104</v>
      </c>
      <c r="B1156" s="189" t="s">
        <v>2882</v>
      </c>
      <c r="C1156" s="188" t="s">
        <v>2883</v>
      </c>
      <c r="D1156" s="188" t="s">
        <v>5</v>
      </c>
      <c r="E1156" s="208">
        <v>-2028861.72</v>
      </c>
      <c r="F1156" s="208">
        <v>-1753125.27</v>
      </c>
      <c r="G1156" s="208">
        <v>-1821271.07</v>
      </c>
      <c r="H1156" s="208">
        <v>-1345063.79</v>
      </c>
      <c r="I1156" s="208">
        <v>-1332638.8899999999</v>
      </c>
      <c r="J1156" s="208">
        <v>-1198283.7</v>
      </c>
      <c r="K1156" s="208">
        <v>-1054044.52</v>
      </c>
      <c r="L1156" s="208">
        <v>-1117163.8899999999</v>
      </c>
      <c r="M1156" s="208">
        <v>-1314488.33</v>
      </c>
      <c r="N1156" s="208">
        <v>-1314488.33</v>
      </c>
      <c r="O1156" s="208">
        <v>-1702540.55</v>
      </c>
      <c r="P1156" s="208">
        <v>-1972433.9</v>
      </c>
      <c r="Q1156" s="208">
        <v>-2224206.1</v>
      </c>
      <c r="R1156" s="208">
        <v>-2401382.5099999998</v>
      </c>
      <c r="S1156" s="208">
        <v>-2210286.4500000002</v>
      </c>
      <c r="T1156" s="208">
        <v>-2051031.85</v>
      </c>
      <c r="U1156" s="208">
        <v>-2003281.49</v>
      </c>
      <c r="V1156" s="208">
        <v>-1831455.28</v>
      </c>
      <c r="W1156" s="208">
        <v>-1668015.42</v>
      </c>
      <c r="X1156" s="208">
        <v>-1633710.3</v>
      </c>
      <c r="Y1156" s="208">
        <v>-1688212.77</v>
      </c>
      <c r="Z1156" s="208">
        <v>-1997832.96</v>
      </c>
      <c r="AA1156" s="178">
        <f t="shared" si="34"/>
        <v>-1997832.96</v>
      </c>
    </row>
    <row r="1157" spans="1:27" ht="15.75" thickBot="1" x14ac:dyDescent="0.3">
      <c r="A1157" s="254" t="str">
        <f t="shared" si="35"/>
        <v>242105</v>
      </c>
      <c r="B1157" s="189" t="s">
        <v>2884</v>
      </c>
      <c r="C1157" s="188" t="s">
        <v>2885</v>
      </c>
      <c r="D1157" s="188" t="s">
        <v>5</v>
      </c>
      <c r="E1157" s="209">
        <v>-673892.74</v>
      </c>
      <c r="F1157" s="209">
        <v>-521758.9</v>
      </c>
      <c r="G1157" s="209">
        <v>-398423.23</v>
      </c>
      <c r="H1157" s="209">
        <v>-316272.02</v>
      </c>
      <c r="I1157" s="209">
        <v>-38885.35</v>
      </c>
      <c r="J1157" s="209">
        <v>17088.3</v>
      </c>
      <c r="K1157" s="209">
        <v>37251.599999999999</v>
      </c>
      <c r="L1157" s="209">
        <v>-24465.94</v>
      </c>
      <c r="M1157" s="209">
        <v>-156612.19</v>
      </c>
      <c r="N1157" s="209">
        <v>-156612.19</v>
      </c>
      <c r="O1157" s="209">
        <v>-563638.18999999994</v>
      </c>
      <c r="P1157" s="209">
        <v>-631948.18999999994</v>
      </c>
      <c r="Q1157" s="209">
        <v>-672359.33</v>
      </c>
      <c r="R1157" s="209">
        <v>-567461.05000000005</v>
      </c>
      <c r="S1157" s="209">
        <v>-353397.09</v>
      </c>
      <c r="T1157" s="209">
        <v>-238537.57</v>
      </c>
      <c r="U1157" s="209">
        <v>-158325.21</v>
      </c>
      <c r="V1157" s="209">
        <v>-17857.55</v>
      </c>
      <c r="W1157" s="209">
        <v>-38655.42</v>
      </c>
      <c r="X1157" s="209">
        <v>-47417.98</v>
      </c>
      <c r="Y1157" s="209">
        <v>-153783</v>
      </c>
      <c r="Z1157" s="209">
        <v>-563494.93000000005</v>
      </c>
      <c r="AA1157" s="178">
        <f t="shared" si="34"/>
        <v>-563494.93000000005</v>
      </c>
    </row>
    <row r="1158" spans="1:27" ht="15.75" thickBot="1" x14ac:dyDescent="0.3">
      <c r="A1158" s="254" t="str">
        <f t="shared" si="35"/>
        <v>242107</v>
      </c>
      <c r="B1158" s="189" t="s">
        <v>2886</v>
      </c>
      <c r="C1158" s="188" t="s">
        <v>2887</v>
      </c>
      <c r="D1158" s="188" t="s">
        <v>5</v>
      </c>
      <c r="E1158" s="208">
        <v>-4698</v>
      </c>
      <c r="F1158" s="208">
        <v>-5776</v>
      </c>
      <c r="G1158" s="208">
        <v>-210</v>
      </c>
      <c r="H1158" s="208">
        <v>1987.11</v>
      </c>
      <c r="I1158" s="208">
        <v>-5233</v>
      </c>
      <c r="J1158" s="208">
        <v>360</v>
      </c>
      <c r="K1158" s="208">
        <v>-1255</v>
      </c>
      <c r="L1158" s="208">
        <v>360</v>
      </c>
      <c r="M1158" s="208">
        <v>8850.7999999999993</v>
      </c>
      <c r="N1158" s="208">
        <v>8850.7999999999993</v>
      </c>
      <c r="O1158" s="208">
        <v>-16458</v>
      </c>
      <c r="P1158" s="208">
        <v>-2215</v>
      </c>
      <c r="Q1158" s="208">
        <v>6939</v>
      </c>
      <c r="R1158" s="208">
        <v>-200</v>
      </c>
      <c r="S1158" s="208">
        <v>-42</v>
      </c>
      <c r="T1158" s="208">
        <v>-42</v>
      </c>
      <c r="U1158" s="208">
        <v>-42</v>
      </c>
      <c r="V1158" s="208">
        <v>-867</v>
      </c>
      <c r="W1158" s="208">
        <v>-359</v>
      </c>
      <c r="X1158" s="208">
        <v>1170</v>
      </c>
      <c r="Y1158" s="208">
        <v>-1550</v>
      </c>
      <c r="Z1158" s="208">
        <v>-1724</v>
      </c>
      <c r="AA1158" s="178">
        <f t="shared" si="34"/>
        <v>-1724</v>
      </c>
    </row>
    <row r="1159" spans="1:27" ht="15.75" thickBot="1" x14ac:dyDescent="0.3">
      <c r="A1159" s="254" t="str">
        <f t="shared" si="35"/>
        <v>242108</v>
      </c>
      <c r="B1159" s="189" t="s">
        <v>2888</v>
      </c>
      <c r="C1159" s="188" t="s">
        <v>2889</v>
      </c>
      <c r="D1159" s="188" t="s">
        <v>5</v>
      </c>
      <c r="E1159" s="209">
        <v>480</v>
      </c>
      <c r="F1159" s="209">
        <v>480</v>
      </c>
      <c r="G1159" s="209">
        <v>480</v>
      </c>
      <c r="H1159" s="209">
        <v>480</v>
      </c>
      <c r="I1159" s="209">
        <v>480</v>
      </c>
      <c r="J1159" s="209">
        <v>480</v>
      </c>
      <c r="K1159" s="209">
        <v>480</v>
      </c>
      <c r="L1159" s="209">
        <v>480</v>
      </c>
      <c r="M1159" s="209">
        <v>480</v>
      </c>
      <c r="N1159" s="209">
        <v>480</v>
      </c>
      <c r="O1159" s="209">
        <v>480</v>
      </c>
      <c r="P1159" s="209">
        <v>480</v>
      </c>
      <c r="Q1159" s="209">
        <v>925</v>
      </c>
      <c r="R1159" s="209">
        <v>925</v>
      </c>
      <c r="S1159" s="209">
        <v>1212</v>
      </c>
      <c r="T1159" s="209">
        <v>1212</v>
      </c>
      <c r="U1159" s="209">
        <v>1212</v>
      </c>
      <c r="V1159" s="209">
        <v>1212</v>
      </c>
      <c r="W1159" s="209">
        <v>1212</v>
      </c>
      <c r="X1159" s="209">
        <v>0</v>
      </c>
      <c r="Y1159" s="209">
        <v>0</v>
      </c>
      <c r="Z1159" s="209">
        <v>0</v>
      </c>
      <c r="AA1159" s="178">
        <f t="shared" si="34"/>
        <v>0</v>
      </c>
    </row>
    <row r="1160" spans="1:27" ht="15.75" thickBot="1" x14ac:dyDescent="0.3">
      <c r="A1160" s="254" t="str">
        <f t="shared" si="35"/>
        <v>242140</v>
      </c>
      <c r="B1160" s="189" t="s">
        <v>2890</v>
      </c>
      <c r="C1160" s="188" t="s">
        <v>2891</v>
      </c>
      <c r="D1160" s="188" t="s">
        <v>5</v>
      </c>
      <c r="E1160" s="208">
        <v>-316387.06</v>
      </c>
      <c r="F1160" s="208">
        <v>-303576.77</v>
      </c>
      <c r="G1160" s="208">
        <v>-194394.4</v>
      </c>
      <c r="H1160" s="208">
        <v>-267555.37</v>
      </c>
      <c r="I1160" s="208">
        <v>-359063.47</v>
      </c>
      <c r="J1160" s="208">
        <v>-431079.58</v>
      </c>
      <c r="K1160" s="208">
        <v>-434069.15</v>
      </c>
      <c r="L1160" s="208">
        <v>-419753.2</v>
      </c>
      <c r="M1160" s="208">
        <v>-296737.57</v>
      </c>
      <c r="N1160" s="208">
        <v>-296737.57</v>
      </c>
      <c r="O1160" s="208">
        <v>-305042.69</v>
      </c>
      <c r="P1160" s="208">
        <v>-335582.32</v>
      </c>
      <c r="Q1160" s="208">
        <v>-266377.31</v>
      </c>
      <c r="R1160" s="208">
        <v>-230008.75</v>
      </c>
      <c r="S1160" s="208">
        <v>-243293.71</v>
      </c>
      <c r="T1160" s="208">
        <v>-190352.86</v>
      </c>
      <c r="U1160" s="208">
        <v>-169429.48</v>
      </c>
      <c r="V1160" s="208">
        <v>-219477.39</v>
      </c>
      <c r="W1160" s="208">
        <v>-344231.38</v>
      </c>
      <c r="X1160" s="208">
        <v>-381249</v>
      </c>
      <c r="Y1160" s="208">
        <v>-408269.48</v>
      </c>
      <c r="Z1160" s="208">
        <v>-452399.07</v>
      </c>
      <c r="AA1160" s="178">
        <f t="shared" ref="AA1160:AA1223" si="36">Z1160</f>
        <v>-452399.07</v>
      </c>
    </row>
    <row r="1161" spans="1:27" ht="15.75" thickBot="1" x14ac:dyDescent="0.3">
      <c r="A1161" s="254" t="str">
        <f t="shared" si="35"/>
        <v>242145</v>
      </c>
      <c r="B1161" s="189" t="s">
        <v>2892</v>
      </c>
      <c r="C1161" s="188" t="s">
        <v>2893</v>
      </c>
      <c r="D1161" s="188" t="s">
        <v>5</v>
      </c>
      <c r="E1161" s="209">
        <v>-0.1</v>
      </c>
      <c r="F1161" s="209">
        <v>0</v>
      </c>
      <c r="G1161" s="209">
        <v>0</v>
      </c>
      <c r="H1161" s="209">
        <v>0</v>
      </c>
      <c r="I1161" s="209">
        <v>0</v>
      </c>
      <c r="J1161" s="209">
        <v>0.01</v>
      </c>
      <c r="K1161" s="209">
        <v>0.02</v>
      </c>
      <c r="L1161" s="209">
        <v>-0.98</v>
      </c>
      <c r="M1161" s="209">
        <v>0</v>
      </c>
      <c r="N1161" s="209">
        <v>0</v>
      </c>
      <c r="O1161" s="209">
        <v>0</v>
      </c>
      <c r="P1161" s="209">
        <v>0</v>
      </c>
      <c r="Q1161" s="209">
        <v>0</v>
      </c>
      <c r="R1161" s="209">
        <v>0</v>
      </c>
      <c r="S1161" s="209">
        <v>0</v>
      </c>
      <c r="T1161" s="209">
        <v>0</v>
      </c>
      <c r="U1161" s="209">
        <v>0</v>
      </c>
      <c r="V1161" s="209">
        <v>0</v>
      </c>
      <c r="W1161" s="209">
        <v>0</v>
      </c>
      <c r="X1161" s="209">
        <v>0</v>
      </c>
      <c r="Y1161" s="209">
        <v>-5929.37</v>
      </c>
      <c r="Z1161" s="209">
        <v>0</v>
      </c>
      <c r="AA1161" s="178">
        <f t="shared" si="36"/>
        <v>0</v>
      </c>
    </row>
    <row r="1162" spans="1:27" ht="15.75" thickBot="1" x14ac:dyDescent="0.3">
      <c r="A1162" s="254" t="str">
        <f t="shared" si="35"/>
        <v>242910</v>
      </c>
      <c r="B1162" s="189" t="s">
        <v>2894</v>
      </c>
      <c r="C1162" s="188" t="s">
        <v>2895</v>
      </c>
      <c r="D1162" s="188" t="s">
        <v>5</v>
      </c>
      <c r="E1162" s="208">
        <v>0</v>
      </c>
      <c r="F1162" s="208">
        <v>0</v>
      </c>
      <c r="G1162" s="208">
        <v>0</v>
      </c>
      <c r="H1162" s="208">
        <v>0</v>
      </c>
      <c r="I1162" s="208">
        <v>0</v>
      </c>
      <c r="J1162" s="208">
        <v>0</v>
      </c>
      <c r="K1162" s="208">
        <v>0</v>
      </c>
      <c r="L1162" s="208">
        <v>0</v>
      </c>
      <c r="M1162" s="208">
        <v>0</v>
      </c>
      <c r="N1162" s="208">
        <v>0</v>
      </c>
      <c r="O1162" s="208">
        <v>0</v>
      </c>
      <c r="P1162" s="208">
        <v>0</v>
      </c>
      <c r="Q1162" s="208">
        <v>0</v>
      </c>
      <c r="R1162" s="208">
        <v>0</v>
      </c>
      <c r="S1162" s="208">
        <v>0</v>
      </c>
      <c r="T1162" s="208">
        <v>0</v>
      </c>
      <c r="U1162" s="208">
        <v>0</v>
      </c>
      <c r="V1162" s="208">
        <v>0</v>
      </c>
      <c r="W1162" s="208">
        <v>0</v>
      </c>
      <c r="X1162" s="208">
        <v>0</v>
      </c>
      <c r="Y1162" s="208">
        <v>0</v>
      </c>
      <c r="Z1162" s="208">
        <v>0</v>
      </c>
      <c r="AA1162" s="178">
        <f t="shared" si="36"/>
        <v>0</v>
      </c>
    </row>
    <row r="1163" spans="1:27" ht="15.75" thickBot="1" x14ac:dyDescent="0.3">
      <c r="A1163" s="254" t="str">
        <f t="shared" si="35"/>
        <v>242916</v>
      </c>
      <c r="B1163" s="189" t="s">
        <v>2896</v>
      </c>
      <c r="C1163" s="188" t="s">
        <v>2897</v>
      </c>
      <c r="D1163" s="188" t="s">
        <v>5</v>
      </c>
      <c r="E1163" s="209">
        <v>0</v>
      </c>
      <c r="F1163" s="209">
        <v>0</v>
      </c>
      <c r="G1163" s="209">
        <v>0</v>
      </c>
      <c r="H1163" s="209">
        <v>0</v>
      </c>
      <c r="I1163" s="209">
        <v>0</v>
      </c>
      <c r="J1163" s="209">
        <v>0</v>
      </c>
      <c r="K1163" s="209">
        <v>0</v>
      </c>
      <c r="L1163" s="209">
        <v>0</v>
      </c>
      <c r="M1163" s="209">
        <v>0</v>
      </c>
      <c r="N1163" s="209">
        <v>0</v>
      </c>
      <c r="O1163" s="209">
        <v>0</v>
      </c>
      <c r="P1163" s="209">
        <v>0</v>
      </c>
      <c r="Q1163" s="209">
        <v>0</v>
      </c>
      <c r="R1163" s="209">
        <v>0</v>
      </c>
      <c r="S1163" s="209">
        <v>0</v>
      </c>
      <c r="T1163" s="209">
        <v>0</v>
      </c>
      <c r="U1163" s="209">
        <v>0</v>
      </c>
      <c r="V1163" s="209">
        <v>0</v>
      </c>
      <c r="W1163" s="209">
        <v>0</v>
      </c>
      <c r="X1163" s="209">
        <v>0</v>
      </c>
      <c r="Y1163" s="209">
        <v>0</v>
      </c>
      <c r="Z1163" s="209">
        <v>0</v>
      </c>
      <c r="AA1163" s="178">
        <f t="shared" si="36"/>
        <v>0</v>
      </c>
    </row>
    <row r="1164" spans="1:27" ht="15.75" thickBot="1" x14ac:dyDescent="0.3">
      <c r="A1164" s="254" t="str">
        <f t="shared" si="35"/>
        <v>242920</v>
      </c>
      <c r="B1164" s="189" t="s">
        <v>2898</v>
      </c>
      <c r="C1164" s="188" t="s">
        <v>2899</v>
      </c>
      <c r="D1164" s="188" t="s">
        <v>5</v>
      </c>
      <c r="E1164" s="208">
        <v>0</v>
      </c>
      <c r="F1164" s="208">
        <v>0</v>
      </c>
      <c r="G1164" s="208">
        <v>0</v>
      </c>
      <c r="H1164" s="208">
        <v>0</v>
      </c>
      <c r="I1164" s="208">
        <v>0</v>
      </c>
      <c r="J1164" s="208">
        <v>0</v>
      </c>
      <c r="K1164" s="208">
        <v>0</v>
      </c>
      <c r="L1164" s="208">
        <v>0</v>
      </c>
      <c r="M1164" s="208">
        <v>0</v>
      </c>
      <c r="N1164" s="208">
        <v>0</v>
      </c>
      <c r="O1164" s="208">
        <v>0</v>
      </c>
      <c r="P1164" s="208">
        <v>0</v>
      </c>
      <c r="Q1164" s="208">
        <v>0</v>
      </c>
      <c r="R1164" s="208">
        <v>0</v>
      </c>
      <c r="S1164" s="208">
        <v>0</v>
      </c>
      <c r="T1164" s="208">
        <v>0</v>
      </c>
      <c r="U1164" s="208">
        <v>0</v>
      </c>
      <c r="V1164" s="208">
        <v>0</v>
      </c>
      <c r="W1164" s="208">
        <v>0</v>
      </c>
      <c r="X1164" s="208">
        <v>0</v>
      </c>
      <c r="Y1164" s="208">
        <v>0</v>
      </c>
      <c r="Z1164" s="208">
        <v>0</v>
      </c>
      <c r="AA1164" s="178">
        <f t="shared" si="36"/>
        <v>0</v>
      </c>
    </row>
    <row r="1165" spans="1:27" ht="15.75" thickBot="1" x14ac:dyDescent="0.3">
      <c r="A1165" s="254" t="str">
        <f t="shared" ref="A1165:A1228" si="37">RIGHT(C1165,6)</f>
        <v>242926</v>
      </c>
      <c r="B1165" s="189" t="s">
        <v>2900</v>
      </c>
      <c r="C1165" s="188" t="s">
        <v>2901</v>
      </c>
      <c r="D1165" s="188" t="s">
        <v>5</v>
      </c>
      <c r="E1165" s="209">
        <v>0</v>
      </c>
      <c r="F1165" s="209">
        <v>0</v>
      </c>
      <c r="G1165" s="209">
        <v>0</v>
      </c>
      <c r="H1165" s="209">
        <v>0</v>
      </c>
      <c r="I1165" s="209">
        <v>0</v>
      </c>
      <c r="J1165" s="209">
        <v>0</v>
      </c>
      <c r="K1165" s="209">
        <v>0</v>
      </c>
      <c r="L1165" s="209">
        <v>0</v>
      </c>
      <c r="M1165" s="209">
        <v>0</v>
      </c>
      <c r="N1165" s="209">
        <v>0</v>
      </c>
      <c r="O1165" s="209">
        <v>0</v>
      </c>
      <c r="P1165" s="209">
        <v>0</v>
      </c>
      <c r="Q1165" s="209">
        <v>0</v>
      </c>
      <c r="R1165" s="209">
        <v>0</v>
      </c>
      <c r="S1165" s="209">
        <v>0</v>
      </c>
      <c r="T1165" s="209">
        <v>0</v>
      </c>
      <c r="U1165" s="209">
        <v>0</v>
      </c>
      <c r="V1165" s="209">
        <v>0</v>
      </c>
      <c r="W1165" s="209">
        <v>0</v>
      </c>
      <c r="X1165" s="209">
        <v>0</v>
      </c>
      <c r="Y1165" s="209">
        <v>0</v>
      </c>
      <c r="Z1165" s="209">
        <v>0</v>
      </c>
      <c r="AA1165" s="178">
        <f t="shared" si="36"/>
        <v>0</v>
      </c>
    </row>
    <row r="1166" spans="1:27" ht="15.75" thickBot="1" x14ac:dyDescent="0.3">
      <c r="A1166" s="254" t="str">
        <f t="shared" si="37"/>
        <v>242980</v>
      </c>
      <c r="B1166" s="189" t="s">
        <v>2902</v>
      </c>
      <c r="C1166" s="188" t="s">
        <v>2903</v>
      </c>
      <c r="D1166" s="188" t="s">
        <v>5</v>
      </c>
      <c r="E1166" s="208">
        <v>0</v>
      </c>
      <c r="F1166" s="208">
        <v>0</v>
      </c>
      <c r="G1166" s="208">
        <v>0</v>
      </c>
      <c r="H1166" s="208">
        <v>0</v>
      </c>
      <c r="I1166" s="208">
        <v>0</v>
      </c>
      <c r="J1166" s="208">
        <v>0</v>
      </c>
      <c r="K1166" s="208">
        <v>0</v>
      </c>
      <c r="L1166" s="208">
        <v>0</v>
      </c>
      <c r="M1166" s="208">
        <v>0</v>
      </c>
      <c r="N1166" s="208">
        <v>0</v>
      </c>
      <c r="O1166" s="208">
        <v>0</v>
      </c>
      <c r="P1166" s="208">
        <v>0</v>
      </c>
      <c r="Q1166" s="208">
        <v>0</v>
      </c>
      <c r="R1166" s="208">
        <v>0</v>
      </c>
      <c r="S1166" s="208">
        <v>0</v>
      </c>
      <c r="T1166" s="208">
        <v>0</v>
      </c>
      <c r="U1166" s="208">
        <v>0</v>
      </c>
      <c r="V1166" s="208">
        <v>0</v>
      </c>
      <c r="W1166" s="208">
        <v>0</v>
      </c>
      <c r="X1166" s="208">
        <v>0</v>
      </c>
      <c r="Y1166" s="208">
        <v>0</v>
      </c>
      <c r="Z1166" s="208">
        <v>0</v>
      </c>
      <c r="AA1166" s="178">
        <f t="shared" si="36"/>
        <v>0</v>
      </c>
    </row>
    <row r="1167" spans="1:27" ht="15.75" thickBot="1" x14ac:dyDescent="0.3">
      <c r="A1167" s="254" t="str">
        <f t="shared" si="37"/>
        <v>242990</v>
      </c>
      <c r="B1167" s="189" t="s">
        <v>2904</v>
      </c>
      <c r="C1167" s="188" t="s">
        <v>2905</v>
      </c>
      <c r="D1167" s="188" t="s">
        <v>5</v>
      </c>
      <c r="E1167" s="209">
        <v>0</v>
      </c>
      <c r="F1167" s="209">
        <v>0</v>
      </c>
      <c r="G1167" s="209">
        <v>0</v>
      </c>
      <c r="H1167" s="209">
        <v>0</v>
      </c>
      <c r="I1167" s="209">
        <v>0</v>
      </c>
      <c r="J1167" s="209">
        <v>0</v>
      </c>
      <c r="K1167" s="209">
        <v>0</v>
      </c>
      <c r="L1167" s="209">
        <v>0</v>
      </c>
      <c r="M1167" s="209">
        <v>0</v>
      </c>
      <c r="N1167" s="209">
        <v>0</v>
      </c>
      <c r="O1167" s="209">
        <v>0</v>
      </c>
      <c r="P1167" s="209">
        <v>0</v>
      </c>
      <c r="Q1167" s="209">
        <v>0</v>
      </c>
      <c r="R1167" s="209">
        <v>0</v>
      </c>
      <c r="S1167" s="209">
        <v>0</v>
      </c>
      <c r="T1167" s="209">
        <v>0</v>
      </c>
      <c r="U1167" s="209">
        <v>0</v>
      </c>
      <c r="V1167" s="209">
        <v>0</v>
      </c>
      <c r="W1167" s="209">
        <v>0</v>
      </c>
      <c r="X1167" s="209">
        <v>0</v>
      </c>
      <c r="Y1167" s="209">
        <v>0</v>
      </c>
      <c r="Z1167" s="209">
        <v>0</v>
      </c>
      <c r="AA1167" s="178">
        <f t="shared" si="36"/>
        <v>0</v>
      </c>
    </row>
    <row r="1168" spans="1:27" ht="15.75" thickBot="1" x14ac:dyDescent="0.3">
      <c r="A1168" s="254" t="str">
        <f t="shared" si="37"/>
        <v>242999</v>
      </c>
      <c r="B1168" s="189" t="s">
        <v>2906</v>
      </c>
      <c r="C1168" s="188" t="s">
        <v>2907</v>
      </c>
      <c r="D1168" s="188" t="s">
        <v>5</v>
      </c>
      <c r="E1168" s="208">
        <v>-11059.44</v>
      </c>
      <c r="F1168" s="208">
        <v>-11059.44</v>
      </c>
      <c r="G1168" s="208">
        <v>-11174.5</v>
      </c>
      <c r="H1168" s="208">
        <v>13519.49</v>
      </c>
      <c r="I1168" s="208">
        <v>263.99</v>
      </c>
      <c r="J1168" s="208">
        <v>326.99</v>
      </c>
      <c r="K1168" s="208">
        <v>350.99</v>
      </c>
      <c r="L1168" s="208">
        <v>383.99</v>
      </c>
      <c r="M1168" s="208">
        <v>-0.01</v>
      </c>
      <c r="N1168" s="208">
        <v>-0.01</v>
      </c>
      <c r="O1168" s="208">
        <v>202.99</v>
      </c>
      <c r="P1168" s="208">
        <v>202.99</v>
      </c>
      <c r="Q1168" s="208">
        <v>2711.52</v>
      </c>
      <c r="R1168" s="208">
        <v>202.99</v>
      </c>
      <c r="S1168" s="208">
        <v>280.99</v>
      </c>
      <c r="T1168" s="208">
        <v>199.99</v>
      </c>
      <c r="U1168" s="208">
        <v>328.99</v>
      </c>
      <c r="V1168" s="208">
        <v>6370.99</v>
      </c>
      <c r="W1168" s="208">
        <v>-177.55</v>
      </c>
      <c r="X1168" s="208">
        <v>-6129.55</v>
      </c>
      <c r="Y1168" s="208">
        <v>-7663.3</v>
      </c>
      <c r="Z1168" s="208">
        <v>199.99</v>
      </c>
      <c r="AA1168" s="178">
        <f t="shared" si="36"/>
        <v>199.99</v>
      </c>
    </row>
    <row r="1169" spans="1:27" ht="15.75" thickBot="1" x14ac:dyDescent="0.3">
      <c r="A1169" s="254" t="str">
        <f t="shared" si="37"/>
        <v>243000</v>
      </c>
      <c r="B1169" s="189" t="s">
        <v>2908</v>
      </c>
      <c r="C1169" s="188" t="s">
        <v>2909</v>
      </c>
      <c r="D1169" s="188" t="s">
        <v>5</v>
      </c>
      <c r="E1169" s="209">
        <v>0</v>
      </c>
      <c r="F1169" s="209">
        <v>0</v>
      </c>
      <c r="G1169" s="209">
        <v>0</v>
      </c>
      <c r="H1169" s="209">
        <v>0</v>
      </c>
      <c r="I1169" s="209">
        <v>0</v>
      </c>
      <c r="J1169" s="209">
        <v>0</v>
      </c>
      <c r="K1169" s="209">
        <v>0</v>
      </c>
      <c r="L1169" s="209">
        <v>0</v>
      </c>
      <c r="M1169" s="209">
        <v>0</v>
      </c>
      <c r="N1169" s="209">
        <v>0</v>
      </c>
      <c r="O1169" s="209">
        <v>0</v>
      </c>
      <c r="P1169" s="209">
        <v>0</v>
      </c>
      <c r="Q1169" s="209">
        <v>0</v>
      </c>
      <c r="R1169" s="209">
        <v>0</v>
      </c>
      <c r="S1169" s="209">
        <v>0</v>
      </c>
      <c r="T1169" s="209">
        <v>0</v>
      </c>
      <c r="U1169" s="209">
        <v>0</v>
      </c>
      <c r="V1169" s="209">
        <v>0</v>
      </c>
      <c r="W1169" s="209">
        <v>0</v>
      </c>
      <c r="X1169" s="209">
        <v>0</v>
      </c>
      <c r="Y1169" s="209">
        <v>0</v>
      </c>
      <c r="Z1169" s="209">
        <v>0</v>
      </c>
      <c r="AA1169" s="178">
        <f t="shared" si="36"/>
        <v>0</v>
      </c>
    </row>
    <row r="1170" spans="1:27" ht="15.75" thickBot="1" x14ac:dyDescent="0.3">
      <c r="A1170" s="254" t="str">
        <f t="shared" si="37"/>
        <v>500157</v>
      </c>
      <c r="B1170" s="238" t="s">
        <v>2910</v>
      </c>
      <c r="C1170" s="244">
        <v>500157</v>
      </c>
      <c r="D1170" s="256"/>
      <c r="E1170" s="208">
        <v>-1251711473.26</v>
      </c>
      <c r="F1170" s="208">
        <v>-1255605520.3900001</v>
      </c>
      <c r="G1170" s="208">
        <v>-1261722692.99</v>
      </c>
      <c r="H1170" s="208">
        <v>-1253858072.46</v>
      </c>
      <c r="I1170" s="208">
        <v>-1255179722.26</v>
      </c>
      <c r="J1170" s="208">
        <v>-1253177436.75</v>
      </c>
      <c r="K1170" s="208">
        <v>-1249426644.3199999</v>
      </c>
      <c r="L1170" s="208">
        <v>-1253963675.1900001</v>
      </c>
      <c r="M1170" s="208">
        <v>-1280586242.55</v>
      </c>
      <c r="N1170" s="208">
        <v>-1280586242.55</v>
      </c>
      <c r="O1170" s="208">
        <v>-1264844313.0599999</v>
      </c>
      <c r="P1170" s="208">
        <v>-1273050882</v>
      </c>
      <c r="Q1170" s="208">
        <v>-1258791127.04</v>
      </c>
      <c r="R1170" s="208">
        <v>-1256598868.05</v>
      </c>
      <c r="S1170" s="208">
        <v>-1247670202.1400001</v>
      </c>
      <c r="T1170" s="208">
        <v>-1257294771.3</v>
      </c>
      <c r="U1170" s="208">
        <v>-1263708745.9000001</v>
      </c>
      <c r="V1170" s="208">
        <v>-1269163421.5</v>
      </c>
      <c r="W1170" s="208">
        <v>-1264459903.03</v>
      </c>
      <c r="X1170" s="208">
        <v>-1267707259.74</v>
      </c>
      <c r="Y1170" s="208">
        <v>-1269433169.8299999</v>
      </c>
      <c r="Z1170" s="208">
        <v>-1292137445.1700001</v>
      </c>
      <c r="AA1170" s="178">
        <f t="shared" si="36"/>
        <v>-1292137445.1700001</v>
      </c>
    </row>
    <row r="1171" spans="1:27" ht="15.75" thickBot="1" x14ac:dyDescent="0.3">
      <c r="A1171" s="254" t="str">
        <f t="shared" si="37"/>
        <v>001106</v>
      </c>
      <c r="B1171" s="239" t="s">
        <v>3540</v>
      </c>
      <c r="C1171" s="245">
        <v>5001106</v>
      </c>
      <c r="D1171" s="257"/>
      <c r="E1171" s="209"/>
      <c r="F1171" s="209"/>
      <c r="G1171" s="209"/>
      <c r="H1171" s="209"/>
      <c r="I1171" s="209"/>
      <c r="J1171" s="209"/>
      <c r="K1171" s="209"/>
      <c r="L1171" s="209"/>
      <c r="M1171" s="209"/>
      <c r="N1171" s="209">
        <v>0</v>
      </c>
      <c r="O1171" s="209">
        <v>0</v>
      </c>
      <c r="P1171" s="209">
        <v>0</v>
      </c>
      <c r="Q1171" s="209">
        <v>0</v>
      </c>
      <c r="R1171" s="209">
        <v>0</v>
      </c>
      <c r="S1171" s="209">
        <v>0</v>
      </c>
      <c r="T1171" s="209">
        <v>0</v>
      </c>
      <c r="U1171" s="209">
        <v>0</v>
      </c>
      <c r="V1171" s="209">
        <v>0</v>
      </c>
      <c r="W1171" s="209">
        <v>0</v>
      </c>
      <c r="X1171" s="209">
        <v>0</v>
      </c>
      <c r="Y1171" s="209">
        <v>0</v>
      </c>
      <c r="Z1171" s="209">
        <v>0</v>
      </c>
      <c r="AA1171" s="178">
        <f t="shared" si="36"/>
        <v>0</v>
      </c>
    </row>
    <row r="1172" spans="1:27" ht="15.75" thickBot="1" x14ac:dyDescent="0.3">
      <c r="A1172" s="254" t="str">
        <f t="shared" si="37"/>
        <v>227602</v>
      </c>
      <c r="B1172" s="240" t="s">
        <v>3541</v>
      </c>
      <c r="C1172" s="188" t="s">
        <v>3542</v>
      </c>
      <c r="D1172" s="188" t="s">
        <v>5</v>
      </c>
      <c r="E1172" s="208"/>
      <c r="F1172" s="208"/>
      <c r="G1172" s="208"/>
      <c r="H1172" s="208"/>
      <c r="I1172" s="208"/>
      <c r="J1172" s="208"/>
      <c r="K1172" s="208"/>
      <c r="L1172" s="208"/>
      <c r="M1172" s="208"/>
      <c r="N1172" s="208">
        <v>0</v>
      </c>
      <c r="O1172" s="208">
        <v>0</v>
      </c>
      <c r="P1172" s="208">
        <v>0</v>
      </c>
      <c r="Q1172" s="208">
        <v>0</v>
      </c>
      <c r="R1172" s="208">
        <v>0</v>
      </c>
      <c r="S1172" s="208">
        <v>0</v>
      </c>
      <c r="T1172" s="208">
        <v>0</v>
      </c>
      <c r="U1172" s="208">
        <v>0</v>
      </c>
      <c r="V1172" s="208">
        <v>0</v>
      </c>
      <c r="W1172" s="208">
        <v>0</v>
      </c>
      <c r="X1172" s="208">
        <v>0</v>
      </c>
      <c r="Y1172" s="208">
        <v>0</v>
      </c>
      <c r="Z1172" s="208">
        <v>0</v>
      </c>
      <c r="AA1172" s="178">
        <f t="shared" si="36"/>
        <v>0</v>
      </c>
    </row>
    <row r="1173" spans="1:27" ht="15.75" thickBot="1" x14ac:dyDescent="0.3">
      <c r="A1173" s="254" t="str">
        <f t="shared" si="37"/>
        <v>001105</v>
      </c>
      <c r="B1173" s="239" t="s">
        <v>3543</v>
      </c>
      <c r="C1173" s="245">
        <v>5001105</v>
      </c>
      <c r="D1173" s="257"/>
      <c r="E1173" s="209"/>
      <c r="F1173" s="209"/>
      <c r="G1173" s="209"/>
      <c r="H1173" s="209"/>
      <c r="I1173" s="209"/>
      <c r="J1173" s="209"/>
      <c r="K1173" s="209"/>
      <c r="L1173" s="209"/>
      <c r="M1173" s="209"/>
      <c r="N1173" s="209">
        <v>0</v>
      </c>
      <c r="O1173" s="209">
        <v>-6617984.7199999997</v>
      </c>
      <c r="P1173" s="209">
        <v>-6254608.9100000001</v>
      </c>
      <c r="Q1173" s="209">
        <v>-5890130.6799999997</v>
      </c>
      <c r="R1173" s="209">
        <v>-5524546.7000000002</v>
      </c>
      <c r="S1173" s="209">
        <v>-5157853.5999999996</v>
      </c>
      <c r="T1173" s="209">
        <v>-634066.16</v>
      </c>
      <c r="U1173" s="209">
        <v>-4405711.2</v>
      </c>
      <c r="V1173" s="209">
        <v>-4035618.57</v>
      </c>
      <c r="W1173" s="209">
        <v>-653656.71</v>
      </c>
      <c r="X1173" s="209">
        <v>-3353862.42</v>
      </c>
      <c r="Y1173" s="209">
        <v>-2977818.88</v>
      </c>
      <c r="Z1173" s="209">
        <v>-772077.94</v>
      </c>
      <c r="AA1173" s="178">
        <f t="shared" si="36"/>
        <v>-772077.94</v>
      </c>
    </row>
    <row r="1174" spans="1:27" ht="15.75" thickBot="1" x14ac:dyDescent="0.3">
      <c r="A1174" s="254" t="str">
        <f t="shared" si="37"/>
        <v>227600</v>
      </c>
      <c r="B1174" s="240" t="s">
        <v>3544</v>
      </c>
      <c r="C1174" s="188" t="s">
        <v>3545</v>
      </c>
      <c r="D1174" s="188" t="s">
        <v>5</v>
      </c>
      <c r="E1174" s="208"/>
      <c r="F1174" s="208"/>
      <c r="G1174" s="208"/>
      <c r="H1174" s="208"/>
      <c r="I1174" s="208"/>
      <c r="J1174" s="208"/>
      <c r="K1174" s="208"/>
      <c r="L1174" s="208"/>
      <c r="M1174" s="208"/>
      <c r="N1174" s="208">
        <v>0</v>
      </c>
      <c r="O1174" s="208">
        <v>-6617984.7199999997</v>
      </c>
      <c r="P1174" s="208">
        <v>-6254608.9100000001</v>
      </c>
      <c r="Q1174" s="208">
        <v>-5890130.6799999997</v>
      </c>
      <c r="R1174" s="208">
        <v>-5524546.7000000002</v>
      </c>
      <c r="S1174" s="208">
        <v>-5157853.5999999996</v>
      </c>
      <c r="T1174" s="208">
        <v>-634066.16</v>
      </c>
      <c r="U1174" s="208">
        <v>-4405711.2</v>
      </c>
      <c r="V1174" s="208">
        <v>-4035618.57</v>
      </c>
      <c r="W1174" s="208">
        <v>-653656.71</v>
      </c>
      <c r="X1174" s="208">
        <v>-3353862.42</v>
      </c>
      <c r="Y1174" s="208">
        <v>-2977818.88</v>
      </c>
      <c r="Z1174" s="208">
        <v>-772077.94</v>
      </c>
      <c r="AA1174" s="178">
        <f t="shared" si="36"/>
        <v>-772077.94</v>
      </c>
    </row>
    <row r="1175" spans="1:27" ht="15.75" thickBot="1" x14ac:dyDescent="0.3">
      <c r="A1175" s="254" t="str">
        <f t="shared" si="37"/>
        <v>500182</v>
      </c>
      <c r="B1175" s="239" t="s">
        <v>2912</v>
      </c>
      <c r="C1175" s="245">
        <v>500182</v>
      </c>
      <c r="D1175" s="257"/>
      <c r="E1175" s="209">
        <v>-298709355.85000002</v>
      </c>
      <c r="F1175" s="209">
        <v>-298715504.85000002</v>
      </c>
      <c r="G1175" s="209">
        <v>-297381321.85000002</v>
      </c>
      <c r="H1175" s="209">
        <v>-296167702.85000002</v>
      </c>
      <c r="I1175" s="209">
        <v>-295019278.85000002</v>
      </c>
      <c r="J1175" s="209">
        <v>-291347702.85000002</v>
      </c>
      <c r="K1175" s="209">
        <v>-291587417.85000002</v>
      </c>
      <c r="L1175" s="209">
        <v>-291046919.85000002</v>
      </c>
      <c r="M1175" s="209">
        <v>-296447006.35000002</v>
      </c>
      <c r="N1175" s="209">
        <v>-296447006.35000002</v>
      </c>
      <c r="O1175" s="209">
        <v>-301607094.35000002</v>
      </c>
      <c r="P1175" s="209">
        <v>-305827509.35000002</v>
      </c>
      <c r="Q1175" s="209">
        <v>-309845226.19</v>
      </c>
      <c r="R1175" s="209">
        <v>-311992805.19</v>
      </c>
      <c r="S1175" s="209">
        <v>-299950490.19</v>
      </c>
      <c r="T1175" s="209">
        <v>-301916598.19</v>
      </c>
      <c r="U1175" s="209">
        <v>-303937238.19</v>
      </c>
      <c r="V1175" s="209">
        <v>-306092301.19</v>
      </c>
      <c r="W1175" s="209">
        <v>-306729144.19</v>
      </c>
      <c r="X1175" s="209">
        <v>-309392659.19</v>
      </c>
      <c r="Y1175" s="209">
        <v>-311983272.19</v>
      </c>
      <c r="Z1175" s="209">
        <v>-315560012.35000002</v>
      </c>
      <c r="AA1175" s="178">
        <f t="shared" si="36"/>
        <v>-315560012.35000002</v>
      </c>
    </row>
    <row r="1176" spans="1:27" ht="15.75" thickBot="1" x14ac:dyDescent="0.3">
      <c r="A1176" s="254" t="str">
        <f t="shared" si="37"/>
        <v>500187</v>
      </c>
      <c r="B1176" s="240" t="s">
        <v>2914</v>
      </c>
      <c r="C1176" s="245">
        <v>500187</v>
      </c>
      <c r="D1176" s="257"/>
      <c r="E1176" s="208">
        <v>-2.23</v>
      </c>
      <c r="F1176" s="208">
        <v>-2.23</v>
      </c>
      <c r="G1176" s="208">
        <v>-2.23</v>
      </c>
      <c r="H1176" s="208">
        <v>-2.23</v>
      </c>
      <c r="I1176" s="208">
        <v>-2.23</v>
      </c>
      <c r="J1176" s="208">
        <v>-2.23</v>
      </c>
      <c r="K1176" s="208">
        <v>-2.23</v>
      </c>
      <c r="L1176" s="208">
        <v>-2.23</v>
      </c>
      <c r="M1176" s="208">
        <v>-2.23</v>
      </c>
      <c r="N1176" s="208">
        <v>-2.23</v>
      </c>
      <c r="O1176" s="208">
        <v>-2.23</v>
      </c>
      <c r="P1176" s="208">
        <v>-2.23</v>
      </c>
      <c r="Q1176" s="208">
        <v>-2.23</v>
      </c>
      <c r="R1176" s="208">
        <v>-2.23</v>
      </c>
      <c r="S1176" s="208">
        <v>-2.23</v>
      </c>
      <c r="T1176" s="208">
        <v>-2.23</v>
      </c>
      <c r="U1176" s="208">
        <v>-2.23</v>
      </c>
      <c r="V1176" s="208">
        <v>-2.23</v>
      </c>
      <c r="W1176" s="208">
        <v>-2.23</v>
      </c>
      <c r="X1176" s="208">
        <v>-2.23</v>
      </c>
      <c r="Y1176" s="208">
        <v>-2.23</v>
      </c>
      <c r="Z1176" s="208">
        <v>0</v>
      </c>
      <c r="AA1176" s="178">
        <f t="shared" si="36"/>
        <v>0</v>
      </c>
    </row>
    <row r="1177" spans="1:27" ht="15.75" thickBot="1" x14ac:dyDescent="0.3">
      <c r="A1177" s="254" t="str">
        <f t="shared" si="37"/>
        <v>255084</v>
      </c>
      <c r="B1177" s="189" t="s">
        <v>1320</v>
      </c>
      <c r="C1177" s="188" t="s">
        <v>1321</v>
      </c>
      <c r="D1177" s="188" t="s">
        <v>5</v>
      </c>
      <c r="E1177" s="209">
        <v>-2.23</v>
      </c>
      <c r="F1177" s="209">
        <v>-2.23</v>
      </c>
      <c r="G1177" s="209">
        <v>-2.23</v>
      </c>
      <c r="H1177" s="209">
        <v>-2.23</v>
      </c>
      <c r="I1177" s="209">
        <v>-2.23</v>
      </c>
      <c r="J1177" s="209">
        <v>-2.23</v>
      </c>
      <c r="K1177" s="209">
        <v>-2.23</v>
      </c>
      <c r="L1177" s="209">
        <v>-2.23</v>
      </c>
      <c r="M1177" s="209">
        <v>-2.23</v>
      </c>
      <c r="N1177" s="209">
        <v>-2.23</v>
      </c>
      <c r="O1177" s="209">
        <v>-2.23</v>
      </c>
      <c r="P1177" s="209">
        <v>-2.23</v>
      </c>
      <c r="Q1177" s="209">
        <v>-2.23</v>
      </c>
      <c r="R1177" s="209">
        <v>-2.23</v>
      </c>
      <c r="S1177" s="209">
        <v>-2.23</v>
      </c>
      <c r="T1177" s="209">
        <v>-2.23</v>
      </c>
      <c r="U1177" s="209">
        <v>-2.23</v>
      </c>
      <c r="V1177" s="209">
        <v>-2.23</v>
      </c>
      <c r="W1177" s="209">
        <v>-2.23</v>
      </c>
      <c r="X1177" s="209">
        <v>-2.23</v>
      </c>
      <c r="Y1177" s="209">
        <v>-2.23</v>
      </c>
      <c r="Z1177" s="209">
        <v>0</v>
      </c>
      <c r="AA1177" s="178">
        <f t="shared" si="36"/>
        <v>0</v>
      </c>
    </row>
    <row r="1178" spans="1:27" ht="15.75" thickBot="1" x14ac:dyDescent="0.3">
      <c r="A1178" s="254" t="str">
        <f t="shared" si="37"/>
        <v>500188</v>
      </c>
      <c r="B1178" s="240" t="s">
        <v>2916</v>
      </c>
      <c r="C1178" s="245">
        <v>500188</v>
      </c>
      <c r="D1178" s="257"/>
      <c r="E1178" s="208">
        <v>-298709353.62</v>
      </c>
      <c r="F1178" s="208">
        <v>-298715502.62</v>
      </c>
      <c r="G1178" s="208">
        <v>-297381319.62</v>
      </c>
      <c r="H1178" s="208">
        <v>-296167700.62</v>
      </c>
      <c r="I1178" s="208">
        <v>-295019276.62</v>
      </c>
      <c r="J1178" s="208">
        <v>-291347700.62</v>
      </c>
      <c r="K1178" s="208">
        <v>-291587415.62</v>
      </c>
      <c r="L1178" s="208">
        <v>-291046917.62</v>
      </c>
      <c r="M1178" s="208">
        <v>-296447004.12</v>
      </c>
      <c r="N1178" s="208">
        <v>-296447004.12</v>
      </c>
      <c r="O1178" s="208">
        <v>-301607092.12</v>
      </c>
      <c r="P1178" s="208">
        <v>-305827507.12</v>
      </c>
      <c r="Q1178" s="208">
        <v>-309845223.95999998</v>
      </c>
      <c r="R1178" s="208">
        <v>-311992802.95999998</v>
      </c>
      <c r="S1178" s="208">
        <v>-299950487.95999998</v>
      </c>
      <c r="T1178" s="208">
        <v>-301916595.95999998</v>
      </c>
      <c r="U1178" s="208">
        <v>-303937235.95999998</v>
      </c>
      <c r="V1178" s="208">
        <v>-306092298.95999998</v>
      </c>
      <c r="W1178" s="208">
        <v>-306729141.95999998</v>
      </c>
      <c r="X1178" s="208">
        <v>-309392656.95999998</v>
      </c>
      <c r="Y1178" s="208">
        <v>-311983269.95999998</v>
      </c>
      <c r="Z1178" s="208">
        <v>-315560012.35000002</v>
      </c>
      <c r="AA1178" s="178">
        <f t="shared" si="36"/>
        <v>-315560012.35000002</v>
      </c>
    </row>
    <row r="1179" spans="1:27" ht="15.75" thickBot="1" x14ac:dyDescent="0.3">
      <c r="A1179" s="254" t="str">
        <f t="shared" si="37"/>
        <v>283012</v>
      </c>
      <c r="B1179" s="189" t="s">
        <v>1323</v>
      </c>
      <c r="C1179" s="188" t="s">
        <v>1324</v>
      </c>
      <c r="D1179" s="188" t="s">
        <v>5</v>
      </c>
      <c r="E1179" s="209">
        <v>56470134</v>
      </c>
      <c r="F1179" s="209">
        <v>56470134</v>
      </c>
      <c r="G1179" s="209">
        <v>56470134</v>
      </c>
      <c r="H1179" s="209">
        <v>56470134</v>
      </c>
      <c r="I1179" s="209">
        <v>56470134</v>
      </c>
      <c r="J1179" s="209">
        <v>57343678</v>
      </c>
      <c r="K1179" s="209">
        <v>57343678</v>
      </c>
      <c r="L1179" s="209">
        <v>57343678</v>
      </c>
      <c r="M1179" s="209">
        <v>57468818</v>
      </c>
      <c r="N1179" s="209">
        <v>57468818</v>
      </c>
      <c r="O1179" s="209">
        <v>57468818</v>
      </c>
      <c r="P1179" s="209">
        <v>57468818</v>
      </c>
      <c r="Q1179" s="209">
        <v>55281677</v>
      </c>
      <c r="R1179" s="209">
        <v>55052036</v>
      </c>
      <c r="S1179" s="209">
        <v>54869401</v>
      </c>
      <c r="T1179" s="209">
        <v>55153716</v>
      </c>
      <c r="U1179" s="209">
        <v>55550408</v>
      </c>
      <c r="V1179" s="209">
        <v>55910824</v>
      </c>
      <c r="W1179" s="209">
        <v>56218362</v>
      </c>
      <c r="X1179" s="209">
        <v>55928424</v>
      </c>
      <c r="Y1179" s="209">
        <v>55301913</v>
      </c>
      <c r="Z1179" s="209">
        <v>54258986</v>
      </c>
      <c r="AA1179" s="178">
        <f t="shared" si="36"/>
        <v>54258986</v>
      </c>
    </row>
    <row r="1180" spans="1:27" ht="15.75" thickBot="1" x14ac:dyDescent="0.3">
      <c r="A1180" s="254" t="str">
        <f t="shared" si="37"/>
        <v>283013</v>
      </c>
      <c r="B1180" s="189" t="s">
        <v>1326</v>
      </c>
      <c r="C1180" s="188" t="s">
        <v>1327</v>
      </c>
      <c r="D1180" s="188" t="s">
        <v>5</v>
      </c>
      <c r="E1180" s="208">
        <v>-3229.16</v>
      </c>
      <c r="F1180" s="208">
        <v>-3229.16</v>
      </c>
      <c r="G1180" s="208">
        <v>-3229.16</v>
      </c>
      <c r="H1180" s="208">
        <v>-3229.16</v>
      </c>
      <c r="I1180" s="208">
        <v>-3229.16</v>
      </c>
      <c r="J1180" s="208">
        <v>-3229.16</v>
      </c>
      <c r="K1180" s="208">
        <v>-3229.16</v>
      </c>
      <c r="L1180" s="208">
        <v>-3229.16</v>
      </c>
      <c r="M1180" s="208">
        <v>-0.16</v>
      </c>
      <c r="N1180" s="208">
        <v>-0.16</v>
      </c>
      <c r="O1180" s="208">
        <v>-0.16</v>
      </c>
      <c r="P1180" s="208">
        <v>-0.16</v>
      </c>
      <c r="Q1180" s="208">
        <v>0</v>
      </c>
      <c r="R1180" s="208">
        <v>0</v>
      </c>
      <c r="S1180" s="208">
        <v>0</v>
      </c>
      <c r="T1180" s="208">
        <v>0</v>
      </c>
      <c r="U1180" s="208">
        <v>0</v>
      </c>
      <c r="V1180" s="208">
        <v>0</v>
      </c>
      <c r="W1180" s="208">
        <v>0</v>
      </c>
      <c r="X1180" s="208">
        <v>0</v>
      </c>
      <c r="Y1180" s="208">
        <v>0</v>
      </c>
      <c r="Z1180" s="208">
        <v>0</v>
      </c>
      <c r="AA1180" s="178">
        <f t="shared" si="36"/>
        <v>0</v>
      </c>
    </row>
    <row r="1181" spans="1:27" ht="15.75" thickBot="1" x14ac:dyDescent="0.3">
      <c r="A1181" s="254" t="str">
        <f t="shared" si="37"/>
        <v>283014</v>
      </c>
      <c r="B1181" s="189" t="s">
        <v>1329</v>
      </c>
      <c r="C1181" s="188" t="s">
        <v>1330</v>
      </c>
      <c r="D1181" s="188" t="s">
        <v>5</v>
      </c>
      <c r="E1181" s="208">
        <v>0</v>
      </c>
      <c r="F1181" s="208">
        <v>0</v>
      </c>
      <c r="G1181" s="208">
        <v>0</v>
      </c>
      <c r="H1181" s="208">
        <v>0</v>
      </c>
      <c r="I1181" s="208">
        <v>0</v>
      </c>
      <c r="J1181" s="208">
        <v>0</v>
      </c>
      <c r="K1181" s="208">
        <v>0</v>
      </c>
      <c r="L1181" s="208">
        <v>0</v>
      </c>
      <c r="M1181" s="208">
        <v>0</v>
      </c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178">
        <f t="shared" si="36"/>
        <v>0</v>
      </c>
    </row>
    <row r="1182" spans="1:27" ht="15.75" thickBot="1" x14ac:dyDescent="0.3">
      <c r="A1182" s="254" t="str">
        <f t="shared" si="37"/>
        <v>283015</v>
      </c>
      <c r="B1182" s="189" t="s">
        <v>1332</v>
      </c>
      <c r="C1182" s="188" t="s">
        <v>1333</v>
      </c>
      <c r="D1182" s="188" t="s">
        <v>5</v>
      </c>
      <c r="E1182" s="209">
        <v>-1983038.14</v>
      </c>
      <c r="F1182" s="209">
        <v>-1983038.14</v>
      </c>
      <c r="G1182" s="209">
        <v>-1983038.14</v>
      </c>
      <c r="H1182" s="209">
        <v>-1983038.14</v>
      </c>
      <c r="I1182" s="209">
        <v>-1983038.14</v>
      </c>
      <c r="J1182" s="209">
        <v>-1983038.14</v>
      </c>
      <c r="K1182" s="209">
        <v>-1983038.14</v>
      </c>
      <c r="L1182" s="209">
        <v>-1983038.14</v>
      </c>
      <c r="M1182" s="209">
        <v>-1905695.14</v>
      </c>
      <c r="N1182" s="209">
        <v>-1905695.14</v>
      </c>
      <c r="O1182" s="209">
        <v>-1905695.14</v>
      </c>
      <c r="P1182" s="209">
        <v>-1905695.14</v>
      </c>
      <c r="Q1182" s="209">
        <v>-1762195.14</v>
      </c>
      <c r="R1182" s="209">
        <v>-1762195.14</v>
      </c>
      <c r="S1182" s="209">
        <v>-1762195.14</v>
      </c>
      <c r="T1182" s="209">
        <v>-1762195.14</v>
      </c>
      <c r="U1182" s="209">
        <v>-1762195.14</v>
      </c>
      <c r="V1182" s="209">
        <v>-1762195.14</v>
      </c>
      <c r="W1182" s="209">
        <v>-1762195.14</v>
      </c>
      <c r="X1182" s="209">
        <v>-1762195.14</v>
      </c>
      <c r="Y1182" s="209">
        <v>-1762195.14</v>
      </c>
      <c r="Z1182" s="209">
        <v>-1684852.14</v>
      </c>
      <c r="AA1182" s="178">
        <f t="shared" si="36"/>
        <v>-1684852.14</v>
      </c>
    </row>
    <row r="1183" spans="1:27" ht="15.75" thickBot="1" x14ac:dyDescent="0.3">
      <c r="A1183" s="254" t="str">
        <f t="shared" si="37"/>
        <v>283016</v>
      </c>
      <c r="B1183" s="189" t="s">
        <v>1332</v>
      </c>
      <c r="C1183" s="188" t="s">
        <v>1335</v>
      </c>
      <c r="D1183" s="188" t="s">
        <v>5</v>
      </c>
      <c r="E1183" s="208">
        <v>-17846946.239999998</v>
      </c>
      <c r="F1183" s="208">
        <v>-17846946.239999998</v>
      </c>
      <c r="G1183" s="208">
        <v>-17846946.239999998</v>
      </c>
      <c r="H1183" s="208">
        <v>-17846946.239999998</v>
      </c>
      <c r="I1183" s="208">
        <v>-17846946.239999998</v>
      </c>
      <c r="J1183" s="208">
        <v>-17846946.239999998</v>
      </c>
      <c r="K1183" s="208">
        <v>-17846946.239999998</v>
      </c>
      <c r="L1183" s="208">
        <v>-17846946.239999998</v>
      </c>
      <c r="M1183" s="208">
        <v>-17151263.239999998</v>
      </c>
      <c r="N1183" s="208">
        <v>-17151263.239999998</v>
      </c>
      <c r="O1183" s="208">
        <v>-17151263.239999998</v>
      </c>
      <c r="P1183" s="208">
        <v>-17151263.239999998</v>
      </c>
      <c r="Q1183" s="208">
        <v>-15859363.24</v>
      </c>
      <c r="R1183" s="208">
        <v>-15859363.24</v>
      </c>
      <c r="S1183" s="208">
        <v>-15859363.24</v>
      </c>
      <c r="T1183" s="208">
        <v>-15859363.24</v>
      </c>
      <c r="U1183" s="208">
        <v>-15859363.24</v>
      </c>
      <c r="V1183" s="208">
        <v>-15859363.24</v>
      </c>
      <c r="W1183" s="208">
        <v>-15859363.24</v>
      </c>
      <c r="X1183" s="208">
        <v>-15859363.24</v>
      </c>
      <c r="Y1183" s="208">
        <v>-15859363.24</v>
      </c>
      <c r="Z1183" s="208">
        <v>-15163680.24</v>
      </c>
      <c r="AA1183" s="178">
        <f t="shared" si="36"/>
        <v>-15163680.24</v>
      </c>
    </row>
    <row r="1184" spans="1:27" ht="15.75" thickBot="1" x14ac:dyDescent="0.3">
      <c r="A1184" s="254" t="str">
        <f t="shared" si="37"/>
        <v>283017</v>
      </c>
      <c r="B1184" s="189" t="s">
        <v>1659</v>
      </c>
      <c r="C1184" s="188" t="s">
        <v>1660</v>
      </c>
      <c r="D1184" s="188" t="s">
        <v>5</v>
      </c>
      <c r="E1184" s="209"/>
      <c r="F1184" s="209"/>
      <c r="G1184" s="209"/>
      <c r="H1184" s="209"/>
      <c r="I1184" s="209"/>
      <c r="J1184" s="209"/>
      <c r="K1184" s="209"/>
      <c r="L1184" s="209"/>
      <c r="M1184" s="209"/>
      <c r="N1184" s="209">
        <v>0</v>
      </c>
      <c r="O1184" s="209">
        <v>37183</v>
      </c>
      <c r="P1184" s="209">
        <v>66735</v>
      </c>
      <c r="Q1184" s="209">
        <v>65175</v>
      </c>
      <c r="R1184" s="209">
        <v>73580</v>
      </c>
      <c r="S1184" s="209">
        <v>80264</v>
      </c>
      <c r="T1184" s="209">
        <v>69858</v>
      </c>
      <c r="U1184" s="209">
        <v>55339</v>
      </c>
      <c r="V1184" s="209">
        <v>42148</v>
      </c>
      <c r="W1184" s="209">
        <v>31424</v>
      </c>
      <c r="X1184" s="209">
        <v>32089</v>
      </c>
      <c r="Y1184" s="209">
        <v>55045</v>
      </c>
      <c r="Z1184" s="209">
        <v>-1</v>
      </c>
      <c r="AA1184" s="178">
        <f t="shared" si="36"/>
        <v>-1</v>
      </c>
    </row>
    <row r="1185" spans="1:27" ht="15.75" thickBot="1" x14ac:dyDescent="0.3">
      <c r="A1185" s="254" t="str">
        <f t="shared" si="37"/>
        <v>283018</v>
      </c>
      <c r="B1185" s="189" t="s">
        <v>1337</v>
      </c>
      <c r="C1185" s="188" t="s">
        <v>1338</v>
      </c>
      <c r="D1185" s="188" t="s">
        <v>5</v>
      </c>
      <c r="E1185" s="208">
        <v>-1219491</v>
      </c>
      <c r="F1185" s="208">
        <v>-1219491</v>
      </c>
      <c r="G1185" s="208">
        <v>-1219491</v>
      </c>
      <c r="H1185" s="208">
        <v>-1219491</v>
      </c>
      <c r="I1185" s="208">
        <v>-1219491</v>
      </c>
      <c r="J1185" s="208">
        <v>-1219491</v>
      </c>
      <c r="K1185" s="208">
        <v>-1219491</v>
      </c>
      <c r="L1185" s="208">
        <v>-1219491</v>
      </c>
      <c r="M1185" s="208">
        <v>-1731416.37</v>
      </c>
      <c r="N1185" s="208">
        <v>-1731416.37</v>
      </c>
      <c r="O1185" s="208">
        <v>-1731416.37</v>
      </c>
      <c r="P1185" s="208">
        <v>-1731416.37</v>
      </c>
      <c r="Q1185" s="208">
        <v>-1731416.37</v>
      </c>
      <c r="R1185" s="208">
        <v>-1731416.37</v>
      </c>
      <c r="S1185" s="208">
        <v>-1731416.37</v>
      </c>
      <c r="T1185" s="208">
        <v>-682588.37</v>
      </c>
      <c r="U1185" s="208">
        <v>-682588.37</v>
      </c>
      <c r="V1185" s="208">
        <v>-682588.37</v>
      </c>
      <c r="W1185" s="208">
        <v>-682588.37</v>
      </c>
      <c r="X1185" s="208">
        <v>-682588.37</v>
      </c>
      <c r="Y1185" s="208">
        <v>-682588.37</v>
      </c>
      <c r="Z1185" s="208">
        <v>-833408.37</v>
      </c>
      <c r="AA1185" s="178">
        <f t="shared" si="36"/>
        <v>-833408.37</v>
      </c>
    </row>
    <row r="1186" spans="1:27" ht="15.75" thickBot="1" x14ac:dyDescent="0.3">
      <c r="A1186" s="254" t="str">
        <f t="shared" si="37"/>
        <v>283019</v>
      </c>
      <c r="B1186" s="189" t="s">
        <v>1340</v>
      </c>
      <c r="C1186" s="188" t="s">
        <v>1341</v>
      </c>
      <c r="D1186" s="188" t="s">
        <v>5</v>
      </c>
      <c r="E1186" s="209">
        <v>-432328</v>
      </c>
      <c r="F1186" s="209">
        <v>-432328</v>
      </c>
      <c r="G1186" s="209">
        <v>-432328</v>
      </c>
      <c r="H1186" s="209">
        <v>-432328</v>
      </c>
      <c r="I1186" s="209">
        <v>-432328</v>
      </c>
      <c r="J1186" s="209">
        <v>-432328</v>
      </c>
      <c r="K1186" s="209">
        <v>-432328</v>
      </c>
      <c r="L1186" s="209">
        <v>-432328</v>
      </c>
      <c r="M1186" s="209">
        <v>-613796.27</v>
      </c>
      <c r="N1186" s="209">
        <v>-613796.27</v>
      </c>
      <c r="O1186" s="209">
        <v>-613796.27</v>
      </c>
      <c r="P1186" s="209">
        <v>-613796.27</v>
      </c>
      <c r="Q1186" s="209">
        <v>-613796.27</v>
      </c>
      <c r="R1186" s="209">
        <v>-613796.27</v>
      </c>
      <c r="S1186" s="209">
        <v>-613796.27</v>
      </c>
      <c r="T1186" s="209">
        <v>-241981.27</v>
      </c>
      <c r="U1186" s="209">
        <v>-241981.27</v>
      </c>
      <c r="V1186" s="209">
        <v>-241981.27</v>
      </c>
      <c r="W1186" s="209">
        <v>-241981.27</v>
      </c>
      <c r="X1186" s="209">
        <v>-241981.27</v>
      </c>
      <c r="Y1186" s="209">
        <v>-241981.27</v>
      </c>
      <c r="Z1186" s="209">
        <v>-295447.27</v>
      </c>
      <c r="AA1186" s="178">
        <f t="shared" si="36"/>
        <v>-295447.27</v>
      </c>
    </row>
    <row r="1187" spans="1:27" ht="15.75" thickBot="1" x14ac:dyDescent="0.3">
      <c r="A1187" s="254" t="str">
        <f t="shared" si="37"/>
        <v>283021</v>
      </c>
      <c r="B1187" s="189" t="s">
        <v>1343</v>
      </c>
      <c r="C1187" s="188" t="s">
        <v>1344</v>
      </c>
      <c r="D1187" s="188" t="s">
        <v>5</v>
      </c>
      <c r="E1187" s="208">
        <v>3871071.27</v>
      </c>
      <c r="F1187" s="208">
        <v>3803075.27</v>
      </c>
      <c r="G1187" s="208">
        <v>3280715.27</v>
      </c>
      <c r="H1187" s="208">
        <v>3024644.27</v>
      </c>
      <c r="I1187" s="208">
        <v>2775816.27</v>
      </c>
      <c r="J1187" s="208">
        <v>1746455.27</v>
      </c>
      <c r="K1187" s="208">
        <v>1749753.27</v>
      </c>
      <c r="L1187" s="208">
        <v>1779227.27</v>
      </c>
      <c r="M1187" s="208">
        <v>1641563.27</v>
      </c>
      <c r="N1187" s="208">
        <v>1641563.27</v>
      </c>
      <c r="O1187" s="208">
        <v>1620589.27</v>
      </c>
      <c r="P1187" s="208">
        <v>1603919.27</v>
      </c>
      <c r="Q1187" s="208">
        <v>807889.27</v>
      </c>
      <c r="R1187" s="208">
        <v>700380.27</v>
      </c>
      <c r="S1187" s="208">
        <v>614878.27</v>
      </c>
      <c r="T1187" s="208">
        <v>673517.27</v>
      </c>
      <c r="U1187" s="208">
        <v>874708.27</v>
      </c>
      <c r="V1187" s="208">
        <v>1057501.27</v>
      </c>
      <c r="W1187" s="208">
        <v>1180546.27</v>
      </c>
      <c r="X1187" s="208">
        <v>1170790.27</v>
      </c>
      <c r="Y1187" s="208">
        <v>2062639.27</v>
      </c>
      <c r="Z1187" s="208">
        <v>121129.27</v>
      </c>
      <c r="AA1187" s="178">
        <f t="shared" si="36"/>
        <v>121129.27</v>
      </c>
    </row>
    <row r="1188" spans="1:27" ht="15.75" thickBot="1" x14ac:dyDescent="0.3">
      <c r="A1188" s="254" t="str">
        <f t="shared" si="37"/>
        <v>283022</v>
      </c>
      <c r="B1188" s="189" t="s">
        <v>1343</v>
      </c>
      <c r="C1188" s="188" t="s">
        <v>1346</v>
      </c>
      <c r="D1188" s="188" t="s">
        <v>5</v>
      </c>
      <c r="E1188" s="209">
        <v>1372319.09</v>
      </c>
      <c r="F1188" s="209">
        <v>1348214.09</v>
      </c>
      <c r="G1188" s="209">
        <v>1163035.0900000001</v>
      </c>
      <c r="H1188" s="209">
        <v>1072256.0900000001</v>
      </c>
      <c r="I1188" s="209">
        <v>984045.09</v>
      </c>
      <c r="J1188" s="209">
        <v>619131.09</v>
      </c>
      <c r="K1188" s="209">
        <v>620300.09</v>
      </c>
      <c r="L1188" s="209">
        <v>630749.09</v>
      </c>
      <c r="M1188" s="209">
        <v>581946.09</v>
      </c>
      <c r="N1188" s="209">
        <v>581946.09</v>
      </c>
      <c r="O1188" s="209">
        <v>574511.09</v>
      </c>
      <c r="P1188" s="209">
        <v>568602.09</v>
      </c>
      <c r="Q1188" s="209">
        <v>286405.09000000003</v>
      </c>
      <c r="R1188" s="209">
        <v>248293.09</v>
      </c>
      <c r="S1188" s="209">
        <v>217982.09</v>
      </c>
      <c r="T1188" s="209">
        <v>238770.09</v>
      </c>
      <c r="U1188" s="209">
        <v>310093.09000000003</v>
      </c>
      <c r="V1188" s="209">
        <v>374894.09</v>
      </c>
      <c r="W1188" s="209">
        <v>418514.09</v>
      </c>
      <c r="X1188" s="209">
        <v>415055.09</v>
      </c>
      <c r="Y1188" s="209">
        <v>731220.09</v>
      </c>
      <c r="Z1188" s="209">
        <v>42944.09</v>
      </c>
      <c r="AA1188" s="178">
        <f t="shared" si="36"/>
        <v>42944.09</v>
      </c>
    </row>
    <row r="1189" spans="1:27" ht="15.75" thickBot="1" x14ac:dyDescent="0.3">
      <c r="A1189" s="254" t="str">
        <f t="shared" si="37"/>
        <v>283031</v>
      </c>
      <c r="B1189" s="189" t="s">
        <v>1348</v>
      </c>
      <c r="C1189" s="188" t="s">
        <v>1349</v>
      </c>
      <c r="D1189" s="188" t="s">
        <v>5</v>
      </c>
      <c r="E1189" s="208">
        <v>-260974.66</v>
      </c>
      <c r="F1189" s="208">
        <v>-261090.66</v>
      </c>
      <c r="G1189" s="208">
        <v>-261273.66</v>
      </c>
      <c r="H1189" s="208">
        <v>-259673.66</v>
      </c>
      <c r="I1189" s="208">
        <v>-262756.65999999997</v>
      </c>
      <c r="J1189" s="208">
        <v>-261750.66</v>
      </c>
      <c r="K1189" s="208">
        <v>-261329.66</v>
      </c>
      <c r="L1189" s="208">
        <v>-257071.66</v>
      </c>
      <c r="M1189" s="208">
        <v>-249200.66</v>
      </c>
      <c r="N1189" s="208">
        <v>-249200.66</v>
      </c>
      <c r="O1189" s="208">
        <v>-248946.66</v>
      </c>
      <c r="P1189" s="208">
        <v>-248466.66</v>
      </c>
      <c r="Q1189" s="208">
        <v>-247934.66</v>
      </c>
      <c r="R1189" s="208">
        <v>-247883.66</v>
      </c>
      <c r="S1189" s="208">
        <v>-247680.66</v>
      </c>
      <c r="T1189" s="208">
        <v>-247549.66</v>
      </c>
      <c r="U1189" s="208">
        <v>-247485.66</v>
      </c>
      <c r="V1189" s="208">
        <v>-247310.66</v>
      </c>
      <c r="W1189" s="208">
        <v>-247246.66</v>
      </c>
      <c r="X1189" s="208">
        <v>-247287.66</v>
      </c>
      <c r="Y1189" s="208">
        <v>-247182.66</v>
      </c>
      <c r="Z1189" s="208">
        <v>-288531.65999999997</v>
      </c>
      <c r="AA1189" s="178">
        <f t="shared" si="36"/>
        <v>-288531.65999999997</v>
      </c>
    </row>
    <row r="1190" spans="1:27" ht="15.75" thickBot="1" x14ac:dyDescent="0.3">
      <c r="A1190" s="254" t="str">
        <f t="shared" si="37"/>
        <v>283032</v>
      </c>
      <c r="B1190" s="189" t="s">
        <v>1348</v>
      </c>
      <c r="C1190" s="188" t="s">
        <v>1351</v>
      </c>
      <c r="D1190" s="188" t="s">
        <v>5</v>
      </c>
      <c r="E1190" s="209">
        <v>-83650.55</v>
      </c>
      <c r="F1190" s="209">
        <v>-83600.55</v>
      </c>
      <c r="G1190" s="209">
        <v>-83522.55</v>
      </c>
      <c r="H1190" s="209">
        <v>-84205.55</v>
      </c>
      <c r="I1190" s="209">
        <v>-82889.55</v>
      </c>
      <c r="J1190" s="209">
        <v>-83318.55</v>
      </c>
      <c r="K1190" s="209">
        <v>-83498.55</v>
      </c>
      <c r="L1190" s="209">
        <v>-85316.55</v>
      </c>
      <c r="M1190" s="209">
        <v>-81241.55</v>
      </c>
      <c r="N1190" s="209">
        <v>-81241.55</v>
      </c>
      <c r="O1190" s="209">
        <v>-81214.55</v>
      </c>
      <c r="P1190" s="209">
        <v>-81163.55</v>
      </c>
      <c r="Q1190" s="209">
        <v>-81101.55</v>
      </c>
      <c r="R1190" s="209">
        <v>-81095.55</v>
      </c>
      <c r="S1190" s="209">
        <v>-81073.55</v>
      </c>
      <c r="T1190" s="209">
        <v>-81059.55</v>
      </c>
      <c r="U1190" s="209">
        <v>-81052.55</v>
      </c>
      <c r="V1190" s="209">
        <v>-81033.55</v>
      </c>
      <c r="W1190" s="209">
        <v>-81026.55</v>
      </c>
      <c r="X1190" s="209">
        <v>-81030.55</v>
      </c>
      <c r="Y1190" s="209">
        <v>-81018.55</v>
      </c>
      <c r="Z1190" s="209">
        <v>-95885.55</v>
      </c>
      <c r="AA1190" s="178">
        <f t="shared" si="36"/>
        <v>-95885.55</v>
      </c>
    </row>
    <row r="1191" spans="1:27" ht="15.75" thickBot="1" x14ac:dyDescent="0.3">
      <c r="A1191" s="254" t="str">
        <f t="shared" si="37"/>
        <v>283041</v>
      </c>
      <c r="B1191" s="189" t="s">
        <v>3639</v>
      </c>
      <c r="C1191" s="188" t="s">
        <v>3640</v>
      </c>
      <c r="D1191" s="188" t="s">
        <v>5</v>
      </c>
      <c r="E1191" s="208"/>
      <c r="F1191" s="208"/>
      <c r="G1191" s="208"/>
      <c r="H1191" s="208"/>
      <c r="I1191" s="208"/>
      <c r="J1191" s="208"/>
      <c r="K1191" s="208"/>
      <c r="L1191" s="208"/>
      <c r="M1191" s="208"/>
      <c r="N1191" s="208"/>
      <c r="O1191" s="208"/>
      <c r="P1191" s="208"/>
      <c r="Q1191" s="208"/>
      <c r="R1191" s="208">
        <v>0</v>
      </c>
      <c r="S1191" s="208">
        <v>-242777</v>
      </c>
      <c r="T1191" s="208">
        <v>-1406340</v>
      </c>
      <c r="U1191" s="208">
        <v>-2880723</v>
      </c>
      <c r="V1191" s="208">
        <v>-4439923</v>
      </c>
      <c r="W1191" s="208">
        <v>-4844183</v>
      </c>
      <c r="X1191" s="208">
        <v>-6388957</v>
      </c>
      <c r="Y1191" s="208">
        <v>-8009620</v>
      </c>
      <c r="Z1191" s="208">
        <v>-9596020</v>
      </c>
      <c r="AA1191" s="178">
        <f t="shared" si="36"/>
        <v>-9596020</v>
      </c>
    </row>
    <row r="1192" spans="1:27" ht="15.75" thickBot="1" x14ac:dyDescent="0.3">
      <c r="A1192" s="254" t="str">
        <f t="shared" si="37"/>
        <v>283042</v>
      </c>
      <c r="B1192" s="189" t="s">
        <v>3641</v>
      </c>
      <c r="C1192" s="188" t="s">
        <v>3642</v>
      </c>
      <c r="D1192" s="188" t="s">
        <v>5</v>
      </c>
      <c r="E1192" s="209"/>
      <c r="F1192" s="209"/>
      <c r="G1192" s="209"/>
      <c r="H1192" s="209"/>
      <c r="I1192" s="209"/>
      <c r="J1192" s="209"/>
      <c r="K1192" s="209"/>
      <c r="L1192" s="209"/>
      <c r="M1192" s="209"/>
      <c r="N1192" s="209"/>
      <c r="O1192" s="209"/>
      <c r="P1192" s="209"/>
      <c r="Q1192" s="209"/>
      <c r="R1192" s="209">
        <v>0</v>
      </c>
      <c r="S1192" s="209">
        <v>-86066</v>
      </c>
      <c r="T1192" s="209">
        <v>-498555</v>
      </c>
      <c r="U1192" s="209">
        <v>-1021232</v>
      </c>
      <c r="V1192" s="209">
        <v>-1573977</v>
      </c>
      <c r="W1192" s="209">
        <v>-1717290</v>
      </c>
      <c r="X1192" s="209">
        <v>-2264921</v>
      </c>
      <c r="Y1192" s="209">
        <v>-2839455</v>
      </c>
      <c r="Z1192" s="209">
        <v>-3401842</v>
      </c>
      <c r="AA1192" s="178">
        <f t="shared" si="36"/>
        <v>-3401842</v>
      </c>
    </row>
    <row r="1193" spans="1:27" ht="15.75" thickBot="1" x14ac:dyDescent="0.3">
      <c r="A1193" s="254" t="str">
        <f t="shared" si="37"/>
        <v>283043</v>
      </c>
      <c r="B1193" s="189" t="s">
        <v>3643</v>
      </c>
      <c r="C1193" s="188" t="s">
        <v>3644</v>
      </c>
      <c r="D1193" s="188" t="s">
        <v>5</v>
      </c>
      <c r="E1193" s="208"/>
      <c r="F1193" s="208"/>
      <c r="G1193" s="208"/>
      <c r="H1193" s="208"/>
      <c r="I1193" s="208"/>
      <c r="J1193" s="208"/>
      <c r="K1193" s="208"/>
      <c r="L1193" s="208"/>
      <c r="M1193" s="208"/>
      <c r="N1193" s="208"/>
      <c r="O1193" s="208"/>
      <c r="P1193" s="208"/>
      <c r="Q1193" s="208"/>
      <c r="R1193" s="208">
        <v>0</v>
      </c>
      <c r="S1193" s="208">
        <v>0</v>
      </c>
      <c r="T1193" s="208">
        <v>-1048828</v>
      </c>
      <c r="U1193" s="208">
        <v>-1048828</v>
      </c>
      <c r="V1193" s="208">
        <v>-1048828</v>
      </c>
      <c r="W1193" s="208">
        <v>-1048828</v>
      </c>
      <c r="X1193" s="208">
        <v>-1048828</v>
      </c>
      <c r="Y1193" s="208">
        <v>-1048828</v>
      </c>
      <c r="Z1193" s="208">
        <v>-1036759</v>
      </c>
      <c r="AA1193" s="178">
        <f t="shared" si="36"/>
        <v>-1036759</v>
      </c>
    </row>
    <row r="1194" spans="1:27" ht="15.75" thickBot="1" x14ac:dyDescent="0.3">
      <c r="A1194" s="254" t="str">
        <f t="shared" si="37"/>
        <v>283044</v>
      </c>
      <c r="B1194" s="189" t="s">
        <v>3641</v>
      </c>
      <c r="C1194" s="188" t="s">
        <v>3645</v>
      </c>
      <c r="D1194" s="188" t="s">
        <v>5</v>
      </c>
      <c r="E1194" s="209"/>
      <c r="F1194" s="209"/>
      <c r="G1194" s="209"/>
      <c r="H1194" s="209"/>
      <c r="I1194" s="209"/>
      <c r="J1194" s="209"/>
      <c r="K1194" s="209"/>
      <c r="L1194" s="209"/>
      <c r="M1194" s="209"/>
      <c r="N1194" s="209"/>
      <c r="O1194" s="209"/>
      <c r="P1194" s="209"/>
      <c r="Q1194" s="209"/>
      <c r="R1194" s="209">
        <v>0</v>
      </c>
      <c r="S1194" s="209">
        <v>0</v>
      </c>
      <c r="T1194" s="209">
        <v>-371815</v>
      </c>
      <c r="U1194" s="209">
        <v>-371815</v>
      </c>
      <c r="V1194" s="209">
        <v>-371815</v>
      </c>
      <c r="W1194" s="209">
        <v>-371815</v>
      </c>
      <c r="X1194" s="209">
        <v>-371815</v>
      </c>
      <c r="Y1194" s="209">
        <v>-371815</v>
      </c>
      <c r="Z1194" s="209">
        <v>-367536</v>
      </c>
      <c r="AA1194" s="178">
        <f t="shared" si="36"/>
        <v>-367536</v>
      </c>
    </row>
    <row r="1195" spans="1:27" ht="15.75" thickBot="1" x14ac:dyDescent="0.3">
      <c r="A1195" s="254" t="str">
        <f t="shared" si="37"/>
        <v>283061</v>
      </c>
      <c r="B1195" s="189" t="s">
        <v>1353</v>
      </c>
      <c r="C1195" s="188" t="s">
        <v>1354</v>
      </c>
      <c r="D1195" s="188" t="s">
        <v>5</v>
      </c>
      <c r="E1195" s="208">
        <v>-224069839.12</v>
      </c>
      <c r="F1195" s="208">
        <v>-223761128.12</v>
      </c>
      <c r="G1195" s="208">
        <v>-222572594.12</v>
      </c>
      <c r="H1195" s="208">
        <v>-221219161.12</v>
      </c>
      <c r="I1195" s="208">
        <v>-219904008.12</v>
      </c>
      <c r="J1195" s="208">
        <v>-217460814.12</v>
      </c>
      <c r="K1195" s="208">
        <v>-217438438.12</v>
      </c>
      <c r="L1195" s="208">
        <v>-217238490.12</v>
      </c>
      <c r="M1195" s="208">
        <v>-218986010.12</v>
      </c>
      <c r="N1195" s="208">
        <v>-218986010.12</v>
      </c>
      <c r="O1195" s="208">
        <v>-223574148.12</v>
      </c>
      <c r="P1195" s="208">
        <v>-227220669.12</v>
      </c>
      <c r="Q1195" s="208">
        <v>-229749491.12</v>
      </c>
      <c r="R1195" s="208">
        <v>-231137526.12</v>
      </c>
      <c r="S1195" s="208">
        <v>-221746768.12</v>
      </c>
      <c r="T1195" s="208">
        <v>-221577246.12</v>
      </c>
      <c r="U1195" s="208">
        <v>-221038704.12</v>
      </c>
      <c r="V1195" s="208">
        <v>-220549410.12</v>
      </c>
      <c r="W1195" s="208">
        <v>-220220039.12</v>
      </c>
      <c r="X1195" s="208">
        <v>-220246153.12</v>
      </c>
      <c r="Y1195" s="208">
        <v>-221147601.12</v>
      </c>
      <c r="Z1195" s="208">
        <v>-221280704.12</v>
      </c>
      <c r="AA1195" s="178">
        <f t="shared" si="36"/>
        <v>-221280704.12</v>
      </c>
    </row>
    <row r="1196" spans="1:27" ht="15.75" thickBot="1" x14ac:dyDescent="0.3">
      <c r="A1196" s="254" t="str">
        <f t="shared" si="37"/>
        <v>283062</v>
      </c>
      <c r="B1196" s="189" t="s">
        <v>1353</v>
      </c>
      <c r="C1196" s="188" t="s">
        <v>1356</v>
      </c>
      <c r="D1196" s="188" t="s">
        <v>5</v>
      </c>
      <c r="E1196" s="209">
        <v>-77522688.579999998</v>
      </c>
      <c r="F1196" s="209">
        <v>-77407774.579999998</v>
      </c>
      <c r="G1196" s="209">
        <v>-76966559.579999998</v>
      </c>
      <c r="H1196" s="209">
        <v>-76462567.579999998</v>
      </c>
      <c r="I1196" s="209">
        <v>-75972829.579999998</v>
      </c>
      <c r="J1196" s="209">
        <v>-75091272.579999998</v>
      </c>
      <c r="K1196" s="209">
        <v>-75088726.579999998</v>
      </c>
      <c r="L1196" s="209">
        <v>-75065978.579999998</v>
      </c>
      <c r="M1196" s="209">
        <v>-75768552.579999998</v>
      </c>
      <c r="N1196" s="209">
        <v>-75768552.579999998</v>
      </c>
      <c r="O1196" s="209">
        <v>-77485692.579999998</v>
      </c>
      <c r="P1196" s="209">
        <v>-78850426.579999998</v>
      </c>
      <c r="Q1196" s="209">
        <v>-79743106.579999998</v>
      </c>
      <c r="R1196" s="209">
        <v>-80255656.579999998</v>
      </c>
      <c r="S1196" s="209">
        <v>-76942871.579999998</v>
      </c>
      <c r="T1196" s="209">
        <v>-76857414.579999998</v>
      </c>
      <c r="U1196" s="209">
        <v>-76631114.579999998</v>
      </c>
      <c r="V1196" s="209">
        <v>-76425508.579999998</v>
      </c>
      <c r="W1196" s="209">
        <v>-76281312.579999998</v>
      </c>
      <c r="X1196" s="209">
        <v>-76292163.579999998</v>
      </c>
      <c r="Y1196" s="209">
        <v>-76666729.579999998</v>
      </c>
      <c r="Z1196" s="209">
        <v>-76805468.579999998</v>
      </c>
      <c r="AA1196" s="178">
        <f t="shared" si="36"/>
        <v>-76805468.579999998</v>
      </c>
    </row>
    <row r="1197" spans="1:27" ht="15.75" thickBot="1" x14ac:dyDescent="0.3">
      <c r="A1197" s="254" t="str">
        <f t="shared" si="37"/>
        <v>283071</v>
      </c>
      <c r="B1197" s="189" t="s">
        <v>1358</v>
      </c>
      <c r="C1197" s="188" t="s">
        <v>1359</v>
      </c>
      <c r="D1197" s="188" t="s">
        <v>5</v>
      </c>
      <c r="E1197" s="208">
        <v>-24126499.84</v>
      </c>
      <c r="F1197" s="208">
        <v>-24339851.84</v>
      </c>
      <c r="G1197" s="208">
        <v>-23999702.84</v>
      </c>
      <c r="H1197" s="208">
        <v>-24184972.84</v>
      </c>
      <c r="I1197" s="208">
        <v>-24386357.84</v>
      </c>
      <c r="J1197" s="208">
        <v>-23715062.84</v>
      </c>
      <c r="K1197" s="208">
        <v>-23881738.84</v>
      </c>
      <c r="L1197" s="208">
        <v>-23652708.84</v>
      </c>
      <c r="M1197" s="208">
        <v>-25637236.84</v>
      </c>
      <c r="N1197" s="208">
        <v>-25637236.84</v>
      </c>
      <c r="O1197" s="208">
        <v>-24783675.84</v>
      </c>
      <c r="P1197" s="208">
        <v>-24175803.84</v>
      </c>
      <c r="Q1197" s="208">
        <v>-23219349.84</v>
      </c>
      <c r="R1197" s="208">
        <v>-23103957.84</v>
      </c>
      <c r="S1197" s="208">
        <v>-23106103.84</v>
      </c>
      <c r="T1197" s="208">
        <v>-24025443.84</v>
      </c>
      <c r="U1197" s="208">
        <v>-25059470.84</v>
      </c>
      <c r="V1197" s="208">
        <v>-26012485.84</v>
      </c>
      <c r="W1197" s="208">
        <v>-26749029.84</v>
      </c>
      <c r="X1197" s="208">
        <v>-26896251.84</v>
      </c>
      <c r="Y1197" s="208">
        <v>-26673442.84</v>
      </c>
      <c r="Z1197" s="208">
        <v>-25766198.84</v>
      </c>
      <c r="AA1197" s="178">
        <f t="shared" si="36"/>
        <v>-25766198.84</v>
      </c>
    </row>
    <row r="1198" spans="1:27" ht="15.75" thickBot="1" x14ac:dyDescent="0.3">
      <c r="A1198" s="254" t="str">
        <f t="shared" si="37"/>
        <v>283072</v>
      </c>
      <c r="B1198" s="189" t="s">
        <v>1358</v>
      </c>
      <c r="C1198" s="188" t="s">
        <v>1361</v>
      </c>
      <c r="D1198" s="188" t="s">
        <v>5</v>
      </c>
      <c r="E1198" s="209">
        <v>-8546770.9600000009</v>
      </c>
      <c r="F1198" s="209">
        <v>-8622405.9600000009</v>
      </c>
      <c r="G1198" s="209">
        <v>-8501820.9600000009</v>
      </c>
      <c r="H1198" s="209">
        <v>-8567499.9600000009</v>
      </c>
      <c r="I1198" s="209">
        <v>-8638891.9600000009</v>
      </c>
      <c r="J1198" s="209">
        <v>-8400913.9600000009</v>
      </c>
      <c r="K1198" s="209">
        <v>-8460000.9600000009</v>
      </c>
      <c r="L1198" s="209">
        <v>-8378807.96</v>
      </c>
      <c r="M1198" s="209">
        <v>-9083595.9600000009</v>
      </c>
      <c r="N1198" s="209">
        <v>-9083595.9600000009</v>
      </c>
      <c r="O1198" s="209">
        <v>-8779624.9600000009</v>
      </c>
      <c r="P1198" s="209">
        <v>-8563035.9600000009</v>
      </c>
      <c r="Q1198" s="209">
        <v>-8224025.96</v>
      </c>
      <c r="R1198" s="209">
        <v>-8182806.96</v>
      </c>
      <c r="S1198" s="209">
        <v>-8183319.96</v>
      </c>
      <c r="T1198" s="209">
        <v>-8509616.9600000009</v>
      </c>
      <c r="U1198" s="209">
        <v>-8876723.9600000009</v>
      </c>
      <c r="V1198" s="209">
        <v>-9215061.9600000009</v>
      </c>
      <c r="W1198" s="209">
        <v>-9476588.9600000009</v>
      </c>
      <c r="X1198" s="209">
        <v>-9528755.9600000009</v>
      </c>
      <c r="Y1198" s="209">
        <v>-9448932.9600000009</v>
      </c>
      <c r="Z1198" s="209">
        <v>-9129724.9600000009</v>
      </c>
      <c r="AA1198" s="178">
        <f t="shared" si="36"/>
        <v>-9129724.9600000009</v>
      </c>
    </row>
    <row r="1199" spans="1:27" ht="15.75" thickBot="1" x14ac:dyDescent="0.3">
      <c r="A1199" s="254" t="str">
        <f t="shared" si="37"/>
        <v>283081</v>
      </c>
      <c r="B1199" s="189" t="s">
        <v>1363</v>
      </c>
      <c r="C1199" s="188" t="s">
        <v>1364</v>
      </c>
      <c r="D1199" s="188" t="s">
        <v>5</v>
      </c>
      <c r="E1199" s="208">
        <v>-5805216.8200000003</v>
      </c>
      <c r="F1199" s="208">
        <v>-5827340.8200000003</v>
      </c>
      <c r="G1199" s="208">
        <v>-5849491.8200000003</v>
      </c>
      <c r="H1199" s="208">
        <v>-5870373.8200000003</v>
      </c>
      <c r="I1199" s="208">
        <v>-5889760.8200000003</v>
      </c>
      <c r="J1199" s="208">
        <v>-5907249.8200000003</v>
      </c>
      <c r="K1199" s="208">
        <v>-5925682.8200000003</v>
      </c>
      <c r="L1199" s="208">
        <v>-5937669.8200000003</v>
      </c>
      <c r="M1199" s="208">
        <v>-5964180.8200000003</v>
      </c>
      <c r="N1199" s="208">
        <v>-5964180.8200000003</v>
      </c>
      <c r="O1199" s="208">
        <v>-5983319.8200000003</v>
      </c>
      <c r="P1199" s="208">
        <v>-6014126.8200000003</v>
      </c>
      <c r="Q1199" s="208">
        <v>-6047982.8200000003</v>
      </c>
      <c r="R1199" s="208">
        <v>-6067916.8200000003</v>
      </c>
      <c r="S1199" s="208">
        <v>-6088235.8200000003</v>
      </c>
      <c r="T1199" s="208">
        <v>-5891707.8200000003</v>
      </c>
      <c r="U1199" s="208">
        <v>-5907116.8200000003</v>
      </c>
      <c r="V1199" s="208">
        <v>-5922740.8200000003</v>
      </c>
      <c r="W1199" s="208">
        <v>-5929202.8200000003</v>
      </c>
      <c r="X1199" s="208">
        <v>-5942944.8200000003</v>
      </c>
      <c r="Y1199" s="208">
        <v>-5956189.8200000003</v>
      </c>
      <c r="Z1199" s="208">
        <v>-6025179.8200000003</v>
      </c>
      <c r="AA1199" s="178">
        <f t="shared" si="36"/>
        <v>-6025179.8200000003</v>
      </c>
    </row>
    <row r="1200" spans="1:27" ht="15.75" thickBot="1" x14ac:dyDescent="0.3">
      <c r="A1200" s="254" t="str">
        <f t="shared" si="37"/>
        <v>283082</v>
      </c>
      <c r="B1200" s="189" t="s">
        <v>1363</v>
      </c>
      <c r="C1200" s="188" t="s">
        <v>1366</v>
      </c>
      <c r="D1200" s="188" t="s">
        <v>5</v>
      </c>
      <c r="E1200" s="209">
        <v>-2043717.58</v>
      </c>
      <c r="F1200" s="209">
        <v>-2051789.58</v>
      </c>
      <c r="G1200" s="209">
        <v>-2059870.58</v>
      </c>
      <c r="H1200" s="209">
        <v>-2067488.58</v>
      </c>
      <c r="I1200" s="209">
        <v>-2074561.58</v>
      </c>
      <c r="J1200" s="209">
        <v>-2080942.58</v>
      </c>
      <c r="K1200" s="209">
        <v>-2087667.58</v>
      </c>
      <c r="L1200" s="209">
        <v>-2092040.58</v>
      </c>
      <c r="M1200" s="209">
        <v>-2101554.58</v>
      </c>
      <c r="N1200" s="209">
        <v>-2101554.58</v>
      </c>
      <c r="O1200" s="209">
        <v>-2108541.58</v>
      </c>
      <c r="P1200" s="209">
        <v>-2119788.58</v>
      </c>
      <c r="Q1200" s="209">
        <v>-2132112.58</v>
      </c>
      <c r="R1200" s="209">
        <v>-2139381.58</v>
      </c>
      <c r="S1200" s="209">
        <v>-2146790.58</v>
      </c>
      <c r="T1200" s="209">
        <v>-2077227.58</v>
      </c>
      <c r="U1200" s="209">
        <v>-2082846.58</v>
      </c>
      <c r="V1200" s="209">
        <v>-2088543.58</v>
      </c>
      <c r="W1200" s="209">
        <v>-2091004.58</v>
      </c>
      <c r="X1200" s="209">
        <v>-2096023.58</v>
      </c>
      <c r="Y1200" s="209">
        <v>-2100861.58</v>
      </c>
      <c r="Z1200" s="209">
        <v>-2125453.58</v>
      </c>
      <c r="AA1200" s="178">
        <f t="shared" si="36"/>
        <v>-2125453.58</v>
      </c>
    </row>
    <row r="1201" spans="1:28" ht="15.75" thickBot="1" x14ac:dyDescent="0.3">
      <c r="A1201" s="254" t="str">
        <f t="shared" si="37"/>
        <v>283096</v>
      </c>
      <c r="B1201" s="189" t="s">
        <v>1368</v>
      </c>
      <c r="C1201" s="188" t="s">
        <v>1369</v>
      </c>
      <c r="D1201" s="188" t="s">
        <v>5</v>
      </c>
      <c r="E1201" s="208">
        <v>36562794.049999997</v>
      </c>
      <c r="F1201" s="208">
        <v>36267813.049999997</v>
      </c>
      <c r="G1201" s="208">
        <v>35972832.049999997</v>
      </c>
      <c r="H1201" s="208">
        <v>35677851.049999997</v>
      </c>
      <c r="I1201" s="208">
        <v>35382870.049999997</v>
      </c>
      <c r="J1201" s="208">
        <v>34867654.049999997</v>
      </c>
      <c r="K1201" s="208">
        <v>34548202.049999997</v>
      </c>
      <c r="L1201" s="208">
        <v>34228750.049999997</v>
      </c>
      <c r="M1201" s="208">
        <v>36467414.109999999</v>
      </c>
      <c r="N1201" s="208">
        <v>36467414.109999999</v>
      </c>
      <c r="O1201" s="208">
        <v>36233885.109999999</v>
      </c>
      <c r="P1201" s="208">
        <v>36000356.109999999</v>
      </c>
      <c r="Q1201" s="208">
        <v>35766827.109999999</v>
      </c>
      <c r="R1201" s="208">
        <v>35533298.109999999</v>
      </c>
      <c r="S1201" s="208">
        <v>35299769.109999999</v>
      </c>
      <c r="T1201" s="208">
        <v>35066240.109999999</v>
      </c>
      <c r="U1201" s="208">
        <v>34832711.109999999</v>
      </c>
      <c r="V1201" s="208">
        <v>34599182.109999999</v>
      </c>
      <c r="W1201" s="208">
        <v>34365653.109999999</v>
      </c>
      <c r="X1201" s="208">
        <v>34132124.109999999</v>
      </c>
      <c r="Y1201" s="208">
        <v>33845148.729999997</v>
      </c>
      <c r="Z1201" s="208">
        <v>36708313.799999997</v>
      </c>
      <c r="AA1201" s="178">
        <f t="shared" si="36"/>
        <v>36708313.799999997</v>
      </c>
    </row>
    <row r="1202" spans="1:28" ht="15.75" thickBot="1" x14ac:dyDescent="0.3">
      <c r="A1202" s="254" t="str">
        <f t="shared" si="37"/>
        <v>283097</v>
      </c>
      <c r="B1202" s="189" t="s">
        <v>1661</v>
      </c>
      <c r="C1202" s="188" t="s">
        <v>1372</v>
      </c>
      <c r="D1202" s="188" t="s">
        <v>5</v>
      </c>
      <c r="E1202" s="209">
        <v>12961713.16</v>
      </c>
      <c r="F1202" s="209">
        <v>12857141.16</v>
      </c>
      <c r="G1202" s="209">
        <v>12752569.16</v>
      </c>
      <c r="H1202" s="209">
        <v>12647997.16</v>
      </c>
      <c r="I1202" s="209">
        <v>12543425.16</v>
      </c>
      <c r="J1202" s="209">
        <v>12360778.16</v>
      </c>
      <c r="K1202" s="209">
        <v>12247531.16</v>
      </c>
      <c r="L1202" s="209">
        <v>12134284.16</v>
      </c>
      <c r="M1202" s="209">
        <v>12927898.67</v>
      </c>
      <c r="N1202" s="209">
        <v>12927898.67</v>
      </c>
      <c r="O1202" s="209">
        <v>12845110.67</v>
      </c>
      <c r="P1202" s="209">
        <v>12762322.67</v>
      </c>
      <c r="Q1202" s="209">
        <v>12679534.67</v>
      </c>
      <c r="R1202" s="209">
        <v>12596746.67</v>
      </c>
      <c r="S1202" s="209">
        <v>12513958.67</v>
      </c>
      <c r="T1202" s="209">
        <v>12431170.67</v>
      </c>
      <c r="U1202" s="209">
        <v>12348382.67</v>
      </c>
      <c r="V1202" s="209">
        <v>12265594.67</v>
      </c>
      <c r="W1202" s="209">
        <v>12182806.67</v>
      </c>
      <c r="X1202" s="209">
        <v>12100018.67</v>
      </c>
      <c r="Y1202" s="209">
        <v>11998283.699999999</v>
      </c>
      <c r="Z1202" s="209">
        <v>13013293.51</v>
      </c>
      <c r="AA1202" s="178">
        <f t="shared" si="36"/>
        <v>13013293.51</v>
      </c>
    </row>
    <row r="1203" spans="1:28" ht="15.75" thickBot="1" x14ac:dyDescent="0.3">
      <c r="A1203" s="254" t="str">
        <f t="shared" si="37"/>
        <v>283300</v>
      </c>
      <c r="B1203" s="189" t="s">
        <v>1374</v>
      </c>
      <c r="C1203" s="188" t="s">
        <v>1375</v>
      </c>
      <c r="D1203" s="188" t="s">
        <v>5</v>
      </c>
      <c r="E1203" s="208">
        <v>83360</v>
      </c>
      <c r="F1203" s="208">
        <v>83360</v>
      </c>
      <c r="G1203" s="208">
        <v>83360</v>
      </c>
      <c r="H1203" s="208">
        <v>83360</v>
      </c>
      <c r="I1203" s="208">
        <v>83360</v>
      </c>
      <c r="J1203" s="208">
        <v>83360</v>
      </c>
      <c r="K1203" s="208">
        <v>83360</v>
      </c>
      <c r="L1203" s="208">
        <v>83360</v>
      </c>
      <c r="M1203" s="208">
        <v>66392</v>
      </c>
      <c r="N1203" s="208">
        <v>66392</v>
      </c>
      <c r="O1203" s="208">
        <v>84909</v>
      </c>
      <c r="P1203" s="208">
        <v>99626</v>
      </c>
      <c r="Q1203" s="208">
        <v>98849</v>
      </c>
      <c r="R1203" s="208">
        <v>103035</v>
      </c>
      <c r="S1203" s="208">
        <v>106364</v>
      </c>
      <c r="T1203" s="208">
        <v>101182</v>
      </c>
      <c r="U1203" s="208">
        <v>93952</v>
      </c>
      <c r="V1203" s="208">
        <v>87383</v>
      </c>
      <c r="W1203" s="208">
        <v>81778</v>
      </c>
      <c r="X1203" s="208">
        <v>82104</v>
      </c>
      <c r="Y1203" s="208">
        <v>93342</v>
      </c>
      <c r="Z1203" s="208">
        <v>60955</v>
      </c>
      <c r="AA1203" s="178">
        <f t="shared" si="36"/>
        <v>60955</v>
      </c>
    </row>
    <row r="1204" spans="1:28" ht="15.75" thickBot="1" x14ac:dyDescent="0.3">
      <c r="A1204" s="254" t="str">
        <f t="shared" si="37"/>
        <v>283304</v>
      </c>
      <c r="B1204" s="189" t="s">
        <v>1377</v>
      </c>
      <c r="C1204" s="188" t="s">
        <v>1378</v>
      </c>
      <c r="D1204" s="188" t="s">
        <v>5</v>
      </c>
      <c r="E1204" s="209">
        <v>-33093050.27</v>
      </c>
      <c r="F1204" s="209">
        <v>-32811260.27</v>
      </c>
      <c r="G1204" s="209">
        <v>-32529470.27</v>
      </c>
      <c r="H1204" s="209">
        <v>-32247680.27</v>
      </c>
      <c r="I1204" s="209">
        <v>-31965890.27</v>
      </c>
      <c r="J1204" s="209">
        <v>-31463865.27</v>
      </c>
      <c r="K1204" s="209">
        <v>-31157604.27</v>
      </c>
      <c r="L1204" s="209">
        <v>-30851343.27</v>
      </c>
      <c r="M1204" s="209">
        <v>-33332443.300000001</v>
      </c>
      <c r="N1204" s="209">
        <v>-33332443.300000001</v>
      </c>
      <c r="O1204" s="209">
        <v>-33107757.300000001</v>
      </c>
      <c r="P1204" s="209">
        <v>-32883071.300000001</v>
      </c>
      <c r="Q1204" s="209">
        <v>-32658385.300000001</v>
      </c>
      <c r="R1204" s="209">
        <v>-32433699.300000001</v>
      </c>
      <c r="S1204" s="209">
        <v>-32209013.300000001</v>
      </c>
      <c r="T1204" s="209">
        <v>-31984327.300000001</v>
      </c>
      <c r="U1204" s="209">
        <v>-31759641.300000001</v>
      </c>
      <c r="V1204" s="209">
        <v>-31534955.300000001</v>
      </c>
      <c r="W1204" s="209">
        <v>-31310269.300000001</v>
      </c>
      <c r="X1204" s="209">
        <v>-31085583.300000001</v>
      </c>
      <c r="Y1204" s="209">
        <v>-30808377.300000001</v>
      </c>
      <c r="Z1204" s="209">
        <v>-32621060.359999999</v>
      </c>
      <c r="AA1204" s="178">
        <f t="shared" si="36"/>
        <v>-32621060.359999999</v>
      </c>
    </row>
    <row r="1205" spans="1:28" ht="15.75" thickBot="1" x14ac:dyDescent="0.3">
      <c r="A1205" s="254" t="str">
        <f t="shared" si="37"/>
        <v>283305</v>
      </c>
      <c r="B1205" s="189" t="s">
        <v>1380</v>
      </c>
      <c r="C1205" s="188" t="s">
        <v>1381</v>
      </c>
      <c r="D1205" s="188" t="s">
        <v>5</v>
      </c>
      <c r="E1205" s="208">
        <v>-11731668.77</v>
      </c>
      <c r="F1205" s="208">
        <v>-11631772.77</v>
      </c>
      <c r="G1205" s="208">
        <v>-11531876.77</v>
      </c>
      <c r="H1205" s="208">
        <v>-11431980.77</v>
      </c>
      <c r="I1205" s="208">
        <v>-11332084.77</v>
      </c>
      <c r="J1205" s="208">
        <v>-11154113.77</v>
      </c>
      <c r="K1205" s="208">
        <v>-11045542.77</v>
      </c>
      <c r="L1205" s="208">
        <v>-10936971.77</v>
      </c>
      <c r="M1205" s="208">
        <v>-11816534.5</v>
      </c>
      <c r="N1205" s="208">
        <v>-11816534.5</v>
      </c>
      <c r="O1205" s="208">
        <v>-11736882.5</v>
      </c>
      <c r="P1205" s="208">
        <v>-11657230.5</v>
      </c>
      <c r="Q1205" s="208">
        <v>-11577578.5</v>
      </c>
      <c r="R1205" s="208">
        <v>-11497926.5</v>
      </c>
      <c r="S1205" s="208">
        <v>-11418274.5</v>
      </c>
      <c r="T1205" s="208">
        <v>-11338622.5</v>
      </c>
      <c r="U1205" s="208">
        <v>-11258970.5</v>
      </c>
      <c r="V1205" s="208">
        <v>-11179318.5</v>
      </c>
      <c r="W1205" s="208">
        <v>-11099666.5</v>
      </c>
      <c r="X1205" s="208">
        <v>-11020014.5</v>
      </c>
      <c r="Y1205" s="208">
        <v>-10921743.5</v>
      </c>
      <c r="Z1205" s="208">
        <v>-11564345.34</v>
      </c>
      <c r="AA1205" s="178">
        <f t="shared" si="36"/>
        <v>-11564345.34</v>
      </c>
    </row>
    <row r="1206" spans="1:28" ht="15.75" thickBot="1" x14ac:dyDescent="0.3">
      <c r="A1206" s="254" t="str">
        <f t="shared" si="37"/>
        <v>283306</v>
      </c>
      <c r="B1206" s="189" t="s">
        <v>1383</v>
      </c>
      <c r="C1206" s="188" t="s">
        <v>1384</v>
      </c>
      <c r="D1206" s="188" t="s">
        <v>5</v>
      </c>
      <c r="E1206" s="209">
        <v>-931435.35</v>
      </c>
      <c r="F1206" s="209">
        <v>-931846.35</v>
      </c>
      <c r="G1206" s="209">
        <v>-932257.35</v>
      </c>
      <c r="H1206" s="209">
        <v>-932668.35</v>
      </c>
      <c r="I1206" s="209">
        <v>-933079.35</v>
      </c>
      <c r="J1206" s="209">
        <v>-933490.35</v>
      </c>
      <c r="K1206" s="209">
        <v>-933901.35</v>
      </c>
      <c r="L1206" s="209">
        <v>-934312.35</v>
      </c>
      <c r="M1206" s="209">
        <v>-869922.03</v>
      </c>
      <c r="N1206" s="209">
        <v>-869922.03</v>
      </c>
      <c r="O1206" s="209">
        <v>-871258.03</v>
      </c>
      <c r="P1206" s="209">
        <v>-872594.03</v>
      </c>
      <c r="Q1206" s="209">
        <v>-873930.03</v>
      </c>
      <c r="R1206" s="209">
        <v>-875266.03</v>
      </c>
      <c r="S1206" s="209">
        <v>-876602.03</v>
      </c>
      <c r="T1206" s="209">
        <v>-877938.03</v>
      </c>
      <c r="U1206" s="209">
        <v>-879274.03</v>
      </c>
      <c r="V1206" s="209">
        <v>-880610.03</v>
      </c>
      <c r="W1206" s="209">
        <v>-881946.03</v>
      </c>
      <c r="X1206" s="209">
        <v>-883282.03</v>
      </c>
      <c r="Y1206" s="209">
        <v>-888104.65</v>
      </c>
      <c r="Z1206" s="209">
        <v>-1242914.99</v>
      </c>
      <c r="AA1206" s="178">
        <f t="shared" si="36"/>
        <v>-1242914.99</v>
      </c>
    </row>
    <row r="1207" spans="1:28" ht="15.75" thickBot="1" x14ac:dyDescent="0.3">
      <c r="A1207" s="254" t="str">
        <f t="shared" si="37"/>
        <v>283307</v>
      </c>
      <c r="B1207" s="189" t="s">
        <v>1386</v>
      </c>
      <c r="C1207" s="188" t="s">
        <v>1387</v>
      </c>
      <c r="D1207" s="188" t="s">
        <v>5</v>
      </c>
      <c r="E1207" s="208">
        <v>-330200.15000000002</v>
      </c>
      <c r="F1207" s="208">
        <v>-330346.15000000002</v>
      </c>
      <c r="G1207" s="208">
        <v>-330492.15000000002</v>
      </c>
      <c r="H1207" s="208">
        <v>-330638.15000000002</v>
      </c>
      <c r="I1207" s="208">
        <v>-330784.15000000002</v>
      </c>
      <c r="J1207" s="208">
        <v>-330930.15000000002</v>
      </c>
      <c r="K1207" s="208">
        <v>-331076.15000000002</v>
      </c>
      <c r="L1207" s="208">
        <v>-331222.15000000002</v>
      </c>
      <c r="M1207" s="208">
        <v>-308392.14</v>
      </c>
      <c r="N1207" s="208">
        <v>-308392.14</v>
      </c>
      <c r="O1207" s="208">
        <v>-308865.14</v>
      </c>
      <c r="P1207" s="208">
        <v>-309338.14</v>
      </c>
      <c r="Q1207" s="208">
        <v>-309811.14</v>
      </c>
      <c r="R1207" s="208">
        <v>-310284.14</v>
      </c>
      <c r="S1207" s="208">
        <v>-310757.14</v>
      </c>
      <c r="T1207" s="208">
        <v>-311230.14</v>
      </c>
      <c r="U1207" s="208">
        <v>-311703.14</v>
      </c>
      <c r="V1207" s="208">
        <v>-312176.14</v>
      </c>
      <c r="W1207" s="208">
        <v>-312649.14</v>
      </c>
      <c r="X1207" s="208">
        <v>-313122.14</v>
      </c>
      <c r="Y1207" s="208">
        <v>-314831.17</v>
      </c>
      <c r="Z1207" s="208">
        <v>-440620.2</v>
      </c>
      <c r="AA1207" s="178">
        <f t="shared" si="36"/>
        <v>-440620.2</v>
      </c>
    </row>
    <row r="1208" spans="1:28" ht="15.75" thickBot="1" x14ac:dyDescent="0.3">
      <c r="A1208" s="254" t="str">
        <f t="shared" si="37"/>
        <v>500183</v>
      </c>
      <c r="B1208" s="239" t="s">
        <v>2918</v>
      </c>
      <c r="C1208" s="245">
        <v>500183</v>
      </c>
      <c r="D1208" s="257"/>
      <c r="E1208" s="209">
        <v>-597360927.88</v>
      </c>
      <c r="F1208" s="209">
        <v>-601415458.01999998</v>
      </c>
      <c r="G1208" s="209">
        <v>-602294185.12</v>
      </c>
      <c r="H1208" s="209">
        <v>-601638589.30999994</v>
      </c>
      <c r="I1208" s="209">
        <v>-604214407.47000003</v>
      </c>
      <c r="J1208" s="209">
        <v>-606174685.44000006</v>
      </c>
      <c r="K1208" s="209">
        <v>-607799780.12</v>
      </c>
      <c r="L1208" s="209">
        <v>-613020110.22000003</v>
      </c>
      <c r="M1208" s="209">
        <v>-611560281.39999998</v>
      </c>
      <c r="N1208" s="209">
        <v>-611560281.39999998</v>
      </c>
      <c r="O1208" s="209">
        <v>-614069214.90999997</v>
      </c>
      <c r="P1208" s="209">
        <v>-617991665.09000003</v>
      </c>
      <c r="Q1208" s="209">
        <v>-600698181.70000005</v>
      </c>
      <c r="R1208" s="209">
        <v>-601434475.76999998</v>
      </c>
      <c r="S1208" s="209">
        <v>-604751371.65999997</v>
      </c>
      <c r="T1208" s="209">
        <v>-605036120.80999994</v>
      </c>
      <c r="U1208" s="209">
        <v>-610749663.58000004</v>
      </c>
      <c r="V1208" s="209">
        <v>-614362160.96000004</v>
      </c>
      <c r="W1208" s="209">
        <v>-615813490.50999999</v>
      </c>
      <c r="X1208" s="209">
        <v>-616349060.92999995</v>
      </c>
      <c r="Y1208" s="209">
        <v>-615774293.74000001</v>
      </c>
      <c r="Z1208" s="209">
        <v>-625717125.60000002</v>
      </c>
      <c r="AA1208" s="178">
        <f t="shared" si="36"/>
        <v>-625717125.60000002</v>
      </c>
    </row>
    <row r="1209" spans="1:28" ht="15.75" thickBot="1" x14ac:dyDescent="0.3">
      <c r="A1209" s="254" t="str">
        <f t="shared" si="37"/>
        <v>001100</v>
      </c>
      <c r="B1209" s="240" t="s">
        <v>2920</v>
      </c>
      <c r="C1209" s="245">
        <v>5001100</v>
      </c>
      <c r="D1209" s="257"/>
      <c r="E1209" s="208">
        <v>-225139713.44</v>
      </c>
      <c r="F1209" s="208">
        <v>-227238757.16999999</v>
      </c>
      <c r="G1209" s="208">
        <v>-226605583.25</v>
      </c>
      <c r="H1209" s="208">
        <v>-224379590.52000001</v>
      </c>
      <c r="I1209" s="208">
        <v>-224975629.06</v>
      </c>
      <c r="J1209" s="208">
        <v>-225369983.03</v>
      </c>
      <c r="K1209" s="208">
        <v>-225581078.34</v>
      </c>
      <c r="L1209" s="208">
        <v>-229096984.19</v>
      </c>
      <c r="M1209" s="208">
        <v>-225960805.96000001</v>
      </c>
      <c r="N1209" s="208">
        <v>-225960805.96000001</v>
      </c>
      <c r="O1209" s="208">
        <v>-227106142.05000001</v>
      </c>
      <c r="P1209" s="208">
        <v>-229546876.59</v>
      </c>
      <c r="Q1209" s="208">
        <v>-210755869.5</v>
      </c>
      <c r="R1209" s="208">
        <v>-209860030.19999999</v>
      </c>
      <c r="S1209" s="208">
        <v>-211026695.22999999</v>
      </c>
      <c r="T1209" s="208">
        <v>-209083744.90000001</v>
      </c>
      <c r="U1209" s="208">
        <v>-212822167.55000001</v>
      </c>
      <c r="V1209" s="208">
        <v>-214224756.34999999</v>
      </c>
      <c r="W1209" s="208">
        <v>-212588599.81999999</v>
      </c>
      <c r="X1209" s="208">
        <v>-211423141.97999999</v>
      </c>
      <c r="Y1209" s="208">
        <v>-208917074.65000001</v>
      </c>
      <c r="Z1209" s="208">
        <v>-213118922.38</v>
      </c>
      <c r="AA1209" s="178">
        <f t="shared" si="36"/>
        <v>-213118922.38</v>
      </c>
    </row>
    <row r="1210" spans="1:28" ht="15.75" thickBot="1" x14ac:dyDescent="0.3">
      <c r="A1210" s="254" t="str">
        <f t="shared" si="37"/>
        <v>254001</v>
      </c>
      <c r="B1210" s="189" t="s">
        <v>1272</v>
      </c>
      <c r="C1210" s="188" t="s">
        <v>1389</v>
      </c>
      <c r="D1210" s="188" t="s">
        <v>5</v>
      </c>
      <c r="E1210" s="209">
        <v>0</v>
      </c>
      <c r="F1210" s="209">
        <v>0</v>
      </c>
      <c r="G1210" s="209">
        <v>-2816993.51</v>
      </c>
      <c r="H1210" s="209">
        <v>0</v>
      </c>
      <c r="I1210" s="209">
        <v>0</v>
      </c>
      <c r="J1210" s="209">
        <v>-465859.94</v>
      </c>
      <c r="K1210" s="209">
        <v>0</v>
      </c>
      <c r="L1210" s="209">
        <v>0</v>
      </c>
      <c r="M1210" s="209">
        <v>578253.14</v>
      </c>
      <c r="N1210" s="209">
        <v>578253.14</v>
      </c>
      <c r="O1210" s="209">
        <v>0</v>
      </c>
      <c r="P1210" s="209">
        <v>0</v>
      </c>
      <c r="Q1210" s="209">
        <v>-1775841.95</v>
      </c>
      <c r="R1210" s="209">
        <v>0</v>
      </c>
      <c r="S1210" s="209">
        <v>0</v>
      </c>
      <c r="T1210" s="209">
        <v>703617.17</v>
      </c>
      <c r="U1210" s="209">
        <v>0</v>
      </c>
      <c r="V1210" s="209">
        <v>0</v>
      </c>
      <c r="W1210" s="209">
        <v>1076972.01</v>
      </c>
      <c r="X1210" s="209">
        <v>0</v>
      </c>
      <c r="Y1210" s="209">
        <v>0</v>
      </c>
      <c r="Z1210" s="209">
        <v>-6608668.5800000001</v>
      </c>
      <c r="AA1210" s="178">
        <f t="shared" si="36"/>
        <v>-6608668.5800000001</v>
      </c>
    </row>
    <row r="1211" spans="1:28" ht="15.75" thickBot="1" x14ac:dyDescent="0.3">
      <c r="A1211" s="254" t="str">
        <f t="shared" si="37"/>
        <v>254002</v>
      </c>
      <c r="B1211" s="189" t="s">
        <v>1391</v>
      </c>
      <c r="C1211" s="188" t="s">
        <v>1392</v>
      </c>
      <c r="D1211" s="188" t="s">
        <v>5</v>
      </c>
      <c r="E1211" s="208">
        <v>-1045621.04</v>
      </c>
      <c r="F1211" s="208">
        <v>-1053499.17</v>
      </c>
      <c r="G1211" s="208">
        <v>-1054598.44</v>
      </c>
      <c r="H1211" s="208">
        <v>-1058412.01</v>
      </c>
      <c r="I1211" s="208">
        <v>-1066242.26</v>
      </c>
      <c r="J1211" s="208">
        <v>-1063016.46</v>
      </c>
      <c r="K1211" s="208">
        <v>-963975.69</v>
      </c>
      <c r="L1211" s="208">
        <v>-931860.18</v>
      </c>
      <c r="M1211" s="208">
        <v>-1130743.79</v>
      </c>
      <c r="N1211" s="208">
        <v>-1130743.79</v>
      </c>
      <c r="O1211" s="208">
        <v>-1130539.06</v>
      </c>
      <c r="P1211" s="208">
        <v>-1244344.52</v>
      </c>
      <c r="Q1211" s="208">
        <v>-1247665.19</v>
      </c>
      <c r="R1211" s="208">
        <v>-1266052.18</v>
      </c>
      <c r="S1211" s="208">
        <v>-1290330.1499999999</v>
      </c>
      <c r="T1211" s="208">
        <v>-1269691.7</v>
      </c>
      <c r="U1211" s="208">
        <v>-1269691.7</v>
      </c>
      <c r="V1211" s="208">
        <v>-1269691.7</v>
      </c>
      <c r="W1211" s="208">
        <v>-1290845.45</v>
      </c>
      <c r="X1211" s="208">
        <v>-1290845.45</v>
      </c>
      <c r="Y1211" s="208">
        <v>0</v>
      </c>
      <c r="Z1211" s="208">
        <v>0</v>
      </c>
      <c r="AA1211" s="178">
        <f t="shared" si="36"/>
        <v>0</v>
      </c>
    </row>
    <row r="1212" spans="1:28" ht="15.75" thickBot="1" x14ac:dyDescent="0.3">
      <c r="A1212" s="254" t="str">
        <f t="shared" si="37"/>
        <v>254003</v>
      </c>
      <c r="B1212" s="189" t="s">
        <v>3818</v>
      </c>
      <c r="C1212" s="188" t="s">
        <v>3819</v>
      </c>
      <c r="D1212" s="188" t="s">
        <v>5</v>
      </c>
      <c r="E1212" s="209"/>
      <c r="F1212" s="209"/>
      <c r="G1212" s="209"/>
      <c r="H1212" s="209"/>
      <c r="I1212" s="209"/>
      <c r="J1212" s="209"/>
      <c r="K1212" s="209"/>
      <c r="L1212" s="209"/>
      <c r="M1212" s="209"/>
      <c r="N1212" s="209"/>
      <c r="O1212" s="209"/>
      <c r="P1212" s="209"/>
      <c r="Q1212" s="209"/>
      <c r="R1212" s="209"/>
      <c r="S1212" s="209"/>
      <c r="T1212" s="209"/>
      <c r="U1212" s="209"/>
      <c r="V1212" s="209"/>
      <c r="W1212" s="209"/>
      <c r="X1212" s="209">
        <v>0</v>
      </c>
      <c r="Y1212" s="209">
        <v>-1240921.24</v>
      </c>
      <c r="Z1212" s="209">
        <v>-1056576.2</v>
      </c>
      <c r="AA1212" s="178">
        <f t="shared" si="36"/>
        <v>-1056576.2</v>
      </c>
      <c r="AB1212" s="204"/>
    </row>
    <row r="1213" spans="1:28" ht="15.75" thickBot="1" x14ac:dyDescent="0.3">
      <c r="A1213" s="254" t="str">
        <f t="shared" si="37"/>
        <v>254100</v>
      </c>
      <c r="B1213" s="189" t="s">
        <v>1394</v>
      </c>
      <c r="C1213" s="188" t="s">
        <v>1395</v>
      </c>
      <c r="D1213" s="188" t="s">
        <v>5</v>
      </c>
      <c r="E1213" s="208">
        <v>-191300509</v>
      </c>
      <c r="F1213" s="208">
        <v>-191300509</v>
      </c>
      <c r="G1213" s="208">
        <v>-191300509</v>
      </c>
      <c r="H1213" s="208">
        <v>-191300509</v>
      </c>
      <c r="I1213" s="208">
        <v>-191300509</v>
      </c>
      <c r="J1213" s="208">
        <v>-194600170</v>
      </c>
      <c r="K1213" s="208">
        <v>-194600170</v>
      </c>
      <c r="L1213" s="208">
        <v>-194600170</v>
      </c>
      <c r="M1213" s="208">
        <v>-194845817</v>
      </c>
      <c r="N1213" s="208">
        <v>-194845817</v>
      </c>
      <c r="O1213" s="208">
        <v>-194845817</v>
      </c>
      <c r="P1213" s="208">
        <v>-194845817</v>
      </c>
      <c r="Q1213" s="208">
        <v>-190075616</v>
      </c>
      <c r="R1213" s="208">
        <v>-189382695</v>
      </c>
      <c r="S1213" s="208">
        <v>-188831613</v>
      </c>
      <c r="T1213" s="208">
        <v>-189689504</v>
      </c>
      <c r="U1213" s="208">
        <v>-190886481</v>
      </c>
      <c r="V1213" s="208">
        <v>-191973999</v>
      </c>
      <c r="W1213" s="208">
        <v>-192901965</v>
      </c>
      <c r="X1213" s="208">
        <v>-125471409</v>
      </c>
      <c r="Y1213" s="208">
        <v>-124103468</v>
      </c>
      <c r="Z1213" s="208">
        <v>-124448682</v>
      </c>
      <c r="AA1213" s="178">
        <f t="shared" si="36"/>
        <v>-124448682</v>
      </c>
    </row>
    <row r="1214" spans="1:28" ht="15.75" thickBot="1" x14ac:dyDescent="0.3">
      <c r="A1214" s="254" t="str">
        <f t="shared" si="37"/>
        <v>254101</v>
      </c>
      <c r="B1214" s="189" t="s">
        <v>3810</v>
      </c>
      <c r="C1214" s="188" t="s">
        <v>3820</v>
      </c>
      <c r="D1214" s="188" t="s">
        <v>5</v>
      </c>
      <c r="E1214" s="209"/>
      <c r="F1214" s="209"/>
      <c r="G1214" s="209"/>
      <c r="H1214" s="209"/>
      <c r="I1214" s="209"/>
      <c r="J1214" s="209"/>
      <c r="K1214" s="209"/>
      <c r="L1214" s="209"/>
      <c r="M1214" s="209"/>
      <c r="N1214" s="209"/>
      <c r="O1214" s="209"/>
      <c r="P1214" s="209"/>
      <c r="Q1214" s="209"/>
      <c r="R1214" s="209"/>
      <c r="S1214" s="209"/>
      <c r="T1214" s="209"/>
      <c r="U1214" s="209"/>
      <c r="V1214" s="209"/>
      <c r="W1214" s="209"/>
      <c r="X1214" s="209">
        <v>-14153633</v>
      </c>
      <c r="Y1214" s="209">
        <v>-14126064</v>
      </c>
      <c r="Z1214" s="209">
        <v>-14080171</v>
      </c>
      <c r="AA1214" s="178">
        <f t="shared" si="36"/>
        <v>-14080171</v>
      </c>
      <c r="AB1214" s="204"/>
    </row>
    <row r="1215" spans="1:28" ht="15.75" thickBot="1" x14ac:dyDescent="0.3">
      <c r="A1215" s="254" t="str">
        <f t="shared" si="37"/>
        <v>254102</v>
      </c>
      <c r="B1215" s="189" t="s">
        <v>3812</v>
      </c>
      <c r="C1215" s="188" t="s">
        <v>3821</v>
      </c>
      <c r="D1215" s="188" t="s">
        <v>5</v>
      </c>
      <c r="E1215" s="208"/>
      <c r="F1215" s="208"/>
      <c r="G1215" s="208"/>
      <c r="H1215" s="208"/>
      <c r="I1215" s="208"/>
      <c r="J1215" s="208"/>
      <c r="K1215" s="208"/>
      <c r="L1215" s="208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>
        <v>-53190899</v>
      </c>
      <c r="Y1215" s="208">
        <v>-52564388</v>
      </c>
      <c r="Z1215" s="208">
        <v>-52475931</v>
      </c>
      <c r="AA1215" s="178">
        <f t="shared" si="36"/>
        <v>-52475931</v>
      </c>
      <c r="AB1215" s="204"/>
    </row>
    <row r="1216" spans="1:28" ht="15.75" thickBot="1" x14ac:dyDescent="0.3">
      <c r="A1216" s="254" t="str">
        <f t="shared" si="37"/>
        <v>254105</v>
      </c>
      <c r="B1216" s="189" t="s">
        <v>1397</v>
      </c>
      <c r="C1216" s="188" t="s">
        <v>1398</v>
      </c>
      <c r="D1216" s="188" t="s">
        <v>5</v>
      </c>
      <c r="E1216" s="209">
        <v>-7362115</v>
      </c>
      <c r="F1216" s="209">
        <v>-7362115</v>
      </c>
      <c r="G1216" s="209">
        <v>-7362115</v>
      </c>
      <c r="H1216" s="209">
        <v>-7362115</v>
      </c>
      <c r="I1216" s="209">
        <v>-7362115</v>
      </c>
      <c r="J1216" s="209">
        <v>-7362115</v>
      </c>
      <c r="K1216" s="209">
        <v>-7362115</v>
      </c>
      <c r="L1216" s="209">
        <v>-7362115</v>
      </c>
      <c r="M1216" s="209">
        <v>-7589163</v>
      </c>
      <c r="N1216" s="209">
        <v>-7589163</v>
      </c>
      <c r="O1216" s="209">
        <v>-7589163</v>
      </c>
      <c r="P1216" s="209">
        <v>-7589163</v>
      </c>
      <c r="Q1216" s="209">
        <v>434174</v>
      </c>
      <c r="R1216" s="209">
        <v>434174</v>
      </c>
      <c r="S1216" s="209">
        <v>434174</v>
      </c>
      <c r="T1216" s="209">
        <v>434174</v>
      </c>
      <c r="U1216" s="209">
        <v>434174</v>
      </c>
      <c r="V1216" s="209">
        <v>434174</v>
      </c>
      <c r="W1216" s="209">
        <v>434174</v>
      </c>
      <c r="X1216" s="209">
        <v>0</v>
      </c>
      <c r="Y1216" s="209">
        <v>0</v>
      </c>
      <c r="Z1216" s="209">
        <v>0</v>
      </c>
      <c r="AA1216" s="178">
        <f t="shared" si="36"/>
        <v>0</v>
      </c>
    </row>
    <row r="1217" spans="1:28" ht="15.75" thickBot="1" x14ac:dyDescent="0.3">
      <c r="A1217" s="254" t="str">
        <f t="shared" si="37"/>
        <v>254110</v>
      </c>
      <c r="B1217" s="189" t="s">
        <v>1400</v>
      </c>
      <c r="C1217" s="188" t="s">
        <v>1401</v>
      </c>
      <c r="D1217" s="188" t="s">
        <v>5</v>
      </c>
      <c r="E1217" s="208">
        <v>-14643540</v>
      </c>
      <c r="F1217" s="208">
        <v>-14643540</v>
      </c>
      <c r="G1217" s="208">
        <v>-14643540</v>
      </c>
      <c r="H1217" s="208">
        <v>-14643540</v>
      </c>
      <c r="I1217" s="208">
        <v>-14643540</v>
      </c>
      <c r="J1217" s="208">
        <v>-14643540</v>
      </c>
      <c r="K1217" s="208">
        <v>-14643540</v>
      </c>
      <c r="L1217" s="208">
        <v>-14643540</v>
      </c>
      <c r="M1217" s="208">
        <v>-14643540</v>
      </c>
      <c r="N1217" s="208">
        <v>-14643540</v>
      </c>
      <c r="O1217" s="208">
        <v>-14643540</v>
      </c>
      <c r="P1217" s="208">
        <v>-14643540</v>
      </c>
      <c r="Q1217" s="208">
        <v>-10361731</v>
      </c>
      <c r="R1217" s="208">
        <v>-10187220</v>
      </c>
      <c r="S1217" s="208">
        <v>-10048430</v>
      </c>
      <c r="T1217" s="208">
        <v>-10264490</v>
      </c>
      <c r="U1217" s="208">
        <v>-10565948</v>
      </c>
      <c r="V1217" s="208">
        <v>-10839839</v>
      </c>
      <c r="W1217" s="208">
        <v>-11073547</v>
      </c>
      <c r="X1217" s="208">
        <v>-8131984</v>
      </c>
      <c r="Y1217" s="208">
        <v>-7787468</v>
      </c>
      <c r="Z1217" s="208">
        <v>-7213967</v>
      </c>
      <c r="AA1217" s="178">
        <f t="shared" si="36"/>
        <v>-7213967</v>
      </c>
    </row>
    <row r="1218" spans="1:28" ht="15.75" thickBot="1" x14ac:dyDescent="0.3">
      <c r="A1218" s="254" t="str">
        <f t="shared" si="37"/>
        <v>254115</v>
      </c>
      <c r="B1218" s="189" t="s">
        <v>1403</v>
      </c>
      <c r="C1218" s="188" t="s">
        <v>1404</v>
      </c>
      <c r="D1218" s="188" t="s">
        <v>5</v>
      </c>
      <c r="E1218" s="209">
        <v>-4063810.99</v>
      </c>
      <c r="F1218" s="209">
        <v>-4543215.83</v>
      </c>
      <c r="G1218" s="209">
        <v>-4874051.04</v>
      </c>
      <c r="H1218" s="209">
        <v>-5182133.18</v>
      </c>
      <c r="I1218" s="209">
        <v>-5491209.9699999997</v>
      </c>
      <c r="J1218" s="209">
        <v>-5817121</v>
      </c>
      <c r="K1218" s="209">
        <v>-6438471.0300000003</v>
      </c>
      <c r="L1218" s="209">
        <v>-7116839.2599999998</v>
      </c>
      <c r="M1218" s="209">
        <v>-7160234.1900000004</v>
      </c>
      <c r="N1218" s="209">
        <v>-7160234.1900000004</v>
      </c>
      <c r="O1218" s="209">
        <v>-7203893.7199999997</v>
      </c>
      <c r="P1218" s="209">
        <v>-7247819.4699999997</v>
      </c>
      <c r="Q1218" s="209">
        <v>0</v>
      </c>
      <c r="R1218" s="209">
        <v>0</v>
      </c>
      <c r="S1218" s="209">
        <v>0</v>
      </c>
      <c r="T1218" s="209">
        <v>0</v>
      </c>
      <c r="U1218" s="209">
        <v>0</v>
      </c>
      <c r="V1218" s="209">
        <v>0</v>
      </c>
      <c r="W1218" s="209">
        <v>0</v>
      </c>
      <c r="X1218" s="209">
        <v>0</v>
      </c>
      <c r="Y1218" s="209">
        <v>0</v>
      </c>
      <c r="Z1218" s="209">
        <v>0</v>
      </c>
      <c r="AA1218" s="178">
        <f t="shared" si="36"/>
        <v>0</v>
      </c>
    </row>
    <row r="1219" spans="1:28" ht="15.75" thickBot="1" x14ac:dyDescent="0.3">
      <c r="A1219" s="254" t="str">
        <f t="shared" si="37"/>
        <v>254120</v>
      </c>
      <c r="B1219" s="189" t="s">
        <v>1406</v>
      </c>
      <c r="C1219" s="188" t="s">
        <v>1407</v>
      </c>
      <c r="D1219" s="188" t="s">
        <v>5</v>
      </c>
      <c r="E1219" s="208">
        <v>-759340.85</v>
      </c>
      <c r="F1219" s="208">
        <v>-842893.63</v>
      </c>
      <c r="G1219" s="208">
        <v>-899029.93</v>
      </c>
      <c r="H1219" s="208">
        <v>-948388.05</v>
      </c>
      <c r="I1219" s="208">
        <v>-997157.56</v>
      </c>
      <c r="J1219" s="208">
        <v>-1052713.54</v>
      </c>
      <c r="K1219" s="208">
        <v>-1167508.54</v>
      </c>
      <c r="L1219" s="208">
        <v>-1355558.12</v>
      </c>
      <c r="M1219" s="208">
        <v>-1001831.93</v>
      </c>
      <c r="N1219" s="208">
        <v>-1001831.93</v>
      </c>
      <c r="O1219" s="208">
        <v>-1160599.53</v>
      </c>
      <c r="P1219" s="208">
        <v>-1290113.8600000001</v>
      </c>
      <c r="Q1219" s="208">
        <v>-1403143.38</v>
      </c>
      <c r="R1219" s="208">
        <v>-1489399.81</v>
      </c>
      <c r="S1219" s="208">
        <v>-1545965.43</v>
      </c>
      <c r="T1219" s="208">
        <v>-1585733.86</v>
      </c>
      <c r="U1219" s="208">
        <v>-1621327.21</v>
      </c>
      <c r="V1219" s="208">
        <v>-1656601.33</v>
      </c>
      <c r="W1219" s="208">
        <v>-1696112.47</v>
      </c>
      <c r="X1219" s="208">
        <v>-2100000.0099999998</v>
      </c>
      <c r="Y1219" s="208">
        <v>0</v>
      </c>
      <c r="Z1219" s="208">
        <v>0</v>
      </c>
      <c r="AA1219" s="178">
        <f t="shared" si="36"/>
        <v>0</v>
      </c>
    </row>
    <row r="1220" spans="1:28" ht="15.75" thickBot="1" x14ac:dyDescent="0.3">
      <c r="A1220" s="254" t="str">
        <f t="shared" si="37"/>
        <v>254121</v>
      </c>
      <c r="B1220" s="189" t="s">
        <v>3822</v>
      </c>
      <c r="C1220" s="188" t="s">
        <v>3823</v>
      </c>
      <c r="D1220" s="188" t="s">
        <v>5</v>
      </c>
      <c r="E1220" s="209"/>
      <c r="F1220" s="209"/>
      <c r="G1220" s="209"/>
      <c r="H1220" s="209"/>
      <c r="I1220" s="209"/>
      <c r="J1220" s="209"/>
      <c r="K1220" s="209"/>
      <c r="L1220" s="209"/>
      <c r="M1220" s="209"/>
      <c r="N1220" s="209"/>
      <c r="O1220" s="209"/>
      <c r="P1220" s="209"/>
      <c r="Q1220" s="209"/>
      <c r="R1220" s="209"/>
      <c r="S1220" s="209"/>
      <c r="T1220" s="209"/>
      <c r="U1220" s="209"/>
      <c r="V1220" s="209"/>
      <c r="W1220" s="209"/>
      <c r="X1220" s="209">
        <v>0</v>
      </c>
      <c r="Y1220" s="209">
        <v>-2010393.89</v>
      </c>
      <c r="Z1220" s="209">
        <v>-1699899.7</v>
      </c>
      <c r="AA1220" s="178">
        <f t="shared" si="36"/>
        <v>-1699899.7</v>
      </c>
      <c r="AB1220" s="204"/>
    </row>
    <row r="1221" spans="1:28" ht="15.75" thickBot="1" x14ac:dyDescent="0.3">
      <c r="A1221" s="254" t="str">
        <f t="shared" si="37"/>
        <v>254125</v>
      </c>
      <c r="B1221" s="189" t="s">
        <v>1409</v>
      </c>
      <c r="C1221" s="188" t="s">
        <v>1410</v>
      </c>
      <c r="D1221" s="188" t="s">
        <v>5</v>
      </c>
      <c r="E1221" s="208">
        <v>-2920231.66</v>
      </c>
      <c r="F1221" s="208">
        <v>-3264729.34</v>
      </c>
      <c r="G1221" s="208">
        <v>-3502465.85</v>
      </c>
      <c r="H1221" s="208">
        <v>-3723852.49</v>
      </c>
      <c r="I1221" s="208">
        <v>-3945953.76</v>
      </c>
      <c r="J1221" s="208">
        <v>0</v>
      </c>
      <c r="K1221" s="208">
        <v>0</v>
      </c>
      <c r="L1221" s="208">
        <v>0</v>
      </c>
      <c r="M1221" s="208">
        <v>0</v>
      </c>
      <c r="N1221" s="208">
        <v>0</v>
      </c>
      <c r="O1221" s="208">
        <v>0</v>
      </c>
      <c r="P1221" s="208">
        <v>0</v>
      </c>
      <c r="Q1221" s="208">
        <v>-1050637</v>
      </c>
      <c r="R1221" s="208">
        <v>-1050637</v>
      </c>
      <c r="S1221" s="208">
        <v>-1050637</v>
      </c>
      <c r="T1221" s="208">
        <v>-1050637</v>
      </c>
      <c r="U1221" s="208">
        <v>-1050637</v>
      </c>
      <c r="V1221" s="208">
        <v>-1050637</v>
      </c>
      <c r="W1221" s="208">
        <v>-1050637</v>
      </c>
      <c r="X1221" s="208">
        <v>0</v>
      </c>
      <c r="Y1221" s="208">
        <v>0</v>
      </c>
      <c r="Z1221" s="208">
        <v>0</v>
      </c>
      <c r="AA1221" s="178">
        <f t="shared" si="36"/>
        <v>0</v>
      </c>
    </row>
    <row r="1222" spans="1:28" ht="15.75" thickBot="1" x14ac:dyDescent="0.3">
      <c r="A1222" s="254" t="str">
        <f t="shared" si="37"/>
        <v>254130</v>
      </c>
      <c r="B1222" s="189" t="s">
        <v>1412</v>
      </c>
      <c r="C1222" s="188" t="s">
        <v>1413</v>
      </c>
      <c r="D1222" s="188" t="s">
        <v>5</v>
      </c>
      <c r="E1222" s="209">
        <v>-128619.9</v>
      </c>
      <c r="F1222" s="209">
        <v>-142771.97</v>
      </c>
      <c r="G1222" s="209">
        <v>-152280.48000000001</v>
      </c>
      <c r="H1222" s="209">
        <v>-160640.79</v>
      </c>
      <c r="I1222" s="209">
        <v>-168901.51</v>
      </c>
      <c r="J1222" s="209">
        <v>-365447.09</v>
      </c>
      <c r="K1222" s="209">
        <v>-405298.08</v>
      </c>
      <c r="L1222" s="209">
        <v>0</v>
      </c>
      <c r="M1222" s="209">
        <v>-167729.19</v>
      </c>
      <c r="N1222" s="209">
        <v>-167729.19</v>
      </c>
      <c r="O1222" s="209">
        <v>-194310.46</v>
      </c>
      <c r="P1222" s="209">
        <v>-215994.07</v>
      </c>
      <c r="Q1222" s="209">
        <v>-234917.75</v>
      </c>
      <c r="R1222" s="209">
        <v>-249359.02</v>
      </c>
      <c r="S1222" s="209">
        <v>-258829.38</v>
      </c>
      <c r="T1222" s="209">
        <v>-265487.51</v>
      </c>
      <c r="U1222" s="209">
        <v>-271446.64</v>
      </c>
      <c r="V1222" s="209">
        <v>-277352.32000000001</v>
      </c>
      <c r="W1222" s="209">
        <v>-283967.38</v>
      </c>
      <c r="X1222" s="209">
        <v>0</v>
      </c>
      <c r="Y1222" s="209">
        <v>0</v>
      </c>
      <c r="Z1222" s="209">
        <v>0</v>
      </c>
      <c r="AA1222" s="178">
        <f t="shared" si="36"/>
        <v>0</v>
      </c>
    </row>
    <row r="1223" spans="1:28" ht="15.75" thickBot="1" x14ac:dyDescent="0.3">
      <c r="A1223" s="254" t="str">
        <f t="shared" si="37"/>
        <v>254311</v>
      </c>
      <c r="B1223" s="189" t="s">
        <v>1415</v>
      </c>
      <c r="C1223" s="188" t="s">
        <v>1416</v>
      </c>
      <c r="D1223" s="188" t="s">
        <v>5</v>
      </c>
      <c r="E1223" s="208">
        <v>-2915925</v>
      </c>
      <c r="F1223" s="208">
        <v>-4085483.23</v>
      </c>
      <c r="G1223" s="208">
        <v>0</v>
      </c>
      <c r="H1223" s="208">
        <v>0</v>
      </c>
      <c r="I1223" s="208">
        <v>0</v>
      </c>
      <c r="J1223" s="208">
        <v>0</v>
      </c>
      <c r="K1223" s="208">
        <v>0</v>
      </c>
      <c r="L1223" s="208">
        <v>-3086901.63</v>
      </c>
      <c r="M1223" s="208">
        <v>0</v>
      </c>
      <c r="N1223" s="208">
        <v>0</v>
      </c>
      <c r="O1223" s="208">
        <v>-338279.28</v>
      </c>
      <c r="P1223" s="208">
        <v>-2470084.67</v>
      </c>
      <c r="Q1223" s="208">
        <v>-5040491.2300000004</v>
      </c>
      <c r="R1223" s="208">
        <v>-6668841.1900000004</v>
      </c>
      <c r="S1223" s="208">
        <v>-8435064.2699999996</v>
      </c>
      <c r="T1223" s="208">
        <v>0</v>
      </c>
      <c r="U1223" s="208">
        <v>0</v>
      </c>
      <c r="V1223" s="208">
        <v>0</v>
      </c>
      <c r="W1223" s="208">
        <v>0</v>
      </c>
      <c r="X1223" s="208">
        <v>0</v>
      </c>
      <c r="Y1223" s="208">
        <v>0</v>
      </c>
      <c r="Z1223" s="208">
        <v>0</v>
      </c>
      <c r="AA1223" s="178">
        <f t="shared" si="36"/>
        <v>0</v>
      </c>
    </row>
    <row r="1224" spans="1:28" ht="15.75" thickBot="1" x14ac:dyDescent="0.3">
      <c r="A1224" s="254" t="str">
        <f t="shared" si="37"/>
        <v>254401</v>
      </c>
      <c r="B1224" s="189" t="s">
        <v>3689</v>
      </c>
      <c r="C1224" s="188" t="s">
        <v>3649</v>
      </c>
      <c r="D1224" s="188" t="s">
        <v>5</v>
      </c>
      <c r="E1224" s="209"/>
      <c r="F1224" s="209"/>
      <c r="G1224" s="209"/>
      <c r="H1224" s="209"/>
      <c r="I1224" s="209"/>
      <c r="J1224" s="209"/>
      <c r="K1224" s="209"/>
      <c r="L1224" s="209"/>
      <c r="M1224" s="209"/>
      <c r="N1224" s="209"/>
      <c r="O1224" s="209"/>
      <c r="P1224" s="209"/>
      <c r="Q1224" s="209"/>
      <c r="R1224" s="209"/>
      <c r="S1224" s="209"/>
      <c r="T1224" s="209">
        <v>-6095992</v>
      </c>
      <c r="U1224" s="209">
        <v>-7590810</v>
      </c>
      <c r="V1224" s="209">
        <v>-7590810</v>
      </c>
      <c r="W1224" s="209">
        <v>-5802671.5300000003</v>
      </c>
      <c r="X1224" s="209">
        <v>-7084371.5199999996</v>
      </c>
      <c r="Y1224" s="209">
        <v>-7084371.5199999996</v>
      </c>
      <c r="Z1224" s="209">
        <v>-5535026.9000000004</v>
      </c>
      <c r="AA1224" s="178">
        <f t="shared" ref="AA1224:AA1287" si="38">Z1224</f>
        <v>-5535026.9000000004</v>
      </c>
    </row>
    <row r="1225" spans="1:28" ht="15.75" thickBot="1" x14ac:dyDescent="0.3">
      <c r="A1225" s="254" t="str">
        <f t="shared" si="37"/>
        <v>500189</v>
      </c>
      <c r="B1225" s="240" t="s">
        <v>1417</v>
      </c>
      <c r="C1225" s="245">
        <v>500189</v>
      </c>
      <c r="D1225" s="257"/>
      <c r="E1225" s="208">
        <v>-366909880.44999999</v>
      </c>
      <c r="F1225" s="208">
        <v>-368760078.58999997</v>
      </c>
      <c r="G1225" s="208">
        <v>-370244577.14999998</v>
      </c>
      <c r="H1225" s="208">
        <v>-371687805.06999999</v>
      </c>
      <c r="I1225" s="208">
        <v>-373553228.69</v>
      </c>
      <c r="J1225" s="208">
        <v>-375256906.17000002</v>
      </c>
      <c r="K1225" s="208">
        <v>-377151173.54000002</v>
      </c>
      <c r="L1225" s="208">
        <v>-378756475.45999998</v>
      </c>
      <c r="M1225" s="208">
        <v>-380463920.69</v>
      </c>
      <c r="N1225" s="208">
        <v>-380463920.69</v>
      </c>
      <c r="O1225" s="208">
        <v>-381701878.06999999</v>
      </c>
      <c r="P1225" s="208">
        <v>-383117594.81</v>
      </c>
      <c r="Q1225" s="208">
        <v>-384701574.18000001</v>
      </c>
      <c r="R1225" s="208">
        <v>-386254206.87</v>
      </c>
      <c r="S1225" s="208">
        <v>-388273950.37</v>
      </c>
      <c r="T1225" s="208">
        <v>-390344961.85000002</v>
      </c>
      <c r="U1225" s="208">
        <v>-392388286.79000002</v>
      </c>
      <c r="V1225" s="208">
        <v>-394375042.60000002</v>
      </c>
      <c r="W1225" s="208">
        <v>-396417547.44</v>
      </c>
      <c r="X1225" s="208">
        <v>-398022445.69999999</v>
      </c>
      <c r="Y1225" s="208">
        <v>-399838884.83999997</v>
      </c>
      <c r="Z1225" s="208">
        <v>-401893436.50999999</v>
      </c>
      <c r="AA1225" s="178">
        <f t="shared" si="38"/>
        <v>-401893436.50999999</v>
      </c>
    </row>
    <row r="1226" spans="1:28" ht="15.75" thickBot="1" x14ac:dyDescent="0.3">
      <c r="A1226" s="254" t="str">
        <f t="shared" si="37"/>
        <v>108100</v>
      </c>
      <c r="B1226" s="189" t="s">
        <v>1419</v>
      </c>
      <c r="C1226" s="188" t="s">
        <v>1420</v>
      </c>
      <c r="D1226" s="188" t="s">
        <v>5</v>
      </c>
      <c r="E1226" s="209">
        <v>0</v>
      </c>
      <c r="F1226" s="209">
        <v>0</v>
      </c>
      <c r="G1226" s="209">
        <v>0</v>
      </c>
      <c r="H1226" s="209">
        <v>0</v>
      </c>
      <c r="I1226" s="209">
        <v>0</v>
      </c>
      <c r="J1226" s="209">
        <v>0</v>
      </c>
      <c r="K1226" s="209">
        <v>0</v>
      </c>
      <c r="L1226" s="209">
        <v>0</v>
      </c>
      <c r="M1226" s="209">
        <v>0</v>
      </c>
      <c r="N1226" s="209">
        <v>0</v>
      </c>
      <c r="O1226" s="209">
        <v>0</v>
      </c>
      <c r="P1226" s="209">
        <v>0</v>
      </c>
      <c r="Q1226" s="209">
        <v>0</v>
      </c>
      <c r="R1226" s="209">
        <v>0</v>
      </c>
      <c r="S1226" s="209">
        <v>0</v>
      </c>
      <c r="T1226" s="209">
        <v>0</v>
      </c>
      <c r="U1226" s="209">
        <v>0</v>
      </c>
      <c r="V1226" s="209">
        <v>0</v>
      </c>
      <c r="W1226" s="209">
        <v>0</v>
      </c>
      <c r="X1226" s="209">
        <v>0</v>
      </c>
      <c r="Y1226" s="209">
        <v>0</v>
      </c>
      <c r="Z1226" s="209">
        <v>0</v>
      </c>
      <c r="AA1226" s="178">
        <f t="shared" si="38"/>
        <v>0</v>
      </c>
    </row>
    <row r="1227" spans="1:28" ht="15.75" thickBot="1" x14ac:dyDescent="0.3">
      <c r="A1227" s="254" t="str">
        <f t="shared" si="37"/>
        <v>108102</v>
      </c>
      <c r="B1227" s="189" t="s">
        <v>1417</v>
      </c>
      <c r="C1227" s="188" t="s">
        <v>1422</v>
      </c>
      <c r="D1227" s="188" t="s">
        <v>5</v>
      </c>
      <c r="E1227" s="208">
        <v>-365562226.5</v>
      </c>
      <c r="F1227" s="208">
        <v>-367403938.95999998</v>
      </c>
      <c r="G1227" s="208">
        <v>-368879953.64999998</v>
      </c>
      <c r="H1227" s="208">
        <v>-370314697.70999998</v>
      </c>
      <c r="I1227" s="208">
        <v>-372171637.50999999</v>
      </c>
      <c r="J1227" s="208">
        <v>-373866737.73000002</v>
      </c>
      <c r="K1227" s="208">
        <v>-375752325.69999999</v>
      </c>
      <c r="L1227" s="208">
        <v>-377351785.74000001</v>
      </c>
      <c r="M1227" s="208">
        <v>-379053389.19</v>
      </c>
      <c r="N1227" s="208">
        <v>-379053389.19</v>
      </c>
      <c r="O1227" s="208">
        <v>-380285505.86000001</v>
      </c>
      <c r="P1227" s="208">
        <v>-381695381.93000001</v>
      </c>
      <c r="Q1227" s="208">
        <v>-383273520.48000002</v>
      </c>
      <c r="R1227" s="208">
        <v>-384820312.99000001</v>
      </c>
      <c r="S1227" s="208">
        <v>-386818549.64999998</v>
      </c>
      <c r="T1227" s="208">
        <v>-388811701.39999998</v>
      </c>
      <c r="U1227" s="208">
        <v>-390790786.63</v>
      </c>
      <c r="V1227" s="208">
        <v>-392713261.93000001</v>
      </c>
      <c r="W1227" s="208">
        <v>-394691463.10000002</v>
      </c>
      <c r="X1227" s="208">
        <v>-396232087.63999999</v>
      </c>
      <c r="Y1227" s="208">
        <v>-397984297.61000001</v>
      </c>
      <c r="Z1227" s="208">
        <v>-399974537.18000001</v>
      </c>
      <c r="AA1227" s="178">
        <f t="shared" si="38"/>
        <v>-399974537.18000001</v>
      </c>
    </row>
    <row r="1228" spans="1:28" ht="15.75" thickBot="1" x14ac:dyDescent="0.3">
      <c r="A1228" s="254" t="str">
        <f t="shared" si="37"/>
        <v>108103</v>
      </c>
      <c r="B1228" s="189" t="s">
        <v>3646</v>
      </c>
      <c r="C1228" s="188" t="s">
        <v>3647</v>
      </c>
      <c r="D1228" s="188" t="s">
        <v>5</v>
      </c>
      <c r="E1228" s="209"/>
      <c r="F1228" s="209"/>
      <c r="G1228" s="209"/>
      <c r="H1228" s="209"/>
      <c r="I1228" s="209"/>
      <c r="J1228" s="209"/>
      <c r="K1228" s="209"/>
      <c r="L1228" s="209"/>
      <c r="M1228" s="209"/>
      <c r="N1228" s="209"/>
      <c r="O1228" s="209"/>
      <c r="P1228" s="209"/>
      <c r="Q1228" s="209"/>
      <c r="R1228" s="209">
        <v>0</v>
      </c>
      <c r="S1228" s="209">
        <v>-15963.93</v>
      </c>
      <c r="T1228" s="209">
        <v>-88691.98</v>
      </c>
      <c r="U1228" s="209">
        <v>-147914.39000000001</v>
      </c>
      <c r="V1228" s="209">
        <v>-207177.59</v>
      </c>
      <c r="W1228" s="209">
        <v>-266467.73</v>
      </c>
      <c r="X1228" s="209">
        <v>-325796.33</v>
      </c>
      <c r="Y1228" s="209">
        <v>-385144.13</v>
      </c>
      <c r="Z1228" s="209">
        <v>-444573.76</v>
      </c>
      <c r="AA1228" s="178">
        <f t="shared" si="38"/>
        <v>-444573.76</v>
      </c>
    </row>
    <row r="1229" spans="1:28" ht="15.75" thickBot="1" x14ac:dyDescent="0.3">
      <c r="A1229" s="254" t="str">
        <f t="shared" ref="A1229:A1292" si="39">RIGHT(C1229,6)</f>
        <v>122100</v>
      </c>
      <c r="B1229" s="189" t="s">
        <v>1424</v>
      </c>
      <c r="C1229" s="188" t="s">
        <v>1425</v>
      </c>
      <c r="D1229" s="188" t="s">
        <v>5</v>
      </c>
      <c r="E1229" s="208">
        <v>0</v>
      </c>
      <c r="F1229" s="208">
        <v>0</v>
      </c>
      <c r="G1229" s="208">
        <v>0</v>
      </c>
      <c r="H1229" s="208">
        <v>0</v>
      </c>
      <c r="I1229" s="208">
        <v>0</v>
      </c>
      <c r="J1229" s="208">
        <v>0</v>
      </c>
      <c r="K1229" s="208">
        <v>0</v>
      </c>
      <c r="L1229" s="208">
        <v>0</v>
      </c>
      <c r="M1229" s="208">
        <v>0</v>
      </c>
      <c r="N1229" s="208">
        <v>0</v>
      </c>
      <c r="O1229" s="208">
        <v>0</v>
      </c>
      <c r="P1229" s="208">
        <v>0</v>
      </c>
      <c r="Q1229" s="208">
        <v>0</v>
      </c>
      <c r="R1229" s="208">
        <v>0</v>
      </c>
      <c r="S1229" s="208">
        <v>0</v>
      </c>
      <c r="T1229" s="208">
        <v>0</v>
      </c>
      <c r="U1229" s="208">
        <v>0</v>
      </c>
      <c r="V1229" s="208">
        <v>0</v>
      </c>
      <c r="W1229" s="208">
        <v>0</v>
      </c>
      <c r="X1229" s="208">
        <v>0</v>
      </c>
      <c r="Y1229" s="208">
        <v>0</v>
      </c>
      <c r="Z1229" s="208">
        <v>0</v>
      </c>
      <c r="AA1229" s="178">
        <f t="shared" si="38"/>
        <v>0</v>
      </c>
    </row>
    <row r="1230" spans="1:28" ht="15.75" thickBot="1" x14ac:dyDescent="0.3">
      <c r="A1230" s="254" t="str">
        <f t="shared" si="39"/>
        <v>122102</v>
      </c>
      <c r="B1230" s="189" t="s">
        <v>1424</v>
      </c>
      <c r="C1230" s="188" t="s">
        <v>1427</v>
      </c>
      <c r="D1230" s="188" t="s">
        <v>5</v>
      </c>
      <c r="E1230" s="209">
        <v>-1347653.95</v>
      </c>
      <c r="F1230" s="209">
        <v>-1356139.63</v>
      </c>
      <c r="G1230" s="209">
        <v>-1364623.5</v>
      </c>
      <c r="H1230" s="209">
        <v>-1373107.36</v>
      </c>
      <c r="I1230" s="209">
        <v>-1381591.18</v>
      </c>
      <c r="J1230" s="209">
        <v>-1390168.44</v>
      </c>
      <c r="K1230" s="209">
        <v>-1398847.84</v>
      </c>
      <c r="L1230" s="209">
        <v>-1404689.72</v>
      </c>
      <c r="M1230" s="209">
        <v>-1410531.5</v>
      </c>
      <c r="N1230" s="209">
        <v>-1410531.5</v>
      </c>
      <c r="O1230" s="209">
        <v>-1416372.21</v>
      </c>
      <c r="P1230" s="209">
        <v>-1422212.88</v>
      </c>
      <c r="Q1230" s="209">
        <v>-1428053.7</v>
      </c>
      <c r="R1230" s="209">
        <v>-1433893.88</v>
      </c>
      <c r="S1230" s="209">
        <v>-1439436.79</v>
      </c>
      <c r="T1230" s="209">
        <v>-1444568.47</v>
      </c>
      <c r="U1230" s="209">
        <v>-1449585.77</v>
      </c>
      <c r="V1230" s="209">
        <v>-1454603.08</v>
      </c>
      <c r="W1230" s="209">
        <v>-1459616.61</v>
      </c>
      <c r="X1230" s="209">
        <v>-1464561.73</v>
      </c>
      <c r="Y1230" s="209">
        <v>-1469443.1</v>
      </c>
      <c r="Z1230" s="209">
        <v>-1474325.57</v>
      </c>
      <c r="AA1230" s="178">
        <f t="shared" si="38"/>
        <v>-1474325.57</v>
      </c>
    </row>
    <row r="1231" spans="1:28" ht="15.75" thickBot="1" x14ac:dyDescent="0.3">
      <c r="A1231" s="254" t="str">
        <f t="shared" si="39"/>
        <v>500190</v>
      </c>
      <c r="B1231" s="240" t="s">
        <v>2922</v>
      </c>
      <c r="C1231" s="245">
        <v>500190</v>
      </c>
      <c r="D1231" s="257"/>
      <c r="E1231" s="208">
        <v>-1148000</v>
      </c>
      <c r="F1231" s="208">
        <v>-1148000</v>
      </c>
      <c r="G1231" s="208">
        <v>-1077000</v>
      </c>
      <c r="H1231" s="208">
        <v>-1077000</v>
      </c>
      <c r="I1231" s="208">
        <v>-1077000</v>
      </c>
      <c r="J1231" s="208">
        <v>-861000</v>
      </c>
      <c r="K1231" s="208">
        <v>-861000</v>
      </c>
      <c r="L1231" s="208">
        <v>-861000</v>
      </c>
      <c r="M1231" s="208">
        <v>-725000</v>
      </c>
      <c r="N1231" s="208">
        <v>-725000</v>
      </c>
      <c r="O1231" s="208">
        <v>-725000</v>
      </c>
      <c r="P1231" s="208">
        <v>-725000</v>
      </c>
      <c r="Q1231" s="208">
        <v>-541000</v>
      </c>
      <c r="R1231" s="208">
        <v>-541000</v>
      </c>
      <c r="S1231" s="208">
        <v>-541000</v>
      </c>
      <c r="T1231" s="208">
        <v>-670000</v>
      </c>
      <c r="U1231" s="208">
        <v>-670000</v>
      </c>
      <c r="V1231" s="208">
        <v>-670000</v>
      </c>
      <c r="W1231" s="208">
        <v>-1610000</v>
      </c>
      <c r="X1231" s="208">
        <v>-1610000</v>
      </c>
      <c r="Y1231" s="208">
        <v>-1610000</v>
      </c>
      <c r="Z1231" s="208">
        <v>-3336883</v>
      </c>
      <c r="AA1231" s="178">
        <f t="shared" si="38"/>
        <v>-3336883</v>
      </c>
    </row>
    <row r="1232" spans="1:28" ht="15.75" thickBot="1" x14ac:dyDescent="0.3">
      <c r="A1232" s="254" t="str">
        <f t="shared" si="39"/>
        <v>254630</v>
      </c>
      <c r="B1232" s="189" t="s">
        <v>1429</v>
      </c>
      <c r="C1232" s="188" t="s">
        <v>1430</v>
      </c>
      <c r="D1232" s="188" t="s">
        <v>5</v>
      </c>
      <c r="E1232" s="209">
        <v>-33000</v>
      </c>
      <c r="F1232" s="209">
        <v>-33000</v>
      </c>
      <c r="G1232" s="209">
        <v>-105000</v>
      </c>
      <c r="H1232" s="209">
        <v>-105000</v>
      </c>
      <c r="I1232" s="209">
        <v>-105000</v>
      </c>
      <c r="J1232" s="209">
        <v>-106000</v>
      </c>
      <c r="K1232" s="209">
        <v>-106000</v>
      </c>
      <c r="L1232" s="209">
        <v>-106000</v>
      </c>
      <c r="M1232" s="209">
        <v>-105000</v>
      </c>
      <c r="N1232" s="209">
        <v>-105000</v>
      </c>
      <c r="O1232" s="209">
        <v>-105000</v>
      </c>
      <c r="P1232" s="209">
        <v>-105000</v>
      </c>
      <c r="Q1232" s="209">
        <v>0</v>
      </c>
      <c r="R1232" s="209">
        <v>0</v>
      </c>
      <c r="S1232" s="209">
        <v>0</v>
      </c>
      <c r="T1232" s="209">
        <v>-80000</v>
      </c>
      <c r="U1232" s="209">
        <v>-80000</v>
      </c>
      <c r="V1232" s="209">
        <v>-80000</v>
      </c>
      <c r="W1232" s="209">
        <v>-1170000</v>
      </c>
      <c r="X1232" s="209">
        <v>-1170000</v>
      </c>
      <c r="Y1232" s="209">
        <v>-1170000</v>
      </c>
      <c r="Z1232" s="209">
        <v>-3047254</v>
      </c>
      <c r="AA1232" s="178">
        <f t="shared" si="38"/>
        <v>-3047254</v>
      </c>
    </row>
    <row r="1233" spans="1:27" ht="15.75" thickBot="1" x14ac:dyDescent="0.3">
      <c r="A1233" s="254" t="str">
        <f t="shared" si="39"/>
        <v>254635</v>
      </c>
      <c r="B1233" s="189" t="s">
        <v>1429</v>
      </c>
      <c r="C1233" s="188" t="s">
        <v>1432</v>
      </c>
      <c r="D1233" s="188" t="s">
        <v>5</v>
      </c>
      <c r="E1233" s="208">
        <v>-1106000</v>
      </c>
      <c r="F1233" s="208">
        <v>-1106000</v>
      </c>
      <c r="G1233" s="208">
        <v>-972000</v>
      </c>
      <c r="H1233" s="208">
        <v>-972000</v>
      </c>
      <c r="I1233" s="208">
        <v>-972000</v>
      </c>
      <c r="J1233" s="208">
        <v>-755000</v>
      </c>
      <c r="K1233" s="208">
        <v>-755000</v>
      </c>
      <c r="L1233" s="208">
        <v>-755000</v>
      </c>
      <c r="M1233" s="208">
        <v>-620000</v>
      </c>
      <c r="N1233" s="208">
        <v>-620000</v>
      </c>
      <c r="O1233" s="208">
        <v>-620000</v>
      </c>
      <c r="P1233" s="208">
        <v>-620000</v>
      </c>
      <c r="Q1233" s="208">
        <v>-541000</v>
      </c>
      <c r="R1233" s="208">
        <v>-541000</v>
      </c>
      <c r="S1233" s="208">
        <v>-541000</v>
      </c>
      <c r="T1233" s="208">
        <v>-590000</v>
      </c>
      <c r="U1233" s="208">
        <v>-590000</v>
      </c>
      <c r="V1233" s="208">
        <v>-590000</v>
      </c>
      <c r="W1233" s="208">
        <v>-440000</v>
      </c>
      <c r="X1233" s="208">
        <v>-440000</v>
      </c>
      <c r="Y1233" s="208">
        <v>-440000</v>
      </c>
      <c r="Z1233" s="208">
        <v>-289629</v>
      </c>
      <c r="AA1233" s="178">
        <f t="shared" si="38"/>
        <v>-289629</v>
      </c>
    </row>
    <row r="1234" spans="1:27" ht="15.75" thickBot="1" x14ac:dyDescent="0.3">
      <c r="A1234" s="254" t="str">
        <f t="shared" si="39"/>
        <v>254637</v>
      </c>
      <c r="B1234" s="189" t="s">
        <v>1434</v>
      </c>
      <c r="C1234" s="188" t="s">
        <v>1435</v>
      </c>
      <c r="D1234" s="188" t="s">
        <v>5</v>
      </c>
      <c r="E1234" s="208">
        <v>-9000</v>
      </c>
      <c r="F1234" s="208">
        <v>-9000</v>
      </c>
      <c r="G1234" s="208">
        <v>0</v>
      </c>
      <c r="H1234" s="208">
        <v>0</v>
      </c>
      <c r="I1234" s="208">
        <v>0</v>
      </c>
      <c r="J1234" s="208">
        <v>0</v>
      </c>
      <c r="K1234" s="208">
        <v>0</v>
      </c>
      <c r="L1234" s="208">
        <v>0</v>
      </c>
      <c r="M1234" s="208">
        <v>0</v>
      </c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178">
        <f t="shared" si="38"/>
        <v>0</v>
      </c>
    </row>
    <row r="1235" spans="1:27" ht="15.75" thickBot="1" x14ac:dyDescent="0.3">
      <c r="A1235" s="254" t="str">
        <f t="shared" si="39"/>
        <v>500191</v>
      </c>
      <c r="B1235" s="240" t="s">
        <v>2924</v>
      </c>
      <c r="C1235" s="245">
        <v>500191</v>
      </c>
      <c r="D1235" s="257"/>
      <c r="E1235" s="209">
        <v>-4163333.99</v>
      </c>
      <c r="F1235" s="209">
        <v>-4268622.26</v>
      </c>
      <c r="G1235" s="209">
        <v>-4367024.72</v>
      </c>
      <c r="H1235" s="209">
        <v>-4494193.72</v>
      </c>
      <c r="I1235" s="209">
        <v>-4608549.72</v>
      </c>
      <c r="J1235" s="209">
        <v>-4686796.24</v>
      </c>
      <c r="K1235" s="209">
        <v>-4206528.24</v>
      </c>
      <c r="L1235" s="209">
        <v>-4305650.57</v>
      </c>
      <c r="M1235" s="209">
        <v>-4410554.75</v>
      </c>
      <c r="N1235" s="209">
        <v>-4410554.75</v>
      </c>
      <c r="O1235" s="209">
        <v>-4536194.79</v>
      </c>
      <c r="P1235" s="209">
        <v>-4602193.6900000004</v>
      </c>
      <c r="Q1235" s="209">
        <v>-4699738.0199999996</v>
      </c>
      <c r="R1235" s="209">
        <v>-4779238.7</v>
      </c>
      <c r="S1235" s="209">
        <v>-4909726.0599999996</v>
      </c>
      <c r="T1235" s="209">
        <v>-4937414.0599999996</v>
      </c>
      <c r="U1235" s="209">
        <v>-4869209.24</v>
      </c>
      <c r="V1235" s="209">
        <v>-5092362.01</v>
      </c>
      <c r="W1235" s="209">
        <v>-5197343.25</v>
      </c>
      <c r="X1235" s="209">
        <v>-5293473.25</v>
      </c>
      <c r="Y1235" s="209">
        <v>-5408334.25</v>
      </c>
      <c r="Z1235" s="209">
        <v>-7367883.71</v>
      </c>
      <c r="AA1235" s="178">
        <f t="shared" si="38"/>
        <v>-7367883.71</v>
      </c>
    </row>
    <row r="1236" spans="1:27" ht="15.75" thickBot="1" x14ac:dyDescent="0.3">
      <c r="A1236" s="254" t="str">
        <f t="shared" si="39"/>
        <v>252011</v>
      </c>
      <c r="B1236" s="189" t="s">
        <v>1437</v>
      </c>
      <c r="C1236" s="188" t="s">
        <v>1438</v>
      </c>
      <c r="D1236" s="188" t="s">
        <v>5</v>
      </c>
      <c r="E1236" s="208">
        <v>-757105.58</v>
      </c>
      <c r="F1236" s="208">
        <v>-765174.58</v>
      </c>
      <c r="G1236" s="208">
        <v>-782562.58</v>
      </c>
      <c r="H1236" s="208">
        <v>-826715.58</v>
      </c>
      <c r="I1236" s="208">
        <v>-834382.58</v>
      </c>
      <c r="J1236" s="208">
        <v>-844548.58</v>
      </c>
      <c r="K1236" s="208">
        <v>-753836.58</v>
      </c>
      <c r="L1236" s="208">
        <v>-778550.08</v>
      </c>
      <c r="M1236" s="208">
        <v>-815652.08</v>
      </c>
      <c r="N1236" s="208">
        <v>-815652.08</v>
      </c>
      <c r="O1236" s="208">
        <v>-839287.08</v>
      </c>
      <c r="P1236" s="208">
        <v>-846755.08</v>
      </c>
      <c r="Q1236" s="208">
        <v>-873735.08</v>
      </c>
      <c r="R1236" s="208">
        <v>-879234.08</v>
      </c>
      <c r="S1236" s="208">
        <v>-894767.08</v>
      </c>
      <c r="T1236" s="208">
        <v>-902095.08</v>
      </c>
      <c r="U1236" s="208">
        <v>-876243.26</v>
      </c>
      <c r="V1236" s="208">
        <v>-883983.26</v>
      </c>
      <c r="W1236" s="208">
        <v>-934850.93</v>
      </c>
      <c r="X1236" s="208">
        <v>-951447.93</v>
      </c>
      <c r="Y1236" s="208">
        <v>-975208.93</v>
      </c>
      <c r="Z1236" s="208">
        <v>-967724.93</v>
      </c>
      <c r="AA1236" s="178">
        <f t="shared" si="38"/>
        <v>-967724.93</v>
      </c>
    </row>
    <row r="1237" spans="1:27" ht="15.75" thickBot="1" x14ac:dyDescent="0.3">
      <c r="A1237" s="254" t="str">
        <f t="shared" si="39"/>
        <v>252012</v>
      </c>
      <c r="B1237" s="189" t="s">
        <v>1437</v>
      </c>
      <c r="C1237" s="188" t="s">
        <v>1440</v>
      </c>
      <c r="D1237" s="188" t="s">
        <v>5</v>
      </c>
      <c r="E1237" s="209">
        <v>-173304</v>
      </c>
      <c r="F1237" s="209">
        <v>-176724</v>
      </c>
      <c r="G1237" s="209">
        <v>-193447</v>
      </c>
      <c r="H1237" s="209">
        <v>-209219</v>
      </c>
      <c r="I1237" s="209">
        <v>-215302</v>
      </c>
      <c r="J1237" s="209">
        <v>-226745</v>
      </c>
      <c r="K1237" s="209">
        <v>-214659</v>
      </c>
      <c r="L1237" s="209">
        <v>-217258</v>
      </c>
      <c r="M1237" s="209">
        <v>-216510</v>
      </c>
      <c r="N1237" s="209">
        <v>-216510</v>
      </c>
      <c r="O1237" s="209">
        <v>-218844</v>
      </c>
      <c r="P1237" s="209">
        <v>-226850</v>
      </c>
      <c r="Q1237" s="209">
        <v>-230439</v>
      </c>
      <c r="R1237" s="209">
        <v>-230831</v>
      </c>
      <c r="S1237" s="209">
        <v>-247482</v>
      </c>
      <c r="T1237" s="209">
        <v>-248781</v>
      </c>
      <c r="U1237" s="209">
        <v>-238688</v>
      </c>
      <c r="V1237" s="209">
        <v>-240038</v>
      </c>
      <c r="W1237" s="209">
        <v>-244176</v>
      </c>
      <c r="X1237" s="209">
        <v>-246205</v>
      </c>
      <c r="Y1237" s="209">
        <v>-246290</v>
      </c>
      <c r="Z1237" s="209">
        <v>-249000</v>
      </c>
      <c r="AA1237" s="178">
        <f t="shared" si="38"/>
        <v>-249000</v>
      </c>
    </row>
    <row r="1238" spans="1:27" ht="15.75" thickBot="1" x14ac:dyDescent="0.3">
      <c r="A1238" s="254" t="str">
        <f t="shared" si="39"/>
        <v>252013</v>
      </c>
      <c r="B1238" s="189" t="s">
        <v>1442</v>
      </c>
      <c r="C1238" s="188" t="s">
        <v>1443</v>
      </c>
      <c r="D1238" s="188" t="s">
        <v>5</v>
      </c>
      <c r="E1238" s="208">
        <v>-1783724.64</v>
      </c>
      <c r="F1238" s="208">
        <v>-1830400.91</v>
      </c>
      <c r="G1238" s="208">
        <v>-1867258.37</v>
      </c>
      <c r="H1238" s="208">
        <v>-1895829.37</v>
      </c>
      <c r="I1238" s="208">
        <v>-1954142.37</v>
      </c>
      <c r="J1238" s="208">
        <v>-1986574.89</v>
      </c>
      <c r="K1238" s="208">
        <v>-1859201.89</v>
      </c>
      <c r="L1238" s="208">
        <v>-1910934.89</v>
      </c>
      <c r="M1238" s="208">
        <v>-1946817.07</v>
      </c>
      <c r="N1238" s="208">
        <v>-1946817.07</v>
      </c>
      <c r="O1238" s="208">
        <v>-1985824.11</v>
      </c>
      <c r="P1238" s="208">
        <v>-2013003.34</v>
      </c>
      <c r="Q1238" s="208">
        <v>-2051531.34</v>
      </c>
      <c r="R1238" s="208">
        <v>-2091174.34</v>
      </c>
      <c r="S1238" s="208">
        <v>-2142132.7000000002</v>
      </c>
      <c r="T1238" s="208">
        <v>-2129623.7000000002</v>
      </c>
      <c r="U1238" s="208">
        <v>-2122135.7000000002</v>
      </c>
      <c r="V1238" s="208">
        <v>-2048422.47</v>
      </c>
      <c r="W1238" s="208">
        <v>-2054206.37</v>
      </c>
      <c r="X1238" s="208">
        <v>-2082628.37</v>
      </c>
      <c r="Y1238" s="208">
        <v>-2133995.37</v>
      </c>
      <c r="Z1238" s="208">
        <v>-1950936.83</v>
      </c>
      <c r="AA1238" s="178">
        <f t="shared" si="38"/>
        <v>-1950936.83</v>
      </c>
    </row>
    <row r="1239" spans="1:27" ht="15.75" thickBot="1" x14ac:dyDescent="0.3">
      <c r="A1239" s="254" t="str">
        <f t="shared" si="39"/>
        <v>252014</v>
      </c>
      <c r="B1239" s="189" t="s">
        <v>1442</v>
      </c>
      <c r="C1239" s="188" t="s">
        <v>1445</v>
      </c>
      <c r="D1239" s="188" t="s">
        <v>5</v>
      </c>
      <c r="E1239" s="209">
        <v>-467261.6</v>
      </c>
      <c r="F1239" s="209">
        <v>-479409.6</v>
      </c>
      <c r="G1239" s="209">
        <v>-490823.6</v>
      </c>
      <c r="H1239" s="209">
        <v>-503452.6</v>
      </c>
      <c r="I1239" s="209">
        <v>-519109.6</v>
      </c>
      <c r="J1239" s="209">
        <v>-531032.6</v>
      </c>
      <c r="K1239" s="209">
        <v>-513796.6</v>
      </c>
      <c r="L1239" s="209">
        <v>-520028.6</v>
      </c>
      <c r="M1239" s="209">
        <v>-524398.6</v>
      </c>
      <c r="N1239" s="209">
        <v>-524398.6</v>
      </c>
      <c r="O1239" s="209">
        <v>-537288.6</v>
      </c>
      <c r="P1239" s="209">
        <v>-548842.27</v>
      </c>
      <c r="Q1239" s="209">
        <v>-563792.27</v>
      </c>
      <c r="R1239" s="209">
        <v>-570138.94999999995</v>
      </c>
      <c r="S1239" s="209">
        <v>-578704.94999999995</v>
      </c>
      <c r="T1239" s="209">
        <v>-587414.94999999995</v>
      </c>
      <c r="U1239" s="209">
        <v>-571167.94999999995</v>
      </c>
      <c r="V1239" s="209">
        <v>-591703.94999999995</v>
      </c>
      <c r="W1239" s="209">
        <v>-597379.94999999995</v>
      </c>
      <c r="X1239" s="209">
        <v>-617182.94999999995</v>
      </c>
      <c r="Y1239" s="209">
        <v>-627189.94999999995</v>
      </c>
      <c r="Z1239" s="209">
        <v>-631729.94999999995</v>
      </c>
      <c r="AA1239" s="178">
        <f t="shared" si="38"/>
        <v>-631729.94999999995</v>
      </c>
    </row>
    <row r="1240" spans="1:27" ht="15.75" thickBot="1" x14ac:dyDescent="0.3">
      <c r="A1240" s="254" t="str">
        <f t="shared" si="39"/>
        <v>252021</v>
      </c>
      <c r="B1240" s="189" t="s">
        <v>1447</v>
      </c>
      <c r="C1240" s="188" t="s">
        <v>1448</v>
      </c>
      <c r="D1240" s="188" t="s">
        <v>5</v>
      </c>
      <c r="E1240" s="208">
        <v>-31625</v>
      </c>
      <c r="F1240" s="208">
        <v>-25568</v>
      </c>
      <c r="G1240" s="208">
        <v>-25568</v>
      </c>
      <c r="H1240" s="208">
        <v>-25568</v>
      </c>
      <c r="I1240" s="208">
        <v>-41026</v>
      </c>
      <c r="J1240" s="208">
        <v>-41026</v>
      </c>
      <c r="K1240" s="208">
        <v>-41026</v>
      </c>
      <c r="L1240" s="208">
        <v>-42189</v>
      </c>
      <c r="M1240" s="208">
        <v>-52008</v>
      </c>
      <c r="N1240" s="208">
        <v>-52008</v>
      </c>
      <c r="O1240" s="208">
        <v>-61448</v>
      </c>
      <c r="P1240" s="208">
        <v>-63133</v>
      </c>
      <c r="Q1240" s="208">
        <v>-63571</v>
      </c>
      <c r="R1240" s="208">
        <v>-63571</v>
      </c>
      <c r="S1240" s="208">
        <v>-63571</v>
      </c>
      <c r="T1240" s="208">
        <v>-63571</v>
      </c>
      <c r="U1240" s="208">
        <v>-61073</v>
      </c>
      <c r="V1240" s="208">
        <v>-65206</v>
      </c>
      <c r="W1240" s="208">
        <v>-65206</v>
      </c>
      <c r="X1240" s="208">
        <v>-65206</v>
      </c>
      <c r="Y1240" s="208">
        <v>-65206</v>
      </c>
      <c r="Z1240" s="208">
        <v>-65206</v>
      </c>
      <c r="AA1240" s="178">
        <f t="shared" si="38"/>
        <v>-65206</v>
      </c>
    </row>
    <row r="1241" spans="1:27" ht="15.75" thickBot="1" x14ac:dyDescent="0.3">
      <c r="A1241" s="254" t="str">
        <f t="shared" si="39"/>
        <v>252022</v>
      </c>
      <c r="B1241" s="189" t="s">
        <v>1447</v>
      </c>
      <c r="C1241" s="188" t="s">
        <v>1450</v>
      </c>
      <c r="D1241" s="188" t="s">
        <v>5</v>
      </c>
      <c r="E1241" s="209">
        <v>-3733</v>
      </c>
      <c r="F1241" s="209">
        <v>-8739</v>
      </c>
      <c r="G1241" s="209">
        <v>-10739</v>
      </c>
      <c r="H1241" s="209">
        <v>-12318</v>
      </c>
      <c r="I1241" s="209">
        <v>-12318</v>
      </c>
      <c r="J1241" s="209">
        <v>-12318</v>
      </c>
      <c r="K1241" s="209">
        <v>-12219</v>
      </c>
      <c r="L1241" s="209">
        <v>-12219</v>
      </c>
      <c r="M1241" s="209">
        <v>-12219</v>
      </c>
      <c r="N1241" s="209">
        <v>-12219</v>
      </c>
      <c r="O1241" s="209">
        <v>-13012</v>
      </c>
      <c r="P1241" s="209">
        <v>-13012</v>
      </c>
      <c r="Q1241" s="209">
        <v>-16395.330000000002</v>
      </c>
      <c r="R1241" s="209">
        <v>-16395.330000000002</v>
      </c>
      <c r="S1241" s="209">
        <v>-17849.330000000002</v>
      </c>
      <c r="T1241" s="209">
        <v>-17849.330000000002</v>
      </c>
      <c r="U1241" s="209">
        <v>-17849.330000000002</v>
      </c>
      <c r="V1241" s="209">
        <v>-18115.330000000002</v>
      </c>
      <c r="W1241" s="209">
        <v>-18115.330000000002</v>
      </c>
      <c r="X1241" s="209">
        <v>-18115.330000000002</v>
      </c>
      <c r="Y1241" s="209">
        <v>-18115.330000000002</v>
      </c>
      <c r="Z1241" s="209">
        <v>-18115.330000000002</v>
      </c>
      <c r="AA1241" s="178">
        <f t="shared" si="38"/>
        <v>-18115.330000000002</v>
      </c>
    </row>
    <row r="1242" spans="1:27" ht="15.75" thickBot="1" x14ac:dyDescent="0.3">
      <c r="A1242" s="254" t="str">
        <f t="shared" si="39"/>
        <v>252023</v>
      </c>
      <c r="B1242" s="189" t="s">
        <v>1452</v>
      </c>
      <c r="C1242" s="188" t="s">
        <v>1453</v>
      </c>
      <c r="D1242" s="188" t="s">
        <v>5</v>
      </c>
      <c r="E1242" s="208">
        <v>-23655</v>
      </c>
      <c r="F1242" s="208">
        <v>-23655</v>
      </c>
      <c r="G1242" s="208">
        <v>-24222</v>
      </c>
      <c r="H1242" s="208">
        <v>-24222</v>
      </c>
      <c r="I1242" s="208">
        <v>-24222</v>
      </c>
      <c r="J1242" s="208">
        <v>-24789</v>
      </c>
      <c r="K1242" s="208">
        <v>-23172</v>
      </c>
      <c r="L1242" s="208">
        <v>-23739</v>
      </c>
      <c r="M1242" s="208">
        <v>-24306</v>
      </c>
      <c r="N1242" s="208">
        <v>-24306</v>
      </c>
      <c r="O1242" s="208">
        <v>-24873</v>
      </c>
      <c r="P1242" s="208">
        <v>-28390</v>
      </c>
      <c r="Q1242" s="208">
        <v>-28390</v>
      </c>
      <c r="R1242" s="208">
        <v>-28957</v>
      </c>
      <c r="S1242" s="208">
        <v>-28957</v>
      </c>
      <c r="T1242" s="208">
        <v>-27169</v>
      </c>
      <c r="U1242" s="208">
        <v>-27169</v>
      </c>
      <c r="V1242" s="208">
        <v>-25362</v>
      </c>
      <c r="W1242" s="208">
        <v>-24439</v>
      </c>
      <c r="X1242" s="208">
        <v>-23824</v>
      </c>
      <c r="Y1242" s="208">
        <v>-24108</v>
      </c>
      <c r="Z1242" s="208">
        <v>-20320</v>
      </c>
      <c r="AA1242" s="178">
        <f t="shared" si="38"/>
        <v>-20320</v>
      </c>
    </row>
    <row r="1243" spans="1:27" ht="15.75" thickBot="1" x14ac:dyDescent="0.3">
      <c r="A1243" s="254" t="str">
        <f t="shared" si="39"/>
        <v>252024</v>
      </c>
      <c r="B1243" s="189" t="s">
        <v>1455</v>
      </c>
      <c r="C1243" s="188" t="s">
        <v>1456</v>
      </c>
      <c r="D1243" s="188" t="s">
        <v>5</v>
      </c>
      <c r="E1243" s="209">
        <v>-4528</v>
      </c>
      <c r="F1243" s="209">
        <v>-4528</v>
      </c>
      <c r="G1243" s="209">
        <v>-4528</v>
      </c>
      <c r="H1243" s="209">
        <v>-4528</v>
      </c>
      <c r="I1243" s="209">
        <v>-4528</v>
      </c>
      <c r="J1243" s="209">
        <v>-4528</v>
      </c>
      <c r="K1243" s="209">
        <v>-2968</v>
      </c>
      <c r="L1243" s="209">
        <v>-2968</v>
      </c>
      <c r="M1243" s="209">
        <v>-2968</v>
      </c>
      <c r="N1243" s="209">
        <v>-2968</v>
      </c>
      <c r="O1243" s="209">
        <v>-2968</v>
      </c>
      <c r="P1243" s="209">
        <v>-2968</v>
      </c>
      <c r="Q1243" s="209">
        <v>-2968</v>
      </c>
      <c r="R1243" s="209">
        <v>-2968</v>
      </c>
      <c r="S1243" s="209">
        <v>-2968</v>
      </c>
      <c r="T1243" s="209">
        <v>-2968</v>
      </c>
      <c r="U1243" s="209">
        <v>-2968</v>
      </c>
      <c r="V1243" s="209">
        <v>-2968</v>
      </c>
      <c r="W1243" s="209">
        <v>-2968</v>
      </c>
      <c r="X1243" s="209">
        <v>-2968</v>
      </c>
      <c r="Y1243" s="209">
        <v>-2968</v>
      </c>
      <c r="Z1243" s="209">
        <v>-2968</v>
      </c>
      <c r="AA1243" s="178">
        <f t="shared" si="38"/>
        <v>-2968</v>
      </c>
    </row>
    <row r="1244" spans="1:27" ht="15.75" thickBot="1" x14ac:dyDescent="0.3">
      <c r="A1244" s="254" t="str">
        <f t="shared" si="39"/>
        <v>252031</v>
      </c>
      <c r="B1244" s="189" t="s">
        <v>1458</v>
      </c>
      <c r="C1244" s="188" t="s">
        <v>1459</v>
      </c>
      <c r="D1244" s="188" t="s">
        <v>5</v>
      </c>
      <c r="E1244" s="208">
        <v>-506135</v>
      </c>
      <c r="F1244" s="208">
        <v>-527599</v>
      </c>
      <c r="G1244" s="208">
        <v>-536563</v>
      </c>
      <c r="H1244" s="208">
        <v>-539799</v>
      </c>
      <c r="I1244" s="208">
        <v>-539899</v>
      </c>
      <c r="J1244" s="208">
        <v>-543292</v>
      </c>
      <c r="K1244" s="208">
        <v>-435960</v>
      </c>
      <c r="L1244" s="208">
        <v>-438133</v>
      </c>
      <c r="M1244" s="208">
        <v>-449069</v>
      </c>
      <c r="N1244" s="208">
        <v>-449069</v>
      </c>
      <c r="O1244" s="208">
        <v>-461669</v>
      </c>
      <c r="P1244" s="208">
        <v>-461669</v>
      </c>
      <c r="Q1244" s="208">
        <v>-464777</v>
      </c>
      <c r="R1244" s="208">
        <v>-470843</v>
      </c>
      <c r="S1244" s="208">
        <v>-496401</v>
      </c>
      <c r="T1244" s="208">
        <v>-497203</v>
      </c>
      <c r="U1244" s="208">
        <v>-506916</v>
      </c>
      <c r="V1244" s="208">
        <v>-773199</v>
      </c>
      <c r="W1244" s="208">
        <v>-809354</v>
      </c>
      <c r="X1244" s="208">
        <v>-819663</v>
      </c>
      <c r="Y1244" s="208">
        <v>-842641</v>
      </c>
      <c r="Z1244" s="208">
        <v>-3005938</v>
      </c>
      <c r="AA1244" s="178">
        <f t="shared" si="38"/>
        <v>-3005938</v>
      </c>
    </row>
    <row r="1245" spans="1:27" ht="15.75" thickBot="1" x14ac:dyDescent="0.3">
      <c r="A1245" s="254" t="str">
        <f t="shared" si="39"/>
        <v>252032</v>
      </c>
      <c r="B1245" s="189" t="s">
        <v>1458</v>
      </c>
      <c r="C1245" s="188" t="s">
        <v>1461</v>
      </c>
      <c r="D1245" s="188" t="s">
        <v>5</v>
      </c>
      <c r="E1245" s="209">
        <v>-37279</v>
      </c>
      <c r="F1245" s="209">
        <v>-38326</v>
      </c>
      <c r="G1245" s="209">
        <v>-38326</v>
      </c>
      <c r="H1245" s="209">
        <v>-38326</v>
      </c>
      <c r="I1245" s="209">
        <v>-39431</v>
      </c>
      <c r="J1245" s="209">
        <v>-44842</v>
      </c>
      <c r="K1245" s="209">
        <v>-35474</v>
      </c>
      <c r="L1245" s="209">
        <v>-40483</v>
      </c>
      <c r="M1245" s="209">
        <v>-43419</v>
      </c>
      <c r="N1245" s="209">
        <v>-43419</v>
      </c>
      <c r="O1245" s="209">
        <v>-54772</v>
      </c>
      <c r="P1245" s="209">
        <v>-58756</v>
      </c>
      <c r="Q1245" s="209">
        <v>-58756</v>
      </c>
      <c r="R1245" s="209">
        <v>-50793</v>
      </c>
      <c r="S1245" s="209">
        <v>-54911</v>
      </c>
      <c r="T1245" s="209">
        <v>-66804</v>
      </c>
      <c r="U1245" s="209">
        <v>-54171</v>
      </c>
      <c r="V1245" s="209">
        <v>-54171</v>
      </c>
      <c r="W1245" s="209">
        <v>-54171</v>
      </c>
      <c r="X1245" s="209">
        <v>-63741</v>
      </c>
      <c r="Y1245" s="209">
        <v>-67742</v>
      </c>
      <c r="Z1245" s="209">
        <v>-70620</v>
      </c>
      <c r="AA1245" s="178">
        <f t="shared" si="38"/>
        <v>-70620</v>
      </c>
    </row>
    <row r="1246" spans="1:27" ht="15.75" thickBot="1" x14ac:dyDescent="0.3">
      <c r="A1246" s="254" t="str">
        <f t="shared" si="39"/>
        <v>252033</v>
      </c>
      <c r="B1246" s="189" t="s">
        <v>1463</v>
      </c>
      <c r="C1246" s="188" t="s">
        <v>1464</v>
      </c>
      <c r="D1246" s="188" t="s">
        <v>5</v>
      </c>
      <c r="E1246" s="208">
        <v>-259090</v>
      </c>
      <c r="F1246" s="208">
        <v>-272605</v>
      </c>
      <c r="G1246" s="208">
        <v>-277094</v>
      </c>
      <c r="H1246" s="208">
        <v>-298323</v>
      </c>
      <c r="I1246" s="208">
        <v>-308296</v>
      </c>
      <c r="J1246" s="208">
        <v>-311207</v>
      </c>
      <c r="K1246" s="208">
        <v>-270974</v>
      </c>
      <c r="L1246" s="208">
        <v>-275560</v>
      </c>
      <c r="M1246" s="208">
        <v>-279600</v>
      </c>
      <c r="N1246" s="208">
        <v>-279600</v>
      </c>
      <c r="O1246" s="208">
        <v>-292621</v>
      </c>
      <c r="P1246" s="208">
        <v>-295227</v>
      </c>
      <c r="Q1246" s="208">
        <v>-301795</v>
      </c>
      <c r="R1246" s="208">
        <v>-303822</v>
      </c>
      <c r="S1246" s="208">
        <v>-311015</v>
      </c>
      <c r="T1246" s="208">
        <v>-322968</v>
      </c>
      <c r="U1246" s="208">
        <v>-319861</v>
      </c>
      <c r="V1246" s="208">
        <v>-318226</v>
      </c>
      <c r="W1246" s="208">
        <v>-321509.67</v>
      </c>
      <c r="X1246" s="208">
        <v>-331524.67</v>
      </c>
      <c r="Y1246" s="208">
        <v>-333902.67</v>
      </c>
      <c r="Z1246" s="208">
        <v>-314357.67</v>
      </c>
      <c r="AA1246" s="178">
        <f t="shared" si="38"/>
        <v>-314357.67</v>
      </c>
    </row>
    <row r="1247" spans="1:27" ht="15.75" thickBot="1" x14ac:dyDescent="0.3">
      <c r="A1247" s="254" t="str">
        <f t="shared" si="39"/>
        <v>252034</v>
      </c>
      <c r="B1247" s="189" t="s">
        <v>1463</v>
      </c>
      <c r="C1247" s="188" t="s">
        <v>1466</v>
      </c>
      <c r="D1247" s="188" t="s">
        <v>5</v>
      </c>
      <c r="E1247" s="209">
        <v>-27760</v>
      </c>
      <c r="F1247" s="209">
        <v>-27760</v>
      </c>
      <c r="G1247" s="209">
        <v>-27760</v>
      </c>
      <c r="H1247" s="209">
        <v>-27760</v>
      </c>
      <c r="I1247" s="209">
        <v>-27760</v>
      </c>
      <c r="J1247" s="209">
        <v>-27760</v>
      </c>
      <c r="K1247" s="209">
        <v>-8954</v>
      </c>
      <c r="L1247" s="209">
        <v>-9397</v>
      </c>
      <c r="M1247" s="209">
        <v>-9397</v>
      </c>
      <c r="N1247" s="209">
        <v>-9397</v>
      </c>
      <c r="O1247" s="209">
        <v>-9397</v>
      </c>
      <c r="P1247" s="209">
        <v>-9397</v>
      </c>
      <c r="Q1247" s="209">
        <v>-9397</v>
      </c>
      <c r="R1247" s="209">
        <v>-9397</v>
      </c>
      <c r="S1247" s="209">
        <v>-9853</v>
      </c>
      <c r="T1247" s="209">
        <v>-9853</v>
      </c>
      <c r="U1247" s="209">
        <v>-9853</v>
      </c>
      <c r="V1247" s="209">
        <v>-9853</v>
      </c>
      <c r="W1247" s="209">
        <v>-9853</v>
      </c>
      <c r="X1247" s="209">
        <v>-9853</v>
      </c>
      <c r="Y1247" s="209">
        <v>-9853</v>
      </c>
      <c r="Z1247" s="209">
        <v>-9853</v>
      </c>
      <c r="AA1247" s="178">
        <f t="shared" si="38"/>
        <v>-9853</v>
      </c>
    </row>
    <row r="1248" spans="1:27" ht="15.75" thickBot="1" x14ac:dyDescent="0.3">
      <c r="A1248" s="254" t="str">
        <f t="shared" si="39"/>
        <v>252041</v>
      </c>
      <c r="B1248" s="189" t="s">
        <v>1468</v>
      </c>
      <c r="C1248" s="188" t="s">
        <v>1469</v>
      </c>
      <c r="D1248" s="188" t="s">
        <v>5</v>
      </c>
      <c r="E1248" s="208">
        <v>-31372.17</v>
      </c>
      <c r="F1248" s="208">
        <v>-31372.17</v>
      </c>
      <c r="G1248" s="208">
        <v>-31372.17</v>
      </c>
      <c r="H1248" s="208">
        <v>-31372.17</v>
      </c>
      <c r="I1248" s="208">
        <v>-31372.17</v>
      </c>
      <c r="J1248" s="208">
        <v>-31372.17</v>
      </c>
      <c r="K1248" s="208">
        <v>22473.83</v>
      </c>
      <c r="L1248" s="208">
        <v>22570</v>
      </c>
      <c r="M1248" s="208">
        <v>22570</v>
      </c>
      <c r="N1248" s="208">
        <v>22570</v>
      </c>
      <c r="O1248" s="208">
        <v>22570</v>
      </c>
      <c r="P1248" s="208">
        <v>22570</v>
      </c>
      <c r="Q1248" s="208">
        <v>22570</v>
      </c>
      <c r="R1248" s="208">
        <v>-4353</v>
      </c>
      <c r="S1248" s="208">
        <v>-4353</v>
      </c>
      <c r="T1248" s="208">
        <v>-4353</v>
      </c>
      <c r="U1248" s="208">
        <v>-4353</v>
      </c>
      <c r="V1248" s="208">
        <v>-4353</v>
      </c>
      <c r="W1248" s="208">
        <v>-4353</v>
      </c>
      <c r="X1248" s="208">
        <v>-4353</v>
      </c>
      <c r="Y1248" s="208">
        <v>-4353</v>
      </c>
      <c r="Z1248" s="208">
        <v>-4353</v>
      </c>
      <c r="AA1248" s="178">
        <f t="shared" si="38"/>
        <v>-4353</v>
      </c>
    </row>
    <row r="1249" spans="1:27" ht="15.75" thickBot="1" x14ac:dyDescent="0.3">
      <c r="A1249" s="254" t="str">
        <f t="shared" si="39"/>
        <v>252043</v>
      </c>
      <c r="B1249" s="189" t="s">
        <v>1468</v>
      </c>
      <c r="C1249" s="188" t="s">
        <v>1471</v>
      </c>
      <c r="D1249" s="188" t="s">
        <v>5</v>
      </c>
      <c r="E1249" s="209">
        <v>-56761</v>
      </c>
      <c r="F1249" s="209">
        <v>-56761</v>
      </c>
      <c r="G1249" s="209">
        <v>-56761</v>
      </c>
      <c r="H1249" s="209">
        <v>-56761</v>
      </c>
      <c r="I1249" s="209">
        <v>-56761</v>
      </c>
      <c r="J1249" s="209">
        <v>-56761</v>
      </c>
      <c r="K1249" s="209">
        <v>-56761</v>
      </c>
      <c r="L1249" s="209">
        <v>-56761</v>
      </c>
      <c r="M1249" s="209">
        <v>-56761</v>
      </c>
      <c r="N1249" s="209">
        <v>-56761</v>
      </c>
      <c r="O1249" s="209">
        <v>-56761</v>
      </c>
      <c r="P1249" s="209">
        <v>-56761</v>
      </c>
      <c r="Q1249" s="209">
        <v>-56761</v>
      </c>
      <c r="R1249" s="209">
        <v>-56761</v>
      </c>
      <c r="S1249" s="209">
        <v>-56761</v>
      </c>
      <c r="T1249" s="209">
        <v>-56761</v>
      </c>
      <c r="U1249" s="209">
        <v>-56761</v>
      </c>
      <c r="V1249" s="209">
        <v>-56761</v>
      </c>
      <c r="W1249" s="209">
        <v>-56761</v>
      </c>
      <c r="X1249" s="209">
        <v>-56761</v>
      </c>
      <c r="Y1249" s="209">
        <v>-56761</v>
      </c>
      <c r="Z1249" s="209">
        <v>-56761</v>
      </c>
      <c r="AA1249" s="178">
        <f t="shared" si="38"/>
        <v>-56761</v>
      </c>
    </row>
    <row r="1250" spans="1:27" ht="15.75" thickBot="1" x14ac:dyDescent="0.3">
      <c r="A1250" s="254" t="str">
        <f t="shared" si="39"/>
        <v>500184</v>
      </c>
      <c r="B1250" s="239" t="s">
        <v>1782</v>
      </c>
      <c r="C1250" s="245">
        <v>500184</v>
      </c>
      <c r="D1250" s="257"/>
      <c r="E1250" s="208">
        <v>-2355000</v>
      </c>
      <c r="F1250" s="208">
        <v>-2355000</v>
      </c>
      <c r="G1250" s="208">
        <v>-3913000</v>
      </c>
      <c r="H1250" s="208">
        <v>-3913000</v>
      </c>
      <c r="I1250" s="208">
        <v>-3913000</v>
      </c>
      <c r="J1250" s="208">
        <v>-3016000</v>
      </c>
      <c r="K1250" s="208">
        <v>-3016000</v>
      </c>
      <c r="L1250" s="208">
        <v>-3016000</v>
      </c>
      <c r="M1250" s="208">
        <v>-3025000</v>
      </c>
      <c r="N1250" s="208">
        <v>-3025000</v>
      </c>
      <c r="O1250" s="208">
        <v>-3025000</v>
      </c>
      <c r="P1250" s="208">
        <v>-3025000</v>
      </c>
      <c r="Q1250" s="208">
        <v>-1161000</v>
      </c>
      <c r="R1250" s="208">
        <v>-1161000</v>
      </c>
      <c r="S1250" s="208">
        <v>-1161000</v>
      </c>
      <c r="T1250" s="208">
        <v>-2062000</v>
      </c>
      <c r="U1250" s="208">
        <v>-2062000</v>
      </c>
      <c r="V1250" s="208">
        <v>-2062000</v>
      </c>
      <c r="W1250" s="208">
        <v>-2998000</v>
      </c>
      <c r="X1250" s="208">
        <v>-2998000</v>
      </c>
      <c r="Y1250" s="208">
        <v>-2998000</v>
      </c>
      <c r="Z1250" s="208">
        <v>-608623</v>
      </c>
      <c r="AA1250" s="178">
        <f t="shared" si="38"/>
        <v>-608623</v>
      </c>
    </row>
    <row r="1251" spans="1:27" ht="15.75" thickBot="1" x14ac:dyDescent="0.3">
      <c r="A1251" s="254" t="str">
        <f t="shared" si="39"/>
        <v>262630</v>
      </c>
      <c r="B1251" s="240" t="s">
        <v>1473</v>
      </c>
      <c r="C1251" s="188" t="s">
        <v>1474</v>
      </c>
      <c r="D1251" s="188" t="s">
        <v>5</v>
      </c>
      <c r="E1251" s="209">
        <v>-2355000</v>
      </c>
      <c r="F1251" s="209">
        <v>-2355000</v>
      </c>
      <c r="G1251" s="209">
        <v>-3719000</v>
      </c>
      <c r="H1251" s="209">
        <v>-3719000</v>
      </c>
      <c r="I1251" s="209">
        <v>-3719000</v>
      </c>
      <c r="J1251" s="209">
        <v>-2962000</v>
      </c>
      <c r="K1251" s="209">
        <v>-2962000</v>
      </c>
      <c r="L1251" s="209">
        <v>-2962000</v>
      </c>
      <c r="M1251" s="209">
        <v>-3025000</v>
      </c>
      <c r="N1251" s="209">
        <v>-3025000</v>
      </c>
      <c r="O1251" s="209">
        <v>-3025000</v>
      </c>
      <c r="P1251" s="209">
        <v>-3025000</v>
      </c>
      <c r="Q1251" s="209">
        <v>-1161000</v>
      </c>
      <c r="R1251" s="209">
        <v>-1161000</v>
      </c>
      <c r="S1251" s="209">
        <v>-1161000</v>
      </c>
      <c r="T1251" s="209">
        <v>-2004000</v>
      </c>
      <c r="U1251" s="209">
        <v>-2004000</v>
      </c>
      <c r="V1251" s="209">
        <v>-2004000</v>
      </c>
      <c r="W1251" s="209">
        <v>-2946000</v>
      </c>
      <c r="X1251" s="209">
        <v>-2946000</v>
      </c>
      <c r="Y1251" s="209">
        <v>-2946000</v>
      </c>
      <c r="Z1251" s="209">
        <v>-608623</v>
      </c>
      <c r="AA1251" s="178">
        <f t="shared" si="38"/>
        <v>-608623</v>
      </c>
    </row>
    <row r="1252" spans="1:27" ht="15.75" thickBot="1" x14ac:dyDescent="0.3">
      <c r="A1252" s="254" t="str">
        <f t="shared" si="39"/>
        <v>262635</v>
      </c>
      <c r="B1252" s="240" t="s">
        <v>1476</v>
      </c>
      <c r="C1252" s="188" t="s">
        <v>1477</v>
      </c>
      <c r="D1252" s="188" t="s">
        <v>5</v>
      </c>
      <c r="E1252" s="208">
        <v>0</v>
      </c>
      <c r="F1252" s="208">
        <v>0</v>
      </c>
      <c r="G1252" s="208">
        <v>-48000</v>
      </c>
      <c r="H1252" s="208">
        <v>-48000</v>
      </c>
      <c r="I1252" s="208">
        <v>-48000</v>
      </c>
      <c r="J1252" s="208">
        <v>-19000</v>
      </c>
      <c r="K1252" s="208">
        <v>-19000</v>
      </c>
      <c r="L1252" s="208">
        <v>-19000</v>
      </c>
      <c r="M1252" s="208">
        <v>0</v>
      </c>
      <c r="N1252" s="208">
        <v>0</v>
      </c>
      <c r="O1252" s="208">
        <v>0</v>
      </c>
      <c r="P1252" s="208">
        <v>0</v>
      </c>
      <c r="Q1252" s="208">
        <v>0</v>
      </c>
      <c r="R1252" s="208">
        <v>0</v>
      </c>
      <c r="S1252" s="208">
        <v>0</v>
      </c>
      <c r="T1252" s="208">
        <v>-58000</v>
      </c>
      <c r="U1252" s="208">
        <v>-58000</v>
      </c>
      <c r="V1252" s="208">
        <v>-58000</v>
      </c>
      <c r="W1252" s="208">
        <v>-20000</v>
      </c>
      <c r="X1252" s="208">
        <v>-20000</v>
      </c>
      <c r="Y1252" s="208">
        <v>-20000</v>
      </c>
      <c r="Z1252" s="208">
        <v>0</v>
      </c>
      <c r="AA1252" s="178">
        <f t="shared" si="38"/>
        <v>0</v>
      </c>
    </row>
    <row r="1253" spans="1:27" ht="15.75" thickBot="1" x14ac:dyDescent="0.3">
      <c r="A1253" s="254" t="str">
        <f t="shared" si="39"/>
        <v>262638</v>
      </c>
      <c r="B1253" s="240" t="s">
        <v>1479</v>
      </c>
      <c r="C1253" s="188" t="s">
        <v>1480</v>
      </c>
      <c r="D1253" s="188" t="s">
        <v>5</v>
      </c>
      <c r="E1253" s="209">
        <v>0</v>
      </c>
      <c r="F1253" s="209">
        <v>0</v>
      </c>
      <c r="G1253" s="209">
        <v>-146000</v>
      </c>
      <c r="H1253" s="209">
        <v>-146000</v>
      </c>
      <c r="I1253" s="209">
        <v>-146000</v>
      </c>
      <c r="J1253" s="209">
        <v>-35000</v>
      </c>
      <c r="K1253" s="209">
        <v>-35000</v>
      </c>
      <c r="L1253" s="209">
        <v>-35000</v>
      </c>
      <c r="M1253" s="209">
        <v>0</v>
      </c>
      <c r="N1253" s="209">
        <v>0</v>
      </c>
      <c r="O1253" s="209">
        <v>0</v>
      </c>
      <c r="P1253" s="209">
        <v>0</v>
      </c>
      <c r="Q1253" s="209">
        <v>0</v>
      </c>
      <c r="R1253" s="209">
        <v>0</v>
      </c>
      <c r="S1253" s="209">
        <v>0</v>
      </c>
      <c r="T1253" s="209">
        <v>0</v>
      </c>
      <c r="U1253" s="209">
        <v>0</v>
      </c>
      <c r="V1253" s="209">
        <v>0</v>
      </c>
      <c r="W1253" s="209">
        <v>-32000</v>
      </c>
      <c r="X1253" s="209">
        <v>-32000</v>
      </c>
      <c r="Y1253" s="209">
        <v>-32000</v>
      </c>
      <c r="Z1253" s="209">
        <v>0</v>
      </c>
      <c r="AA1253" s="178">
        <f t="shared" si="38"/>
        <v>0</v>
      </c>
    </row>
    <row r="1254" spans="1:27" ht="15.75" thickBot="1" x14ac:dyDescent="0.3">
      <c r="A1254" s="254" t="str">
        <f t="shared" si="39"/>
        <v>500185</v>
      </c>
      <c r="B1254" s="239" t="s">
        <v>2927</v>
      </c>
      <c r="C1254" s="245">
        <v>500185</v>
      </c>
      <c r="D1254" s="257"/>
      <c r="E1254" s="208">
        <v>-217939283.38999999</v>
      </c>
      <c r="F1254" s="208">
        <v>-217998287.61000001</v>
      </c>
      <c r="G1254" s="208">
        <v>-218061231.96000001</v>
      </c>
      <c r="H1254" s="208">
        <v>-214350385.53</v>
      </c>
      <c r="I1254" s="208">
        <v>-214333042.63</v>
      </c>
      <c r="J1254" s="208">
        <v>-212248838.69999999</v>
      </c>
      <c r="K1254" s="208">
        <v>-208496541.36000001</v>
      </c>
      <c r="L1254" s="208">
        <v>-208565771.83000001</v>
      </c>
      <c r="M1254" s="208">
        <v>-221885651</v>
      </c>
      <c r="N1254" s="208">
        <v>-221885651</v>
      </c>
      <c r="O1254" s="208">
        <v>-220595924.38999999</v>
      </c>
      <c r="P1254" s="208">
        <v>-220624732.44</v>
      </c>
      <c r="Q1254" s="208">
        <v>-220731562.84999999</v>
      </c>
      <c r="R1254" s="208">
        <v>-217672205.86000001</v>
      </c>
      <c r="S1254" s="208">
        <v>-217790061.00999999</v>
      </c>
      <c r="T1254" s="208">
        <v>-217909499.44</v>
      </c>
      <c r="U1254" s="208">
        <v>-214883006.33000001</v>
      </c>
      <c r="V1254" s="208">
        <v>-214888002.38</v>
      </c>
      <c r="W1254" s="208">
        <v>-215007042.19</v>
      </c>
      <c r="X1254" s="208">
        <v>-211953098.15000001</v>
      </c>
      <c r="Y1254" s="208">
        <v>-212238530.56999999</v>
      </c>
      <c r="Z1254" s="208">
        <v>-228129278</v>
      </c>
      <c r="AA1254" s="178">
        <f t="shared" si="38"/>
        <v>-228129278</v>
      </c>
    </row>
    <row r="1255" spans="1:27" ht="15.75" thickBot="1" x14ac:dyDescent="0.3">
      <c r="A1255" s="254" t="str">
        <f t="shared" si="39"/>
        <v>228300</v>
      </c>
      <c r="B1255" s="240" t="s">
        <v>1482</v>
      </c>
      <c r="C1255" s="188" t="s">
        <v>1483</v>
      </c>
      <c r="D1255" s="188" t="s">
        <v>5</v>
      </c>
      <c r="E1255" s="209">
        <v>-28230787.68</v>
      </c>
      <c r="F1255" s="209">
        <v>-28135814.350000001</v>
      </c>
      <c r="G1255" s="209">
        <v>-28040841.02</v>
      </c>
      <c r="H1255" s="209">
        <v>-27945867.690000001</v>
      </c>
      <c r="I1255" s="209">
        <v>-27850894.359999999</v>
      </c>
      <c r="J1255" s="209">
        <v>-27755921.030000001</v>
      </c>
      <c r="K1255" s="209">
        <v>-27660947.699999999</v>
      </c>
      <c r="L1255" s="209">
        <v>-27565974.370000001</v>
      </c>
      <c r="M1255" s="209">
        <v>-25556358</v>
      </c>
      <c r="N1255" s="209">
        <v>-25556358</v>
      </c>
      <c r="O1255" s="209">
        <v>-25473521.59</v>
      </c>
      <c r="P1255" s="209">
        <v>-25390685.18</v>
      </c>
      <c r="Q1255" s="209">
        <v>-25307848.77</v>
      </c>
      <c r="R1255" s="209">
        <v>-25218147.300000001</v>
      </c>
      <c r="S1255" s="209">
        <v>-25134341.02</v>
      </c>
      <c r="T1255" s="209">
        <v>-25050534.739999998</v>
      </c>
      <c r="U1255" s="209">
        <v>-24966728.460000001</v>
      </c>
      <c r="V1255" s="209">
        <v>-24772755.710000001</v>
      </c>
      <c r="W1255" s="209">
        <v>-24673376.280000001</v>
      </c>
      <c r="X1255" s="209">
        <v>-24573996.850000001</v>
      </c>
      <c r="Y1255" s="209">
        <v>-24474617.420000002</v>
      </c>
      <c r="Z1255" s="209">
        <v>-26974904</v>
      </c>
      <c r="AA1255" s="178">
        <f t="shared" si="38"/>
        <v>-26974904</v>
      </c>
    </row>
    <row r="1256" spans="1:27" ht="15.75" thickBot="1" x14ac:dyDescent="0.3">
      <c r="A1256" s="254" t="str">
        <f t="shared" si="39"/>
        <v>228302</v>
      </c>
      <c r="B1256" s="240" t="s">
        <v>1485</v>
      </c>
      <c r="C1256" s="188" t="s">
        <v>1486</v>
      </c>
      <c r="D1256" s="188" t="s">
        <v>5</v>
      </c>
      <c r="E1256" s="208">
        <v>-6083036.6399999997</v>
      </c>
      <c r="F1256" s="208">
        <v>-6130100.5499999998</v>
      </c>
      <c r="G1256" s="208">
        <v>-6177164.46</v>
      </c>
      <c r="H1256" s="208">
        <v>-6224228.3700000001</v>
      </c>
      <c r="I1256" s="208">
        <v>-6271292.2800000003</v>
      </c>
      <c r="J1256" s="208">
        <v>-6318356.1900000004</v>
      </c>
      <c r="K1256" s="208">
        <v>-6365420.0999999996</v>
      </c>
      <c r="L1256" s="208">
        <v>-6412484.0099999998</v>
      </c>
      <c r="M1256" s="208">
        <v>-7513223</v>
      </c>
      <c r="N1256" s="208">
        <v>-7513223</v>
      </c>
      <c r="O1256" s="208">
        <v>-7564306.3300000001</v>
      </c>
      <c r="P1256" s="208">
        <v>-7615389.6600000001</v>
      </c>
      <c r="Q1256" s="208">
        <v>-7666472.9900000002</v>
      </c>
      <c r="R1256" s="208">
        <v>-7717556.3200000003</v>
      </c>
      <c r="S1256" s="208">
        <v>-7768639.6500000004</v>
      </c>
      <c r="T1256" s="208">
        <v>-7819722.9800000004</v>
      </c>
      <c r="U1256" s="208">
        <v>-7870806.3099999996</v>
      </c>
      <c r="V1256" s="208">
        <v>-7921889.6399999997</v>
      </c>
      <c r="W1256" s="208">
        <v>-7972972.9699999997</v>
      </c>
      <c r="X1256" s="208">
        <v>-8024056.2999999998</v>
      </c>
      <c r="Y1256" s="208">
        <v>-8091634.6699999999</v>
      </c>
      <c r="Z1256" s="208">
        <v>-9034303</v>
      </c>
      <c r="AA1256" s="178">
        <f t="shared" si="38"/>
        <v>-9034303</v>
      </c>
    </row>
    <row r="1257" spans="1:27" ht="15.75" thickBot="1" x14ac:dyDescent="0.3">
      <c r="A1257" s="254" t="str">
        <f t="shared" si="39"/>
        <v>228304</v>
      </c>
      <c r="B1257" s="240" t="s">
        <v>1488</v>
      </c>
      <c r="C1257" s="188" t="s">
        <v>1489</v>
      </c>
      <c r="D1257" s="188" t="s">
        <v>5</v>
      </c>
      <c r="E1257" s="209">
        <v>-156779046.31999999</v>
      </c>
      <c r="F1257" s="209">
        <v>-156932155.40000001</v>
      </c>
      <c r="G1257" s="209">
        <v>-157085264.47999999</v>
      </c>
      <c r="H1257" s="209">
        <v>-153388373.56</v>
      </c>
      <c r="I1257" s="209">
        <v>-153541482.63999999</v>
      </c>
      <c r="J1257" s="209">
        <v>-151535608.72</v>
      </c>
      <c r="K1257" s="209">
        <v>-147851051.80000001</v>
      </c>
      <c r="L1257" s="209">
        <v>-148016496.88</v>
      </c>
      <c r="M1257" s="209">
        <v>-162395996</v>
      </c>
      <c r="N1257" s="209">
        <v>-162395996</v>
      </c>
      <c r="O1257" s="209">
        <v>-161089079.33000001</v>
      </c>
      <c r="P1257" s="209">
        <v>-161272162.66</v>
      </c>
      <c r="Q1257" s="209">
        <v>-161455245.99000001</v>
      </c>
      <c r="R1257" s="209">
        <v>-158478329.31999999</v>
      </c>
      <c r="S1257" s="209">
        <v>-158661412.65000001</v>
      </c>
      <c r="T1257" s="209">
        <v>-158844495.97999999</v>
      </c>
      <c r="U1257" s="209">
        <v>-155867579.31</v>
      </c>
      <c r="V1257" s="209">
        <v>-156050662.63999999</v>
      </c>
      <c r="W1257" s="209">
        <v>-156233745.97</v>
      </c>
      <c r="X1257" s="209">
        <v>-153256829.30000001</v>
      </c>
      <c r="Y1257" s="209">
        <v>-153675934.71000001</v>
      </c>
      <c r="Z1257" s="209">
        <v>-164283006</v>
      </c>
      <c r="AA1257" s="178">
        <f t="shared" si="38"/>
        <v>-164283006</v>
      </c>
    </row>
    <row r="1258" spans="1:27" ht="15.75" thickBot="1" x14ac:dyDescent="0.3">
      <c r="A1258" s="254" t="str">
        <f t="shared" si="39"/>
        <v>228306</v>
      </c>
      <c r="B1258" s="240" t="s">
        <v>1491</v>
      </c>
      <c r="C1258" s="188" t="s">
        <v>1492</v>
      </c>
      <c r="D1258" s="188" t="s">
        <v>5</v>
      </c>
      <c r="E1258" s="208">
        <v>-26846412.75</v>
      </c>
      <c r="F1258" s="208">
        <v>-26800217.309999999</v>
      </c>
      <c r="G1258" s="208">
        <v>-26757962</v>
      </c>
      <c r="H1258" s="208">
        <v>-26791915.91</v>
      </c>
      <c r="I1258" s="208">
        <v>-26669373.350000001</v>
      </c>
      <c r="J1258" s="208">
        <v>-26638952.760000002</v>
      </c>
      <c r="K1258" s="208">
        <v>-26619121.760000002</v>
      </c>
      <c r="L1258" s="208">
        <v>-26570816.57</v>
      </c>
      <c r="M1258" s="208">
        <v>-26420074</v>
      </c>
      <c r="N1258" s="208">
        <v>-26420074</v>
      </c>
      <c r="O1258" s="208">
        <v>-26469017.140000001</v>
      </c>
      <c r="P1258" s="208">
        <v>-26346494.940000001</v>
      </c>
      <c r="Q1258" s="208">
        <v>-26301995.100000001</v>
      </c>
      <c r="R1258" s="208">
        <v>-26258172.920000002</v>
      </c>
      <c r="S1258" s="208">
        <v>-26225667.690000001</v>
      </c>
      <c r="T1258" s="208">
        <v>-26194745.739999998</v>
      </c>
      <c r="U1258" s="208">
        <v>-26177892.25</v>
      </c>
      <c r="V1258" s="208">
        <v>-26142694.390000001</v>
      </c>
      <c r="W1258" s="208">
        <v>-26126946.969999999</v>
      </c>
      <c r="X1258" s="208">
        <v>-26098215.699999999</v>
      </c>
      <c r="Y1258" s="208">
        <v>-25996343.77</v>
      </c>
      <c r="Z1258" s="208">
        <v>-27837065</v>
      </c>
      <c r="AA1258" s="178">
        <f t="shared" si="38"/>
        <v>-27837065</v>
      </c>
    </row>
    <row r="1259" spans="1:27" ht="15.75" thickBot="1" x14ac:dyDescent="0.3">
      <c r="A1259" s="254" t="str">
        <f t="shared" si="39"/>
        <v>500186</v>
      </c>
      <c r="B1259" s="239" t="s">
        <v>2929</v>
      </c>
      <c r="C1259" s="245">
        <v>500186</v>
      </c>
      <c r="D1259" s="257"/>
      <c r="E1259" s="209">
        <v>-135346906.13999999</v>
      </c>
      <c r="F1259" s="209">
        <v>-135121269.91</v>
      </c>
      <c r="G1259" s="209">
        <v>-140072954.06</v>
      </c>
      <c r="H1259" s="209">
        <v>-137788394.77000001</v>
      </c>
      <c r="I1259" s="209">
        <v>-137699993.31</v>
      </c>
      <c r="J1259" s="209">
        <v>-140390209.75999999</v>
      </c>
      <c r="K1259" s="209">
        <v>-138526904.99000001</v>
      </c>
      <c r="L1259" s="209">
        <v>-138314873.28999999</v>
      </c>
      <c r="M1259" s="209">
        <v>-147668303.80000001</v>
      </c>
      <c r="N1259" s="209">
        <v>-147668303.80000001</v>
      </c>
      <c r="O1259" s="209">
        <v>-118929094.69</v>
      </c>
      <c r="P1259" s="209">
        <v>-119327366.20999999</v>
      </c>
      <c r="Q1259" s="209">
        <v>-120465025.62</v>
      </c>
      <c r="R1259" s="209">
        <v>-118813834.53</v>
      </c>
      <c r="S1259" s="209">
        <v>-118859425.68000001</v>
      </c>
      <c r="T1259" s="209">
        <v>-129736486.7</v>
      </c>
      <c r="U1259" s="209">
        <v>-127671126.59999999</v>
      </c>
      <c r="V1259" s="209">
        <v>-127723338.40000001</v>
      </c>
      <c r="W1259" s="209">
        <v>-123258569.43000001</v>
      </c>
      <c r="X1259" s="209">
        <v>-123660579.05</v>
      </c>
      <c r="Y1259" s="209">
        <v>-123461254.45</v>
      </c>
      <c r="Z1259" s="209">
        <v>-121350328.28</v>
      </c>
      <c r="AA1259" s="178">
        <f t="shared" si="38"/>
        <v>-121350328.28</v>
      </c>
    </row>
    <row r="1260" spans="1:27" ht="15.75" thickBot="1" x14ac:dyDescent="0.3">
      <c r="A1260" s="254" t="str">
        <f t="shared" si="39"/>
        <v>500192</v>
      </c>
      <c r="B1260" s="240" t="s">
        <v>2931</v>
      </c>
      <c r="C1260" s="245">
        <v>500192</v>
      </c>
      <c r="D1260" s="257"/>
      <c r="E1260" s="208">
        <v>0</v>
      </c>
      <c r="F1260" s="208">
        <v>0</v>
      </c>
      <c r="G1260" s="208">
        <v>0</v>
      </c>
      <c r="H1260" s="208">
        <v>0</v>
      </c>
      <c r="I1260" s="208">
        <v>0</v>
      </c>
      <c r="J1260" s="208">
        <v>0</v>
      </c>
      <c r="K1260" s="208">
        <v>0</v>
      </c>
      <c r="L1260" s="208">
        <v>0</v>
      </c>
      <c r="M1260" s="208">
        <v>0</v>
      </c>
      <c r="N1260" s="208">
        <v>0</v>
      </c>
      <c r="O1260" s="208">
        <v>0</v>
      </c>
      <c r="P1260" s="208">
        <v>0</v>
      </c>
      <c r="Q1260" s="208">
        <v>0</v>
      </c>
      <c r="R1260" s="208">
        <v>0</v>
      </c>
      <c r="S1260" s="208">
        <v>0</v>
      </c>
      <c r="T1260" s="208">
        <v>0</v>
      </c>
      <c r="U1260" s="208">
        <v>0</v>
      </c>
      <c r="V1260" s="208">
        <v>0</v>
      </c>
      <c r="W1260" s="208">
        <v>0</v>
      </c>
      <c r="X1260" s="208">
        <v>0</v>
      </c>
      <c r="Y1260" s="208">
        <v>0</v>
      </c>
      <c r="Z1260" s="208">
        <v>0</v>
      </c>
      <c r="AA1260" s="178">
        <f t="shared" si="38"/>
        <v>0</v>
      </c>
    </row>
    <row r="1261" spans="1:27" ht="15.75" thickBot="1" x14ac:dyDescent="0.3">
      <c r="A1261" s="254" t="str">
        <f t="shared" si="39"/>
        <v>186130</v>
      </c>
      <c r="B1261" s="189" t="s">
        <v>1494</v>
      </c>
      <c r="C1261" s="188" t="s">
        <v>1495</v>
      </c>
      <c r="D1261" s="188" t="s">
        <v>5</v>
      </c>
      <c r="E1261" s="209">
        <v>-3301341.48</v>
      </c>
      <c r="F1261" s="209">
        <v>-3301341.48</v>
      </c>
      <c r="G1261" s="209">
        <v>-3301341.48</v>
      </c>
      <c r="H1261" s="209">
        <v>-3301341.48</v>
      </c>
      <c r="I1261" s="209">
        <v>-3301341.48</v>
      </c>
      <c r="J1261" s="209">
        <v>-3301341.48</v>
      </c>
      <c r="K1261" s="209">
        <v>-3301341.48</v>
      </c>
      <c r="L1261" s="209">
        <v>-3301341.48</v>
      </c>
      <c r="M1261" s="209">
        <v>-3301341.48</v>
      </c>
      <c r="N1261" s="209">
        <v>-3301341.48</v>
      </c>
      <c r="O1261" s="209">
        <v>-3301341.48</v>
      </c>
      <c r="P1261" s="209">
        <v>-3301341.48</v>
      </c>
      <c r="Q1261" s="209">
        <v>-3301341.48</v>
      </c>
      <c r="R1261" s="209">
        <v>-3301341.48</v>
      </c>
      <c r="S1261" s="209">
        <v>-3301341.48</v>
      </c>
      <c r="T1261" s="209">
        <v>-3301341.48</v>
      </c>
      <c r="U1261" s="209">
        <v>-3301341.48</v>
      </c>
      <c r="V1261" s="209">
        <v>-3301341.48</v>
      </c>
      <c r="W1261" s="209">
        <v>-3301341.48</v>
      </c>
      <c r="X1261" s="209">
        <v>-3301341.48</v>
      </c>
      <c r="Y1261" s="209">
        <v>-3301341.48</v>
      </c>
      <c r="Z1261" s="209">
        <v>-3301341.48</v>
      </c>
      <c r="AA1261" s="178">
        <f t="shared" si="38"/>
        <v>-3301341.48</v>
      </c>
    </row>
    <row r="1262" spans="1:27" ht="15.75" thickBot="1" x14ac:dyDescent="0.3">
      <c r="A1262" s="254" t="str">
        <f t="shared" si="39"/>
        <v>186133</v>
      </c>
      <c r="B1262" s="189" t="s">
        <v>1497</v>
      </c>
      <c r="C1262" s="188" t="s">
        <v>1498</v>
      </c>
      <c r="D1262" s="188" t="s">
        <v>5</v>
      </c>
      <c r="E1262" s="208">
        <v>-263163.86</v>
      </c>
      <c r="F1262" s="208">
        <v>-263163.86</v>
      </c>
      <c r="G1262" s="208">
        <v>-263163.86</v>
      </c>
      <c r="H1262" s="208">
        <v>-263163.86</v>
      </c>
      <c r="I1262" s="208">
        <v>-263163.86</v>
      </c>
      <c r="J1262" s="208">
        <v>-263163.86</v>
      </c>
      <c r="K1262" s="208">
        <v>-263163.86</v>
      </c>
      <c r="L1262" s="208">
        <v>-263163.86</v>
      </c>
      <c r="M1262" s="208">
        <v>-263163.86</v>
      </c>
      <c r="N1262" s="208">
        <v>-263163.86</v>
      </c>
      <c r="O1262" s="208">
        <v>-263163.86</v>
      </c>
      <c r="P1262" s="208">
        <v>-263163.86</v>
      </c>
      <c r="Q1262" s="208">
        <v>-263163.86</v>
      </c>
      <c r="R1262" s="208">
        <v>-263163.86</v>
      </c>
      <c r="S1262" s="208">
        <v>-263163.86</v>
      </c>
      <c r="T1262" s="208">
        <v>-263163.86</v>
      </c>
      <c r="U1262" s="208">
        <v>-263163.86</v>
      </c>
      <c r="V1262" s="208">
        <v>-263163.86</v>
      </c>
      <c r="W1262" s="208">
        <v>-263163.86</v>
      </c>
      <c r="X1262" s="208">
        <v>-263163.86</v>
      </c>
      <c r="Y1262" s="208">
        <v>-263163.86</v>
      </c>
      <c r="Z1262" s="208">
        <v>-263163.86</v>
      </c>
      <c r="AA1262" s="178">
        <f t="shared" si="38"/>
        <v>-263163.86</v>
      </c>
    </row>
    <row r="1263" spans="1:27" ht="15.75" thickBot="1" x14ac:dyDescent="0.3">
      <c r="A1263" s="254" t="str">
        <f t="shared" si="39"/>
        <v>186134</v>
      </c>
      <c r="B1263" s="189" t="s">
        <v>1500</v>
      </c>
      <c r="C1263" s="188" t="s">
        <v>1501</v>
      </c>
      <c r="D1263" s="188" t="s">
        <v>5</v>
      </c>
      <c r="E1263" s="209">
        <v>-1297179.48</v>
      </c>
      <c r="F1263" s="209">
        <v>-1297179.48</v>
      </c>
      <c r="G1263" s="209">
        <v>-1297179.48</v>
      </c>
      <c r="H1263" s="209">
        <v>-1297179.48</v>
      </c>
      <c r="I1263" s="209">
        <v>-1297179.48</v>
      </c>
      <c r="J1263" s="209">
        <v>-1297179.48</v>
      </c>
      <c r="K1263" s="209">
        <v>-1297179.48</v>
      </c>
      <c r="L1263" s="209">
        <v>-1297179.48</v>
      </c>
      <c r="M1263" s="209">
        <v>-1297179.48</v>
      </c>
      <c r="N1263" s="209">
        <v>-1297179.48</v>
      </c>
      <c r="O1263" s="209">
        <v>-1297179.48</v>
      </c>
      <c r="P1263" s="209">
        <v>-1297179.48</v>
      </c>
      <c r="Q1263" s="209">
        <v>-1297179.48</v>
      </c>
      <c r="R1263" s="209">
        <v>-1297179.48</v>
      </c>
      <c r="S1263" s="209">
        <v>-1297179.48</v>
      </c>
      <c r="T1263" s="209">
        <v>-1297179.48</v>
      </c>
      <c r="U1263" s="209">
        <v>-1297179.48</v>
      </c>
      <c r="V1263" s="209">
        <v>-1297179.48</v>
      </c>
      <c r="W1263" s="209">
        <v>-1297179.48</v>
      </c>
      <c r="X1263" s="209">
        <v>-1297179.48</v>
      </c>
      <c r="Y1263" s="209">
        <v>-1297179.48</v>
      </c>
      <c r="Z1263" s="209">
        <v>-1297179.48</v>
      </c>
      <c r="AA1263" s="178">
        <f t="shared" si="38"/>
        <v>-1297179.48</v>
      </c>
    </row>
    <row r="1264" spans="1:27" ht="15.75" thickBot="1" x14ac:dyDescent="0.3">
      <c r="A1264" s="254" t="str">
        <f t="shared" si="39"/>
        <v>186140</v>
      </c>
      <c r="B1264" s="189" t="s">
        <v>1503</v>
      </c>
      <c r="C1264" s="188" t="s">
        <v>1504</v>
      </c>
      <c r="D1264" s="188" t="s">
        <v>5</v>
      </c>
      <c r="E1264" s="208">
        <v>3301341.48</v>
      </c>
      <c r="F1264" s="208">
        <v>3301341.48</v>
      </c>
      <c r="G1264" s="208">
        <v>3301341.48</v>
      </c>
      <c r="H1264" s="208">
        <v>3301341.48</v>
      </c>
      <c r="I1264" s="208">
        <v>3301341.48</v>
      </c>
      <c r="J1264" s="208">
        <v>3301341.48</v>
      </c>
      <c r="K1264" s="208">
        <v>3301341.48</v>
      </c>
      <c r="L1264" s="208">
        <v>3301341.48</v>
      </c>
      <c r="M1264" s="208">
        <v>3301341.48</v>
      </c>
      <c r="N1264" s="208">
        <v>3301341.48</v>
      </c>
      <c r="O1264" s="208">
        <v>3301341.48</v>
      </c>
      <c r="P1264" s="208">
        <v>3301341.48</v>
      </c>
      <c r="Q1264" s="208">
        <v>3301341.48</v>
      </c>
      <c r="R1264" s="208">
        <v>3301341.48</v>
      </c>
      <c r="S1264" s="208">
        <v>3301341.48</v>
      </c>
      <c r="T1264" s="208">
        <v>3301341.48</v>
      </c>
      <c r="U1264" s="208">
        <v>3301341.48</v>
      </c>
      <c r="V1264" s="208">
        <v>3301341.48</v>
      </c>
      <c r="W1264" s="208">
        <v>3301341.48</v>
      </c>
      <c r="X1264" s="208">
        <v>3301341.48</v>
      </c>
      <c r="Y1264" s="208">
        <v>3301341.48</v>
      </c>
      <c r="Z1264" s="208">
        <v>3301341.48</v>
      </c>
      <c r="AA1264" s="178">
        <f t="shared" si="38"/>
        <v>3301341.48</v>
      </c>
    </row>
    <row r="1265" spans="1:27" ht="15.75" thickBot="1" x14ac:dyDescent="0.3">
      <c r="A1265" s="254" t="str">
        <f t="shared" si="39"/>
        <v>186143</v>
      </c>
      <c r="B1265" s="189" t="s">
        <v>1506</v>
      </c>
      <c r="C1265" s="188" t="s">
        <v>1507</v>
      </c>
      <c r="D1265" s="188" t="s">
        <v>5</v>
      </c>
      <c r="E1265" s="209">
        <v>263163.86</v>
      </c>
      <c r="F1265" s="209">
        <v>263163.86</v>
      </c>
      <c r="G1265" s="209">
        <v>263163.86</v>
      </c>
      <c r="H1265" s="209">
        <v>263163.86</v>
      </c>
      <c r="I1265" s="209">
        <v>263163.86</v>
      </c>
      <c r="J1265" s="209">
        <v>263163.86</v>
      </c>
      <c r="K1265" s="209">
        <v>263163.86</v>
      </c>
      <c r="L1265" s="209">
        <v>263163.86</v>
      </c>
      <c r="M1265" s="209">
        <v>263163.86</v>
      </c>
      <c r="N1265" s="209">
        <v>263163.86</v>
      </c>
      <c r="O1265" s="209">
        <v>263163.86</v>
      </c>
      <c r="P1265" s="209">
        <v>263163.86</v>
      </c>
      <c r="Q1265" s="209">
        <v>263163.86</v>
      </c>
      <c r="R1265" s="209">
        <v>263163.86</v>
      </c>
      <c r="S1265" s="209">
        <v>263163.86</v>
      </c>
      <c r="T1265" s="209">
        <v>263163.86</v>
      </c>
      <c r="U1265" s="209">
        <v>263163.86</v>
      </c>
      <c r="V1265" s="209">
        <v>263163.86</v>
      </c>
      <c r="W1265" s="209">
        <v>263163.86</v>
      </c>
      <c r="X1265" s="209">
        <v>263163.86</v>
      </c>
      <c r="Y1265" s="209">
        <v>263163.86</v>
      </c>
      <c r="Z1265" s="209">
        <v>263163.86</v>
      </c>
      <c r="AA1265" s="178">
        <f t="shared" si="38"/>
        <v>263163.86</v>
      </c>
    </row>
    <row r="1266" spans="1:27" ht="15.75" thickBot="1" x14ac:dyDescent="0.3">
      <c r="A1266" s="254" t="str">
        <f t="shared" si="39"/>
        <v>186144</v>
      </c>
      <c r="B1266" s="189" t="s">
        <v>1509</v>
      </c>
      <c r="C1266" s="188" t="s">
        <v>1510</v>
      </c>
      <c r="D1266" s="188" t="s">
        <v>5</v>
      </c>
      <c r="E1266" s="208">
        <v>1297179.48</v>
      </c>
      <c r="F1266" s="208">
        <v>1297179.48</v>
      </c>
      <c r="G1266" s="208">
        <v>1297179.48</v>
      </c>
      <c r="H1266" s="208">
        <v>1297179.48</v>
      </c>
      <c r="I1266" s="208">
        <v>1297179.48</v>
      </c>
      <c r="J1266" s="208">
        <v>1297179.48</v>
      </c>
      <c r="K1266" s="208">
        <v>1297179.48</v>
      </c>
      <c r="L1266" s="208">
        <v>1297179.48</v>
      </c>
      <c r="M1266" s="208">
        <v>1297179.48</v>
      </c>
      <c r="N1266" s="208">
        <v>1297179.48</v>
      </c>
      <c r="O1266" s="208">
        <v>1297179.48</v>
      </c>
      <c r="P1266" s="208">
        <v>1297179.48</v>
      </c>
      <c r="Q1266" s="208">
        <v>1297179.48</v>
      </c>
      <c r="R1266" s="208">
        <v>1297179.48</v>
      </c>
      <c r="S1266" s="208">
        <v>1297179.48</v>
      </c>
      <c r="T1266" s="208">
        <v>1297179.48</v>
      </c>
      <c r="U1266" s="208">
        <v>1297179.48</v>
      </c>
      <c r="V1266" s="208">
        <v>1297179.48</v>
      </c>
      <c r="W1266" s="208">
        <v>1297179.48</v>
      </c>
      <c r="X1266" s="208">
        <v>1297179.48</v>
      </c>
      <c r="Y1266" s="208">
        <v>1297179.48</v>
      </c>
      <c r="Z1266" s="208">
        <v>1297179.48</v>
      </c>
      <c r="AA1266" s="178">
        <f t="shared" si="38"/>
        <v>1297179.48</v>
      </c>
    </row>
    <row r="1267" spans="1:27" ht="15.75" thickBot="1" x14ac:dyDescent="0.3">
      <c r="A1267" s="254" t="str">
        <f t="shared" si="39"/>
        <v>500193</v>
      </c>
      <c r="B1267" s="240" t="s">
        <v>2933</v>
      </c>
      <c r="C1267" s="245">
        <v>500193</v>
      </c>
      <c r="D1267" s="257"/>
      <c r="E1267" s="209">
        <v>19298</v>
      </c>
      <c r="F1267" s="209">
        <v>0</v>
      </c>
      <c r="G1267" s="209">
        <v>0</v>
      </c>
      <c r="H1267" s="209">
        <v>0</v>
      </c>
      <c r="I1267" s="209">
        <v>0</v>
      </c>
      <c r="J1267" s="209">
        <v>0</v>
      </c>
      <c r="K1267" s="209">
        <v>0</v>
      </c>
      <c r="L1267" s="209">
        <v>0</v>
      </c>
      <c r="M1267" s="209">
        <v>0</v>
      </c>
      <c r="N1267" s="209">
        <v>0</v>
      </c>
      <c r="O1267" s="209">
        <v>0</v>
      </c>
      <c r="P1267" s="209">
        <v>0</v>
      </c>
      <c r="Q1267" s="209">
        <v>0</v>
      </c>
      <c r="R1267" s="209">
        <v>0</v>
      </c>
      <c r="S1267" s="209">
        <v>0</v>
      </c>
      <c r="T1267" s="209">
        <v>0</v>
      </c>
      <c r="U1267" s="209">
        <v>0</v>
      </c>
      <c r="V1267" s="209">
        <v>0</v>
      </c>
      <c r="W1267" s="209">
        <v>0</v>
      </c>
      <c r="X1267" s="209">
        <v>0</v>
      </c>
      <c r="Y1267" s="209">
        <v>0</v>
      </c>
      <c r="Z1267" s="209">
        <v>0</v>
      </c>
      <c r="AA1267" s="178">
        <f t="shared" si="38"/>
        <v>0</v>
      </c>
    </row>
    <row r="1268" spans="1:27" ht="15.75" thickBot="1" x14ac:dyDescent="0.3">
      <c r="A1268" s="254" t="str">
        <f t="shared" si="39"/>
        <v>227586</v>
      </c>
      <c r="B1268" s="189" t="s">
        <v>1512</v>
      </c>
      <c r="C1268" s="188" t="s">
        <v>1513</v>
      </c>
      <c r="D1268" s="188" t="s">
        <v>5</v>
      </c>
      <c r="E1268" s="208">
        <v>19298</v>
      </c>
      <c r="F1268" s="208">
        <v>0</v>
      </c>
      <c r="G1268" s="208">
        <v>0</v>
      </c>
      <c r="H1268" s="208">
        <v>0</v>
      </c>
      <c r="I1268" s="208">
        <v>0</v>
      </c>
      <c r="J1268" s="208">
        <v>0</v>
      </c>
      <c r="K1268" s="208">
        <v>0</v>
      </c>
      <c r="L1268" s="208">
        <v>0</v>
      </c>
      <c r="M1268" s="208">
        <v>0</v>
      </c>
      <c r="N1268" s="208">
        <v>0</v>
      </c>
      <c r="O1268" s="208">
        <v>0</v>
      </c>
      <c r="P1268" s="208">
        <v>0</v>
      </c>
      <c r="Q1268" s="208">
        <v>0</v>
      </c>
      <c r="R1268" s="208">
        <v>0</v>
      </c>
      <c r="S1268" s="208">
        <v>0</v>
      </c>
      <c r="T1268" s="208">
        <v>0</v>
      </c>
      <c r="U1268" s="208">
        <v>0</v>
      </c>
      <c r="V1268" s="208">
        <v>0</v>
      </c>
      <c r="W1268" s="208">
        <v>0</v>
      </c>
      <c r="X1268" s="208">
        <v>0</v>
      </c>
      <c r="Y1268" s="208">
        <v>0</v>
      </c>
      <c r="Z1268" s="208">
        <v>0</v>
      </c>
      <c r="AA1268" s="178">
        <f t="shared" si="38"/>
        <v>0</v>
      </c>
    </row>
    <row r="1269" spans="1:27" ht="15.75" thickBot="1" x14ac:dyDescent="0.3">
      <c r="A1269" s="254" t="str">
        <f t="shared" si="39"/>
        <v>500194</v>
      </c>
      <c r="B1269" s="240" t="s">
        <v>2935</v>
      </c>
      <c r="C1269" s="245">
        <v>500194</v>
      </c>
      <c r="D1269" s="257"/>
      <c r="E1269" s="209">
        <v>-135366204.13999999</v>
      </c>
      <c r="F1269" s="209">
        <v>-135121269.91</v>
      </c>
      <c r="G1269" s="209">
        <v>-140072954.06</v>
      </c>
      <c r="H1269" s="209">
        <v>-137788394.77000001</v>
      </c>
      <c r="I1269" s="209">
        <v>-137699993.31</v>
      </c>
      <c r="J1269" s="209">
        <v>-140390209.75999999</v>
      </c>
      <c r="K1269" s="209">
        <v>-138526904.99000001</v>
      </c>
      <c r="L1269" s="209">
        <v>-138314873.28999999</v>
      </c>
      <c r="M1269" s="209">
        <v>-147668303.80000001</v>
      </c>
      <c r="N1269" s="209">
        <v>-147668303.80000001</v>
      </c>
      <c r="O1269" s="209">
        <v>-118929094.69</v>
      </c>
      <c r="P1269" s="209">
        <v>-119327366.20999999</v>
      </c>
      <c r="Q1269" s="209">
        <v>-120465025.62</v>
      </c>
      <c r="R1269" s="209">
        <v>-118813834.53</v>
      </c>
      <c r="S1269" s="209">
        <v>-118859425.68000001</v>
      </c>
      <c r="T1269" s="209">
        <v>-129736486.7</v>
      </c>
      <c r="U1269" s="209">
        <v>-127671126.59999999</v>
      </c>
      <c r="V1269" s="209">
        <v>-127723338.40000001</v>
      </c>
      <c r="W1269" s="209">
        <v>-123258569.43000001</v>
      </c>
      <c r="X1269" s="209">
        <v>-123660579.05</v>
      </c>
      <c r="Y1269" s="209">
        <v>-123461254.45</v>
      </c>
      <c r="Z1269" s="209">
        <v>-121350328.28</v>
      </c>
      <c r="AA1269" s="178">
        <f t="shared" si="38"/>
        <v>-121350328.28</v>
      </c>
    </row>
    <row r="1270" spans="1:27" ht="15.75" thickBot="1" x14ac:dyDescent="0.3">
      <c r="A1270" s="254" t="str">
        <f t="shared" si="39"/>
        <v>228200</v>
      </c>
      <c r="B1270" s="189" t="s">
        <v>1515</v>
      </c>
      <c r="C1270" s="188" t="s">
        <v>1516</v>
      </c>
      <c r="D1270" s="188" t="s">
        <v>5</v>
      </c>
      <c r="E1270" s="208">
        <v>0</v>
      </c>
      <c r="F1270" s="208">
        <v>0</v>
      </c>
      <c r="G1270" s="208">
        <v>-2130917</v>
      </c>
      <c r="H1270" s="208">
        <v>0</v>
      </c>
      <c r="I1270" s="208">
        <v>0</v>
      </c>
      <c r="J1270" s="208">
        <v>-2074661</v>
      </c>
      <c r="K1270" s="208">
        <v>0</v>
      </c>
      <c r="L1270" s="208">
        <v>0</v>
      </c>
      <c r="M1270" s="208">
        <v>-2054482</v>
      </c>
      <c r="N1270" s="208">
        <v>-2054482</v>
      </c>
      <c r="O1270" s="208">
        <v>0</v>
      </c>
      <c r="P1270" s="208">
        <v>0</v>
      </c>
      <c r="Q1270" s="208">
        <v>-2028755</v>
      </c>
      <c r="R1270" s="208">
        <v>0</v>
      </c>
      <c r="S1270" s="208">
        <v>0</v>
      </c>
      <c r="T1270" s="208">
        <v>-1989248</v>
      </c>
      <c r="U1270" s="208">
        <v>0</v>
      </c>
      <c r="V1270" s="208">
        <v>0</v>
      </c>
      <c r="W1270" s="208">
        <v>-1882618</v>
      </c>
      <c r="X1270" s="208">
        <v>-1882618</v>
      </c>
      <c r="Y1270" s="208">
        <v>-1882618</v>
      </c>
      <c r="Z1270" s="208">
        <v>-1785442</v>
      </c>
      <c r="AA1270" s="178">
        <f t="shared" si="38"/>
        <v>-1785442</v>
      </c>
    </row>
    <row r="1271" spans="1:27" ht="15.75" thickBot="1" x14ac:dyDescent="0.3">
      <c r="A1271" s="254" t="str">
        <f t="shared" si="39"/>
        <v>228400</v>
      </c>
      <c r="B1271" s="189" t="s">
        <v>1518</v>
      </c>
      <c r="C1271" s="188" t="s">
        <v>1519</v>
      </c>
      <c r="D1271" s="188" t="s">
        <v>5</v>
      </c>
      <c r="E1271" s="209">
        <v>-7723248.8600000003</v>
      </c>
      <c r="F1271" s="209">
        <v>-7456929.75</v>
      </c>
      <c r="G1271" s="209">
        <v>-7518666.4299999997</v>
      </c>
      <c r="H1271" s="209">
        <v>-7605554.5800000001</v>
      </c>
      <c r="I1271" s="209">
        <v>-7610545.75</v>
      </c>
      <c r="J1271" s="209">
        <v>-7696239.5300000003</v>
      </c>
      <c r="K1271" s="209">
        <v>-7782468.1500000004</v>
      </c>
      <c r="L1271" s="209">
        <v>-7790329.4199999999</v>
      </c>
      <c r="M1271" s="209">
        <v>-7899581.0499999998</v>
      </c>
      <c r="N1271" s="209">
        <v>-7899581.0499999998</v>
      </c>
      <c r="O1271" s="209">
        <v>-7249315.8700000001</v>
      </c>
      <c r="P1271" s="209">
        <v>-7325086.2199999997</v>
      </c>
      <c r="Q1271" s="209">
        <v>-7621191.9500000002</v>
      </c>
      <c r="R1271" s="209">
        <v>-7619009.0800000001</v>
      </c>
      <c r="S1271" s="209">
        <v>-7695204.1299999999</v>
      </c>
      <c r="T1271" s="209">
        <v>-7777347.79</v>
      </c>
      <c r="U1271" s="209">
        <v>-7846524.6399999997</v>
      </c>
      <c r="V1271" s="209">
        <v>-7938888.1799999997</v>
      </c>
      <c r="W1271" s="209">
        <v>-8018337.25</v>
      </c>
      <c r="X1271" s="209">
        <v>-8092314.2000000002</v>
      </c>
      <c r="Y1271" s="209">
        <v>-8169514.29</v>
      </c>
      <c r="Z1271" s="209">
        <v>-8244506.6100000003</v>
      </c>
      <c r="AA1271" s="178">
        <f t="shared" si="38"/>
        <v>-8244506.6100000003</v>
      </c>
    </row>
    <row r="1272" spans="1:27" ht="15.75" thickBot="1" x14ac:dyDescent="0.3">
      <c r="A1272" s="254" t="str">
        <f t="shared" si="39"/>
        <v>228402</v>
      </c>
      <c r="B1272" s="189" t="s">
        <v>1521</v>
      </c>
      <c r="C1272" s="188" t="s">
        <v>1522</v>
      </c>
      <c r="D1272" s="188" t="s">
        <v>5</v>
      </c>
      <c r="E1272" s="208">
        <v>-5126304.78</v>
      </c>
      <c r="F1272" s="208">
        <v>-5145941.78</v>
      </c>
      <c r="G1272" s="208">
        <v>-5163394.78</v>
      </c>
      <c r="H1272" s="208">
        <v>-5210782.3099999996</v>
      </c>
      <c r="I1272" s="208">
        <v>-5230247.3099999996</v>
      </c>
      <c r="J1272" s="208">
        <v>-5252032.3099999996</v>
      </c>
      <c r="K1272" s="208">
        <v>-5296507.0199999996</v>
      </c>
      <c r="L1272" s="208">
        <v>-5316369.0199999996</v>
      </c>
      <c r="M1272" s="208">
        <v>-5337802.0199999996</v>
      </c>
      <c r="N1272" s="208">
        <v>-5337802.0199999996</v>
      </c>
      <c r="O1272" s="208">
        <v>-5251834.79</v>
      </c>
      <c r="P1272" s="208">
        <v>-5271791.79</v>
      </c>
      <c r="Q1272" s="208">
        <v>-5252875.47</v>
      </c>
      <c r="R1272" s="208">
        <v>-5460617.5199999996</v>
      </c>
      <c r="S1272" s="208">
        <v>-5441195.5800000001</v>
      </c>
      <c r="T1272" s="208">
        <v>-5460829.5800000001</v>
      </c>
      <c r="U1272" s="208">
        <v>-5582145.5499999998</v>
      </c>
      <c r="V1272" s="208">
        <v>-5559126.4400000004</v>
      </c>
      <c r="W1272" s="208">
        <v>-5577842.4400000004</v>
      </c>
      <c r="X1272" s="208">
        <v>-5696944.29</v>
      </c>
      <c r="Y1272" s="208">
        <v>-5671840.5999999996</v>
      </c>
      <c r="Z1272" s="208">
        <v>-5688430.5999999996</v>
      </c>
      <c r="AA1272" s="178">
        <f t="shared" si="38"/>
        <v>-5688430.5999999996</v>
      </c>
    </row>
    <row r="1273" spans="1:27" ht="15.75" thickBot="1" x14ac:dyDescent="0.3">
      <c r="A1273" s="254" t="str">
        <f t="shared" si="39"/>
        <v>253000</v>
      </c>
      <c r="B1273" s="189" t="s">
        <v>1524</v>
      </c>
      <c r="C1273" s="188" t="s">
        <v>1525</v>
      </c>
      <c r="D1273" s="188" t="s">
        <v>5</v>
      </c>
      <c r="E1273" s="209">
        <v>16763812</v>
      </c>
      <c r="F1273" s="209">
        <v>16763812</v>
      </c>
      <c r="G1273" s="209">
        <v>14495507</v>
      </c>
      <c r="H1273" s="209">
        <v>14495507</v>
      </c>
      <c r="I1273" s="209">
        <v>14495507</v>
      </c>
      <c r="J1273" s="209">
        <v>18745582</v>
      </c>
      <c r="K1273" s="209">
        <v>18745582</v>
      </c>
      <c r="L1273" s="209">
        <v>18745582</v>
      </c>
      <c r="M1273" s="209">
        <v>33111094</v>
      </c>
      <c r="N1273" s="209">
        <v>33111094</v>
      </c>
      <c r="O1273" s="209">
        <v>33111094</v>
      </c>
      <c r="P1273" s="209">
        <v>33111094</v>
      </c>
      <c r="Q1273" s="209">
        <v>30142840</v>
      </c>
      <c r="R1273" s="209">
        <v>30142840</v>
      </c>
      <c r="S1273" s="209">
        <v>30142840</v>
      </c>
      <c r="T1273" s="209">
        <v>17577362</v>
      </c>
      <c r="U1273" s="209">
        <v>17577362</v>
      </c>
      <c r="V1273" s="209">
        <v>17577362</v>
      </c>
      <c r="W1273" s="209">
        <v>22403178</v>
      </c>
      <c r="X1273" s="209">
        <v>22403178</v>
      </c>
      <c r="Y1273" s="209">
        <v>22403178</v>
      </c>
      <c r="Z1273" s="209">
        <v>35015064</v>
      </c>
      <c r="AA1273" s="178">
        <f t="shared" si="38"/>
        <v>35015064</v>
      </c>
    </row>
    <row r="1274" spans="1:27" ht="15.75" thickBot="1" x14ac:dyDescent="0.3">
      <c r="A1274" s="254" t="str">
        <f t="shared" si="39"/>
        <v>253201</v>
      </c>
      <c r="B1274" s="189" t="s">
        <v>1527</v>
      </c>
      <c r="C1274" s="188" t="s">
        <v>1528</v>
      </c>
      <c r="D1274" s="188" t="s">
        <v>5</v>
      </c>
      <c r="E1274" s="208">
        <v>-7061505</v>
      </c>
      <c r="F1274" s="208">
        <v>-7061505</v>
      </c>
      <c r="G1274" s="208">
        <v>-6979430</v>
      </c>
      <c r="H1274" s="208">
        <v>-6979430</v>
      </c>
      <c r="I1274" s="208">
        <v>-6979430</v>
      </c>
      <c r="J1274" s="208">
        <v>-6896616</v>
      </c>
      <c r="K1274" s="208">
        <v>-6896616</v>
      </c>
      <c r="L1274" s="208">
        <v>-6896616</v>
      </c>
      <c r="M1274" s="208">
        <v>-6813057</v>
      </c>
      <c r="N1274" s="208">
        <v>-6813057</v>
      </c>
      <c r="O1274" s="208">
        <v>-6813057</v>
      </c>
      <c r="P1274" s="208">
        <v>-6813057</v>
      </c>
      <c r="Q1274" s="208">
        <v>-6728746</v>
      </c>
      <c r="R1274" s="208">
        <v>-6728746</v>
      </c>
      <c r="S1274" s="208">
        <v>-6728746</v>
      </c>
      <c r="T1274" s="208">
        <v>-6643676</v>
      </c>
      <c r="U1274" s="208">
        <v>-6643676</v>
      </c>
      <c r="V1274" s="208">
        <v>-6643676</v>
      </c>
      <c r="W1274" s="208">
        <v>-6557840</v>
      </c>
      <c r="X1274" s="208">
        <v>-6557840</v>
      </c>
      <c r="Y1274" s="208">
        <v>-6557840</v>
      </c>
      <c r="Z1274" s="208">
        <v>-6471232</v>
      </c>
      <c r="AA1274" s="178">
        <f t="shared" si="38"/>
        <v>-6471232</v>
      </c>
    </row>
    <row r="1275" spans="1:27" ht="15.75" thickBot="1" x14ac:dyDescent="0.3">
      <c r="A1275" s="254" t="str">
        <f t="shared" si="39"/>
        <v>253205</v>
      </c>
      <c r="B1275" s="189" t="s">
        <v>1530</v>
      </c>
      <c r="C1275" s="188" t="s">
        <v>1531</v>
      </c>
      <c r="D1275" s="188" t="s">
        <v>5</v>
      </c>
      <c r="E1275" s="209">
        <v>332761</v>
      </c>
      <c r="F1275" s="209">
        <v>332761</v>
      </c>
      <c r="G1275" s="209">
        <v>335756</v>
      </c>
      <c r="H1275" s="209">
        <v>335756</v>
      </c>
      <c r="I1275" s="209">
        <v>335756</v>
      </c>
      <c r="J1275" s="209">
        <v>338778</v>
      </c>
      <c r="K1275" s="209">
        <v>338778</v>
      </c>
      <c r="L1275" s="209">
        <v>338778</v>
      </c>
      <c r="M1275" s="209">
        <v>341827</v>
      </c>
      <c r="N1275" s="209">
        <v>341827</v>
      </c>
      <c r="O1275" s="209">
        <v>341827</v>
      </c>
      <c r="P1275" s="209">
        <v>341827</v>
      </c>
      <c r="Q1275" s="209">
        <v>344903</v>
      </c>
      <c r="R1275" s="209">
        <v>344903</v>
      </c>
      <c r="S1275" s="209">
        <v>344903</v>
      </c>
      <c r="T1275" s="209">
        <v>348007</v>
      </c>
      <c r="U1275" s="209">
        <v>348007</v>
      </c>
      <c r="V1275" s="209">
        <v>348007</v>
      </c>
      <c r="W1275" s="209">
        <v>351139</v>
      </c>
      <c r="X1275" s="209">
        <v>351139</v>
      </c>
      <c r="Y1275" s="209">
        <v>351139</v>
      </c>
      <c r="Z1275" s="209">
        <v>354299</v>
      </c>
      <c r="AA1275" s="178">
        <f t="shared" si="38"/>
        <v>354299</v>
      </c>
    </row>
    <row r="1276" spans="1:27" ht="15.75" thickBot="1" x14ac:dyDescent="0.3">
      <c r="A1276" s="254" t="str">
        <f t="shared" si="39"/>
        <v>253700</v>
      </c>
      <c r="B1276" s="189" t="s">
        <v>1533</v>
      </c>
      <c r="C1276" s="188" t="s">
        <v>1534</v>
      </c>
      <c r="D1276" s="188" t="s">
        <v>5</v>
      </c>
      <c r="E1276" s="208">
        <v>-4130329.68</v>
      </c>
      <c r="F1276" s="208">
        <v>-4130329.68</v>
      </c>
      <c r="G1276" s="208">
        <v>-7619813.8600000003</v>
      </c>
      <c r="H1276" s="208">
        <v>-7619813.8600000003</v>
      </c>
      <c r="I1276" s="208">
        <v>-7619813.8600000003</v>
      </c>
      <c r="J1276" s="208">
        <v>-15952432.529999999</v>
      </c>
      <c r="K1276" s="208">
        <v>-15952432.529999999</v>
      </c>
      <c r="L1276" s="208">
        <v>-15952432.529999999</v>
      </c>
      <c r="M1276" s="208">
        <v>-26047071.260000002</v>
      </c>
      <c r="N1276" s="208">
        <v>-26047071.260000002</v>
      </c>
      <c r="O1276" s="208">
        <v>0</v>
      </c>
      <c r="P1276" s="208">
        <v>0</v>
      </c>
      <c r="Q1276" s="208">
        <v>0</v>
      </c>
      <c r="R1276" s="208">
        <v>0</v>
      </c>
      <c r="S1276" s="208">
        <v>0</v>
      </c>
      <c r="T1276" s="208">
        <v>0</v>
      </c>
      <c r="U1276" s="208">
        <v>0</v>
      </c>
      <c r="V1276" s="208">
        <v>0</v>
      </c>
      <c r="W1276" s="208">
        <v>0</v>
      </c>
      <c r="X1276" s="208">
        <v>0</v>
      </c>
      <c r="Y1276" s="208">
        <v>0</v>
      </c>
      <c r="Z1276" s="208">
        <v>0</v>
      </c>
      <c r="AA1276" s="178">
        <f t="shared" si="38"/>
        <v>0</v>
      </c>
    </row>
    <row r="1277" spans="1:27" ht="15.75" thickBot="1" x14ac:dyDescent="0.3">
      <c r="A1277" s="254" t="str">
        <f t="shared" si="39"/>
        <v>261001</v>
      </c>
      <c r="B1277" s="189" t="s">
        <v>1536</v>
      </c>
      <c r="C1277" s="188" t="s">
        <v>1537</v>
      </c>
      <c r="D1277" s="188" t="s">
        <v>5</v>
      </c>
      <c r="E1277" s="209">
        <v>-101653.22</v>
      </c>
      <c r="F1277" s="209">
        <v>-99754.37</v>
      </c>
      <c r="G1277" s="209">
        <v>-149000</v>
      </c>
      <c r="H1277" s="209">
        <v>-145635.54999999999</v>
      </c>
      <c r="I1277" s="209">
        <v>-144899.82</v>
      </c>
      <c r="J1277" s="209">
        <v>-224000</v>
      </c>
      <c r="K1277" s="209">
        <v>-70575.38</v>
      </c>
      <c r="L1277" s="209">
        <v>11529.53</v>
      </c>
      <c r="M1277" s="209">
        <v>-49000</v>
      </c>
      <c r="N1277" s="209">
        <v>-49000</v>
      </c>
      <c r="O1277" s="209">
        <v>-34329.089999999997</v>
      </c>
      <c r="P1277" s="209">
        <v>-32934.67</v>
      </c>
      <c r="Q1277" s="209">
        <v>-49000</v>
      </c>
      <c r="R1277" s="209">
        <v>-41522.44</v>
      </c>
      <c r="S1277" s="209">
        <v>-41522.44</v>
      </c>
      <c r="T1277" s="209">
        <v>-49000</v>
      </c>
      <c r="U1277" s="209">
        <v>-48205.16</v>
      </c>
      <c r="V1277" s="209">
        <v>-47844.94</v>
      </c>
      <c r="W1277" s="209">
        <v>-49000</v>
      </c>
      <c r="X1277" s="209">
        <v>-54919.81</v>
      </c>
      <c r="Y1277" s="209">
        <v>-49632.67</v>
      </c>
      <c r="Z1277" s="209">
        <v>-49000</v>
      </c>
      <c r="AA1277" s="178">
        <f t="shared" si="38"/>
        <v>-49000</v>
      </c>
    </row>
    <row r="1278" spans="1:27" ht="15.75" thickBot="1" x14ac:dyDescent="0.3">
      <c r="A1278" s="254" t="str">
        <f t="shared" si="39"/>
        <v>262001</v>
      </c>
      <c r="B1278" s="189" t="s">
        <v>1539</v>
      </c>
      <c r="C1278" s="188" t="s">
        <v>1540</v>
      </c>
      <c r="D1278" s="188" t="s">
        <v>5</v>
      </c>
      <c r="E1278" s="208">
        <v>-14305.67</v>
      </c>
      <c r="F1278" s="208">
        <v>-13162.3</v>
      </c>
      <c r="G1278" s="208">
        <v>-27000</v>
      </c>
      <c r="H1278" s="208">
        <v>-26803.5</v>
      </c>
      <c r="I1278" s="208">
        <v>-21573.48</v>
      </c>
      <c r="J1278" s="208">
        <v>-27000</v>
      </c>
      <c r="K1278" s="208">
        <v>-21550.39</v>
      </c>
      <c r="L1278" s="208">
        <v>-18135.13</v>
      </c>
      <c r="M1278" s="208">
        <v>-34500</v>
      </c>
      <c r="N1278" s="208">
        <v>-34500</v>
      </c>
      <c r="O1278" s="208">
        <v>-27333</v>
      </c>
      <c r="P1278" s="208">
        <v>-24765.4</v>
      </c>
      <c r="Q1278" s="208">
        <v>-37000</v>
      </c>
      <c r="R1278" s="208">
        <v>-32976.86</v>
      </c>
      <c r="S1278" s="208">
        <v>-32118.84</v>
      </c>
      <c r="T1278" s="208">
        <v>-37000</v>
      </c>
      <c r="U1278" s="208">
        <v>-31713.53</v>
      </c>
      <c r="V1278" s="208">
        <v>-28188.57</v>
      </c>
      <c r="W1278" s="208">
        <v>-37000</v>
      </c>
      <c r="X1278" s="208">
        <v>-33723.71</v>
      </c>
      <c r="Y1278" s="208">
        <v>-30889.22</v>
      </c>
      <c r="Z1278" s="208">
        <v>-37000</v>
      </c>
      <c r="AA1278" s="178">
        <f t="shared" si="38"/>
        <v>-37000</v>
      </c>
    </row>
    <row r="1279" spans="1:27" ht="15.75" thickBot="1" x14ac:dyDescent="0.3">
      <c r="A1279" s="254" t="str">
        <f t="shared" si="39"/>
        <v>262002</v>
      </c>
      <c r="B1279" s="189" t="s">
        <v>1542</v>
      </c>
      <c r="C1279" s="188" t="s">
        <v>1543</v>
      </c>
      <c r="D1279" s="188" t="s">
        <v>5</v>
      </c>
      <c r="E1279" s="209">
        <v>-46913.85</v>
      </c>
      <c r="F1279" s="209">
        <v>-35673.49</v>
      </c>
      <c r="G1279" s="209">
        <v>-53000</v>
      </c>
      <c r="H1279" s="209">
        <v>-41742.15</v>
      </c>
      <c r="I1279" s="209">
        <v>-12683.98</v>
      </c>
      <c r="J1279" s="209">
        <v>-78000</v>
      </c>
      <c r="K1279" s="209">
        <v>-44284.67</v>
      </c>
      <c r="L1279" s="209">
        <v>-41046.080000000002</v>
      </c>
      <c r="M1279" s="209">
        <v>-53000</v>
      </c>
      <c r="N1279" s="209">
        <v>-53000</v>
      </c>
      <c r="O1279" s="209">
        <v>-47177.38</v>
      </c>
      <c r="P1279" s="209">
        <v>-36644.32</v>
      </c>
      <c r="Q1279" s="209">
        <v>-76000</v>
      </c>
      <c r="R1279" s="209">
        <v>-70966.94</v>
      </c>
      <c r="S1279" s="209">
        <v>-68605.63</v>
      </c>
      <c r="T1279" s="209">
        <v>-76000</v>
      </c>
      <c r="U1279" s="209">
        <v>-74629.009999999995</v>
      </c>
      <c r="V1279" s="209">
        <v>-63634.78</v>
      </c>
      <c r="W1279" s="209">
        <v>-76000</v>
      </c>
      <c r="X1279" s="209">
        <v>-67724.56</v>
      </c>
      <c r="Y1279" s="209">
        <v>-66009.25</v>
      </c>
      <c r="Z1279" s="209">
        <v>-101000</v>
      </c>
      <c r="AA1279" s="178">
        <f t="shared" si="38"/>
        <v>-101000</v>
      </c>
    </row>
    <row r="1280" spans="1:27" ht="15.75" thickBot="1" x14ac:dyDescent="0.3">
      <c r="A1280" s="254" t="str">
        <f t="shared" si="39"/>
        <v>262003</v>
      </c>
      <c r="B1280" s="189" t="s">
        <v>1545</v>
      </c>
      <c r="C1280" s="188" t="s">
        <v>1546</v>
      </c>
      <c r="D1280" s="188" t="s">
        <v>5</v>
      </c>
      <c r="E1280" s="208">
        <v>-20000</v>
      </c>
      <c r="F1280" s="208">
        <v>-20000</v>
      </c>
      <c r="G1280" s="208">
        <v>-20000</v>
      </c>
      <c r="H1280" s="208">
        <v>-20000</v>
      </c>
      <c r="I1280" s="208">
        <v>-20000</v>
      </c>
      <c r="J1280" s="208">
        <v>-20000</v>
      </c>
      <c r="K1280" s="208">
        <v>-20000</v>
      </c>
      <c r="L1280" s="208">
        <v>-20000</v>
      </c>
      <c r="M1280" s="208">
        <v>-20000</v>
      </c>
      <c r="N1280" s="208">
        <v>-20000</v>
      </c>
      <c r="O1280" s="208">
        <v>-20000</v>
      </c>
      <c r="P1280" s="208">
        <v>-20000</v>
      </c>
      <c r="Q1280" s="208">
        <v>-20000</v>
      </c>
      <c r="R1280" s="208">
        <v>-20000</v>
      </c>
      <c r="S1280" s="208">
        <v>-20000</v>
      </c>
      <c r="T1280" s="208">
        <v>-20000</v>
      </c>
      <c r="U1280" s="208">
        <v>-20000</v>
      </c>
      <c r="V1280" s="208">
        <v>-20000</v>
      </c>
      <c r="W1280" s="208">
        <v>-20000</v>
      </c>
      <c r="X1280" s="208">
        <v>-20000</v>
      </c>
      <c r="Y1280" s="208">
        <v>-20000</v>
      </c>
      <c r="Z1280" s="208">
        <v>-20000</v>
      </c>
      <c r="AA1280" s="178">
        <f t="shared" si="38"/>
        <v>-20000</v>
      </c>
    </row>
    <row r="1281" spans="1:27" ht="15.75" thickBot="1" x14ac:dyDescent="0.3">
      <c r="A1281" s="254" t="str">
        <f t="shared" si="39"/>
        <v>262004</v>
      </c>
      <c r="B1281" s="189" t="s">
        <v>1548</v>
      </c>
      <c r="C1281" s="188" t="s">
        <v>1549</v>
      </c>
      <c r="D1281" s="188" t="s">
        <v>5</v>
      </c>
      <c r="E1281" s="209">
        <v>-15000</v>
      </c>
      <c r="F1281" s="209">
        <v>-15000</v>
      </c>
      <c r="G1281" s="209">
        <v>-15000</v>
      </c>
      <c r="H1281" s="209">
        <v>-15000</v>
      </c>
      <c r="I1281" s="209">
        <v>-15000</v>
      </c>
      <c r="J1281" s="209">
        <v>-15000</v>
      </c>
      <c r="K1281" s="209">
        <v>-15000</v>
      </c>
      <c r="L1281" s="209">
        <v>-15000</v>
      </c>
      <c r="M1281" s="209">
        <v>-15000</v>
      </c>
      <c r="N1281" s="209">
        <v>-15000</v>
      </c>
      <c r="O1281" s="209">
        <v>-15000</v>
      </c>
      <c r="P1281" s="209">
        <v>-15000</v>
      </c>
      <c r="Q1281" s="209">
        <v>-15000</v>
      </c>
      <c r="R1281" s="209">
        <v>-15000</v>
      </c>
      <c r="S1281" s="209">
        <v>-15000</v>
      </c>
      <c r="T1281" s="209">
        <v>-15000</v>
      </c>
      <c r="U1281" s="209">
        <v>-15000</v>
      </c>
      <c r="V1281" s="209">
        <v>-15000</v>
      </c>
      <c r="W1281" s="209">
        <v>-50000</v>
      </c>
      <c r="X1281" s="209">
        <v>-50000</v>
      </c>
      <c r="Y1281" s="209">
        <v>-50000</v>
      </c>
      <c r="Z1281" s="209">
        <v>-70266</v>
      </c>
      <c r="AA1281" s="178">
        <f t="shared" si="38"/>
        <v>-70266</v>
      </c>
    </row>
    <row r="1282" spans="1:27" ht="15.75" thickBot="1" x14ac:dyDescent="0.3">
      <c r="A1282" s="254" t="str">
        <f t="shared" si="39"/>
        <v>262140</v>
      </c>
      <c r="B1282" s="189" t="s">
        <v>1551</v>
      </c>
      <c r="C1282" s="188" t="s">
        <v>1552</v>
      </c>
      <c r="D1282" s="188" t="s">
        <v>5</v>
      </c>
      <c r="E1282" s="208">
        <v>-180142626.81999999</v>
      </c>
      <c r="F1282" s="208">
        <v>-180142626.81999999</v>
      </c>
      <c r="G1282" s="208">
        <v>-180643710.12</v>
      </c>
      <c r="H1282" s="208">
        <v>-180643710.12</v>
      </c>
      <c r="I1282" s="208">
        <v>-180643710.12</v>
      </c>
      <c r="J1282" s="208">
        <v>-180505796.15000001</v>
      </c>
      <c r="K1282" s="208">
        <v>-180505796.15000001</v>
      </c>
      <c r="L1282" s="208">
        <v>-180505796.15000001</v>
      </c>
      <c r="M1282" s="208">
        <v>-192587122.41999999</v>
      </c>
      <c r="N1282" s="208">
        <v>-192587122.41999999</v>
      </c>
      <c r="O1282" s="208">
        <v>-192587122.41999999</v>
      </c>
      <c r="P1282" s="208">
        <v>-192587122.41999999</v>
      </c>
      <c r="Q1282" s="208">
        <v>-192103005.25999999</v>
      </c>
      <c r="R1282" s="208">
        <v>-192103005.25999999</v>
      </c>
      <c r="S1282" s="208">
        <v>-192103005.25999999</v>
      </c>
      <c r="T1282" s="208">
        <v>-191544264.75999999</v>
      </c>
      <c r="U1282" s="208">
        <v>-191544264.75999999</v>
      </c>
      <c r="V1282" s="208">
        <v>-191544264.75999999</v>
      </c>
      <c r="W1282" s="208">
        <v>-193681750.50999999</v>
      </c>
      <c r="X1282" s="208">
        <v>-193681750.50999999</v>
      </c>
      <c r="Y1282" s="208">
        <v>-193681750.50999999</v>
      </c>
      <c r="Z1282" s="208">
        <v>-208194009.44999999</v>
      </c>
      <c r="AA1282" s="178">
        <f t="shared" si="38"/>
        <v>-208194009.44999999</v>
      </c>
    </row>
    <row r="1283" spans="1:27" ht="15.75" thickBot="1" x14ac:dyDescent="0.3">
      <c r="A1283" s="254" t="str">
        <f t="shared" si="39"/>
        <v>262142</v>
      </c>
      <c r="B1283" s="189" t="s">
        <v>1554</v>
      </c>
      <c r="C1283" s="188" t="s">
        <v>1555</v>
      </c>
      <c r="D1283" s="188" t="s">
        <v>5</v>
      </c>
      <c r="E1283" s="209">
        <v>-95652.5</v>
      </c>
      <c r="F1283" s="209">
        <v>-95652.5</v>
      </c>
      <c r="G1283" s="209">
        <v>-95652.5</v>
      </c>
      <c r="H1283" s="209">
        <v>-95652.5</v>
      </c>
      <c r="I1283" s="209">
        <v>-95652.5</v>
      </c>
      <c r="J1283" s="209">
        <v>-95652.5</v>
      </c>
      <c r="K1283" s="209">
        <v>-95652.5</v>
      </c>
      <c r="L1283" s="209">
        <v>-95652.5</v>
      </c>
      <c r="M1283" s="209">
        <v>-95652.5</v>
      </c>
      <c r="N1283" s="209">
        <v>-95652.5</v>
      </c>
      <c r="O1283" s="209">
        <v>-95652.5</v>
      </c>
      <c r="P1283" s="209">
        <v>-95652.5</v>
      </c>
      <c r="Q1283" s="209">
        <v>-95652.5</v>
      </c>
      <c r="R1283" s="209">
        <v>-95652.5</v>
      </c>
      <c r="S1283" s="209">
        <v>-95652.5</v>
      </c>
      <c r="T1283" s="209">
        <v>-95652.5</v>
      </c>
      <c r="U1283" s="209">
        <v>-95652.5</v>
      </c>
      <c r="V1283" s="209">
        <v>-95652.5</v>
      </c>
      <c r="W1283" s="209">
        <v>-95652.5</v>
      </c>
      <c r="X1283" s="209">
        <v>-95652.5</v>
      </c>
      <c r="Y1283" s="209">
        <v>-95652.5</v>
      </c>
      <c r="Z1283" s="209">
        <v>-95652.5</v>
      </c>
      <c r="AA1283" s="178">
        <f t="shared" si="38"/>
        <v>-95652.5</v>
      </c>
    </row>
    <row r="1284" spans="1:27" ht="15.75" thickBot="1" x14ac:dyDescent="0.3">
      <c r="A1284" s="254" t="str">
        <f t="shared" si="39"/>
        <v>262143</v>
      </c>
      <c r="B1284" s="189" t="s">
        <v>1557</v>
      </c>
      <c r="C1284" s="188" t="s">
        <v>1558</v>
      </c>
      <c r="D1284" s="188" t="s">
        <v>5</v>
      </c>
      <c r="E1284" s="208">
        <v>-3799801.65</v>
      </c>
      <c r="F1284" s="208">
        <v>-3799801.65</v>
      </c>
      <c r="G1284" s="208">
        <v>-3799801.65</v>
      </c>
      <c r="H1284" s="208">
        <v>-3799801.65</v>
      </c>
      <c r="I1284" s="208">
        <v>-3799801.65</v>
      </c>
      <c r="J1284" s="208">
        <v>-3799801.65</v>
      </c>
      <c r="K1284" s="208">
        <v>-3799801.65</v>
      </c>
      <c r="L1284" s="208">
        <v>-3799801.65</v>
      </c>
      <c r="M1284" s="208">
        <v>-3799801.65</v>
      </c>
      <c r="N1284" s="208">
        <v>-3799801.65</v>
      </c>
      <c r="O1284" s="208">
        <v>-3799801.65</v>
      </c>
      <c r="P1284" s="208">
        <v>-3799801.65</v>
      </c>
      <c r="Q1284" s="208">
        <v>-3799801.65</v>
      </c>
      <c r="R1284" s="208">
        <v>-3799801.65</v>
      </c>
      <c r="S1284" s="208">
        <v>-3799801.65</v>
      </c>
      <c r="T1284" s="208">
        <v>-3799801.65</v>
      </c>
      <c r="U1284" s="208">
        <v>-3799801.65</v>
      </c>
      <c r="V1284" s="208">
        <v>-3799801.65</v>
      </c>
      <c r="W1284" s="208">
        <v>-3799801.65</v>
      </c>
      <c r="X1284" s="208">
        <v>-3799801.65</v>
      </c>
      <c r="Y1284" s="208">
        <v>-3799801.65</v>
      </c>
      <c r="Z1284" s="208">
        <v>-3799801.65</v>
      </c>
      <c r="AA1284" s="178">
        <f t="shared" si="38"/>
        <v>-3799801.65</v>
      </c>
    </row>
    <row r="1285" spans="1:27" ht="15.75" thickBot="1" x14ac:dyDescent="0.3">
      <c r="A1285" s="254" t="str">
        <f t="shared" si="39"/>
        <v>262144</v>
      </c>
      <c r="B1285" s="189" t="s">
        <v>1560</v>
      </c>
      <c r="C1285" s="188" t="s">
        <v>1561</v>
      </c>
      <c r="D1285" s="188" t="s">
        <v>5</v>
      </c>
      <c r="E1285" s="209">
        <v>-24526881.629999999</v>
      </c>
      <c r="F1285" s="209">
        <v>-24526881.629999999</v>
      </c>
      <c r="G1285" s="209">
        <v>-24370720.699999999</v>
      </c>
      <c r="H1285" s="209">
        <v>-24370720.699999999</v>
      </c>
      <c r="I1285" s="209">
        <v>-24370720.699999999</v>
      </c>
      <c r="J1285" s="209">
        <v>-24207046.300000001</v>
      </c>
      <c r="K1285" s="209">
        <v>-24207046.300000001</v>
      </c>
      <c r="L1285" s="209">
        <v>-24207046.300000001</v>
      </c>
      <c r="M1285" s="209">
        <v>-28166748.32</v>
      </c>
      <c r="N1285" s="209">
        <v>-28166748.32</v>
      </c>
      <c r="O1285" s="209">
        <v>-28166748.32</v>
      </c>
      <c r="P1285" s="209">
        <v>-28166748.32</v>
      </c>
      <c r="Q1285" s="209">
        <v>-27959513.670000002</v>
      </c>
      <c r="R1285" s="209">
        <v>-27959513.670000002</v>
      </c>
      <c r="S1285" s="209">
        <v>-27959513.670000002</v>
      </c>
      <c r="T1285" s="209">
        <v>-27994664.879999999</v>
      </c>
      <c r="U1285" s="209">
        <v>-27994664.879999999</v>
      </c>
      <c r="V1285" s="209">
        <v>-27994664.879999999</v>
      </c>
      <c r="W1285" s="209">
        <v>-28212839.59</v>
      </c>
      <c r="X1285" s="209">
        <v>-28212839.59</v>
      </c>
      <c r="Y1285" s="209">
        <v>-28212839.59</v>
      </c>
      <c r="Z1285" s="209">
        <v>-30327470.84</v>
      </c>
      <c r="AA1285" s="178">
        <f t="shared" si="38"/>
        <v>-30327470.84</v>
      </c>
    </row>
    <row r="1286" spans="1:27" ht="15.75" thickBot="1" x14ac:dyDescent="0.3">
      <c r="A1286" s="254" t="str">
        <f t="shared" si="39"/>
        <v>262145</v>
      </c>
      <c r="B1286" s="189" t="s">
        <v>1563</v>
      </c>
      <c r="C1286" s="188" t="s">
        <v>1564</v>
      </c>
      <c r="D1286" s="188" t="s">
        <v>5</v>
      </c>
      <c r="E1286" s="208">
        <v>-194059.54</v>
      </c>
      <c r="F1286" s="208">
        <v>-194059.54</v>
      </c>
      <c r="G1286" s="208">
        <v>-194059.54</v>
      </c>
      <c r="H1286" s="208">
        <v>-194059.54</v>
      </c>
      <c r="I1286" s="208">
        <v>-194059.54</v>
      </c>
      <c r="J1286" s="208">
        <v>-194059.54</v>
      </c>
      <c r="K1286" s="208">
        <v>-194059.54</v>
      </c>
      <c r="L1286" s="208">
        <v>-194059.54</v>
      </c>
      <c r="M1286" s="208">
        <v>-194059.54</v>
      </c>
      <c r="N1286" s="208">
        <v>-194059.54</v>
      </c>
      <c r="O1286" s="208">
        <v>-194059.54</v>
      </c>
      <c r="P1286" s="208">
        <v>-194059.54</v>
      </c>
      <c r="Q1286" s="208">
        <v>-194059.54</v>
      </c>
      <c r="R1286" s="208">
        <v>-194059.54</v>
      </c>
      <c r="S1286" s="208">
        <v>-194059.54</v>
      </c>
      <c r="T1286" s="208">
        <v>-194059.54</v>
      </c>
      <c r="U1286" s="208">
        <v>-194059.54</v>
      </c>
      <c r="V1286" s="208">
        <v>-194059.54</v>
      </c>
      <c r="W1286" s="208">
        <v>-194059.54</v>
      </c>
      <c r="X1286" s="208">
        <v>-194059.54</v>
      </c>
      <c r="Y1286" s="208">
        <v>-194059.54</v>
      </c>
      <c r="Z1286" s="208">
        <v>-194059.54</v>
      </c>
      <c r="AA1286" s="178">
        <f t="shared" si="38"/>
        <v>-194059.54</v>
      </c>
    </row>
    <row r="1287" spans="1:27" ht="15.75" thickBot="1" x14ac:dyDescent="0.3">
      <c r="A1287" s="254" t="str">
        <f t="shared" si="39"/>
        <v>262146</v>
      </c>
      <c r="B1287" s="189" t="s">
        <v>1566</v>
      </c>
      <c r="C1287" s="188" t="s">
        <v>1567</v>
      </c>
      <c r="D1287" s="188" t="s">
        <v>5</v>
      </c>
      <c r="E1287" s="209">
        <v>-10532100.300000001</v>
      </c>
      <c r="F1287" s="209">
        <v>-10532100.300000001</v>
      </c>
      <c r="G1287" s="209">
        <v>-10532100.300000001</v>
      </c>
      <c r="H1287" s="209">
        <v>-10532100.300000001</v>
      </c>
      <c r="I1287" s="209">
        <v>-10532100.300000001</v>
      </c>
      <c r="J1287" s="209">
        <v>-10532100.300000001</v>
      </c>
      <c r="K1287" s="209">
        <v>-10532100.300000001</v>
      </c>
      <c r="L1287" s="209">
        <v>-10532100.300000001</v>
      </c>
      <c r="M1287" s="209">
        <v>-10532100.300000001</v>
      </c>
      <c r="N1287" s="209">
        <v>-10532100.300000001</v>
      </c>
      <c r="O1287" s="209">
        <v>-10532100.300000001</v>
      </c>
      <c r="P1287" s="209">
        <v>-10532100.300000001</v>
      </c>
      <c r="Q1287" s="209">
        <v>-10532100.300000001</v>
      </c>
      <c r="R1287" s="209">
        <v>-10532100.300000001</v>
      </c>
      <c r="S1287" s="209">
        <v>-10532100.300000001</v>
      </c>
      <c r="T1287" s="209">
        <v>-10532100.300000001</v>
      </c>
      <c r="U1287" s="209">
        <v>-10532100.300000001</v>
      </c>
      <c r="V1287" s="209">
        <v>-10532100.300000001</v>
      </c>
      <c r="W1287" s="209">
        <v>-10532100.300000001</v>
      </c>
      <c r="X1287" s="209">
        <v>-10532100.300000001</v>
      </c>
      <c r="Y1287" s="209">
        <v>-10532100.300000001</v>
      </c>
      <c r="Z1287" s="209">
        <v>-10532100.300000001</v>
      </c>
      <c r="AA1287" s="178">
        <f t="shared" si="38"/>
        <v>-10532100.300000001</v>
      </c>
    </row>
    <row r="1288" spans="1:27" ht="15.75" thickBot="1" x14ac:dyDescent="0.3">
      <c r="A1288" s="254" t="str">
        <f t="shared" si="39"/>
        <v>262147</v>
      </c>
      <c r="B1288" s="189" t="s">
        <v>1569</v>
      </c>
      <c r="C1288" s="188" t="s">
        <v>1570</v>
      </c>
      <c r="D1288" s="188" t="s">
        <v>5</v>
      </c>
      <c r="E1288" s="208">
        <v>-790576.99</v>
      </c>
      <c r="F1288" s="208">
        <v>-790576.99</v>
      </c>
      <c r="G1288" s="208">
        <v>-790576.99</v>
      </c>
      <c r="H1288" s="208">
        <v>-790576.99</v>
      </c>
      <c r="I1288" s="208">
        <v>-790576.99</v>
      </c>
      <c r="J1288" s="208">
        <v>-790576.99</v>
      </c>
      <c r="K1288" s="208">
        <v>-790576.99</v>
      </c>
      <c r="L1288" s="208">
        <v>-790576.99</v>
      </c>
      <c r="M1288" s="208">
        <v>-787654.24</v>
      </c>
      <c r="N1288" s="208">
        <v>-787654.24</v>
      </c>
      <c r="O1288" s="208">
        <v>-787654.24</v>
      </c>
      <c r="P1288" s="208">
        <v>-787654.24</v>
      </c>
      <c r="Q1288" s="208">
        <v>-787654.24</v>
      </c>
      <c r="R1288" s="208">
        <v>-787654.24</v>
      </c>
      <c r="S1288" s="208">
        <v>-787654.24</v>
      </c>
      <c r="T1288" s="208">
        <v>-787654.24</v>
      </c>
      <c r="U1288" s="208">
        <v>-787654.24</v>
      </c>
      <c r="V1288" s="208">
        <v>-787654.24</v>
      </c>
      <c r="W1288" s="208">
        <v>-782654.24</v>
      </c>
      <c r="X1288" s="208">
        <v>-782654.24</v>
      </c>
      <c r="Y1288" s="208">
        <v>-782654.24</v>
      </c>
      <c r="Z1288" s="208">
        <v>-780241.74</v>
      </c>
      <c r="AA1288" s="178">
        <f t="shared" ref="AA1288:AA1301" si="40">Z1288</f>
        <v>-780241.74</v>
      </c>
    </row>
    <row r="1289" spans="1:27" ht="15.75" thickBot="1" x14ac:dyDescent="0.3">
      <c r="A1289" s="254" t="str">
        <f t="shared" si="39"/>
        <v>262148</v>
      </c>
      <c r="B1289" s="189" t="s">
        <v>1572</v>
      </c>
      <c r="C1289" s="188" t="s">
        <v>1573</v>
      </c>
      <c r="D1289" s="188" t="s">
        <v>5</v>
      </c>
      <c r="E1289" s="209">
        <v>-16248157.539999999</v>
      </c>
      <c r="F1289" s="209">
        <v>-16248157.539999999</v>
      </c>
      <c r="G1289" s="209">
        <v>-16602561.58</v>
      </c>
      <c r="H1289" s="209">
        <v>-16602561.58</v>
      </c>
      <c r="I1289" s="209">
        <v>-16602561.58</v>
      </c>
      <c r="J1289" s="209">
        <v>-16516100.449999999</v>
      </c>
      <c r="K1289" s="209">
        <v>-16516100.449999999</v>
      </c>
      <c r="L1289" s="209">
        <v>-16516100.449999999</v>
      </c>
      <c r="M1289" s="209">
        <v>-16887639.510000002</v>
      </c>
      <c r="N1289" s="209">
        <v>-16887639.510000002</v>
      </c>
      <c r="O1289" s="209">
        <v>-16887639.510000002</v>
      </c>
      <c r="P1289" s="209">
        <v>-16887639.510000002</v>
      </c>
      <c r="Q1289" s="209">
        <v>-17028500.5</v>
      </c>
      <c r="R1289" s="209">
        <v>-17028500.5</v>
      </c>
      <c r="S1289" s="209">
        <v>-17028500.5</v>
      </c>
      <c r="T1289" s="209">
        <v>-17227831.07</v>
      </c>
      <c r="U1289" s="209">
        <v>-17227831.07</v>
      </c>
      <c r="V1289" s="209">
        <v>-17227831.07</v>
      </c>
      <c r="W1289" s="209">
        <v>-17226988.02</v>
      </c>
      <c r="X1289" s="209">
        <v>-17226988.02</v>
      </c>
      <c r="Y1289" s="209">
        <v>-17226988.02</v>
      </c>
      <c r="Z1289" s="209">
        <v>-17678718.879999999</v>
      </c>
      <c r="AA1289" s="178">
        <f t="shared" si="40"/>
        <v>-17678718.879999999</v>
      </c>
    </row>
    <row r="1290" spans="1:27" ht="15.75" thickBot="1" x14ac:dyDescent="0.3">
      <c r="A1290" s="254" t="str">
        <f t="shared" si="39"/>
        <v>262149</v>
      </c>
      <c r="B1290" s="189" t="s">
        <v>1575</v>
      </c>
      <c r="C1290" s="188" t="s">
        <v>1576</v>
      </c>
      <c r="D1290" s="188" t="s">
        <v>5</v>
      </c>
      <c r="E1290" s="208">
        <v>-158120.4</v>
      </c>
      <c r="F1290" s="208">
        <v>-158120.4</v>
      </c>
      <c r="G1290" s="208">
        <v>-158120.4</v>
      </c>
      <c r="H1290" s="208">
        <v>-158120.4</v>
      </c>
      <c r="I1290" s="208">
        <v>-158120.4</v>
      </c>
      <c r="J1290" s="208">
        <v>-158120.4</v>
      </c>
      <c r="K1290" s="208">
        <v>-158120.4</v>
      </c>
      <c r="L1290" s="208">
        <v>-158120.4</v>
      </c>
      <c r="M1290" s="208">
        <v>-158120.4</v>
      </c>
      <c r="N1290" s="208">
        <v>-158120.4</v>
      </c>
      <c r="O1290" s="208">
        <v>-158120.4</v>
      </c>
      <c r="P1290" s="208">
        <v>-158120.4</v>
      </c>
      <c r="Q1290" s="208">
        <v>-158120.4</v>
      </c>
      <c r="R1290" s="208">
        <v>-158120.4</v>
      </c>
      <c r="S1290" s="208">
        <v>-158120.4</v>
      </c>
      <c r="T1290" s="208">
        <v>-158120.4</v>
      </c>
      <c r="U1290" s="208">
        <v>-158120.4</v>
      </c>
      <c r="V1290" s="208">
        <v>-158120.4</v>
      </c>
      <c r="W1290" s="208">
        <v>-158120.4</v>
      </c>
      <c r="X1290" s="208">
        <v>-158120.4</v>
      </c>
      <c r="Y1290" s="208">
        <v>-158120.4</v>
      </c>
      <c r="Z1290" s="208">
        <v>-158120.4</v>
      </c>
      <c r="AA1290" s="178">
        <f t="shared" si="40"/>
        <v>-158120.4</v>
      </c>
    </row>
    <row r="1291" spans="1:27" ht="15.75" thickBot="1" x14ac:dyDescent="0.3">
      <c r="A1291" s="254" t="str">
        <f t="shared" si="39"/>
        <v>262150</v>
      </c>
      <c r="B1291" s="189" t="s">
        <v>1578</v>
      </c>
      <c r="C1291" s="188" t="s">
        <v>1579</v>
      </c>
      <c r="D1291" s="188" t="s">
        <v>5</v>
      </c>
      <c r="E1291" s="209">
        <v>73763334.819999993</v>
      </c>
      <c r="F1291" s="209">
        <v>73763334.819999993</v>
      </c>
      <c r="G1291" s="209">
        <v>77225493.120000005</v>
      </c>
      <c r="H1291" s="209">
        <v>77225493.120000005</v>
      </c>
      <c r="I1291" s="209">
        <v>77225493.120000005</v>
      </c>
      <c r="J1291" s="209">
        <v>80078057.150000006</v>
      </c>
      <c r="K1291" s="209">
        <v>80078057.150000006</v>
      </c>
      <c r="L1291" s="209">
        <v>80078057.150000006</v>
      </c>
      <c r="M1291" s="209">
        <v>83744501.420000002</v>
      </c>
      <c r="N1291" s="209">
        <v>83744501.420000002</v>
      </c>
      <c r="O1291" s="209">
        <v>83744501.420000002</v>
      </c>
      <c r="P1291" s="209">
        <v>83744501.420000002</v>
      </c>
      <c r="Q1291" s="209">
        <v>86876479.260000005</v>
      </c>
      <c r="R1291" s="209">
        <v>86876479.260000005</v>
      </c>
      <c r="S1291" s="209">
        <v>86876479.260000005</v>
      </c>
      <c r="T1291" s="209">
        <v>89829611.829999998</v>
      </c>
      <c r="U1291" s="209">
        <v>89829611.829999998</v>
      </c>
      <c r="V1291" s="209">
        <v>89829611.829999998</v>
      </c>
      <c r="W1291" s="209">
        <v>93107457.579999998</v>
      </c>
      <c r="X1291" s="209">
        <v>93107457.579999998</v>
      </c>
      <c r="Y1291" s="209">
        <v>93107457.579999998</v>
      </c>
      <c r="Z1291" s="209">
        <v>98424910.519999996</v>
      </c>
      <c r="AA1291" s="178">
        <f t="shared" si="40"/>
        <v>98424910.519999996</v>
      </c>
    </row>
    <row r="1292" spans="1:27" ht="15.75" thickBot="1" x14ac:dyDescent="0.3">
      <c r="A1292" s="254" t="str">
        <f t="shared" si="39"/>
        <v>262151</v>
      </c>
      <c r="B1292" s="189" t="s">
        <v>1581</v>
      </c>
      <c r="C1292" s="188" t="s">
        <v>1582</v>
      </c>
      <c r="D1292" s="188" t="s">
        <v>5</v>
      </c>
      <c r="E1292" s="208">
        <v>3799801.65</v>
      </c>
      <c r="F1292" s="208">
        <v>3799801.65</v>
      </c>
      <c r="G1292" s="208">
        <v>3799801.65</v>
      </c>
      <c r="H1292" s="208">
        <v>3799801.65</v>
      </c>
      <c r="I1292" s="208">
        <v>3799801.65</v>
      </c>
      <c r="J1292" s="208">
        <v>3799801.65</v>
      </c>
      <c r="K1292" s="208">
        <v>3799801.65</v>
      </c>
      <c r="L1292" s="208">
        <v>3799801.65</v>
      </c>
      <c r="M1292" s="208">
        <v>3799801.65</v>
      </c>
      <c r="N1292" s="208">
        <v>3799801.65</v>
      </c>
      <c r="O1292" s="208">
        <v>3799801.65</v>
      </c>
      <c r="P1292" s="208">
        <v>3799801.65</v>
      </c>
      <c r="Q1292" s="208">
        <v>3799801.65</v>
      </c>
      <c r="R1292" s="208">
        <v>3799801.65</v>
      </c>
      <c r="S1292" s="208">
        <v>3799801.65</v>
      </c>
      <c r="T1292" s="208">
        <v>3799801.65</v>
      </c>
      <c r="U1292" s="208">
        <v>3799801.65</v>
      </c>
      <c r="V1292" s="208">
        <v>3799801.65</v>
      </c>
      <c r="W1292" s="208">
        <v>3799801.65</v>
      </c>
      <c r="X1292" s="208">
        <v>3799801.65</v>
      </c>
      <c r="Y1292" s="208">
        <v>3799801.65</v>
      </c>
      <c r="Z1292" s="208">
        <v>3799801.65</v>
      </c>
      <c r="AA1292" s="178">
        <f t="shared" si="40"/>
        <v>3799801.65</v>
      </c>
    </row>
    <row r="1293" spans="1:27" ht="15.75" thickBot="1" x14ac:dyDescent="0.3">
      <c r="A1293" s="254" t="str">
        <f t="shared" ref="A1293:A1301" si="41">RIGHT(C1293,6)</f>
        <v>262152</v>
      </c>
      <c r="B1293" s="189" t="s">
        <v>1584</v>
      </c>
      <c r="C1293" s="188" t="s">
        <v>1585</v>
      </c>
      <c r="D1293" s="188" t="s">
        <v>5</v>
      </c>
      <c r="E1293" s="209">
        <v>19219131.629999999</v>
      </c>
      <c r="F1293" s="209">
        <v>19219131.629999999</v>
      </c>
      <c r="G1293" s="209">
        <v>19444720.699999999</v>
      </c>
      <c r="H1293" s="209">
        <v>19444720.699999999</v>
      </c>
      <c r="I1293" s="209">
        <v>19444720.699999999</v>
      </c>
      <c r="J1293" s="209">
        <v>19665296.300000001</v>
      </c>
      <c r="K1293" s="209">
        <v>19665296.300000001</v>
      </c>
      <c r="L1293" s="209">
        <v>19665296.300000001</v>
      </c>
      <c r="M1293" s="209">
        <v>19856005.32</v>
      </c>
      <c r="N1293" s="209">
        <v>19856005.32</v>
      </c>
      <c r="O1293" s="209">
        <v>19856005.32</v>
      </c>
      <c r="P1293" s="209">
        <v>19856005.32</v>
      </c>
      <c r="Q1293" s="209">
        <v>20156138.670000002</v>
      </c>
      <c r="R1293" s="209">
        <v>20156138.670000002</v>
      </c>
      <c r="S1293" s="209">
        <v>20156138.670000002</v>
      </c>
      <c r="T1293" s="209">
        <v>20501914.879999999</v>
      </c>
      <c r="U1293" s="209">
        <v>20501914.879999999</v>
      </c>
      <c r="V1293" s="209">
        <v>20501914.879999999</v>
      </c>
      <c r="W1293" s="209">
        <v>20938722.59</v>
      </c>
      <c r="X1293" s="209">
        <v>20938722.59</v>
      </c>
      <c r="Y1293" s="209">
        <v>20938722.59</v>
      </c>
      <c r="Z1293" s="209">
        <v>21220728.84</v>
      </c>
      <c r="AA1293" s="178">
        <f t="shared" si="40"/>
        <v>21220728.84</v>
      </c>
    </row>
    <row r="1294" spans="1:27" ht="15.75" thickBot="1" x14ac:dyDescent="0.3">
      <c r="A1294" s="254" t="str">
        <f t="shared" si="41"/>
        <v>262153</v>
      </c>
      <c r="B1294" s="189" t="s">
        <v>1587</v>
      </c>
      <c r="C1294" s="188" t="s">
        <v>1588</v>
      </c>
      <c r="D1294" s="188" t="s">
        <v>5</v>
      </c>
      <c r="E1294" s="208">
        <v>10532100.300000001</v>
      </c>
      <c r="F1294" s="208">
        <v>10532100.300000001</v>
      </c>
      <c r="G1294" s="208">
        <v>10532100.300000001</v>
      </c>
      <c r="H1294" s="208">
        <v>10532100.300000001</v>
      </c>
      <c r="I1294" s="208">
        <v>10532100.300000001</v>
      </c>
      <c r="J1294" s="208">
        <v>10532100.300000001</v>
      </c>
      <c r="K1294" s="208">
        <v>10532100.300000001</v>
      </c>
      <c r="L1294" s="208">
        <v>10532100.300000001</v>
      </c>
      <c r="M1294" s="208">
        <v>10532100.300000001</v>
      </c>
      <c r="N1294" s="208">
        <v>10532100.300000001</v>
      </c>
      <c r="O1294" s="208">
        <v>10532100.300000001</v>
      </c>
      <c r="P1294" s="208">
        <v>10532100.300000001</v>
      </c>
      <c r="Q1294" s="208">
        <v>10532100.300000001</v>
      </c>
      <c r="R1294" s="208">
        <v>10532100.300000001</v>
      </c>
      <c r="S1294" s="208">
        <v>10532100.300000001</v>
      </c>
      <c r="T1294" s="208">
        <v>10532100.300000001</v>
      </c>
      <c r="U1294" s="208">
        <v>10532100.300000001</v>
      </c>
      <c r="V1294" s="208">
        <v>10532100.300000001</v>
      </c>
      <c r="W1294" s="208">
        <v>10532100.300000001</v>
      </c>
      <c r="X1294" s="208">
        <v>10532100.300000001</v>
      </c>
      <c r="Y1294" s="208">
        <v>10532100.300000001</v>
      </c>
      <c r="Z1294" s="208">
        <v>10532100.300000001</v>
      </c>
      <c r="AA1294" s="178">
        <f t="shared" si="40"/>
        <v>10532100.300000001</v>
      </c>
    </row>
    <row r="1295" spans="1:27" ht="15.75" thickBot="1" x14ac:dyDescent="0.3">
      <c r="A1295" s="254" t="str">
        <f t="shared" si="41"/>
        <v>262154</v>
      </c>
      <c r="B1295" s="189" t="s">
        <v>1590</v>
      </c>
      <c r="C1295" s="188" t="s">
        <v>1591</v>
      </c>
      <c r="D1295" s="188" t="s">
        <v>5</v>
      </c>
      <c r="E1295" s="209">
        <v>95652.5</v>
      </c>
      <c r="F1295" s="209">
        <v>95652.5</v>
      </c>
      <c r="G1295" s="209">
        <v>95652.5</v>
      </c>
      <c r="H1295" s="209">
        <v>95652.5</v>
      </c>
      <c r="I1295" s="209">
        <v>95652.5</v>
      </c>
      <c r="J1295" s="209">
        <v>95652.5</v>
      </c>
      <c r="K1295" s="209">
        <v>95652.5</v>
      </c>
      <c r="L1295" s="209">
        <v>95652.5</v>
      </c>
      <c r="M1295" s="209">
        <v>95652.5</v>
      </c>
      <c r="N1295" s="209">
        <v>95652.5</v>
      </c>
      <c r="O1295" s="209">
        <v>95652.5</v>
      </c>
      <c r="P1295" s="209">
        <v>95652.5</v>
      </c>
      <c r="Q1295" s="209">
        <v>95652.5</v>
      </c>
      <c r="R1295" s="209">
        <v>95652.5</v>
      </c>
      <c r="S1295" s="209">
        <v>95652.5</v>
      </c>
      <c r="T1295" s="209">
        <v>95652.5</v>
      </c>
      <c r="U1295" s="209">
        <v>95652.5</v>
      </c>
      <c r="V1295" s="209">
        <v>95652.5</v>
      </c>
      <c r="W1295" s="209">
        <v>95652.5</v>
      </c>
      <c r="X1295" s="209">
        <v>95652.5</v>
      </c>
      <c r="Y1295" s="209">
        <v>95652.5</v>
      </c>
      <c r="Z1295" s="209">
        <v>95652.5</v>
      </c>
      <c r="AA1295" s="178">
        <f t="shared" si="40"/>
        <v>95652.5</v>
      </c>
    </row>
    <row r="1296" spans="1:27" ht="15.75" thickBot="1" x14ac:dyDescent="0.3">
      <c r="A1296" s="254" t="str">
        <f t="shared" si="41"/>
        <v>262155</v>
      </c>
      <c r="B1296" s="189" t="s">
        <v>1593</v>
      </c>
      <c r="C1296" s="188" t="s">
        <v>1594</v>
      </c>
      <c r="D1296" s="188" t="s">
        <v>5</v>
      </c>
      <c r="E1296" s="208">
        <v>4763855.54</v>
      </c>
      <c r="F1296" s="208">
        <v>4763855.54</v>
      </c>
      <c r="G1296" s="208">
        <v>5013787.58</v>
      </c>
      <c r="H1296" s="208">
        <v>5013787.58</v>
      </c>
      <c r="I1296" s="208">
        <v>5013787.58</v>
      </c>
      <c r="J1296" s="208">
        <v>5162686.45</v>
      </c>
      <c r="K1296" s="208">
        <v>5162686.45</v>
      </c>
      <c r="L1296" s="208">
        <v>5162686.45</v>
      </c>
      <c r="M1296" s="208">
        <v>5482775.5099999998</v>
      </c>
      <c r="N1296" s="208">
        <v>5482775.5099999998</v>
      </c>
      <c r="O1296" s="208">
        <v>5482775.5099999998</v>
      </c>
      <c r="P1296" s="208">
        <v>5482775.5099999998</v>
      </c>
      <c r="Q1296" s="208">
        <v>5740172.5</v>
      </c>
      <c r="R1296" s="208">
        <v>5740172.5</v>
      </c>
      <c r="S1296" s="208">
        <v>5740172.5</v>
      </c>
      <c r="T1296" s="208">
        <v>6026809.0700000003</v>
      </c>
      <c r="U1296" s="208">
        <v>6026809.0700000003</v>
      </c>
      <c r="V1296" s="208">
        <v>6026809.0700000003</v>
      </c>
      <c r="W1296" s="208">
        <v>6194291.0199999996</v>
      </c>
      <c r="X1296" s="208">
        <v>6194291.0199999996</v>
      </c>
      <c r="Y1296" s="208">
        <v>6194291.0199999996</v>
      </c>
      <c r="Z1296" s="208">
        <v>6831764.8799999999</v>
      </c>
      <c r="AA1296" s="178">
        <f t="shared" si="40"/>
        <v>6831764.8799999999</v>
      </c>
    </row>
    <row r="1297" spans="1:27" ht="15.75" thickBot="1" x14ac:dyDescent="0.3">
      <c r="A1297" s="254" t="str">
        <f t="shared" si="41"/>
        <v>262156</v>
      </c>
      <c r="B1297" s="189" t="s">
        <v>1596</v>
      </c>
      <c r="C1297" s="188" t="s">
        <v>1597</v>
      </c>
      <c r="D1297" s="188" t="s">
        <v>5</v>
      </c>
      <c r="E1297" s="209">
        <v>14982.33</v>
      </c>
      <c r="F1297" s="209">
        <v>14982.33</v>
      </c>
      <c r="G1297" s="209">
        <v>14982.33</v>
      </c>
      <c r="H1297" s="209">
        <v>14982.33</v>
      </c>
      <c r="I1297" s="209">
        <v>14982.33</v>
      </c>
      <c r="J1297" s="209">
        <v>14982.33</v>
      </c>
      <c r="K1297" s="209">
        <v>14982.33</v>
      </c>
      <c r="L1297" s="209">
        <v>14982.33</v>
      </c>
      <c r="M1297" s="209">
        <v>14982.33</v>
      </c>
      <c r="N1297" s="209">
        <v>14982.33</v>
      </c>
      <c r="O1297" s="209">
        <v>14982.33</v>
      </c>
      <c r="P1297" s="209">
        <v>14982.33</v>
      </c>
      <c r="Q1297" s="209">
        <v>14982.33</v>
      </c>
      <c r="R1297" s="209">
        <v>14982.33</v>
      </c>
      <c r="S1297" s="209">
        <v>14982.33</v>
      </c>
      <c r="T1297" s="209">
        <v>14982.33</v>
      </c>
      <c r="U1297" s="209">
        <v>14982.33</v>
      </c>
      <c r="V1297" s="209">
        <v>14982.33</v>
      </c>
      <c r="W1297" s="209">
        <v>14982.33</v>
      </c>
      <c r="X1297" s="209">
        <v>14982.33</v>
      </c>
      <c r="Y1297" s="209">
        <v>14982.33</v>
      </c>
      <c r="Z1297" s="209">
        <v>14982.33</v>
      </c>
      <c r="AA1297" s="178">
        <f t="shared" si="40"/>
        <v>14982.33</v>
      </c>
    </row>
    <row r="1298" spans="1:27" ht="15.75" thickBot="1" x14ac:dyDescent="0.3">
      <c r="A1298" s="254" t="str">
        <f t="shared" si="41"/>
        <v>262157</v>
      </c>
      <c r="B1298" s="189" t="s">
        <v>1599</v>
      </c>
      <c r="C1298" s="188" t="s">
        <v>1600</v>
      </c>
      <c r="D1298" s="188" t="s">
        <v>5</v>
      </c>
      <c r="E1298" s="208">
        <v>765576.99</v>
      </c>
      <c r="F1298" s="208">
        <v>765576.99</v>
      </c>
      <c r="G1298" s="208">
        <v>765576.99</v>
      </c>
      <c r="H1298" s="208">
        <v>765576.99</v>
      </c>
      <c r="I1298" s="208">
        <v>765576.99</v>
      </c>
      <c r="J1298" s="208">
        <v>765576.99</v>
      </c>
      <c r="K1298" s="208">
        <v>765576.99</v>
      </c>
      <c r="L1298" s="208">
        <v>765576.99</v>
      </c>
      <c r="M1298" s="208">
        <v>777654.24</v>
      </c>
      <c r="N1298" s="208">
        <v>777654.24</v>
      </c>
      <c r="O1298" s="208">
        <v>777654.24</v>
      </c>
      <c r="P1298" s="208">
        <v>777654.24</v>
      </c>
      <c r="Q1298" s="208">
        <v>777654.24</v>
      </c>
      <c r="R1298" s="208">
        <v>777654.24</v>
      </c>
      <c r="S1298" s="208">
        <v>777654.24</v>
      </c>
      <c r="T1298" s="208">
        <v>777654.24</v>
      </c>
      <c r="U1298" s="208">
        <v>777654.24</v>
      </c>
      <c r="V1298" s="208">
        <v>777654.24</v>
      </c>
      <c r="W1298" s="208">
        <v>777654.24</v>
      </c>
      <c r="X1298" s="208">
        <v>777654.24</v>
      </c>
      <c r="Y1298" s="208">
        <v>777654.24</v>
      </c>
      <c r="Z1298" s="208">
        <v>780241.74</v>
      </c>
      <c r="AA1298" s="178">
        <f t="shared" si="40"/>
        <v>780241.74</v>
      </c>
    </row>
    <row r="1299" spans="1:27" ht="15.75" thickBot="1" x14ac:dyDescent="0.3">
      <c r="A1299" s="254" t="str">
        <f t="shared" si="41"/>
        <v>262159</v>
      </c>
      <c r="B1299" s="189" t="s">
        <v>1602</v>
      </c>
      <c r="C1299" s="188" t="s">
        <v>1603</v>
      </c>
      <c r="D1299" s="188" t="s">
        <v>5</v>
      </c>
      <c r="E1299" s="209">
        <v>158120.4</v>
      </c>
      <c r="F1299" s="209">
        <v>158120.4</v>
      </c>
      <c r="G1299" s="209">
        <v>158120.4</v>
      </c>
      <c r="H1299" s="209">
        <v>158120.4</v>
      </c>
      <c r="I1299" s="209">
        <v>158120.4</v>
      </c>
      <c r="J1299" s="209">
        <v>158120.4</v>
      </c>
      <c r="K1299" s="209">
        <v>158120.4</v>
      </c>
      <c r="L1299" s="209">
        <v>158120.4</v>
      </c>
      <c r="M1299" s="209">
        <v>158120.4</v>
      </c>
      <c r="N1299" s="209">
        <v>158120.4</v>
      </c>
      <c r="O1299" s="209">
        <v>158120.4</v>
      </c>
      <c r="P1299" s="209">
        <v>158120.4</v>
      </c>
      <c r="Q1299" s="209">
        <v>158120.4</v>
      </c>
      <c r="R1299" s="209">
        <v>158120.4</v>
      </c>
      <c r="S1299" s="209">
        <v>158120.4</v>
      </c>
      <c r="T1299" s="209">
        <v>158120.4</v>
      </c>
      <c r="U1299" s="209">
        <v>158120.4</v>
      </c>
      <c r="V1299" s="209">
        <v>158120.4</v>
      </c>
      <c r="W1299" s="209">
        <v>158120.4</v>
      </c>
      <c r="X1299" s="209">
        <v>158120.4</v>
      </c>
      <c r="Y1299" s="209">
        <v>158120.4</v>
      </c>
      <c r="Z1299" s="209">
        <v>158120.4</v>
      </c>
      <c r="AA1299" s="178">
        <f t="shared" si="40"/>
        <v>158120.4</v>
      </c>
    </row>
    <row r="1300" spans="1:27" ht="15.75" thickBot="1" x14ac:dyDescent="0.3">
      <c r="A1300" s="254" t="str">
        <f t="shared" si="41"/>
        <v>263002</v>
      </c>
      <c r="B1300" s="189" t="s">
        <v>1605</v>
      </c>
      <c r="C1300" s="188" t="s">
        <v>1606</v>
      </c>
      <c r="D1300" s="188" t="s">
        <v>5</v>
      </c>
      <c r="E1300" s="208">
        <v>-4848094.87</v>
      </c>
      <c r="F1300" s="208">
        <v>-4864125.33</v>
      </c>
      <c r="G1300" s="208">
        <v>-5090926.78</v>
      </c>
      <c r="H1300" s="208">
        <v>-4817827.6100000003</v>
      </c>
      <c r="I1300" s="208">
        <v>-4739993.9000000004</v>
      </c>
      <c r="J1300" s="208">
        <v>-4711608.18</v>
      </c>
      <c r="K1300" s="208">
        <v>-4984850.6399999997</v>
      </c>
      <c r="L1300" s="208">
        <v>-4833854.43</v>
      </c>
      <c r="M1300" s="208">
        <v>-4050426.26</v>
      </c>
      <c r="N1300" s="208">
        <v>-4050426.26</v>
      </c>
      <c r="O1300" s="208">
        <v>-4176663.35</v>
      </c>
      <c r="P1300" s="208">
        <v>-4493702.5999999996</v>
      </c>
      <c r="Q1300" s="208">
        <v>-4616893.99</v>
      </c>
      <c r="R1300" s="208">
        <v>-4805432.4800000004</v>
      </c>
      <c r="S1300" s="208">
        <v>-4797469.8499999996</v>
      </c>
      <c r="T1300" s="208">
        <v>-4996252.1900000004</v>
      </c>
      <c r="U1300" s="208">
        <v>-4737099.57</v>
      </c>
      <c r="V1300" s="208">
        <v>-4734846.3499999996</v>
      </c>
      <c r="W1300" s="208">
        <v>-4679064.5999999996</v>
      </c>
      <c r="X1300" s="208">
        <v>-4893627.34</v>
      </c>
      <c r="Y1300" s="208">
        <v>-4652043.28</v>
      </c>
      <c r="Z1300" s="208">
        <v>-4350941.93</v>
      </c>
      <c r="AA1300" s="178">
        <f t="shared" si="40"/>
        <v>-4350941.93</v>
      </c>
    </row>
    <row r="1301" spans="1:27" ht="15.75" thickBot="1" x14ac:dyDescent="0.3">
      <c r="A1301" s="254" t="str">
        <f t="shared" si="41"/>
        <v>263012</v>
      </c>
      <c r="B1301" s="189" t="s">
        <v>1605</v>
      </c>
      <c r="C1301" s="188" t="s">
        <v>1608</v>
      </c>
      <c r="D1301" s="188" t="s">
        <v>5</v>
      </c>
      <c r="E1301" s="209">
        <v>0</v>
      </c>
      <c r="F1301" s="209">
        <v>0</v>
      </c>
      <c r="G1301" s="209">
        <v>0</v>
      </c>
      <c r="H1301" s="209">
        <v>0</v>
      </c>
      <c r="I1301" s="209">
        <v>0</v>
      </c>
      <c r="J1301" s="209">
        <v>0</v>
      </c>
      <c r="K1301" s="209">
        <v>0</v>
      </c>
      <c r="L1301" s="209">
        <v>0</v>
      </c>
      <c r="M1301" s="209">
        <v>0</v>
      </c>
      <c r="N1301" s="209">
        <v>0</v>
      </c>
      <c r="O1301" s="209">
        <v>0</v>
      </c>
      <c r="P1301" s="209">
        <v>0</v>
      </c>
      <c r="Q1301" s="209">
        <v>0</v>
      </c>
      <c r="R1301" s="209">
        <v>0</v>
      </c>
      <c r="S1301" s="209">
        <v>0</v>
      </c>
      <c r="T1301" s="209">
        <v>0</v>
      </c>
      <c r="U1301" s="209">
        <v>0</v>
      </c>
      <c r="V1301" s="209">
        <v>0</v>
      </c>
      <c r="W1301" s="209">
        <v>0</v>
      </c>
      <c r="X1301" s="209">
        <v>0</v>
      </c>
      <c r="Y1301" s="209">
        <v>0</v>
      </c>
      <c r="Z1301" s="209">
        <v>0</v>
      </c>
      <c r="AA1301" s="178">
        <f t="shared" si="40"/>
        <v>0</v>
      </c>
    </row>
  </sheetData>
  <mergeCells count="3">
    <mergeCell ref="B3:C4"/>
    <mergeCell ref="B5:C5"/>
    <mergeCell ref="B6:D6"/>
  </mergeCells>
  <conditionalFormatting sqref="A7:A1301">
    <cfRule type="duplicateValues" dxfId="2" priority="32"/>
  </conditionalFormatting>
  <pageMargins left="0.7" right="0.7" top="0.75" bottom="0.75" header="0.3" footer="0.3"/>
  <pageSetup orientation="portrait" horizontalDpi="4294967295" verticalDpi="4294967295" r:id="rId1"/>
  <headerFooter>
    <oddHeader>&amp;RUG-200396 NWN WP
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294"/>
  <sheetViews>
    <sheetView zoomScale="90" zoomScaleNormal="90" workbookViewId="0">
      <selection activeCell="E2" sqref="E2:F2"/>
    </sheetView>
  </sheetViews>
  <sheetFormatPr defaultColWidth="9.140625" defaultRowHeight="15" outlineLevelCol="1" x14ac:dyDescent="0.25"/>
  <cols>
    <col min="1" max="1" width="11.7109375" style="164" customWidth="1"/>
    <col min="2" max="2" width="18.140625" style="16" customWidth="1"/>
    <col min="3" max="3" width="31.85546875" style="165" customWidth="1"/>
    <col min="4" max="4" width="4.42578125" style="165" customWidth="1"/>
    <col min="5" max="5" width="15.28515625" style="165" customWidth="1"/>
    <col min="6" max="6" width="12.42578125" style="165" customWidth="1"/>
    <col min="7" max="7" width="13.7109375" style="16" customWidth="1"/>
    <col min="8" max="8" width="9.140625" style="165"/>
    <col min="9" max="9" width="23.28515625" style="165" customWidth="1"/>
    <col min="10" max="10" width="20.42578125" style="165" customWidth="1"/>
    <col min="11" max="11" width="27.42578125" style="16" customWidth="1"/>
    <col min="12" max="12" width="13.7109375" style="165" bestFit="1" customWidth="1"/>
    <col min="13" max="13" width="19.5703125" style="165" customWidth="1"/>
    <col min="14" max="15" width="9.140625" style="165"/>
    <col min="16" max="16" width="13.7109375" style="165" bestFit="1" customWidth="1"/>
    <col min="17" max="17" width="24.7109375" style="165" bestFit="1" customWidth="1"/>
    <col min="18" max="18" width="14.5703125" style="165" customWidth="1"/>
    <col min="19" max="19" width="26.42578125" style="165" customWidth="1" outlineLevel="1"/>
    <col min="20" max="20" width="16.7109375" style="164" customWidth="1" outlineLevel="1"/>
    <col min="21" max="21" width="13.7109375" style="16" customWidth="1" outlineLevel="1"/>
    <col min="22" max="22" width="34.28515625" style="174" customWidth="1" outlineLevel="1"/>
    <col min="23" max="23" width="20.140625" style="175" customWidth="1" outlineLevel="1"/>
    <col min="24" max="24" width="43.85546875" style="264" customWidth="1" outlineLevel="1"/>
    <col min="25" max="25" width="9.140625" style="265" customWidth="1" outlineLevel="1"/>
    <col min="26" max="26" width="9.140625" style="165" customWidth="1" outlineLevel="1"/>
    <col min="27" max="27" width="7.5703125" style="173" customWidth="1" outlineLevel="1"/>
    <col min="28" max="28" width="5.7109375" style="173" customWidth="1" outlineLevel="1"/>
    <col min="29" max="29" width="49.7109375" style="173" customWidth="1" outlineLevel="1"/>
    <col min="30" max="16384" width="9.140625" style="165"/>
  </cols>
  <sheetData>
    <row r="1" spans="1:29" x14ac:dyDescent="0.25">
      <c r="A1" s="258"/>
      <c r="B1" s="144"/>
      <c r="E1" s="259"/>
      <c r="F1" s="260"/>
      <c r="G1" s="261"/>
      <c r="H1" s="260"/>
      <c r="I1" s="260"/>
      <c r="J1" s="260"/>
      <c r="K1" s="262"/>
      <c r="L1" s="259"/>
      <c r="M1" s="260"/>
      <c r="N1" s="260"/>
      <c r="O1" s="260"/>
      <c r="P1" s="260"/>
      <c r="Q1" s="263"/>
      <c r="AA1" s="173" t="s">
        <v>3699</v>
      </c>
    </row>
    <row r="2" spans="1:29" x14ac:dyDescent="0.25">
      <c r="A2" s="258"/>
      <c r="B2" s="144" t="s">
        <v>3460</v>
      </c>
      <c r="E2" s="312" t="s">
        <v>3459</v>
      </c>
      <c r="F2" s="313"/>
      <c r="G2" s="180"/>
      <c r="H2" s="59"/>
      <c r="I2" s="59"/>
      <c r="J2" s="59"/>
      <c r="K2" s="181"/>
      <c r="L2" s="312" t="s">
        <v>3824</v>
      </c>
      <c r="M2" s="313"/>
      <c r="N2" s="313"/>
      <c r="O2" s="59"/>
      <c r="P2" s="59"/>
      <c r="Q2" s="151"/>
      <c r="AA2" s="173" t="s">
        <v>3700</v>
      </c>
    </row>
    <row r="3" spans="1:29" x14ac:dyDescent="0.25">
      <c r="A3" s="258" t="s">
        <v>0</v>
      </c>
      <c r="B3" s="144" t="s">
        <v>1</v>
      </c>
      <c r="E3" s="312" t="s">
        <v>3461</v>
      </c>
      <c r="F3" s="313"/>
      <c r="G3" s="180"/>
      <c r="H3" s="59"/>
      <c r="I3" s="59"/>
      <c r="J3" s="59"/>
      <c r="K3" s="181"/>
      <c r="L3" s="312" t="s">
        <v>3546</v>
      </c>
      <c r="M3" s="313"/>
      <c r="N3" s="313"/>
      <c r="O3" s="59"/>
      <c r="P3" s="59"/>
      <c r="Q3" s="151"/>
      <c r="V3" s="266" t="s">
        <v>3744</v>
      </c>
      <c r="AA3" s="173" t="s">
        <v>3592</v>
      </c>
    </row>
    <row r="4" spans="1:29" ht="30" x14ac:dyDescent="0.25">
      <c r="E4" s="267" t="s">
        <v>3463</v>
      </c>
      <c r="F4" s="268"/>
      <c r="G4" s="269" t="s">
        <v>3460</v>
      </c>
      <c r="H4" s="268"/>
      <c r="I4" s="268" t="s">
        <v>3462</v>
      </c>
      <c r="J4" s="268" t="s">
        <v>3464</v>
      </c>
      <c r="K4" s="270" t="s">
        <v>3468</v>
      </c>
      <c r="L4" s="271" t="s">
        <v>3461</v>
      </c>
      <c r="M4" s="272"/>
      <c r="N4" s="272"/>
      <c r="O4" s="268" t="s">
        <v>3583</v>
      </c>
      <c r="P4" s="268" t="s">
        <v>3585</v>
      </c>
      <c r="Q4" s="151"/>
      <c r="R4" s="173"/>
      <c r="S4" s="273" t="s">
        <v>3697</v>
      </c>
      <c r="T4" s="274" t="s">
        <v>3696</v>
      </c>
      <c r="U4" s="275" t="s">
        <v>3698</v>
      </c>
      <c r="V4" s="266" t="s">
        <v>3468</v>
      </c>
      <c r="W4" s="276" t="s">
        <v>3742</v>
      </c>
      <c r="X4" s="277" t="s">
        <v>3743</v>
      </c>
    </row>
    <row r="5" spans="1:29" x14ac:dyDescent="0.25">
      <c r="A5" s="164" t="s">
        <v>2</v>
      </c>
      <c r="B5" s="16">
        <v>7</v>
      </c>
      <c r="C5" s="165" t="s">
        <v>3</v>
      </c>
      <c r="E5" s="179" t="s">
        <v>4</v>
      </c>
      <c r="F5" s="59" t="str">
        <f>RIGHT(E5,6)</f>
        <v>101000</v>
      </c>
      <c r="G5" s="180">
        <f t="shared" ref="G5:G68" si="0">SUMIF($A$5:$A$655,F5,$B$5:$B$655)</f>
        <v>7</v>
      </c>
      <c r="H5" s="59" t="str">
        <f>IF(G5=0,"ADD","")</f>
        <v/>
      </c>
      <c r="I5" s="59" t="str">
        <f>IF(H5="ADD",VLOOKUP(F5,'SAP Data'!$A$12:$B$1295,2,FALSE),"")</f>
        <v/>
      </c>
      <c r="J5" s="59"/>
      <c r="K5" s="181">
        <f>IF(G5&gt;0,G5,J5)</f>
        <v>7</v>
      </c>
      <c r="L5" s="150" t="s">
        <v>1739</v>
      </c>
      <c r="M5" s="59" t="e">
        <f t="shared" ref="M5:M68" si="1">VLOOKUP(L5,$F$5:$K$975,6,FALSE)</f>
        <v>#N/A</v>
      </c>
      <c r="N5" s="59" t="str">
        <f>IFERROR(M5,"ADD")</f>
        <v>ADD</v>
      </c>
      <c r="O5" s="59"/>
      <c r="P5" s="59" t="str">
        <f>IF(O5&gt;0,O5,N5)</f>
        <v>ADD</v>
      </c>
      <c r="Q5" s="151"/>
      <c r="S5" s="165" t="s">
        <v>1738</v>
      </c>
      <c r="T5" s="164">
        <v>50018</v>
      </c>
      <c r="U5" s="16" t="str">
        <f>IF(T5&gt;30000000,RIGHT(T5,6),"")</f>
        <v/>
      </c>
      <c r="V5" s="174" t="s">
        <v>3741</v>
      </c>
      <c r="W5" s="175" t="s">
        <v>3741</v>
      </c>
      <c r="X5" s="264" t="e">
        <f>VLOOKUP(V5,AA:AC,3,FALSE)</f>
        <v>#N/A</v>
      </c>
      <c r="AA5" s="269" t="s">
        <v>3857</v>
      </c>
      <c r="AB5" s="268" t="s">
        <v>3858</v>
      </c>
      <c r="AC5" s="268" t="s">
        <v>3859</v>
      </c>
    </row>
    <row r="6" spans="1:29" x14ac:dyDescent="0.25">
      <c r="A6" s="278" t="s">
        <v>3549</v>
      </c>
      <c r="B6" s="16">
        <v>7</v>
      </c>
      <c r="C6" s="165" t="s">
        <v>3484</v>
      </c>
      <c r="E6" s="179" t="s">
        <v>1749</v>
      </c>
      <c r="F6" s="59" t="str">
        <f t="shared" ref="F6:F77" si="2">RIGHT(E6,6)</f>
        <v>101500</v>
      </c>
      <c r="G6" s="180">
        <f t="shared" si="0"/>
        <v>0</v>
      </c>
      <c r="H6" s="59" t="str">
        <f>IF(G6=0,"ADD","")</f>
        <v>ADD</v>
      </c>
      <c r="I6" s="59" t="str">
        <f>IF(H6="ADD",VLOOKUP(F6,'SAP Data'!$A$12:$B$1295,2,FALSE),"")</f>
        <v>PLANT RECLASS-LEASE</v>
      </c>
      <c r="J6" s="59">
        <v>7</v>
      </c>
      <c r="K6" s="181">
        <f t="shared" ref="K6:K77" si="3">IF(G6&gt;0,G6,J6)</f>
        <v>7</v>
      </c>
      <c r="L6" s="150" t="s">
        <v>1741</v>
      </c>
      <c r="M6" s="59" t="e">
        <f t="shared" si="1"/>
        <v>#N/A</v>
      </c>
      <c r="N6" s="59" t="str">
        <f t="shared" ref="N6:N77" si="4">IFERROR(M6,"ADD")</f>
        <v>ADD</v>
      </c>
      <c r="O6" s="59"/>
      <c r="P6" s="59" t="str">
        <f t="shared" ref="P6:P77" si="5">IF(O6&gt;0,O6,N6)</f>
        <v>ADD</v>
      </c>
      <c r="Q6" s="151"/>
      <c r="S6" s="165" t="s">
        <v>1740</v>
      </c>
      <c r="T6" s="164">
        <v>50019</v>
      </c>
      <c r="U6" s="16" t="str">
        <f t="shared" ref="U6:U69" si="6">IF(T6&gt;30000000,RIGHT(T6,6),"")</f>
        <v/>
      </c>
      <c r="V6" s="174" t="s">
        <v>3741</v>
      </c>
      <c r="W6" s="175" t="s">
        <v>3741</v>
      </c>
      <c r="X6" s="264" t="e">
        <f t="shared" ref="X6:X69" si="7">VLOOKUP(V6,AA:AC,3,FALSE)</f>
        <v>#N/A</v>
      </c>
      <c r="AA6" s="144"/>
      <c r="AB6" s="173" t="s">
        <v>1609</v>
      </c>
    </row>
    <row r="7" spans="1:29" s="279" customFormat="1" x14ac:dyDescent="0.25">
      <c r="A7" s="164" t="s">
        <v>6</v>
      </c>
      <c r="B7" s="16">
        <v>11</v>
      </c>
      <c r="C7" s="165" t="s">
        <v>7</v>
      </c>
      <c r="D7" s="165"/>
      <c r="E7" s="179" t="s">
        <v>3599</v>
      </c>
      <c r="F7" s="59" t="str">
        <f>RIGHT(E7,6)</f>
        <v>101501</v>
      </c>
      <c r="G7" s="180">
        <f t="shared" si="0"/>
        <v>0</v>
      </c>
      <c r="H7" s="59" t="str">
        <f>IF(G7=0,"ADD","")</f>
        <v>ADD</v>
      </c>
      <c r="I7" s="59" t="str">
        <f>IF(H7="ADD",VLOOKUP(F7,'SAP Data'!$A$12:$B$1295,2,FALSE),"")</f>
        <v>N. MIST GROSS PT OFF</v>
      </c>
      <c r="J7" s="182">
        <v>7</v>
      </c>
      <c r="K7" s="181">
        <f>IF(G7&gt;0,G7,J7)</f>
        <v>7</v>
      </c>
      <c r="L7" s="150"/>
      <c r="M7" s="59" t="e">
        <f t="shared" si="1"/>
        <v>#N/A</v>
      </c>
      <c r="N7" s="59" t="str">
        <f>IFERROR(M7,"ADD")</f>
        <v>ADD</v>
      </c>
      <c r="O7" s="59"/>
      <c r="P7" s="59" t="str">
        <f>IF(O7&gt;0,O7,N7)</f>
        <v>ADD</v>
      </c>
      <c r="Q7" s="151"/>
      <c r="R7" s="165"/>
      <c r="S7" s="165" t="s">
        <v>3482</v>
      </c>
      <c r="T7" s="164">
        <v>5001111</v>
      </c>
      <c r="U7" s="16" t="str">
        <f t="shared" si="6"/>
        <v/>
      </c>
      <c r="V7" s="174" t="s">
        <v>3741</v>
      </c>
      <c r="W7" s="175" t="s">
        <v>3741</v>
      </c>
      <c r="X7" s="264" t="e">
        <f t="shared" si="7"/>
        <v>#N/A</v>
      </c>
      <c r="Y7" s="265"/>
      <c r="AA7" s="144">
        <v>1</v>
      </c>
      <c r="AB7" s="173"/>
      <c r="AC7" s="173" t="s">
        <v>3701</v>
      </c>
    </row>
    <row r="8" spans="1:29" x14ac:dyDescent="0.25">
      <c r="A8" s="164">
        <v>105001</v>
      </c>
      <c r="B8" s="143">
        <v>7</v>
      </c>
      <c r="C8" s="165" t="s">
        <v>3598</v>
      </c>
      <c r="E8" s="179" t="s">
        <v>3485</v>
      </c>
      <c r="F8" s="59" t="str">
        <f>RIGHT(E8,6)</f>
        <v>101601</v>
      </c>
      <c r="G8" s="180">
        <f t="shared" si="0"/>
        <v>7</v>
      </c>
      <c r="H8" s="59" t="str">
        <f>IF(G8=0,"ADD","")</f>
        <v/>
      </c>
      <c r="I8" s="59" t="str">
        <f>IF(H8="ADD",VLOOKUP(F8,'SAP Data'!$A$12:$B$1295,2,FALSE),"")</f>
        <v/>
      </c>
      <c r="J8" s="59"/>
      <c r="K8" s="181">
        <f>IF(G8&gt;0,G8,J8)</f>
        <v>7</v>
      </c>
      <c r="L8" s="150" t="s">
        <v>3547</v>
      </c>
      <c r="M8" s="59" t="e">
        <f t="shared" si="1"/>
        <v>#N/A</v>
      </c>
      <c r="N8" s="59" t="str">
        <f t="shared" si="4"/>
        <v>ADD</v>
      </c>
      <c r="O8" s="59"/>
      <c r="P8" s="59" t="str">
        <f t="shared" si="5"/>
        <v>ADD</v>
      </c>
      <c r="Q8" s="151"/>
      <c r="S8" s="165" t="s">
        <v>3483</v>
      </c>
      <c r="T8" s="164">
        <v>5001112</v>
      </c>
      <c r="U8" s="16" t="str">
        <f t="shared" si="6"/>
        <v/>
      </c>
      <c r="V8" s="174" t="s">
        <v>3741</v>
      </c>
      <c r="W8" s="175" t="s">
        <v>3741</v>
      </c>
      <c r="X8" s="264" t="e">
        <f t="shared" si="7"/>
        <v>#N/A</v>
      </c>
      <c r="AA8" s="144">
        <v>2</v>
      </c>
      <c r="AC8" s="173" t="s">
        <v>3702</v>
      </c>
    </row>
    <row r="9" spans="1:29" s="279" customFormat="1" x14ac:dyDescent="0.25">
      <c r="A9" s="164" t="s">
        <v>9</v>
      </c>
      <c r="B9" s="16">
        <v>7</v>
      </c>
      <c r="C9" s="165" t="s">
        <v>10</v>
      </c>
      <c r="D9" s="165"/>
      <c r="E9" s="179" t="s">
        <v>1751</v>
      </c>
      <c r="F9" s="59" t="str">
        <f t="shared" si="2"/>
        <v>101666</v>
      </c>
      <c r="G9" s="180">
        <f t="shared" si="0"/>
        <v>0</v>
      </c>
      <c r="H9" s="59" t="str">
        <f t="shared" ref="H9:H77" si="8">IF(G9=0,"ADD","")</f>
        <v>ADD</v>
      </c>
      <c r="I9" s="59" t="str">
        <f>IF(H9="ADD",VLOOKUP(F9,'SAP Data'!$A$12:$B$1295,2,FALSE),"")</f>
        <v>UTIL PL IN SVCE CNVS</v>
      </c>
      <c r="J9" s="59">
        <v>7</v>
      </c>
      <c r="K9" s="181">
        <f t="shared" si="3"/>
        <v>7</v>
      </c>
      <c r="L9" s="150" t="s">
        <v>3547</v>
      </c>
      <c r="M9" s="59" t="e">
        <f t="shared" si="1"/>
        <v>#N/A</v>
      </c>
      <c r="N9" s="59" t="str">
        <f>IFERROR(M9,"ADD")</f>
        <v>ADD</v>
      </c>
      <c r="O9" s="59"/>
      <c r="P9" s="59" t="str">
        <f>IF(O9&gt;0,O9,N9)</f>
        <v>ADD</v>
      </c>
      <c r="Q9" s="151"/>
      <c r="R9" s="165"/>
      <c r="S9" s="165" t="s">
        <v>3484</v>
      </c>
      <c r="T9" s="164" t="s">
        <v>3485</v>
      </c>
      <c r="U9" s="16" t="str">
        <f t="shared" si="6"/>
        <v>101601</v>
      </c>
      <c r="V9" s="174" t="s">
        <v>3741</v>
      </c>
      <c r="W9" s="175" t="s">
        <v>3741</v>
      </c>
      <c r="X9" s="264" t="e">
        <f t="shared" si="7"/>
        <v>#N/A</v>
      </c>
      <c r="Y9" s="265"/>
      <c r="AA9" s="144">
        <v>3</v>
      </c>
      <c r="AB9" s="173"/>
      <c r="AC9" s="173" t="s">
        <v>3703</v>
      </c>
    </row>
    <row r="10" spans="1:29" x14ac:dyDescent="0.25">
      <c r="A10" s="164">
        <v>106001</v>
      </c>
      <c r="B10" s="16">
        <v>13</v>
      </c>
      <c r="C10" s="165" t="s">
        <v>3600</v>
      </c>
      <c r="E10" s="179" t="s">
        <v>3601</v>
      </c>
      <c r="F10" s="59" t="str">
        <f>RIGHT(E10,6)</f>
        <v>106001</v>
      </c>
      <c r="G10" s="180">
        <f t="shared" si="0"/>
        <v>13</v>
      </c>
      <c r="H10" s="59" t="str">
        <f>IF(G10=0,"ADD","")</f>
        <v/>
      </c>
      <c r="I10" s="59" t="str">
        <f>IF(H10="ADD",VLOOKUP(F10,'SAP Data'!$A$12:$B$1295,2,FALSE),"")</f>
        <v/>
      </c>
      <c r="J10" s="59">
        <v>13</v>
      </c>
      <c r="K10" s="181">
        <f>IF(G10&gt;0,G10,J10)</f>
        <v>13</v>
      </c>
      <c r="L10" s="150" t="s">
        <v>3548</v>
      </c>
      <c r="M10" s="59" t="e">
        <f t="shared" si="1"/>
        <v>#N/A</v>
      </c>
      <c r="N10" s="59" t="str">
        <f t="shared" si="4"/>
        <v>ADD</v>
      </c>
      <c r="O10" s="59"/>
      <c r="P10" s="59" t="str">
        <f t="shared" si="5"/>
        <v>ADD</v>
      </c>
      <c r="Q10" s="151"/>
      <c r="S10" s="165" t="s">
        <v>3486</v>
      </c>
      <c r="T10" s="164" t="s">
        <v>3487</v>
      </c>
      <c r="U10" s="16" t="str">
        <f t="shared" si="6"/>
        <v>108601</v>
      </c>
      <c r="V10" s="174" t="s">
        <v>3741</v>
      </c>
      <c r="W10" s="175" t="s">
        <v>3741</v>
      </c>
      <c r="X10" s="264" t="e">
        <f t="shared" si="7"/>
        <v>#N/A</v>
      </c>
      <c r="AA10" s="144">
        <v>4</v>
      </c>
      <c r="AC10" s="173" t="s">
        <v>3704</v>
      </c>
    </row>
    <row r="11" spans="1:29" x14ac:dyDescent="0.25">
      <c r="A11" s="164" t="s">
        <v>12</v>
      </c>
      <c r="B11" s="16">
        <v>16</v>
      </c>
      <c r="C11" s="165" t="s">
        <v>13</v>
      </c>
      <c r="E11" s="179" t="s">
        <v>8</v>
      </c>
      <c r="F11" s="59" t="str">
        <f t="shared" si="2"/>
        <v>105000</v>
      </c>
      <c r="G11" s="180">
        <f t="shared" si="0"/>
        <v>11</v>
      </c>
      <c r="H11" s="59" t="str">
        <f t="shared" si="8"/>
        <v/>
      </c>
      <c r="I11" s="59" t="str">
        <f>IF(H11="ADD",VLOOKUP(F11,'SAP Data'!$A$12:$B$1295,2,FALSE),"")</f>
        <v/>
      </c>
      <c r="J11" s="59"/>
      <c r="K11" s="181">
        <f t="shared" si="3"/>
        <v>11</v>
      </c>
      <c r="L11" s="184" t="s">
        <v>3549</v>
      </c>
      <c r="M11" s="59">
        <f t="shared" si="1"/>
        <v>7</v>
      </c>
      <c r="N11" s="59">
        <f>IFERROR(M11,"ADD")</f>
        <v>7</v>
      </c>
      <c r="O11" s="59"/>
      <c r="P11" s="59">
        <f>IF(O11&gt;0,O11,N11)</f>
        <v>7</v>
      </c>
      <c r="Q11" s="151" t="str">
        <f>VLOOKUP(L11,'SAP Data'!$A$7:$B$1304,2,FALSE)</f>
        <v>FIN UTIL LEAS ASSET</v>
      </c>
      <c r="S11" s="165" t="s">
        <v>1742</v>
      </c>
      <c r="T11" s="164">
        <v>500114</v>
      </c>
      <c r="U11" s="16" t="str">
        <f t="shared" si="6"/>
        <v/>
      </c>
      <c r="V11" s="174" t="s">
        <v>3741</v>
      </c>
      <c r="W11" s="175" t="s">
        <v>3741</v>
      </c>
      <c r="X11" s="264" t="e">
        <f t="shared" si="7"/>
        <v>#N/A</v>
      </c>
      <c r="AA11" s="144">
        <v>5</v>
      </c>
      <c r="AC11" s="173" t="s">
        <v>3705</v>
      </c>
    </row>
    <row r="12" spans="1:29" x14ac:dyDescent="0.25">
      <c r="A12" s="164" t="s">
        <v>15</v>
      </c>
      <c r="B12" s="16">
        <v>16</v>
      </c>
      <c r="C12" s="165" t="s">
        <v>13</v>
      </c>
      <c r="E12" s="179" t="s">
        <v>11</v>
      </c>
      <c r="F12" s="59" t="str">
        <f t="shared" si="2"/>
        <v>106000</v>
      </c>
      <c r="G12" s="180">
        <f t="shared" si="0"/>
        <v>7</v>
      </c>
      <c r="H12" s="59" t="str">
        <f t="shared" si="8"/>
        <v/>
      </c>
      <c r="I12" s="59" t="str">
        <f>IF(H12="ADD",VLOOKUP(F12,'SAP Data'!$A$12:$B$1295,2,FALSE),"")</f>
        <v/>
      </c>
      <c r="J12" s="59"/>
      <c r="K12" s="181">
        <f t="shared" si="3"/>
        <v>7</v>
      </c>
      <c r="L12" s="150" t="s">
        <v>1743</v>
      </c>
      <c r="M12" s="59" t="e">
        <f t="shared" si="1"/>
        <v>#N/A</v>
      </c>
      <c r="N12" s="59" t="str">
        <f t="shared" si="4"/>
        <v>ADD</v>
      </c>
      <c r="O12" s="59"/>
      <c r="P12" s="59" t="str">
        <f t="shared" si="5"/>
        <v>ADD</v>
      </c>
      <c r="Q12" s="151"/>
      <c r="S12" s="165" t="s">
        <v>1744</v>
      </c>
      <c r="T12" s="164">
        <v>500118</v>
      </c>
      <c r="U12" s="16" t="str">
        <f t="shared" si="6"/>
        <v/>
      </c>
      <c r="V12" s="174" t="s">
        <v>3741</v>
      </c>
      <c r="W12" s="175" t="s">
        <v>3741</v>
      </c>
      <c r="X12" s="264" t="e">
        <f t="shared" si="7"/>
        <v>#N/A</v>
      </c>
      <c r="AA12" s="144">
        <v>6</v>
      </c>
      <c r="AC12" s="173" t="s">
        <v>3706</v>
      </c>
    </row>
    <row r="13" spans="1:29" x14ac:dyDescent="0.25">
      <c r="A13" s="164" t="s">
        <v>17</v>
      </c>
      <c r="B13" s="16">
        <v>16</v>
      </c>
      <c r="C13" s="165" t="s">
        <v>18</v>
      </c>
      <c r="E13" s="179" t="s">
        <v>14</v>
      </c>
      <c r="F13" s="59" t="str">
        <f t="shared" si="2"/>
        <v>107000</v>
      </c>
      <c r="G13" s="180">
        <f t="shared" si="0"/>
        <v>16</v>
      </c>
      <c r="H13" s="59" t="str">
        <f t="shared" si="8"/>
        <v/>
      </c>
      <c r="I13" s="59" t="str">
        <f>IF(H13="ADD",VLOOKUP(F13,'SAP Data'!$A$12:$B$1295,2,FALSE),"")</f>
        <v/>
      </c>
      <c r="J13" s="59"/>
      <c r="K13" s="181">
        <f t="shared" si="3"/>
        <v>16</v>
      </c>
      <c r="L13" s="150" t="s">
        <v>1745</v>
      </c>
      <c r="M13" s="59" t="e">
        <f t="shared" si="1"/>
        <v>#N/A</v>
      </c>
      <c r="N13" s="59" t="str">
        <f t="shared" si="4"/>
        <v>ADD</v>
      </c>
      <c r="O13" s="59"/>
      <c r="P13" s="59" t="str">
        <f t="shared" si="5"/>
        <v>ADD</v>
      </c>
      <c r="Q13" s="151"/>
      <c r="S13" s="165" t="s">
        <v>1746</v>
      </c>
      <c r="T13" s="164">
        <v>500115</v>
      </c>
      <c r="U13" s="16" t="str">
        <f t="shared" si="6"/>
        <v/>
      </c>
      <c r="V13" s="174" t="s">
        <v>3741</v>
      </c>
      <c r="W13" s="175" t="s">
        <v>3741</v>
      </c>
      <c r="X13" s="264" t="e">
        <f t="shared" si="7"/>
        <v>#N/A</v>
      </c>
      <c r="AA13" s="144"/>
    </row>
    <row r="14" spans="1:29" x14ac:dyDescent="0.25">
      <c r="A14" s="164" t="s">
        <v>20</v>
      </c>
      <c r="B14" s="16">
        <v>16</v>
      </c>
      <c r="C14" s="165" t="s">
        <v>21</v>
      </c>
      <c r="E14" s="179" t="s">
        <v>16</v>
      </c>
      <c r="F14" s="59" t="str">
        <f t="shared" si="2"/>
        <v>107666</v>
      </c>
      <c r="G14" s="180">
        <f t="shared" si="0"/>
        <v>16</v>
      </c>
      <c r="H14" s="59" t="str">
        <f t="shared" si="8"/>
        <v/>
      </c>
      <c r="I14" s="59" t="str">
        <f>IF(H14="ADD",VLOOKUP(F14,'SAP Data'!$A$12:$B$1295,2,FALSE),"")</f>
        <v/>
      </c>
      <c r="J14" s="59"/>
      <c r="K14" s="181">
        <f t="shared" si="3"/>
        <v>16</v>
      </c>
      <c r="L14" s="150" t="s">
        <v>1747</v>
      </c>
      <c r="M14" s="59" t="e">
        <f t="shared" si="1"/>
        <v>#N/A</v>
      </c>
      <c r="N14" s="59" t="str">
        <f t="shared" si="4"/>
        <v>ADD</v>
      </c>
      <c r="O14" s="59"/>
      <c r="P14" s="59" t="str">
        <f t="shared" si="5"/>
        <v>ADD</v>
      </c>
      <c r="Q14" s="151"/>
      <c r="S14" s="165" t="s">
        <v>3</v>
      </c>
      <c r="T14" s="164" t="s">
        <v>4</v>
      </c>
      <c r="U14" s="16" t="str">
        <f t="shared" si="6"/>
        <v>101000</v>
      </c>
      <c r="V14" s="174">
        <v>7</v>
      </c>
      <c r="W14" s="175">
        <v>7</v>
      </c>
      <c r="X14" s="264" t="str">
        <f t="shared" si="7"/>
        <v>Plant in Service</v>
      </c>
      <c r="AA14" s="144"/>
      <c r="AB14" s="173" t="s">
        <v>3707</v>
      </c>
    </row>
    <row r="15" spans="1:29" x14ac:dyDescent="0.25">
      <c r="A15" s="164" t="s">
        <v>45</v>
      </c>
      <c r="B15" s="16">
        <v>8</v>
      </c>
      <c r="C15" s="165" t="s">
        <v>46</v>
      </c>
      <c r="E15" s="179" t="s">
        <v>19</v>
      </c>
      <c r="F15" s="59" t="str">
        <f t="shared" si="2"/>
        <v>107700</v>
      </c>
      <c r="G15" s="180">
        <f t="shared" si="0"/>
        <v>16</v>
      </c>
      <c r="H15" s="59" t="str">
        <f t="shared" si="8"/>
        <v/>
      </c>
      <c r="I15" s="59" t="str">
        <f>IF(H15="ADD",VLOOKUP(F15,'SAP Data'!$A$12:$B$1295,2,FALSE),"")</f>
        <v/>
      </c>
      <c r="J15" s="59"/>
      <c r="K15" s="181">
        <f t="shared" si="3"/>
        <v>16</v>
      </c>
      <c r="L15" s="150" t="s">
        <v>2</v>
      </c>
      <c r="M15" s="59">
        <f t="shared" si="1"/>
        <v>7</v>
      </c>
      <c r="N15" s="59">
        <f>IFERROR(M15,"ADD")</f>
        <v>7</v>
      </c>
      <c r="O15" s="59"/>
      <c r="P15" s="59">
        <f t="shared" si="5"/>
        <v>7</v>
      </c>
      <c r="Q15" s="151" t="str">
        <f>VLOOKUP(L15,'SAP Data'!$A$7:$B$1304,2,FALSE)</f>
        <v>UTIL PLANT IN SVCE</v>
      </c>
      <c r="S15" s="165" t="s">
        <v>1748</v>
      </c>
      <c r="T15" s="164" t="s">
        <v>1749</v>
      </c>
      <c r="U15" s="16" t="str">
        <f t="shared" si="6"/>
        <v>101500</v>
      </c>
      <c r="V15" s="174">
        <v>7</v>
      </c>
      <c r="W15" s="175">
        <v>7</v>
      </c>
      <c r="X15" s="264" t="str">
        <f t="shared" si="7"/>
        <v>Plant in Service</v>
      </c>
      <c r="AA15" s="144"/>
      <c r="AB15" s="173" t="s">
        <v>3708</v>
      </c>
    </row>
    <row r="16" spans="1:29" x14ac:dyDescent="0.25">
      <c r="A16" s="164" t="s">
        <v>48</v>
      </c>
      <c r="B16" s="16">
        <v>8</v>
      </c>
      <c r="C16" s="165" t="s">
        <v>49</v>
      </c>
      <c r="E16" s="179" t="s">
        <v>22</v>
      </c>
      <c r="F16" s="59" t="str">
        <f t="shared" si="2"/>
        <v>107707</v>
      </c>
      <c r="G16" s="180">
        <f t="shared" si="0"/>
        <v>16</v>
      </c>
      <c r="H16" s="59" t="str">
        <f t="shared" si="8"/>
        <v/>
      </c>
      <c r="I16" s="59" t="str">
        <f>IF(H16="ADD",VLOOKUP(F16,'SAP Data'!$A$12:$B$1295,2,FALSE),"")</f>
        <v/>
      </c>
      <c r="J16" s="59"/>
      <c r="K16" s="181">
        <f t="shared" si="3"/>
        <v>16</v>
      </c>
      <c r="L16" s="150" t="s">
        <v>2937</v>
      </c>
      <c r="M16" s="59">
        <f t="shared" si="1"/>
        <v>7</v>
      </c>
      <c r="N16" s="59">
        <f t="shared" si="4"/>
        <v>7</v>
      </c>
      <c r="O16" s="59"/>
      <c r="P16" s="59">
        <f t="shared" si="5"/>
        <v>7</v>
      </c>
      <c r="Q16" s="151" t="str">
        <f>VLOOKUP(L16,'SAP Data'!$A$7:$B$1304,2,FALSE)</f>
        <v>PLANT RECLASS-LEASE</v>
      </c>
      <c r="S16" s="165" t="s">
        <v>3598</v>
      </c>
      <c r="T16" s="164" t="s">
        <v>3599</v>
      </c>
      <c r="U16" s="16" t="str">
        <f t="shared" si="6"/>
        <v>101501</v>
      </c>
      <c r="V16" s="174">
        <v>17</v>
      </c>
      <c r="W16" s="175" t="s">
        <v>3741</v>
      </c>
      <c r="X16" s="264" t="str">
        <f t="shared" si="7"/>
        <v>Non-Utility Property</v>
      </c>
      <c r="AA16" s="144">
        <v>7</v>
      </c>
      <c r="AC16" s="173" t="s">
        <v>3709</v>
      </c>
    </row>
    <row r="17" spans="1:29" x14ac:dyDescent="0.25">
      <c r="A17" s="164" t="s">
        <v>51</v>
      </c>
      <c r="B17" s="16">
        <v>8</v>
      </c>
      <c r="C17" s="165" t="s">
        <v>52</v>
      </c>
      <c r="E17" s="179" t="s">
        <v>25</v>
      </c>
      <c r="F17" s="59" t="str">
        <f t="shared" si="2"/>
        <v>117001</v>
      </c>
      <c r="G17" s="180">
        <f t="shared" si="0"/>
        <v>10</v>
      </c>
      <c r="H17" s="59" t="str">
        <f t="shared" si="8"/>
        <v/>
      </c>
      <c r="I17" s="59" t="str">
        <f>IF(H17="ADD",VLOOKUP(F17,'SAP Data'!$A$12:$B$1295,2,FALSE),"")</f>
        <v/>
      </c>
      <c r="J17" s="59"/>
      <c r="K17" s="181">
        <f t="shared" si="3"/>
        <v>10</v>
      </c>
      <c r="L17" s="150" t="s">
        <v>3654</v>
      </c>
      <c r="M17" s="59">
        <f>VLOOKUP(L17,$F$5:$K$975,6,FALSE)</f>
        <v>7</v>
      </c>
      <c r="N17" s="59">
        <f>IFERROR(M17,"ADD")</f>
        <v>7</v>
      </c>
      <c r="O17" s="59"/>
      <c r="P17" s="59">
        <f>IF(O17&gt;0,O17,N17)</f>
        <v>7</v>
      </c>
      <c r="Q17" s="151" t="str">
        <f>VLOOKUP(L17,'SAP Data'!$A$7:$B$1304,2,FALSE)</f>
        <v>N. MIST GROSS PT OFF</v>
      </c>
      <c r="S17" s="165" t="s">
        <v>1750</v>
      </c>
      <c r="T17" s="164" t="s">
        <v>1751</v>
      </c>
      <c r="U17" s="16" t="str">
        <f t="shared" si="6"/>
        <v>101666</v>
      </c>
      <c r="V17" s="174">
        <v>7</v>
      </c>
      <c r="W17" s="175">
        <v>7</v>
      </c>
      <c r="X17" s="264" t="str">
        <f t="shared" si="7"/>
        <v>Plant in Service</v>
      </c>
      <c r="AA17" s="144">
        <v>8</v>
      </c>
      <c r="AC17" s="173" t="s">
        <v>3456</v>
      </c>
    </row>
    <row r="18" spans="1:29" x14ac:dyDescent="0.25">
      <c r="A18" s="164" t="s">
        <v>54</v>
      </c>
      <c r="B18" s="16">
        <v>8</v>
      </c>
      <c r="C18" s="165" t="s">
        <v>55</v>
      </c>
      <c r="E18" s="179" t="s">
        <v>28</v>
      </c>
      <c r="F18" s="59" t="str">
        <f t="shared" si="2"/>
        <v>117002</v>
      </c>
      <c r="G18" s="180">
        <f t="shared" si="0"/>
        <v>10</v>
      </c>
      <c r="H18" s="59" t="str">
        <f t="shared" si="8"/>
        <v/>
      </c>
      <c r="I18" s="59" t="str">
        <f>IF(H18="ADD",VLOOKUP(F18,'SAP Data'!$A$12:$B$1295,2,FALSE),"")</f>
        <v/>
      </c>
      <c r="J18" s="59"/>
      <c r="K18" s="181">
        <f t="shared" si="3"/>
        <v>10</v>
      </c>
      <c r="L18" s="150" t="s">
        <v>2938</v>
      </c>
      <c r="M18" s="59">
        <f t="shared" si="1"/>
        <v>7</v>
      </c>
      <c r="N18" s="59">
        <f t="shared" si="4"/>
        <v>7</v>
      </c>
      <c r="O18" s="59"/>
      <c r="P18" s="59">
        <f t="shared" si="5"/>
        <v>7</v>
      </c>
      <c r="Q18" s="151" t="str">
        <f>VLOOKUP(L18,'SAP Data'!$A$7:$B$1304,2,FALSE)</f>
        <v>UTIL PL IN SVCE CNVS</v>
      </c>
      <c r="S18" s="165" t="s">
        <v>7</v>
      </c>
      <c r="T18" s="164" t="s">
        <v>8</v>
      </c>
      <c r="U18" s="16" t="str">
        <f t="shared" si="6"/>
        <v>105000</v>
      </c>
      <c r="V18" s="174">
        <v>11</v>
      </c>
      <c r="W18" s="175">
        <v>11</v>
      </c>
      <c r="X18" s="264" t="str">
        <f t="shared" si="7"/>
        <v>Property Held for Future Use</v>
      </c>
      <c r="AA18" s="144">
        <v>9</v>
      </c>
      <c r="AC18" s="173" t="s">
        <v>3710</v>
      </c>
    </row>
    <row r="19" spans="1:29" x14ac:dyDescent="0.25">
      <c r="A19" s="164" t="s">
        <v>3661</v>
      </c>
      <c r="B19" s="143">
        <v>13</v>
      </c>
      <c r="C19" s="165" t="s">
        <v>3602</v>
      </c>
      <c r="E19" s="179" t="s">
        <v>30</v>
      </c>
      <c r="F19" s="59" t="str">
        <f t="shared" si="2"/>
        <v>117003</v>
      </c>
      <c r="G19" s="180">
        <f t="shared" si="0"/>
        <v>10</v>
      </c>
      <c r="H19" s="59" t="str">
        <f t="shared" si="8"/>
        <v/>
      </c>
      <c r="I19" s="59" t="str">
        <f>IF(H19="ADD",VLOOKUP(F19,'SAP Data'!$A$12:$B$1295,2,FALSE),"")</f>
        <v/>
      </c>
      <c r="J19" s="59"/>
      <c r="K19" s="181">
        <f t="shared" si="3"/>
        <v>10</v>
      </c>
      <c r="L19" s="150" t="s">
        <v>6</v>
      </c>
      <c r="M19" s="59">
        <f t="shared" si="1"/>
        <v>11</v>
      </c>
      <c r="N19" s="59">
        <f>IFERROR(M19,"ADD")</f>
        <v>11</v>
      </c>
      <c r="O19" s="59"/>
      <c r="P19" s="59">
        <f t="shared" si="5"/>
        <v>11</v>
      </c>
      <c r="Q19" s="151" t="str">
        <f>VLOOKUP(L19,'SAP Data'!$A$7:$B$1304,2,FALSE)</f>
        <v>PROP HELD/FUT USE</v>
      </c>
      <c r="S19" s="165" t="s">
        <v>10</v>
      </c>
      <c r="T19" s="164" t="s">
        <v>11</v>
      </c>
      <c r="U19" s="16" t="str">
        <f t="shared" si="6"/>
        <v>106000</v>
      </c>
      <c r="V19" s="174">
        <v>7</v>
      </c>
      <c r="W19" s="175">
        <v>7</v>
      </c>
      <c r="X19" s="264" t="str">
        <f t="shared" si="7"/>
        <v>Plant in Service</v>
      </c>
      <c r="AA19" s="144">
        <v>10</v>
      </c>
      <c r="AC19" s="173" t="s">
        <v>3711</v>
      </c>
    </row>
    <row r="20" spans="1:29" x14ac:dyDescent="0.25">
      <c r="A20" s="164" t="s">
        <v>57</v>
      </c>
      <c r="B20" s="16">
        <v>8</v>
      </c>
      <c r="C20" s="165" t="s">
        <v>58</v>
      </c>
      <c r="E20" s="179" t="s">
        <v>32</v>
      </c>
      <c r="F20" s="59" t="str">
        <f t="shared" si="2"/>
        <v>117004</v>
      </c>
      <c r="G20" s="180">
        <f t="shared" si="0"/>
        <v>23</v>
      </c>
      <c r="H20" s="59" t="str">
        <f t="shared" si="8"/>
        <v/>
      </c>
      <c r="I20" s="59" t="str">
        <f>IF(H20="ADD",VLOOKUP(F20,'SAP Data'!$A$12:$B$1295,2,FALSE),"")</f>
        <v/>
      </c>
      <c r="J20" s="59"/>
      <c r="K20" s="181">
        <f t="shared" si="3"/>
        <v>23</v>
      </c>
      <c r="L20" s="150" t="s">
        <v>9</v>
      </c>
      <c r="M20" s="59">
        <f t="shared" si="1"/>
        <v>7</v>
      </c>
      <c r="N20" s="59">
        <f t="shared" si="4"/>
        <v>7</v>
      </c>
      <c r="O20" s="59"/>
      <c r="P20" s="59">
        <f t="shared" si="5"/>
        <v>7</v>
      </c>
      <c r="Q20" s="151" t="str">
        <f>VLOOKUP(L20,'SAP Data'!$A$7:$B$1304,2,FALSE)</f>
        <v>COMPL CONST NOT CLAS</v>
      </c>
      <c r="S20" s="165" t="s">
        <v>3600</v>
      </c>
      <c r="T20" s="164" t="s">
        <v>3601</v>
      </c>
      <c r="U20" s="16" t="str">
        <f t="shared" si="6"/>
        <v>106001</v>
      </c>
      <c r="V20" s="174">
        <v>17</v>
      </c>
      <c r="W20" s="175" t="s">
        <v>3741</v>
      </c>
      <c r="X20" s="264" t="str">
        <f t="shared" si="7"/>
        <v>Non-Utility Property</v>
      </c>
      <c r="AA20" s="144">
        <v>11</v>
      </c>
      <c r="AC20" s="173" t="s">
        <v>3712</v>
      </c>
    </row>
    <row r="21" spans="1:29" x14ac:dyDescent="0.25">
      <c r="A21" s="164" t="s">
        <v>60</v>
      </c>
      <c r="B21" s="16">
        <v>8</v>
      </c>
      <c r="C21" s="165" t="s">
        <v>61</v>
      </c>
      <c r="E21" s="179" t="s">
        <v>35</v>
      </c>
      <c r="F21" s="59" t="str">
        <f t="shared" si="2"/>
        <v>117005</v>
      </c>
      <c r="G21" s="180">
        <f t="shared" si="0"/>
        <v>10</v>
      </c>
      <c r="H21" s="59" t="str">
        <f t="shared" si="8"/>
        <v/>
      </c>
      <c r="I21" s="59" t="str">
        <f>IF(H21="ADD",VLOOKUP(F21,'SAP Data'!$A$12:$B$1295,2,FALSE),"")</f>
        <v/>
      </c>
      <c r="J21" s="59"/>
      <c r="K21" s="181">
        <f t="shared" si="3"/>
        <v>10</v>
      </c>
      <c r="L21" s="150" t="s">
        <v>3659</v>
      </c>
      <c r="M21" s="59">
        <f t="shared" si="1"/>
        <v>13</v>
      </c>
      <c r="N21" s="59">
        <f>IFERROR(M21,"ADD")</f>
        <v>13</v>
      </c>
      <c r="O21" s="59"/>
      <c r="P21" s="59">
        <f>IF(O21&gt;0,O21,N21)</f>
        <v>13</v>
      </c>
      <c r="Q21" s="151" t="str">
        <f>VLOOKUP(L21,'SAP Data'!$A$7:$B$1304,2,FALSE)</f>
        <v>N. MIST CON COMP NYC</v>
      </c>
      <c r="S21" s="165" t="s">
        <v>13</v>
      </c>
      <c r="T21" s="164" t="s">
        <v>14</v>
      </c>
      <c r="U21" s="16" t="str">
        <f t="shared" si="6"/>
        <v>107000</v>
      </c>
      <c r="V21" s="174">
        <v>16</v>
      </c>
      <c r="W21" s="175">
        <v>16</v>
      </c>
      <c r="X21" s="264" t="str">
        <f t="shared" si="7"/>
        <v>Construction Work In Process</v>
      </c>
      <c r="AA21" s="144">
        <v>12</v>
      </c>
      <c r="AC21" s="173" t="s">
        <v>3713</v>
      </c>
    </row>
    <row r="22" spans="1:29" x14ac:dyDescent="0.25">
      <c r="A22" s="164" t="s">
        <v>63</v>
      </c>
      <c r="B22" s="16">
        <v>8</v>
      </c>
      <c r="C22" s="165" t="s">
        <v>64</v>
      </c>
      <c r="E22" s="179" t="s">
        <v>38</v>
      </c>
      <c r="F22" s="59" t="str">
        <f t="shared" si="2"/>
        <v>117006</v>
      </c>
      <c r="G22" s="180">
        <f t="shared" si="0"/>
        <v>10</v>
      </c>
      <c r="H22" s="59" t="str">
        <f t="shared" si="8"/>
        <v/>
      </c>
      <c r="I22" s="59" t="str">
        <f>IF(H22="ADD",VLOOKUP(F22,'SAP Data'!$A$12:$B$1295,2,FALSE),"")</f>
        <v/>
      </c>
      <c r="J22" s="59"/>
      <c r="K22" s="181">
        <f t="shared" si="3"/>
        <v>10</v>
      </c>
      <c r="L22" s="150" t="s">
        <v>12</v>
      </c>
      <c r="M22" s="59">
        <f t="shared" si="1"/>
        <v>16</v>
      </c>
      <c r="N22" s="59">
        <f t="shared" si="4"/>
        <v>16</v>
      </c>
      <c r="O22" s="59"/>
      <c r="P22" s="59">
        <f t="shared" si="5"/>
        <v>16</v>
      </c>
      <c r="Q22" s="151" t="str">
        <f>VLOOKUP(L22,'SAP Data'!$A$7:$B$1304,2,FALSE)</f>
        <v>CONST WORK IN PROGR</v>
      </c>
      <c r="S22" s="165" t="s">
        <v>13</v>
      </c>
      <c r="T22" s="164" t="s">
        <v>16</v>
      </c>
      <c r="U22" s="16" t="str">
        <f t="shared" si="6"/>
        <v>107666</v>
      </c>
      <c r="V22" s="174">
        <v>16</v>
      </c>
      <c r="W22" s="175">
        <v>16</v>
      </c>
      <c r="X22" s="264" t="str">
        <f t="shared" si="7"/>
        <v>Construction Work In Process</v>
      </c>
      <c r="AA22" s="144">
        <v>13</v>
      </c>
      <c r="AC22" s="173" t="s">
        <v>3714</v>
      </c>
    </row>
    <row r="23" spans="1:29" x14ac:dyDescent="0.25">
      <c r="A23" s="164" t="s">
        <v>66</v>
      </c>
      <c r="B23" s="16">
        <v>8</v>
      </c>
      <c r="C23" s="165" t="s">
        <v>67</v>
      </c>
      <c r="E23" s="179" t="s">
        <v>41</v>
      </c>
      <c r="F23" s="59" t="str">
        <f t="shared" si="2"/>
        <v>117007</v>
      </c>
      <c r="G23" s="180">
        <f t="shared" si="0"/>
        <v>10</v>
      </c>
      <c r="H23" s="59" t="str">
        <f t="shared" si="8"/>
        <v/>
      </c>
      <c r="I23" s="59" t="str">
        <f>IF(H23="ADD",VLOOKUP(F23,'SAP Data'!$A$12:$B$1295,2,FALSE),"")</f>
        <v/>
      </c>
      <c r="J23" s="59"/>
      <c r="K23" s="181">
        <f t="shared" si="3"/>
        <v>10</v>
      </c>
      <c r="L23" s="150" t="s">
        <v>15</v>
      </c>
      <c r="M23" s="59">
        <f t="shared" si="1"/>
        <v>16</v>
      </c>
      <c r="N23" s="59">
        <f t="shared" si="4"/>
        <v>16</v>
      </c>
      <c r="O23" s="59"/>
      <c r="P23" s="59">
        <f t="shared" si="5"/>
        <v>16</v>
      </c>
      <c r="Q23" s="151" t="str">
        <f>VLOOKUP(L23,'SAP Data'!$A$7:$B$1304,2,FALSE)</f>
        <v>CONST WORK IN PROGR</v>
      </c>
      <c r="S23" s="165" t="s">
        <v>18</v>
      </c>
      <c r="T23" s="164" t="s">
        <v>19</v>
      </c>
      <c r="U23" s="16" t="str">
        <f t="shared" si="6"/>
        <v>107700</v>
      </c>
      <c r="V23" s="174">
        <v>16</v>
      </c>
      <c r="W23" s="175">
        <v>16</v>
      </c>
      <c r="X23" s="264" t="str">
        <f t="shared" si="7"/>
        <v>Construction Work In Process</v>
      </c>
      <c r="AA23" s="144">
        <v>14</v>
      </c>
      <c r="AC23" s="173" t="s">
        <v>3715</v>
      </c>
    </row>
    <row r="24" spans="1:29" x14ac:dyDescent="0.25">
      <c r="A24" s="164" t="s">
        <v>69</v>
      </c>
      <c r="B24" s="16">
        <v>8</v>
      </c>
      <c r="C24" s="165" t="s">
        <v>70</v>
      </c>
      <c r="E24" s="179" t="s">
        <v>44</v>
      </c>
      <c r="F24" s="59" t="str">
        <f t="shared" si="2"/>
        <v>117008</v>
      </c>
      <c r="G24" s="180">
        <f t="shared" si="0"/>
        <v>10</v>
      </c>
      <c r="H24" s="59" t="str">
        <f t="shared" si="8"/>
        <v/>
      </c>
      <c r="I24" s="59" t="str">
        <f>IF(H24="ADD",VLOOKUP(F24,'SAP Data'!$A$12:$B$1295,2,FALSE),"")</f>
        <v/>
      </c>
      <c r="J24" s="59"/>
      <c r="K24" s="181">
        <f t="shared" si="3"/>
        <v>10</v>
      </c>
      <c r="L24" s="150" t="s">
        <v>17</v>
      </c>
      <c r="M24" s="59">
        <f t="shared" si="1"/>
        <v>16</v>
      </c>
      <c r="N24" s="59">
        <f t="shared" si="4"/>
        <v>16</v>
      </c>
      <c r="O24" s="59"/>
      <c r="P24" s="59">
        <f t="shared" si="5"/>
        <v>16</v>
      </c>
      <c r="Q24" s="151" t="str">
        <f>VLOOKUP(L24,'SAP Data'!$A$7:$B$1304,2,FALSE)</f>
        <v>CWIP - 250 Taylor HQ</v>
      </c>
      <c r="S24" s="165" t="s">
        <v>21</v>
      </c>
      <c r="T24" s="164" t="s">
        <v>22</v>
      </c>
      <c r="U24" s="16" t="str">
        <f t="shared" si="6"/>
        <v>107707</v>
      </c>
      <c r="V24" s="174">
        <v>16</v>
      </c>
      <c r="W24" s="175">
        <v>16</v>
      </c>
      <c r="X24" s="264" t="str">
        <f t="shared" si="7"/>
        <v>Construction Work In Process</v>
      </c>
      <c r="AA24" s="144">
        <v>15</v>
      </c>
      <c r="AC24" s="173" t="s">
        <v>3716</v>
      </c>
    </row>
    <row r="25" spans="1:29" x14ac:dyDescent="0.25">
      <c r="A25" s="164" t="s">
        <v>72</v>
      </c>
      <c r="B25" s="16">
        <v>8</v>
      </c>
      <c r="C25" s="165" t="s">
        <v>73</v>
      </c>
      <c r="E25" s="179" t="s">
        <v>47</v>
      </c>
      <c r="F25" s="59" t="str">
        <f t="shared" si="2"/>
        <v>108001</v>
      </c>
      <c r="G25" s="180">
        <f t="shared" si="0"/>
        <v>8</v>
      </c>
      <c r="H25" s="59" t="str">
        <f t="shared" si="8"/>
        <v/>
      </c>
      <c r="I25" s="59" t="str">
        <f>IF(H25="ADD",VLOOKUP(F25,'SAP Data'!$A$12:$B$1295,2,FALSE),"")</f>
        <v/>
      </c>
      <c r="J25" s="59"/>
      <c r="K25" s="181">
        <f>IF(G25&gt;0,G25,J25)</f>
        <v>8</v>
      </c>
      <c r="L25" s="150" t="s">
        <v>20</v>
      </c>
      <c r="M25" s="59">
        <f t="shared" si="1"/>
        <v>16</v>
      </c>
      <c r="N25" s="59">
        <f t="shared" si="4"/>
        <v>16</v>
      </c>
      <c r="O25" s="59"/>
      <c r="P25" s="59">
        <f t="shared" si="5"/>
        <v>16</v>
      </c>
      <c r="Q25" s="151" t="str">
        <f>VLOOKUP(L25,'SAP Data'!$A$7:$B$1304,2,FALSE)</f>
        <v>CWIP UTILITY</v>
      </c>
      <c r="S25" s="165" t="s">
        <v>1752</v>
      </c>
      <c r="T25" s="164">
        <v>500116</v>
      </c>
      <c r="U25" s="16" t="str">
        <f t="shared" si="6"/>
        <v/>
      </c>
      <c r="V25" s="174" t="s">
        <v>3741</v>
      </c>
      <c r="W25" s="175" t="s">
        <v>3741</v>
      </c>
      <c r="X25" s="264" t="e">
        <f t="shared" si="7"/>
        <v>#N/A</v>
      </c>
      <c r="AA25" s="144"/>
    </row>
    <row r="26" spans="1:29" x14ac:dyDescent="0.25">
      <c r="A26" s="164" t="s">
        <v>3662</v>
      </c>
      <c r="B26" s="143">
        <v>8</v>
      </c>
      <c r="C26" s="165" t="s">
        <v>3604</v>
      </c>
      <c r="E26" s="179" t="s">
        <v>50</v>
      </c>
      <c r="F26" s="59" t="str">
        <f t="shared" si="2"/>
        <v>108002</v>
      </c>
      <c r="G26" s="180">
        <f t="shared" si="0"/>
        <v>8</v>
      </c>
      <c r="H26" s="59" t="str">
        <f t="shared" si="8"/>
        <v/>
      </c>
      <c r="I26" s="59" t="str">
        <f>IF(H26="ADD",VLOOKUP(F26,'SAP Data'!$A$12:$B$1295,2,FALSE),"")</f>
        <v/>
      </c>
      <c r="J26" s="59"/>
      <c r="K26" s="181">
        <f t="shared" si="3"/>
        <v>8</v>
      </c>
      <c r="L26" s="150" t="s">
        <v>1753</v>
      </c>
      <c r="M26" s="59" t="e">
        <f t="shared" si="1"/>
        <v>#N/A</v>
      </c>
      <c r="N26" s="59" t="str">
        <f t="shared" si="4"/>
        <v>ADD</v>
      </c>
      <c r="O26" s="59"/>
      <c r="P26" s="59" t="str">
        <f t="shared" si="5"/>
        <v>ADD</v>
      </c>
      <c r="Q26" s="151" t="str">
        <f>VLOOKUP(L26,'SAP Data'!$A$7:$B$1304,2,FALSE)</f>
        <v>GAS STORED UNDERGROU</v>
      </c>
      <c r="S26" s="165" t="s">
        <v>24</v>
      </c>
      <c r="T26" s="164" t="s">
        <v>25</v>
      </c>
      <c r="U26" s="16" t="str">
        <f t="shared" si="6"/>
        <v>117001</v>
      </c>
      <c r="V26" s="174">
        <v>10</v>
      </c>
      <c r="W26" s="175">
        <v>10</v>
      </c>
      <c r="X26" s="264" t="str">
        <f t="shared" si="7"/>
        <v>Gas Stored Underground - Cushion Gas</v>
      </c>
      <c r="AA26" s="144"/>
      <c r="AB26" s="173" t="s">
        <v>3717</v>
      </c>
    </row>
    <row r="27" spans="1:29" x14ac:dyDescent="0.25">
      <c r="A27" s="164" t="s">
        <v>1418</v>
      </c>
      <c r="B27" s="16">
        <v>8</v>
      </c>
      <c r="C27" s="165" t="s">
        <v>1419</v>
      </c>
      <c r="E27" s="179" t="s">
        <v>53</v>
      </c>
      <c r="F27" s="59" t="str">
        <f t="shared" si="2"/>
        <v>108003</v>
      </c>
      <c r="G27" s="180">
        <f t="shared" si="0"/>
        <v>8</v>
      </c>
      <c r="H27" s="59" t="str">
        <f t="shared" si="8"/>
        <v/>
      </c>
      <c r="I27" s="59" t="str">
        <f>IF(H27="ADD",VLOOKUP(F27,'SAP Data'!$A$12:$B$1295,2,FALSE),"")</f>
        <v/>
      </c>
      <c r="J27" s="59"/>
      <c r="K27" s="181">
        <f t="shared" si="3"/>
        <v>8</v>
      </c>
      <c r="L27" s="150" t="s">
        <v>23</v>
      </c>
      <c r="M27" s="59">
        <f t="shared" si="1"/>
        <v>10</v>
      </c>
      <c r="N27" s="59">
        <f t="shared" si="4"/>
        <v>10</v>
      </c>
      <c r="O27" s="59"/>
      <c r="P27" s="59">
        <f t="shared" si="5"/>
        <v>10</v>
      </c>
      <c r="Q27" s="151" t="str">
        <f>VLOOKUP(L27,'SAP Data'!$A$7:$B$1304,2,FALSE)</f>
        <v>GAS STORED UNDRGRD-B</v>
      </c>
      <c r="S27" s="165" t="s">
        <v>27</v>
      </c>
      <c r="T27" s="164" t="s">
        <v>28</v>
      </c>
      <c r="U27" s="16" t="str">
        <f t="shared" si="6"/>
        <v>117002</v>
      </c>
      <c r="V27" s="174">
        <v>10</v>
      </c>
      <c r="W27" s="175">
        <v>10</v>
      </c>
      <c r="X27" s="264" t="str">
        <f t="shared" si="7"/>
        <v>Gas Stored Underground - Cushion Gas</v>
      </c>
      <c r="AA27" s="144">
        <v>16</v>
      </c>
      <c r="AC27" s="173" t="s">
        <v>3718</v>
      </c>
    </row>
    <row r="28" spans="1:29" x14ac:dyDescent="0.25">
      <c r="A28" s="164" t="s">
        <v>1421</v>
      </c>
      <c r="B28" s="16">
        <v>8</v>
      </c>
      <c r="C28" s="165" t="s">
        <v>1417</v>
      </c>
      <c r="E28" s="179" t="s">
        <v>56</v>
      </c>
      <c r="F28" s="59" t="str">
        <f t="shared" si="2"/>
        <v>108004</v>
      </c>
      <c r="G28" s="180">
        <f t="shared" si="0"/>
        <v>8</v>
      </c>
      <c r="H28" s="59" t="str">
        <f t="shared" si="8"/>
        <v/>
      </c>
      <c r="I28" s="59" t="str">
        <f>IF(H28="ADD",VLOOKUP(F28,'SAP Data'!$A$12:$B$1295,2,FALSE),"")</f>
        <v/>
      </c>
      <c r="J28" s="59"/>
      <c r="K28" s="181">
        <f t="shared" si="3"/>
        <v>8</v>
      </c>
      <c r="L28" s="150" t="s">
        <v>26</v>
      </c>
      <c r="M28" s="59">
        <f t="shared" si="1"/>
        <v>10</v>
      </c>
      <c r="N28" s="59">
        <f t="shared" si="4"/>
        <v>10</v>
      </c>
      <c r="O28" s="59"/>
      <c r="P28" s="59">
        <f t="shared" si="5"/>
        <v>10</v>
      </c>
      <c r="Q28" s="151" t="str">
        <f>VLOOKUP(L28,'SAP Data'!$A$7:$B$1304,2,FALSE)</f>
        <v>GAS STORED UNDRGRD-A</v>
      </c>
      <c r="S28" s="165" t="s">
        <v>24</v>
      </c>
      <c r="T28" s="164" t="s">
        <v>30</v>
      </c>
      <c r="U28" s="16" t="str">
        <f t="shared" si="6"/>
        <v>117003</v>
      </c>
      <c r="V28" s="174">
        <v>10</v>
      </c>
      <c r="W28" s="175">
        <v>10</v>
      </c>
      <c r="X28" s="264" t="str">
        <f t="shared" si="7"/>
        <v>Gas Stored Underground - Cushion Gas</v>
      </c>
      <c r="AA28" s="144">
        <v>17</v>
      </c>
      <c r="AC28" s="173" t="s">
        <v>3719</v>
      </c>
    </row>
    <row r="29" spans="1:29" x14ac:dyDescent="0.25">
      <c r="A29" s="164" t="s">
        <v>3676</v>
      </c>
      <c r="B29" s="16">
        <v>7</v>
      </c>
      <c r="E29" s="179" t="s">
        <v>3603</v>
      </c>
      <c r="F29" s="59" t="str">
        <f>RIGHT(E29,6)</f>
        <v>108005</v>
      </c>
      <c r="G29" s="180">
        <f t="shared" si="0"/>
        <v>13</v>
      </c>
      <c r="H29" s="59" t="str">
        <f>IF(G29=0,"ADD","")</f>
        <v/>
      </c>
      <c r="I29" s="59" t="str">
        <f>IF(H29="ADD",VLOOKUP(F29,'SAP Data'!$A$12:$B$1295,2,FALSE),"")</f>
        <v/>
      </c>
      <c r="J29" s="182">
        <v>13</v>
      </c>
      <c r="K29" s="181">
        <f>IF(G29&gt;0,G29,J29)</f>
        <v>13</v>
      </c>
      <c r="L29" s="150" t="s">
        <v>29</v>
      </c>
      <c r="M29" s="59">
        <f t="shared" si="1"/>
        <v>10</v>
      </c>
      <c r="N29" s="59">
        <f t="shared" si="4"/>
        <v>10</v>
      </c>
      <c r="O29" s="59"/>
      <c r="P29" s="59">
        <f t="shared" si="5"/>
        <v>10</v>
      </c>
      <c r="Q29" s="151" t="str">
        <f>VLOOKUP(L29,'SAP Data'!$A$7:$B$1304,2,FALSE)</f>
        <v>GAS STORED UNDRGRD-B</v>
      </c>
      <c r="S29" s="165" t="s">
        <v>27</v>
      </c>
      <c r="T29" s="164" t="s">
        <v>32</v>
      </c>
      <c r="U29" s="16" t="str">
        <f t="shared" si="6"/>
        <v>117004</v>
      </c>
      <c r="V29" s="174">
        <v>23</v>
      </c>
      <c r="W29" s="175">
        <v>10</v>
      </c>
      <c r="X29" s="264" t="str">
        <f t="shared" si="7"/>
        <v>Other Deferred Debits</v>
      </c>
      <c r="AA29" s="144">
        <v>18</v>
      </c>
      <c r="AC29" s="173" t="s">
        <v>3720</v>
      </c>
    </row>
    <row r="30" spans="1:29" x14ac:dyDescent="0.25">
      <c r="A30" s="164">
        <v>108501</v>
      </c>
      <c r="B30" s="143">
        <v>8</v>
      </c>
      <c r="C30" s="165" t="s">
        <v>3606</v>
      </c>
      <c r="E30" s="179" t="s">
        <v>1757</v>
      </c>
      <c r="F30" s="59" t="str">
        <f t="shared" si="2"/>
        <v>108009</v>
      </c>
      <c r="G30" s="180">
        <f t="shared" si="0"/>
        <v>0</v>
      </c>
      <c r="H30" s="59" t="str">
        <f t="shared" si="8"/>
        <v>ADD</v>
      </c>
      <c r="I30" s="59" t="str">
        <f>IF(H30="ADD",VLOOKUP(F30,'SAP Data'!$A$12:$B$1295,2,FALSE),"")</f>
        <v>RESERVE ADJ FOR AMOR</v>
      </c>
      <c r="J30" s="59">
        <v>8</v>
      </c>
      <c r="K30" s="181">
        <f t="shared" si="3"/>
        <v>8</v>
      </c>
      <c r="L30" s="150" t="s">
        <v>31</v>
      </c>
      <c r="M30" s="59">
        <f t="shared" si="1"/>
        <v>23</v>
      </c>
      <c r="N30" s="59">
        <f>IFERROR(M30,"ADD")</f>
        <v>23</v>
      </c>
      <c r="O30" s="59"/>
      <c r="P30" s="59">
        <f t="shared" si="5"/>
        <v>23</v>
      </c>
      <c r="Q30" s="151" t="str">
        <f>VLOOKUP(L30,'SAP Data'!$A$7:$B$1304,2,FALSE)</f>
        <v>GAS STORED UNDRGRD-A</v>
      </c>
      <c r="S30" s="165" t="s">
        <v>34</v>
      </c>
      <c r="T30" s="164" t="s">
        <v>35</v>
      </c>
      <c r="U30" s="16" t="str">
        <f t="shared" si="6"/>
        <v>117005</v>
      </c>
      <c r="V30" s="174">
        <v>10</v>
      </c>
      <c r="W30" s="175">
        <v>10</v>
      </c>
      <c r="X30" s="264" t="str">
        <f t="shared" si="7"/>
        <v>Gas Stored Underground - Cushion Gas</v>
      </c>
      <c r="AA30" s="144">
        <v>19</v>
      </c>
      <c r="AC30" s="173" t="s">
        <v>3721</v>
      </c>
    </row>
    <row r="31" spans="1:29" x14ac:dyDescent="0.25">
      <c r="A31" s="164">
        <v>108601</v>
      </c>
      <c r="B31" s="16">
        <v>8</v>
      </c>
      <c r="C31" s="165" t="s">
        <v>3486</v>
      </c>
      <c r="E31" s="179" t="s">
        <v>59</v>
      </c>
      <c r="F31" s="59" t="str">
        <f t="shared" si="2"/>
        <v>108010</v>
      </c>
      <c r="G31" s="180">
        <f t="shared" si="0"/>
        <v>8</v>
      </c>
      <c r="H31" s="59" t="str">
        <f t="shared" si="8"/>
        <v/>
      </c>
      <c r="I31" s="59" t="str">
        <f>IF(H31="ADD",VLOOKUP(F31,'SAP Data'!$A$12:$B$1295,2,FALSE),"")</f>
        <v/>
      </c>
      <c r="J31" s="59"/>
      <c r="K31" s="181">
        <f t="shared" si="3"/>
        <v>8</v>
      </c>
      <c r="L31" s="150" t="s">
        <v>33</v>
      </c>
      <c r="M31" s="59">
        <f t="shared" si="1"/>
        <v>10</v>
      </c>
      <c r="N31" s="59">
        <f t="shared" si="4"/>
        <v>10</v>
      </c>
      <c r="O31" s="59"/>
      <c r="P31" s="59">
        <f t="shared" si="5"/>
        <v>10</v>
      </c>
      <c r="Q31" s="151" t="str">
        <f>VLOOKUP(L31,'SAP Data'!$A$7:$B$1304,2,FALSE)</f>
        <v>GAS STORED UNDRGRD-R</v>
      </c>
      <c r="S31" s="165" t="s">
        <v>37</v>
      </c>
      <c r="T31" s="164" t="s">
        <v>38</v>
      </c>
      <c r="U31" s="16" t="str">
        <f t="shared" si="6"/>
        <v>117006</v>
      </c>
      <c r="V31" s="174">
        <v>10</v>
      </c>
      <c r="W31" s="175">
        <v>10</v>
      </c>
      <c r="X31" s="264" t="str">
        <f t="shared" si="7"/>
        <v>Gas Stored Underground - Cushion Gas</v>
      </c>
      <c r="AA31" s="144">
        <v>20</v>
      </c>
      <c r="AC31" s="173" t="s">
        <v>3722</v>
      </c>
    </row>
    <row r="32" spans="1:29" x14ac:dyDescent="0.25">
      <c r="A32" s="164">
        <v>108666</v>
      </c>
      <c r="B32" s="16">
        <v>8</v>
      </c>
      <c r="C32" s="165" t="s">
        <v>3771</v>
      </c>
      <c r="E32" s="179" t="s">
        <v>62</v>
      </c>
      <c r="F32" s="59" t="str">
        <f t="shared" si="2"/>
        <v>108011</v>
      </c>
      <c r="G32" s="180">
        <f t="shared" si="0"/>
        <v>8</v>
      </c>
      <c r="H32" s="59" t="str">
        <f t="shared" si="8"/>
        <v/>
      </c>
      <c r="I32" s="59" t="str">
        <f>IF(H32="ADD",VLOOKUP(F32,'SAP Data'!$A$12:$B$1295,2,FALSE),"")</f>
        <v/>
      </c>
      <c r="J32" s="59"/>
      <c r="K32" s="181">
        <f t="shared" si="3"/>
        <v>8</v>
      </c>
      <c r="L32" s="150" t="s">
        <v>36</v>
      </c>
      <c r="M32" s="59">
        <f t="shared" si="1"/>
        <v>10</v>
      </c>
      <c r="N32" s="59">
        <f t="shared" si="4"/>
        <v>10</v>
      </c>
      <c r="O32" s="59"/>
      <c r="P32" s="59">
        <f t="shared" si="5"/>
        <v>10</v>
      </c>
      <c r="Q32" s="151" t="str">
        <f>VLOOKUP(L32,'SAP Data'!$A$7:$B$1304,2,FALSE)</f>
        <v>GAS STORED UNDRGRD-S</v>
      </c>
      <c r="S32" s="165" t="s">
        <v>40</v>
      </c>
      <c r="T32" s="164" t="s">
        <v>41</v>
      </c>
      <c r="U32" s="16" t="str">
        <f t="shared" si="6"/>
        <v>117007</v>
      </c>
      <c r="V32" s="174">
        <v>10</v>
      </c>
      <c r="W32" s="175">
        <v>10</v>
      </c>
      <c r="X32" s="264" t="str">
        <f t="shared" si="7"/>
        <v>Gas Stored Underground - Cushion Gas</v>
      </c>
      <c r="AA32" s="144">
        <v>21</v>
      </c>
      <c r="AC32" s="173" t="s">
        <v>3723</v>
      </c>
    </row>
    <row r="33" spans="1:29" x14ac:dyDescent="0.25">
      <c r="A33" s="164" t="s">
        <v>23</v>
      </c>
      <c r="B33" s="16">
        <v>10</v>
      </c>
      <c r="C33" s="165" t="s">
        <v>24</v>
      </c>
      <c r="E33" s="179" t="s">
        <v>65</v>
      </c>
      <c r="F33" s="59" t="str">
        <f t="shared" si="2"/>
        <v>108012</v>
      </c>
      <c r="G33" s="180">
        <f t="shared" si="0"/>
        <v>8</v>
      </c>
      <c r="H33" s="59" t="str">
        <f t="shared" si="8"/>
        <v/>
      </c>
      <c r="I33" s="59" t="str">
        <f>IF(H33="ADD",VLOOKUP(F33,'SAP Data'!$A$12:$B$1295,2,FALSE),"")</f>
        <v/>
      </c>
      <c r="J33" s="59"/>
      <c r="K33" s="181">
        <f t="shared" si="3"/>
        <v>8</v>
      </c>
      <c r="L33" s="150" t="s">
        <v>39</v>
      </c>
      <c r="M33" s="59">
        <f t="shared" si="1"/>
        <v>10</v>
      </c>
      <c r="N33" s="59">
        <f t="shared" si="4"/>
        <v>10</v>
      </c>
      <c r="O33" s="59"/>
      <c r="P33" s="59">
        <f t="shared" si="5"/>
        <v>10</v>
      </c>
      <c r="Q33" s="151" t="str">
        <f>VLOOKUP(L33,'SAP Data'!$A$7:$B$1304,2,FALSE)</f>
        <v>GAS STORED UNDGRRD-S</v>
      </c>
      <c r="S33" s="165" t="s">
        <v>43</v>
      </c>
      <c r="T33" s="164" t="s">
        <v>44</v>
      </c>
      <c r="U33" s="16" t="str">
        <f t="shared" si="6"/>
        <v>117008</v>
      </c>
      <c r="V33" s="174">
        <v>10</v>
      </c>
      <c r="W33" s="175">
        <v>10</v>
      </c>
      <c r="X33" s="264" t="str">
        <f t="shared" si="7"/>
        <v>Gas Stored Underground - Cushion Gas</v>
      </c>
      <c r="AA33" s="144">
        <v>22</v>
      </c>
      <c r="AC33" s="173" t="s">
        <v>3724</v>
      </c>
    </row>
    <row r="34" spans="1:29" x14ac:dyDescent="0.25">
      <c r="A34" s="164" t="s">
        <v>26</v>
      </c>
      <c r="B34" s="16">
        <v>10</v>
      </c>
      <c r="C34" s="165" t="s">
        <v>27</v>
      </c>
      <c r="E34" s="179" t="s">
        <v>68</v>
      </c>
      <c r="F34" s="59" t="str">
        <f t="shared" si="2"/>
        <v>108013</v>
      </c>
      <c r="G34" s="180">
        <f t="shared" si="0"/>
        <v>8</v>
      </c>
      <c r="H34" s="59" t="str">
        <f t="shared" si="8"/>
        <v/>
      </c>
      <c r="I34" s="59" t="str">
        <f>IF(H34="ADD",VLOOKUP(F34,'SAP Data'!$A$12:$B$1295,2,FALSE),"")</f>
        <v/>
      </c>
      <c r="J34" s="59"/>
      <c r="K34" s="181">
        <f t="shared" si="3"/>
        <v>8</v>
      </c>
      <c r="L34" s="150" t="s">
        <v>42</v>
      </c>
      <c r="M34" s="59">
        <f t="shared" si="1"/>
        <v>10</v>
      </c>
      <c r="N34" s="59">
        <f t="shared" si="4"/>
        <v>10</v>
      </c>
      <c r="O34" s="59"/>
      <c r="P34" s="59">
        <f t="shared" si="5"/>
        <v>10</v>
      </c>
      <c r="Q34" s="151" t="str">
        <f>VLOOKUP(L34,'SAP Data'!$A$7:$B$1304,2,FALSE)</f>
        <v>GAS STORED UNDRGRD-N</v>
      </c>
      <c r="S34" s="165" t="s">
        <v>1754</v>
      </c>
      <c r="T34" s="164">
        <v>500122</v>
      </c>
      <c r="U34" s="16" t="str">
        <f t="shared" si="6"/>
        <v/>
      </c>
      <c r="V34" s="174" t="s">
        <v>3741</v>
      </c>
      <c r="W34" s="175" t="s">
        <v>3741</v>
      </c>
      <c r="X34" s="264" t="e">
        <f t="shared" si="7"/>
        <v>#N/A</v>
      </c>
      <c r="AA34" s="144">
        <v>23</v>
      </c>
      <c r="AC34" s="173" t="s">
        <v>3725</v>
      </c>
    </row>
    <row r="35" spans="1:29" x14ac:dyDescent="0.25">
      <c r="A35" s="164" t="s">
        <v>29</v>
      </c>
      <c r="B35" s="16">
        <v>10</v>
      </c>
      <c r="C35" s="165" t="s">
        <v>24</v>
      </c>
      <c r="E35" s="179" t="s">
        <v>71</v>
      </c>
      <c r="F35" s="59" t="str">
        <f t="shared" si="2"/>
        <v>108014</v>
      </c>
      <c r="G35" s="180">
        <f t="shared" si="0"/>
        <v>8</v>
      </c>
      <c r="H35" s="59" t="str">
        <f t="shared" si="8"/>
        <v/>
      </c>
      <c r="I35" s="59" t="str">
        <f>IF(H35="ADD",VLOOKUP(F35,'SAP Data'!$A$12:$B$1295,2,FALSE),"")</f>
        <v/>
      </c>
      <c r="J35" s="59"/>
      <c r="K35" s="181">
        <f t="shared" si="3"/>
        <v>8</v>
      </c>
      <c r="L35" s="150" t="s">
        <v>1755</v>
      </c>
      <c r="M35" s="59" t="e">
        <f t="shared" si="1"/>
        <v>#N/A</v>
      </c>
      <c r="N35" s="59" t="str">
        <f t="shared" si="4"/>
        <v>ADD</v>
      </c>
      <c r="O35" s="59"/>
      <c r="P35" s="59" t="str">
        <f t="shared" si="5"/>
        <v>ADD</v>
      </c>
      <c r="Q35" s="151" t="str">
        <f>VLOOKUP(L35,'SAP Data'!$A$7:$B$1304,2,FALSE)</f>
        <v>LESS:ACCUMULATED DEP</v>
      </c>
      <c r="S35" s="165" t="s">
        <v>46</v>
      </c>
      <c r="T35" s="164" t="s">
        <v>47</v>
      </c>
      <c r="U35" s="16" t="str">
        <f t="shared" si="6"/>
        <v>108001</v>
      </c>
      <c r="V35" s="174">
        <v>8</v>
      </c>
      <c r="W35" s="175">
        <v>8</v>
      </c>
      <c r="X35" s="264" t="str">
        <f t="shared" si="7"/>
        <v>Accumulated Depreciation</v>
      </c>
      <c r="AA35" s="144">
        <v>24</v>
      </c>
      <c r="AC35" s="173" t="s">
        <v>3726</v>
      </c>
    </row>
    <row r="36" spans="1:29" x14ac:dyDescent="0.25">
      <c r="A36" s="164" t="s">
        <v>31</v>
      </c>
      <c r="B36" s="16">
        <v>23</v>
      </c>
      <c r="C36" s="165" t="s">
        <v>27</v>
      </c>
      <c r="E36" s="179" t="s">
        <v>74</v>
      </c>
      <c r="F36" s="59" t="str">
        <f t="shared" si="2"/>
        <v>108015</v>
      </c>
      <c r="G36" s="180">
        <f t="shared" si="0"/>
        <v>8</v>
      </c>
      <c r="H36" s="59" t="str">
        <f t="shared" si="8"/>
        <v/>
      </c>
      <c r="I36" s="59" t="str">
        <f>IF(H36="ADD",VLOOKUP(F36,'SAP Data'!$A$12:$B$1295,2,FALSE),"")</f>
        <v/>
      </c>
      <c r="J36" s="59"/>
      <c r="K36" s="181">
        <f t="shared" si="3"/>
        <v>8</v>
      </c>
      <c r="L36" s="150" t="s">
        <v>45</v>
      </c>
      <c r="M36" s="59">
        <f t="shared" si="1"/>
        <v>8</v>
      </c>
      <c r="N36" s="59">
        <f t="shared" si="4"/>
        <v>8</v>
      </c>
      <c r="O36" s="59"/>
      <c r="P36" s="59">
        <f t="shared" si="5"/>
        <v>8</v>
      </c>
      <c r="Q36" s="151" t="str">
        <f>VLOOKUP(L36,'SAP Data'!$A$7:$B$1304,2,FALSE)</f>
        <v>RWIP-REMOVAL-B CHARG</v>
      </c>
      <c r="S36" s="165" t="s">
        <v>49</v>
      </c>
      <c r="T36" s="164" t="s">
        <v>50</v>
      </c>
      <c r="U36" s="16" t="str">
        <f t="shared" si="6"/>
        <v>108002</v>
      </c>
      <c r="V36" s="174">
        <v>8</v>
      </c>
      <c r="W36" s="175">
        <v>16</v>
      </c>
      <c r="X36" s="264" t="str">
        <f t="shared" si="7"/>
        <v>Accumulated Depreciation</v>
      </c>
      <c r="AA36" s="144"/>
    </row>
    <row r="37" spans="1:29" x14ac:dyDescent="0.25">
      <c r="A37" s="164" t="s">
        <v>33</v>
      </c>
      <c r="B37" s="16">
        <v>10</v>
      </c>
      <c r="C37" s="165" t="s">
        <v>34</v>
      </c>
      <c r="E37" s="179" t="s">
        <v>3605</v>
      </c>
      <c r="F37" s="59" t="str">
        <f>RIGHT(E37,6)</f>
        <v>108016</v>
      </c>
      <c r="G37" s="180">
        <f t="shared" si="0"/>
        <v>8</v>
      </c>
      <c r="H37" s="59" t="str">
        <f>IF(G37=0,"ADD","")</f>
        <v/>
      </c>
      <c r="I37" s="59" t="str">
        <f>IF(H37="ADD",VLOOKUP(F37,'SAP Data'!$A$12:$B$1295,2,FALSE),"")</f>
        <v/>
      </c>
      <c r="J37" s="182">
        <v>8</v>
      </c>
      <c r="K37" s="181">
        <f>IF(G37&gt;0,G37,J37)</f>
        <v>8</v>
      </c>
      <c r="L37" s="150" t="s">
        <v>48</v>
      </c>
      <c r="M37" s="59">
        <f t="shared" si="1"/>
        <v>8</v>
      </c>
      <c r="N37" s="59">
        <f t="shared" si="4"/>
        <v>8</v>
      </c>
      <c r="O37" s="59"/>
      <c r="P37" s="59">
        <f t="shared" si="5"/>
        <v>8</v>
      </c>
      <c r="Q37" s="151" t="str">
        <f>VLOOKUP(L37,'SAP Data'!$A$7:$B$1304,2,FALSE)</f>
        <v>SWIP-SALV UTILITY PL</v>
      </c>
      <c r="S37" s="165" t="s">
        <v>52</v>
      </c>
      <c r="T37" s="164" t="s">
        <v>53</v>
      </c>
      <c r="U37" s="16" t="str">
        <f t="shared" si="6"/>
        <v>108003</v>
      </c>
      <c r="V37" s="174">
        <v>8</v>
      </c>
      <c r="W37" s="175">
        <v>16</v>
      </c>
      <c r="X37" s="264" t="str">
        <f t="shared" si="7"/>
        <v>Accumulated Depreciation</v>
      </c>
      <c r="AA37" s="144">
        <v>25</v>
      </c>
      <c r="AB37" s="173" t="s">
        <v>3727</v>
      </c>
    </row>
    <row r="38" spans="1:29" x14ac:dyDescent="0.25">
      <c r="A38" s="164" t="s">
        <v>36</v>
      </c>
      <c r="B38" s="16">
        <v>10</v>
      </c>
      <c r="C38" s="165" t="s">
        <v>37</v>
      </c>
      <c r="E38" s="179" t="s">
        <v>1759</v>
      </c>
      <c r="F38" s="59" t="str">
        <f t="shared" si="2"/>
        <v>108500</v>
      </c>
      <c r="G38" s="180">
        <f t="shared" si="0"/>
        <v>0</v>
      </c>
      <c r="H38" s="59" t="str">
        <f t="shared" si="8"/>
        <v>ADD</v>
      </c>
      <c r="I38" s="59" t="str">
        <f>IF(H38="ADD",VLOOKUP(F38,'SAP Data'!$A$12:$B$1295,2,FALSE),"")</f>
        <v>PLANT RECLASS-DEPR</v>
      </c>
      <c r="J38" s="59">
        <v>8</v>
      </c>
      <c r="K38" s="181">
        <f t="shared" si="3"/>
        <v>8</v>
      </c>
      <c r="L38" s="150" t="s">
        <v>51</v>
      </c>
      <c r="M38" s="59">
        <f t="shared" si="1"/>
        <v>8</v>
      </c>
      <c r="N38" s="59">
        <f t="shared" si="4"/>
        <v>8</v>
      </c>
      <c r="O38" s="59"/>
      <c r="P38" s="59">
        <f t="shared" si="5"/>
        <v>8</v>
      </c>
      <c r="Q38" s="151" t="str">
        <f>VLOOKUP(L38,'SAP Data'!$A$7:$B$1304,2,FALSE)</f>
        <v>SWIP-SALV TRANSP C C</v>
      </c>
      <c r="S38" s="165" t="s">
        <v>55</v>
      </c>
      <c r="T38" s="164" t="s">
        <v>56</v>
      </c>
      <c r="U38" s="16" t="str">
        <f t="shared" si="6"/>
        <v>108004</v>
      </c>
      <c r="V38" s="174">
        <v>8</v>
      </c>
      <c r="W38" s="175">
        <v>16</v>
      </c>
      <c r="X38" s="264" t="str">
        <f t="shared" si="7"/>
        <v>Accumulated Depreciation</v>
      </c>
      <c r="AA38" s="144">
        <v>26</v>
      </c>
      <c r="AC38" s="173" t="s">
        <v>3728</v>
      </c>
    </row>
    <row r="39" spans="1:29" x14ac:dyDescent="0.25">
      <c r="A39" s="164" t="s">
        <v>39</v>
      </c>
      <c r="B39" s="16">
        <v>10</v>
      </c>
      <c r="C39" s="165" t="s">
        <v>40</v>
      </c>
      <c r="E39" s="179" t="s">
        <v>3607</v>
      </c>
      <c r="F39" s="59" t="str">
        <f>RIGHT(E39,6)</f>
        <v>108501</v>
      </c>
      <c r="G39" s="180">
        <f t="shared" si="0"/>
        <v>8</v>
      </c>
      <c r="H39" s="59" t="str">
        <f>IF(G39=0,"ADD","")</f>
        <v/>
      </c>
      <c r="I39" s="59" t="str">
        <f>IF(H39="ADD",VLOOKUP(F39,'SAP Data'!$A$12:$B$1295,2,FALSE),"")</f>
        <v/>
      </c>
      <c r="J39" s="182">
        <v>8</v>
      </c>
      <c r="K39" s="181">
        <f>IF(G39&gt;0,G39,J39)</f>
        <v>8</v>
      </c>
      <c r="L39" s="150" t="s">
        <v>54</v>
      </c>
      <c r="M39" s="59">
        <f t="shared" si="1"/>
        <v>8</v>
      </c>
      <c r="N39" s="59">
        <f t="shared" si="4"/>
        <v>8</v>
      </c>
      <c r="O39" s="59"/>
      <c r="P39" s="59">
        <f t="shared" si="5"/>
        <v>8</v>
      </c>
      <c r="Q39" s="151" t="str">
        <f>VLOOKUP(L39,'SAP Data'!$A$7:$B$1304,2,FALSE)</f>
        <v>SWIP-SALV POWER EQUI</v>
      </c>
      <c r="S39" s="165" t="s">
        <v>3602</v>
      </c>
      <c r="T39" s="164" t="s">
        <v>3603</v>
      </c>
      <c r="U39" s="16" t="str">
        <f t="shared" si="6"/>
        <v>108005</v>
      </c>
      <c r="V39" s="174">
        <v>17</v>
      </c>
      <c r="W39" s="175" t="s">
        <v>3741</v>
      </c>
      <c r="X39" s="264" t="str">
        <f t="shared" si="7"/>
        <v>Non-Utility Property</v>
      </c>
      <c r="AA39" s="144">
        <v>27</v>
      </c>
      <c r="AC39" s="173" t="s">
        <v>3729</v>
      </c>
    </row>
    <row r="40" spans="1:29" x14ac:dyDescent="0.25">
      <c r="A40" s="164" t="s">
        <v>42</v>
      </c>
      <c r="B40" s="16">
        <v>10</v>
      </c>
      <c r="C40" s="165" t="s">
        <v>43</v>
      </c>
      <c r="E40" s="179" t="s">
        <v>3487</v>
      </c>
      <c r="F40" s="59" t="str">
        <f>RIGHT(E40,6)</f>
        <v>108601</v>
      </c>
      <c r="G40" s="180">
        <f t="shared" si="0"/>
        <v>8</v>
      </c>
      <c r="H40" s="59" t="str">
        <f>IF(G40=0,"ADD","")</f>
        <v/>
      </c>
      <c r="I40" s="59" t="str">
        <f>IF(H40="ADD",VLOOKUP(F40,'SAP Data'!$A$12:$B$1295,2,FALSE),"")</f>
        <v/>
      </c>
      <c r="J40" s="59"/>
      <c r="K40" s="181">
        <f>IF(G40&gt;0,G40,J40)</f>
        <v>8</v>
      </c>
      <c r="L40" s="150" t="s">
        <v>3661</v>
      </c>
      <c r="M40" s="59">
        <f t="shared" si="1"/>
        <v>13</v>
      </c>
      <c r="N40" s="59">
        <f>IFERROR(M40,"ADD")</f>
        <v>13</v>
      </c>
      <c r="O40" s="59"/>
      <c r="P40" s="59">
        <f>IF(O40&gt;0,O40,N40)</f>
        <v>13</v>
      </c>
      <c r="Q40" s="151" t="str">
        <f>VLOOKUP(L40,'SAP Data'!$A$7:$B$1304,2,FALSE)</f>
        <v>N. MIST SWIP</v>
      </c>
      <c r="S40" s="165" t="s">
        <v>1756</v>
      </c>
      <c r="T40" s="164" t="s">
        <v>1757</v>
      </c>
      <c r="U40" s="16" t="str">
        <f t="shared" si="6"/>
        <v>108009</v>
      </c>
      <c r="V40" s="174">
        <v>8</v>
      </c>
      <c r="W40" s="175" t="s">
        <v>3741</v>
      </c>
      <c r="X40" s="264" t="str">
        <f t="shared" si="7"/>
        <v>Accumulated Depreciation</v>
      </c>
      <c r="AA40" s="144">
        <v>28</v>
      </c>
      <c r="AB40" s="173" t="s">
        <v>3730</v>
      </c>
    </row>
    <row r="41" spans="1:29" x14ac:dyDescent="0.25">
      <c r="A41" s="164" t="s">
        <v>75</v>
      </c>
      <c r="B41" s="16">
        <v>17</v>
      </c>
      <c r="C41" s="165" t="s">
        <v>76</v>
      </c>
      <c r="E41" s="179" t="s">
        <v>3772</v>
      </c>
      <c r="F41" s="59" t="str">
        <f>RIGHT(E41,6)</f>
        <v>108666</v>
      </c>
      <c r="G41" s="180">
        <f t="shared" si="0"/>
        <v>8</v>
      </c>
      <c r="H41" s="59" t="str">
        <f>IF(G41=0,"ADD","")</f>
        <v/>
      </c>
      <c r="I41" s="59" t="str">
        <f>IF(H41="ADD",VLOOKUP(F41,'SAP Data'!$A$12:$B$11500,2,FALSE),"")</f>
        <v/>
      </c>
      <c r="J41" s="59">
        <v>8</v>
      </c>
      <c r="K41" s="181">
        <f>IF(G41&gt;0,G41,J41)</f>
        <v>8</v>
      </c>
      <c r="L41" s="150" t="s">
        <v>2939</v>
      </c>
      <c r="M41" s="59">
        <f t="shared" si="1"/>
        <v>8</v>
      </c>
      <c r="N41" s="59">
        <f t="shared" si="4"/>
        <v>8</v>
      </c>
      <c r="O41" s="59"/>
      <c r="P41" s="59">
        <f t="shared" si="5"/>
        <v>8</v>
      </c>
      <c r="Q41" s="151" t="str">
        <f>VLOOKUP(L41,'SAP Data'!$A$7:$B$1304,2,FALSE)</f>
        <v>RESERVE ADJ FOR AMOR</v>
      </c>
      <c r="S41" s="165" t="s">
        <v>58</v>
      </c>
      <c r="T41" s="164" t="s">
        <v>59</v>
      </c>
      <c r="U41" s="16" t="str">
        <f t="shared" si="6"/>
        <v>108010</v>
      </c>
      <c r="V41" s="174">
        <v>8</v>
      </c>
      <c r="W41" s="175">
        <v>8</v>
      </c>
      <c r="X41" s="264" t="str">
        <f t="shared" si="7"/>
        <v>Accumulated Depreciation</v>
      </c>
      <c r="AA41" s="144"/>
    </row>
    <row r="42" spans="1:29" x14ac:dyDescent="0.25">
      <c r="A42" s="164" t="s">
        <v>78</v>
      </c>
      <c r="B42" s="16">
        <v>17</v>
      </c>
      <c r="C42" s="165" t="s">
        <v>79</v>
      </c>
      <c r="E42" s="179" t="s">
        <v>77</v>
      </c>
      <c r="F42" s="59" t="str">
        <f t="shared" si="2"/>
        <v>121001</v>
      </c>
      <c r="G42" s="180">
        <f t="shared" si="0"/>
        <v>17</v>
      </c>
      <c r="H42" s="59" t="str">
        <f t="shared" si="8"/>
        <v/>
      </c>
      <c r="I42" s="59" t="str">
        <f>IF(H42="ADD",VLOOKUP(F42,'SAP Data'!$A$12:$B$1295,2,FALSE),"")</f>
        <v/>
      </c>
      <c r="J42" s="59"/>
      <c r="K42" s="181">
        <f t="shared" si="3"/>
        <v>17</v>
      </c>
      <c r="L42" s="150" t="s">
        <v>57</v>
      </c>
      <c r="M42" s="59">
        <f t="shared" si="1"/>
        <v>8</v>
      </c>
      <c r="N42" s="59">
        <f t="shared" si="4"/>
        <v>8</v>
      </c>
      <c r="O42" s="59"/>
      <c r="P42" s="59">
        <f t="shared" si="5"/>
        <v>8</v>
      </c>
      <c r="Q42" s="151" t="str">
        <f>VLOOKUP(L42,'SAP Data'!$A$7:$B$1304,2,FALSE)</f>
        <v>ACCUM DEPR UT-GAINLO</v>
      </c>
      <c r="S42" s="165" t="s">
        <v>61</v>
      </c>
      <c r="T42" s="164" t="s">
        <v>62</v>
      </c>
      <c r="U42" s="16" t="str">
        <f t="shared" si="6"/>
        <v>108011</v>
      </c>
      <c r="V42" s="174">
        <v>8</v>
      </c>
      <c r="W42" s="175">
        <v>8</v>
      </c>
      <c r="X42" s="264" t="str">
        <f t="shared" si="7"/>
        <v>Accumulated Depreciation</v>
      </c>
      <c r="AA42" s="144">
        <v>29</v>
      </c>
      <c r="AB42" s="173" t="s">
        <v>3731</v>
      </c>
    </row>
    <row r="43" spans="1:29" x14ac:dyDescent="0.25">
      <c r="A43" s="164" t="s">
        <v>81</v>
      </c>
      <c r="B43" s="16">
        <v>17</v>
      </c>
      <c r="C43" s="165" t="s">
        <v>82</v>
      </c>
      <c r="E43" s="179" t="s">
        <v>80</v>
      </c>
      <c r="F43" s="59" t="str">
        <f t="shared" si="2"/>
        <v>121002</v>
      </c>
      <c r="G43" s="180">
        <f t="shared" si="0"/>
        <v>17</v>
      </c>
      <c r="H43" s="59" t="str">
        <f t="shared" si="8"/>
        <v/>
      </c>
      <c r="I43" s="59" t="str">
        <f>IF(H43="ADD",VLOOKUP(F43,'SAP Data'!$A$12:$B$1295,2,FALSE),"")</f>
        <v/>
      </c>
      <c r="J43" s="59"/>
      <c r="K43" s="181">
        <f t="shared" si="3"/>
        <v>17</v>
      </c>
      <c r="L43" s="150" t="s">
        <v>60</v>
      </c>
      <c r="M43" s="59">
        <f t="shared" si="1"/>
        <v>8</v>
      </c>
      <c r="N43" s="59">
        <f t="shared" si="4"/>
        <v>8</v>
      </c>
      <c r="O43" s="59"/>
      <c r="P43" s="59">
        <f t="shared" si="5"/>
        <v>8</v>
      </c>
      <c r="Q43" s="151" t="str">
        <f>VLOOKUP(L43,'SAP Data'!$A$7:$B$1304,2,FALSE)</f>
        <v>DEP PROV-UTIL PLANT</v>
      </c>
      <c r="S43" s="165" t="s">
        <v>64</v>
      </c>
      <c r="T43" s="164" t="s">
        <v>65</v>
      </c>
      <c r="U43" s="16" t="str">
        <f t="shared" si="6"/>
        <v>108012</v>
      </c>
      <c r="V43" s="174">
        <v>8</v>
      </c>
      <c r="W43" s="175">
        <v>8</v>
      </c>
      <c r="X43" s="264" t="str">
        <f t="shared" si="7"/>
        <v>Accumulated Depreciation</v>
      </c>
      <c r="AA43" s="144">
        <v>30</v>
      </c>
      <c r="AC43" s="173" t="s">
        <v>3732</v>
      </c>
    </row>
    <row r="44" spans="1:29" x14ac:dyDescent="0.25">
      <c r="A44" s="164" t="s">
        <v>84</v>
      </c>
      <c r="B44" s="16">
        <v>17</v>
      </c>
      <c r="C44" s="165" t="s">
        <v>85</v>
      </c>
      <c r="E44" s="179" t="s">
        <v>83</v>
      </c>
      <c r="F44" s="59" t="str">
        <f t="shared" si="2"/>
        <v>121003</v>
      </c>
      <c r="G44" s="180">
        <f t="shared" si="0"/>
        <v>17</v>
      </c>
      <c r="H44" s="59" t="str">
        <f t="shared" si="8"/>
        <v/>
      </c>
      <c r="I44" s="59" t="str">
        <f>IF(H44="ADD",VLOOKUP(F44,'SAP Data'!$A$12:$B$1295,2,FALSE),"")</f>
        <v/>
      </c>
      <c r="J44" s="59"/>
      <c r="K44" s="181">
        <f t="shared" si="3"/>
        <v>17</v>
      </c>
      <c r="L44" s="150" t="s">
        <v>63</v>
      </c>
      <c r="M44" s="59">
        <f t="shared" si="1"/>
        <v>8</v>
      </c>
      <c r="N44" s="59">
        <f t="shared" si="4"/>
        <v>8</v>
      </c>
      <c r="O44" s="59"/>
      <c r="P44" s="59">
        <f t="shared" si="5"/>
        <v>8</v>
      </c>
      <c r="Q44" s="151" t="str">
        <f>VLOOKUP(L44,'SAP Data'!$A$7:$B$1304,2,FALSE)</f>
        <v>DEP PROV-TRANS EQUIP</v>
      </c>
      <c r="S44" s="165" t="s">
        <v>67</v>
      </c>
      <c r="T44" s="164" t="s">
        <v>68</v>
      </c>
      <c r="U44" s="16" t="str">
        <f t="shared" si="6"/>
        <v>108013</v>
      </c>
      <c r="V44" s="174">
        <v>8</v>
      </c>
      <c r="W44" s="175">
        <v>8</v>
      </c>
      <c r="X44" s="264" t="str">
        <f t="shared" si="7"/>
        <v>Accumulated Depreciation</v>
      </c>
      <c r="AA44" s="144">
        <v>31</v>
      </c>
      <c r="AB44" s="173" t="s">
        <v>3733</v>
      </c>
    </row>
    <row r="45" spans="1:29" x14ac:dyDescent="0.25">
      <c r="A45" s="164" t="s">
        <v>87</v>
      </c>
      <c r="B45" s="16">
        <v>17</v>
      </c>
      <c r="C45" s="165" t="s">
        <v>88</v>
      </c>
      <c r="E45" s="179" t="s">
        <v>86</v>
      </c>
      <c r="F45" s="59" t="str">
        <f t="shared" si="2"/>
        <v>121007</v>
      </c>
      <c r="G45" s="180">
        <f t="shared" si="0"/>
        <v>17</v>
      </c>
      <c r="H45" s="59" t="str">
        <f t="shared" si="8"/>
        <v/>
      </c>
      <c r="I45" s="59" t="str">
        <f>IF(H45="ADD",VLOOKUP(F45,'SAP Data'!$A$12:$B$1295,2,FALSE),"")</f>
        <v/>
      </c>
      <c r="J45" s="59"/>
      <c r="K45" s="181">
        <f t="shared" si="3"/>
        <v>17</v>
      </c>
      <c r="L45" s="150" t="s">
        <v>66</v>
      </c>
      <c r="M45" s="59">
        <f t="shared" si="1"/>
        <v>8</v>
      </c>
      <c r="N45" s="59">
        <f t="shared" si="4"/>
        <v>8</v>
      </c>
      <c r="O45" s="59"/>
      <c r="P45" s="59">
        <f t="shared" si="5"/>
        <v>8</v>
      </c>
      <c r="Q45" s="151" t="str">
        <f>VLOOKUP(L45,'SAP Data'!$A$7:$B$1304,2,FALSE)</f>
        <v>A/D-TRANS EQUIP PROV</v>
      </c>
      <c r="S45" s="165" t="s">
        <v>70</v>
      </c>
      <c r="T45" s="164" t="s">
        <v>71</v>
      </c>
      <c r="U45" s="16" t="str">
        <f t="shared" si="6"/>
        <v>108014</v>
      </c>
      <c r="V45" s="174">
        <v>8</v>
      </c>
      <c r="W45" s="175">
        <v>8</v>
      </c>
      <c r="X45" s="264" t="str">
        <f t="shared" si="7"/>
        <v>Accumulated Depreciation</v>
      </c>
      <c r="AA45" s="144"/>
    </row>
    <row r="46" spans="1:29" x14ac:dyDescent="0.25">
      <c r="A46" s="164" t="s">
        <v>90</v>
      </c>
      <c r="B46" s="16">
        <v>17</v>
      </c>
      <c r="C46" s="165" t="s">
        <v>91</v>
      </c>
      <c r="E46" s="179" t="s">
        <v>89</v>
      </c>
      <c r="F46" s="59" t="str">
        <f>RIGHT(E46,6)</f>
        <v>121008</v>
      </c>
      <c r="G46" s="180">
        <f t="shared" si="0"/>
        <v>17</v>
      </c>
      <c r="H46" s="59" t="str">
        <f t="shared" si="8"/>
        <v/>
      </c>
      <c r="I46" s="59" t="str">
        <f>IF(H46="ADD",VLOOKUP(F46,'SAP Data'!$A$12:$B$1295,2,FALSE),"")</f>
        <v/>
      </c>
      <c r="J46" s="59"/>
      <c r="K46" s="181">
        <f t="shared" si="3"/>
        <v>17</v>
      </c>
      <c r="L46" s="150" t="s">
        <v>69</v>
      </c>
      <c r="M46" s="59">
        <f t="shared" si="1"/>
        <v>8</v>
      </c>
      <c r="N46" s="59">
        <f t="shared" si="4"/>
        <v>8</v>
      </c>
      <c r="O46" s="59"/>
      <c r="P46" s="59">
        <f t="shared" si="5"/>
        <v>8</v>
      </c>
      <c r="Q46" s="151" t="str">
        <f>VLOOKUP(L46,'SAP Data'!$A$7:$B$1304,2,FALSE)</f>
        <v>A/D-POWER EQUIP PROV</v>
      </c>
      <c r="S46" s="165" t="s">
        <v>73</v>
      </c>
      <c r="T46" s="164" t="s">
        <v>74</v>
      </c>
      <c r="U46" s="16" t="str">
        <f t="shared" si="6"/>
        <v>108015</v>
      </c>
      <c r="V46" s="174">
        <v>8</v>
      </c>
      <c r="W46" s="175">
        <v>8</v>
      </c>
      <c r="X46" s="264" t="str">
        <f t="shared" si="7"/>
        <v>Accumulated Depreciation</v>
      </c>
      <c r="AA46" s="144">
        <v>32</v>
      </c>
      <c r="AB46" s="173" t="s">
        <v>3734</v>
      </c>
    </row>
    <row r="47" spans="1:29" x14ac:dyDescent="0.25">
      <c r="A47" s="164" t="s">
        <v>93</v>
      </c>
      <c r="B47" s="16">
        <v>17</v>
      </c>
      <c r="C47" s="165" t="s">
        <v>94</v>
      </c>
      <c r="E47" s="179" t="s">
        <v>92</v>
      </c>
      <c r="F47" s="59" t="str">
        <f t="shared" si="2"/>
        <v>121044</v>
      </c>
      <c r="G47" s="180">
        <f t="shared" si="0"/>
        <v>17</v>
      </c>
      <c r="H47" s="59" t="str">
        <f t="shared" si="8"/>
        <v/>
      </c>
      <c r="I47" s="59" t="str">
        <f>IF(H47="ADD",VLOOKUP(F47,'SAP Data'!$A$12:$B$1295,2,FALSE),"")</f>
        <v/>
      </c>
      <c r="J47" s="59"/>
      <c r="K47" s="181">
        <f t="shared" si="3"/>
        <v>17</v>
      </c>
      <c r="L47" s="150" t="s">
        <v>72</v>
      </c>
      <c r="M47" s="59">
        <f t="shared" si="1"/>
        <v>8</v>
      </c>
      <c r="N47" s="59">
        <f t="shared" si="4"/>
        <v>8</v>
      </c>
      <c r="O47" s="59"/>
      <c r="P47" s="59">
        <f t="shared" si="5"/>
        <v>8</v>
      </c>
      <c r="Q47" s="151" t="str">
        <f>VLOOKUP(L47,'SAP Data'!$A$7:$B$1304,2,FALSE)</f>
        <v>DEP PROV-POWER EQUIP</v>
      </c>
      <c r="S47" s="165" t="s">
        <v>3604</v>
      </c>
      <c r="T47" s="164" t="s">
        <v>3605</v>
      </c>
      <c r="U47" s="16" t="str">
        <f t="shared" si="6"/>
        <v>108016</v>
      </c>
      <c r="V47" s="174">
        <v>17</v>
      </c>
      <c r="W47" s="175" t="s">
        <v>3741</v>
      </c>
      <c r="X47" s="264" t="str">
        <f t="shared" si="7"/>
        <v>Non-Utility Property</v>
      </c>
      <c r="AA47" s="144"/>
    </row>
    <row r="48" spans="1:29" x14ac:dyDescent="0.25">
      <c r="A48" s="164" t="s">
        <v>96</v>
      </c>
      <c r="B48" s="16">
        <v>17</v>
      </c>
      <c r="C48" s="165" t="s">
        <v>97</v>
      </c>
      <c r="E48" s="179" t="s">
        <v>95</v>
      </c>
      <c r="F48" s="59" t="str">
        <f t="shared" si="2"/>
        <v>121045</v>
      </c>
      <c r="G48" s="180">
        <f t="shared" si="0"/>
        <v>17</v>
      </c>
      <c r="H48" s="59" t="str">
        <f t="shared" si="8"/>
        <v/>
      </c>
      <c r="I48" s="59" t="str">
        <f>IF(H48="ADD",VLOOKUP(F48,'SAP Data'!$A$12:$B$1295,2,FALSE),"")</f>
        <v/>
      </c>
      <c r="J48" s="59"/>
      <c r="K48" s="181">
        <f t="shared" si="3"/>
        <v>17</v>
      </c>
      <c r="L48" s="150" t="s">
        <v>3662</v>
      </c>
      <c r="M48" s="59">
        <f t="shared" si="1"/>
        <v>8</v>
      </c>
      <c r="N48" s="59">
        <f>IFERROR(M48,"ADD")</f>
        <v>8</v>
      </c>
      <c r="O48" s="59"/>
      <c r="P48" s="59">
        <f>IF(O48&gt;0,O48,N48)</f>
        <v>8</v>
      </c>
      <c r="Q48" s="151" t="str">
        <f>VLOOKUP(L48,'SAP Data'!$A$7:$B$1304,2,FALSE)</f>
        <v>N. MIST UTL PL DEPR</v>
      </c>
      <c r="S48" s="165" t="s">
        <v>1758</v>
      </c>
      <c r="T48" s="164" t="s">
        <v>1759</v>
      </c>
      <c r="U48" s="16" t="str">
        <f t="shared" si="6"/>
        <v>108500</v>
      </c>
      <c r="V48" s="174">
        <v>8</v>
      </c>
      <c r="W48" s="175">
        <v>8</v>
      </c>
      <c r="X48" s="264" t="str">
        <f t="shared" si="7"/>
        <v>Accumulated Depreciation</v>
      </c>
      <c r="AA48" s="144">
        <v>33</v>
      </c>
      <c r="AB48" s="173" t="s">
        <v>3735</v>
      </c>
    </row>
    <row r="49" spans="1:29" x14ac:dyDescent="0.25">
      <c r="A49" s="164" t="s">
        <v>99</v>
      </c>
      <c r="B49" s="16">
        <v>17</v>
      </c>
      <c r="C49" s="165" t="s">
        <v>100</v>
      </c>
      <c r="E49" s="179" t="s">
        <v>98</v>
      </c>
      <c r="F49" s="59" t="str">
        <f t="shared" si="2"/>
        <v>121107</v>
      </c>
      <c r="G49" s="180">
        <f t="shared" si="0"/>
        <v>17</v>
      </c>
      <c r="H49" s="59" t="str">
        <f t="shared" si="8"/>
        <v/>
      </c>
      <c r="I49" s="59" t="str">
        <f>IF(H49="ADD",VLOOKUP(F49,'SAP Data'!$A$12:$B$1295,2,FALSE),"")</f>
        <v/>
      </c>
      <c r="J49" s="59"/>
      <c r="K49" s="181">
        <f t="shared" si="3"/>
        <v>17</v>
      </c>
      <c r="L49" s="150" t="s">
        <v>2940</v>
      </c>
      <c r="M49" s="59">
        <f t="shared" si="1"/>
        <v>8</v>
      </c>
      <c r="N49" s="59">
        <f t="shared" si="4"/>
        <v>8</v>
      </c>
      <c r="O49" s="59"/>
      <c r="P49" s="59">
        <f t="shared" si="5"/>
        <v>8</v>
      </c>
      <c r="Q49" s="151" t="str">
        <f>VLOOKUP(L49,'SAP Data'!$A$7:$B$1304,2,FALSE)</f>
        <v>PLANT RECLASS-DEPR</v>
      </c>
      <c r="S49" s="165" t="s">
        <v>3606</v>
      </c>
      <c r="T49" s="164" t="s">
        <v>3607</v>
      </c>
      <c r="U49" s="16" t="str">
        <f t="shared" si="6"/>
        <v>108501</v>
      </c>
      <c r="V49" s="174">
        <v>17</v>
      </c>
      <c r="W49" s="175" t="s">
        <v>3741</v>
      </c>
      <c r="X49" s="264" t="str">
        <f t="shared" si="7"/>
        <v>Non-Utility Property</v>
      </c>
      <c r="AA49" s="144"/>
    </row>
    <row r="50" spans="1:29" x14ac:dyDescent="0.25">
      <c r="A50" s="164" t="s">
        <v>102</v>
      </c>
      <c r="B50" s="16">
        <v>17</v>
      </c>
      <c r="C50" s="165" t="s">
        <v>103</v>
      </c>
      <c r="E50" s="179" t="s">
        <v>101</v>
      </c>
      <c r="F50" s="59" t="str">
        <f t="shared" si="2"/>
        <v>121117</v>
      </c>
      <c r="G50" s="180">
        <f t="shared" si="0"/>
        <v>17</v>
      </c>
      <c r="H50" s="59" t="str">
        <f t="shared" si="8"/>
        <v/>
      </c>
      <c r="I50" s="59" t="str">
        <f>IF(H50="ADD",VLOOKUP(F50,'SAP Data'!$A$12:$B$1295,2,FALSE),"")</f>
        <v/>
      </c>
      <c r="J50" s="59"/>
      <c r="K50" s="181">
        <f t="shared" si="3"/>
        <v>17</v>
      </c>
      <c r="L50" s="150" t="s">
        <v>3660</v>
      </c>
      <c r="M50" s="59">
        <f t="shared" si="1"/>
        <v>8</v>
      </c>
      <c r="N50" s="59">
        <f>IFERROR(M50,"ADD")</f>
        <v>8</v>
      </c>
      <c r="O50" s="59"/>
      <c r="P50" s="59">
        <f>IF(O50&gt;0,O50,N50)</f>
        <v>8</v>
      </c>
      <c r="Q50" s="151" t="str">
        <f>VLOOKUP(L50,'SAP Data'!$A$7:$B$1304,2,FALSE)</f>
        <v>N. MIST ACC DEPR OFF</v>
      </c>
      <c r="S50" s="165" t="s">
        <v>1760</v>
      </c>
      <c r="T50" s="164">
        <v>500113</v>
      </c>
      <c r="U50" s="16" t="str">
        <f t="shared" si="6"/>
        <v/>
      </c>
      <c r="V50" s="174" t="s">
        <v>3741</v>
      </c>
      <c r="W50" s="175" t="s">
        <v>3741</v>
      </c>
      <c r="X50" s="264" t="e">
        <f t="shared" si="7"/>
        <v>#N/A</v>
      </c>
      <c r="AA50" s="144">
        <v>34</v>
      </c>
      <c r="AB50" s="173" t="s">
        <v>3736</v>
      </c>
    </row>
    <row r="51" spans="1:29" x14ac:dyDescent="0.25">
      <c r="A51" s="164" t="s">
        <v>105</v>
      </c>
      <c r="B51" s="16">
        <v>17</v>
      </c>
      <c r="C51" s="165" t="s">
        <v>106</v>
      </c>
      <c r="E51" s="179" t="s">
        <v>104</v>
      </c>
      <c r="F51" s="59" t="str">
        <f t="shared" si="2"/>
        <v>121200</v>
      </c>
      <c r="G51" s="180">
        <f t="shared" si="0"/>
        <v>17</v>
      </c>
      <c r="H51" s="59" t="str">
        <f t="shared" si="8"/>
        <v/>
      </c>
      <c r="I51" s="59" t="str">
        <f>IF(H51="ADD",VLOOKUP(F51,'SAP Data'!$A$12:$B$1295,2,FALSE),"")</f>
        <v/>
      </c>
      <c r="J51" s="59"/>
      <c r="K51" s="181">
        <f t="shared" si="3"/>
        <v>17</v>
      </c>
      <c r="L51" s="184" t="s">
        <v>3550</v>
      </c>
      <c r="M51" s="59">
        <f t="shared" si="1"/>
        <v>8</v>
      </c>
      <c r="N51" s="59">
        <f>IFERROR(M51,"ADD")</f>
        <v>8</v>
      </c>
      <c r="O51" s="59"/>
      <c r="P51" s="59">
        <f>IF(O51&gt;0,O51,N51)</f>
        <v>8</v>
      </c>
      <c r="Q51" s="151" t="str">
        <f>VLOOKUP(L51,'SAP Data'!$A$7:$B$1304,2,FALSE)</f>
        <v>FIN UTIL LEA ACC DEP</v>
      </c>
      <c r="S51" s="165" t="s">
        <v>1762</v>
      </c>
      <c r="T51" s="164">
        <v>500119</v>
      </c>
      <c r="U51" s="16" t="str">
        <f t="shared" si="6"/>
        <v/>
      </c>
      <c r="V51" s="174" t="s">
        <v>3741</v>
      </c>
      <c r="W51" s="175" t="s">
        <v>3741</v>
      </c>
      <c r="X51" s="264" t="e">
        <f t="shared" si="7"/>
        <v>#N/A</v>
      </c>
      <c r="AA51" s="144"/>
      <c r="AB51" s="173" t="s">
        <v>3695</v>
      </c>
    </row>
    <row r="52" spans="1:29" x14ac:dyDescent="0.25">
      <c r="A52" s="164" t="s">
        <v>108</v>
      </c>
      <c r="B52" s="16">
        <v>17</v>
      </c>
      <c r="C52" s="165" t="s">
        <v>109</v>
      </c>
      <c r="E52" s="179" t="s">
        <v>107</v>
      </c>
      <c r="F52" s="59" t="str">
        <f t="shared" si="2"/>
        <v>121201</v>
      </c>
      <c r="G52" s="180">
        <f t="shared" si="0"/>
        <v>17</v>
      </c>
      <c r="H52" s="59" t="str">
        <f t="shared" si="8"/>
        <v/>
      </c>
      <c r="I52" s="59" t="str">
        <f>IF(H52="ADD",VLOOKUP(F52,'SAP Data'!$A$12:$B$1295,2,FALSE),"")</f>
        <v/>
      </c>
      <c r="J52" s="59"/>
      <c r="K52" s="181">
        <f t="shared" si="3"/>
        <v>17</v>
      </c>
      <c r="L52" s="280" t="s">
        <v>3825</v>
      </c>
      <c r="M52" s="59">
        <f t="shared" si="1"/>
        <v>8</v>
      </c>
      <c r="N52" s="59">
        <f>IFERROR(M52,"ADD")</f>
        <v>8</v>
      </c>
      <c r="O52" s="59"/>
      <c r="P52" s="59">
        <f>IF(O52&gt;0,O52,N52)</f>
        <v>8</v>
      </c>
      <c r="Q52" s="151" t="str">
        <f>VLOOKUP(L52,'SAP Data'!$A$7:$B$1304,2,FALSE)</f>
        <v>COST OF REMOVAL</v>
      </c>
      <c r="S52" s="165" t="s">
        <v>76</v>
      </c>
      <c r="T52" s="164" t="s">
        <v>77</v>
      </c>
      <c r="U52" s="16" t="str">
        <f t="shared" si="6"/>
        <v>121001</v>
      </c>
      <c r="V52" s="174">
        <v>17</v>
      </c>
      <c r="W52" s="175">
        <v>17</v>
      </c>
      <c r="X52" s="264" t="str">
        <f t="shared" si="7"/>
        <v>Non-Utility Property</v>
      </c>
      <c r="AA52" s="144">
        <v>35</v>
      </c>
      <c r="AC52" s="173" t="s">
        <v>3737</v>
      </c>
    </row>
    <row r="53" spans="1:29" x14ac:dyDescent="0.25">
      <c r="A53" s="164" t="s">
        <v>111</v>
      </c>
      <c r="B53" s="16">
        <v>18</v>
      </c>
      <c r="C53" s="165" t="s">
        <v>112</v>
      </c>
      <c r="E53" s="179" t="s">
        <v>1615</v>
      </c>
      <c r="F53" s="59" t="str">
        <f t="shared" si="2"/>
        <v>121202</v>
      </c>
      <c r="G53" s="180">
        <f t="shared" si="0"/>
        <v>0</v>
      </c>
      <c r="H53" s="59" t="str">
        <f t="shared" si="8"/>
        <v>ADD</v>
      </c>
      <c r="I53" s="59" t="str">
        <f>IF(H53="ADD",VLOOKUP(F53,'SAP Data'!$A$12:$B$1295,2,FALSE),"")</f>
        <v>600 Comp Maint-Amort</v>
      </c>
      <c r="J53" s="59">
        <v>17</v>
      </c>
      <c r="K53" s="181">
        <f t="shared" si="3"/>
        <v>17</v>
      </c>
      <c r="L53" s="150" t="s">
        <v>1761</v>
      </c>
      <c r="M53" s="59" t="e">
        <f t="shared" si="1"/>
        <v>#N/A</v>
      </c>
      <c r="N53" s="59" t="str">
        <f t="shared" si="4"/>
        <v>ADD</v>
      </c>
      <c r="O53" s="59"/>
      <c r="P53" s="59" t="str">
        <f t="shared" si="5"/>
        <v>ADD</v>
      </c>
      <c r="Q53" s="151" t="str">
        <f>VLOOKUP(L53,'SAP Data'!$A$7:$B$1304,2,FALSE)</f>
        <v>OTHER PROPERTY</v>
      </c>
      <c r="S53" s="165" t="s">
        <v>79</v>
      </c>
      <c r="T53" s="164" t="s">
        <v>80</v>
      </c>
      <c r="U53" s="16" t="str">
        <f t="shared" si="6"/>
        <v>121002</v>
      </c>
      <c r="V53" s="174">
        <v>17</v>
      </c>
      <c r="W53" s="175">
        <v>17</v>
      </c>
      <c r="X53" s="264" t="str">
        <f t="shared" si="7"/>
        <v>Non-Utility Property</v>
      </c>
      <c r="AA53" s="144">
        <v>36</v>
      </c>
      <c r="AC53" s="173" t="s">
        <v>3738</v>
      </c>
    </row>
    <row r="54" spans="1:29" x14ac:dyDescent="0.25">
      <c r="A54" s="164" t="s">
        <v>114</v>
      </c>
      <c r="B54" s="16">
        <v>18</v>
      </c>
      <c r="C54" s="165" t="s">
        <v>115</v>
      </c>
      <c r="E54" s="179" t="s">
        <v>110</v>
      </c>
      <c r="F54" s="59" t="str">
        <f t="shared" si="2"/>
        <v>121707</v>
      </c>
      <c r="G54" s="180">
        <f t="shared" si="0"/>
        <v>17</v>
      </c>
      <c r="H54" s="59" t="str">
        <f t="shared" si="8"/>
        <v/>
      </c>
      <c r="I54" s="59" t="str">
        <f>IF(H54="ADD",VLOOKUP(F54,'SAP Data'!$A$12:$B$1295,2,FALSE),"")</f>
        <v/>
      </c>
      <c r="J54" s="59"/>
      <c r="K54" s="181">
        <f t="shared" si="3"/>
        <v>17</v>
      </c>
      <c r="L54" s="150" t="s">
        <v>1763</v>
      </c>
      <c r="M54" s="59" t="e">
        <f t="shared" si="1"/>
        <v>#N/A</v>
      </c>
      <c r="N54" s="59" t="str">
        <f t="shared" si="4"/>
        <v>ADD</v>
      </c>
      <c r="O54" s="59"/>
      <c r="P54" s="59" t="str">
        <f t="shared" si="5"/>
        <v>ADD</v>
      </c>
      <c r="Q54" s="151" t="str">
        <f>VLOOKUP(L54,'SAP Data'!$A$7:$B$1304,2,FALSE)</f>
        <v>NON-UTILITY PROPERTY</v>
      </c>
      <c r="S54" s="165" t="s">
        <v>82</v>
      </c>
      <c r="T54" s="164" t="s">
        <v>83</v>
      </c>
      <c r="U54" s="16" t="str">
        <f t="shared" si="6"/>
        <v>121003</v>
      </c>
      <c r="V54" s="174">
        <v>17</v>
      </c>
      <c r="W54" s="175">
        <v>17</v>
      </c>
      <c r="X54" s="264" t="str">
        <f t="shared" si="7"/>
        <v>Non-Utility Property</v>
      </c>
      <c r="AA54" s="144">
        <v>37</v>
      </c>
      <c r="AC54" s="173" t="s">
        <v>3739</v>
      </c>
    </row>
    <row r="55" spans="1:29" x14ac:dyDescent="0.25">
      <c r="A55" s="164" t="s">
        <v>117</v>
      </c>
      <c r="B55" s="16">
        <v>18</v>
      </c>
      <c r="C55" s="165" t="s">
        <v>118</v>
      </c>
      <c r="E55" s="179" t="s">
        <v>113</v>
      </c>
      <c r="F55" s="59" t="str">
        <f t="shared" si="2"/>
        <v>122002</v>
      </c>
      <c r="G55" s="180">
        <f t="shared" si="0"/>
        <v>18</v>
      </c>
      <c r="H55" s="59" t="str">
        <f t="shared" si="8"/>
        <v/>
      </c>
      <c r="I55" s="59" t="str">
        <f>IF(H55="ADD",VLOOKUP(F55,'SAP Data'!$A$12:$B$1295,2,FALSE),"")</f>
        <v/>
      </c>
      <c r="J55" s="59"/>
      <c r="K55" s="181">
        <f t="shared" si="3"/>
        <v>18</v>
      </c>
      <c r="L55" s="150" t="s">
        <v>75</v>
      </c>
      <c r="M55" s="59">
        <f t="shared" si="1"/>
        <v>17</v>
      </c>
      <c r="N55" s="59">
        <f t="shared" si="4"/>
        <v>17</v>
      </c>
      <c r="O55" s="59"/>
      <c r="P55" s="59">
        <f t="shared" si="5"/>
        <v>17</v>
      </c>
      <c r="Q55" s="151" t="str">
        <f>VLOOKUP(L55,'SAP Data'!$A$7:$B$1304,2,FALSE)</f>
        <v>NON-UTIL PROP-DOCK</v>
      </c>
      <c r="S55" s="165" t="s">
        <v>85</v>
      </c>
      <c r="T55" s="164" t="s">
        <v>86</v>
      </c>
      <c r="U55" s="16" t="str">
        <f t="shared" si="6"/>
        <v>121007</v>
      </c>
      <c r="V55" s="174">
        <v>17</v>
      </c>
      <c r="W55" s="175">
        <v>17</v>
      </c>
      <c r="X55" s="264" t="str">
        <f t="shared" si="7"/>
        <v>Non-Utility Property</v>
      </c>
      <c r="AA55" s="144"/>
    </row>
    <row r="56" spans="1:29" x14ac:dyDescent="0.25">
      <c r="A56" s="164" t="s">
        <v>120</v>
      </c>
      <c r="B56" s="16">
        <v>18</v>
      </c>
      <c r="C56" s="165" t="s">
        <v>121</v>
      </c>
      <c r="E56" s="179" t="s">
        <v>116</v>
      </c>
      <c r="F56" s="59" t="str">
        <f t="shared" si="2"/>
        <v>122026</v>
      </c>
      <c r="G56" s="180">
        <f t="shared" si="0"/>
        <v>18</v>
      </c>
      <c r="H56" s="59" t="str">
        <f t="shared" si="8"/>
        <v/>
      </c>
      <c r="I56" s="59" t="str">
        <f>IF(H56="ADD",VLOOKUP(F56,'SAP Data'!$A$12:$B$1295,2,FALSE),"")</f>
        <v/>
      </c>
      <c r="J56" s="59"/>
      <c r="K56" s="181">
        <f t="shared" si="3"/>
        <v>18</v>
      </c>
      <c r="L56" s="150" t="s">
        <v>78</v>
      </c>
      <c r="M56" s="59">
        <f t="shared" si="1"/>
        <v>17</v>
      </c>
      <c r="N56" s="59">
        <f t="shared" si="4"/>
        <v>17</v>
      </c>
      <c r="O56" s="59"/>
      <c r="P56" s="59">
        <f t="shared" si="5"/>
        <v>17</v>
      </c>
      <c r="Q56" s="151" t="str">
        <f>VLOOKUP(L56,'SAP Data'!$A$7:$B$1304,2,FALSE)</f>
        <v>NON-UTIL PROP-LAND</v>
      </c>
      <c r="S56" s="165" t="s">
        <v>88</v>
      </c>
      <c r="T56" s="164" t="s">
        <v>89</v>
      </c>
      <c r="U56" s="16" t="str">
        <f t="shared" si="6"/>
        <v>121008</v>
      </c>
      <c r="V56" s="174">
        <v>17</v>
      </c>
      <c r="W56" s="175">
        <v>17</v>
      </c>
      <c r="X56" s="264" t="str">
        <f t="shared" si="7"/>
        <v>Non-Utility Property</v>
      </c>
      <c r="AA56" s="144">
        <v>38</v>
      </c>
      <c r="AB56" s="173" t="s">
        <v>3740</v>
      </c>
    </row>
    <row r="57" spans="1:29" x14ac:dyDescent="0.25">
      <c r="A57" s="164" t="s">
        <v>123</v>
      </c>
      <c r="B57" s="16">
        <v>18</v>
      </c>
      <c r="C57" s="165" t="s">
        <v>115</v>
      </c>
      <c r="E57" s="179" t="s">
        <v>119</v>
      </c>
      <c r="F57" s="59" t="str">
        <f t="shared" si="2"/>
        <v>122027</v>
      </c>
      <c r="G57" s="180">
        <f t="shared" si="0"/>
        <v>18</v>
      </c>
      <c r="H57" s="59" t="str">
        <f t="shared" si="8"/>
        <v/>
      </c>
      <c r="I57" s="59" t="str">
        <f>IF(H57="ADD",VLOOKUP(F57,'SAP Data'!$A$12:$B$1295,2,FALSE),"")</f>
        <v/>
      </c>
      <c r="J57" s="59"/>
      <c r="K57" s="181">
        <f t="shared" si="3"/>
        <v>18</v>
      </c>
      <c r="L57" s="150" t="s">
        <v>81</v>
      </c>
      <c r="M57" s="59">
        <f t="shared" si="1"/>
        <v>17</v>
      </c>
      <c r="N57" s="59">
        <f t="shared" si="4"/>
        <v>17</v>
      </c>
      <c r="O57" s="59"/>
      <c r="P57" s="59">
        <f t="shared" si="5"/>
        <v>17</v>
      </c>
      <c r="Q57" s="151" t="str">
        <f>VLOOKUP(L57,'SAP Data'!$A$7:$B$1304,2,FALSE)</f>
        <v>NON-UTIL PROP-OIL ST</v>
      </c>
      <c r="S57" s="165" t="s">
        <v>91</v>
      </c>
      <c r="T57" s="164" t="s">
        <v>92</v>
      </c>
      <c r="U57" s="16" t="str">
        <f t="shared" si="6"/>
        <v>121044</v>
      </c>
      <c r="V57" s="174">
        <v>17</v>
      </c>
      <c r="W57" s="175">
        <v>17</v>
      </c>
      <c r="X57" s="264" t="str">
        <f t="shared" si="7"/>
        <v>Non-Utility Property</v>
      </c>
      <c r="AA57" s="144"/>
    </row>
    <row r="58" spans="1:29" x14ac:dyDescent="0.25">
      <c r="A58" s="164" t="s">
        <v>1423</v>
      </c>
      <c r="B58" s="16">
        <v>18</v>
      </c>
      <c r="C58" s="165" t="s">
        <v>1424</v>
      </c>
      <c r="E58" s="179" t="s">
        <v>122</v>
      </c>
      <c r="F58" s="59" t="str">
        <f t="shared" si="2"/>
        <v>122028</v>
      </c>
      <c r="G58" s="180">
        <f t="shared" si="0"/>
        <v>18</v>
      </c>
      <c r="H58" s="59" t="str">
        <f t="shared" si="8"/>
        <v/>
      </c>
      <c r="I58" s="59" t="str">
        <f>IF(H58="ADD",VLOOKUP(F58,'SAP Data'!$A$12:$B$1295,2,FALSE),"")</f>
        <v/>
      </c>
      <c r="J58" s="59"/>
      <c r="K58" s="181">
        <f t="shared" si="3"/>
        <v>18</v>
      </c>
      <c r="L58" s="150" t="s">
        <v>84</v>
      </c>
      <c r="M58" s="59">
        <f t="shared" si="1"/>
        <v>17</v>
      </c>
      <c r="N58" s="59">
        <f t="shared" si="4"/>
        <v>17</v>
      </c>
      <c r="O58" s="59"/>
      <c r="P58" s="59">
        <f t="shared" si="5"/>
        <v>17</v>
      </c>
      <c r="Q58" s="151" t="str">
        <f>VLOOKUP(L58,'SAP Data'!$A$7:$B$1304,2,FALSE)</f>
        <v>NON-UTIL PROP-APPL C</v>
      </c>
      <c r="S58" s="165" t="s">
        <v>94</v>
      </c>
      <c r="T58" s="164" t="s">
        <v>95</v>
      </c>
      <c r="U58" s="16" t="str">
        <f t="shared" si="6"/>
        <v>121045</v>
      </c>
      <c r="V58" s="174">
        <v>17</v>
      </c>
      <c r="W58" s="175">
        <v>17</v>
      </c>
      <c r="X58" s="264" t="str">
        <f t="shared" si="7"/>
        <v>Non-Utility Property</v>
      </c>
    </row>
    <row r="59" spans="1:29" x14ac:dyDescent="0.25">
      <c r="A59" s="164" t="s">
        <v>1426</v>
      </c>
      <c r="B59" s="16">
        <v>18</v>
      </c>
      <c r="C59" s="165" t="s">
        <v>1424</v>
      </c>
      <c r="E59" s="179" t="s">
        <v>124</v>
      </c>
      <c r="F59" s="59" t="str">
        <f t="shared" si="2"/>
        <v>122029</v>
      </c>
      <c r="G59" s="180">
        <f t="shared" si="0"/>
        <v>18</v>
      </c>
      <c r="H59" s="59" t="str">
        <f t="shared" si="8"/>
        <v/>
      </c>
      <c r="I59" s="59" t="str">
        <f>IF(H59="ADD",VLOOKUP(F59,'SAP Data'!$A$12:$B$1295,2,FALSE),"")</f>
        <v/>
      </c>
      <c r="J59" s="59"/>
      <c r="K59" s="181">
        <f t="shared" si="3"/>
        <v>18</v>
      </c>
      <c r="L59" s="150" t="s">
        <v>87</v>
      </c>
      <c r="M59" s="59">
        <f t="shared" si="1"/>
        <v>17</v>
      </c>
      <c r="N59" s="59">
        <f t="shared" si="4"/>
        <v>17</v>
      </c>
      <c r="O59" s="59"/>
      <c r="P59" s="59">
        <f t="shared" si="5"/>
        <v>17</v>
      </c>
      <c r="Q59" s="151" t="str">
        <f>VLOOKUP(L59,'SAP Data'!$A$7:$B$1304,2,FALSE)</f>
        <v>NON-UTIL PROP-STORAG</v>
      </c>
      <c r="S59" s="165" t="s">
        <v>97</v>
      </c>
      <c r="T59" s="164" t="s">
        <v>98</v>
      </c>
      <c r="U59" s="16" t="str">
        <f t="shared" si="6"/>
        <v>121107</v>
      </c>
      <c r="V59" s="174">
        <v>17</v>
      </c>
      <c r="W59" s="175">
        <v>17</v>
      </c>
      <c r="X59" s="264" t="str">
        <f t="shared" si="7"/>
        <v>Non-Utility Property</v>
      </c>
    </row>
    <row r="60" spans="1:29" x14ac:dyDescent="0.25">
      <c r="A60" s="164" t="s">
        <v>497</v>
      </c>
      <c r="B60" s="16">
        <v>20</v>
      </c>
      <c r="C60" s="165" t="s">
        <v>498</v>
      </c>
      <c r="E60" s="179" t="s">
        <v>127</v>
      </c>
      <c r="F60" s="59" t="str">
        <f t="shared" si="2"/>
        <v>131001</v>
      </c>
      <c r="G60" s="180">
        <f t="shared" si="0"/>
        <v>29</v>
      </c>
      <c r="H60" s="59" t="str">
        <f t="shared" si="8"/>
        <v/>
      </c>
      <c r="I60" s="59" t="str">
        <f>IF(H60="ADD",VLOOKUP(F60,'SAP Data'!$A$12:$B$1295,2,FALSE),"")</f>
        <v/>
      </c>
      <c r="J60" s="59"/>
      <c r="K60" s="181">
        <f t="shared" si="3"/>
        <v>29</v>
      </c>
      <c r="L60" s="150" t="s">
        <v>90</v>
      </c>
      <c r="M60" s="59">
        <f t="shared" si="1"/>
        <v>17</v>
      </c>
      <c r="N60" s="59">
        <f t="shared" si="4"/>
        <v>17</v>
      </c>
      <c r="O60" s="59"/>
      <c r="P60" s="59">
        <f t="shared" si="5"/>
        <v>17</v>
      </c>
      <c r="Q60" s="151" t="str">
        <f>VLOOKUP(L60,'SAP Data'!$A$7:$B$1304,2,FALSE)</f>
        <v>NON-UTIL PROP-GARDEN</v>
      </c>
      <c r="S60" s="165" t="s">
        <v>100</v>
      </c>
      <c r="T60" s="164" t="s">
        <v>101</v>
      </c>
      <c r="U60" s="16" t="str">
        <f t="shared" si="6"/>
        <v>121117</v>
      </c>
      <c r="V60" s="174">
        <v>17</v>
      </c>
      <c r="W60" s="175">
        <v>17</v>
      </c>
      <c r="X60" s="264" t="str">
        <f t="shared" si="7"/>
        <v>Non-Utility Property</v>
      </c>
    </row>
    <row r="61" spans="1:29" x14ac:dyDescent="0.25">
      <c r="A61" s="164" t="s">
        <v>789</v>
      </c>
      <c r="B61" s="16">
        <v>17</v>
      </c>
      <c r="C61" s="165" t="s">
        <v>790</v>
      </c>
      <c r="E61" s="179" t="s">
        <v>130</v>
      </c>
      <c r="F61" s="59" t="str">
        <f t="shared" si="2"/>
        <v>131006</v>
      </c>
      <c r="G61" s="180">
        <f t="shared" si="0"/>
        <v>29</v>
      </c>
      <c r="H61" s="59" t="str">
        <f t="shared" si="8"/>
        <v/>
      </c>
      <c r="I61" s="59" t="str">
        <f>IF(H61="ADD",VLOOKUP(F61,'SAP Data'!$A$12:$B$1295,2,FALSE),"")</f>
        <v/>
      </c>
      <c r="J61" s="59"/>
      <c r="K61" s="181">
        <f t="shared" si="3"/>
        <v>29</v>
      </c>
      <c r="L61" s="150" t="s">
        <v>93</v>
      </c>
      <c r="M61" s="59">
        <f t="shared" si="1"/>
        <v>17</v>
      </c>
      <c r="N61" s="59">
        <f t="shared" si="4"/>
        <v>17</v>
      </c>
      <c r="O61" s="59"/>
      <c r="P61" s="59">
        <f t="shared" si="5"/>
        <v>17</v>
      </c>
      <c r="Q61" s="151" t="str">
        <f>VLOOKUP(L61,'SAP Data'!$A$7:$B$1304,2,FALSE)</f>
        <v>NON-UTIL PROP-MISC</v>
      </c>
      <c r="S61" s="165" t="s">
        <v>103</v>
      </c>
      <c r="T61" s="164" t="s">
        <v>104</v>
      </c>
      <c r="U61" s="16" t="str">
        <f t="shared" si="6"/>
        <v>121200</v>
      </c>
      <c r="V61" s="174">
        <v>17</v>
      </c>
      <c r="W61" s="175">
        <v>17</v>
      </c>
      <c r="X61" s="264" t="str">
        <f t="shared" si="7"/>
        <v>Non-Utility Property</v>
      </c>
    </row>
    <row r="62" spans="1:29" x14ac:dyDescent="0.25">
      <c r="A62" s="164" t="s">
        <v>500</v>
      </c>
      <c r="B62" s="16">
        <v>14</v>
      </c>
      <c r="C62" s="165" t="s">
        <v>501</v>
      </c>
      <c r="E62" s="179" t="s">
        <v>133</v>
      </c>
      <c r="F62" s="59" t="str">
        <f t="shared" si="2"/>
        <v>131025</v>
      </c>
      <c r="G62" s="180">
        <f t="shared" si="0"/>
        <v>29</v>
      </c>
      <c r="H62" s="59" t="str">
        <f t="shared" si="8"/>
        <v/>
      </c>
      <c r="I62" s="59" t="str">
        <f>IF(H62="ADD",VLOOKUP(F62,'SAP Data'!$A$12:$B$1295,2,FALSE),"")</f>
        <v/>
      </c>
      <c r="J62" s="59"/>
      <c r="K62" s="181">
        <f t="shared" si="3"/>
        <v>29</v>
      </c>
      <c r="L62" s="150" t="s">
        <v>96</v>
      </c>
      <c r="M62" s="59">
        <f t="shared" si="1"/>
        <v>17</v>
      </c>
      <c r="N62" s="59">
        <f t="shared" si="4"/>
        <v>17</v>
      </c>
      <c r="O62" s="59"/>
      <c r="P62" s="59">
        <f t="shared" si="5"/>
        <v>17</v>
      </c>
      <c r="Q62" s="151" t="str">
        <f>VLOOKUP(L62,'SAP Data'!$A$7:$B$1304,2,FALSE)</f>
        <v>CONST WORK IN PROGRE</v>
      </c>
      <c r="S62" s="165" t="s">
        <v>106</v>
      </c>
      <c r="T62" s="164" t="s">
        <v>107</v>
      </c>
      <c r="U62" s="16" t="str">
        <f t="shared" si="6"/>
        <v>121201</v>
      </c>
      <c r="V62" s="174">
        <v>17</v>
      </c>
      <c r="W62" s="175">
        <v>17</v>
      </c>
      <c r="X62" s="264" t="str">
        <f t="shared" si="7"/>
        <v>Non-Utility Property</v>
      </c>
    </row>
    <row r="63" spans="1:29" x14ac:dyDescent="0.25">
      <c r="A63" s="164" t="s">
        <v>503</v>
      </c>
      <c r="B63" s="16">
        <v>20</v>
      </c>
      <c r="C63" s="165" t="s">
        <v>504</v>
      </c>
      <c r="E63" s="179" t="s">
        <v>136</v>
      </c>
      <c r="F63" s="59" t="str">
        <f t="shared" si="2"/>
        <v>131040</v>
      </c>
      <c r="G63" s="180">
        <f t="shared" si="0"/>
        <v>29</v>
      </c>
      <c r="H63" s="59" t="str">
        <f t="shared" si="8"/>
        <v/>
      </c>
      <c r="I63" s="59" t="str">
        <f>IF(H63="ADD",VLOOKUP(F63,'SAP Data'!$A$12:$B$1295,2,FALSE),"")</f>
        <v/>
      </c>
      <c r="J63" s="59"/>
      <c r="K63" s="181">
        <f t="shared" si="3"/>
        <v>29</v>
      </c>
      <c r="L63" s="150" t="s">
        <v>99</v>
      </c>
      <c r="M63" s="59">
        <f t="shared" si="1"/>
        <v>17</v>
      </c>
      <c r="N63" s="59">
        <f t="shared" si="4"/>
        <v>17</v>
      </c>
      <c r="O63" s="59"/>
      <c r="P63" s="59">
        <f t="shared" si="5"/>
        <v>17</v>
      </c>
      <c r="Q63" s="151" t="str">
        <f>VLOOKUP(L63,'SAP Data'!$A$7:$B$1304,2,FALSE)</f>
        <v>GAS STD UNGRD-ST HEL</v>
      </c>
      <c r="S63" s="165" t="s">
        <v>1614</v>
      </c>
      <c r="T63" s="164" t="s">
        <v>1615</v>
      </c>
      <c r="U63" s="16" t="str">
        <f t="shared" si="6"/>
        <v>121202</v>
      </c>
      <c r="V63" s="174">
        <v>17</v>
      </c>
      <c r="W63" s="175" t="s">
        <v>3741</v>
      </c>
      <c r="X63" s="264" t="str">
        <f t="shared" si="7"/>
        <v>Non-Utility Property</v>
      </c>
    </row>
    <row r="64" spans="1:29" x14ac:dyDescent="0.25">
      <c r="A64" s="164" t="s">
        <v>792</v>
      </c>
      <c r="B64" s="16">
        <v>17</v>
      </c>
      <c r="C64" s="165" t="s">
        <v>793</v>
      </c>
      <c r="E64" s="179" t="s">
        <v>139</v>
      </c>
      <c r="F64" s="59" t="str">
        <f t="shared" si="2"/>
        <v>131041</v>
      </c>
      <c r="G64" s="180">
        <f t="shared" si="0"/>
        <v>29</v>
      </c>
      <c r="H64" s="59" t="str">
        <f t="shared" si="8"/>
        <v/>
      </c>
      <c r="I64" s="59" t="str">
        <f>IF(H64="ADD",VLOOKUP(F64,'SAP Data'!$A$12:$B$1295,2,FALSE),"")</f>
        <v/>
      </c>
      <c r="J64" s="59"/>
      <c r="K64" s="181">
        <f t="shared" si="3"/>
        <v>29</v>
      </c>
      <c r="L64" s="150" t="s">
        <v>102</v>
      </c>
      <c r="M64" s="59">
        <f t="shared" si="1"/>
        <v>17</v>
      </c>
      <c r="N64" s="59">
        <f t="shared" si="4"/>
        <v>17</v>
      </c>
      <c r="O64" s="59"/>
      <c r="P64" s="59">
        <f t="shared" si="5"/>
        <v>17</v>
      </c>
      <c r="Q64" s="151" t="str">
        <f>VLOOKUP(L64,'SAP Data'!$A$7:$B$1304,2,FALSE)</f>
        <v>600 COMP OVRHL-COST</v>
      </c>
      <c r="S64" s="165" t="s">
        <v>109</v>
      </c>
      <c r="T64" s="164" t="s">
        <v>110</v>
      </c>
      <c r="U64" s="16" t="str">
        <f t="shared" si="6"/>
        <v>121707</v>
      </c>
      <c r="V64" s="174">
        <v>17</v>
      </c>
      <c r="W64" s="175">
        <v>17</v>
      </c>
      <c r="X64" s="264" t="str">
        <f t="shared" si="7"/>
        <v>Non-Utility Property</v>
      </c>
    </row>
    <row r="65" spans="1:24" x14ac:dyDescent="0.25">
      <c r="A65" s="164" t="s">
        <v>795</v>
      </c>
      <c r="B65" s="16">
        <v>17</v>
      </c>
      <c r="C65" s="165" t="s">
        <v>796</v>
      </c>
      <c r="E65" s="179" t="s">
        <v>142</v>
      </c>
      <c r="F65" s="59" t="str">
        <f t="shared" si="2"/>
        <v>131042</v>
      </c>
      <c r="G65" s="180">
        <f t="shared" si="0"/>
        <v>29</v>
      </c>
      <c r="H65" s="59" t="str">
        <f t="shared" si="8"/>
        <v/>
      </c>
      <c r="I65" s="59" t="str">
        <f>IF(H65="ADD",VLOOKUP(F65,'SAP Data'!$A$12:$B$1295,2,FALSE),"")</f>
        <v/>
      </c>
      <c r="J65" s="59"/>
      <c r="K65" s="181">
        <f t="shared" si="3"/>
        <v>29</v>
      </c>
      <c r="L65" s="150" t="s">
        <v>105</v>
      </c>
      <c r="M65" s="59">
        <f t="shared" si="1"/>
        <v>17</v>
      </c>
      <c r="N65" s="59">
        <f t="shared" si="4"/>
        <v>17</v>
      </c>
      <c r="O65" s="59"/>
      <c r="P65" s="59">
        <f t="shared" si="5"/>
        <v>17</v>
      </c>
      <c r="Q65" s="151" t="str">
        <f>VLOOKUP(L65,'SAP Data'!$A$7:$B$1304,2,FALSE)</f>
        <v>600 Comp Maint-Costs</v>
      </c>
      <c r="S65" s="165" t="s">
        <v>1764</v>
      </c>
      <c r="T65" s="164">
        <v>500120</v>
      </c>
      <c r="U65" s="16" t="str">
        <f t="shared" si="6"/>
        <v/>
      </c>
      <c r="V65" s="174" t="s">
        <v>3741</v>
      </c>
      <c r="W65" s="175" t="s">
        <v>3741</v>
      </c>
      <c r="X65" s="264" t="e">
        <f t="shared" si="7"/>
        <v>#N/A</v>
      </c>
    </row>
    <row r="66" spans="1:24" x14ac:dyDescent="0.25">
      <c r="A66" s="164" t="s">
        <v>506</v>
      </c>
      <c r="B66" s="16">
        <v>20</v>
      </c>
      <c r="C66" s="165" t="s">
        <v>507</v>
      </c>
      <c r="E66" s="179" t="s">
        <v>145</v>
      </c>
      <c r="F66" s="59" t="str">
        <f t="shared" si="2"/>
        <v>131044</v>
      </c>
      <c r="G66" s="180">
        <f t="shared" si="0"/>
        <v>29</v>
      </c>
      <c r="H66" s="59" t="str">
        <f t="shared" si="8"/>
        <v/>
      </c>
      <c r="I66" s="59" t="str">
        <f>IF(H66="ADD",VLOOKUP(F66,'SAP Data'!$A$12:$B$1295,2,FALSE),"")</f>
        <v/>
      </c>
      <c r="J66" s="59"/>
      <c r="K66" s="181">
        <f t="shared" si="3"/>
        <v>29</v>
      </c>
      <c r="L66" s="150" t="s">
        <v>2941</v>
      </c>
      <c r="M66" s="59">
        <f t="shared" si="1"/>
        <v>17</v>
      </c>
      <c r="N66" s="59">
        <f t="shared" si="4"/>
        <v>17</v>
      </c>
      <c r="O66" s="59"/>
      <c r="P66" s="59">
        <f t="shared" si="5"/>
        <v>17</v>
      </c>
      <c r="Q66" s="151" t="str">
        <f>VLOOKUP(L66,'SAP Data'!$A$7:$B$1304,2,FALSE)</f>
        <v>600 Comp Maint-Amort</v>
      </c>
      <c r="S66" s="165" t="s">
        <v>112</v>
      </c>
      <c r="T66" s="164" t="s">
        <v>113</v>
      </c>
      <c r="U66" s="16" t="str">
        <f t="shared" si="6"/>
        <v>122002</v>
      </c>
      <c r="V66" s="174">
        <v>18</v>
      </c>
      <c r="W66" s="175">
        <v>18</v>
      </c>
      <c r="X66" s="264" t="str">
        <f t="shared" si="7"/>
        <v>Accumulated Depreciation - non utility</v>
      </c>
    </row>
    <row r="67" spans="1:24" x14ac:dyDescent="0.25">
      <c r="A67" s="164" t="s">
        <v>801</v>
      </c>
      <c r="B67" s="16">
        <v>23</v>
      </c>
      <c r="C67" s="165" t="s">
        <v>802</v>
      </c>
      <c r="E67" s="179" t="s">
        <v>148</v>
      </c>
      <c r="F67" s="59" t="str">
        <f t="shared" si="2"/>
        <v>131045</v>
      </c>
      <c r="G67" s="180">
        <f t="shared" si="0"/>
        <v>29</v>
      </c>
      <c r="H67" s="59" t="str">
        <f t="shared" si="8"/>
        <v/>
      </c>
      <c r="I67" s="59" t="str">
        <f>IF(H67="ADD",VLOOKUP(F67,'SAP Data'!$A$12:$B$1295,2,FALSE),"")</f>
        <v/>
      </c>
      <c r="J67" s="59"/>
      <c r="K67" s="181">
        <f t="shared" si="3"/>
        <v>29</v>
      </c>
      <c r="L67" s="150" t="s">
        <v>108</v>
      </c>
      <c r="M67" s="59">
        <f t="shared" si="1"/>
        <v>17</v>
      </c>
      <c r="N67" s="59">
        <f t="shared" si="4"/>
        <v>17</v>
      </c>
      <c r="O67" s="59"/>
      <c r="P67" s="59">
        <f t="shared" si="5"/>
        <v>17</v>
      </c>
      <c r="Q67" s="151" t="str">
        <f>VLOOKUP(L67,'SAP Data'!$A$7:$B$1304,2,FALSE)</f>
        <v>CWIP NON UTILITY</v>
      </c>
      <c r="S67" s="165" t="s">
        <v>115</v>
      </c>
      <c r="T67" s="164" t="s">
        <v>116</v>
      </c>
      <c r="U67" s="16" t="str">
        <f t="shared" si="6"/>
        <v>122026</v>
      </c>
      <c r="V67" s="174">
        <v>18</v>
      </c>
      <c r="W67" s="175">
        <v>18</v>
      </c>
      <c r="X67" s="264" t="str">
        <f t="shared" si="7"/>
        <v>Accumulated Depreciation - non utility</v>
      </c>
    </row>
    <row r="68" spans="1:24" x14ac:dyDescent="0.25">
      <c r="A68" s="164" t="s">
        <v>804</v>
      </c>
      <c r="B68" s="16">
        <v>23</v>
      </c>
      <c r="C68" s="165" t="s">
        <v>805</v>
      </c>
      <c r="E68" s="179" t="s">
        <v>151</v>
      </c>
      <c r="F68" s="59" t="str">
        <f t="shared" si="2"/>
        <v>131051</v>
      </c>
      <c r="G68" s="180">
        <f t="shared" si="0"/>
        <v>29</v>
      </c>
      <c r="H68" s="59" t="str">
        <f t="shared" si="8"/>
        <v/>
      </c>
      <c r="I68" s="59" t="str">
        <f>IF(H68="ADD",VLOOKUP(F68,'SAP Data'!$A$12:$B$1295,2,FALSE),"")</f>
        <v/>
      </c>
      <c r="J68" s="59"/>
      <c r="K68" s="181">
        <f t="shared" si="3"/>
        <v>29</v>
      </c>
      <c r="L68" s="150" t="s">
        <v>1765</v>
      </c>
      <c r="M68" s="59" t="e">
        <f t="shared" si="1"/>
        <v>#N/A</v>
      </c>
      <c r="N68" s="59" t="str">
        <f t="shared" si="4"/>
        <v>ADD</v>
      </c>
      <c r="O68" s="59"/>
      <c r="P68" s="59" t="str">
        <f t="shared" si="5"/>
        <v>ADD</v>
      </c>
      <c r="Q68" s="151" t="str">
        <f>VLOOKUP(L68,'SAP Data'!$A$7:$B$1304,2,FALSE)</f>
        <v>LESS: ACCUM DEP - NO</v>
      </c>
      <c r="S68" s="165" t="s">
        <v>118</v>
      </c>
      <c r="T68" s="164" t="s">
        <v>119</v>
      </c>
      <c r="U68" s="16" t="str">
        <f t="shared" si="6"/>
        <v>122027</v>
      </c>
      <c r="V68" s="174">
        <v>18</v>
      </c>
      <c r="W68" s="175">
        <v>18</v>
      </c>
      <c r="X68" s="264" t="str">
        <f t="shared" si="7"/>
        <v>Accumulated Depreciation - non utility</v>
      </c>
    </row>
    <row r="69" spans="1:24" x14ac:dyDescent="0.25">
      <c r="A69" s="164" t="s">
        <v>807</v>
      </c>
      <c r="B69" s="16">
        <v>23</v>
      </c>
      <c r="C69" s="165" t="s">
        <v>808</v>
      </c>
      <c r="E69" s="179" t="s">
        <v>154</v>
      </c>
      <c r="F69" s="59" t="str">
        <f t="shared" si="2"/>
        <v>131052</v>
      </c>
      <c r="G69" s="180">
        <f t="shared" ref="G69:G132" si="9">SUMIF($A$5:$A$655,F69,$B$5:$B$655)</f>
        <v>29</v>
      </c>
      <c r="H69" s="59" t="str">
        <f t="shared" si="8"/>
        <v/>
      </c>
      <c r="I69" s="59" t="str">
        <f>IF(H69="ADD",VLOOKUP(F69,'SAP Data'!$A$12:$B$1295,2,FALSE),"")</f>
        <v/>
      </c>
      <c r="J69" s="59"/>
      <c r="K69" s="181">
        <f t="shared" si="3"/>
        <v>29</v>
      </c>
      <c r="L69" s="150" t="s">
        <v>111</v>
      </c>
      <c r="M69" s="59">
        <f t="shared" ref="M69:M132" si="10">VLOOKUP(L69,$F$5:$K$975,6,FALSE)</f>
        <v>18</v>
      </c>
      <c r="N69" s="59">
        <f t="shared" si="4"/>
        <v>18</v>
      </c>
      <c r="O69" s="59"/>
      <c r="P69" s="59">
        <f t="shared" si="5"/>
        <v>18</v>
      </c>
      <c r="Q69" s="151" t="str">
        <f>VLOOKUP(L69,'SAP Data'!$A$7:$B$1304,2,FALSE)</f>
        <v>SWIP-SALV NON UTILIT</v>
      </c>
      <c r="S69" s="165" t="s">
        <v>121</v>
      </c>
      <c r="T69" s="164" t="s">
        <v>122</v>
      </c>
      <c r="U69" s="16" t="str">
        <f t="shared" si="6"/>
        <v>122028</v>
      </c>
      <c r="V69" s="174">
        <v>18</v>
      </c>
      <c r="W69" s="175">
        <v>18</v>
      </c>
      <c r="X69" s="264" t="str">
        <f t="shared" si="7"/>
        <v>Accumulated Depreciation - non utility</v>
      </c>
    </row>
    <row r="70" spans="1:24" x14ac:dyDescent="0.25">
      <c r="A70" s="164" t="s">
        <v>810</v>
      </c>
      <c r="B70" s="16">
        <v>23</v>
      </c>
      <c r="C70" s="165" t="s">
        <v>811</v>
      </c>
      <c r="E70" s="179" t="s">
        <v>157</v>
      </c>
      <c r="F70" s="59" t="str">
        <f t="shared" si="2"/>
        <v>131060</v>
      </c>
      <c r="G70" s="180">
        <f t="shared" si="9"/>
        <v>29</v>
      </c>
      <c r="H70" s="59" t="str">
        <f t="shared" si="8"/>
        <v/>
      </c>
      <c r="I70" s="59" t="str">
        <f>IF(H70="ADD",VLOOKUP(F70,'SAP Data'!$A$12:$B$1295,2,FALSE),"")</f>
        <v/>
      </c>
      <c r="J70" s="59"/>
      <c r="K70" s="181">
        <f t="shared" si="3"/>
        <v>29</v>
      </c>
      <c r="L70" s="150" t="s">
        <v>114</v>
      </c>
      <c r="M70" s="59">
        <f t="shared" si="10"/>
        <v>18</v>
      </c>
      <c r="N70" s="59">
        <f t="shared" si="4"/>
        <v>18</v>
      </c>
      <c r="O70" s="59"/>
      <c r="P70" s="59">
        <f t="shared" si="5"/>
        <v>18</v>
      </c>
      <c r="Q70" s="151" t="str">
        <f>VLOOKUP(L70,'SAP Data'!$A$7:$B$1304,2,FALSE)</f>
        <v>ACCUM DEP NONUTILITY</v>
      </c>
      <c r="S70" s="165" t="s">
        <v>115</v>
      </c>
      <c r="T70" s="164" t="s">
        <v>124</v>
      </c>
      <c r="U70" s="16" t="str">
        <f t="shared" ref="U70:U133" si="11">IF(T70&gt;30000000,RIGHT(T70,6),"")</f>
        <v>122029</v>
      </c>
      <c r="V70" s="174">
        <v>18</v>
      </c>
      <c r="W70" s="175">
        <v>18</v>
      </c>
      <c r="X70" s="264" t="str">
        <f t="shared" ref="X70:X133" si="12">VLOOKUP(V70,AA:AC,3,FALSE)</f>
        <v>Accumulated Depreciation - non utility</v>
      </c>
    </row>
    <row r="71" spans="1:24" x14ac:dyDescent="0.25">
      <c r="A71" s="164" t="s">
        <v>813</v>
      </c>
      <c r="B71" s="16">
        <v>23</v>
      </c>
      <c r="C71" s="165" t="s">
        <v>814</v>
      </c>
      <c r="E71" s="179" t="s">
        <v>160</v>
      </c>
      <c r="F71" s="59" t="str">
        <f t="shared" si="2"/>
        <v>131530</v>
      </c>
      <c r="G71" s="180">
        <f t="shared" si="9"/>
        <v>29</v>
      </c>
      <c r="H71" s="59" t="str">
        <f t="shared" si="8"/>
        <v/>
      </c>
      <c r="I71" s="59" t="str">
        <f>IF(H71="ADD",VLOOKUP(F71,'SAP Data'!$A$12:$B$1295,2,FALSE),"")</f>
        <v/>
      </c>
      <c r="J71" s="59"/>
      <c r="K71" s="181">
        <f t="shared" si="3"/>
        <v>29</v>
      </c>
      <c r="L71" s="150" t="s">
        <v>117</v>
      </c>
      <c r="M71" s="59">
        <f t="shared" si="10"/>
        <v>18</v>
      </c>
      <c r="N71" s="59">
        <f t="shared" si="4"/>
        <v>18</v>
      </c>
      <c r="O71" s="59"/>
      <c r="P71" s="59">
        <f t="shared" si="5"/>
        <v>18</v>
      </c>
      <c r="Q71" s="151" t="str">
        <f>VLOOKUP(L71,'SAP Data'!$A$7:$B$1304,2,FALSE)</f>
        <v>DEP PROV-DOCK/OIL TK</v>
      </c>
      <c r="S71" s="165" t="s">
        <v>1766</v>
      </c>
      <c r="T71" s="164">
        <v>500110</v>
      </c>
      <c r="U71" s="16" t="str">
        <f t="shared" si="11"/>
        <v/>
      </c>
      <c r="V71" s="174" t="s">
        <v>3741</v>
      </c>
      <c r="W71" s="175" t="s">
        <v>3741</v>
      </c>
      <c r="X71" s="264" t="e">
        <f t="shared" si="12"/>
        <v>#N/A</v>
      </c>
    </row>
    <row r="72" spans="1:24" x14ac:dyDescent="0.25">
      <c r="A72" s="164" t="s">
        <v>816</v>
      </c>
      <c r="B72" s="16">
        <v>23</v>
      </c>
      <c r="C72" s="165" t="s">
        <v>802</v>
      </c>
      <c r="E72" s="179" t="s">
        <v>163</v>
      </c>
      <c r="F72" s="59" t="str">
        <f t="shared" si="2"/>
        <v>131540</v>
      </c>
      <c r="G72" s="180">
        <f t="shared" si="9"/>
        <v>29</v>
      </c>
      <c r="H72" s="59" t="str">
        <f t="shared" si="8"/>
        <v/>
      </c>
      <c r="I72" s="59" t="str">
        <f>IF(H72="ADD",VLOOKUP(F72,'SAP Data'!$A$12:$B$1295,2,FALSE),"")</f>
        <v/>
      </c>
      <c r="J72" s="59"/>
      <c r="K72" s="181">
        <f t="shared" si="3"/>
        <v>29</v>
      </c>
      <c r="L72" s="150" t="s">
        <v>120</v>
      </c>
      <c r="M72" s="59">
        <f t="shared" si="10"/>
        <v>18</v>
      </c>
      <c r="N72" s="59">
        <f t="shared" si="4"/>
        <v>18</v>
      </c>
      <c r="O72" s="59"/>
      <c r="P72" s="59">
        <f t="shared" si="5"/>
        <v>18</v>
      </c>
      <c r="Q72" s="151" t="str">
        <f>VLOOKUP(L72,'SAP Data'!$A$7:$B$1304,2,FALSE)</f>
        <v>DEP PROV-INT STOR</v>
      </c>
      <c r="S72" s="165" t="s">
        <v>1768</v>
      </c>
      <c r="T72" s="164">
        <v>500117</v>
      </c>
      <c r="U72" s="16" t="str">
        <f t="shared" si="11"/>
        <v/>
      </c>
      <c r="V72" s="174" t="s">
        <v>3741</v>
      </c>
      <c r="W72" s="175" t="s">
        <v>3741</v>
      </c>
      <c r="X72" s="264" t="e">
        <f t="shared" si="12"/>
        <v>#N/A</v>
      </c>
    </row>
    <row r="73" spans="1:24" x14ac:dyDescent="0.25">
      <c r="A73" s="164" t="s">
        <v>818</v>
      </c>
      <c r="B73" s="16">
        <v>23</v>
      </c>
      <c r="C73" s="165" t="s">
        <v>814</v>
      </c>
      <c r="E73" s="179" t="s">
        <v>166</v>
      </c>
      <c r="F73" s="59" t="str">
        <f t="shared" si="2"/>
        <v>131541</v>
      </c>
      <c r="G73" s="180">
        <f t="shared" si="9"/>
        <v>29</v>
      </c>
      <c r="H73" s="59" t="str">
        <f t="shared" si="8"/>
        <v/>
      </c>
      <c r="I73" s="59" t="str">
        <f>IF(H73="ADD",VLOOKUP(F73,'SAP Data'!$A$12:$B$1295,2,FALSE),"")</f>
        <v/>
      </c>
      <c r="J73" s="59"/>
      <c r="K73" s="181">
        <f t="shared" si="3"/>
        <v>29</v>
      </c>
      <c r="L73" s="150" t="s">
        <v>123</v>
      </c>
      <c r="M73" s="59">
        <f t="shared" si="10"/>
        <v>18</v>
      </c>
      <c r="N73" s="59">
        <f t="shared" si="4"/>
        <v>18</v>
      </c>
      <c r="O73" s="59"/>
      <c r="P73" s="59">
        <f t="shared" si="5"/>
        <v>18</v>
      </c>
      <c r="Q73" s="151" t="str">
        <f>VLOOKUP(L73,'SAP Data'!$A$7:$B$1304,2,FALSE)</f>
        <v>ACCUM DEP NONUTILITY</v>
      </c>
      <c r="S73" s="165" t="s">
        <v>126</v>
      </c>
      <c r="T73" s="164" t="s">
        <v>127</v>
      </c>
      <c r="U73" s="16" t="str">
        <f t="shared" si="11"/>
        <v>131001</v>
      </c>
      <c r="V73" s="174">
        <v>29</v>
      </c>
      <c r="W73" s="175">
        <v>29</v>
      </c>
      <c r="X73" s="264">
        <f t="shared" si="12"/>
        <v>0</v>
      </c>
    </row>
    <row r="74" spans="1:24" x14ac:dyDescent="0.25">
      <c r="A74" s="164" t="s">
        <v>820</v>
      </c>
      <c r="B74" s="16">
        <v>23</v>
      </c>
      <c r="C74" s="165" t="s">
        <v>821</v>
      </c>
      <c r="E74" s="179" t="s">
        <v>169</v>
      </c>
      <c r="F74" s="59" t="str">
        <f t="shared" si="2"/>
        <v>131550</v>
      </c>
      <c r="G74" s="180">
        <f t="shared" si="9"/>
        <v>29</v>
      </c>
      <c r="H74" s="59" t="str">
        <f t="shared" si="8"/>
        <v/>
      </c>
      <c r="I74" s="59" t="str">
        <f>IF(H74="ADD",VLOOKUP(F74,'SAP Data'!$A$12:$B$1295,2,FALSE),"")</f>
        <v/>
      </c>
      <c r="J74" s="59"/>
      <c r="K74" s="181">
        <f t="shared" si="3"/>
        <v>29</v>
      </c>
      <c r="L74" s="150" t="s">
        <v>1767</v>
      </c>
      <c r="M74" s="59" t="e">
        <f t="shared" si="10"/>
        <v>#N/A</v>
      </c>
      <c r="N74" s="59" t="str">
        <f t="shared" si="4"/>
        <v>ADD</v>
      </c>
      <c r="O74" s="59"/>
      <c r="P74" s="59" t="str">
        <f t="shared" si="5"/>
        <v>ADD</v>
      </c>
      <c r="Q74" s="151" t="str">
        <f>VLOOKUP(L74,'SAP Data'!$A$7:$B$1304,2,FALSE)</f>
        <v>CURRENT ASSETS</v>
      </c>
      <c r="S74" s="165" t="s">
        <v>129</v>
      </c>
      <c r="T74" s="164" t="s">
        <v>130</v>
      </c>
      <c r="U74" s="16" t="str">
        <f t="shared" si="11"/>
        <v>131006</v>
      </c>
      <c r="V74" s="174">
        <v>29</v>
      </c>
      <c r="W74" s="175">
        <v>29</v>
      </c>
      <c r="X74" s="264">
        <f t="shared" si="12"/>
        <v>0</v>
      </c>
    </row>
    <row r="75" spans="1:24" x14ac:dyDescent="0.25">
      <c r="A75" s="164" t="s">
        <v>823</v>
      </c>
      <c r="B75" s="16">
        <v>23</v>
      </c>
      <c r="C75" s="165" t="s">
        <v>824</v>
      </c>
      <c r="E75" s="179" t="s">
        <v>172</v>
      </c>
      <c r="F75" s="59" t="str">
        <f t="shared" si="2"/>
        <v>131555</v>
      </c>
      <c r="G75" s="180">
        <f t="shared" si="9"/>
        <v>29</v>
      </c>
      <c r="H75" s="59" t="str">
        <f t="shared" si="8"/>
        <v/>
      </c>
      <c r="I75" s="59" t="str">
        <f>IF(H75="ADD",VLOOKUP(F75,'SAP Data'!$A$12:$B$1295,2,FALSE),"")</f>
        <v/>
      </c>
      <c r="J75" s="59"/>
      <c r="K75" s="181">
        <f t="shared" si="3"/>
        <v>29</v>
      </c>
      <c r="L75" s="150" t="s">
        <v>1769</v>
      </c>
      <c r="M75" s="59" t="e">
        <f t="shared" si="10"/>
        <v>#N/A</v>
      </c>
      <c r="N75" s="59" t="str">
        <f t="shared" si="4"/>
        <v>ADD</v>
      </c>
      <c r="O75" s="59"/>
      <c r="P75" s="59" t="str">
        <f t="shared" si="5"/>
        <v>ADD</v>
      </c>
      <c r="Q75" s="151" t="str">
        <f>VLOOKUP(L75,'SAP Data'!$A$7:$B$1304,2,FALSE)</f>
        <v>CASH &amp; TEMPORARY INV</v>
      </c>
      <c r="S75" s="165" t="s">
        <v>132</v>
      </c>
      <c r="T75" s="164" t="s">
        <v>133</v>
      </c>
      <c r="U75" s="16" t="str">
        <f t="shared" si="11"/>
        <v>131025</v>
      </c>
      <c r="V75" s="174">
        <v>29</v>
      </c>
      <c r="W75" s="175">
        <v>29</v>
      </c>
      <c r="X75" s="264">
        <f t="shared" si="12"/>
        <v>0</v>
      </c>
    </row>
    <row r="76" spans="1:24" x14ac:dyDescent="0.25">
      <c r="A76" s="164" t="s">
        <v>826</v>
      </c>
      <c r="B76" s="16">
        <v>23</v>
      </c>
      <c r="C76" s="165" t="s">
        <v>824</v>
      </c>
      <c r="E76" s="179" t="s">
        <v>175</v>
      </c>
      <c r="F76" s="59" t="str">
        <f t="shared" si="2"/>
        <v>131600</v>
      </c>
      <c r="G76" s="180">
        <f t="shared" si="9"/>
        <v>29</v>
      </c>
      <c r="H76" s="59" t="str">
        <f t="shared" si="8"/>
        <v/>
      </c>
      <c r="I76" s="59" t="str">
        <f>IF(H76="ADD",VLOOKUP(F76,'SAP Data'!$A$12:$B$1295,2,FALSE),"")</f>
        <v/>
      </c>
      <c r="J76" s="59"/>
      <c r="K76" s="181">
        <f t="shared" si="3"/>
        <v>29</v>
      </c>
      <c r="L76" s="150" t="s">
        <v>125</v>
      </c>
      <c r="M76" s="59">
        <f t="shared" si="10"/>
        <v>29</v>
      </c>
      <c r="N76" s="59">
        <f t="shared" si="4"/>
        <v>29</v>
      </c>
      <c r="O76" s="59"/>
      <c r="P76" s="59">
        <f t="shared" si="5"/>
        <v>29</v>
      </c>
      <c r="Q76" s="151" t="str">
        <f>VLOOKUP(L76,'SAP Data'!$A$7:$B$1304,2,FALSE)</f>
        <v>CASH - WELLS FARGO G</v>
      </c>
      <c r="S76" s="165" t="s">
        <v>135</v>
      </c>
      <c r="T76" s="164" t="s">
        <v>136</v>
      </c>
      <c r="U76" s="16" t="str">
        <f t="shared" si="11"/>
        <v>131040</v>
      </c>
      <c r="V76" s="174">
        <v>29</v>
      </c>
      <c r="W76" s="175">
        <v>29</v>
      </c>
      <c r="X76" s="264">
        <f t="shared" si="12"/>
        <v>0</v>
      </c>
    </row>
    <row r="77" spans="1:24" x14ac:dyDescent="0.25">
      <c r="A77" s="164" t="s">
        <v>828</v>
      </c>
      <c r="B77" s="16">
        <v>23</v>
      </c>
      <c r="C77" s="165" t="s">
        <v>829</v>
      </c>
      <c r="E77" s="179" t="s">
        <v>178</v>
      </c>
      <c r="F77" s="59" t="str">
        <f t="shared" si="2"/>
        <v>131621</v>
      </c>
      <c r="G77" s="180">
        <f t="shared" si="9"/>
        <v>29</v>
      </c>
      <c r="H77" s="59" t="str">
        <f t="shared" si="8"/>
        <v/>
      </c>
      <c r="I77" s="59" t="str">
        <f>IF(H77="ADD",VLOOKUP(F77,'SAP Data'!$A$12:$B$1295,2,FALSE),"")</f>
        <v/>
      </c>
      <c r="J77" s="59"/>
      <c r="K77" s="181">
        <f t="shared" si="3"/>
        <v>29</v>
      </c>
      <c r="L77" s="150" t="s">
        <v>128</v>
      </c>
      <c r="M77" s="59">
        <f t="shared" si="10"/>
        <v>29</v>
      </c>
      <c r="N77" s="59">
        <f t="shared" si="4"/>
        <v>29</v>
      </c>
      <c r="O77" s="59"/>
      <c r="P77" s="59">
        <f t="shared" si="5"/>
        <v>29</v>
      </c>
      <c r="Q77" s="151" t="str">
        <f>VLOOKUP(L77,'SAP Data'!$A$7:$B$1304,2,FALSE)</f>
        <v>CASH - BANK OF AMERI</v>
      </c>
      <c r="S77" s="165" t="s">
        <v>138</v>
      </c>
      <c r="T77" s="164" t="s">
        <v>139</v>
      </c>
      <c r="U77" s="16" t="str">
        <f t="shared" si="11"/>
        <v>131041</v>
      </c>
      <c r="V77" s="174">
        <v>29</v>
      </c>
      <c r="W77" s="175">
        <v>29</v>
      </c>
      <c r="X77" s="264">
        <f t="shared" si="12"/>
        <v>0</v>
      </c>
    </row>
    <row r="78" spans="1:24" x14ac:dyDescent="0.25">
      <c r="A78" s="164" t="s">
        <v>831</v>
      </c>
      <c r="B78" s="16">
        <v>23</v>
      </c>
      <c r="C78" s="165" t="s">
        <v>829</v>
      </c>
      <c r="E78" s="179" t="s">
        <v>181</v>
      </c>
      <c r="F78" s="59" t="str">
        <f t="shared" ref="F78:F147" si="13">RIGHT(E78,6)</f>
        <v>131710</v>
      </c>
      <c r="G78" s="180">
        <f t="shared" si="9"/>
        <v>29</v>
      </c>
      <c r="H78" s="59" t="str">
        <f t="shared" ref="H78:H147" si="14">IF(G78=0,"ADD","")</f>
        <v/>
      </c>
      <c r="I78" s="59" t="str">
        <f>IF(H78="ADD",VLOOKUP(F78,'SAP Data'!$A$12:$B$1295,2,FALSE),"")</f>
        <v/>
      </c>
      <c r="J78" s="59"/>
      <c r="K78" s="181">
        <f t="shared" ref="K78:K147" si="15">IF(G78&gt;0,G78,J78)</f>
        <v>29</v>
      </c>
      <c r="L78" s="150" t="s">
        <v>131</v>
      </c>
      <c r="M78" s="59">
        <f t="shared" si="10"/>
        <v>29</v>
      </c>
      <c r="N78" s="59">
        <f t="shared" ref="N78:N145" si="16">IFERROR(M78,"ADD")</f>
        <v>29</v>
      </c>
      <c r="O78" s="59"/>
      <c r="P78" s="59">
        <f t="shared" ref="P78:P145" si="17">IF(O78&gt;0,O78,N78)</f>
        <v>29</v>
      </c>
      <c r="Q78" s="151" t="str">
        <f>VLOOKUP(L78,'SAP Data'!$A$7:$B$1304,2,FALSE)</f>
        <v>NWN Health Reimburse</v>
      </c>
      <c r="S78" s="165" t="s">
        <v>141</v>
      </c>
      <c r="T78" s="164" t="s">
        <v>142</v>
      </c>
      <c r="U78" s="16" t="str">
        <f t="shared" si="11"/>
        <v>131042</v>
      </c>
      <c r="V78" s="174">
        <v>29</v>
      </c>
      <c r="W78" s="175">
        <v>29</v>
      </c>
      <c r="X78" s="264">
        <f t="shared" si="12"/>
        <v>0</v>
      </c>
    </row>
    <row r="79" spans="1:24" x14ac:dyDescent="0.25">
      <c r="A79" s="164" t="s">
        <v>798</v>
      </c>
      <c r="B79" s="16">
        <v>23</v>
      </c>
      <c r="C79" s="165" t="s">
        <v>799</v>
      </c>
      <c r="E79" s="179" t="s">
        <v>184</v>
      </c>
      <c r="F79" s="59" t="str">
        <f t="shared" si="13"/>
        <v>131999</v>
      </c>
      <c r="G79" s="180">
        <f t="shared" si="9"/>
        <v>29</v>
      </c>
      <c r="H79" s="59" t="str">
        <f t="shared" si="14"/>
        <v/>
      </c>
      <c r="I79" s="59" t="str">
        <f>IF(H79="ADD",VLOOKUP(F79,'SAP Data'!$A$12:$B$1295,2,FALSE),"")</f>
        <v/>
      </c>
      <c r="J79" s="59"/>
      <c r="K79" s="181">
        <f t="shared" si="15"/>
        <v>29</v>
      </c>
      <c r="L79" s="150" t="s">
        <v>134</v>
      </c>
      <c r="M79" s="59">
        <f t="shared" si="10"/>
        <v>29</v>
      </c>
      <c r="N79" s="59">
        <f t="shared" si="16"/>
        <v>29</v>
      </c>
      <c r="O79" s="59"/>
      <c r="P79" s="59">
        <f t="shared" si="17"/>
        <v>29</v>
      </c>
      <c r="Q79" s="151" t="str">
        <f>VLOOKUP(L79,'SAP Data'!$A$7:$B$1304,2,FALSE)</f>
        <v>US BANK 2901 - REMIT</v>
      </c>
      <c r="S79" s="165" t="s">
        <v>144</v>
      </c>
      <c r="T79" s="164" t="s">
        <v>145</v>
      </c>
      <c r="U79" s="16" t="str">
        <f t="shared" si="11"/>
        <v>131044</v>
      </c>
      <c r="V79" s="174">
        <v>29</v>
      </c>
      <c r="W79" s="175">
        <v>29</v>
      </c>
      <c r="X79" s="264">
        <f t="shared" si="12"/>
        <v>0</v>
      </c>
    </row>
    <row r="80" spans="1:24" x14ac:dyDescent="0.25">
      <c r="A80" s="164" t="s">
        <v>125</v>
      </c>
      <c r="B80" s="16">
        <v>29</v>
      </c>
      <c r="C80" s="165" t="s">
        <v>126</v>
      </c>
      <c r="E80" s="179" t="s">
        <v>187</v>
      </c>
      <c r="F80" s="59" t="str">
        <f t="shared" si="13"/>
        <v>134036</v>
      </c>
      <c r="G80" s="180">
        <f t="shared" si="9"/>
        <v>29</v>
      </c>
      <c r="H80" s="59" t="str">
        <f t="shared" si="14"/>
        <v/>
      </c>
      <c r="I80" s="59" t="str">
        <f>IF(H80="ADD",VLOOKUP(F80,'SAP Data'!$A$12:$B$1295,2,FALSE),"")</f>
        <v/>
      </c>
      <c r="J80" s="59"/>
      <c r="K80" s="181">
        <f t="shared" si="15"/>
        <v>29</v>
      </c>
      <c r="L80" s="150" t="s">
        <v>137</v>
      </c>
      <c r="M80" s="59">
        <f t="shared" si="10"/>
        <v>29</v>
      </c>
      <c r="N80" s="59">
        <f t="shared" si="16"/>
        <v>29</v>
      </c>
      <c r="O80" s="59"/>
      <c r="P80" s="59">
        <f t="shared" si="17"/>
        <v>29</v>
      </c>
      <c r="Q80" s="151" t="str">
        <f>VLOOKUP(L80,'SAP Data'!$A$7:$B$1304,2,FALSE)</f>
        <v>US BANK 2919 - ELECT</v>
      </c>
      <c r="S80" s="165" t="s">
        <v>147</v>
      </c>
      <c r="T80" s="164" t="s">
        <v>148</v>
      </c>
      <c r="U80" s="16" t="str">
        <f t="shared" si="11"/>
        <v>131045</v>
      </c>
      <c r="V80" s="174">
        <v>29</v>
      </c>
      <c r="W80" s="175">
        <v>29</v>
      </c>
      <c r="X80" s="264">
        <f t="shared" si="12"/>
        <v>0</v>
      </c>
    </row>
    <row r="81" spans="1:24" x14ac:dyDescent="0.25">
      <c r="A81" s="164" t="s">
        <v>128</v>
      </c>
      <c r="B81" s="16">
        <v>29</v>
      </c>
      <c r="C81" s="165" t="s">
        <v>129</v>
      </c>
      <c r="E81" s="179" t="s">
        <v>190</v>
      </c>
      <c r="F81" s="59" t="str">
        <f t="shared" si="13"/>
        <v>134037</v>
      </c>
      <c r="G81" s="180">
        <f t="shared" si="9"/>
        <v>29</v>
      </c>
      <c r="H81" s="59" t="str">
        <f t="shared" si="14"/>
        <v/>
      </c>
      <c r="I81" s="59" t="str">
        <f>IF(H81="ADD",VLOOKUP(F81,'SAP Data'!$A$12:$B$1295,2,FALSE),"")</f>
        <v/>
      </c>
      <c r="J81" s="59"/>
      <c r="K81" s="181">
        <f t="shared" si="15"/>
        <v>29</v>
      </c>
      <c r="L81" s="150" t="s">
        <v>140</v>
      </c>
      <c r="M81" s="59">
        <f t="shared" si="10"/>
        <v>29</v>
      </c>
      <c r="N81" s="59">
        <f t="shared" si="16"/>
        <v>29</v>
      </c>
      <c r="O81" s="59"/>
      <c r="P81" s="59">
        <f t="shared" si="17"/>
        <v>29</v>
      </c>
      <c r="Q81" s="151" t="str">
        <f>VLOOKUP(L81,'SAP Data'!$A$7:$B$1304,2,FALSE)</f>
        <v>US BANK 2927 - SECUR</v>
      </c>
      <c r="S81" s="165" t="s">
        <v>150</v>
      </c>
      <c r="T81" s="164" t="s">
        <v>151</v>
      </c>
      <c r="U81" s="16" t="str">
        <f t="shared" si="11"/>
        <v>131051</v>
      </c>
      <c r="V81" s="174">
        <v>29</v>
      </c>
      <c r="W81" s="175">
        <v>29</v>
      </c>
      <c r="X81" s="264">
        <f t="shared" si="12"/>
        <v>0</v>
      </c>
    </row>
    <row r="82" spans="1:24" x14ac:dyDescent="0.25">
      <c r="A82" s="164" t="s">
        <v>131</v>
      </c>
      <c r="B82" s="16">
        <v>29</v>
      </c>
      <c r="C82" s="165" t="s">
        <v>132</v>
      </c>
      <c r="E82" s="179" t="s">
        <v>193</v>
      </c>
      <c r="F82" s="59" t="str">
        <f t="shared" si="13"/>
        <v>134038</v>
      </c>
      <c r="G82" s="180">
        <f t="shared" si="9"/>
        <v>29</v>
      </c>
      <c r="H82" s="59" t="str">
        <f t="shared" si="14"/>
        <v/>
      </c>
      <c r="I82" s="59" t="str">
        <f>IF(H82="ADD",VLOOKUP(F82,'SAP Data'!$A$12:$B$1295,2,FALSE),"")</f>
        <v/>
      </c>
      <c r="J82" s="59"/>
      <c r="K82" s="181">
        <f t="shared" si="15"/>
        <v>29</v>
      </c>
      <c r="L82" s="150" t="s">
        <v>143</v>
      </c>
      <c r="M82" s="59">
        <f t="shared" si="10"/>
        <v>29</v>
      </c>
      <c r="N82" s="59">
        <f t="shared" si="16"/>
        <v>29</v>
      </c>
      <c r="O82" s="59"/>
      <c r="P82" s="59">
        <f t="shared" si="17"/>
        <v>29</v>
      </c>
      <c r="Q82" s="151" t="str">
        <f>VLOOKUP(L82,'SAP Data'!$A$7:$B$1304,2,FALSE)</f>
        <v>US BANK 9971 - ONLIN</v>
      </c>
      <c r="S82" s="165" t="s">
        <v>153</v>
      </c>
      <c r="T82" s="164" t="s">
        <v>154</v>
      </c>
      <c r="U82" s="16" t="str">
        <f t="shared" si="11"/>
        <v>131052</v>
      </c>
      <c r="V82" s="174">
        <v>29</v>
      </c>
      <c r="W82" s="175">
        <v>29</v>
      </c>
      <c r="X82" s="264">
        <f t="shared" si="12"/>
        <v>0</v>
      </c>
    </row>
    <row r="83" spans="1:24" x14ac:dyDescent="0.25">
      <c r="A83" s="164" t="s">
        <v>134</v>
      </c>
      <c r="B83" s="16">
        <v>29</v>
      </c>
      <c r="C83" s="165" t="s">
        <v>135</v>
      </c>
      <c r="E83" s="179" t="s">
        <v>3775</v>
      </c>
      <c r="F83" s="59" t="str">
        <f t="shared" ref="F83" si="18">RIGHT(E83,6)</f>
        <v>134300</v>
      </c>
      <c r="G83" s="180">
        <f t="shared" si="9"/>
        <v>29</v>
      </c>
      <c r="H83" s="59" t="str">
        <f t="shared" ref="H83" si="19">IF(G83=0,"ADD","")</f>
        <v/>
      </c>
      <c r="I83" s="59" t="str">
        <f>IF(H83="ADD",VLOOKUP(F83,'SAP Data'!$A$12:$B$1295,2,FALSE),"")</f>
        <v/>
      </c>
      <c r="J83" s="59"/>
      <c r="K83" s="181">
        <f t="shared" ref="K83" si="20">IF(G83&gt;0,G83,J83)</f>
        <v>29</v>
      </c>
      <c r="L83" s="150" t="s">
        <v>146</v>
      </c>
      <c r="M83" s="59">
        <f t="shared" si="10"/>
        <v>29</v>
      </c>
      <c r="N83" s="59">
        <f t="shared" si="16"/>
        <v>29</v>
      </c>
      <c r="O83" s="59"/>
      <c r="P83" s="59">
        <f t="shared" si="17"/>
        <v>29</v>
      </c>
      <c r="Q83" s="151" t="str">
        <f>VLOOKUP(L83,'SAP Data'!$A$7:$B$1304,2,FALSE)</f>
        <v>US BANK 2950 - CONCE</v>
      </c>
      <c r="S83" s="165" t="s">
        <v>156</v>
      </c>
      <c r="T83" s="164" t="s">
        <v>157</v>
      </c>
      <c r="U83" s="16" t="str">
        <f t="shared" si="11"/>
        <v>131060</v>
      </c>
      <c r="V83" s="174">
        <v>29</v>
      </c>
      <c r="W83" s="175">
        <v>29</v>
      </c>
      <c r="X83" s="264">
        <f t="shared" si="12"/>
        <v>0</v>
      </c>
    </row>
    <row r="84" spans="1:24" x14ac:dyDescent="0.25">
      <c r="A84" s="164" t="s">
        <v>137</v>
      </c>
      <c r="B84" s="16">
        <v>29</v>
      </c>
      <c r="C84" s="165" t="s">
        <v>138</v>
      </c>
      <c r="E84" s="179" t="s">
        <v>196</v>
      </c>
      <c r="F84" s="59" t="str">
        <f t="shared" si="13"/>
        <v>135002</v>
      </c>
      <c r="G84" s="180">
        <f t="shared" si="9"/>
        <v>29</v>
      </c>
      <c r="H84" s="59" t="str">
        <f t="shared" si="14"/>
        <v/>
      </c>
      <c r="I84" s="59" t="str">
        <f>IF(H84="ADD",VLOOKUP(F84,'SAP Data'!$A$12:$B$1295,2,FALSE),"")</f>
        <v/>
      </c>
      <c r="J84" s="59"/>
      <c r="K84" s="181">
        <f t="shared" si="15"/>
        <v>29</v>
      </c>
      <c r="L84" s="150" t="s">
        <v>149</v>
      </c>
      <c r="M84" s="59">
        <f t="shared" si="10"/>
        <v>29</v>
      </c>
      <c r="N84" s="59">
        <f t="shared" si="16"/>
        <v>29</v>
      </c>
      <c r="O84" s="59"/>
      <c r="P84" s="59">
        <f t="shared" si="17"/>
        <v>29</v>
      </c>
      <c r="Q84" s="151" t="str">
        <f>VLOOKUP(L84,'SAP Data'!$A$7:$B$1304,2,FALSE)</f>
        <v>CASH - WELLS - PAYRO</v>
      </c>
      <c r="S84" s="165" t="s">
        <v>159</v>
      </c>
      <c r="T84" s="164" t="s">
        <v>160</v>
      </c>
      <c r="U84" s="16" t="str">
        <f t="shared" si="11"/>
        <v>131530</v>
      </c>
      <c r="V84" s="174">
        <v>29</v>
      </c>
      <c r="W84" s="175">
        <v>29</v>
      </c>
      <c r="X84" s="264">
        <f t="shared" si="12"/>
        <v>0</v>
      </c>
    </row>
    <row r="85" spans="1:24" x14ac:dyDescent="0.25">
      <c r="A85" s="164" t="s">
        <v>140</v>
      </c>
      <c r="B85" s="16">
        <v>29</v>
      </c>
      <c r="C85" s="165" t="s">
        <v>141</v>
      </c>
      <c r="E85" s="179" t="s">
        <v>199</v>
      </c>
      <c r="F85" s="59" t="str">
        <f t="shared" si="13"/>
        <v>135009</v>
      </c>
      <c r="G85" s="180">
        <f t="shared" si="9"/>
        <v>29</v>
      </c>
      <c r="H85" s="59" t="str">
        <f t="shared" si="14"/>
        <v/>
      </c>
      <c r="I85" s="59" t="str">
        <f>IF(H85="ADD",VLOOKUP(F85,'SAP Data'!$A$12:$B$1295,2,FALSE),"")</f>
        <v/>
      </c>
      <c r="J85" s="59"/>
      <c r="K85" s="181">
        <f t="shared" si="15"/>
        <v>29</v>
      </c>
      <c r="L85" s="150" t="s">
        <v>152</v>
      </c>
      <c r="M85" s="59">
        <f t="shared" si="10"/>
        <v>29</v>
      </c>
      <c r="N85" s="59">
        <f t="shared" si="16"/>
        <v>29</v>
      </c>
      <c r="O85" s="59"/>
      <c r="P85" s="59">
        <f t="shared" si="17"/>
        <v>29</v>
      </c>
      <c r="Q85" s="151" t="str">
        <f>VLOOKUP(L85,'SAP Data'!$A$7:$B$1304,2,FALSE)</f>
        <v>CASH - WELLS - AP</v>
      </c>
      <c r="S85" s="165" t="s">
        <v>162</v>
      </c>
      <c r="T85" s="164" t="s">
        <v>163</v>
      </c>
      <c r="U85" s="16" t="str">
        <f t="shared" si="11"/>
        <v>131540</v>
      </c>
      <c r="V85" s="174">
        <v>29</v>
      </c>
      <c r="W85" s="175">
        <v>29</v>
      </c>
      <c r="X85" s="264">
        <f t="shared" si="12"/>
        <v>0</v>
      </c>
    </row>
    <row r="86" spans="1:24" x14ac:dyDescent="0.25">
      <c r="A86" s="164" t="s">
        <v>143</v>
      </c>
      <c r="B86" s="16">
        <v>29</v>
      </c>
      <c r="C86" s="165" t="s">
        <v>144</v>
      </c>
      <c r="E86" s="179" t="s">
        <v>202</v>
      </c>
      <c r="F86" s="59" t="str">
        <f t="shared" si="13"/>
        <v>135110</v>
      </c>
      <c r="G86" s="180">
        <f t="shared" si="9"/>
        <v>29</v>
      </c>
      <c r="H86" s="59" t="str">
        <f t="shared" si="14"/>
        <v/>
      </c>
      <c r="I86" s="59" t="str">
        <f>IF(H86="ADD",VLOOKUP(F86,'SAP Data'!$A$12:$B$1295,2,FALSE),"")</f>
        <v/>
      </c>
      <c r="J86" s="59"/>
      <c r="K86" s="181">
        <f t="shared" si="15"/>
        <v>29</v>
      </c>
      <c r="L86" s="150" t="s">
        <v>155</v>
      </c>
      <c r="M86" s="59">
        <f t="shared" si="10"/>
        <v>29</v>
      </c>
      <c r="N86" s="59">
        <f t="shared" si="16"/>
        <v>29</v>
      </c>
      <c r="O86" s="59"/>
      <c r="P86" s="59">
        <f t="shared" si="17"/>
        <v>29</v>
      </c>
      <c r="Q86" s="151" t="str">
        <f>VLOOKUP(L86,'SAP Data'!$A$7:$B$1304,2,FALSE)</f>
        <v>CASH - WF GAS STORAG</v>
      </c>
      <c r="S86" s="165" t="s">
        <v>165</v>
      </c>
      <c r="T86" s="164" t="s">
        <v>166</v>
      </c>
      <c r="U86" s="16" t="str">
        <f t="shared" si="11"/>
        <v>131541</v>
      </c>
      <c r="V86" s="174">
        <v>29</v>
      </c>
      <c r="W86" s="175">
        <v>29</v>
      </c>
      <c r="X86" s="264">
        <f t="shared" si="12"/>
        <v>0</v>
      </c>
    </row>
    <row r="87" spans="1:24" x14ac:dyDescent="0.25">
      <c r="A87" s="164" t="s">
        <v>146</v>
      </c>
      <c r="B87" s="16">
        <v>29</v>
      </c>
      <c r="C87" s="165" t="s">
        <v>147</v>
      </c>
      <c r="E87" s="179" t="s">
        <v>205</v>
      </c>
      <c r="F87" s="59" t="str">
        <f t="shared" si="13"/>
        <v>135112</v>
      </c>
      <c r="G87" s="180">
        <f t="shared" si="9"/>
        <v>29</v>
      </c>
      <c r="H87" s="59" t="str">
        <f t="shared" si="14"/>
        <v/>
      </c>
      <c r="I87" s="59" t="str">
        <f>IF(H87="ADD",VLOOKUP(F87,'SAP Data'!$A$12:$B$1295,2,FALSE),"")</f>
        <v/>
      </c>
      <c r="J87" s="59"/>
      <c r="K87" s="181">
        <f t="shared" si="15"/>
        <v>29</v>
      </c>
      <c r="L87" s="150" t="s">
        <v>158</v>
      </c>
      <c r="M87" s="59">
        <f t="shared" si="10"/>
        <v>29</v>
      </c>
      <c r="N87" s="59">
        <f t="shared" si="16"/>
        <v>29</v>
      </c>
      <c r="O87" s="59"/>
      <c r="P87" s="59">
        <f t="shared" si="17"/>
        <v>29</v>
      </c>
      <c r="Q87" s="151" t="str">
        <f>VLOOKUP(L87,'SAP Data'!$A$7:$B$1304,2,FALSE)</f>
        <v>Treasury WF Clearing</v>
      </c>
      <c r="S87" s="165" t="s">
        <v>168</v>
      </c>
      <c r="T87" s="164" t="s">
        <v>169</v>
      </c>
      <c r="U87" s="16" t="str">
        <f t="shared" si="11"/>
        <v>131550</v>
      </c>
      <c r="V87" s="174">
        <v>29</v>
      </c>
      <c r="W87" s="175">
        <v>29</v>
      </c>
      <c r="X87" s="264">
        <f t="shared" si="12"/>
        <v>0</v>
      </c>
    </row>
    <row r="88" spans="1:24" x14ac:dyDescent="0.25">
      <c r="A88" s="164" t="s">
        <v>149</v>
      </c>
      <c r="B88" s="16">
        <v>29</v>
      </c>
      <c r="C88" s="165" t="s">
        <v>150</v>
      </c>
      <c r="E88" s="179" t="s">
        <v>208</v>
      </c>
      <c r="F88" s="59" t="str">
        <f t="shared" si="13"/>
        <v>135121</v>
      </c>
      <c r="G88" s="180">
        <f t="shared" si="9"/>
        <v>29</v>
      </c>
      <c r="H88" s="59" t="str">
        <f t="shared" si="14"/>
        <v/>
      </c>
      <c r="I88" s="59" t="str">
        <f>IF(H88="ADD",VLOOKUP(F88,'SAP Data'!$A$12:$B$1295,2,FALSE),"")</f>
        <v/>
      </c>
      <c r="J88" s="59"/>
      <c r="K88" s="181">
        <f t="shared" si="15"/>
        <v>29</v>
      </c>
      <c r="L88" s="150" t="s">
        <v>161</v>
      </c>
      <c r="M88" s="59">
        <f t="shared" si="10"/>
        <v>29</v>
      </c>
      <c r="N88" s="59">
        <f t="shared" si="16"/>
        <v>29</v>
      </c>
      <c r="O88" s="59"/>
      <c r="P88" s="59">
        <f t="shared" si="17"/>
        <v>29</v>
      </c>
      <c r="Q88" s="151" t="str">
        <f>VLOOKUP(L88,'SAP Data'!$A$7:$B$1304,2,FALSE)</f>
        <v>Accts Pay WF Clearin</v>
      </c>
      <c r="S88" s="165" t="s">
        <v>171</v>
      </c>
      <c r="T88" s="164" t="s">
        <v>172</v>
      </c>
      <c r="U88" s="16" t="str">
        <f t="shared" si="11"/>
        <v>131555</v>
      </c>
      <c r="V88" s="174">
        <v>29</v>
      </c>
      <c r="W88" s="175">
        <v>29</v>
      </c>
      <c r="X88" s="264">
        <f t="shared" si="12"/>
        <v>0</v>
      </c>
    </row>
    <row r="89" spans="1:24" x14ac:dyDescent="0.25">
      <c r="A89" s="164" t="s">
        <v>152</v>
      </c>
      <c r="B89" s="16">
        <v>29</v>
      </c>
      <c r="C89" s="165" t="s">
        <v>153</v>
      </c>
      <c r="E89" s="179" t="s">
        <v>210</v>
      </c>
      <c r="F89" s="59" t="str">
        <f t="shared" si="13"/>
        <v>135122</v>
      </c>
      <c r="G89" s="180">
        <f t="shared" si="9"/>
        <v>29</v>
      </c>
      <c r="H89" s="59" t="str">
        <f t="shared" si="14"/>
        <v/>
      </c>
      <c r="I89" s="59" t="str">
        <f>IF(H89="ADD",VLOOKUP(F89,'SAP Data'!$A$12:$B$1295,2,FALSE),"")</f>
        <v/>
      </c>
      <c r="J89" s="59"/>
      <c r="K89" s="181">
        <f t="shared" si="15"/>
        <v>29</v>
      </c>
      <c r="L89" s="150" t="s">
        <v>164</v>
      </c>
      <c r="M89" s="59">
        <f t="shared" si="10"/>
        <v>29</v>
      </c>
      <c r="N89" s="59">
        <f t="shared" si="16"/>
        <v>29</v>
      </c>
      <c r="O89" s="59"/>
      <c r="P89" s="59">
        <f t="shared" si="17"/>
        <v>29</v>
      </c>
      <c r="Q89" s="151" t="str">
        <f>VLOOKUP(L89,'SAP Data'!$A$7:$B$1304,2,FALSE)</f>
        <v>Accts Pay WF-AP Clea</v>
      </c>
      <c r="S89" s="165" t="s">
        <v>174</v>
      </c>
      <c r="T89" s="164" t="s">
        <v>175</v>
      </c>
      <c r="U89" s="16" t="str">
        <f t="shared" si="11"/>
        <v>131600</v>
      </c>
      <c r="V89" s="174">
        <v>29</v>
      </c>
      <c r="W89" s="175">
        <v>29</v>
      </c>
      <c r="X89" s="264">
        <f t="shared" si="12"/>
        <v>0</v>
      </c>
    </row>
    <row r="90" spans="1:24" x14ac:dyDescent="0.25">
      <c r="A90" s="164" t="s">
        <v>155</v>
      </c>
      <c r="B90" s="16">
        <v>29</v>
      </c>
      <c r="C90" s="165" t="s">
        <v>156</v>
      </c>
      <c r="E90" s="179" t="s">
        <v>213</v>
      </c>
      <c r="F90" s="59" t="str">
        <f t="shared" si="13"/>
        <v>135135</v>
      </c>
      <c r="G90" s="180">
        <f t="shared" si="9"/>
        <v>29</v>
      </c>
      <c r="H90" s="59" t="str">
        <f t="shared" si="14"/>
        <v/>
      </c>
      <c r="I90" s="59" t="str">
        <f>IF(H90="ADD",VLOOKUP(F90,'SAP Data'!$A$12:$B$1295,2,FALSE),"")</f>
        <v/>
      </c>
      <c r="J90" s="59"/>
      <c r="K90" s="181">
        <f t="shared" si="15"/>
        <v>29</v>
      </c>
      <c r="L90" s="150" t="s">
        <v>167</v>
      </c>
      <c r="M90" s="59">
        <f t="shared" si="10"/>
        <v>29</v>
      </c>
      <c r="N90" s="59">
        <f t="shared" si="16"/>
        <v>29</v>
      </c>
      <c r="O90" s="59"/>
      <c r="P90" s="59">
        <f t="shared" si="17"/>
        <v>29</v>
      </c>
      <c r="Q90" s="151" t="str">
        <f>VLOOKUP(L90,'SAP Data'!$A$7:$B$1304,2,FALSE)</f>
        <v>Payroll WF Clearing</v>
      </c>
      <c r="S90" s="165" t="s">
        <v>177</v>
      </c>
      <c r="T90" s="164" t="s">
        <v>178</v>
      </c>
      <c r="U90" s="16" t="str">
        <f t="shared" si="11"/>
        <v>131621</v>
      </c>
      <c r="V90" s="174">
        <v>29</v>
      </c>
      <c r="W90" s="175">
        <v>29</v>
      </c>
      <c r="X90" s="264">
        <f t="shared" si="12"/>
        <v>0</v>
      </c>
    </row>
    <row r="91" spans="1:24" x14ac:dyDescent="0.25">
      <c r="A91" s="164" t="s">
        <v>158</v>
      </c>
      <c r="B91" s="16">
        <v>29</v>
      </c>
      <c r="C91" s="165" t="s">
        <v>159</v>
      </c>
      <c r="E91" s="179" t="s">
        <v>216</v>
      </c>
      <c r="F91" s="59" t="str">
        <f t="shared" si="13"/>
        <v>135137</v>
      </c>
      <c r="G91" s="180">
        <f t="shared" si="9"/>
        <v>29</v>
      </c>
      <c r="H91" s="59" t="str">
        <f t="shared" si="14"/>
        <v/>
      </c>
      <c r="I91" s="59" t="str">
        <f>IF(H91="ADD",VLOOKUP(F91,'SAP Data'!$A$12:$B$1295,2,FALSE),"")</f>
        <v/>
      </c>
      <c r="J91" s="59"/>
      <c r="K91" s="181">
        <f t="shared" si="15"/>
        <v>29</v>
      </c>
      <c r="L91" s="150" t="s">
        <v>170</v>
      </c>
      <c r="M91" s="59">
        <f t="shared" si="10"/>
        <v>29</v>
      </c>
      <c r="N91" s="59">
        <f t="shared" si="16"/>
        <v>29</v>
      </c>
      <c r="O91" s="59"/>
      <c r="P91" s="59">
        <f t="shared" si="17"/>
        <v>29</v>
      </c>
      <c r="Q91" s="151" t="str">
        <f>VLOOKUP(L91,'SAP Data'!$A$7:$B$1304,2,FALSE)</f>
        <v>Towers Watson Clring</v>
      </c>
      <c r="S91" s="165" t="s">
        <v>180</v>
      </c>
      <c r="T91" s="164" t="s">
        <v>181</v>
      </c>
      <c r="U91" s="16" t="str">
        <f t="shared" si="11"/>
        <v>131710</v>
      </c>
      <c r="V91" s="174">
        <v>29</v>
      </c>
      <c r="W91" s="175">
        <v>29</v>
      </c>
      <c r="X91" s="264">
        <f t="shared" si="12"/>
        <v>0</v>
      </c>
    </row>
    <row r="92" spans="1:24" x14ac:dyDescent="0.25">
      <c r="A92" s="164" t="s">
        <v>161</v>
      </c>
      <c r="B92" s="16">
        <v>29</v>
      </c>
      <c r="C92" s="165" t="s">
        <v>162</v>
      </c>
      <c r="E92" s="179" t="s">
        <v>219</v>
      </c>
      <c r="F92" s="59" t="str">
        <f t="shared" si="13"/>
        <v>135140</v>
      </c>
      <c r="G92" s="180">
        <f t="shared" si="9"/>
        <v>29</v>
      </c>
      <c r="H92" s="59" t="str">
        <f t="shared" si="14"/>
        <v/>
      </c>
      <c r="I92" s="59" t="str">
        <f>IF(H92="ADD",VLOOKUP(F92,'SAP Data'!$A$12:$B$1295,2,FALSE),"")</f>
        <v/>
      </c>
      <c r="J92" s="59"/>
      <c r="K92" s="181">
        <f t="shared" si="15"/>
        <v>29</v>
      </c>
      <c r="L92" s="150" t="s">
        <v>173</v>
      </c>
      <c r="M92" s="59">
        <f t="shared" si="10"/>
        <v>29</v>
      </c>
      <c r="N92" s="59">
        <f t="shared" si="16"/>
        <v>29</v>
      </c>
      <c r="O92" s="59"/>
      <c r="P92" s="59">
        <f t="shared" si="17"/>
        <v>29</v>
      </c>
      <c r="Q92" s="151" t="str">
        <f>VLOOKUP(L92,'SAP Data'!$A$7:$B$1304,2,FALSE)</f>
        <v>PMT PROC CASH CLEAR</v>
      </c>
      <c r="S92" s="165" t="s">
        <v>183</v>
      </c>
      <c r="T92" s="164" t="s">
        <v>184</v>
      </c>
      <c r="U92" s="16" t="str">
        <f t="shared" si="11"/>
        <v>131999</v>
      </c>
      <c r="V92" s="174">
        <v>29</v>
      </c>
      <c r="W92" s="175">
        <v>29</v>
      </c>
      <c r="X92" s="264">
        <f t="shared" si="12"/>
        <v>0</v>
      </c>
    </row>
    <row r="93" spans="1:24" x14ac:dyDescent="0.25">
      <c r="A93" s="164" t="s">
        <v>164</v>
      </c>
      <c r="B93" s="16">
        <v>29</v>
      </c>
      <c r="C93" s="165" t="s">
        <v>165</v>
      </c>
      <c r="E93" s="179" t="s">
        <v>222</v>
      </c>
      <c r="F93" s="59" t="str">
        <f t="shared" si="13"/>
        <v>136002</v>
      </c>
      <c r="G93" s="180">
        <f t="shared" si="9"/>
        <v>21</v>
      </c>
      <c r="H93" s="59" t="str">
        <f t="shared" si="14"/>
        <v/>
      </c>
      <c r="I93" s="59" t="str">
        <f>IF(H93="ADD",VLOOKUP(F93,'SAP Data'!$A$12:$B$1295,2,FALSE),"")</f>
        <v/>
      </c>
      <c r="J93" s="59"/>
      <c r="K93" s="181">
        <f t="shared" si="15"/>
        <v>21</v>
      </c>
      <c r="L93" s="150" t="s">
        <v>176</v>
      </c>
      <c r="M93" s="59">
        <f t="shared" si="10"/>
        <v>29</v>
      </c>
      <c r="N93" s="59">
        <f t="shared" si="16"/>
        <v>29</v>
      </c>
      <c r="O93" s="59"/>
      <c r="P93" s="59">
        <f t="shared" si="17"/>
        <v>29</v>
      </c>
      <c r="Q93" s="151" t="str">
        <f>VLOOKUP(L93,'SAP Data'!$A$7:$B$1304,2,FALSE)</f>
        <v>Gen Actg USB Clearin</v>
      </c>
      <c r="S93" s="165" t="s">
        <v>186</v>
      </c>
      <c r="T93" s="164" t="s">
        <v>187</v>
      </c>
      <c r="U93" s="16" t="str">
        <f t="shared" si="11"/>
        <v>134036</v>
      </c>
      <c r="V93" s="174">
        <v>29</v>
      </c>
      <c r="W93" s="175">
        <v>29</v>
      </c>
      <c r="X93" s="264">
        <f t="shared" si="12"/>
        <v>0</v>
      </c>
    </row>
    <row r="94" spans="1:24" x14ac:dyDescent="0.25">
      <c r="A94" s="164" t="s">
        <v>167</v>
      </c>
      <c r="B94" s="16">
        <v>29</v>
      </c>
      <c r="C94" s="165" t="s">
        <v>168</v>
      </c>
      <c r="E94" s="179" t="s">
        <v>225</v>
      </c>
      <c r="F94" s="59" t="str">
        <f t="shared" si="13"/>
        <v>136032</v>
      </c>
      <c r="G94" s="180">
        <f t="shared" si="9"/>
        <v>21</v>
      </c>
      <c r="H94" s="59" t="str">
        <f t="shared" si="14"/>
        <v/>
      </c>
      <c r="I94" s="59" t="str">
        <f>IF(H94="ADD",VLOOKUP(F94,'SAP Data'!$A$12:$B$1295,2,FALSE),"")</f>
        <v/>
      </c>
      <c r="J94" s="59"/>
      <c r="K94" s="181">
        <f t="shared" si="15"/>
        <v>21</v>
      </c>
      <c r="L94" s="150" t="s">
        <v>179</v>
      </c>
      <c r="M94" s="59">
        <f t="shared" si="10"/>
        <v>29</v>
      </c>
      <c r="N94" s="59">
        <f t="shared" si="16"/>
        <v>29</v>
      </c>
      <c r="O94" s="59"/>
      <c r="P94" s="59">
        <f t="shared" si="17"/>
        <v>29</v>
      </c>
      <c r="Q94" s="151" t="str">
        <f>VLOOKUP(L94,'SAP Data'!$A$7:$B$1304,2,FALSE)</f>
        <v>Appl Ctr BofA Cleari</v>
      </c>
      <c r="S94" s="165" t="s">
        <v>189</v>
      </c>
      <c r="T94" s="164" t="s">
        <v>190</v>
      </c>
      <c r="U94" s="16" t="str">
        <f t="shared" si="11"/>
        <v>134037</v>
      </c>
      <c r="V94" s="174">
        <v>29</v>
      </c>
      <c r="W94" s="175">
        <v>29</v>
      </c>
      <c r="X94" s="264">
        <f t="shared" si="12"/>
        <v>0</v>
      </c>
    </row>
    <row r="95" spans="1:24" x14ac:dyDescent="0.25">
      <c r="A95" s="164" t="s">
        <v>170</v>
      </c>
      <c r="B95" s="16">
        <v>29</v>
      </c>
      <c r="C95" s="165" t="s">
        <v>171</v>
      </c>
      <c r="E95" s="179" t="s">
        <v>228</v>
      </c>
      <c r="F95" s="59" t="str">
        <f t="shared" si="13"/>
        <v>142001</v>
      </c>
      <c r="G95" s="180">
        <f t="shared" si="9"/>
        <v>29</v>
      </c>
      <c r="H95" s="59" t="str">
        <f t="shared" si="14"/>
        <v/>
      </c>
      <c r="I95" s="59" t="str">
        <f>IF(H95="ADD",VLOOKUP(F95,'SAP Data'!$A$12:$B$1295,2,FALSE),"")</f>
        <v/>
      </c>
      <c r="J95" s="59"/>
      <c r="K95" s="181">
        <f t="shared" si="15"/>
        <v>29</v>
      </c>
      <c r="L95" s="150" t="s">
        <v>182</v>
      </c>
      <c r="M95" s="59">
        <f t="shared" si="10"/>
        <v>29</v>
      </c>
      <c r="N95" s="59">
        <f t="shared" si="16"/>
        <v>29</v>
      </c>
      <c r="O95" s="59"/>
      <c r="P95" s="59">
        <f t="shared" si="17"/>
        <v>29</v>
      </c>
      <c r="Q95" s="151" t="str">
        <f>VLOOKUP(L95,'SAP Data'!$A$7:$B$1304,2,FALSE)</f>
        <v>RECLASS - O/S CHECKS</v>
      </c>
      <c r="S95" s="165" t="s">
        <v>192</v>
      </c>
      <c r="T95" s="164" t="s">
        <v>193</v>
      </c>
      <c r="U95" s="16" t="str">
        <f t="shared" si="11"/>
        <v>134038</v>
      </c>
      <c r="V95" s="174">
        <v>29</v>
      </c>
      <c r="W95" s="175">
        <v>29</v>
      </c>
      <c r="X95" s="264">
        <f t="shared" si="12"/>
        <v>0</v>
      </c>
    </row>
    <row r="96" spans="1:24" x14ac:dyDescent="0.25">
      <c r="A96" s="164" t="s">
        <v>173</v>
      </c>
      <c r="B96" s="16">
        <v>29</v>
      </c>
      <c r="C96" s="165" t="s">
        <v>174</v>
      </c>
      <c r="E96" s="179" t="s">
        <v>231</v>
      </c>
      <c r="F96" s="59" t="str">
        <f t="shared" si="13"/>
        <v>142005</v>
      </c>
      <c r="G96" s="180">
        <f t="shared" si="9"/>
        <v>29</v>
      </c>
      <c r="H96" s="59" t="str">
        <f t="shared" si="14"/>
        <v/>
      </c>
      <c r="I96" s="59" t="str">
        <f>IF(H96="ADD",VLOOKUP(F96,'SAP Data'!$A$12:$B$1295,2,FALSE),"")</f>
        <v/>
      </c>
      <c r="J96" s="59"/>
      <c r="K96" s="181">
        <f t="shared" si="15"/>
        <v>29</v>
      </c>
      <c r="L96" s="150" t="s">
        <v>185</v>
      </c>
      <c r="M96" s="59">
        <f t="shared" si="10"/>
        <v>29</v>
      </c>
      <c r="N96" s="59">
        <f t="shared" si="16"/>
        <v>29</v>
      </c>
      <c r="O96" s="59"/>
      <c r="P96" s="59">
        <f t="shared" si="17"/>
        <v>29</v>
      </c>
      <c r="Q96" s="151" t="str">
        <f>VLOOKUP(L96,'SAP Data'!$A$7:$B$1304,2,FALSE)</f>
        <v>EDC &amp; ESRIP CASH</v>
      </c>
      <c r="S96" s="165" t="s">
        <v>195</v>
      </c>
      <c r="T96" s="164" t="s">
        <v>196</v>
      </c>
      <c r="U96" s="16" t="str">
        <f t="shared" si="11"/>
        <v>135002</v>
      </c>
      <c r="V96" s="174">
        <v>29</v>
      </c>
      <c r="W96" s="175">
        <v>29</v>
      </c>
      <c r="X96" s="264">
        <f t="shared" si="12"/>
        <v>0</v>
      </c>
    </row>
    <row r="97" spans="1:24" x14ac:dyDescent="0.25">
      <c r="A97" s="164" t="s">
        <v>176</v>
      </c>
      <c r="B97" s="16">
        <v>29</v>
      </c>
      <c r="C97" s="165" t="s">
        <v>177</v>
      </c>
      <c r="E97" s="179" t="s">
        <v>234</v>
      </c>
      <c r="F97" s="59" t="str">
        <f t="shared" si="13"/>
        <v>142010</v>
      </c>
      <c r="G97" s="180">
        <f t="shared" si="9"/>
        <v>29</v>
      </c>
      <c r="H97" s="59" t="str">
        <f t="shared" si="14"/>
        <v/>
      </c>
      <c r="I97" s="59" t="str">
        <f>IF(H97="ADD",VLOOKUP(F97,'SAP Data'!$A$12:$B$1295,2,FALSE),"")</f>
        <v/>
      </c>
      <c r="J97" s="59"/>
      <c r="K97" s="181">
        <f t="shared" si="15"/>
        <v>29</v>
      </c>
      <c r="L97" s="150" t="s">
        <v>188</v>
      </c>
      <c r="M97" s="59">
        <f t="shared" si="10"/>
        <v>29</v>
      </c>
      <c r="N97" s="59">
        <f t="shared" si="16"/>
        <v>29</v>
      </c>
      <c r="O97" s="59"/>
      <c r="P97" s="59">
        <f t="shared" si="17"/>
        <v>29</v>
      </c>
      <c r="Q97" s="151" t="str">
        <f>VLOOKUP(L97,'SAP Data'!$A$7:$B$1304,2,FALSE)</f>
        <v>DDC CASH</v>
      </c>
      <c r="S97" s="165" t="s">
        <v>198</v>
      </c>
      <c r="T97" s="164" t="s">
        <v>199</v>
      </c>
      <c r="U97" s="16" t="str">
        <f t="shared" si="11"/>
        <v>135009</v>
      </c>
      <c r="V97" s="174">
        <v>29</v>
      </c>
      <c r="W97" s="175">
        <v>29</v>
      </c>
      <c r="X97" s="264">
        <f t="shared" si="12"/>
        <v>0</v>
      </c>
    </row>
    <row r="98" spans="1:24" x14ac:dyDescent="0.25">
      <c r="A98" s="164" t="s">
        <v>179</v>
      </c>
      <c r="B98" s="16">
        <v>29</v>
      </c>
      <c r="C98" s="165" t="s">
        <v>180</v>
      </c>
      <c r="E98" s="179" t="s">
        <v>237</v>
      </c>
      <c r="F98" s="59" t="str">
        <f t="shared" si="13"/>
        <v>142032</v>
      </c>
      <c r="G98" s="180">
        <f t="shared" si="9"/>
        <v>29</v>
      </c>
      <c r="H98" s="59" t="str">
        <f t="shared" si="14"/>
        <v/>
      </c>
      <c r="I98" s="59" t="str">
        <f>IF(H98="ADD",VLOOKUP(F98,'SAP Data'!$A$12:$B$1295,2,FALSE),"")</f>
        <v/>
      </c>
      <c r="J98" s="59"/>
      <c r="K98" s="181">
        <f t="shared" si="15"/>
        <v>29</v>
      </c>
      <c r="L98" s="150" t="s">
        <v>191</v>
      </c>
      <c r="M98" s="59">
        <f t="shared" si="10"/>
        <v>29</v>
      </c>
      <c r="N98" s="59">
        <f t="shared" si="16"/>
        <v>29</v>
      </c>
      <c r="O98" s="59"/>
      <c r="P98" s="59">
        <f t="shared" si="17"/>
        <v>29</v>
      </c>
      <c r="Q98" s="151" t="str">
        <f>VLOOKUP(L98,'SAP Data'!$A$7:$B$1304,2,FALSE)</f>
        <v>SUPP TRUST CASH</v>
      </c>
      <c r="S98" s="165" t="s">
        <v>201</v>
      </c>
      <c r="T98" s="164" t="s">
        <v>202</v>
      </c>
      <c r="U98" s="16" t="str">
        <f t="shared" si="11"/>
        <v>135110</v>
      </c>
      <c r="V98" s="174">
        <v>29</v>
      </c>
      <c r="W98" s="175">
        <v>29</v>
      </c>
      <c r="X98" s="264">
        <f t="shared" si="12"/>
        <v>0</v>
      </c>
    </row>
    <row r="99" spans="1:24" x14ac:dyDescent="0.25">
      <c r="A99" s="164" t="s">
        <v>182</v>
      </c>
      <c r="B99" s="16">
        <v>29</v>
      </c>
      <c r="C99" s="165" t="s">
        <v>183</v>
      </c>
      <c r="E99" s="179" t="s">
        <v>240</v>
      </c>
      <c r="F99" s="59" t="str">
        <f t="shared" si="13"/>
        <v>142101</v>
      </c>
      <c r="G99" s="180">
        <f t="shared" si="9"/>
        <v>29</v>
      </c>
      <c r="H99" s="59" t="str">
        <f t="shared" si="14"/>
        <v/>
      </c>
      <c r="I99" s="59" t="str">
        <f>IF(H99="ADD",VLOOKUP(F99,'SAP Data'!$A$12:$B$1295,2,FALSE),"")</f>
        <v/>
      </c>
      <c r="J99" s="59"/>
      <c r="K99" s="181">
        <f t="shared" si="15"/>
        <v>29</v>
      </c>
      <c r="L99" s="184" t="s">
        <v>3826</v>
      </c>
      <c r="M99" s="59">
        <f t="shared" si="10"/>
        <v>29</v>
      </c>
      <c r="N99" s="59">
        <f t="shared" ref="N99" si="21">IFERROR(M99,"ADD")</f>
        <v>29</v>
      </c>
      <c r="O99" s="59"/>
      <c r="P99" s="59">
        <f t="shared" ref="P99" si="22">IF(O99&gt;0,O99,N99)</f>
        <v>29</v>
      </c>
      <c r="Q99" s="151" t="str">
        <f>VLOOKUP(L99,'SAP Data'!$A$7:$B$1304,2,FALSE)</f>
        <v>C&amp;CE-RESTRICTED CASH</v>
      </c>
      <c r="S99" s="165" t="s">
        <v>204</v>
      </c>
      <c r="T99" s="164" t="s">
        <v>205</v>
      </c>
      <c r="U99" s="16" t="str">
        <f t="shared" si="11"/>
        <v>135112</v>
      </c>
      <c r="V99" s="174">
        <v>29</v>
      </c>
      <c r="W99" s="175">
        <v>29</v>
      </c>
      <c r="X99" s="264">
        <f t="shared" si="12"/>
        <v>0</v>
      </c>
    </row>
    <row r="100" spans="1:24" x14ac:dyDescent="0.25">
      <c r="A100" s="164" t="s">
        <v>185</v>
      </c>
      <c r="B100" s="16">
        <v>29</v>
      </c>
      <c r="C100" s="165" t="s">
        <v>186</v>
      </c>
      <c r="E100" s="179" t="s">
        <v>243</v>
      </c>
      <c r="F100" s="59" t="str">
        <f t="shared" si="13"/>
        <v>142102</v>
      </c>
      <c r="G100" s="180">
        <f t="shared" si="9"/>
        <v>29</v>
      </c>
      <c r="H100" s="59" t="str">
        <f t="shared" si="14"/>
        <v/>
      </c>
      <c r="I100" s="59" t="str">
        <f>IF(H100="ADD",VLOOKUP(F100,'SAP Data'!$A$12:$B$1295,2,FALSE),"")</f>
        <v/>
      </c>
      <c r="J100" s="59"/>
      <c r="K100" s="181">
        <f t="shared" si="15"/>
        <v>29</v>
      </c>
      <c r="L100" s="150" t="s">
        <v>194</v>
      </c>
      <c r="M100" s="59">
        <f t="shared" si="10"/>
        <v>29</v>
      </c>
      <c r="N100" s="59">
        <f t="shared" si="16"/>
        <v>29</v>
      </c>
      <c r="O100" s="59"/>
      <c r="P100" s="59">
        <f t="shared" si="17"/>
        <v>29</v>
      </c>
      <c r="Q100" s="151" t="str">
        <f>VLOOKUP(L100,'SAP Data'!$A$7:$B$1304,2,FALSE)</f>
        <v>EMPLOYEE EXP ADV</v>
      </c>
      <c r="S100" s="165" t="s">
        <v>207</v>
      </c>
      <c r="T100" s="164" t="s">
        <v>208</v>
      </c>
      <c r="U100" s="16" t="str">
        <f t="shared" si="11"/>
        <v>135121</v>
      </c>
      <c r="V100" s="174">
        <v>29</v>
      </c>
      <c r="W100" s="175">
        <v>29</v>
      </c>
      <c r="X100" s="264">
        <f t="shared" si="12"/>
        <v>0</v>
      </c>
    </row>
    <row r="101" spans="1:24" x14ac:dyDescent="0.25">
      <c r="A101" s="164" t="s">
        <v>188</v>
      </c>
      <c r="B101" s="16">
        <v>29</v>
      </c>
      <c r="C101" s="165" t="s">
        <v>189</v>
      </c>
      <c r="E101" s="179" t="s">
        <v>246</v>
      </c>
      <c r="F101" s="59" t="str">
        <f t="shared" si="13"/>
        <v>142103</v>
      </c>
      <c r="G101" s="180">
        <f t="shared" si="9"/>
        <v>29</v>
      </c>
      <c r="H101" s="59" t="str">
        <f t="shared" si="14"/>
        <v/>
      </c>
      <c r="I101" s="59" t="str">
        <f>IF(H101="ADD",VLOOKUP(F101,'SAP Data'!$A$12:$B$1295,2,FALSE),"")</f>
        <v/>
      </c>
      <c r="J101" s="59"/>
      <c r="K101" s="181">
        <f t="shared" si="15"/>
        <v>29</v>
      </c>
      <c r="L101" s="150" t="s">
        <v>197</v>
      </c>
      <c r="M101" s="59">
        <f t="shared" si="10"/>
        <v>29</v>
      </c>
      <c r="N101" s="59">
        <f t="shared" si="16"/>
        <v>29</v>
      </c>
      <c r="O101" s="59"/>
      <c r="P101" s="59">
        <f t="shared" si="17"/>
        <v>29</v>
      </c>
      <c r="Q101" s="151" t="str">
        <f>VLOOKUP(L101,'SAP Data'!$A$7:$B$1304,2,FALSE)</f>
        <v>PAYROLL ADVANCES 09</v>
      </c>
      <c r="S101" s="165" t="s">
        <v>207</v>
      </c>
      <c r="T101" s="164" t="s">
        <v>210</v>
      </c>
      <c r="U101" s="16" t="str">
        <f t="shared" si="11"/>
        <v>135122</v>
      </c>
      <c r="V101" s="174">
        <v>29</v>
      </c>
      <c r="W101" s="175">
        <v>29</v>
      </c>
      <c r="X101" s="264">
        <f t="shared" si="12"/>
        <v>0</v>
      </c>
    </row>
    <row r="102" spans="1:24" x14ac:dyDescent="0.25">
      <c r="A102" s="164" t="s">
        <v>191</v>
      </c>
      <c r="B102" s="16">
        <v>29</v>
      </c>
      <c r="C102" s="165" t="s">
        <v>192</v>
      </c>
      <c r="E102" s="179" t="s">
        <v>249</v>
      </c>
      <c r="F102" s="59" t="str">
        <f t="shared" si="13"/>
        <v>142107</v>
      </c>
      <c r="G102" s="180">
        <f t="shared" si="9"/>
        <v>29</v>
      </c>
      <c r="H102" s="59" t="str">
        <f t="shared" si="14"/>
        <v/>
      </c>
      <c r="I102" s="59" t="str">
        <f>IF(H102="ADD",VLOOKUP(F102,'SAP Data'!$A$12:$B$1295,2,FALSE),"")</f>
        <v/>
      </c>
      <c r="J102" s="59"/>
      <c r="K102" s="181">
        <f t="shared" si="15"/>
        <v>29</v>
      </c>
      <c r="L102" s="150" t="s">
        <v>200</v>
      </c>
      <c r="M102" s="59">
        <f t="shared" si="10"/>
        <v>29</v>
      </c>
      <c r="N102" s="59">
        <f t="shared" si="16"/>
        <v>29</v>
      </c>
      <c r="O102" s="59"/>
      <c r="P102" s="59">
        <f t="shared" si="17"/>
        <v>29</v>
      </c>
      <c r="Q102" s="151" t="str">
        <f>VLOOKUP(L102,'SAP Data'!$A$7:$B$1304,2,FALSE)</f>
        <v>WORKING FUNDS - SHWD</v>
      </c>
      <c r="S102" s="165" t="s">
        <v>212</v>
      </c>
      <c r="T102" s="164" t="s">
        <v>213</v>
      </c>
      <c r="U102" s="16" t="str">
        <f t="shared" si="11"/>
        <v>135135</v>
      </c>
      <c r="V102" s="174">
        <v>29</v>
      </c>
      <c r="W102" s="175">
        <v>29</v>
      </c>
      <c r="X102" s="264">
        <f t="shared" si="12"/>
        <v>0</v>
      </c>
    </row>
    <row r="103" spans="1:24" x14ac:dyDescent="0.25">
      <c r="A103" s="278">
        <v>134300</v>
      </c>
      <c r="B103" s="16">
        <v>29</v>
      </c>
      <c r="C103" s="165" t="s">
        <v>3774</v>
      </c>
      <c r="E103" s="179" t="s">
        <v>252</v>
      </c>
      <c r="F103" s="59" t="str">
        <f t="shared" si="13"/>
        <v>143001</v>
      </c>
      <c r="G103" s="180">
        <f t="shared" si="9"/>
        <v>29</v>
      </c>
      <c r="H103" s="59" t="str">
        <f t="shared" si="14"/>
        <v/>
      </c>
      <c r="I103" s="59" t="str">
        <f>IF(H103="ADD",VLOOKUP(F103,'SAP Data'!$A$12:$B$1295,2,FALSE),"")</f>
        <v/>
      </c>
      <c r="J103" s="59"/>
      <c r="K103" s="181">
        <f t="shared" si="15"/>
        <v>29</v>
      </c>
      <c r="L103" s="150" t="s">
        <v>203</v>
      </c>
      <c r="M103" s="59">
        <f t="shared" si="10"/>
        <v>29</v>
      </c>
      <c r="N103" s="59">
        <f t="shared" si="16"/>
        <v>29</v>
      </c>
      <c r="O103" s="59"/>
      <c r="P103" s="59">
        <f t="shared" si="17"/>
        <v>29</v>
      </c>
      <c r="Q103" s="151" t="str">
        <f>VLOOKUP(L103,'SAP Data'!$A$7:$B$1304,2,FALSE)</f>
        <v>WORKING FUNDS - LAND</v>
      </c>
      <c r="S103" s="165" t="s">
        <v>215</v>
      </c>
      <c r="T103" s="164" t="s">
        <v>216</v>
      </c>
      <c r="U103" s="16" t="str">
        <f t="shared" si="11"/>
        <v>135137</v>
      </c>
      <c r="V103" s="174">
        <v>29</v>
      </c>
      <c r="W103" s="175">
        <v>29</v>
      </c>
      <c r="X103" s="264">
        <f t="shared" si="12"/>
        <v>0</v>
      </c>
    </row>
    <row r="104" spans="1:24" x14ac:dyDescent="0.25">
      <c r="A104" s="164" t="s">
        <v>458</v>
      </c>
      <c r="B104" s="16">
        <v>29</v>
      </c>
      <c r="C104" s="165" t="s">
        <v>459</v>
      </c>
      <c r="E104" s="179" t="s">
        <v>255</v>
      </c>
      <c r="F104" s="59" t="str">
        <f t="shared" si="13"/>
        <v>143006</v>
      </c>
      <c r="G104" s="180">
        <f t="shared" si="9"/>
        <v>29</v>
      </c>
      <c r="H104" s="59" t="str">
        <f t="shared" si="14"/>
        <v/>
      </c>
      <c r="I104" s="59" t="str">
        <f>IF(H104="ADD",VLOOKUP(F104,'SAP Data'!$A$12:$B$1295,2,FALSE),"")</f>
        <v/>
      </c>
      <c r="J104" s="59"/>
      <c r="K104" s="181">
        <f t="shared" si="15"/>
        <v>29</v>
      </c>
      <c r="L104" s="150" t="s">
        <v>206</v>
      </c>
      <c r="M104" s="59">
        <f t="shared" si="10"/>
        <v>29</v>
      </c>
      <c r="N104" s="59">
        <f t="shared" si="16"/>
        <v>29</v>
      </c>
      <c r="O104" s="59"/>
      <c r="P104" s="59">
        <f t="shared" si="17"/>
        <v>29</v>
      </c>
      <c r="Q104" s="151" t="str">
        <f>VLOOKUP(L104,'SAP Data'!$A$7:$B$1304,2,FALSE)</f>
        <v>WORKING FUNDS - APPL</v>
      </c>
      <c r="S104" s="165" t="s">
        <v>218</v>
      </c>
      <c r="T104" s="164" t="s">
        <v>219</v>
      </c>
      <c r="U104" s="16" t="str">
        <f t="shared" si="11"/>
        <v>135140</v>
      </c>
      <c r="V104" s="174">
        <v>29</v>
      </c>
      <c r="W104" s="175">
        <v>29</v>
      </c>
      <c r="X104" s="264">
        <f t="shared" si="12"/>
        <v>0</v>
      </c>
    </row>
    <row r="105" spans="1:24" x14ac:dyDescent="0.25">
      <c r="A105" s="164" t="s">
        <v>194</v>
      </c>
      <c r="B105" s="16">
        <v>29</v>
      </c>
      <c r="C105" s="165" t="s">
        <v>195</v>
      </c>
      <c r="E105" s="179" t="s">
        <v>3788</v>
      </c>
      <c r="F105" s="59" t="str">
        <f t="shared" ref="F105" si="23">RIGHT(E105,6)</f>
        <v>143008</v>
      </c>
      <c r="G105" s="180">
        <f t="shared" si="9"/>
        <v>29</v>
      </c>
      <c r="H105" s="59" t="str">
        <f t="shared" ref="H105" si="24">IF(G105=0,"ADD","")</f>
        <v/>
      </c>
      <c r="I105" s="59" t="str">
        <f>IF(H105="ADD",VLOOKUP(F105,'SAP Data'!$A$12:$B$1295,2,FALSE),"")</f>
        <v/>
      </c>
      <c r="J105" s="59"/>
      <c r="K105" s="181">
        <f t="shared" ref="K105" si="25">IF(G105&gt;0,G105,J105)</f>
        <v>29</v>
      </c>
      <c r="L105" s="150" t="s">
        <v>209</v>
      </c>
      <c r="M105" s="59">
        <f t="shared" si="10"/>
        <v>29</v>
      </c>
      <c r="N105" s="59">
        <f t="shared" si="16"/>
        <v>29</v>
      </c>
      <c r="O105" s="59"/>
      <c r="P105" s="59">
        <f t="shared" si="17"/>
        <v>29</v>
      </c>
      <c r="Q105" s="151" t="str">
        <f>VLOOKUP(L105,'SAP Data'!$A$7:$B$1304,2,FALSE)</f>
        <v>WORKING FUNDS - APPL</v>
      </c>
      <c r="S105" s="165" t="s">
        <v>221</v>
      </c>
      <c r="T105" s="164" t="s">
        <v>222</v>
      </c>
      <c r="U105" s="16" t="str">
        <f t="shared" si="11"/>
        <v>136002</v>
      </c>
      <c r="V105" s="174">
        <v>21</v>
      </c>
      <c r="W105" s="175">
        <v>21</v>
      </c>
      <c r="X105" s="264" t="str">
        <f t="shared" si="12"/>
        <v>Temporary Cash Investments</v>
      </c>
    </row>
    <row r="106" spans="1:24" x14ac:dyDescent="0.25">
      <c r="A106" s="164" t="s">
        <v>197</v>
      </c>
      <c r="B106" s="16">
        <v>29</v>
      </c>
      <c r="C106" s="165" t="s">
        <v>198</v>
      </c>
      <c r="E106" s="179" t="s">
        <v>258</v>
      </c>
      <c r="F106" s="59" t="str">
        <f t="shared" si="13"/>
        <v>143009</v>
      </c>
      <c r="G106" s="180">
        <f t="shared" si="9"/>
        <v>29</v>
      </c>
      <c r="H106" s="59" t="str">
        <f t="shared" si="14"/>
        <v/>
      </c>
      <c r="I106" s="59" t="str">
        <f>IF(H106="ADD",VLOOKUP(F106,'SAP Data'!$A$12:$B$1295,2,FALSE),"")</f>
        <v/>
      </c>
      <c r="J106" s="59"/>
      <c r="K106" s="181">
        <f t="shared" si="15"/>
        <v>29</v>
      </c>
      <c r="L106" s="150" t="s">
        <v>211</v>
      </c>
      <c r="M106" s="59">
        <f t="shared" si="10"/>
        <v>29</v>
      </c>
      <c r="N106" s="59">
        <f t="shared" si="16"/>
        <v>29</v>
      </c>
      <c r="O106" s="59"/>
      <c r="P106" s="59">
        <f t="shared" si="17"/>
        <v>29</v>
      </c>
      <c r="Q106" s="151" t="str">
        <f>VLOOKUP(L106,'SAP Data'!$A$7:$B$1304,2,FALSE)</f>
        <v>WKING FUNDS - ENG -</v>
      </c>
      <c r="S106" s="165" t="s">
        <v>224</v>
      </c>
      <c r="T106" s="164" t="s">
        <v>225</v>
      </c>
      <c r="U106" s="16" t="str">
        <f t="shared" si="11"/>
        <v>136032</v>
      </c>
      <c r="V106" s="174">
        <v>21</v>
      </c>
      <c r="W106" s="175">
        <v>21</v>
      </c>
      <c r="X106" s="264" t="str">
        <f t="shared" si="12"/>
        <v>Temporary Cash Investments</v>
      </c>
    </row>
    <row r="107" spans="1:24" x14ac:dyDescent="0.25">
      <c r="A107" s="164" t="s">
        <v>200</v>
      </c>
      <c r="B107" s="16">
        <v>29</v>
      </c>
      <c r="C107" s="165" t="s">
        <v>201</v>
      </c>
      <c r="E107" s="179" t="s">
        <v>261</v>
      </c>
      <c r="F107" s="59" t="str">
        <f t="shared" si="13"/>
        <v>143011</v>
      </c>
      <c r="G107" s="180">
        <f t="shared" si="9"/>
        <v>29</v>
      </c>
      <c r="H107" s="59" t="str">
        <f t="shared" si="14"/>
        <v/>
      </c>
      <c r="I107" s="59" t="str">
        <f>IF(H107="ADD",VLOOKUP(F107,'SAP Data'!$A$12:$B$1295,2,FALSE),"")</f>
        <v/>
      </c>
      <c r="J107" s="59"/>
      <c r="K107" s="181">
        <f t="shared" si="15"/>
        <v>29</v>
      </c>
      <c r="L107" s="150" t="s">
        <v>214</v>
      </c>
      <c r="M107" s="59">
        <f t="shared" si="10"/>
        <v>29</v>
      </c>
      <c r="N107" s="59">
        <f t="shared" si="16"/>
        <v>29</v>
      </c>
      <c r="O107" s="59"/>
      <c r="P107" s="59">
        <f t="shared" si="17"/>
        <v>29</v>
      </c>
      <c r="Q107" s="151" t="str">
        <f>VLOOKUP(L107,'SAP Data'!$A$7:$B$1304,2,FALSE)</f>
        <v>WKING FUNDS-VEHICLE</v>
      </c>
      <c r="S107" s="165" t="s">
        <v>1770</v>
      </c>
      <c r="T107" s="164">
        <v>500121</v>
      </c>
      <c r="U107" s="16" t="str">
        <f t="shared" si="11"/>
        <v/>
      </c>
      <c r="V107" s="174" t="s">
        <v>3741</v>
      </c>
      <c r="W107" s="175" t="s">
        <v>3741</v>
      </c>
      <c r="X107" s="264" t="e">
        <f t="shared" si="12"/>
        <v>#N/A</v>
      </c>
    </row>
    <row r="108" spans="1:24" x14ac:dyDescent="0.25">
      <c r="A108" s="164" t="s">
        <v>203</v>
      </c>
      <c r="B108" s="16">
        <v>29</v>
      </c>
      <c r="C108" s="165" t="s">
        <v>204</v>
      </c>
      <c r="E108" s="179" t="s">
        <v>1616</v>
      </c>
      <c r="F108" s="59" t="str">
        <f>RIGHT(E108,6)</f>
        <v>143014</v>
      </c>
      <c r="G108" s="180">
        <f t="shared" si="9"/>
        <v>29</v>
      </c>
      <c r="H108" s="59" t="str">
        <f>IF(G108=0,"ADD","")</f>
        <v/>
      </c>
      <c r="I108" s="59" t="str">
        <f>IF(H108="ADD",VLOOKUP(F108,'SAP Data'!$A$12:$B$1295,2,FALSE),"")</f>
        <v/>
      </c>
      <c r="J108" s="59">
        <v>29</v>
      </c>
      <c r="K108" s="181">
        <f>IF(G108&gt;0,G108,J108)</f>
        <v>29</v>
      </c>
      <c r="L108" s="150" t="s">
        <v>217</v>
      </c>
      <c r="M108" s="59">
        <f t="shared" si="10"/>
        <v>29</v>
      </c>
      <c r="N108" s="59">
        <f t="shared" si="16"/>
        <v>29</v>
      </c>
      <c r="O108" s="59"/>
      <c r="P108" s="59">
        <f t="shared" si="17"/>
        <v>29</v>
      </c>
      <c r="Q108" s="151" t="str">
        <f>VLOOKUP(L108,'SAP Data'!$A$7:$B$1304,2,FALSE)</f>
        <v>WORKING FUNDS - WC</v>
      </c>
      <c r="S108" s="165" t="s">
        <v>227</v>
      </c>
      <c r="T108" s="164" t="s">
        <v>228</v>
      </c>
      <c r="U108" s="16" t="str">
        <f t="shared" si="11"/>
        <v>142001</v>
      </c>
      <c r="V108" s="174">
        <v>29</v>
      </c>
      <c r="W108" s="175">
        <v>29</v>
      </c>
      <c r="X108" s="264">
        <f t="shared" si="12"/>
        <v>0</v>
      </c>
    </row>
    <row r="109" spans="1:24" x14ac:dyDescent="0.25">
      <c r="A109" s="164" t="s">
        <v>206</v>
      </c>
      <c r="B109" s="16">
        <v>29</v>
      </c>
      <c r="C109" s="165" t="s">
        <v>207</v>
      </c>
      <c r="E109" s="179" t="s">
        <v>264</v>
      </c>
      <c r="F109" s="59" t="str">
        <f t="shared" si="13"/>
        <v>143016</v>
      </c>
      <c r="G109" s="180">
        <f t="shared" si="9"/>
        <v>29</v>
      </c>
      <c r="H109" s="59" t="str">
        <f t="shared" si="14"/>
        <v/>
      </c>
      <c r="I109" s="59" t="str">
        <f>IF(H109="ADD",VLOOKUP(F109,'SAP Data'!$A$12:$B$1295,2,FALSE),"")</f>
        <v/>
      </c>
      <c r="J109" s="59"/>
      <c r="K109" s="181">
        <f t="shared" si="15"/>
        <v>29</v>
      </c>
      <c r="L109" s="150" t="s">
        <v>220</v>
      </c>
      <c r="M109" s="59">
        <f t="shared" si="10"/>
        <v>21</v>
      </c>
      <c r="N109" s="59">
        <f t="shared" si="16"/>
        <v>21</v>
      </c>
      <c r="O109" s="59"/>
      <c r="P109" s="59">
        <f t="shared" si="17"/>
        <v>21</v>
      </c>
      <c r="Q109" s="151" t="str">
        <f>VLOOKUP(L109,'SAP Data'!$A$7:$B$1304,2,FALSE)</f>
        <v>TEMP CASH INVEST</v>
      </c>
      <c r="S109" s="165" t="s">
        <v>230</v>
      </c>
      <c r="T109" s="164" t="s">
        <v>231</v>
      </c>
      <c r="U109" s="16" t="str">
        <f t="shared" si="11"/>
        <v>142005</v>
      </c>
      <c r="V109" s="174">
        <v>29</v>
      </c>
      <c r="W109" s="175">
        <v>29</v>
      </c>
      <c r="X109" s="264">
        <f t="shared" si="12"/>
        <v>0</v>
      </c>
    </row>
    <row r="110" spans="1:24" x14ac:dyDescent="0.25">
      <c r="A110" s="164" t="s">
        <v>209</v>
      </c>
      <c r="B110" s="16">
        <v>29</v>
      </c>
      <c r="C110" s="165" t="s">
        <v>207</v>
      </c>
      <c r="E110" s="179" t="s">
        <v>267</v>
      </c>
      <c r="F110" s="59" t="str">
        <f t="shared" si="13"/>
        <v>143019</v>
      </c>
      <c r="G110" s="180">
        <f t="shared" si="9"/>
        <v>29</v>
      </c>
      <c r="H110" s="59" t="str">
        <f t="shared" si="14"/>
        <v/>
      </c>
      <c r="I110" s="59" t="str">
        <f>IF(H110="ADD",VLOOKUP(F110,'SAP Data'!$A$12:$B$1295,2,FALSE),"")</f>
        <v/>
      </c>
      <c r="J110" s="59"/>
      <c r="K110" s="181">
        <f t="shared" si="15"/>
        <v>29</v>
      </c>
      <c r="L110" s="150" t="s">
        <v>223</v>
      </c>
      <c r="M110" s="59">
        <f t="shared" si="10"/>
        <v>21</v>
      </c>
      <c r="N110" s="59">
        <f t="shared" si="16"/>
        <v>21</v>
      </c>
      <c r="O110" s="59"/>
      <c r="P110" s="59">
        <f t="shared" si="17"/>
        <v>21</v>
      </c>
      <c r="Q110" s="151" t="str">
        <f>VLOOKUP(L110,'SAP Data'!$A$7:$B$1304,2,FALSE)</f>
        <v>TEMP CASH INVEST MAR</v>
      </c>
      <c r="S110" s="165" t="s">
        <v>233</v>
      </c>
      <c r="T110" s="164" t="s">
        <v>234</v>
      </c>
      <c r="U110" s="16" t="str">
        <f t="shared" si="11"/>
        <v>142010</v>
      </c>
      <c r="V110" s="174">
        <v>29</v>
      </c>
      <c r="W110" s="175">
        <v>29</v>
      </c>
      <c r="X110" s="264">
        <f t="shared" si="12"/>
        <v>0</v>
      </c>
    </row>
    <row r="111" spans="1:24" x14ac:dyDescent="0.25">
      <c r="A111" s="164" t="s">
        <v>211</v>
      </c>
      <c r="B111" s="16">
        <v>29</v>
      </c>
      <c r="C111" s="165" t="s">
        <v>212</v>
      </c>
      <c r="E111" s="179" t="s">
        <v>270</v>
      </c>
      <c r="F111" s="59" t="str">
        <f t="shared" si="13"/>
        <v>143020</v>
      </c>
      <c r="G111" s="180">
        <f t="shared" si="9"/>
        <v>29</v>
      </c>
      <c r="H111" s="59" t="str">
        <f t="shared" si="14"/>
        <v/>
      </c>
      <c r="I111" s="59" t="str">
        <f>IF(H111="ADD",VLOOKUP(F111,'SAP Data'!$A$12:$B$1295,2,FALSE),"")</f>
        <v/>
      </c>
      <c r="J111" s="59"/>
      <c r="K111" s="181">
        <f t="shared" si="15"/>
        <v>29</v>
      </c>
      <c r="L111" s="150" t="s">
        <v>1771</v>
      </c>
      <c r="M111" s="59" t="e">
        <f t="shared" si="10"/>
        <v>#N/A</v>
      </c>
      <c r="N111" s="59" t="str">
        <f t="shared" si="16"/>
        <v>ADD</v>
      </c>
      <c r="O111" s="59"/>
      <c r="P111" s="59" t="str">
        <f t="shared" si="17"/>
        <v>ADD</v>
      </c>
      <c r="Q111" s="151" t="str">
        <f>VLOOKUP(L111,'SAP Data'!$A$7:$B$1304,2,FALSE)</f>
        <v>ACCOUNTS RECEIVABLE</v>
      </c>
      <c r="S111" s="165" t="s">
        <v>236</v>
      </c>
      <c r="T111" s="164" t="s">
        <v>237</v>
      </c>
      <c r="U111" s="16" t="str">
        <f t="shared" si="11"/>
        <v>142032</v>
      </c>
      <c r="V111" s="174">
        <v>29</v>
      </c>
      <c r="W111" s="175">
        <v>29</v>
      </c>
      <c r="X111" s="264">
        <f t="shared" si="12"/>
        <v>0</v>
      </c>
    </row>
    <row r="112" spans="1:24" x14ac:dyDescent="0.25">
      <c r="A112" s="164" t="s">
        <v>214</v>
      </c>
      <c r="B112" s="16">
        <v>29</v>
      </c>
      <c r="C112" s="165" t="s">
        <v>215</v>
      </c>
      <c r="E112" s="179" t="s">
        <v>273</v>
      </c>
      <c r="F112" s="59" t="str">
        <f t="shared" si="13"/>
        <v>143022</v>
      </c>
      <c r="G112" s="180">
        <f t="shared" si="9"/>
        <v>29</v>
      </c>
      <c r="H112" s="59" t="str">
        <f t="shared" si="14"/>
        <v/>
      </c>
      <c r="I112" s="59" t="str">
        <f>IF(H112="ADD",VLOOKUP(F112,'SAP Data'!$A$12:$B$1295,2,FALSE),"")</f>
        <v/>
      </c>
      <c r="J112" s="59"/>
      <c r="K112" s="181">
        <f t="shared" si="15"/>
        <v>29</v>
      </c>
      <c r="L112" s="150" t="s">
        <v>226</v>
      </c>
      <c r="M112" s="59">
        <f t="shared" si="10"/>
        <v>29</v>
      </c>
      <c r="N112" s="59">
        <f t="shared" si="16"/>
        <v>29</v>
      </c>
      <c r="O112" s="59"/>
      <c r="P112" s="59">
        <f t="shared" si="17"/>
        <v>29</v>
      </c>
      <c r="Q112" s="151" t="str">
        <f>VLOOKUP(L112,'SAP Data'!$A$7:$B$1304,2,FALSE)</f>
        <v>A/R-SERVICE</v>
      </c>
      <c r="S112" s="165" t="s">
        <v>239</v>
      </c>
      <c r="T112" s="164" t="s">
        <v>240</v>
      </c>
      <c r="U112" s="16" t="str">
        <f t="shared" si="11"/>
        <v>142101</v>
      </c>
      <c r="V112" s="174">
        <v>29</v>
      </c>
      <c r="W112" s="175">
        <v>29</v>
      </c>
      <c r="X112" s="264">
        <f t="shared" si="12"/>
        <v>0</v>
      </c>
    </row>
    <row r="113" spans="1:24" x14ac:dyDescent="0.25">
      <c r="A113" s="164" t="s">
        <v>217</v>
      </c>
      <c r="B113" s="16">
        <v>29</v>
      </c>
      <c r="C113" s="165" t="s">
        <v>218</v>
      </c>
      <c r="E113" s="179" t="s">
        <v>276</v>
      </c>
      <c r="F113" s="59" t="str">
        <f t="shared" si="13"/>
        <v>143025</v>
      </c>
      <c r="G113" s="180">
        <f t="shared" si="9"/>
        <v>29</v>
      </c>
      <c r="H113" s="59" t="str">
        <f t="shared" si="14"/>
        <v/>
      </c>
      <c r="I113" s="59" t="str">
        <f>IF(H113="ADD",VLOOKUP(F113,'SAP Data'!$A$12:$B$1295,2,FALSE),"")</f>
        <v/>
      </c>
      <c r="J113" s="59"/>
      <c r="K113" s="181">
        <f t="shared" si="15"/>
        <v>29</v>
      </c>
      <c r="L113" s="150" t="s">
        <v>229</v>
      </c>
      <c r="M113" s="59">
        <f t="shared" si="10"/>
        <v>29</v>
      </c>
      <c r="N113" s="59">
        <f t="shared" si="16"/>
        <v>29</v>
      </c>
      <c r="O113" s="59"/>
      <c r="P113" s="59">
        <f t="shared" si="17"/>
        <v>29</v>
      </c>
      <c r="Q113" s="151" t="str">
        <f>VLOOKUP(L113,'SAP Data'!$A$7:$B$1304,2,FALSE)</f>
        <v>A/R Vehicle Parts Re</v>
      </c>
      <c r="S113" s="165" t="s">
        <v>242</v>
      </c>
      <c r="T113" s="164" t="s">
        <v>243</v>
      </c>
      <c r="U113" s="16" t="str">
        <f t="shared" si="11"/>
        <v>142102</v>
      </c>
      <c r="V113" s="174">
        <v>29</v>
      </c>
      <c r="W113" s="175">
        <v>29</v>
      </c>
      <c r="X113" s="264">
        <f t="shared" si="12"/>
        <v>0</v>
      </c>
    </row>
    <row r="114" spans="1:24" x14ac:dyDescent="0.25">
      <c r="A114" s="164" t="s">
        <v>220</v>
      </c>
      <c r="B114" s="16">
        <v>21</v>
      </c>
      <c r="C114" s="165" t="s">
        <v>221</v>
      </c>
      <c r="E114" s="179" t="s">
        <v>279</v>
      </c>
      <c r="F114" s="59" t="str">
        <f t="shared" si="13"/>
        <v>143026</v>
      </c>
      <c r="G114" s="180">
        <f t="shared" si="9"/>
        <v>29</v>
      </c>
      <c r="H114" s="59" t="str">
        <f t="shared" si="14"/>
        <v/>
      </c>
      <c r="I114" s="59" t="str">
        <f>IF(H114="ADD",VLOOKUP(F114,'SAP Data'!$A$12:$B$1295,2,FALSE),"")</f>
        <v/>
      </c>
      <c r="J114" s="59"/>
      <c r="K114" s="181">
        <f t="shared" si="15"/>
        <v>29</v>
      </c>
      <c r="L114" s="150" t="s">
        <v>232</v>
      </c>
      <c r="M114" s="59">
        <f t="shared" si="10"/>
        <v>29</v>
      </c>
      <c r="N114" s="59">
        <f t="shared" si="16"/>
        <v>29</v>
      </c>
      <c r="O114" s="59"/>
      <c r="P114" s="59">
        <f t="shared" si="17"/>
        <v>29</v>
      </c>
      <c r="Q114" s="151" t="str">
        <f>VLOOKUP(L114,'SAP Data'!$A$7:$B$1304,2,FALSE)</f>
        <v>A/R - CONTRA-CLN ENE</v>
      </c>
      <c r="S114" s="165" t="s">
        <v>245</v>
      </c>
      <c r="T114" s="164" t="s">
        <v>246</v>
      </c>
      <c r="U114" s="16" t="str">
        <f t="shared" si="11"/>
        <v>142103</v>
      </c>
      <c r="V114" s="174">
        <v>29</v>
      </c>
      <c r="W114" s="175">
        <v>29</v>
      </c>
      <c r="X114" s="264">
        <f t="shared" si="12"/>
        <v>0</v>
      </c>
    </row>
    <row r="115" spans="1:24" x14ac:dyDescent="0.25">
      <c r="A115" s="164" t="s">
        <v>223</v>
      </c>
      <c r="B115" s="16">
        <v>21</v>
      </c>
      <c r="C115" s="165" t="s">
        <v>224</v>
      </c>
      <c r="E115" s="179" t="s">
        <v>1617</v>
      </c>
      <c r="F115" s="59" t="str">
        <f>RIGHT(E115,6)</f>
        <v>143027</v>
      </c>
      <c r="G115" s="180">
        <f t="shared" si="9"/>
        <v>29</v>
      </c>
      <c r="H115" s="59" t="str">
        <f>IF(G115=0,"ADD","")</f>
        <v/>
      </c>
      <c r="I115" s="59" t="str">
        <f>IF(H115="ADD",VLOOKUP(F115,'SAP Data'!$A$12:$B$1295,2,FALSE),"")</f>
        <v/>
      </c>
      <c r="J115" s="59">
        <v>29</v>
      </c>
      <c r="K115" s="181">
        <f>IF(G115&gt;0,G115,J115)</f>
        <v>29</v>
      </c>
      <c r="L115" s="150" t="s">
        <v>235</v>
      </c>
      <c r="M115" s="59">
        <f t="shared" si="10"/>
        <v>29</v>
      </c>
      <c r="N115" s="59">
        <f t="shared" si="16"/>
        <v>29</v>
      </c>
      <c r="O115" s="59"/>
      <c r="P115" s="59">
        <f t="shared" si="17"/>
        <v>29</v>
      </c>
      <c r="Q115" s="151" t="str">
        <f>VLOOKUP(L115,'SAP Data'!$A$7:$B$1304,2,FALSE)</f>
        <v>A/R-OPTIMIZATION REC</v>
      </c>
      <c r="S115" s="165" t="s">
        <v>248</v>
      </c>
      <c r="T115" s="164" t="s">
        <v>249</v>
      </c>
      <c r="U115" s="16" t="str">
        <f t="shared" si="11"/>
        <v>142107</v>
      </c>
      <c r="V115" s="174">
        <v>29</v>
      </c>
      <c r="W115" s="175">
        <v>29</v>
      </c>
      <c r="X115" s="264">
        <f t="shared" si="12"/>
        <v>0</v>
      </c>
    </row>
    <row r="116" spans="1:24" x14ac:dyDescent="0.25">
      <c r="A116" s="164" t="s">
        <v>461</v>
      </c>
      <c r="B116" s="16">
        <v>29</v>
      </c>
      <c r="C116" s="165" t="s">
        <v>462</v>
      </c>
      <c r="E116" s="179" t="s">
        <v>282</v>
      </c>
      <c r="F116" s="59" t="str">
        <f t="shared" si="13"/>
        <v>143028</v>
      </c>
      <c r="G116" s="180">
        <f t="shared" si="9"/>
        <v>29</v>
      </c>
      <c r="H116" s="59" t="str">
        <f t="shared" si="14"/>
        <v/>
      </c>
      <c r="I116" s="59" t="str">
        <f>IF(H116="ADD",VLOOKUP(F116,'SAP Data'!$A$12:$B$1295,2,FALSE),"")</f>
        <v/>
      </c>
      <c r="J116" s="59"/>
      <c r="K116" s="181">
        <f t="shared" si="15"/>
        <v>29</v>
      </c>
      <c r="L116" s="150" t="s">
        <v>238</v>
      </c>
      <c r="M116" s="59">
        <f t="shared" si="10"/>
        <v>29</v>
      </c>
      <c r="N116" s="59">
        <f t="shared" si="16"/>
        <v>29</v>
      </c>
      <c r="O116" s="59"/>
      <c r="P116" s="59">
        <f t="shared" si="17"/>
        <v>29</v>
      </c>
      <c r="Q116" s="151" t="str">
        <f>VLOOKUP(L116,'SAP Data'!$A$7:$B$1304,2,FALSE)</f>
        <v>A/R-COMMERCIAL</v>
      </c>
      <c r="S116" s="165" t="s">
        <v>251</v>
      </c>
      <c r="T116" s="164" t="s">
        <v>252</v>
      </c>
      <c r="U116" s="16" t="str">
        <f t="shared" si="11"/>
        <v>143001</v>
      </c>
      <c r="V116" s="174">
        <v>29</v>
      </c>
      <c r="W116" s="175">
        <v>29</v>
      </c>
      <c r="X116" s="264">
        <f t="shared" si="12"/>
        <v>0</v>
      </c>
    </row>
    <row r="117" spans="1:24" x14ac:dyDescent="0.25">
      <c r="A117" s="164" t="s">
        <v>464</v>
      </c>
      <c r="B117" s="16">
        <v>29</v>
      </c>
      <c r="C117" s="165" t="s">
        <v>465</v>
      </c>
      <c r="E117" s="179" t="s">
        <v>285</v>
      </c>
      <c r="F117" s="59" t="str">
        <f t="shared" si="13"/>
        <v>143029</v>
      </c>
      <c r="G117" s="180">
        <f t="shared" si="9"/>
        <v>29</v>
      </c>
      <c r="H117" s="59" t="str">
        <f t="shared" si="14"/>
        <v/>
      </c>
      <c r="I117" s="59" t="str">
        <f>IF(H117="ADD",VLOOKUP(F117,'SAP Data'!$A$12:$B$1295,2,FALSE),"")</f>
        <v/>
      </c>
      <c r="J117" s="59"/>
      <c r="K117" s="181">
        <f t="shared" si="15"/>
        <v>29</v>
      </c>
      <c r="L117" s="150" t="s">
        <v>241</v>
      </c>
      <c r="M117" s="59">
        <f t="shared" si="10"/>
        <v>29</v>
      </c>
      <c r="N117" s="59">
        <f t="shared" si="16"/>
        <v>29</v>
      </c>
      <c r="O117" s="59"/>
      <c r="P117" s="59">
        <f t="shared" si="17"/>
        <v>29</v>
      </c>
      <c r="Q117" s="151" t="str">
        <f>VLOOKUP(L117,'SAP Data'!$A$7:$B$1304,2,FALSE)</f>
        <v>A/R-INDUSTRIAL FIRM</v>
      </c>
      <c r="S117" s="165" t="s">
        <v>254</v>
      </c>
      <c r="T117" s="164" t="s">
        <v>255</v>
      </c>
      <c r="U117" s="16" t="str">
        <f t="shared" si="11"/>
        <v>143006</v>
      </c>
      <c r="V117" s="174">
        <v>29</v>
      </c>
      <c r="W117" s="175">
        <v>29</v>
      </c>
      <c r="X117" s="264">
        <f t="shared" si="12"/>
        <v>0</v>
      </c>
    </row>
    <row r="118" spans="1:24" x14ac:dyDescent="0.25">
      <c r="A118" s="164" t="s">
        <v>467</v>
      </c>
      <c r="B118" s="16">
        <v>29</v>
      </c>
      <c r="C118" s="165" t="s">
        <v>468</v>
      </c>
      <c r="E118" s="179" t="s">
        <v>288</v>
      </c>
      <c r="F118" s="59" t="str">
        <f t="shared" si="13"/>
        <v>143053</v>
      </c>
      <c r="G118" s="180">
        <f t="shared" si="9"/>
        <v>29</v>
      </c>
      <c r="H118" s="59" t="str">
        <f t="shared" si="14"/>
        <v/>
      </c>
      <c r="I118" s="59" t="str">
        <f>IF(H118="ADD",VLOOKUP(F118,'SAP Data'!$A$12:$B$1295,2,FALSE),"")</f>
        <v/>
      </c>
      <c r="J118" s="59"/>
      <c r="K118" s="181">
        <f t="shared" si="15"/>
        <v>29</v>
      </c>
      <c r="L118" s="150" t="s">
        <v>244</v>
      </c>
      <c r="M118" s="59">
        <f t="shared" si="10"/>
        <v>29</v>
      </c>
      <c r="N118" s="59">
        <f t="shared" si="16"/>
        <v>29</v>
      </c>
      <c r="O118" s="59"/>
      <c r="P118" s="59">
        <f t="shared" si="17"/>
        <v>29</v>
      </c>
      <c r="Q118" s="151" t="str">
        <f>VLOOKUP(L118,'SAP Data'!$A$7:$B$1304,2,FALSE)</f>
        <v>A/R-INDUSTRIAL INT</v>
      </c>
      <c r="S118" s="165" t="s">
        <v>257</v>
      </c>
      <c r="T118" s="164" t="s">
        <v>258</v>
      </c>
      <c r="U118" s="16" t="str">
        <f t="shared" si="11"/>
        <v>143009</v>
      </c>
      <c r="V118" s="174">
        <v>29</v>
      </c>
      <c r="W118" s="175">
        <v>29</v>
      </c>
      <c r="X118" s="264">
        <f t="shared" si="12"/>
        <v>0</v>
      </c>
    </row>
    <row r="119" spans="1:24" x14ac:dyDescent="0.25">
      <c r="A119" s="164" t="s">
        <v>226</v>
      </c>
      <c r="B119" s="16">
        <v>29</v>
      </c>
      <c r="C119" s="165" t="s">
        <v>227</v>
      </c>
      <c r="E119" s="179" t="s">
        <v>291</v>
      </c>
      <c r="F119" s="59" t="str">
        <f t="shared" si="13"/>
        <v>173001</v>
      </c>
      <c r="G119" s="180">
        <f t="shared" si="9"/>
        <v>29</v>
      </c>
      <c r="H119" s="59" t="str">
        <f t="shared" si="14"/>
        <v/>
      </c>
      <c r="I119" s="59" t="str">
        <f>IF(H119="ADD",VLOOKUP(F119,'SAP Data'!$A$12:$B$1295,2,FALSE),"")</f>
        <v/>
      </c>
      <c r="J119" s="59"/>
      <c r="K119" s="181">
        <f t="shared" si="15"/>
        <v>29</v>
      </c>
      <c r="L119" s="150" t="s">
        <v>247</v>
      </c>
      <c r="M119" s="59">
        <f t="shared" si="10"/>
        <v>29</v>
      </c>
      <c r="N119" s="59">
        <f t="shared" si="16"/>
        <v>29</v>
      </c>
      <c r="O119" s="59"/>
      <c r="P119" s="59">
        <f t="shared" si="17"/>
        <v>29</v>
      </c>
      <c r="Q119" s="151" t="str">
        <f>VLOOKUP(L119,'SAP Data'!$A$7:$B$1304,2,FALSE)</f>
        <v>A/R GST TAX PAID</v>
      </c>
      <c r="S119" s="165" t="s">
        <v>260</v>
      </c>
      <c r="T119" s="164" t="s">
        <v>261</v>
      </c>
      <c r="U119" s="16" t="str">
        <f t="shared" si="11"/>
        <v>143011</v>
      </c>
      <c r="V119" s="174">
        <v>29</v>
      </c>
      <c r="W119" s="175">
        <v>29</v>
      </c>
      <c r="X119" s="264">
        <f t="shared" si="12"/>
        <v>0</v>
      </c>
    </row>
    <row r="120" spans="1:24" x14ac:dyDescent="0.25">
      <c r="A120" s="164" t="s">
        <v>229</v>
      </c>
      <c r="B120" s="16">
        <v>29</v>
      </c>
      <c r="C120" s="165" t="s">
        <v>230</v>
      </c>
      <c r="E120" s="179" t="s">
        <v>294</v>
      </c>
      <c r="F120" s="59" t="str">
        <f t="shared" si="13"/>
        <v>173003</v>
      </c>
      <c r="G120" s="180">
        <f t="shared" si="9"/>
        <v>29</v>
      </c>
      <c r="H120" s="59" t="str">
        <f t="shared" si="14"/>
        <v/>
      </c>
      <c r="I120" s="59" t="str">
        <f>IF(H120="ADD",VLOOKUP(F120,'SAP Data'!$A$12:$B$1295,2,FALSE),"")</f>
        <v/>
      </c>
      <c r="J120" s="59"/>
      <c r="K120" s="181">
        <f t="shared" si="15"/>
        <v>29</v>
      </c>
      <c r="L120" s="150" t="s">
        <v>250</v>
      </c>
      <c r="M120" s="59">
        <f t="shared" si="10"/>
        <v>29</v>
      </c>
      <c r="N120" s="59">
        <f t="shared" si="16"/>
        <v>29</v>
      </c>
      <c r="O120" s="59"/>
      <c r="P120" s="59">
        <f t="shared" si="17"/>
        <v>29</v>
      </c>
      <c r="Q120" s="151" t="str">
        <f>VLOOKUP(L120,'SAP Data'!$A$7:$B$1304,2,FALSE)</f>
        <v>A/R-GENERAL</v>
      </c>
      <c r="S120" s="165" t="s">
        <v>263</v>
      </c>
      <c r="T120" s="164" t="s">
        <v>264</v>
      </c>
      <c r="U120" s="16" t="str">
        <f t="shared" si="11"/>
        <v>143016</v>
      </c>
      <c r="V120" s="174">
        <v>29</v>
      </c>
      <c r="W120" s="175">
        <v>29</v>
      </c>
      <c r="X120" s="264">
        <f t="shared" si="12"/>
        <v>0</v>
      </c>
    </row>
    <row r="121" spans="1:24" x14ac:dyDescent="0.25">
      <c r="A121" s="164" t="s">
        <v>232</v>
      </c>
      <c r="B121" s="16">
        <v>29</v>
      </c>
      <c r="C121" s="165" t="s">
        <v>233</v>
      </c>
      <c r="E121" s="179" t="s">
        <v>297</v>
      </c>
      <c r="F121" s="59" t="str">
        <f t="shared" si="13"/>
        <v>144011</v>
      </c>
      <c r="G121" s="180">
        <f t="shared" si="9"/>
        <v>29</v>
      </c>
      <c r="H121" s="59" t="str">
        <f t="shared" si="14"/>
        <v/>
      </c>
      <c r="I121" s="59" t="str">
        <f>IF(H121="ADD",VLOOKUP(F121,'SAP Data'!$A$12:$B$1295,2,FALSE),"")</f>
        <v/>
      </c>
      <c r="J121" s="59"/>
      <c r="K121" s="181">
        <f t="shared" si="15"/>
        <v>29</v>
      </c>
      <c r="L121" s="150" t="s">
        <v>253</v>
      </c>
      <c r="M121" s="59">
        <f t="shared" si="10"/>
        <v>29</v>
      </c>
      <c r="N121" s="59">
        <f t="shared" si="16"/>
        <v>29</v>
      </c>
      <c r="O121" s="59"/>
      <c r="P121" s="59">
        <f t="shared" si="17"/>
        <v>29</v>
      </c>
      <c r="Q121" s="151" t="str">
        <f>VLOOKUP(L121,'SAP Data'!$A$7:$B$1304,2,FALSE)</f>
        <v>A/R-GAP</v>
      </c>
      <c r="S121" s="165" t="s">
        <v>266</v>
      </c>
      <c r="T121" s="164" t="s">
        <v>267</v>
      </c>
      <c r="U121" s="16" t="str">
        <f t="shared" si="11"/>
        <v>143019</v>
      </c>
      <c r="V121" s="174">
        <v>29</v>
      </c>
      <c r="W121" s="175">
        <v>29</v>
      </c>
      <c r="X121" s="264">
        <f t="shared" si="12"/>
        <v>0</v>
      </c>
    </row>
    <row r="122" spans="1:24" x14ac:dyDescent="0.25">
      <c r="A122" s="164" t="s">
        <v>235</v>
      </c>
      <c r="B122" s="16">
        <v>29</v>
      </c>
      <c r="C122" s="165" t="s">
        <v>236</v>
      </c>
      <c r="E122" s="179" t="s">
        <v>300</v>
      </c>
      <c r="F122" s="59" t="str">
        <f t="shared" si="13"/>
        <v>144012</v>
      </c>
      <c r="G122" s="180">
        <f t="shared" si="9"/>
        <v>29</v>
      </c>
      <c r="H122" s="59" t="str">
        <f t="shared" si="14"/>
        <v/>
      </c>
      <c r="I122" s="59" t="str">
        <f>IF(H122="ADD",VLOOKUP(F122,'SAP Data'!$A$12:$B$1295,2,FALSE),"")</f>
        <v/>
      </c>
      <c r="J122" s="59"/>
      <c r="K122" s="181">
        <f t="shared" si="15"/>
        <v>29</v>
      </c>
      <c r="L122" s="184" t="s">
        <v>3832</v>
      </c>
      <c r="M122" s="59">
        <f t="shared" si="10"/>
        <v>29</v>
      </c>
      <c r="N122" s="59">
        <f t="shared" ref="N122" si="26">IFERROR(M122,"ADD")</f>
        <v>29</v>
      </c>
      <c r="O122" s="59"/>
      <c r="P122" s="59">
        <f t="shared" ref="P122" si="27">IF(O122&gt;0,O122,N122)</f>
        <v>29</v>
      </c>
      <c r="Q122" s="151" t="str">
        <f>VLOOKUP(L122,'SAP Data'!$A$7:$B$1304,2,FALSE)</f>
        <v>A/R-INSURANCE RECOV</v>
      </c>
      <c r="S122" s="165" t="s">
        <v>269</v>
      </c>
      <c r="T122" s="164" t="s">
        <v>270</v>
      </c>
      <c r="U122" s="16" t="str">
        <f t="shared" si="11"/>
        <v>143020</v>
      </c>
      <c r="V122" s="174">
        <v>29</v>
      </c>
      <c r="W122" s="175">
        <v>29</v>
      </c>
      <c r="X122" s="264">
        <f t="shared" si="12"/>
        <v>0</v>
      </c>
    </row>
    <row r="123" spans="1:24" x14ac:dyDescent="0.25">
      <c r="A123" s="164" t="s">
        <v>238</v>
      </c>
      <c r="B123" s="16">
        <v>29</v>
      </c>
      <c r="C123" s="165" t="s">
        <v>239</v>
      </c>
      <c r="E123" s="179" t="s">
        <v>303</v>
      </c>
      <c r="F123" s="59" t="str">
        <f t="shared" si="13"/>
        <v>144013</v>
      </c>
      <c r="G123" s="180">
        <f t="shared" si="9"/>
        <v>29</v>
      </c>
      <c r="H123" s="59" t="str">
        <f t="shared" si="14"/>
        <v/>
      </c>
      <c r="I123" s="59" t="str">
        <f>IF(H123="ADD",VLOOKUP(F123,'SAP Data'!$A$12:$B$1295,2,FALSE),"")</f>
        <v/>
      </c>
      <c r="J123" s="59"/>
      <c r="K123" s="181">
        <f t="shared" si="15"/>
        <v>29</v>
      </c>
      <c r="L123" s="150" t="s">
        <v>256</v>
      </c>
      <c r="M123" s="59">
        <f t="shared" si="10"/>
        <v>29</v>
      </c>
      <c r="N123" s="59">
        <f t="shared" si="16"/>
        <v>29</v>
      </c>
      <c r="O123" s="59"/>
      <c r="P123" s="59">
        <f t="shared" si="17"/>
        <v>29</v>
      </c>
      <c r="Q123" s="151" t="str">
        <f>VLOOKUP(L123,'SAP Data'!$A$7:$B$1304,2,FALSE)</f>
        <v>A/R OTHER</v>
      </c>
      <c r="S123" s="165" t="s">
        <v>272</v>
      </c>
      <c r="T123" s="164" t="s">
        <v>273</v>
      </c>
      <c r="U123" s="16" t="str">
        <f t="shared" si="11"/>
        <v>143022</v>
      </c>
      <c r="V123" s="174">
        <v>29</v>
      </c>
      <c r="W123" s="175">
        <v>29</v>
      </c>
      <c r="X123" s="264">
        <f t="shared" si="12"/>
        <v>0</v>
      </c>
    </row>
    <row r="124" spans="1:24" x14ac:dyDescent="0.25">
      <c r="A124" s="164" t="s">
        <v>241</v>
      </c>
      <c r="B124" s="16">
        <v>29</v>
      </c>
      <c r="C124" s="165" t="s">
        <v>242</v>
      </c>
      <c r="E124" s="179" t="s">
        <v>306</v>
      </c>
      <c r="F124" s="59" t="str">
        <f t="shared" si="13"/>
        <v>144014</v>
      </c>
      <c r="G124" s="180">
        <f t="shared" si="9"/>
        <v>29</v>
      </c>
      <c r="H124" s="59" t="str">
        <f t="shared" si="14"/>
        <v/>
      </c>
      <c r="I124" s="59" t="str">
        <f>IF(H124="ADD",VLOOKUP(F124,'SAP Data'!$A$12:$B$1295,2,FALSE),"")</f>
        <v/>
      </c>
      <c r="J124" s="59"/>
      <c r="K124" s="181">
        <f t="shared" si="15"/>
        <v>29</v>
      </c>
      <c r="L124" s="150" t="s">
        <v>259</v>
      </c>
      <c r="M124" s="59">
        <f t="shared" si="10"/>
        <v>29</v>
      </c>
      <c r="N124" s="59">
        <f t="shared" si="16"/>
        <v>29</v>
      </c>
      <c r="O124" s="59"/>
      <c r="P124" s="59">
        <f t="shared" si="17"/>
        <v>29</v>
      </c>
      <c r="Q124" s="151" t="str">
        <f>VLOOKUP(L124,'SAP Data'!$A$7:$B$1304,2,FALSE)</f>
        <v>A/R - INTERSTATE STO</v>
      </c>
      <c r="S124" s="165" t="s">
        <v>275</v>
      </c>
      <c r="T124" s="164" t="s">
        <v>276</v>
      </c>
      <c r="U124" s="16" t="str">
        <f t="shared" si="11"/>
        <v>143025</v>
      </c>
      <c r="V124" s="174">
        <v>29</v>
      </c>
      <c r="W124" s="175">
        <v>29</v>
      </c>
      <c r="X124" s="264">
        <f t="shared" si="12"/>
        <v>0</v>
      </c>
    </row>
    <row r="125" spans="1:24" x14ac:dyDescent="0.25">
      <c r="A125" s="164" t="s">
        <v>244</v>
      </c>
      <c r="B125" s="16">
        <v>29</v>
      </c>
      <c r="C125" s="165" t="s">
        <v>245</v>
      </c>
      <c r="E125" s="179" t="s">
        <v>309</v>
      </c>
      <c r="F125" s="59" t="str">
        <f t="shared" si="13"/>
        <v>144020</v>
      </c>
      <c r="G125" s="180">
        <f t="shared" si="9"/>
        <v>29</v>
      </c>
      <c r="H125" s="59" t="str">
        <f t="shared" si="14"/>
        <v/>
      </c>
      <c r="I125" s="59" t="str">
        <f>IF(H125="ADD",VLOOKUP(F125,'SAP Data'!$A$12:$B$1295,2,FALSE),"")</f>
        <v/>
      </c>
      <c r="J125" s="59"/>
      <c r="K125" s="181">
        <f t="shared" si="15"/>
        <v>29</v>
      </c>
      <c r="L125" s="150" t="s">
        <v>3451</v>
      </c>
      <c r="M125" s="59">
        <f t="shared" si="10"/>
        <v>29</v>
      </c>
      <c r="N125" s="59">
        <f>IFERROR(M125,"ADD")</f>
        <v>29</v>
      </c>
      <c r="O125" s="59"/>
      <c r="P125" s="59">
        <f>IF(O125&gt;0,O125,N125)</f>
        <v>29</v>
      </c>
      <c r="Q125" s="151" t="e">
        <f>VLOOKUP(L125,'SAP Data'!$A$7:$B$1304,2,FALSE)</f>
        <v>#N/A</v>
      </c>
      <c r="S125" s="165" t="s">
        <v>278</v>
      </c>
      <c r="T125" s="164" t="s">
        <v>279</v>
      </c>
      <c r="U125" s="16" t="str">
        <f t="shared" si="11"/>
        <v>143026</v>
      </c>
      <c r="V125" s="174">
        <v>29</v>
      </c>
      <c r="W125" s="175">
        <v>29</v>
      </c>
      <c r="X125" s="264">
        <f t="shared" si="12"/>
        <v>0</v>
      </c>
    </row>
    <row r="126" spans="1:24" x14ac:dyDescent="0.25">
      <c r="A126" s="164" t="s">
        <v>247</v>
      </c>
      <c r="B126" s="16">
        <v>29</v>
      </c>
      <c r="C126" s="165" t="s">
        <v>248</v>
      </c>
      <c r="E126" s="179" t="s">
        <v>311</v>
      </c>
      <c r="F126" s="59" t="str">
        <f t="shared" si="13"/>
        <v>144021</v>
      </c>
      <c r="G126" s="180">
        <f t="shared" si="9"/>
        <v>29</v>
      </c>
      <c r="H126" s="59" t="str">
        <f t="shared" si="14"/>
        <v/>
      </c>
      <c r="I126" s="59" t="str">
        <f>IF(H126="ADD",VLOOKUP(F126,'SAP Data'!$A$12:$B$1295,2,FALSE),"")</f>
        <v/>
      </c>
      <c r="J126" s="59"/>
      <c r="K126" s="181">
        <f t="shared" si="15"/>
        <v>29</v>
      </c>
      <c r="L126" s="150" t="s">
        <v>262</v>
      </c>
      <c r="M126" s="59">
        <f t="shared" si="10"/>
        <v>29</v>
      </c>
      <c r="N126" s="59">
        <f t="shared" si="16"/>
        <v>29</v>
      </c>
      <c r="O126" s="59"/>
      <c r="P126" s="59">
        <f t="shared" si="17"/>
        <v>29</v>
      </c>
      <c r="Q126" s="151" t="str">
        <f>VLOOKUP(L126,'SAP Data'!$A$7:$B$1304,2,FALSE)</f>
        <v>A/R Palomar</v>
      </c>
      <c r="S126" s="165" t="s">
        <v>281</v>
      </c>
      <c r="T126" s="164" t="s">
        <v>282</v>
      </c>
      <c r="U126" s="16" t="str">
        <f t="shared" si="11"/>
        <v>143028</v>
      </c>
      <c r="V126" s="174">
        <v>29</v>
      </c>
      <c r="W126" s="175">
        <v>29</v>
      </c>
      <c r="X126" s="264">
        <f t="shared" si="12"/>
        <v>0</v>
      </c>
    </row>
    <row r="127" spans="1:24" x14ac:dyDescent="0.25">
      <c r="A127" s="164" t="s">
        <v>250</v>
      </c>
      <c r="B127" s="16">
        <v>29</v>
      </c>
      <c r="C127" s="165" t="s">
        <v>251</v>
      </c>
      <c r="E127" s="179" t="s">
        <v>314</v>
      </c>
      <c r="F127" s="59" t="str">
        <f t="shared" si="13"/>
        <v>144025</v>
      </c>
      <c r="G127" s="180">
        <f t="shared" si="9"/>
        <v>29</v>
      </c>
      <c r="H127" s="59" t="str">
        <f t="shared" si="14"/>
        <v/>
      </c>
      <c r="I127" s="59" t="str">
        <f>IF(H127="ADD",VLOOKUP(F127,'SAP Data'!$A$12:$B$1295,2,FALSE),"")</f>
        <v/>
      </c>
      <c r="J127" s="59"/>
      <c r="K127" s="181">
        <f t="shared" si="15"/>
        <v>29</v>
      </c>
      <c r="L127" s="150" t="s">
        <v>265</v>
      </c>
      <c r="M127" s="59">
        <f t="shared" si="10"/>
        <v>29</v>
      </c>
      <c r="N127" s="59">
        <f t="shared" si="16"/>
        <v>29</v>
      </c>
      <c r="O127" s="59"/>
      <c r="P127" s="59">
        <f t="shared" si="17"/>
        <v>29</v>
      </c>
      <c r="Q127" s="151" t="str">
        <f>VLOOKUP(L127,'SAP Data'!$A$7:$B$1304,2,FALSE)</f>
        <v>A/R-CITY OF INDEPEND</v>
      </c>
      <c r="S127" s="165" t="s">
        <v>284</v>
      </c>
      <c r="T127" s="164" t="s">
        <v>285</v>
      </c>
      <c r="U127" s="16" t="str">
        <f t="shared" si="11"/>
        <v>143029</v>
      </c>
      <c r="V127" s="174">
        <v>29</v>
      </c>
      <c r="W127" s="175">
        <v>29</v>
      </c>
      <c r="X127" s="264">
        <f t="shared" si="12"/>
        <v>0</v>
      </c>
    </row>
    <row r="128" spans="1:24" x14ac:dyDescent="0.25">
      <c r="A128" s="164" t="s">
        <v>253</v>
      </c>
      <c r="B128" s="16">
        <v>29</v>
      </c>
      <c r="C128" s="165" t="s">
        <v>254</v>
      </c>
      <c r="E128" s="179" t="s">
        <v>317</v>
      </c>
      <c r="F128" s="59" t="str">
        <f t="shared" si="13"/>
        <v>182301</v>
      </c>
      <c r="G128" s="180">
        <f t="shared" si="9"/>
        <v>29</v>
      </c>
      <c r="H128" s="59" t="str">
        <f t="shared" si="14"/>
        <v/>
      </c>
      <c r="I128" s="59" t="str">
        <f>IF(H128="ADD",VLOOKUP(F128,'SAP Data'!$A$12:$B$1295,2,FALSE),"")</f>
        <v/>
      </c>
      <c r="J128" s="59"/>
      <c r="K128" s="181">
        <f t="shared" si="15"/>
        <v>29</v>
      </c>
      <c r="L128" s="150" t="s">
        <v>268</v>
      </c>
      <c r="M128" s="59">
        <f t="shared" si="10"/>
        <v>29</v>
      </c>
      <c r="N128" s="59">
        <f t="shared" si="16"/>
        <v>29</v>
      </c>
      <c r="O128" s="59"/>
      <c r="P128" s="59">
        <f t="shared" si="17"/>
        <v>29</v>
      </c>
      <c r="Q128" s="151" t="str">
        <f>VLOOKUP(L128,'SAP Data'!$A$7:$B$1304,2,FALSE)</f>
        <v>A/R-CITY OF VANCOUVE</v>
      </c>
      <c r="S128" s="165" t="s">
        <v>287</v>
      </c>
      <c r="T128" s="164" t="s">
        <v>288</v>
      </c>
      <c r="U128" s="16" t="str">
        <f t="shared" si="11"/>
        <v>143053</v>
      </c>
      <c r="V128" s="174">
        <v>29</v>
      </c>
      <c r="W128" s="175">
        <v>29</v>
      </c>
      <c r="X128" s="264">
        <f t="shared" si="12"/>
        <v>0</v>
      </c>
    </row>
    <row r="129" spans="1:24" x14ac:dyDescent="0.25">
      <c r="A129" s="164">
        <v>143008</v>
      </c>
      <c r="B129" s="16">
        <v>29</v>
      </c>
      <c r="C129" s="165" t="s">
        <v>3787</v>
      </c>
      <c r="E129" s="179" t="s">
        <v>320</v>
      </c>
      <c r="F129" s="59" t="str">
        <f t="shared" si="13"/>
        <v>182302</v>
      </c>
      <c r="G129" s="180">
        <f t="shared" si="9"/>
        <v>29</v>
      </c>
      <c r="H129" s="59" t="str">
        <f t="shared" si="14"/>
        <v/>
      </c>
      <c r="I129" s="59" t="str">
        <f>IF(H129="ADD",VLOOKUP(F129,'SAP Data'!$A$12:$B$1295,2,FALSE),"")</f>
        <v/>
      </c>
      <c r="J129" s="59"/>
      <c r="K129" s="181">
        <f t="shared" si="15"/>
        <v>29</v>
      </c>
      <c r="L129" s="150" t="s">
        <v>271</v>
      </c>
      <c r="M129" s="59">
        <f t="shared" si="10"/>
        <v>29</v>
      </c>
      <c r="N129" s="59">
        <f t="shared" si="16"/>
        <v>29</v>
      </c>
      <c r="O129" s="59"/>
      <c r="P129" s="59">
        <f t="shared" si="17"/>
        <v>29</v>
      </c>
      <c r="Q129" s="151" t="str">
        <f>VLOOKUP(L129,'SAP Data'!$A$7:$B$1304,2,FALSE)</f>
        <v>A/R - P CARDS</v>
      </c>
      <c r="S129" s="165" t="s">
        <v>1772</v>
      </c>
      <c r="T129" s="164">
        <v>500123</v>
      </c>
      <c r="U129" s="16" t="str">
        <f t="shared" si="11"/>
        <v/>
      </c>
      <c r="V129" s="174" t="s">
        <v>3741</v>
      </c>
      <c r="W129" s="175" t="s">
        <v>3741</v>
      </c>
      <c r="X129" s="264" t="e">
        <f t="shared" si="12"/>
        <v>#N/A</v>
      </c>
    </row>
    <row r="130" spans="1:24" x14ac:dyDescent="0.25">
      <c r="A130" s="164" t="s">
        <v>256</v>
      </c>
      <c r="B130" s="16">
        <v>29</v>
      </c>
      <c r="C130" s="165" t="s">
        <v>257</v>
      </c>
      <c r="E130" s="179" t="s">
        <v>323</v>
      </c>
      <c r="F130" s="59" t="str">
        <f t="shared" si="13"/>
        <v>182303</v>
      </c>
      <c r="G130" s="180">
        <f t="shared" si="9"/>
        <v>29</v>
      </c>
      <c r="H130" s="59" t="str">
        <f t="shared" si="14"/>
        <v/>
      </c>
      <c r="I130" s="59" t="str">
        <f>IF(H130="ADD",VLOOKUP(F130,'SAP Data'!$A$12:$B$1295,2,FALSE),"")</f>
        <v/>
      </c>
      <c r="J130" s="59"/>
      <c r="K130" s="181">
        <f t="shared" si="15"/>
        <v>29</v>
      </c>
      <c r="L130" s="150" t="s">
        <v>274</v>
      </c>
      <c r="M130" s="59">
        <f t="shared" si="10"/>
        <v>29</v>
      </c>
      <c r="N130" s="59">
        <f t="shared" si="16"/>
        <v>29</v>
      </c>
      <c r="O130" s="59"/>
      <c r="P130" s="59">
        <f t="shared" si="17"/>
        <v>29</v>
      </c>
      <c r="Q130" s="151" t="str">
        <f>VLOOKUP(L130,'SAP Data'!$A$7:$B$1304,2,FALSE)</f>
        <v>A/R LIFE INSURANCE</v>
      </c>
      <c r="S130" s="165" t="s">
        <v>290</v>
      </c>
      <c r="T130" s="164" t="s">
        <v>291</v>
      </c>
      <c r="U130" s="16" t="str">
        <f t="shared" si="11"/>
        <v>173001</v>
      </c>
      <c r="V130" s="174">
        <v>29</v>
      </c>
      <c r="W130" s="175">
        <v>29</v>
      </c>
      <c r="X130" s="264">
        <f t="shared" si="12"/>
        <v>0</v>
      </c>
    </row>
    <row r="131" spans="1:24" x14ac:dyDescent="0.25">
      <c r="A131" s="164" t="s">
        <v>259</v>
      </c>
      <c r="B131" s="16">
        <v>29</v>
      </c>
      <c r="C131" s="165" t="s">
        <v>260</v>
      </c>
      <c r="E131" s="179" t="s">
        <v>3609</v>
      </c>
      <c r="F131" s="59" t="str">
        <f>RIGHT(E131,6)</f>
        <v>182305</v>
      </c>
      <c r="G131" s="180">
        <f t="shared" si="9"/>
        <v>23</v>
      </c>
      <c r="H131" s="59" t="str">
        <f>IF(G131=0,"ADD","")</f>
        <v/>
      </c>
      <c r="I131" s="59" t="str">
        <f>IF(H131="ADD",VLOOKUP(F131,'SAP Data'!$A$12:$B$1295,2,FALSE),"")</f>
        <v/>
      </c>
      <c r="J131" s="59">
        <v>23</v>
      </c>
      <c r="K131" s="181">
        <f>IF(G131&gt;0,G131,J131)</f>
        <v>23</v>
      </c>
      <c r="L131" s="150" t="s">
        <v>277</v>
      </c>
      <c r="M131" s="59">
        <f t="shared" si="10"/>
        <v>29</v>
      </c>
      <c r="N131" s="59">
        <f t="shared" si="16"/>
        <v>29</v>
      </c>
      <c r="O131" s="59"/>
      <c r="P131" s="59">
        <f t="shared" si="17"/>
        <v>29</v>
      </c>
      <c r="Q131" s="151" t="str">
        <f>VLOOKUP(L131,'SAP Data'!$A$7:$B$1304,2,FALSE)</f>
        <v>A/R - EMPLOYEE POSTA</v>
      </c>
      <c r="S131" s="165" t="s">
        <v>293</v>
      </c>
      <c r="T131" s="164" t="s">
        <v>294</v>
      </c>
      <c r="U131" s="16" t="str">
        <f t="shared" si="11"/>
        <v>173003</v>
      </c>
      <c r="V131" s="174">
        <v>29</v>
      </c>
      <c r="W131" s="175">
        <v>29</v>
      </c>
      <c r="X131" s="264">
        <f t="shared" si="12"/>
        <v>0</v>
      </c>
    </row>
    <row r="132" spans="1:24" x14ac:dyDescent="0.25">
      <c r="A132" s="164">
        <v>143014</v>
      </c>
      <c r="B132" s="16">
        <v>29</v>
      </c>
      <c r="E132" s="179" t="s">
        <v>326</v>
      </c>
      <c r="F132" s="59" t="str">
        <f t="shared" si="13"/>
        <v>192640</v>
      </c>
      <c r="G132" s="180">
        <f t="shared" si="9"/>
        <v>23</v>
      </c>
      <c r="H132" s="59" t="str">
        <f t="shared" si="14"/>
        <v/>
      </c>
      <c r="I132" s="59" t="str">
        <f>IF(H132="ADD",VLOOKUP(F132,'SAP Data'!$A$12:$B$1295,2,FALSE),"")</f>
        <v/>
      </c>
      <c r="J132" s="59"/>
      <c r="K132" s="181">
        <f t="shared" si="15"/>
        <v>23</v>
      </c>
      <c r="L132" s="150" t="s">
        <v>3452</v>
      </c>
      <c r="M132" s="59">
        <f t="shared" si="10"/>
        <v>29</v>
      </c>
      <c r="N132" s="59">
        <f>IFERROR(M132,"ADD")</f>
        <v>29</v>
      </c>
      <c r="O132" s="59"/>
      <c r="P132" s="59">
        <f>IF(O132&gt;0,O132,N132)</f>
        <v>29</v>
      </c>
      <c r="Q132" s="151" t="e">
        <f>VLOOKUP(L132,'SAP Data'!$A$7:$B$1304,2,FALSE)</f>
        <v>#N/A</v>
      </c>
      <c r="S132" s="165" t="s">
        <v>1774</v>
      </c>
      <c r="T132" s="164">
        <v>500124</v>
      </c>
      <c r="U132" s="16" t="str">
        <f t="shared" si="11"/>
        <v/>
      </c>
      <c r="V132" s="174" t="s">
        <v>3741</v>
      </c>
      <c r="W132" s="175" t="s">
        <v>3741</v>
      </c>
      <c r="X132" s="264" t="e">
        <f t="shared" si="12"/>
        <v>#N/A</v>
      </c>
    </row>
    <row r="133" spans="1:24" x14ac:dyDescent="0.25">
      <c r="A133" s="164" t="s">
        <v>262</v>
      </c>
      <c r="B133" s="16">
        <v>29</v>
      </c>
      <c r="C133" s="165" t="s">
        <v>263</v>
      </c>
      <c r="E133" s="179" t="s">
        <v>328</v>
      </c>
      <c r="F133" s="59" t="str">
        <f t="shared" si="13"/>
        <v>192645</v>
      </c>
      <c r="G133" s="180">
        <f t="shared" ref="G133:G196" si="28">SUMIF($A$5:$A$655,F133,$B$5:$B$655)</f>
        <v>23</v>
      </c>
      <c r="H133" s="59" t="str">
        <f t="shared" si="14"/>
        <v/>
      </c>
      <c r="I133" s="59" t="str">
        <f>IF(H133="ADD",VLOOKUP(F133,'SAP Data'!$A$12:$B$1295,2,FALSE),"")</f>
        <v/>
      </c>
      <c r="J133" s="59"/>
      <c r="K133" s="181">
        <f t="shared" si="15"/>
        <v>23</v>
      </c>
      <c r="L133" s="150" t="s">
        <v>280</v>
      </c>
      <c r="M133" s="59">
        <f t="shared" ref="M133:M196" si="29">VLOOKUP(L133,$F$5:$K$975,6,FALSE)</f>
        <v>29</v>
      </c>
      <c r="N133" s="59">
        <f t="shared" si="16"/>
        <v>29</v>
      </c>
      <c r="O133" s="59"/>
      <c r="P133" s="59">
        <f t="shared" si="17"/>
        <v>29</v>
      </c>
      <c r="Q133" s="151" t="str">
        <f>VLOOKUP(L133,'SAP Data'!$A$7:$B$1304,2,FALSE)</f>
        <v>A/R - WC MCRAE</v>
      </c>
      <c r="S133" s="165" t="s">
        <v>296</v>
      </c>
      <c r="T133" s="164" t="s">
        <v>297</v>
      </c>
      <c r="U133" s="16" t="str">
        <f t="shared" si="11"/>
        <v>144011</v>
      </c>
      <c r="V133" s="174">
        <v>29</v>
      </c>
      <c r="W133" s="175">
        <v>29</v>
      </c>
      <c r="X133" s="264">
        <f t="shared" si="12"/>
        <v>0</v>
      </c>
    </row>
    <row r="134" spans="1:24" x14ac:dyDescent="0.25">
      <c r="A134" s="164" t="s">
        <v>265</v>
      </c>
      <c r="B134" s="16">
        <v>29</v>
      </c>
      <c r="C134" s="165" t="s">
        <v>266</v>
      </c>
      <c r="E134" s="179" t="s">
        <v>331</v>
      </c>
      <c r="F134" s="59" t="str">
        <f t="shared" si="13"/>
        <v>192647</v>
      </c>
      <c r="G134" s="180">
        <f t="shared" si="28"/>
        <v>23</v>
      </c>
      <c r="H134" s="59" t="str">
        <f t="shared" si="14"/>
        <v/>
      </c>
      <c r="I134" s="59" t="str">
        <f>IF(H134="ADD",VLOOKUP(F134,'SAP Data'!$A$12:$B$1295,2,FALSE),"")</f>
        <v/>
      </c>
      <c r="J134" s="59"/>
      <c r="K134" s="181">
        <f t="shared" si="15"/>
        <v>23</v>
      </c>
      <c r="L134" s="150" t="s">
        <v>283</v>
      </c>
      <c r="M134" s="59">
        <f t="shared" si="29"/>
        <v>29</v>
      </c>
      <c r="N134" s="59">
        <f t="shared" si="16"/>
        <v>29</v>
      </c>
      <c r="O134" s="59"/>
      <c r="P134" s="59">
        <f t="shared" si="17"/>
        <v>29</v>
      </c>
      <c r="Q134" s="151" t="str">
        <f>VLOOKUP(L134,'SAP Data'!$A$7:$B$1304,2,FALSE)</f>
        <v>A/R - WC POWELL</v>
      </c>
      <c r="S134" s="165" t="s">
        <v>299</v>
      </c>
      <c r="T134" s="164" t="s">
        <v>300</v>
      </c>
      <c r="U134" s="16" t="str">
        <f t="shared" ref="U134:U197" si="30">IF(T134&gt;30000000,RIGHT(T134,6),"")</f>
        <v>144012</v>
      </c>
      <c r="V134" s="174">
        <v>29</v>
      </c>
      <c r="W134" s="175">
        <v>29</v>
      </c>
      <c r="X134" s="264">
        <f t="shared" ref="X134:X197" si="31">VLOOKUP(V134,AA:AC,3,FALSE)</f>
        <v>0</v>
      </c>
    </row>
    <row r="135" spans="1:24" x14ac:dyDescent="0.25">
      <c r="A135" s="164" t="s">
        <v>268</v>
      </c>
      <c r="B135" s="16">
        <v>29</v>
      </c>
      <c r="C135" s="165" t="s">
        <v>269</v>
      </c>
      <c r="E135" s="179" t="s">
        <v>334</v>
      </c>
      <c r="F135" s="59" t="str">
        <f t="shared" si="13"/>
        <v>186640</v>
      </c>
      <c r="G135" s="180">
        <f t="shared" si="28"/>
        <v>23</v>
      </c>
      <c r="H135" s="59" t="str">
        <f t="shared" si="14"/>
        <v/>
      </c>
      <c r="I135" s="59" t="str">
        <f>IF(H135="ADD",VLOOKUP(F135,'SAP Data'!$A$12:$B$1295,2,FALSE),"")</f>
        <v/>
      </c>
      <c r="J135" s="59"/>
      <c r="K135" s="181">
        <f t="shared" si="15"/>
        <v>23</v>
      </c>
      <c r="L135" s="150" t="s">
        <v>286</v>
      </c>
      <c r="M135" s="59">
        <f t="shared" si="29"/>
        <v>29</v>
      </c>
      <c r="N135" s="59">
        <f t="shared" si="16"/>
        <v>29</v>
      </c>
      <c r="O135" s="59"/>
      <c r="P135" s="59">
        <f t="shared" si="17"/>
        <v>29</v>
      </c>
      <c r="Q135" s="151" t="str">
        <f>VLOOKUP(L135,'SAP Data'!$A$7:$B$1304,2,FALSE)</f>
        <v>A/R-CITY OF COTTAGE</v>
      </c>
      <c r="S135" s="165" t="s">
        <v>302</v>
      </c>
      <c r="T135" s="164" t="s">
        <v>303</v>
      </c>
      <c r="U135" s="16" t="str">
        <f t="shared" si="30"/>
        <v>144013</v>
      </c>
      <c r="V135" s="174">
        <v>29</v>
      </c>
      <c r="W135" s="175">
        <v>29</v>
      </c>
      <c r="X135" s="264">
        <f t="shared" si="31"/>
        <v>0</v>
      </c>
    </row>
    <row r="136" spans="1:24" x14ac:dyDescent="0.25">
      <c r="A136" s="164" t="s">
        <v>271</v>
      </c>
      <c r="B136" s="16">
        <v>29</v>
      </c>
      <c r="C136" s="165" t="s">
        <v>272</v>
      </c>
      <c r="E136" s="179" t="s">
        <v>337</v>
      </c>
      <c r="F136" s="59" t="str">
        <f t="shared" si="13"/>
        <v>186645</v>
      </c>
      <c r="G136" s="180">
        <f t="shared" si="28"/>
        <v>23</v>
      </c>
      <c r="H136" s="59" t="str">
        <f t="shared" si="14"/>
        <v/>
      </c>
      <c r="I136" s="59" t="str">
        <f>IF(H136="ADD",VLOOKUP(F136,'SAP Data'!$A$12:$B$1295,2,FALSE),"")</f>
        <v/>
      </c>
      <c r="J136" s="59"/>
      <c r="K136" s="181">
        <f t="shared" si="15"/>
        <v>23</v>
      </c>
      <c r="L136" s="150" t="s">
        <v>1773</v>
      </c>
      <c r="M136" s="59" t="e">
        <f t="shared" si="29"/>
        <v>#N/A</v>
      </c>
      <c r="N136" s="59" t="str">
        <f t="shared" si="16"/>
        <v>ADD</v>
      </c>
      <c r="O136" s="59"/>
      <c r="P136" s="59" t="str">
        <f t="shared" si="17"/>
        <v>ADD</v>
      </c>
      <c r="Q136" s="151" t="str">
        <f>VLOOKUP(L136,'SAP Data'!$A$7:$B$1304,2,FALSE)</f>
        <v>ACCRUED REVENUE</v>
      </c>
      <c r="S136" s="165" t="s">
        <v>305</v>
      </c>
      <c r="T136" s="164" t="s">
        <v>306</v>
      </c>
      <c r="U136" s="16" t="str">
        <f t="shared" si="30"/>
        <v>144014</v>
      </c>
      <c r="V136" s="174">
        <v>29</v>
      </c>
      <c r="W136" s="175">
        <v>29</v>
      </c>
      <c r="X136" s="264">
        <f t="shared" si="31"/>
        <v>0</v>
      </c>
    </row>
    <row r="137" spans="1:24" x14ac:dyDescent="0.25">
      <c r="A137" s="164" t="s">
        <v>274</v>
      </c>
      <c r="B137" s="16">
        <v>29</v>
      </c>
      <c r="C137" s="165" t="s">
        <v>275</v>
      </c>
      <c r="E137" s="179" t="s">
        <v>340</v>
      </c>
      <c r="F137" s="59" t="str">
        <f t="shared" si="13"/>
        <v>186647</v>
      </c>
      <c r="G137" s="180">
        <f t="shared" si="28"/>
        <v>23</v>
      </c>
      <c r="H137" s="59" t="str">
        <f t="shared" si="14"/>
        <v/>
      </c>
      <c r="I137" s="59" t="str">
        <f>IF(H137="ADD",VLOOKUP(F137,'SAP Data'!$A$12:$B$1295,2,FALSE),"")</f>
        <v/>
      </c>
      <c r="J137" s="59"/>
      <c r="K137" s="181">
        <f t="shared" si="15"/>
        <v>23</v>
      </c>
      <c r="L137" s="150" t="s">
        <v>289</v>
      </c>
      <c r="M137" s="59">
        <f t="shared" si="29"/>
        <v>29</v>
      </c>
      <c r="N137" s="59">
        <f t="shared" si="16"/>
        <v>29</v>
      </c>
      <c r="O137" s="59"/>
      <c r="P137" s="59">
        <f t="shared" si="17"/>
        <v>29</v>
      </c>
      <c r="Q137" s="151" t="str">
        <f>VLOOKUP(L137,'SAP Data'!$A$7:$B$1304,2,FALSE)</f>
        <v>ACCRUED REVENUES</v>
      </c>
      <c r="S137" s="165" t="s">
        <v>308</v>
      </c>
      <c r="T137" s="164" t="s">
        <v>309</v>
      </c>
      <c r="U137" s="16" t="str">
        <f t="shared" si="30"/>
        <v>144020</v>
      </c>
      <c r="V137" s="174">
        <v>29</v>
      </c>
      <c r="W137" s="175">
        <v>29</v>
      </c>
      <c r="X137" s="264">
        <f t="shared" si="31"/>
        <v>0</v>
      </c>
    </row>
    <row r="138" spans="1:24" x14ac:dyDescent="0.25">
      <c r="A138" s="164" t="s">
        <v>277</v>
      </c>
      <c r="B138" s="16">
        <v>29</v>
      </c>
      <c r="C138" s="165" t="s">
        <v>278</v>
      </c>
      <c r="E138" s="179" t="s">
        <v>343</v>
      </c>
      <c r="F138" s="59" t="str">
        <f t="shared" si="13"/>
        <v>164012</v>
      </c>
      <c r="G138" s="180">
        <f t="shared" si="28"/>
        <v>29</v>
      </c>
      <c r="H138" s="59" t="str">
        <f t="shared" si="14"/>
        <v/>
      </c>
      <c r="I138" s="59" t="str">
        <f>IF(H138="ADD",VLOOKUP(F138,'SAP Data'!$A$12:$B$1295,2,FALSE),"")</f>
        <v/>
      </c>
      <c r="J138" s="59"/>
      <c r="K138" s="181">
        <f t="shared" si="15"/>
        <v>29</v>
      </c>
      <c r="L138" s="150" t="s">
        <v>292</v>
      </c>
      <c r="M138" s="59">
        <f t="shared" si="29"/>
        <v>29</v>
      </c>
      <c r="N138" s="59">
        <f t="shared" si="16"/>
        <v>29</v>
      </c>
      <c r="O138" s="59"/>
      <c r="P138" s="59">
        <f t="shared" si="17"/>
        <v>29</v>
      </c>
      <c r="Q138" s="151" t="str">
        <f>VLOOKUP(L138,'SAP Data'!$A$7:$B$1304,2,FALSE)</f>
        <v>ACCRUED REV UNBILLED</v>
      </c>
      <c r="S138" s="165" t="s">
        <v>308</v>
      </c>
      <c r="T138" s="164" t="s">
        <v>311</v>
      </c>
      <c r="U138" s="16" t="str">
        <f t="shared" si="30"/>
        <v>144021</v>
      </c>
      <c r="V138" s="174">
        <v>29</v>
      </c>
      <c r="W138" s="175">
        <v>29</v>
      </c>
      <c r="X138" s="264">
        <f t="shared" si="31"/>
        <v>0</v>
      </c>
    </row>
    <row r="139" spans="1:24" x14ac:dyDescent="0.25">
      <c r="A139" s="164" t="s">
        <v>3452</v>
      </c>
      <c r="B139" s="16">
        <v>29</v>
      </c>
      <c r="E139" s="179" t="s">
        <v>1619</v>
      </c>
      <c r="F139" s="59" t="str">
        <f t="shared" si="13"/>
        <v>164013</v>
      </c>
      <c r="G139" s="180">
        <f t="shared" si="28"/>
        <v>10</v>
      </c>
      <c r="H139" s="59" t="str">
        <f t="shared" si="14"/>
        <v/>
      </c>
      <c r="I139" s="59" t="str">
        <f>IF(H139="ADD",VLOOKUP(F139,'SAP Data'!$A$12:$B$1295,2,FALSE),"")</f>
        <v/>
      </c>
      <c r="J139" s="182">
        <v>10</v>
      </c>
      <c r="K139" s="181">
        <f t="shared" si="15"/>
        <v>10</v>
      </c>
      <c r="L139" s="150" t="s">
        <v>1775</v>
      </c>
      <c r="M139" s="59" t="e">
        <f t="shared" si="29"/>
        <v>#N/A</v>
      </c>
      <c r="N139" s="59" t="str">
        <f t="shared" si="16"/>
        <v>ADD</v>
      </c>
      <c r="O139" s="59"/>
      <c r="P139" s="59" t="str">
        <f t="shared" si="17"/>
        <v>ADD</v>
      </c>
      <c r="Q139" s="151" t="str">
        <f>VLOOKUP(L139,'SAP Data'!$A$7:$B$1304,2,FALSE)</f>
        <v>ALLOWANCE FOR UNCOLL</v>
      </c>
      <c r="S139" s="165" t="s">
        <v>313</v>
      </c>
      <c r="T139" s="164" t="s">
        <v>314</v>
      </c>
      <c r="U139" s="16" t="str">
        <f t="shared" si="30"/>
        <v>144025</v>
      </c>
      <c r="V139" s="174">
        <v>29</v>
      </c>
      <c r="W139" s="175">
        <v>29</v>
      </c>
      <c r="X139" s="264">
        <f t="shared" si="31"/>
        <v>0</v>
      </c>
    </row>
    <row r="140" spans="1:24" x14ac:dyDescent="0.25">
      <c r="A140" s="164" t="s">
        <v>280</v>
      </c>
      <c r="B140" s="16">
        <v>29</v>
      </c>
      <c r="C140" s="165" t="s">
        <v>281</v>
      </c>
      <c r="E140" s="179" t="s">
        <v>346</v>
      </c>
      <c r="F140" s="59" t="str">
        <f t="shared" si="13"/>
        <v>164016</v>
      </c>
      <c r="G140" s="180">
        <f t="shared" si="28"/>
        <v>29</v>
      </c>
      <c r="H140" s="59" t="str">
        <f t="shared" si="14"/>
        <v/>
      </c>
      <c r="I140" s="59" t="str">
        <f>IF(H140="ADD",VLOOKUP(F140,'SAP Data'!$A$12:$B$1295,2,FALSE),"")</f>
        <v/>
      </c>
      <c r="J140" s="59"/>
      <c r="K140" s="181">
        <f t="shared" si="15"/>
        <v>29</v>
      </c>
      <c r="L140" s="150" t="s">
        <v>295</v>
      </c>
      <c r="M140" s="59">
        <f t="shared" si="29"/>
        <v>29</v>
      </c>
      <c r="N140" s="59">
        <f t="shared" si="16"/>
        <v>29</v>
      </c>
      <c r="O140" s="59"/>
      <c r="P140" s="59">
        <f t="shared" si="17"/>
        <v>29</v>
      </c>
      <c r="Q140" s="151" t="str">
        <f>VLOOKUP(L140,'SAP Data'!$A$7:$B$1304,2,FALSE)</f>
        <v>PROV-UNCOLL RESIDEN</v>
      </c>
      <c r="S140" s="165" t="s">
        <v>1776</v>
      </c>
      <c r="T140" s="164">
        <v>500125</v>
      </c>
      <c r="U140" s="16" t="str">
        <f t="shared" si="30"/>
        <v/>
      </c>
      <c r="V140" s="174" t="s">
        <v>3741</v>
      </c>
      <c r="W140" s="175" t="s">
        <v>3741</v>
      </c>
      <c r="X140" s="264" t="e">
        <f t="shared" si="31"/>
        <v>#N/A</v>
      </c>
    </row>
    <row r="141" spans="1:24" x14ac:dyDescent="0.25">
      <c r="A141" s="164" t="s">
        <v>283</v>
      </c>
      <c r="B141" s="16">
        <v>29</v>
      </c>
      <c r="C141" s="165" t="s">
        <v>284</v>
      </c>
      <c r="E141" s="179" t="s">
        <v>349</v>
      </c>
      <c r="F141" s="59" t="str">
        <f t="shared" si="13"/>
        <v>164017</v>
      </c>
      <c r="G141" s="180">
        <f t="shared" si="28"/>
        <v>29</v>
      </c>
      <c r="H141" s="59" t="str">
        <f t="shared" si="14"/>
        <v/>
      </c>
      <c r="I141" s="59" t="str">
        <f>IF(H141="ADD",VLOOKUP(F141,'SAP Data'!$A$12:$B$1295,2,FALSE),"")</f>
        <v/>
      </c>
      <c r="J141" s="59"/>
      <c r="K141" s="181">
        <f t="shared" si="15"/>
        <v>29</v>
      </c>
      <c r="L141" s="150" t="s">
        <v>298</v>
      </c>
      <c r="M141" s="59">
        <f t="shared" si="29"/>
        <v>29</v>
      </c>
      <c r="N141" s="59">
        <f t="shared" si="16"/>
        <v>29</v>
      </c>
      <c r="O141" s="59"/>
      <c r="P141" s="59">
        <f t="shared" si="17"/>
        <v>29</v>
      </c>
      <c r="Q141" s="151" t="str">
        <f>VLOOKUP(L141,'SAP Data'!$A$7:$B$1304,2,FALSE)</f>
        <v>PROV-UNCOLL COMMER</v>
      </c>
      <c r="S141" s="165" t="s">
        <v>1778</v>
      </c>
      <c r="T141" s="164">
        <v>500198</v>
      </c>
      <c r="U141" s="16" t="str">
        <f t="shared" si="30"/>
        <v/>
      </c>
      <c r="V141" s="174" t="s">
        <v>3741</v>
      </c>
      <c r="W141" s="175" t="s">
        <v>3741</v>
      </c>
      <c r="X141" s="264" t="e">
        <f t="shared" si="31"/>
        <v>#N/A</v>
      </c>
    </row>
    <row r="142" spans="1:24" x14ac:dyDescent="0.25">
      <c r="A142" s="164" t="s">
        <v>286</v>
      </c>
      <c r="B142" s="16">
        <v>29</v>
      </c>
      <c r="C142" s="165" t="s">
        <v>287</v>
      </c>
      <c r="E142" s="179" t="s">
        <v>352</v>
      </c>
      <c r="F142" s="59" t="str">
        <f t="shared" si="13"/>
        <v>164021</v>
      </c>
      <c r="G142" s="180">
        <f t="shared" si="28"/>
        <v>29</v>
      </c>
      <c r="H142" s="59" t="str">
        <f t="shared" si="14"/>
        <v/>
      </c>
      <c r="I142" s="59" t="str">
        <f>IF(H142="ADD",VLOOKUP(F142,'SAP Data'!$A$12:$B$1295,2,FALSE),"")</f>
        <v/>
      </c>
      <c r="J142" s="59"/>
      <c r="K142" s="181">
        <f t="shared" si="15"/>
        <v>29</v>
      </c>
      <c r="L142" s="150" t="s">
        <v>301</v>
      </c>
      <c r="M142" s="59">
        <f t="shared" si="29"/>
        <v>29</v>
      </c>
      <c r="N142" s="59">
        <f t="shared" si="16"/>
        <v>29</v>
      </c>
      <c r="O142" s="59"/>
      <c r="P142" s="59">
        <f t="shared" si="17"/>
        <v>29</v>
      </c>
      <c r="Q142" s="151" t="str">
        <f>VLOOKUP(L142,'SAP Data'!$A$7:$B$1304,2,FALSE)</f>
        <v>PROV-UNCOLL IND FIRM</v>
      </c>
      <c r="S142" s="165" t="s">
        <v>316</v>
      </c>
      <c r="T142" s="164" t="s">
        <v>317</v>
      </c>
      <c r="U142" s="16" t="str">
        <f t="shared" si="30"/>
        <v>182301</v>
      </c>
      <c r="V142" s="174">
        <v>29</v>
      </c>
      <c r="W142" s="175">
        <v>100</v>
      </c>
      <c r="X142" s="264">
        <f t="shared" si="31"/>
        <v>0</v>
      </c>
    </row>
    <row r="143" spans="1:24" x14ac:dyDescent="0.25">
      <c r="A143" s="164" t="s">
        <v>295</v>
      </c>
      <c r="B143" s="16">
        <v>29</v>
      </c>
      <c r="C143" s="165" t="s">
        <v>296</v>
      </c>
      <c r="E143" s="179" t="s">
        <v>355</v>
      </c>
      <c r="F143" s="59" t="str">
        <f t="shared" si="13"/>
        <v>164022</v>
      </c>
      <c r="G143" s="180">
        <f t="shared" si="28"/>
        <v>29</v>
      </c>
      <c r="H143" s="59" t="str">
        <f t="shared" si="14"/>
        <v/>
      </c>
      <c r="I143" s="59" t="str">
        <f>IF(H143="ADD",VLOOKUP(F143,'SAP Data'!$A$12:$B$1295,2,FALSE),"")</f>
        <v/>
      </c>
      <c r="J143" s="59"/>
      <c r="K143" s="181">
        <f t="shared" si="15"/>
        <v>29</v>
      </c>
      <c r="L143" s="150" t="s">
        <v>304</v>
      </c>
      <c r="M143" s="59">
        <f t="shared" si="29"/>
        <v>29</v>
      </c>
      <c r="N143" s="59">
        <f t="shared" si="16"/>
        <v>29</v>
      </c>
      <c r="O143" s="59"/>
      <c r="P143" s="59">
        <f t="shared" si="17"/>
        <v>29</v>
      </c>
      <c r="Q143" s="151" t="str">
        <f>VLOOKUP(L143,'SAP Data'!$A$7:$B$1304,2,FALSE)</f>
        <v>PROV-UNCOLL IND INT</v>
      </c>
      <c r="S143" s="165" t="s">
        <v>319</v>
      </c>
      <c r="T143" s="164" t="s">
        <v>320</v>
      </c>
      <c r="U143" s="16" t="str">
        <f t="shared" si="30"/>
        <v>182302</v>
      </c>
      <c r="V143" s="174">
        <v>29</v>
      </c>
      <c r="W143" s="175">
        <v>9</v>
      </c>
      <c r="X143" s="264">
        <f t="shared" si="31"/>
        <v>0</v>
      </c>
    </row>
    <row r="144" spans="1:24" x14ac:dyDescent="0.25">
      <c r="A144" s="164" t="s">
        <v>298</v>
      </c>
      <c r="B144" s="16">
        <v>29</v>
      </c>
      <c r="C144" s="165" t="s">
        <v>299</v>
      </c>
      <c r="E144" s="179" t="s">
        <v>358</v>
      </c>
      <c r="F144" s="59" t="str">
        <f t="shared" si="13"/>
        <v>164023</v>
      </c>
      <c r="G144" s="180">
        <f t="shared" si="28"/>
        <v>29</v>
      </c>
      <c r="H144" s="59" t="str">
        <f t="shared" si="14"/>
        <v/>
      </c>
      <c r="I144" s="59" t="str">
        <f>IF(H144="ADD",VLOOKUP(F144,'SAP Data'!$A$12:$B$1295,2,FALSE),"")</f>
        <v/>
      </c>
      <c r="J144" s="59"/>
      <c r="K144" s="181">
        <f t="shared" si="15"/>
        <v>29</v>
      </c>
      <c r="L144" s="150" t="s">
        <v>307</v>
      </c>
      <c r="M144" s="59">
        <f t="shared" si="29"/>
        <v>29</v>
      </c>
      <c r="N144" s="59">
        <f t="shared" si="16"/>
        <v>29</v>
      </c>
      <c r="O144" s="59"/>
      <c r="P144" s="59">
        <f t="shared" si="17"/>
        <v>29</v>
      </c>
      <c r="Q144" s="151" t="str">
        <f>VLOOKUP(L144,'SAP Data'!$A$7:$B$1304,2,FALSE)</f>
        <v>PROV-UNCOLL UNBILLED</v>
      </c>
      <c r="S144" s="165" t="s">
        <v>322</v>
      </c>
      <c r="T144" s="164" t="s">
        <v>323</v>
      </c>
      <c r="U144" s="16" t="str">
        <f t="shared" si="30"/>
        <v>182303</v>
      </c>
      <c r="V144" s="174">
        <v>29</v>
      </c>
      <c r="W144" s="175">
        <v>100</v>
      </c>
      <c r="X144" s="264">
        <f t="shared" si="31"/>
        <v>0</v>
      </c>
    </row>
    <row r="145" spans="1:24" x14ac:dyDescent="0.25">
      <c r="A145" s="164" t="s">
        <v>301</v>
      </c>
      <c r="B145" s="16">
        <v>29</v>
      </c>
      <c r="C145" s="165" t="s">
        <v>302</v>
      </c>
      <c r="E145" s="179" t="s">
        <v>1620</v>
      </c>
      <c r="F145" s="59" t="str">
        <f>RIGHT(E145,6)</f>
        <v>164031</v>
      </c>
      <c r="G145" s="180">
        <f t="shared" si="28"/>
        <v>29</v>
      </c>
      <c r="H145" s="59" t="str">
        <f>IF(G145=0,"ADD","")</f>
        <v/>
      </c>
      <c r="I145" s="59" t="str">
        <f>IF(H145="ADD",VLOOKUP(F145,'SAP Data'!$A$12:$B$1295,2,FALSE),"")</f>
        <v/>
      </c>
      <c r="J145" s="59">
        <v>29</v>
      </c>
      <c r="K145" s="181">
        <f>IF(G145&gt;0,G145,J145)</f>
        <v>29</v>
      </c>
      <c r="L145" s="150" t="s">
        <v>310</v>
      </c>
      <c r="M145" s="59">
        <f t="shared" si="29"/>
        <v>29</v>
      </c>
      <c r="N145" s="59">
        <f t="shared" si="16"/>
        <v>29</v>
      </c>
      <c r="O145" s="59"/>
      <c r="P145" s="59">
        <f t="shared" si="17"/>
        <v>29</v>
      </c>
      <c r="Q145" s="151" t="str">
        <f>VLOOKUP(L145,'SAP Data'!$A$7:$B$1304,2,FALSE)</f>
        <v>PROV-UNCOLL UNBILLED</v>
      </c>
      <c r="S145" s="165" t="s">
        <v>3488</v>
      </c>
      <c r="T145" s="164">
        <v>500129</v>
      </c>
      <c r="U145" s="16" t="str">
        <f t="shared" si="30"/>
        <v/>
      </c>
      <c r="V145" s="174" t="s">
        <v>3741</v>
      </c>
      <c r="W145" s="175" t="s">
        <v>3741</v>
      </c>
      <c r="X145" s="264" t="e">
        <f t="shared" si="31"/>
        <v>#N/A</v>
      </c>
    </row>
    <row r="146" spans="1:24" x14ac:dyDescent="0.25">
      <c r="A146" s="164" t="s">
        <v>304</v>
      </c>
      <c r="B146" s="16">
        <v>29</v>
      </c>
      <c r="C146" s="165" t="s">
        <v>305</v>
      </c>
      <c r="E146" s="179" t="s">
        <v>361</v>
      </c>
      <c r="F146" s="59" t="str">
        <f t="shared" si="13"/>
        <v>164032</v>
      </c>
      <c r="G146" s="180">
        <f t="shared" si="28"/>
        <v>29</v>
      </c>
      <c r="H146" s="59" t="str">
        <f t="shared" si="14"/>
        <v/>
      </c>
      <c r="I146" s="59" t="str">
        <f>IF(H146="ADD",VLOOKUP(F146,'SAP Data'!$A$12:$B$1295,2,FALSE),"")</f>
        <v/>
      </c>
      <c r="J146" s="59"/>
      <c r="K146" s="181">
        <f t="shared" si="15"/>
        <v>29</v>
      </c>
      <c r="L146" s="150" t="s">
        <v>312</v>
      </c>
      <c r="M146" s="59">
        <f t="shared" si="29"/>
        <v>29</v>
      </c>
      <c r="N146" s="59">
        <f t="shared" ref="N146:N211" si="32">IFERROR(M146,"ADD")</f>
        <v>29</v>
      </c>
      <c r="O146" s="59"/>
      <c r="P146" s="59">
        <f t="shared" ref="P146:P211" si="33">IF(O146&gt;0,O146,N146)</f>
        <v>29</v>
      </c>
      <c r="Q146" s="151" t="str">
        <f>VLOOKUP(L146,'SAP Data'!$A$7:$B$1304,2,FALSE)</f>
        <v>PROV-UNCOLL MISC</v>
      </c>
      <c r="S146" s="165" t="s">
        <v>3490</v>
      </c>
      <c r="T146" s="164" t="s">
        <v>3491</v>
      </c>
      <c r="U146" s="16" t="str">
        <f t="shared" si="30"/>
        <v>182300</v>
      </c>
      <c r="V146" s="174">
        <v>23</v>
      </c>
      <c r="W146" s="175" t="s">
        <v>3741</v>
      </c>
      <c r="X146" s="264" t="str">
        <f t="shared" si="31"/>
        <v>Other Deferred Debits</v>
      </c>
    </row>
    <row r="147" spans="1:24" x14ac:dyDescent="0.25">
      <c r="A147" s="164" t="s">
        <v>307</v>
      </c>
      <c r="B147" s="16">
        <v>29</v>
      </c>
      <c r="C147" s="165" t="s">
        <v>308</v>
      </c>
      <c r="E147" s="179" t="s">
        <v>364</v>
      </c>
      <c r="F147" s="59" t="str">
        <f t="shared" si="13"/>
        <v>154001</v>
      </c>
      <c r="G147" s="180">
        <f t="shared" si="28"/>
        <v>29</v>
      </c>
      <c r="H147" s="59" t="str">
        <f t="shared" si="14"/>
        <v/>
      </c>
      <c r="I147" s="59" t="str">
        <f>IF(H147="ADD",VLOOKUP(F147,'SAP Data'!$A$12:$B$1295,2,FALSE),"")</f>
        <v/>
      </c>
      <c r="J147" s="59"/>
      <c r="K147" s="181">
        <f t="shared" si="15"/>
        <v>29</v>
      </c>
      <c r="L147" s="150" t="s">
        <v>1777</v>
      </c>
      <c r="M147" s="59" t="e">
        <f t="shared" si="29"/>
        <v>#N/A</v>
      </c>
      <c r="N147" s="59" t="str">
        <f t="shared" si="32"/>
        <v>ADD</v>
      </c>
      <c r="O147" s="59"/>
      <c r="P147" s="59" t="str">
        <f t="shared" si="33"/>
        <v>ADD</v>
      </c>
      <c r="Q147" s="151" t="str">
        <f>VLOOKUP(L147,'SAP Data'!$A$7:$B$1304,2,FALSE)</f>
        <v>REGULATORY ASSETS -</v>
      </c>
      <c r="S147" s="165" t="s">
        <v>3608</v>
      </c>
      <c r="T147" s="164" t="s">
        <v>3609</v>
      </c>
      <c r="U147" s="16" t="str">
        <f t="shared" si="30"/>
        <v>182305</v>
      </c>
      <c r="V147" s="174">
        <v>23</v>
      </c>
      <c r="W147" s="175" t="s">
        <v>3741</v>
      </c>
      <c r="X147" s="264" t="str">
        <f t="shared" si="31"/>
        <v>Other Deferred Debits</v>
      </c>
    </row>
    <row r="148" spans="1:24" x14ac:dyDescent="0.25">
      <c r="A148" s="164" t="s">
        <v>310</v>
      </c>
      <c r="B148" s="16">
        <v>29</v>
      </c>
      <c r="C148" s="165" t="s">
        <v>308</v>
      </c>
      <c r="E148" s="179" t="s">
        <v>367</v>
      </c>
      <c r="F148" s="59" t="str">
        <f t="shared" ref="F148:F214" si="34">RIGHT(E148,6)</f>
        <v>154003</v>
      </c>
      <c r="G148" s="180">
        <f t="shared" si="28"/>
        <v>17</v>
      </c>
      <c r="H148" s="59" t="str">
        <f t="shared" ref="H148:H213" si="35">IF(G148=0,"ADD","")</f>
        <v/>
      </c>
      <c r="I148" s="59" t="str">
        <f>IF(H148="ADD",VLOOKUP(F148,'SAP Data'!$A$12:$B$1295,2,FALSE),"")</f>
        <v/>
      </c>
      <c r="J148" s="59"/>
      <c r="K148" s="181">
        <f t="shared" ref="K148:K213" si="36">IF(G148&gt;0,G148,J148)</f>
        <v>17</v>
      </c>
      <c r="L148" s="150" t="s">
        <v>1779</v>
      </c>
      <c r="M148" s="59" t="e">
        <f t="shared" si="29"/>
        <v>#N/A</v>
      </c>
      <c r="N148" s="59" t="str">
        <f t="shared" si="32"/>
        <v>ADD</v>
      </c>
      <c r="O148" s="59"/>
      <c r="P148" s="59" t="str">
        <f t="shared" si="33"/>
        <v>ADD</v>
      </c>
      <c r="Q148" s="151" t="str">
        <f>VLOOKUP(L148,'SAP Data'!$A$7:$B$1304,2,FALSE)</f>
        <v>REG ASSETS - OTHER</v>
      </c>
      <c r="S148" s="165" t="s">
        <v>1780</v>
      </c>
      <c r="T148" s="164">
        <v>500130</v>
      </c>
      <c r="U148" s="16" t="str">
        <f t="shared" si="30"/>
        <v/>
      </c>
      <c r="V148" s="174" t="s">
        <v>3741</v>
      </c>
      <c r="W148" s="175" t="s">
        <v>3741</v>
      </c>
      <c r="X148" s="264" t="e">
        <f t="shared" si="31"/>
        <v>#N/A</v>
      </c>
    </row>
    <row r="149" spans="1:24" x14ac:dyDescent="0.25">
      <c r="A149" s="164" t="s">
        <v>312</v>
      </c>
      <c r="B149" s="16">
        <v>29</v>
      </c>
      <c r="C149" s="165" t="s">
        <v>313</v>
      </c>
      <c r="E149" s="179" t="s">
        <v>370</v>
      </c>
      <c r="F149" s="59" t="str">
        <f t="shared" si="34"/>
        <v>154005</v>
      </c>
      <c r="G149" s="180">
        <f t="shared" si="28"/>
        <v>29</v>
      </c>
      <c r="H149" s="59" t="str">
        <f t="shared" si="35"/>
        <v/>
      </c>
      <c r="I149" s="59" t="str">
        <f>IF(H149="ADD",VLOOKUP(F149,'SAP Data'!$A$12:$B$1295,2,FALSE),"")</f>
        <v/>
      </c>
      <c r="J149" s="59"/>
      <c r="K149" s="181">
        <f t="shared" si="36"/>
        <v>29</v>
      </c>
      <c r="L149" s="150" t="s">
        <v>315</v>
      </c>
      <c r="M149" s="59">
        <f t="shared" si="29"/>
        <v>29</v>
      </c>
      <c r="N149" s="59">
        <f t="shared" si="32"/>
        <v>29</v>
      </c>
      <c r="O149" s="59"/>
      <c r="P149" s="59">
        <f t="shared" si="33"/>
        <v>29</v>
      </c>
      <c r="Q149" s="151" t="str">
        <f>VLOOKUP(L149,'SAP Data'!$A$7:$B$1304,2,FALSE)</f>
        <v>ASSET CONS. RECLASS</v>
      </c>
      <c r="S149" s="165" t="s">
        <v>325</v>
      </c>
      <c r="T149" s="164" t="s">
        <v>326</v>
      </c>
      <c r="U149" s="16" t="str">
        <f t="shared" si="30"/>
        <v>192640</v>
      </c>
      <c r="V149" s="174">
        <v>23</v>
      </c>
      <c r="W149" s="175">
        <v>101</v>
      </c>
      <c r="X149" s="264" t="str">
        <f t="shared" si="31"/>
        <v>Other Deferred Debits</v>
      </c>
    </row>
    <row r="150" spans="1:24" x14ac:dyDescent="0.25">
      <c r="A150" s="281">
        <v>146012</v>
      </c>
      <c r="B150" s="143">
        <v>17</v>
      </c>
      <c r="C150" s="265" t="s">
        <v>3748</v>
      </c>
      <c r="E150" s="179" t="s">
        <v>373</v>
      </c>
      <c r="F150" s="59" t="str">
        <f t="shared" si="34"/>
        <v>154007</v>
      </c>
      <c r="G150" s="180">
        <f t="shared" si="28"/>
        <v>29</v>
      </c>
      <c r="H150" s="59" t="str">
        <f t="shared" si="35"/>
        <v/>
      </c>
      <c r="I150" s="59" t="str">
        <f>IF(H150="ADD",VLOOKUP(F150,'SAP Data'!$A$12:$B$1295,2,FALSE),"")</f>
        <v/>
      </c>
      <c r="J150" s="59"/>
      <c r="K150" s="181">
        <f t="shared" si="36"/>
        <v>29</v>
      </c>
      <c r="L150" s="150" t="s">
        <v>318</v>
      </c>
      <c r="M150" s="59">
        <f t="shared" si="29"/>
        <v>29</v>
      </c>
      <c r="N150" s="59">
        <f t="shared" si="32"/>
        <v>29</v>
      </c>
      <c r="O150" s="59"/>
      <c r="P150" s="59">
        <f t="shared" si="33"/>
        <v>29</v>
      </c>
      <c r="Q150" s="151" t="str">
        <f>VLOOKUP(L150,'SAP Data'!$A$7:$B$1304,2,FALSE)</f>
        <v>CUR REG ASSETS - TAX</v>
      </c>
      <c r="S150" s="165" t="s">
        <v>325</v>
      </c>
      <c r="T150" s="164" t="s">
        <v>328</v>
      </c>
      <c r="U150" s="16" t="str">
        <f t="shared" si="30"/>
        <v>192645</v>
      </c>
      <c r="V150" s="174">
        <v>23</v>
      </c>
      <c r="W150" s="175">
        <v>101</v>
      </c>
      <c r="X150" s="264" t="str">
        <f t="shared" si="31"/>
        <v>Other Deferred Debits</v>
      </c>
    </row>
    <row r="151" spans="1:24" x14ac:dyDescent="0.25">
      <c r="A151" s="281">
        <v>146013</v>
      </c>
      <c r="B151" s="143">
        <v>17</v>
      </c>
      <c r="C151" s="265" t="s">
        <v>3750</v>
      </c>
      <c r="E151" s="179" t="s">
        <v>376</v>
      </c>
      <c r="F151" s="59" t="str">
        <f t="shared" si="34"/>
        <v>154010</v>
      </c>
      <c r="G151" s="180">
        <f t="shared" si="28"/>
        <v>29</v>
      </c>
      <c r="H151" s="59" t="str">
        <f t="shared" si="35"/>
        <v/>
      </c>
      <c r="I151" s="59" t="str">
        <f>IF(H151="ADD",VLOOKUP(F151,'SAP Data'!$A$12:$B$1295,2,FALSE),"")</f>
        <v/>
      </c>
      <c r="J151" s="59"/>
      <c r="K151" s="181">
        <f t="shared" si="36"/>
        <v>29</v>
      </c>
      <c r="L151" s="150" t="s">
        <v>321</v>
      </c>
      <c r="M151" s="59">
        <f t="shared" si="29"/>
        <v>29</v>
      </c>
      <c r="N151" s="59">
        <f t="shared" si="32"/>
        <v>29</v>
      </c>
      <c r="O151" s="59"/>
      <c r="P151" s="59">
        <f t="shared" si="33"/>
        <v>29</v>
      </c>
      <c r="Q151" s="151" t="str">
        <f>VLOOKUP(L151,'SAP Data'!$A$7:$B$1304,2,FALSE)</f>
        <v>ENV ASSET ST RECLASS</v>
      </c>
      <c r="S151" s="165" t="s">
        <v>330</v>
      </c>
      <c r="T151" s="164" t="s">
        <v>331</v>
      </c>
      <c r="U151" s="16" t="str">
        <f t="shared" si="30"/>
        <v>192647</v>
      </c>
      <c r="V151" s="174">
        <v>23</v>
      </c>
      <c r="W151" s="175">
        <v>101</v>
      </c>
      <c r="X151" s="264" t="str">
        <f t="shared" si="31"/>
        <v>Other Deferred Debits</v>
      </c>
    </row>
    <row r="152" spans="1:24" x14ac:dyDescent="0.25">
      <c r="A152" s="164" t="s">
        <v>491</v>
      </c>
      <c r="B152" s="16">
        <v>17</v>
      </c>
      <c r="C152" s="165" t="s">
        <v>492</v>
      </c>
      <c r="E152" s="179" t="s">
        <v>1622</v>
      </c>
      <c r="F152" s="59" t="str">
        <f t="shared" si="34"/>
        <v>154038</v>
      </c>
      <c r="G152" s="180">
        <f t="shared" si="28"/>
        <v>0</v>
      </c>
      <c r="H152" s="59" t="str">
        <f t="shared" si="35"/>
        <v>ADD</v>
      </c>
      <c r="I152" s="59" t="str">
        <f>IF(H152="ADD",VLOOKUP(F152,'SAP Data'!$A$12:$B$1295,2,FALSE),"")</f>
        <v>INVEN RESERVE - UTIL</v>
      </c>
      <c r="J152" s="59">
        <v>29</v>
      </c>
      <c r="K152" s="181">
        <f t="shared" si="36"/>
        <v>29</v>
      </c>
      <c r="L152" s="150" t="s">
        <v>3655</v>
      </c>
      <c r="M152" s="59">
        <f t="shared" si="29"/>
        <v>23</v>
      </c>
      <c r="N152" s="59">
        <f>IFERROR(M152,"ADD")</f>
        <v>23</v>
      </c>
      <c r="O152" s="59"/>
      <c r="P152" s="59">
        <f>IF(O152&gt;0,O152,N152)</f>
        <v>23</v>
      </c>
      <c r="Q152" s="151" t="str">
        <f>VLOOKUP(L152,'SAP Data'!$A$7:$B$1304,2,FALSE)</f>
        <v>ST SEC DEF REG PEN I</v>
      </c>
      <c r="S152" s="165" t="s">
        <v>1782</v>
      </c>
      <c r="T152" s="164">
        <v>500126</v>
      </c>
      <c r="U152" s="16" t="str">
        <f t="shared" si="30"/>
        <v/>
      </c>
      <c r="V152" s="174" t="s">
        <v>3741</v>
      </c>
      <c r="W152" s="175" t="s">
        <v>3741</v>
      </c>
      <c r="X152" s="264" t="e">
        <f t="shared" si="31"/>
        <v>#N/A</v>
      </c>
    </row>
    <row r="153" spans="1:24" x14ac:dyDescent="0.25">
      <c r="A153" s="164" t="s">
        <v>470</v>
      </c>
      <c r="B153" s="16">
        <v>17</v>
      </c>
      <c r="C153" s="165" t="s">
        <v>471</v>
      </c>
      <c r="E153" s="179" t="s">
        <v>379</v>
      </c>
      <c r="F153" s="59" t="str">
        <f t="shared" si="34"/>
        <v>154039</v>
      </c>
      <c r="G153" s="180">
        <f t="shared" si="28"/>
        <v>29</v>
      </c>
      <c r="H153" s="59" t="str">
        <f t="shared" si="35"/>
        <v/>
      </c>
      <c r="I153" s="59" t="str">
        <f>IF(H153="ADD",VLOOKUP(F153,'SAP Data'!$A$12:$B$1295,2,FALSE),"")</f>
        <v/>
      </c>
      <c r="J153" s="59"/>
      <c r="K153" s="181">
        <f t="shared" si="36"/>
        <v>29</v>
      </c>
      <c r="L153" s="150" t="s">
        <v>3489</v>
      </c>
      <c r="M153" s="59" t="e">
        <f t="shared" si="29"/>
        <v>#N/A</v>
      </c>
      <c r="N153" s="59" t="str">
        <f t="shared" si="32"/>
        <v>ADD</v>
      </c>
      <c r="O153" s="59"/>
      <c r="P153" s="59" t="str">
        <f t="shared" si="33"/>
        <v>ADD</v>
      </c>
      <c r="Q153" s="151" t="str">
        <f>VLOOKUP(L153,'SAP Data'!$A$7:$B$1304,2,FALSE)</f>
        <v>PENSION - CURRENT</v>
      </c>
      <c r="S153" s="165" t="s">
        <v>333</v>
      </c>
      <c r="T153" s="164" t="s">
        <v>334</v>
      </c>
      <c r="U153" s="16" t="str">
        <f t="shared" si="30"/>
        <v>186640</v>
      </c>
      <c r="V153" s="174">
        <v>23</v>
      </c>
      <c r="W153" s="175">
        <v>101</v>
      </c>
      <c r="X153" s="264" t="str">
        <f t="shared" si="31"/>
        <v>Other Deferred Debits</v>
      </c>
    </row>
    <row r="154" spans="1:24" x14ac:dyDescent="0.25">
      <c r="A154" s="164" t="s">
        <v>473</v>
      </c>
      <c r="B154" s="16">
        <v>17</v>
      </c>
      <c r="C154" s="165" t="s">
        <v>474</v>
      </c>
      <c r="E154" s="179" t="s">
        <v>382</v>
      </c>
      <c r="F154" s="59" t="str">
        <f t="shared" si="34"/>
        <v>154040</v>
      </c>
      <c r="G154" s="180">
        <f t="shared" si="28"/>
        <v>29</v>
      </c>
      <c r="H154" s="59" t="str">
        <f t="shared" si="35"/>
        <v/>
      </c>
      <c r="I154" s="59" t="str">
        <f>IF(H154="ADD",VLOOKUP(F154,'SAP Data'!$A$12:$B$1295,2,FALSE),"")</f>
        <v/>
      </c>
      <c r="J154" s="59"/>
      <c r="K154" s="181">
        <f t="shared" si="36"/>
        <v>29</v>
      </c>
      <c r="L154" s="150" t="s">
        <v>3551</v>
      </c>
      <c r="M154" s="59" t="e">
        <f t="shared" si="29"/>
        <v>#N/A</v>
      </c>
      <c r="N154" s="59" t="str">
        <f t="shared" si="32"/>
        <v>ADD</v>
      </c>
      <c r="O154" s="59">
        <v>23</v>
      </c>
      <c r="P154" s="59">
        <f t="shared" si="33"/>
        <v>23</v>
      </c>
      <c r="Q154" s="151" t="str">
        <f>VLOOKUP(L154,'SAP Data'!$A$7:$B$1304,2,FALSE)</f>
        <v>PENSION CUR REG ASST</v>
      </c>
      <c r="S154" s="165" t="s">
        <v>336</v>
      </c>
      <c r="T154" s="164" t="s">
        <v>337</v>
      </c>
      <c r="U154" s="16" t="str">
        <f t="shared" si="30"/>
        <v>186645</v>
      </c>
      <c r="V154" s="174">
        <v>23</v>
      </c>
      <c r="W154" s="175">
        <v>101</v>
      </c>
      <c r="X154" s="264" t="str">
        <f t="shared" si="31"/>
        <v>Other Deferred Debits</v>
      </c>
    </row>
    <row r="155" spans="1:24" x14ac:dyDescent="0.25">
      <c r="A155" s="164" t="s">
        <v>476</v>
      </c>
      <c r="B155" s="16">
        <v>17</v>
      </c>
      <c r="C155" s="165" t="s">
        <v>477</v>
      </c>
      <c r="E155" s="179" t="s">
        <v>385</v>
      </c>
      <c r="F155" s="59" t="str">
        <f t="shared" si="34"/>
        <v>154050</v>
      </c>
      <c r="G155" s="180">
        <f t="shared" si="28"/>
        <v>29</v>
      </c>
      <c r="H155" s="59" t="str">
        <f t="shared" si="35"/>
        <v/>
      </c>
      <c r="I155" s="59" t="str">
        <f>IF(H155="ADD",VLOOKUP(F155,'SAP Data'!$A$12:$B$1295,2,FALSE),"")</f>
        <v/>
      </c>
      <c r="J155" s="59"/>
      <c r="K155" s="181">
        <f t="shared" si="36"/>
        <v>29</v>
      </c>
      <c r="L155" s="150" t="s">
        <v>1781</v>
      </c>
      <c r="M155" s="59" t="e">
        <f t="shared" si="29"/>
        <v>#N/A</v>
      </c>
      <c r="N155" s="59" t="str">
        <f t="shared" si="32"/>
        <v>ADD</v>
      </c>
      <c r="O155" s="59"/>
      <c r="P155" s="59" t="str">
        <f t="shared" si="33"/>
        <v>ADD</v>
      </c>
      <c r="Q155" s="151" t="str">
        <f>VLOOKUP(L155,'SAP Data'!$A$7:$B$1304,2,FALSE)</f>
        <v>REG ASSET - FV OF DE</v>
      </c>
      <c r="S155" s="165" t="s">
        <v>339</v>
      </c>
      <c r="T155" s="164" t="s">
        <v>340</v>
      </c>
      <c r="U155" s="16" t="str">
        <f t="shared" si="30"/>
        <v>186647</v>
      </c>
      <c r="V155" s="174">
        <v>23</v>
      </c>
      <c r="W155" s="175">
        <v>101</v>
      </c>
      <c r="X155" s="264" t="str">
        <f t="shared" si="31"/>
        <v>Other Deferred Debits</v>
      </c>
    </row>
    <row r="156" spans="1:24" x14ac:dyDescent="0.25">
      <c r="A156" s="164" t="s">
        <v>479</v>
      </c>
      <c r="B156" s="16">
        <v>17</v>
      </c>
      <c r="C156" s="165" t="s">
        <v>480</v>
      </c>
      <c r="E156" s="179" t="s">
        <v>388</v>
      </c>
      <c r="F156" s="59" t="str">
        <f t="shared" si="34"/>
        <v>154071</v>
      </c>
      <c r="G156" s="180">
        <f t="shared" si="28"/>
        <v>29</v>
      </c>
      <c r="H156" s="59" t="str">
        <f t="shared" si="35"/>
        <v/>
      </c>
      <c r="I156" s="59" t="str">
        <f>IF(H156="ADD",VLOOKUP(F156,'SAP Data'!$A$12:$B$1295,2,FALSE),"")</f>
        <v/>
      </c>
      <c r="J156" s="59"/>
      <c r="K156" s="181">
        <f t="shared" si="36"/>
        <v>29</v>
      </c>
      <c r="L156" s="150" t="s">
        <v>324</v>
      </c>
      <c r="M156" s="59">
        <f t="shared" si="29"/>
        <v>23</v>
      </c>
      <c r="N156" s="59">
        <f t="shared" si="32"/>
        <v>23</v>
      </c>
      <c r="O156" s="59"/>
      <c r="P156" s="59">
        <f t="shared" si="33"/>
        <v>23</v>
      </c>
      <c r="Q156" s="151" t="str">
        <f>VLOOKUP(L156,'SAP Data'!$A$7:$B$1304,2,FALSE)</f>
        <v>FAS133 S.T. REG LOSS</v>
      </c>
      <c r="S156" s="165" t="s">
        <v>1784</v>
      </c>
      <c r="T156" s="164">
        <v>500127</v>
      </c>
      <c r="U156" s="16" t="str">
        <f t="shared" si="30"/>
        <v/>
      </c>
      <c r="V156" s="174" t="s">
        <v>3741</v>
      </c>
      <c r="W156" s="175" t="s">
        <v>3741</v>
      </c>
      <c r="X156" s="264" t="e">
        <f t="shared" si="31"/>
        <v>#N/A</v>
      </c>
    </row>
    <row r="157" spans="1:24" x14ac:dyDescent="0.25">
      <c r="A157" s="164" t="s">
        <v>482</v>
      </c>
      <c r="B157" s="16">
        <v>17</v>
      </c>
      <c r="C157" s="165" t="s">
        <v>483</v>
      </c>
      <c r="E157" s="179" t="s">
        <v>391</v>
      </c>
      <c r="F157" s="59" t="str">
        <f t="shared" si="34"/>
        <v>154073</v>
      </c>
      <c r="G157" s="180">
        <f t="shared" si="28"/>
        <v>29</v>
      </c>
      <c r="H157" s="59" t="str">
        <f t="shared" si="35"/>
        <v/>
      </c>
      <c r="I157" s="59" t="str">
        <f>IF(H157="ADD",VLOOKUP(F157,'SAP Data'!$A$12:$B$1295,2,FALSE),"")</f>
        <v/>
      </c>
      <c r="J157" s="59"/>
      <c r="K157" s="181">
        <f t="shared" si="36"/>
        <v>29</v>
      </c>
      <c r="L157" s="150" t="s">
        <v>327</v>
      </c>
      <c r="M157" s="59">
        <f t="shared" si="29"/>
        <v>23</v>
      </c>
      <c r="N157" s="59">
        <f t="shared" si="32"/>
        <v>23</v>
      </c>
      <c r="O157" s="59"/>
      <c r="P157" s="59">
        <f t="shared" si="33"/>
        <v>23</v>
      </c>
      <c r="Q157" s="151" t="str">
        <f>VLOOKUP(L157,'SAP Data'!$A$7:$B$1304,2,FALSE)</f>
        <v>FAS133 S.T. REG LOSS</v>
      </c>
      <c r="S157" s="165" t="s">
        <v>1786</v>
      </c>
      <c r="T157" s="164">
        <v>500131</v>
      </c>
      <c r="U157" s="16" t="str">
        <f t="shared" si="30"/>
        <v/>
      </c>
      <c r="V157" s="174" t="s">
        <v>3741</v>
      </c>
      <c r="W157" s="175" t="s">
        <v>3741</v>
      </c>
      <c r="X157" s="264" t="e">
        <f t="shared" si="31"/>
        <v>#N/A</v>
      </c>
    </row>
    <row r="158" spans="1:24" x14ac:dyDescent="0.25">
      <c r="A158" s="164" t="s">
        <v>494</v>
      </c>
      <c r="B158" s="16">
        <v>17</v>
      </c>
      <c r="C158" s="165" t="s">
        <v>495</v>
      </c>
      <c r="E158" s="179" t="s">
        <v>394</v>
      </c>
      <c r="F158" s="59" t="str">
        <f t="shared" si="34"/>
        <v>154085</v>
      </c>
      <c r="G158" s="180">
        <f t="shared" si="28"/>
        <v>29</v>
      </c>
      <c r="H158" s="59" t="str">
        <f t="shared" si="35"/>
        <v/>
      </c>
      <c r="I158" s="59" t="str">
        <f>IF(H158="ADD",VLOOKUP(F158,'SAP Data'!$A$12:$B$1295,2,FALSE),"")</f>
        <v/>
      </c>
      <c r="J158" s="59"/>
      <c r="K158" s="181">
        <f t="shared" si="36"/>
        <v>29</v>
      </c>
      <c r="L158" s="150" t="s">
        <v>329</v>
      </c>
      <c r="M158" s="59">
        <f t="shared" si="29"/>
        <v>23</v>
      </c>
      <c r="N158" s="59">
        <f t="shared" si="32"/>
        <v>23</v>
      </c>
      <c r="O158" s="59"/>
      <c r="P158" s="59">
        <f t="shared" si="33"/>
        <v>23</v>
      </c>
      <c r="Q158" s="151" t="str">
        <f>VLOOKUP(L158,'SAP Data'!$A$7:$B$1304,2,FALSE)</f>
        <v>PHY OPT-ST LOSS REG</v>
      </c>
      <c r="S158" s="165" t="s">
        <v>342</v>
      </c>
      <c r="T158" s="164" t="s">
        <v>343</v>
      </c>
      <c r="U158" s="16" t="str">
        <f t="shared" si="30"/>
        <v>164012</v>
      </c>
      <c r="V158" s="174">
        <v>29</v>
      </c>
      <c r="W158" s="175">
        <v>30</v>
      </c>
      <c r="X158" s="264">
        <f t="shared" si="31"/>
        <v>0</v>
      </c>
    </row>
    <row r="159" spans="1:24" x14ac:dyDescent="0.25">
      <c r="A159" s="164" t="s">
        <v>485</v>
      </c>
      <c r="B159" s="16">
        <v>17</v>
      </c>
      <c r="C159" s="165" t="s">
        <v>486</v>
      </c>
      <c r="E159" s="179" t="s">
        <v>397</v>
      </c>
      <c r="F159" s="59" t="str">
        <f t="shared" si="34"/>
        <v>154666</v>
      </c>
      <c r="G159" s="180">
        <f t="shared" si="28"/>
        <v>29</v>
      </c>
      <c r="H159" s="59" t="str">
        <f t="shared" si="35"/>
        <v/>
      </c>
      <c r="I159" s="59" t="str">
        <f>IF(H159="ADD",VLOOKUP(F159,'SAP Data'!$A$12:$B$1295,2,FALSE),"")</f>
        <v/>
      </c>
      <c r="J159" s="59"/>
      <c r="K159" s="181">
        <f t="shared" si="36"/>
        <v>29</v>
      </c>
      <c r="L159" s="150" t="s">
        <v>1783</v>
      </c>
      <c r="M159" s="59" t="e">
        <f t="shared" si="29"/>
        <v>#N/A</v>
      </c>
      <c r="N159" s="59" t="str">
        <f t="shared" si="32"/>
        <v>ADD</v>
      </c>
      <c r="O159" s="59"/>
      <c r="P159" s="59" t="str">
        <f t="shared" si="33"/>
        <v>ADD</v>
      </c>
      <c r="Q159" s="151" t="str">
        <f>VLOOKUP(L159,'SAP Data'!$A$7:$B$1304,2,FALSE)</f>
        <v>FV OF DERIVATIVES -</v>
      </c>
      <c r="S159" s="165" t="s">
        <v>1618</v>
      </c>
      <c r="T159" s="164" t="s">
        <v>1619</v>
      </c>
      <c r="U159" s="16" t="str">
        <f t="shared" si="30"/>
        <v>164013</v>
      </c>
      <c r="V159" s="174">
        <v>29</v>
      </c>
      <c r="W159" s="175" t="s">
        <v>3741</v>
      </c>
      <c r="X159" s="264">
        <f t="shared" si="31"/>
        <v>0</v>
      </c>
    </row>
    <row r="160" spans="1:24" x14ac:dyDescent="0.25">
      <c r="A160" s="164" t="s">
        <v>488</v>
      </c>
      <c r="B160" s="16">
        <v>17</v>
      </c>
      <c r="C160" s="165" t="s">
        <v>489</v>
      </c>
      <c r="E160" s="179" t="s">
        <v>400</v>
      </c>
      <c r="F160" s="59" t="str">
        <f t="shared" si="34"/>
        <v>163002</v>
      </c>
      <c r="G160" s="180">
        <f t="shared" si="28"/>
        <v>29</v>
      </c>
      <c r="H160" s="59" t="str">
        <f t="shared" si="35"/>
        <v/>
      </c>
      <c r="I160" s="59" t="str">
        <f>IF(H160="ADD",VLOOKUP(F160,'SAP Data'!$A$12:$B$1295,2,FALSE),"")</f>
        <v/>
      </c>
      <c r="J160" s="59"/>
      <c r="K160" s="181">
        <f t="shared" si="36"/>
        <v>29</v>
      </c>
      <c r="L160" s="150" t="s">
        <v>332</v>
      </c>
      <c r="M160" s="59">
        <f t="shared" si="29"/>
        <v>23</v>
      </c>
      <c r="N160" s="59">
        <f t="shared" si="32"/>
        <v>23</v>
      </c>
      <c r="O160" s="59"/>
      <c r="P160" s="59">
        <f t="shared" si="33"/>
        <v>23</v>
      </c>
      <c r="Q160" s="151" t="str">
        <f>VLOOKUP(L160,'SAP Data'!$A$7:$B$1304,2,FALSE)</f>
        <v>FAS 133 S.T. GAIN SW</v>
      </c>
      <c r="S160" s="165" t="s">
        <v>345</v>
      </c>
      <c r="T160" s="164" t="s">
        <v>346</v>
      </c>
      <c r="U160" s="16" t="str">
        <f t="shared" si="30"/>
        <v>164016</v>
      </c>
      <c r="V160" s="174">
        <v>29</v>
      </c>
      <c r="W160" s="175">
        <v>30</v>
      </c>
      <c r="X160" s="264">
        <f t="shared" si="31"/>
        <v>0</v>
      </c>
    </row>
    <row r="161" spans="1:24" x14ac:dyDescent="0.25">
      <c r="A161" s="164" t="s">
        <v>362</v>
      </c>
      <c r="B161" s="16">
        <v>29</v>
      </c>
      <c r="C161" s="165" t="s">
        <v>363</v>
      </c>
      <c r="E161" s="179" t="s">
        <v>403</v>
      </c>
      <c r="F161" s="59" t="str">
        <f t="shared" si="34"/>
        <v>163003</v>
      </c>
      <c r="G161" s="180">
        <f t="shared" si="28"/>
        <v>29</v>
      </c>
      <c r="H161" s="59" t="str">
        <f t="shared" si="35"/>
        <v/>
      </c>
      <c r="I161" s="59" t="str">
        <f>IF(H161="ADD",VLOOKUP(F161,'SAP Data'!$A$12:$B$1295,2,FALSE),"")</f>
        <v/>
      </c>
      <c r="J161" s="59"/>
      <c r="K161" s="181">
        <f t="shared" si="36"/>
        <v>29</v>
      </c>
      <c r="L161" s="150" t="s">
        <v>335</v>
      </c>
      <c r="M161" s="59">
        <f t="shared" si="29"/>
        <v>23</v>
      </c>
      <c r="N161" s="59">
        <f t="shared" si="32"/>
        <v>23</v>
      </c>
      <c r="O161" s="59"/>
      <c r="P161" s="59">
        <f t="shared" si="33"/>
        <v>23</v>
      </c>
      <c r="Q161" s="151" t="str">
        <f>VLOOKUP(L161,'SAP Data'!$A$7:$B$1304,2,FALSE)</f>
        <v>FASFAS 133 S.T. GAIN</v>
      </c>
      <c r="S161" s="165" t="s">
        <v>348</v>
      </c>
      <c r="T161" s="164" t="s">
        <v>349</v>
      </c>
      <c r="U161" s="16" t="str">
        <f t="shared" si="30"/>
        <v>164017</v>
      </c>
      <c r="V161" s="174">
        <v>29</v>
      </c>
      <c r="W161" s="175">
        <v>30</v>
      </c>
      <c r="X161" s="264">
        <f t="shared" si="31"/>
        <v>0</v>
      </c>
    </row>
    <row r="162" spans="1:24" x14ac:dyDescent="0.25">
      <c r="A162" s="164" t="s">
        <v>365</v>
      </c>
      <c r="B162" s="16">
        <v>17</v>
      </c>
      <c r="C162" s="165" t="s">
        <v>366</v>
      </c>
      <c r="E162" s="179" t="s">
        <v>406</v>
      </c>
      <c r="F162" s="59" t="str">
        <f t="shared" si="34"/>
        <v>165008</v>
      </c>
      <c r="G162" s="180">
        <f t="shared" si="28"/>
        <v>29</v>
      </c>
      <c r="H162" s="59" t="str">
        <f t="shared" si="35"/>
        <v/>
      </c>
      <c r="I162" s="59" t="str">
        <f>IF(H162="ADD",VLOOKUP(F162,'SAP Data'!$A$12:$B$1295,2,FALSE),"")</f>
        <v/>
      </c>
      <c r="J162" s="59"/>
      <c r="K162" s="181">
        <f t="shared" si="36"/>
        <v>29</v>
      </c>
      <c r="L162" s="150" t="s">
        <v>338</v>
      </c>
      <c r="M162" s="59">
        <f t="shared" si="29"/>
        <v>23</v>
      </c>
      <c r="N162" s="59">
        <f t="shared" si="32"/>
        <v>23</v>
      </c>
      <c r="O162" s="59"/>
      <c r="P162" s="59">
        <f t="shared" si="33"/>
        <v>23</v>
      </c>
      <c r="Q162" s="151" t="str">
        <f>VLOOKUP(L162,'SAP Data'!$A$7:$B$1304,2,FALSE)</f>
        <v>PHYSICAL OPT-ST GAIN</v>
      </c>
      <c r="S162" s="165" t="s">
        <v>351</v>
      </c>
      <c r="T162" s="164" t="s">
        <v>352</v>
      </c>
      <c r="U162" s="16" t="str">
        <f t="shared" si="30"/>
        <v>164021</v>
      </c>
      <c r="V162" s="174">
        <v>29</v>
      </c>
      <c r="W162" s="175">
        <v>30</v>
      </c>
      <c r="X162" s="264">
        <f t="shared" si="31"/>
        <v>0</v>
      </c>
    </row>
    <row r="163" spans="1:24" x14ac:dyDescent="0.25">
      <c r="A163" s="164" t="s">
        <v>368</v>
      </c>
      <c r="B163" s="16">
        <v>29</v>
      </c>
      <c r="C163" s="165" t="s">
        <v>369</v>
      </c>
      <c r="E163" s="179" t="s">
        <v>409</v>
      </c>
      <c r="F163" s="59" t="str">
        <f t="shared" si="34"/>
        <v>165009</v>
      </c>
      <c r="G163" s="180">
        <f t="shared" si="28"/>
        <v>29</v>
      </c>
      <c r="H163" s="59" t="str">
        <f t="shared" si="35"/>
        <v/>
      </c>
      <c r="I163" s="59" t="str">
        <f>IF(H163="ADD",VLOOKUP(F163,'SAP Data'!$A$12:$B$1295,2,FALSE),"")</f>
        <v/>
      </c>
      <c r="J163" s="59"/>
      <c r="K163" s="181">
        <f t="shared" si="36"/>
        <v>29</v>
      </c>
      <c r="L163" s="150" t="s">
        <v>1785</v>
      </c>
      <c r="M163" s="59" t="e">
        <f t="shared" si="29"/>
        <v>#N/A</v>
      </c>
      <c r="N163" s="59" t="str">
        <f t="shared" si="32"/>
        <v>ADD</v>
      </c>
      <c r="O163" s="59"/>
      <c r="P163" s="59" t="str">
        <f t="shared" si="33"/>
        <v>ADD</v>
      </c>
      <c r="Q163" s="151" t="str">
        <f>VLOOKUP(L163,'SAP Data'!$A$7:$B$1304,2,FALSE)</f>
        <v>INVENTORIES OF GAS &amp;</v>
      </c>
      <c r="S163" s="165" t="s">
        <v>354</v>
      </c>
      <c r="T163" s="164" t="s">
        <v>355</v>
      </c>
      <c r="U163" s="16" t="str">
        <f t="shared" si="30"/>
        <v>164022</v>
      </c>
      <c r="V163" s="174">
        <v>29</v>
      </c>
      <c r="W163" s="175">
        <v>30</v>
      </c>
      <c r="X163" s="264">
        <f t="shared" si="31"/>
        <v>0</v>
      </c>
    </row>
    <row r="164" spans="1:24" x14ac:dyDescent="0.25">
      <c r="A164" s="164" t="s">
        <v>371</v>
      </c>
      <c r="B164" s="16">
        <v>29</v>
      </c>
      <c r="C164" s="165" t="s">
        <v>372</v>
      </c>
      <c r="E164" s="179" t="s">
        <v>412</v>
      </c>
      <c r="F164" s="59" t="str">
        <f t="shared" si="34"/>
        <v>165010</v>
      </c>
      <c r="G164" s="180">
        <f t="shared" si="28"/>
        <v>29</v>
      </c>
      <c r="H164" s="59" t="str">
        <f t="shared" si="35"/>
        <v/>
      </c>
      <c r="I164" s="59" t="str">
        <f>IF(H164="ADD",VLOOKUP(F164,'SAP Data'!$A$12:$B$1295,2,FALSE),"")</f>
        <v/>
      </c>
      <c r="J164" s="59"/>
      <c r="K164" s="181">
        <f t="shared" si="36"/>
        <v>29</v>
      </c>
      <c r="L164" s="150" t="s">
        <v>1787</v>
      </c>
      <c r="M164" s="59" t="e">
        <f t="shared" si="29"/>
        <v>#N/A</v>
      </c>
      <c r="N164" s="59" t="str">
        <f t="shared" si="32"/>
        <v>ADD</v>
      </c>
      <c r="O164" s="59"/>
      <c r="P164" s="59" t="str">
        <f t="shared" si="33"/>
        <v>ADD</v>
      </c>
      <c r="Q164" s="151" t="str">
        <f>VLOOKUP(L164,'SAP Data'!$A$7:$B$1304,2,FALSE)</f>
        <v>INVENTORY - GAS</v>
      </c>
      <c r="S164" s="165" t="s">
        <v>357</v>
      </c>
      <c r="T164" s="164" t="s">
        <v>358</v>
      </c>
      <c r="U164" s="16" t="str">
        <f t="shared" si="30"/>
        <v>164023</v>
      </c>
      <c r="V164" s="174">
        <v>29</v>
      </c>
      <c r="W164" s="175">
        <v>30</v>
      </c>
      <c r="X164" s="264">
        <f t="shared" si="31"/>
        <v>0</v>
      </c>
    </row>
    <row r="165" spans="1:24" x14ac:dyDescent="0.25">
      <c r="A165" s="164" t="s">
        <v>374</v>
      </c>
      <c r="B165" s="16">
        <v>29</v>
      </c>
      <c r="C165" s="165" t="s">
        <v>375</v>
      </c>
      <c r="E165" s="179" t="s">
        <v>415</v>
      </c>
      <c r="F165" s="59" t="str">
        <f t="shared" si="34"/>
        <v>165011</v>
      </c>
      <c r="G165" s="180">
        <f t="shared" si="28"/>
        <v>29</v>
      </c>
      <c r="H165" s="59" t="str">
        <f t="shared" si="35"/>
        <v/>
      </c>
      <c r="I165" s="59" t="str">
        <f>IF(H165="ADD",VLOOKUP(F165,'SAP Data'!$A$12:$B$1295,2,FALSE),"")</f>
        <v/>
      </c>
      <c r="J165" s="59"/>
      <c r="K165" s="181">
        <f t="shared" si="36"/>
        <v>29</v>
      </c>
      <c r="L165" s="150" t="s">
        <v>341</v>
      </c>
      <c r="M165" s="59">
        <f t="shared" si="29"/>
        <v>29</v>
      </c>
      <c r="N165" s="59">
        <f t="shared" si="32"/>
        <v>29</v>
      </c>
      <c r="O165" s="59"/>
      <c r="P165" s="59">
        <f t="shared" si="33"/>
        <v>29</v>
      </c>
      <c r="Q165" s="151" t="str">
        <f>VLOOKUP(L165,'SAP Data'!$A$7:$B$1304,2,FALSE)</f>
        <v>UNDRGRD STG MIST BRU</v>
      </c>
      <c r="S165" s="165" t="s">
        <v>360</v>
      </c>
      <c r="T165" s="164" t="s">
        <v>361</v>
      </c>
      <c r="U165" s="16" t="str">
        <f t="shared" si="30"/>
        <v>164032</v>
      </c>
      <c r="V165" s="174">
        <v>29</v>
      </c>
      <c r="W165" s="175">
        <v>30</v>
      </c>
      <c r="X165" s="264">
        <f t="shared" si="31"/>
        <v>0</v>
      </c>
    </row>
    <row r="166" spans="1:24" x14ac:dyDescent="0.25">
      <c r="A166" s="164" t="s">
        <v>377</v>
      </c>
      <c r="B166" s="16">
        <v>29</v>
      </c>
      <c r="C166" s="165" t="s">
        <v>378</v>
      </c>
      <c r="E166" s="179" t="s">
        <v>418</v>
      </c>
      <c r="F166" s="59" t="str">
        <f t="shared" si="34"/>
        <v>165012</v>
      </c>
      <c r="G166" s="180">
        <f t="shared" si="28"/>
        <v>29</v>
      </c>
      <c r="H166" s="59" t="str">
        <f t="shared" si="35"/>
        <v/>
      </c>
      <c r="I166" s="59" t="str">
        <f>IF(H166="ADD",VLOOKUP(F166,'SAP Data'!$A$12:$B$1295,2,FALSE),"")</f>
        <v/>
      </c>
      <c r="J166" s="59"/>
      <c r="K166" s="181">
        <f t="shared" si="36"/>
        <v>29</v>
      </c>
      <c r="L166" s="150" t="s">
        <v>2942</v>
      </c>
      <c r="M166" s="59">
        <f t="shared" si="29"/>
        <v>10</v>
      </c>
      <c r="N166" s="59">
        <f t="shared" si="32"/>
        <v>10</v>
      </c>
      <c r="O166" s="59"/>
      <c r="P166" s="59">
        <f t="shared" si="33"/>
        <v>10</v>
      </c>
      <c r="Q166" s="151" t="str">
        <f>VLOOKUP(L166,'SAP Data'!$A$7:$B$1304,2,FALSE)</f>
        <v>GAS STRD-WRK GAS-NMI</v>
      </c>
      <c r="S166" s="165" t="s">
        <v>1788</v>
      </c>
      <c r="T166" s="164">
        <v>500132</v>
      </c>
      <c r="U166" s="16" t="str">
        <f t="shared" si="30"/>
        <v/>
      </c>
      <c r="V166" s="174" t="s">
        <v>3741</v>
      </c>
      <c r="W166" s="175" t="s">
        <v>3741</v>
      </c>
      <c r="X166" s="264" t="e">
        <f t="shared" si="31"/>
        <v>#N/A</v>
      </c>
    </row>
    <row r="167" spans="1:24" x14ac:dyDescent="0.25">
      <c r="A167" s="164" t="s">
        <v>380</v>
      </c>
      <c r="B167" s="16">
        <v>29</v>
      </c>
      <c r="C167" s="165" t="s">
        <v>381</v>
      </c>
      <c r="E167" s="179" t="s">
        <v>421</v>
      </c>
      <c r="F167" s="59" t="str">
        <f t="shared" si="34"/>
        <v>165013</v>
      </c>
      <c r="G167" s="180">
        <f t="shared" si="28"/>
        <v>29</v>
      </c>
      <c r="H167" s="59" t="str">
        <f t="shared" si="35"/>
        <v/>
      </c>
      <c r="I167" s="59" t="str">
        <f>IF(H167="ADD",VLOOKUP(F167,'SAP Data'!$A$12:$B$1295,2,FALSE),"")</f>
        <v/>
      </c>
      <c r="J167" s="59"/>
      <c r="K167" s="181">
        <f t="shared" si="36"/>
        <v>29</v>
      </c>
      <c r="L167" s="150" t="s">
        <v>344</v>
      </c>
      <c r="M167" s="59">
        <f t="shared" si="29"/>
        <v>29</v>
      </c>
      <c r="N167" s="59">
        <f t="shared" si="32"/>
        <v>29</v>
      </c>
      <c r="O167" s="59"/>
      <c r="P167" s="59">
        <f t="shared" si="33"/>
        <v>29</v>
      </c>
      <c r="Q167" s="151" t="str">
        <f>VLOOKUP(L167,'SAP Data'!$A$7:$B$1304,2,FALSE)</f>
        <v>UNDRGRD STG-J P. 2F</v>
      </c>
      <c r="S167" s="165" t="s">
        <v>363</v>
      </c>
      <c r="T167" s="164" t="s">
        <v>364</v>
      </c>
      <c r="U167" s="16" t="str">
        <f t="shared" si="30"/>
        <v>154001</v>
      </c>
      <c r="V167" s="174">
        <v>29</v>
      </c>
      <c r="W167" s="175">
        <v>23</v>
      </c>
      <c r="X167" s="264">
        <f t="shared" si="31"/>
        <v>0</v>
      </c>
    </row>
    <row r="168" spans="1:24" x14ac:dyDescent="0.25">
      <c r="A168" s="164" t="s">
        <v>383</v>
      </c>
      <c r="B168" s="16">
        <v>29</v>
      </c>
      <c r="C168" s="165" t="s">
        <v>384</v>
      </c>
      <c r="E168" s="179" t="s">
        <v>424</v>
      </c>
      <c r="F168" s="59" t="str">
        <f t="shared" si="34"/>
        <v>165014</v>
      </c>
      <c r="G168" s="180">
        <f t="shared" si="28"/>
        <v>29</v>
      </c>
      <c r="H168" s="59" t="str">
        <f t="shared" si="35"/>
        <v/>
      </c>
      <c r="I168" s="59" t="str">
        <f>IF(H168="ADD",VLOOKUP(F168,'SAP Data'!$A$12:$B$1295,2,FALSE),"")</f>
        <v/>
      </c>
      <c r="J168" s="59"/>
      <c r="K168" s="181">
        <f t="shared" si="36"/>
        <v>29</v>
      </c>
      <c r="L168" s="150" t="s">
        <v>347</v>
      </c>
      <c r="M168" s="59">
        <f t="shared" si="29"/>
        <v>29</v>
      </c>
      <c r="N168" s="59">
        <f t="shared" si="32"/>
        <v>29</v>
      </c>
      <c r="O168" s="59"/>
      <c r="P168" s="59">
        <f t="shared" si="33"/>
        <v>29</v>
      </c>
      <c r="Q168" s="151" t="str">
        <f>VLOOKUP(L168,'SAP Data'!$A$7:$B$1304,2,FALSE)</f>
        <v>STORAGE-TRANS CAN</v>
      </c>
      <c r="S168" s="165" t="s">
        <v>366</v>
      </c>
      <c r="T168" s="164" t="s">
        <v>367</v>
      </c>
      <c r="U168" s="16" t="str">
        <f t="shared" si="30"/>
        <v>154003</v>
      </c>
      <c r="V168" s="174">
        <v>17</v>
      </c>
      <c r="W168" s="175">
        <v>17</v>
      </c>
      <c r="X168" s="264" t="str">
        <f t="shared" si="31"/>
        <v>Non-Utility Property</v>
      </c>
    </row>
    <row r="169" spans="1:24" x14ac:dyDescent="0.25">
      <c r="A169" s="164" t="s">
        <v>386</v>
      </c>
      <c r="B169" s="16">
        <v>29</v>
      </c>
      <c r="C169" s="165" t="s">
        <v>387</v>
      </c>
      <c r="E169" s="179" t="s">
        <v>427</v>
      </c>
      <c r="F169" s="59" t="str">
        <f t="shared" si="34"/>
        <v>165015</v>
      </c>
      <c r="G169" s="180">
        <f t="shared" si="28"/>
        <v>29</v>
      </c>
      <c r="H169" s="59" t="str">
        <f t="shared" si="35"/>
        <v/>
      </c>
      <c r="I169" s="59" t="str">
        <f>IF(H169="ADD",VLOOKUP(F169,'SAP Data'!$A$12:$B$1295,2,FALSE),"")</f>
        <v/>
      </c>
      <c r="J169" s="59"/>
      <c r="K169" s="181">
        <f t="shared" si="36"/>
        <v>29</v>
      </c>
      <c r="L169" s="150" t="s">
        <v>350</v>
      </c>
      <c r="M169" s="59">
        <f t="shared" si="29"/>
        <v>29</v>
      </c>
      <c r="N169" s="59">
        <f t="shared" si="32"/>
        <v>29</v>
      </c>
      <c r="O169" s="59"/>
      <c r="P169" s="59">
        <f t="shared" si="33"/>
        <v>29</v>
      </c>
      <c r="Q169" s="151" t="str">
        <f>VLOOKUP(L169,'SAP Data'!$A$7:$B$1304,2,FALSE)</f>
        <v>LNG STORAGE-GASCO</v>
      </c>
      <c r="S169" s="165" t="s">
        <v>369</v>
      </c>
      <c r="T169" s="164" t="s">
        <v>370</v>
      </c>
      <c r="U169" s="16" t="str">
        <f t="shared" si="30"/>
        <v>154005</v>
      </c>
      <c r="V169" s="174">
        <v>29</v>
      </c>
      <c r="W169" s="175">
        <v>23</v>
      </c>
      <c r="X169" s="264">
        <f t="shared" si="31"/>
        <v>0</v>
      </c>
    </row>
    <row r="170" spans="1:24" x14ac:dyDescent="0.25">
      <c r="A170" s="164" t="s">
        <v>389</v>
      </c>
      <c r="B170" s="16">
        <v>29</v>
      </c>
      <c r="C170" s="165" t="s">
        <v>390</v>
      </c>
      <c r="E170" s="179" t="s">
        <v>430</v>
      </c>
      <c r="F170" s="59" t="str">
        <f t="shared" si="34"/>
        <v>165018</v>
      </c>
      <c r="G170" s="180">
        <f t="shared" si="28"/>
        <v>29</v>
      </c>
      <c r="H170" s="59" t="str">
        <f t="shared" si="35"/>
        <v/>
      </c>
      <c r="I170" s="59" t="str">
        <f>IF(H170="ADD",VLOOKUP(F170,'SAP Data'!$A$12:$B$1295,2,FALSE),"")</f>
        <v/>
      </c>
      <c r="J170" s="59"/>
      <c r="K170" s="181">
        <f t="shared" si="36"/>
        <v>29</v>
      </c>
      <c r="L170" s="150" t="s">
        <v>353</v>
      </c>
      <c r="M170" s="59">
        <f t="shared" si="29"/>
        <v>29</v>
      </c>
      <c r="N170" s="59">
        <f t="shared" si="32"/>
        <v>29</v>
      </c>
      <c r="O170" s="59"/>
      <c r="P170" s="59">
        <f t="shared" si="33"/>
        <v>29</v>
      </c>
      <c r="Q170" s="151" t="str">
        <f>VLOOKUP(L170,'SAP Data'!$A$7:$B$1304,2,FALSE)</f>
        <v>LNG STORAGE-PLYMOUTH</v>
      </c>
      <c r="S170" s="165" t="s">
        <v>372</v>
      </c>
      <c r="T170" s="164" t="s">
        <v>373</v>
      </c>
      <c r="U170" s="16" t="str">
        <f t="shared" si="30"/>
        <v>154007</v>
      </c>
      <c r="V170" s="174">
        <v>29</v>
      </c>
      <c r="W170" s="175">
        <v>23</v>
      </c>
      <c r="X170" s="264">
        <f t="shared" si="31"/>
        <v>0</v>
      </c>
    </row>
    <row r="171" spans="1:24" x14ac:dyDescent="0.25">
      <c r="A171" s="164" t="s">
        <v>392</v>
      </c>
      <c r="B171" s="16">
        <v>29</v>
      </c>
      <c r="C171" s="165" t="s">
        <v>393</v>
      </c>
      <c r="E171" s="179" t="s">
        <v>433</v>
      </c>
      <c r="F171" s="59" t="str">
        <f t="shared" si="34"/>
        <v>165019</v>
      </c>
      <c r="G171" s="180">
        <f t="shared" si="28"/>
        <v>29</v>
      </c>
      <c r="H171" s="59" t="str">
        <f t="shared" si="35"/>
        <v/>
      </c>
      <c r="I171" s="59" t="str">
        <f>IF(H171="ADD",VLOOKUP(F171,'SAP Data'!$A$12:$B$1295,2,FALSE),"")</f>
        <v/>
      </c>
      <c r="J171" s="59"/>
      <c r="K171" s="181">
        <f t="shared" si="36"/>
        <v>29</v>
      </c>
      <c r="L171" s="150" t="s">
        <v>356</v>
      </c>
      <c r="M171" s="59">
        <f t="shared" si="29"/>
        <v>29</v>
      </c>
      <c r="N171" s="59">
        <f t="shared" si="32"/>
        <v>29</v>
      </c>
      <c r="O171" s="59"/>
      <c r="P171" s="59">
        <f t="shared" si="33"/>
        <v>29</v>
      </c>
      <c r="Q171" s="151" t="str">
        <f>VLOOKUP(L171,'SAP Data'!$A$7:$B$1304,2,FALSE)</f>
        <v>LNG STORAGE-NEWPORT</v>
      </c>
      <c r="S171" s="165" t="s">
        <v>375</v>
      </c>
      <c r="T171" s="164" t="s">
        <v>376</v>
      </c>
      <c r="U171" s="16" t="str">
        <f t="shared" si="30"/>
        <v>154010</v>
      </c>
      <c r="V171" s="174">
        <v>29</v>
      </c>
      <c r="W171" s="175">
        <v>23</v>
      </c>
      <c r="X171" s="264">
        <f t="shared" si="31"/>
        <v>0</v>
      </c>
    </row>
    <row r="172" spans="1:24" x14ac:dyDescent="0.25">
      <c r="A172" s="164" t="s">
        <v>395</v>
      </c>
      <c r="B172" s="16">
        <v>29</v>
      </c>
      <c r="C172" s="165" t="s">
        <v>396</v>
      </c>
      <c r="E172" s="179" t="s">
        <v>436</v>
      </c>
      <c r="F172" s="59" t="str">
        <f t="shared" si="34"/>
        <v>165020</v>
      </c>
      <c r="G172" s="180">
        <f t="shared" si="28"/>
        <v>29</v>
      </c>
      <c r="H172" s="59" t="str">
        <f t="shared" si="35"/>
        <v/>
      </c>
      <c r="I172" s="59" t="str">
        <f>IF(H172="ADD",VLOOKUP(F172,'SAP Data'!$A$12:$B$1295,2,FALSE),"")</f>
        <v/>
      </c>
      <c r="J172" s="59"/>
      <c r="K172" s="181">
        <f t="shared" si="36"/>
        <v>29</v>
      </c>
      <c r="L172" s="183" t="s">
        <v>3453</v>
      </c>
      <c r="M172" s="59">
        <f t="shared" si="29"/>
        <v>29</v>
      </c>
      <c r="N172" s="59">
        <f>IFERROR(M172,"ADD")</f>
        <v>29</v>
      </c>
      <c r="O172" s="59"/>
      <c r="P172" s="59">
        <f>IF(O172&gt;0,O172,N172)</f>
        <v>29</v>
      </c>
      <c r="Q172" s="151" t="e">
        <f>VLOOKUP(L172,'SAP Data'!$A$7:$B$1304,2,FALSE)</f>
        <v>#N/A</v>
      </c>
      <c r="S172" s="165" t="s">
        <v>1621</v>
      </c>
      <c r="T172" s="164" t="s">
        <v>1622</v>
      </c>
      <c r="U172" s="16" t="str">
        <f t="shared" si="30"/>
        <v>154038</v>
      </c>
      <c r="V172" s="174">
        <v>29</v>
      </c>
      <c r="W172" s="175" t="s">
        <v>3741</v>
      </c>
      <c r="X172" s="264">
        <f t="shared" si="31"/>
        <v>0</v>
      </c>
    </row>
    <row r="173" spans="1:24" x14ac:dyDescent="0.25">
      <c r="A173" s="164" t="s">
        <v>398</v>
      </c>
      <c r="B173" s="16">
        <v>29</v>
      </c>
      <c r="C173" s="165" t="s">
        <v>399</v>
      </c>
      <c r="E173" s="179" t="s">
        <v>439</v>
      </c>
      <c r="F173" s="59" t="str">
        <f t="shared" si="34"/>
        <v>165021</v>
      </c>
      <c r="G173" s="180">
        <f t="shared" si="28"/>
        <v>29</v>
      </c>
      <c r="H173" s="59" t="str">
        <f t="shared" si="35"/>
        <v/>
      </c>
      <c r="I173" s="59" t="str">
        <f>IF(H173="ADD",VLOOKUP(F173,'SAP Data'!$A$12:$B$1295,2,FALSE),"")</f>
        <v/>
      </c>
      <c r="J173" s="59"/>
      <c r="K173" s="181">
        <f t="shared" si="36"/>
        <v>29</v>
      </c>
      <c r="L173" s="150" t="s">
        <v>359</v>
      </c>
      <c r="M173" s="59">
        <f t="shared" si="29"/>
        <v>29</v>
      </c>
      <c r="N173" s="59">
        <f t="shared" si="32"/>
        <v>29</v>
      </c>
      <c r="O173" s="59"/>
      <c r="P173" s="59">
        <f t="shared" si="33"/>
        <v>29</v>
      </c>
      <c r="Q173" s="151" t="str">
        <f>VLOOKUP(L173,'SAP Data'!$A$7:$B$1304,2,FALSE)</f>
        <v>UNDRGRD STG - OPTN</v>
      </c>
      <c r="S173" s="165" t="s">
        <v>1623</v>
      </c>
      <c r="T173" s="164" t="s">
        <v>379</v>
      </c>
      <c r="U173" s="16" t="str">
        <f t="shared" si="30"/>
        <v>154039</v>
      </c>
      <c r="V173" s="174">
        <v>29</v>
      </c>
      <c r="W173" s="175">
        <v>23</v>
      </c>
      <c r="X173" s="264">
        <f t="shared" si="31"/>
        <v>0</v>
      </c>
    </row>
    <row r="174" spans="1:24" x14ac:dyDescent="0.25">
      <c r="A174" s="164" t="s">
        <v>401</v>
      </c>
      <c r="B174" s="16">
        <v>29</v>
      </c>
      <c r="C174" s="165" t="s">
        <v>402</v>
      </c>
      <c r="E174" s="179" t="s">
        <v>442</v>
      </c>
      <c r="F174" s="59" t="str">
        <f t="shared" si="34"/>
        <v>165031</v>
      </c>
      <c r="G174" s="180">
        <f t="shared" si="28"/>
        <v>29</v>
      </c>
      <c r="H174" s="59" t="str">
        <f t="shared" si="35"/>
        <v/>
      </c>
      <c r="I174" s="59" t="str">
        <f>IF(H174="ADD",VLOOKUP(F174,'SAP Data'!$A$12:$B$1295,2,FALSE),"")</f>
        <v/>
      </c>
      <c r="J174" s="59"/>
      <c r="K174" s="181">
        <f t="shared" si="36"/>
        <v>29</v>
      </c>
      <c r="L174" s="150" t="s">
        <v>1789</v>
      </c>
      <c r="M174" s="59" t="e">
        <f t="shared" si="29"/>
        <v>#N/A</v>
      </c>
      <c r="N174" s="59" t="str">
        <f t="shared" si="32"/>
        <v>ADD</v>
      </c>
      <c r="O174" s="59"/>
      <c r="P174" s="59" t="str">
        <f t="shared" si="33"/>
        <v>ADD</v>
      </c>
      <c r="Q174" s="151" t="str">
        <f>VLOOKUP(L174,'SAP Data'!$A$7:$B$1304,2,FALSE)</f>
        <v>INVENTORY - MATERIAL</v>
      </c>
      <c r="S174" s="165" t="s">
        <v>381</v>
      </c>
      <c r="T174" s="164" t="s">
        <v>382</v>
      </c>
      <c r="U174" s="16" t="str">
        <f t="shared" si="30"/>
        <v>154040</v>
      </c>
      <c r="V174" s="174">
        <v>29</v>
      </c>
      <c r="W174" s="175">
        <v>23</v>
      </c>
      <c r="X174" s="264">
        <f t="shared" si="31"/>
        <v>0</v>
      </c>
    </row>
    <row r="175" spans="1:24" x14ac:dyDescent="0.25">
      <c r="A175" s="164" t="s">
        <v>341</v>
      </c>
      <c r="B175" s="16">
        <v>29</v>
      </c>
      <c r="C175" s="165" t="s">
        <v>342</v>
      </c>
      <c r="E175" s="179" t="s">
        <v>445</v>
      </c>
      <c r="F175" s="59" t="str">
        <f t="shared" si="34"/>
        <v>165070</v>
      </c>
      <c r="G175" s="180">
        <f t="shared" si="28"/>
        <v>29</v>
      </c>
      <c r="H175" s="59" t="str">
        <f t="shared" si="35"/>
        <v/>
      </c>
      <c r="I175" s="59" t="str">
        <f>IF(H175="ADD",VLOOKUP(F175,'SAP Data'!$A$12:$B$1295,2,FALSE),"")</f>
        <v/>
      </c>
      <c r="J175" s="59"/>
      <c r="K175" s="181">
        <f t="shared" si="36"/>
        <v>29</v>
      </c>
      <c r="L175" s="150" t="s">
        <v>362</v>
      </c>
      <c r="M175" s="59">
        <f t="shared" si="29"/>
        <v>29</v>
      </c>
      <c r="N175" s="59">
        <f t="shared" si="32"/>
        <v>29</v>
      </c>
      <c r="O175" s="59"/>
      <c r="P175" s="59">
        <f t="shared" si="33"/>
        <v>29</v>
      </c>
      <c r="Q175" s="151" t="str">
        <f>VLOOKUP(L175,'SAP Data'!$A$7:$B$1304,2,FALSE)</f>
        <v>MAT &amp; SUPPLIES-GEN</v>
      </c>
      <c r="S175" s="165" t="s">
        <v>384</v>
      </c>
      <c r="T175" s="164" t="s">
        <v>385</v>
      </c>
      <c r="U175" s="16" t="str">
        <f t="shared" si="30"/>
        <v>154050</v>
      </c>
      <c r="V175" s="174">
        <v>29</v>
      </c>
      <c r="W175" s="175">
        <v>23</v>
      </c>
      <c r="X175" s="264">
        <f t="shared" si="31"/>
        <v>0</v>
      </c>
    </row>
    <row r="176" spans="1:24" x14ac:dyDescent="0.25">
      <c r="A176" s="164">
        <v>164013</v>
      </c>
      <c r="B176" s="16">
        <v>10</v>
      </c>
      <c r="C176" s="165" t="s">
        <v>342</v>
      </c>
      <c r="E176" s="179" t="s">
        <v>448</v>
      </c>
      <c r="F176" s="59" t="str">
        <f t="shared" si="34"/>
        <v>165071</v>
      </c>
      <c r="G176" s="180">
        <f t="shared" si="28"/>
        <v>29</v>
      </c>
      <c r="H176" s="59" t="str">
        <f t="shared" si="35"/>
        <v/>
      </c>
      <c r="I176" s="59" t="str">
        <f>IF(H176="ADD",VLOOKUP(F176,'SAP Data'!$A$12:$B$1295,2,FALSE),"")</f>
        <v/>
      </c>
      <c r="J176" s="59"/>
      <c r="K176" s="181">
        <f t="shared" si="36"/>
        <v>29</v>
      </c>
      <c r="L176" s="150" t="s">
        <v>365</v>
      </c>
      <c r="M176" s="59">
        <f t="shared" si="29"/>
        <v>17</v>
      </c>
      <c r="N176" s="59">
        <f t="shared" si="32"/>
        <v>17</v>
      </c>
      <c r="O176" s="59"/>
      <c r="P176" s="59">
        <f t="shared" si="33"/>
        <v>17</v>
      </c>
      <c r="Q176" s="151" t="str">
        <f>VLOOKUP(L176,'SAP Data'!$A$7:$B$1304,2,FALSE)</f>
        <v>PURCHASED APPL-PTLD-</v>
      </c>
      <c r="S176" s="165" t="s">
        <v>387</v>
      </c>
      <c r="T176" s="164" t="s">
        <v>388</v>
      </c>
      <c r="U176" s="16" t="str">
        <f t="shared" si="30"/>
        <v>154071</v>
      </c>
      <c r="V176" s="174">
        <v>29</v>
      </c>
      <c r="W176" s="175">
        <v>23</v>
      </c>
      <c r="X176" s="264">
        <f t="shared" si="31"/>
        <v>0</v>
      </c>
    </row>
    <row r="177" spans="1:24" x14ac:dyDescent="0.25">
      <c r="A177" s="164" t="s">
        <v>344</v>
      </c>
      <c r="B177" s="16">
        <v>29</v>
      </c>
      <c r="C177" s="165" t="s">
        <v>345</v>
      </c>
      <c r="E177" s="179" t="s">
        <v>451</v>
      </c>
      <c r="F177" s="59" t="str">
        <f t="shared" si="34"/>
        <v>165130</v>
      </c>
      <c r="G177" s="180">
        <f t="shared" si="28"/>
        <v>29</v>
      </c>
      <c r="H177" s="59" t="str">
        <f t="shared" si="35"/>
        <v/>
      </c>
      <c r="I177" s="59" t="str">
        <f>IF(H177="ADD",VLOOKUP(F177,'SAP Data'!$A$12:$B$1295,2,FALSE),"")</f>
        <v/>
      </c>
      <c r="J177" s="59"/>
      <c r="K177" s="181">
        <f t="shared" si="36"/>
        <v>29</v>
      </c>
      <c r="L177" s="150" t="s">
        <v>368</v>
      </c>
      <c r="M177" s="59">
        <f t="shared" si="29"/>
        <v>29</v>
      </c>
      <c r="N177" s="59">
        <f t="shared" si="32"/>
        <v>29</v>
      </c>
      <c r="O177" s="59"/>
      <c r="P177" s="59">
        <f t="shared" si="33"/>
        <v>29</v>
      </c>
      <c r="Q177" s="151" t="str">
        <f>VLOOKUP(L177,'SAP Data'!$A$7:$B$1304,2,FALSE)</f>
        <v>MAT &amp; SUPP-GAR TOOLS</v>
      </c>
      <c r="S177" s="165" t="s">
        <v>390</v>
      </c>
      <c r="T177" s="164" t="s">
        <v>391</v>
      </c>
      <c r="U177" s="16" t="str">
        <f t="shared" si="30"/>
        <v>154073</v>
      </c>
      <c r="V177" s="174">
        <v>29</v>
      </c>
      <c r="W177" s="175">
        <v>23</v>
      </c>
      <c r="X177" s="264">
        <f t="shared" si="31"/>
        <v>0</v>
      </c>
    </row>
    <row r="178" spans="1:24" x14ac:dyDescent="0.25">
      <c r="A178" s="164" t="s">
        <v>347</v>
      </c>
      <c r="B178" s="16">
        <v>29</v>
      </c>
      <c r="C178" s="165" t="s">
        <v>348</v>
      </c>
      <c r="E178" s="179" t="s">
        <v>454</v>
      </c>
      <c r="F178" s="59" t="str">
        <f t="shared" si="34"/>
        <v>165131</v>
      </c>
      <c r="G178" s="180">
        <f t="shared" si="28"/>
        <v>29</v>
      </c>
      <c r="H178" s="59" t="str">
        <f t="shared" si="35"/>
        <v/>
      </c>
      <c r="I178" s="59" t="str">
        <f>IF(H178="ADD",VLOOKUP(F178,'SAP Data'!$A$12:$B$1295,2,FALSE),"")</f>
        <v/>
      </c>
      <c r="J178" s="59"/>
      <c r="K178" s="181">
        <f t="shared" si="36"/>
        <v>29</v>
      </c>
      <c r="L178" s="150" t="s">
        <v>371</v>
      </c>
      <c r="M178" s="59">
        <f t="shared" si="29"/>
        <v>29</v>
      </c>
      <c r="N178" s="59">
        <f t="shared" si="32"/>
        <v>29</v>
      </c>
      <c r="O178" s="59"/>
      <c r="P178" s="59">
        <f t="shared" si="33"/>
        <v>29</v>
      </c>
      <c r="Q178" s="151" t="str">
        <f>VLOOKUP(L178,'SAP Data'!$A$7:$B$1304,2,FALSE)</f>
        <v>MAT &amp; SUPPLIES-GARAG</v>
      </c>
      <c r="S178" s="165" t="s">
        <v>393</v>
      </c>
      <c r="T178" s="164" t="s">
        <v>394</v>
      </c>
      <c r="U178" s="16" t="str">
        <f t="shared" si="30"/>
        <v>154085</v>
      </c>
      <c r="V178" s="174">
        <v>29</v>
      </c>
      <c r="W178" s="175">
        <v>23</v>
      </c>
      <c r="X178" s="264">
        <f t="shared" si="31"/>
        <v>0</v>
      </c>
    </row>
    <row r="179" spans="1:24" x14ac:dyDescent="0.25">
      <c r="A179" s="164" t="s">
        <v>350</v>
      </c>
      <c r="B179" s="16">
        <v>29</v>
      </c>
      <c r="C179" s="165" t="s">
        <v>351</v>
      </c>
      <c r="E179" s="179" t="s">
        <v>457</v>
      </c>
      <c r="F179" s="59" t="str">
        <f t="shared" si="34"/>
        <v>174100</v>
      </c>
      <c r="G179" s="180">
        <f t="shared" si="28"/>
        <v>29</v>
      </c>
      <c r="H179" s="59" t="str">
        <f t="shared" si="35"/>
        <v/>
      </c>
      <c r="I179" s="59" t="str">
        <f>IF(H179="ADD",VLOOKUP(F179,'SAP Data'!$A$12:$B$1295,2,FALSE),"")</f>
        <v/>
      </c>
      <c r="J179" s="59"/>
      <c r="K179" s="181">
        <f t="shared" si="36"/>
        <v>29</v>
      </c>
      <c r="L179" s="150" t="s">
        <v>374</v>
      </c>
      <c r="M179" s="59">
        <f t="shared" si="29"/>
        <v>29</v>
      </c>
      <c r="N179" s="59">
        <f t="shared" si="32"/>
        <v>29</v>
      </c>
      <c r="O179" s="59"/>
      <c r="P179" s="59">
        <f t="shared" si="33"/>
        <v>29</v>
      </c>
      <c r="Q179" s="151" t="str">
        <f>VLOOKUP(L179,'SAP Data'!$A$7:$B$1304,2,FALSE)</f>
        <v>MAT &amp; SUPPLIES-POSTA</v>
      </c>
      <c r="S179" s="165" t="s">
        <v>396</v>
      </c>
      <c r="T179" s="164" t="s">
        <v>397</v>
      </c>
      <c r="U179" s="16" t="str">
        <f t="shared" si="30"/>
        <v>154666</v>
      </c>
      <c r="V179" s="174">
        <v>29</v>
      </c>
      <c r="W179" s="175">
        <v>23</v>
      </c>
      <c r="X179" s="264">
        <f t="shared" si="31"/>
        <v>0</v>
      </c>
    </row>
    <row r="180" spans="1:24" x14ac:dyDescent="0.25">
      <c r="A180" s="164" t="s">
        <v>353</v>
      </c>
      <c r="B180" s="16">
        <v>29</v>
      </c>
      <c r="C180" s="165" t="s">
        <v>354</v>
      </c>
      <c r="E180" s="179" t="s">
        <v>460</v>
      </c>
      <c r="F180" s="59" t="str">
        <f t="shared" si="34"/>
        <v>134200</v>
      </c>
      <c r="G180" s="180">
        <f t="shared" si="28"/>
        <v>29</v>
      </c>
      <c r="H180" s="59" t="str">
        <f t="shared" si="35"/>
        <v/>
      </c>
      <c r="I180" s="59" t="str">
        <f>IF(H180="ADD",VLOOKUP(F180,'SAP Data'!$A$12:$B$1295,2,FALSE),"")</f>
        <v/>
      </c>
      <c r="J180" s="59"/>
      <c r="K180" s="181">
        <f t="shared" si="36"/>
        <v>29</v>
      </c>
      <c r="L180" s="150" t="s">
        <v>2943</v>
      </c>
      <c r="M180" s="59">
        <f t="shared" si="29"/>
        <v>29</v>
      </c>
      <c r="N180" s="59">
        <f t="shared" si="32"/>
        <v>29</v>
      </c>
      <c r="O180" s="59"/>
      <c r="P180" s="59">
        <f t="shared" si="33"/>
        <v>29</v>
      </c>
      <c r="Q180" s="151" t="str">
        <f>VLOOKUP(L180,'SAP Data'!$A$7:$B$1304,2,FALSE)</f>
        <v>INVEN RESERVE - UTIL</v>
      </c>
      <c r="S180" s="165" t="s">
        <v>399</v>
      </c>
      <c r="T180" s="164" t="s">
        <v>400</v>
      </c>
      <c r="U180" s="16" t="str">
        <f t="shared" si="30"/>
        <v>163002</v>
      </c>
      <c r="V180" s="174">
        <v>29</v>
      </c>
      <c r="W180" s="175">
        <v>23</v>
      </c>
      <c r="X180" s="264">
        <f t="shared" si="31"/>
        <v>0</v>
      </c>
    </row>
    <row r="181" spans="1:24" x14ac:dyDescent="0.25">
      <c r="A181" s="164" t="s">
        <v>356</v>
      </c>
      <c r="B181" s="16">
        <v>29</v>
      </c>
      <c r="C181" s="165" t="s">
        <v>357</v>
      </c>
      <c r="E181" s="179" t="s">
        <v>463</v>
      </c>
      <c r="F181" s="59" t="str">
        <f t="shared" si="34"/>
        <v>136100</v>
      </c>
      <c r="G181" s="180">
        <f t="shared" si="28"/>
        <v>29</v>
      </c>
      <c r="H181" s="59" t="str">
        <f t="shared" si="35"/>
        <v/>
      </c>
      <c r="I181" s="59" t="str">
        <f>IF(H181="ADD",VLOOKUP(F181,'SAP Data'!$A$12:$B$1295,2,FALSE),"")</f>
        <v/>
      </c>
      <c r="J181" s="59"/>
      <c r="K181" s="181">
        <f t="shared" si="36"/>
        <v>29</v>
      </c>
      <c r="L181" s="150" t="s">
        <v>377</v>
      </c>
      <c r="M181" s="59">
        <f t="shared" si="29"/>
        <v>29</v>
      </c>
      <c r="N181" s="59">
        <f t="shared" si="32"/>
        <v>29</v>
      </c>
      <c r="O181" s="59"/>
      <c r="P181" s="59">
        <f t="shared" si="33"/>
        <v>29</v>
      </c>
      <c r="Q181" s="151" t="str">
        <f>VLOOKUP(L181,'SAP Data'!$A$7:$B$1304,2,FALSE)</f>
        <v>INVEN RESERVE - APP</v>
      </c>
      <c r="S181" s="165" t="s">
        <v>402</v>
      </c>
      <c r="T181" s="164" t="s">
        <v>403</v>
      </c>
      <c r="U181" s="16" t="str">
        <f t="shared" si="30"/>
        <v>163003</v>
      </c>
      <c r="V181" s="174">
        <v>29</v>
      </c>
      <c r="W181" s="175">
        <v>23</v>
      </c>
      <c r="X181" s="264">
        <f t="shared" si="31"/>
        <v>0</v>
      </c>
    </row>
    <row r="182" spans="1:24" x14ac:dyDescent="0.25">
      <c r="A182" s="164">
        <v>164031</v>
      </c>
      <c r="B182" s="16">
        <v>29</v>
      </c>
      <c r="C182" s="165" t="s">
        <v>360</v>
      </c>
      <c r="E182" s="179" t="s">
        <v>466</v>
      </c>
      <c r="F182" s="59" t="str">
        <f t="shared" si="34"/>
        <v>136104</v>
      </c>
      <c r="G182" s="180">
        <f t="shared" si="28"/>
        <v>29</v>
      </c>
      <c r="H182" s="59" t="str">
        <f t="shared" si="35"/>
        <v/>
      </c>
      <c r="I182" s="59" t="str">
        <f>IF(H182="ADD",VLOOKUP(F182,'SAP Data'!$A$12:$B$1295,2,FALSE),"")</f>
        <v/>
      </c>
      <c r="J182" s="59"/>
      <c r="K182" s="181">
        <f t="shared" si="36"/>
        <v>29</v>
      </c>
      <c r="L182" s="150" t="s">
        <v>380</v>
      </c>
      <c r="M182" s="59">
        <f t="shared" si="29"/>
        <v>29</v>
      </c>
      <c r="N182" s="59">
        <f t="shared" si="32"/>
        <v>29</v>
      </c>
      <c r="O182" s="59"/>
      <c r="P182" s="59">
        <f t="shared" si="33"/>
        <v>29</v>
      </c>
      <c r="Q182" s="151" t="str">
        <f>VLOOKUP(L182,'SAP Data'!$A$7:$B$1304,2,FALSE)</f>
        <v>MAT &amp; SUPPLIES-ODORA</v>
      </c>
      <c r="S182" s="165" t="s">
        <v>1790</v>
      </c>
      <c r="T182" s="164">
        <v>500128</v>
      </c>
      <c r="U182" s="16" t="str">
        <f t="shared" si="30"/>
        <v/>
      </c>
      <c r="V182" s="174" t="s">
        <v>3741</v>
      </c>
      <c r="W182" s="175" t="s">
        <v>3741</v>
      </c>
      <c r="X182" s="264" t="e">
        <f t="shared" si="31"/>
        <v>#N/A</v>
      </c>
    </row>
    <row r="183" spans="1:24" x14ac:dyDescent="0.25">
      <c r="A183" s="164" t="s">
        <v>359</v>
      </c>
      <c r="B183" s="16">
        <v>29</v>
      </c>
      <c r="C183" s="165" t="s">
        <v>360</v>
      </c>
      <c r="E183" s="179" t="s">
        <v>469</v>
      </c>
      <c r="F183" s="59" t="str">
        <f t="shared" si="34"/>
        <v>136105</v>
      </c>
      <c r="G183" s="180">
        <f t="shared" si="28"/>
        <v>29</v>
      </c>
      <c r="H183" s="59" t="str">
        <f t="shared" si="35"/>
        <v/>
      </c>
      <c r="I183" s="59" t="str">
        <f>IF(H183="ADD",VLOOKUP(F183,'SAP Data'!$A$12:$B$1295,2,FALSE),"")</f>
        <v/>
      </c>
      <c r="J183" s="59"/>
      <c r="K183" s="181">
        <f t="shared" si="36"/>
        <v>29</v>
      </c>
      <c r="L183" s="150" t="s">
        <v>383</v>
      </c>
      <c r="M183" s="59">
        <f t="shared" si="29"/>
        <v>29</v>
      </c>
      <c r="N183" s="59">
        <f t="shared" si="32"/>
        <v>29</v>
      </c>
      <c r="O183" s="59"/>
      <c r="P183" s="59">
        <f t="shared" si="33"/>
        <v>29</v>
      </c>
      <c r="Q183" s="151" t="str">
        <f>VLOOKUP(L183,'SAP Data'!$A$7:$B$1304,2,FALSE)</f>
        <v>INVENTORY-OFFICE SUP</v>
      </c>
      <c r="S183" s="165" t="s">
        <v>1792</v>
      </c>
      <c r="T183" s="164">
        <v>500133</v>
      </c>
      <c r="U183" s="16" t="str">
        <f t="shared" si="30"/>
        <v/>
      </c>
      <c r="V183" s="174" t="s">
        <v>3741</v>
      </c>
      <c r="W183" s="175" t="s">
        <v>3741</v>
      </c>
      <c r="X183" s="264" t="e">
        <f t="shared" si="31"/>
        <v>#N/A</v>
      </c>
    </row>
    <row r="184" spans="1:24" x14ac:dyDescent="0.25">
      <c r="A184" s="164" t="s">
        <v>404</v>
      </c>
      <c r="B184" s="16">
        <v>29</v>
      </c>
      <c r="C184" s="165" t="s">
        <v>405</v>
      </c>
      <c r="E184" s="179" t="s">
        <v>1797</v>
      </c>
      <c r="F184" s="59" t="str">
        <f t="shared" si="34"/>
        <v>174008</v>
      </c>
      <c r="G184" s="180">
        <f t="shared" si="28"/>
        <v>0</v>
      </c>
      <c r="H184" s="59" t="str">
        <f t="shared" si="35"/>
        <v>ADD</v>
      </c>
      <c r="I184" s="59" t="str">
        <f>IF(H184="ADD",VLOOKUP(F184,'SAP Data'!$A$12:$B$1295,2,FALSE),"")</f>
        <v>PROP HELD FOR SALE</v>
      </c>
      <c r="J184" s="59">
        <v>29</v>
      </c>
      <c r="K184" s="181">
        <f>IF(G184&gt;0,G184,J184)</f>
        <v>29</v>
      </c>
      <c r="L184" s="150" t="s">
        <v>386</v>
      </c>
      <c r="M184" s="59">
        <f t="shared" si="29"/>
        <v>29</v>
      </c>
      <c r="N184" s="59">
        <f t="shared" si="32"/>
        <v>29</v>
      </c>
      <c r="O184" s="59"/>
      <c r="P184" s="59">
        <f t="shared" si="33"/>
        <v>29</v>
      </c>
      <c r="Q184" s="151" t="str">
        <f>VLOOKUP(L184,'SAP Data'!$A$7:$B$1304,2,FALSE)</f>
        <v>MAT &amp; SUPP-DIESEL AU</v>
      </c>
      <c r="S184" s="165" t="s">
        <v>405</v>
      </c>
      <c r="T184" s="164" t="s">
        <v>406</v>
      </c>
      <c r="U184" s="16" t="str">
        <f t="shared" si="30"/>
        <v>165008</v>
      </c>
      <c r="V184" s="174">
        <v>29</v>
      </c>
      <c r="W184" s="175">
        <v>29</v>
      </c>
      <c r="X184" s="264">
        <f t="shared" si="31"/>
        <v>0</v>
      </c>
    </row>
    <row r="185" spans="1:24" x14ac:dyDescent="0.25">
      <c r="A185" s="164" t="s">
        <v>407</v>
      </c>
      <c r="B185" s="16">
        <v>29</v>
      </c>
      <c r="C185" s="165" t="s">
        <v>408</v>
      </c>
      <c r="E185" s="179" t="s">
        <v>472</v>
      </c>
      <c r="F185" s="59" t="str">
        <f t="shared" si="34"/>
        <v>146031</v>
      </c>
      <c r="G185" s="180">
        <f t="shared" si="28"/>
        <v>17</v>
      </c>
      <c r="H185" s="59" t="str">
        <f t="shared" si="35"/>
        <v/>
      </c>
      <c r="I185" s="59" t="str">
        <f>IF(H185="ADD",VLOOKUP(F185,'SAP Data'!$A$12:$B$1295,2,FALSE),"")</f>
        <v/>
      </c>
      <c r="J185" s="59"/>
      <c r="K185" s="181">
        <f t="shared" si="36"/>
        <v>17</v>
      </c>
      <c r="L185" s="150" t="s">
        <v>389</v>
      </c>
      <c r="M185" s="59">
        <f t="shared" si="29"/>
        <v>29</v>
      </c>
      <c r="N185" s="59">
        <f t="shared" si="32"/>
        <v>29</v>
      </c>
      <c r="O185" s="59"/>
      <c r="P185" s="59">
        <f t="shared" si="33"/>
        <v>29</v>
      </c>
      <c r="Q185" s="151" t="str">
        <f>VLOOKUP(L185,'SAP Data'!$A$7:$B$1304,2,FALSE)</f>
        <v>MAT &amp; SUPP-UNLEADED</v>
      </c>
      <c r="S185" s="165" t="s">
        <v>408</v>
      </c>
      <c r="T185" s="164" t="s">
        <v>409</v>
      </c>
      <c r="U185" s="16" t="str">
        <f t="shared" si="30"/>
        <v>165009</v>
      </c>
      <c r="V185" s="174">
        <v>29</v>
      </c>
      <c r="W185" s="175">
        <v>29</v>
      </c>
      <c r="X185" s="264">
        <f t="shared" si="31"/>
        <v>0</v>
      </c>
    </row>
    <row r="186" spans="1:24" x14ac:dyDescent="0.25">
      <c r="A186" s="164" t="s">
        <v>410</v>
      </c>
      <c r="B186" s="16">
        <v>29</v>
      </c>
      <c r="C186" s="165" t="s">
        <v>411</v>
      </c>
      <c r="E186" s="179" t="s">
        <v>1626</v>
      </c>
      <c r="F186" s="59" t="str">
        <f t="shared" si="34"/>
        <v>146035</v>
      </c>
      <c r="G186" s="180">
        <f t="shared" si="28"/>
        <v>0</v>
      </c>
      <c r="H186" s="59" t="str">
        <f t="shared" si="35"/>
        <v>ADD</v>
      </c>
      <c r="I186" s="59" t="str">
        <f>IF(H186="ADD",VLOOKUP(F186,'SAP Data'!$A$12:$B$1295,2,FALSE),"")</f>
        <v>A/R INTERCO-NWNWTR</v>
      </c>
      <c r="J186" s="59">
        <v>17</v>
      </c>
      <c r="K186" s="181">
        <f t="shared" si="36"/>
        <v>17</v>
      </c>
      <c r="L186" s="150" t="s">
        <v>392</v>
      </c>
      <c r="M186" s="59">
        <f t="shared" si="29"/>
        <v>29</v>
      </c>
      <c r="N186" s="59">
        <f t="shared" si="32"/>
        <v>29</v>
      </c>
      <c r="O186" s="59"/>
      <c r="P186" s="59">
        <f t="shared" si="33"/>
        <v>29</v>
      </c>
      <c r="Q186" s="151" t="str">
        <f>VLOOKUP(L186,'SAP Data'!$A$7:$B$1304,2,FALSE)</f>
        <v>MAT &amp; SUPP-SMPE</v>
      </c>
      <c r="S186" s="165" t="s">
        <v>411</v>
      </c>
      <c r="T186" s="164" t="s">
        <v>412</v>
      </c>
      <c r="U186" s="16" t="str">
        <f t="shared" si="30"/>
        <v>165010</v>
      </c>
      <c r="V186" s="174">
        <v>29</v>
      </c>
      <c r="W186" s="175">
        <v>30</v>
      </c>
      <c r="X186" s="264">
        <f t="shared" si="31"/>
        <v>0</v>
      </c>
    </row>
    <row r="187" spans="1:24" x14ac:dyDescent="0.25">
      <c r="A187" s="164" t="s">
        <v>413</v>
      </c>
      <c r="B187" s="16">
        <v>29</v>
      </c>
      <c r="C187" s="165" t="s">
        <v>414</v>
      </c>
      <c r="E187" s="179" t="s">
        <v>475</v>
      </c>
      <c r="F187" s="59" t="str">
        <f t="shared" si="34"/>
        <v>146040</v>
      </c>
      <c r="G187" s="180">
        <f t="shared" si="28"/>
        <v>17</v>
      </c>
      <c r="H187" s="59" t="str">
        <f t="shared" si="35"/>
        <v/>
      </c>
      <c r="I187" s="59" t="str">
        <f>IF(H187="ADD",VLOOKUP(F187,'SAP Data'!$A$12:$B$1295,2,FALSE),"")</f>
        <v/>
      </c>
      <c r="J187" s="59"/>
      <c r="K187" s="181">
        <f t="shared" si="36"/>
        <v>17</v>
      </c>
      <c r="L187" s="150" t="s">
        <v>395</v>
      </c>
      <c r="M187" s="59">
        <f t="shared" si="29"/>
        <v>29</v>
      </c>
      <c r="N187" s="59">
        <f t="shared" si="32"/>
        <v>29</v>
      </c>
      <c r="O187" s="59"/>
      <c r="P187" s="59">
        <f t="shared" si="33"/>
        <v>29</v>
      </c>
      <c r="Q187" s="151" t="str">
        <f>VLOOKUP(L187,'SAP Data'!$A$7:$B$1304,2,FALSE)</f>
        <v>CONVERSION INV BALAN</v>
      </c>
      <c r="S187" s="165" t="s">
        <v>414</v>
      </c>
      <c r="T187" s="164" t="s">
        <v>415</v>
      </c>
      <c r="U187" s="16" t="str">
        <f t="shared" si="30"/>
        <v>165011</v>
      </c>
      <c r="V187" s="174">
        <v>29</v>
      </c>
      <c r="W187" s="175">
        <v>29</v>
      </c>
      <c r="X187" s="264">
        <f t="shared" si="31"/>
        <v>0</v>
      </c>
    </row>
    <row r="188" spans="1:24" x14ac:dyDescent="0.25">
      <c r="A188" s="164" t="s">
        <v>416</v>
      </c>
      <c r="B188" s="16">
        <v>29</v>
      </c>
      <c r="C188" s="165" t="s">
        <v>417</v>
      </c>
      <c r="E188" s="179" t="s">
        <v>478</v>
      </c>
      <c r="F188" s="59" t="str">
        <f t="shared" si="34"/>
        <v>146042</v>
      </c>
      <c r="G188" s="180">
        <f t="shared" si="28"/>
        <v>17</v>
      </c>
      <c r="H188" s="59" t="str">
        <f t="shared" si="35"/>
        <v/>
      </c>
      <c r="I188" s="59" t="str">
        <f>IF(H188="ADD",VLOOKUP(F188,'SAP Data'!$A$12:$B$1295,2,FALSE),"")</f>
        <v/>
      </c>
      <c r="J188" s="59"/>
      <c r="K188" s="181">
        <f t="shared" si="36"/>
        <v>17</v>
      </c>
      <c r="L188" s="150" t="s">
        <v>398</v>
      </c>
      <c r="M188" s="59">
        <f t="shared" si="29"/>
        <v>29</v>
      </c>
      <c r="N188" s="59">
        <f t="shared" si="32"/>
        <v>29</v>
      </c>
      <c r="O188" s="59"/>
      <c r="P188" s="59">
        <f t="shared" si="33"/>
        <v>29</v>
      </c>
      <c r="Q188" s="151" t="str">
        <f>VLOOKUP(L188,'SAP Data'!$A$7:$B$1304,2,FALSE)</f>
        <v>STORES EXP-INV ADJ</v>
      </c>
      <c r="S188" s="165" t="s">
        <v>417</v>
      </c>
      <c r="T188" s="164" t="s">
        <v>418</v>
      </c>
      <c r="U188" s="16" t="str">
        <f t="shared" si="30"/>
        <v>165012</v>
      </c>
      <c r="V188" s="174">
        <v>29</v>
      </c>
      <c r="W188" s="175">
        <v>29</v>
      </c>
      <c r="X188" s="264">
        <f t="shared" si="31"/>
        <v>0</v>
      </c>
    </row>
    <row r="189" spans="1:24" x14ac:dyDescent="0.25">
      <c r="A189" s="164" t="s">
        <v>419</v>
      </c>
      <c r="B189" s="16">
        <v>29</v>
      </c>
      <c r="C189" s="165" t="s">
        <v>420</v>
      </c>
      <c r="E189" s="179" t="s">
        <v>481</v>
      </c>
      <c r="F189" s="59" t="str">
        <f t="shared" si="34"/>
        <v>146050</v>
      </c>
      <c r="G189" s="180">
        <f t="shared" si="28"/>
        <v>17</v>
      </c>
      <c r="H189" s="59" t="str">
        <f t="shared" si="35"/>
        <v/>
      </c>
      <c r="I189" s="59" t="str">
        <f>IF(H189="ADD",VLOOKUP(F189,'SAP Data'!$A$12:$B$1295,2,FALSE),"")</f>
        <v/>
      </c>
      <c r="J189" s="59"/>
      <c r="K189" s="181">
        <f t="shared" si="36"/>
        <v>17</v>
      </c>
      <c r="L189" s="150" t="s">
        <v>401</v>
      </c>
      <c r="M189" s="59">
        <f t="shared" si="29"/>
        <v>29</v>
      </c>
      <c r="N189" s="59">
        <f t="shared" si="32"/>
        <v>29</v>
      </c>
      <c r="O189" s="59"/>
      <c r="P189" s="59">
        <f t="shared" si="33"/>
        <v>29</v>
      </c>
      <c r="Q189" s="151" t="str">
        <f>VLOOKUP(L189,'SAP Data'!$A$7:$B$1304,2,FALSE)</f>
        <v>STORES EXP-FREIGHT</v>
      </c>
      <c r="S189" s="165" t="s">
        <v>420</v>
      </c>
      <c r="T189" s="164" t="s">
        <v>421</v>
      </c>
      <c r="U189" s="16" t="str">
        <f t="shared" si="30"/>
        <v>165013</v>
      </c>
      <c r="V189" s="174">
        <v>29</v>
      </c>
      <c r="W189" s="175">
        <v>29</v>
      </c>
      <c r="X189" s="264">
        <f t="shared" si="31"/>
        <v>0</v>
      </c>
    </row>
    <row r="190" spans="1:24" x14ac:dyDescent="0.25">
      <c r="A190" s="164" t="s">
        <v>422</v>
      </c>
      <c r="B190" s="16">
        <v>29</v>
      </c>
      <c r="C190" s="165" t="s">
        <v>423</v>
      </c>
      <c r="E190" s="179" t="s">
        <v>484</v>
      </c>
      <c r="F190" s="59" t="str">
        <f t="shared" si="34"/>
        <v>146060</v>
      </c>
      <c r="G190" s="180">
        <f t="shared" si="28"/>
        <v>17</v>
      </c>
      <c r="H190" s="59" t="str">
        <f t="shared" si="35"/>
        <v/>
      </c>
      <c r="I190" s="59" t="str">
        <f>IF(H190="ADD",VLOOKUP(F190,'SAP Data'!$A$12:$B$1295,2,FALSE),"")</f>
        <v/>
      </c>
      <c r="J190" s="59"/>
      <c r="K190" s="181">
        <f t="shared" si="36"/>
        <v>17</v>
      </c>
      <c r="L190" s="150" t="s">
        <v>1791</v>
      </c>
      <c r="M190" s="59" t="e">
        <f t="shared" si="29"/>
        <v>#N/A</v>
      </c>
      <c r="N190" s="59" t="str">
        <f t="shared" si="32"/>
        <v>ADD</v>
      </c>
      <c r="O190" s="59"/>
      <c r="P190" s="59" t="str">
        <f t="shared" si="33"/>
        <v>ADD</v>
      </c>
      <c r="Q190" s="151" t="str">
        <f>VLOOKUP(L190,'SAP Data'!$A$7:$B$1304,2,FALSE)</f>
        <v>PREPAIDS &amp; OTHER</v>
      </c>
      <c r="S190" s="165" t="s">
        <v>423</v>
      </c>
      <c r="T190" s="164" t="s">
        <v>424</v>
      </c>
      <c r="U190" s="16" t="str">
        <f t="shared" si="30"/>
        <v>165014</v>
      </c>
      <c r="V190" s="174">
        <v>29</v>
      </c>
      <c r="W190" s="175">
        <v>30</v>
      </c>
      <c r="X190" s="264">
        <f t="shared" si="31"/>
        <v>0</v>
      </c>
    </row>
    <row r="191" spans="1:24" x14ac:dyDescent="0.25">
      <c r="A191" s="164" t="s">
        <v>425</v>
      </c>
      <c r="B191" s="16">
        <v>29</v>
      </c>
      <c r="C191" s="165" t="s">
        <v>426</v>
      </c>
      <c r="E191" s="179" t="s">
        <v>487</v>
      </c>
      <c r="F191" s="59" t="str">
        <f t="shared" si="34"/>
        <v>146905</v>
      </c>
      <c r="G191" s="180">
        <f t="shared" si="28"/>
        <v>17</v>
      </c>
      <c r="H191" s="59" t="str">
        <f t="shared" si="35"/>
        <v/>
      </c>
      <c r="I191" s="59" t="str">
        <f>IF(H191="ADD",VLOOKUP(F191,'SAP Data'!$A$12:$B$1295,2,FALSE),"")</f>
        <v/>
      </c>
      <c r="J191" s="59"/>
      <c r="K191" s="181">
        <f t="shared" si="36"/>
        <v>17</v>
      </c>
      <c r="L191" s="150" t="s">
        <v>1793</v>
      </c>
      <c r="M191" s="59" t="e">
        <f t="shared" si="29"/>
        <v>#N/A</v>
      </c>
      <c r="N191" s="59" t="str">
        <f t="shared" si="32"/>
        <v>ADD</v>
      </c>
      <c r="O191" s="59"/>
      <c r="P191" s="59" t="str">
        <f t="shared" si="33"/>
        <v>ADD</v>
      </c>
      <c r="Q191" s="151" t="str">
        <f>VLOOKUP(L191,'SAP Data'!$A$7:$B$1304,2,FALSE)</f>
        <v>PREPAIDS</v>
      </c>
      <c r="S191" s="165" t="s">
        <v>426</v>
      </c>
      <c r="T191" s="164" t="s">
        <v>427</v>
      </c>
      <c r="U191" s="16" t="str">
        <f t="shared" si="30"/>
        <v>165015</v>
      </c>
      <c r="V191" s="174">
        <v>29</v>
      </c>
      <c r="W191" s="175">
        <v>29</v>
      </c>
      <c r="X191" s="264">
        <f t="shared" si="31"/>
        <v>0</v>
      </c>
    </row>
    <row r="192" spans="1:24" x14ac:dyDescent="0.25">
      <c r="A192" s="164" t="s">
        <v>428</v>
      </c>
      <c r="B192" s="16">
        <v>29</v>
      </c>
      <c r="C192" s="165" t="s">
        <v>429</v>
      </c>
      <c r="E192" s="179" t="s">
        <v>490</v>
      </c>
      <c r="F192" s="59" t="str">
        <f t="shared" si="34"/>
        <v>146920</v>
      </c>
      <c r="G192" s="180">
        <f t="shared" si="28"/>
        <v>17</v>
      </c>
      <c r="H192" s="59" t="str">
        <f t="shared" si="35"/>
        <v/>
      </c>
      <c r="I192" s="59" t="str">
        <f>IF(H192="ADD",VLOOKUP(F192,'SAP Data'!$A$12:$B$1295,2,FALSE),"")</f>
        <v/>
      </c>
      <c r="J192" s="59"/>
      <c r="K192" s="181">
        <f t="shared" si="36"/>
        <v>17</v>
      </c>
      <c r="L192" s="150" t="s">
        <v>404</v>
      </c>
      <c r="M192" s="59">
        <f t="shared" si="29"/>
        <v>29</v>
      </c>
      <c r="N192" s="59">
        <f t="shared" si="32"/>
        <v>29</v>
      </c>
      <c r="O192" s="59"/>
      <c r="P192" s="59">
        <f t="shared" si="33"/>
        <v>29</v>
      </c>
      <c r="Q192" s="151" t="str">
        <f>VLOOKUP(L192,'SAP Data'!$A$7:$B$1304,2,FALSE)</f>
        <v>PREPMTS-NOTE DISC</v>
      </c>
      <c r="S192" s="165" t="s">
        <v>429</v>
      </c>
      <c r="T192" s="164" t="s">
        <v>430</v>
      </c>
      <c r="U192" s="16" t="str">
        <f t="shared" si="30"/>
        <v>165018</v>
      </c>
      <c r="V192" s="174">
        <v>29</v>
      </c>
      <c r="W192" s="175">
        <v>29</v>
      </c>
      <c r="X192" s="264">
        <f t="shared" si="31"/>
        <v>0</v>
      </c>
    </row>
    <row r="193" spans="1:24" x14ac:dyDescent="0.25">
      <c r="A193" s="164" t="s">
        <v>431</v>
      </c>
      <c r="B193" s="16">
        <v>29</v>
      </c>
      <c r="C193" s="165" t="s">
        <v>432</v>
      </c>
      <c r="E193" s="179" t="s">
        <v>1806</v>
      </c>
      <c r="F193" s="59" t="str">
        <f t="shared" si="34"/>
        <v>146010</v>
      </c>
      <c r="G193" s="180">
        <f t="shared" si="28"/>
        <v>0</v>
      </c>
      <c r="H193" s="59" t="str">
        <f t="shared" si="35"/>
        <v>ADD</v>
      </c>
      <c r="I193" s="59" t="str">
        <f>IF(H193="ADD",VLOOKUP(F193,'SAP Data'!$A$12:$B$1295,2,FALSE),"")</f>
        <v>A/R INTERCO-HLD</v>
      </c>
      <c r="J193" s="59">
        <v>17</v>
      </c>
      <c r="K193" s="181">
        <f t="shared" si="36"/>
        <v>17</v>
      </c>
      <c r="L193" s="150" t="s">
        <v>407</v>
      </c>
      <c r="M193" s="59">
        <f t="shared" si="29"/>
        <v>29</v>
      </c>
      <c r="N193" s="59">
        <f t="shared" si="32"/>
        <v>29</v>
      </c>
      <c r="O193" s="59"/>
      <c r="P193" s="59">
        <f t="shared" si="33"/>
        <v>29</v>
      </c>
      <c r="Q193" s="151" t="str">
        <f>VLOOKUP(L193,'SAP Data'!$A$7:$B$1304,2,FALSE)</f>
        <v>PREPMTS-NETWORK HARD</v>
      </c>
      <c r="S193" s="165" t="s">
        <v>432</v>
      </c>
      <c r="T193" s="164" t="s">
        <v>433</v>
      </c>
      <c r="U193" s="16" t="str">
        <f t="shared" si="30"/>
        <v>165019</v>
      </c>
      <c r="V193" s="174">
        <v>29</v>
      </c>
      <c r="W193" s="175">
        <v>29</v>
      </c>
      <c r="X193" s="264">
        <f t="shared" si="31"/>
        <v>0</v>
      </c>
    </row>
    <row r="194" spans="1:24" x14ac:dyDescent="0.25">
      <c r="A194" s="164" t="s">
        <v>434</v>
      </c>
      <c r="B194" s="16">
        <v>29</v>
      </c>
      <c r="C194" s="165" t="s">
        <v>435</v>
      </c>
      <c r="E194" s="282" t="s">
        <v>3749</v>
      </c>
      <c r="F194" s="182" t="str">
        <f t="shared" ref="F194:F195" si="37">RIGHT(E194,6)</f>
        <v>146012</v>
      </c>
      <c r="G194" s="283">
        <f t="shared" si="28"/>
        <v>17</v>
      </c>
      <c r="H194" s="182" t="str">
        <f t="shared" ref="H194:H195" si="38">IF(G194=0,"ADD","")</f>
        <v/>
      </c>
      <c r="I194" s="182" t="str">
        <f>IF(H194="ADD",VLOOKUP(F194,'SAP Data'!$A$12:$B$1295,2,FALSE),"")</f>
        <v/>
      </c>
      <c r="J194" s="182"/>
      <c r="K194" s="284">
        <f t="shared" ref="K194:K195" si="39">IF(G194&gt;0,G194,J194)</f>
        <v>17</v>
      </c>
      <c r="L194" s="150" t="s">
        <v>410</v>
      </c>
      <c r="M194" s="59">
        <f t="shared" si="29"/>
        <v>29</v>
      </c>
      <c r="N194" s="59">
        <f t="shared" si="32"/>
        <v>29</v>
      </c>
      <c r="O194" s="59"/>
      <c r="P194" s="59">
        <f t="shared" si="33"/>
        <v>29</v>
      </c>
      <c r="Q194" s="151" t="str">
        <f>VLOOKUP(L194,'SAP Data'!$A$7:$B$1304,2,FALSE)</f>
        <v>VIRTUAL STORAGE</v>
      </c>
      <c r="S194" s="165" t="s">
        <v>435</v>
      </c>
      <c r="T194" s="164" t="s">
        <v>436</v>
      </c>
      <c r="U194" s="16" t="str">
        <f t="shared" si="30"/>
        <v>165020</v>
      </c>
      <c r="V194" s="174">
        <v>29</v>
      </c>
      <c r="W194" s="175">
        <v>29</v>
      </c>
      <c r="X194" s="264">
        <f t="shared" si="31"/>
        <v>0</v>
      </c>
    </row>
    <row r="195" spans="1:24" x14ac:dyDescent="0.25">
      <c r="A195" s="164" t="s">
        <v>437</v>
      </c>
      <c r="B195" s="16">
        <v>29</v>
      </c>
      <c r="C195" s="165" t="s">
        <v>438</v>
      </c>
      <c r="E195" s="282" t="s">
        <v>3751</v>
      </c>
      <c r="F195" s="182" t="str">
        <f t="shared" si="37"/>
        <v>146013</v>
      </c>
      <c r="G195" s="283">
        <f t="shared" si="28"/>
        <v>17</v>
      </c>
      <c r="H195" s="182" t="str">
        <f t="shared" si="38"/>
        <v/>
      </c>
      <c r="I195" s="182" t="str">
        <f>IF(H195="ADD",VLOOKUP(F195,'SAP Data'!$A$12:$B$1295,2,FALSE),"")</f>
        <v/>
      </c>
      <c r="J195" s="182"/>
      <c r="K195" s="284">
        <f t="shared" si="39"/>
        <v>17</v>
      </c>
      <c r="L195" s="150" t="s">
        <v>413</v>
      </c>
      <c r="M195" s="59">
        <f t="shared" si="29"/>
        <v>29</v>
      </c>
      <c r="N195" s="59">
        <f t="shared" si="32"/>
        <v>29</v>
      </c>
      <c r="O195" s="59"/>
      <c r="P195" s="59">
        <f t="shared" si="33"/>
        <v>29</v>
      </c>
      <c r="Q195" s="151" t="str">
        <f>VLOOKUP(L195,'SAP Data'!$A$7:$B$1304,2,FALSE)</f>
        <v>PREPMTS-PROP TAXES</v>
      </c>
      <c r="S195" s="165" t="s">
        <v>438</v>
      </c>
      <c r="T195" s="164" t="s">
        <v>439</v>
      </c>
      <c r="U195" s="16" t="str">
        <f t="shared" si="30"/>
        <v>165021</v>
      </c>
      <c r="V195" s="174">
        <v>29</v>
      </c>
      <c r="W195" s="175">
        <v>29</v>
      </c>
      <c r="X195" s="264">
        <f t="shared" si="31"/>
        <v>0</v>
      </c>
    </row>
    <row r="196" spans="1:24" x14ac:dyDescent="0.25">
      <c r="A196" s="164" t="s">
        <v>440</v>
      </c>
      <c r="B196" s="16">
        <v>29</v>
      </c>
      <c r="C196" s="165" t="s">
        <v>441</v>
      </c>
      <c r="E196" s="179" t="s">
        <v>493</v>
      </c>
      <c r="F196" s="59" t="str">
        <f t="shared" si="34"/>
        <v>146016</v>
      </c>
      <c r="G196" s="180">
        <f t="shared" si="28"/>
        <v>17</v>
      </c>
      <c r="H196" s="59" t="str">
        <f t="shared" si="35"/>
        <v/>
      </c>
      <c r="I196" s="59" t="str">
        <f>IF(H196="ADD",VLOOKUP(F196,'SAP Data'!$A$12:$B$1295,2,FALSE),"")</f>
        <v/>
      </c>
      <c r="J196" s="59"/>
      <c r="K196" s="181">
        <f t="shared" si="36"/>
        <v>17</v>
      </c>
      <c r="L196" s="150" t="s">
        <v>416</v>
      </c>
      <c r="M196" s="59">
        <f t="shared" si="29"/>
        <v>29</v>
      </c>
      <c r="N196" s="59">
        <f t="shared" si="32"/>
        <v>29</v>
      </c>
      <c r="O196" s="59"/>
      <c r="P196" s="59">
        <f t="shared" si="33"/>
        <v>29</v>
      </c>
      <c r="Q196" s="151" t="str">
        <f>VLOOKUP(L196,'SAP Data'!$A$7:$B$1304,2,FALSE)</f>
        <v>PREPMTS-OTHER TAXES</v>
      </c>
      <c r="S196" s="165" t="s">
        <v>441</v>
      </c>
      <c r="T196" s="164" t="s">
        <v>442</v>
      </c>
      <c r="U196" s="16" t="str">
        <f t="shared" si="30"/>
        <v>165031</v>
      </c>
      <c r="V196" s="174">
        <v>29</v>
      </c>
      <c r="W196" s="175">
        <v>29</v>
      </c>
      <c r="X196" s="264">
        <f t="shared" si="31"/>
        <v>0</v>
      </c>
    </row>
    <row r="197" spans="1:24" x14ac:dyDescent="0.25">
      <c r="A197" s="164" t="s">
        <v>443</v>
      </c>
      <c r="B197" s="16">
        <v>29</v>
      </c>
      <c r="C197" s="165" t="s">
        <v>444</v>
      </c>
      <c r="E197" s="179" t="s">
        <v>496</v>
      </c>
      <c r="F197" s="59" t="str">
        <f t="shared" si="34"/>
        <v>146096</v>
      </c>
      <c r="G197" s="180">
        <f t="shared" ref="G197:G260" si="40">SUMIF($A$5:$A$655,F197,$B$5:$B$655)</f>
        <v>17</v>
      </c>
      <c r="H197" s="59" t="str">
        <f t="shared" si="35"/>
        <v/>
      </c>
      <c r="I197" s="59" t="str">
        <f>IF(H197="ADD",VLOOKUP(F197,'SAP Data'!$A$12:$B$1295,2,FALSE),"")</f>
        <v/>
      </c>
      <c r="J197" s="59"/>
      <c r="K197" s="181">
        <f t="shared" si="36"/>
        <v>17</v>
      </c>
      <c r="L197" s="150" t="s">
        <v>419</v>
      </c>
      <c r="M197" s="59">
        <f t="shared" ref="M197:M260" si="41">VLOOKUP(L197,$F$5:$K$975,6,FALSE)</f>
        <v>29</v>
      </c>
      <c r="N197" s="59">
        <f t="shared" si="32"/>
        <v>29</v>
      </c>
      <c r="O197" s="59"/>
      <c r="P197" s="59">
        <f t="shared" si="33"/>
        <v>29</v>
      </c>
      <c r="Q197" s="151" t="str">
        <f>VLOOKUP(L197,'SAP Data'!$A$7:$B$1304,2,FALSE)</f>
        <v>Prepaid Income Tax</v>
      </c>
      <c r="S197" s="165" t="s">
        <v>444</v>
      </c>
      <c r="T197" s="164" t="s">
        <v>445</v>
      </c>
      <c r="U197" s="16" t="str">
        <f t="shared" si="30"/>
        <v>165070</v>
      </c>
      <c r="V197" s="174">
        <v>29</v>
      </c>
      <c r="W197" s="175">
        <v>29</v>
      </c>
      <c r="X197" s="264">
        <f t="shared" si="31"/>
        <v>0</v>
      </c>
    </row>
    <row r="198" spans="1:24" x14ac:dyDescent="0.25">
      <c r="A198" s="164" t="s">
        <v>446</v>
      </c>
      <c r="B198" s="16">
        <v>29</v>
      </c>
      <c r="C198" s="165" t="s">
        <v>447</v>
      </c>
      <c r="E198" s="179" t="s">
        <v>1808</v>
      </c>
      <c r="F198" s="59" t="str">
        <f t="shared" si="34"/>
        <v>146800</v>
      </c>
      <c r="G198" s="180">
        <f t="shared" si="40"/>
        <v>0</v>
      </c>
      <c r="H198" s="59" t="str">
        <f t="shared" si="35"/>
        <v>ADD</v>
      </c>
      <c r="I198" s="59" t="str">
        <f>IF(H198="ADD",VLOOKUP(F198,'SAP Data'!$A$12:$B$1295,2,FALSE),"")</f>
        <v>A/R TAX SHARE-HLD</v>
      </c>
      <c r="J198" s="59">
        <v>17</v>
      </c>
      <c r="K198" s="181">
        <f t="shared" si="36"/>
        <v>17</v>
      </c>
      <c r="L198" s="150" t="s">
        <v>422</v>
      </c>
      <c r="M198" s="59">
        <f t="shared" si="41"/>
        <v>29</v>
      </c>
      <c r="N198" s="59">
        <f t="shared" si="32"/>
        <v>29</v>
      </c>
      <c r="O198" s="59"/>
      <c r="P198" s="59">
        <f t="shared" si="33"/>
        <v>29</v>
      </c>
      <c r="Q198" s="151" t="str">
        <f>VLOOKUP(L198,'SAP Data'!$A$7:$B$1304,2,FALSE)</f>
        <v>VIRTUAL STORAGE-TMC</v>
      </c>
      <c r="S198" s="165" t="s">
        <v>447</v>
      </c>
      <c r="T198" s="164" t="s">
        <v>448</v>
      </c>
      <c r="U198" s="16" t="str">
        <f t="shared" ref="U198:U261" si="42">IF(T198&gt;30000000,RIGHT(T198,6),"")</f>
        <v>165071</v>
      </c>
      <c r="V198" s="174">
        <v>29</v>
      </c>
      <c r="W198" s="175">
        <v>29</v>
      </c>
      <c r="X198" s="264">
        <f t="shared" ref="X198:X261" si="43">VLOOKUP(V198,AA:AC,3,FALSE)</f>
        <v>0</v>
      </c>
    </row>
    <row r="199" spans="1:24" x14ac:dyDescent="0.25">
      <c r="A199" s="164" t="s">
        <v>449</v>
      </c>
      <c r="B199" s="16">
        <v>29</v>
      </c>
      <c r="C199" s="165" t="s">
        <v>450</v>
      </c>
      <c r="E199" s="179" t="s">
        <v>499</v>
      </c>
      <c r="F199" s="59" t="str">
        <f t="shared" si="34"/>
        <v>123016</v>
      </c>
      <c r="G199" s="180">
        <f t="shared" si="40"/>
        <v>20</v>
      </c>
      <c r="H199" s="59" t="str">
        <f t="shared" si="35"/>
        <v/>
      </c>
      <c r="I199" s="59" t="str">
        <f>IF(H199="ADD",VLOOKUP(F199,'SAP Data'!$A$12:$B$1295,2,FALSE),"")</f>
        <v/>
      </c>
      <c r="J199" s="59"/>
      <c r="K199" s="181">
        <f t="shared" si="36"/>
        <v>20</v>
      </c>
      <c r="L199" s="150" t="s">
        <v>425</v>
      </c>
      <c r="M199" s="59">
        <f t="shared" si="41"/>
        <v>29</v>
      </c>
      <c r="N199" s="59">
        <f t="shared" si="32"/>
        <v>29</v>
      </c>
      <c r="O199" s="59"/>
      <c r="P199" s="59">
        <f t="shared" si="33"/>
        <v>29</v>
      </c>
      <c r="Q199" s="151" t="str">
        <f>VLOOKUP(L199,'SAP Data'!$A$7:$B$1304,2,FALSE)</f>
        <v>PREPD LEASES &amp; MAINT</v>
      </c>
      <c r="S199" s="165" t="s">
        <v>450</v>
      </c>
      <c r="T199" s="164" t="s">
        <v>451</v>
      </c>
      <c r="U199" s="16" t="str">
        <f t="shared" si="42"/>
        <v>165130</v>
      </c>
      <c r="V199" s="174">
        <v>29</v>
      </c>
      <c r="W199" s="175">
        <v>29</v>
      </c>
      <c r="X199" s="264">
        <f t="shared" si="43"/>
        <v>0</v>
      </c>
    </row>
    <row r="200" spans="1:24" x14ac:dyDescent="0.25">
      <c r="A200" s="164" t="s">
        <v>452</v>
      </c>
      <c r="B200" s="16">
        <v>29</v>
      </c>
      <c r="C200" s="165" t="s">
        <v>453</v>
      </c>
      <c r="E200" s="179" t="s">
        <v>1633</v>
      </c>
      <c r="F200" s="59" t="str">
        <f t="shared" si="34"/>
        <v>123017</v>
      </c>
      <c r="G200" s="180">
        <f t="shared" si="40"/>
        <v>0</v>
      </c>
      <c r="H200" s="59" t="str">
        <f t="shared" si="35"/>
        <v>ADD</v>
      </c>
      <c r="I200" s="59" t="str">
        <f>IF(H200="ADD",VLOOKUP(F200,'SAP Data'!$A$12:$B$1295,2,FALSE),"")</f>
        <v>INVEST IN SUB-HLD</v>
      </c>
      <c r="J200" s="59">
        <v>17</v>
      </c>
      <c r="K200" s="181">
        <f t="shared" si="36"/>
        <v>17</v>
      </c>
      <c r="L200" s="150" t="s">
        <v>428</v>
      </c>
      <c r="M200" s="59">
        <f t="shared" si="41"/>
        <v>29</v>
      </c>
      <c r="N200" s="59">
        <f t="shared" si="32"/>
        <v>29</v>
      </c>
      <c r="O200" s="59"/>
      <c r="P200" s="59">
        <f t="shared" si="33"/>
        <v>29</v>
      </c>
      <c r="Q200" s="151" t="str">
        <f>VLOOKUP(L200,'SAP Data'!$A$7:$B$1304,2,FALSE)</f>
        <v>PREPAID NT SYSTEM EX</v>
      </c>
      <c r="S200" s="165" t="s">
        <v>453</v>
      </c>
      <c r="T200" s="164" t="s">
        <v>454</v>
      </c>
      <c r="U200" s="16" t="str">
        <f t="shared" si="42"/>
        <v>165131</v>
      </c>
      <c r="V200" s="174">
        <v>29</v>
      </c>
      <c r="W200" s="175">
        <v>29</v>
      </c>
      <c r="X200" s="264">
        <f t="shared" si="43"/>
        <v>0</v>
      </c>
    </row>
    <row r="201" spans="1:24" x14ac:dyDescent="0.25">
      <c r="A201" s="164" t="s">
        <v>833</v>
      </c>
      <c r="B201" s="16">
        <v>29</v>
      </c>
      <c r="C201" s="165" t="s">
        <v>834</v>
      </c>
      <c r="E201" s="179" t="s">
        <v>502</v>
      </c>
      <c r="F201" s="59" t="str">
        <f t="shared" si="34"/>
        <v>123030</v>
      </c>
      <c r="G201" s="180">
        <f t="shared" si="40"/>
        <v>14</v>
      </c>
      <c r="H201" s="59" t="str">
        <f t="shared" si="35"/>
        <v/>
      </c>
      <c r="I201" s="59" t="str">
        <f>IF(H201="ADD",VLOOKUP(F201,'SAP Data'!$A$12:$B$1295,2,FALSE),"")</f>
        <v/>
      </c>
      <c r="J201" s="59"/>
      <c r="K201" s="181">
        <f t="shared" si="36"/>
        <v>14</v>
      </c>
      <c r="L201" s="150" t="s">
        <v>431</v>
      </c>
      <c r="M201" s="59">
        <f t="shared" si="41"/>
        <v>29</v>
      </c>
      <c r="N201" s="59">
        <f t="shared" si="32"/>
        <v>29</v>
      </c>
      <c r="O201" s="59"/>
      <c r="P201" s="59">
        <f t="shared" si="33"/>
        <v>29</v>
      </c>
      <c r="Q201" s="151" t="str">
        <f>VLOOKUP(L201,'SAP Data'!$A$7:$B$1304,2,FALSE)</f>
        <v>PREPMTS-BONUS</v>
      </c>
      <c r="S201" s="165" t="s">
        <v>3492</v>
      </c>
      <c r="T201" s="164" t="s">
        <v>3493</v>
      </c>
      <c r="U201" s="16" t="str">
        <f t="shared" si="42"/>
        <v>165800</v>
      </c>
      <c r="V201" s="174" t="s">
        <v>3741</v>
      </c>
      <c r="W201" s="175" t="s">
        <v>3741</v>
      </c>
      <c r="X201" s="264" t="e">
        <f t="shared" si="43"/>
        <v>#N/A</v>
      </c>
    </row>
    <row r="202" spans="1:24" x14ac:dyDescent="0.25">
      <c r="A202" s="164">
        <v>172501</v>
      </c>
      <c r="B202" s="143">
        <v>7</v>
      </c>
      <c r="E202" s="179" t="s">
        <v>1635</v>
      </c>
      <c r="F202" s="59" t="str">
        <f t="shared" si="34"/>
        <v>123060</v>
      </c>
      <c r="G202" s="180">
        <f t="shared" si="40"/>
        <v>0</v>
      </c>
      <c r="H202" s="59" t="str">
        <f t="shared" si="35"/>
        <v>ADD</v>
      </c>
      <c r="I202" s="59" t="str">
        <f>IF(H202="ADD",VLOOKUP(F202,'SAP Data'!$A$12:$B$1295,2,FALSE),"")</f>
        <v>INVEST IN NWN WATER</v>
      </c>
      <c r="J202" s="59">
        <v>17</v>
      </c>
      <c r="K202" s="181">
        <f t="shared" si="36"/>
        <v>17</v>
      </c>
      <c r="L202" s="150" t="s">
        <v>434</v>
      </c>
      <c r="M202" s="59">
        <f t="shared" si="41"/>
        <v>29</v>
      </c>
      <c r="N202" s="59">
        <f t="shared" si="32"/>
        <v>29</v>
      </c>
      <c r="O202" s="59"/>
      <c r="P202" s="59">
        <f t="shared" si="33"/>
        <v>29</v>
      </c>
      <c r="Q202" s="151" t="str">
        <f>VLOOKUP(L202,'SAP Data'!$A$7:$B$1304,2,FALSE)</f>
        <v>PREPMTS-NETWORK OPER</v>
      </c>
      <c r="S202" s="165" t="s">
        <v>456</v>
      </c>
      <c r="T202" s="164" t="s">
        <v>457</v>
      </c>
      <c r="U202" s="16" t="str">
        <f t="shared" si="42"/>
        <v>174100</v>
      </c>
      <c r="V202" s="174">
        <v>29</v>
      </c>
      <c r="W202" s="175">
        <v>29</v>
      </c>
      <c r="X202" s="264">
        <f t="shared" si="43"/>
        <v>0</v>
      </c>
    </row>
    <row r="203" spans="1:24" x14ac:dyDescent="0.25">
      <c r="A203" s="164">
        <v>172502</v>
      </c>
      <c r="B203" s="143">
        <v>7</v>
      </c>
      <c r="E203" s="179" t="s">
        <v>505</v>
      </c>
      <c r="F203" s="59" t="str">
        <f t="shared" si="34"/>
        <v>123410</v>
      </c>
      <c r="G203" s="180">
        <f t="shared" si="40"/>
        <v>20</v>
      </c>
      <c r="H203" s="59" t="str">
        <f t="shared" si="35"/>
        <v/>
      </c>
      <c r="I203" s="59" t="str">
        <f>IF(H203="ADD",VLOOKUP(F203,'SAP Data'!$A$12:$B$1295,2,FALSE),"")</f>
        <v/>
      </c>
      <c r="J203" s="59"/>
      <c r="K203" s="181">
        <f t="shared" si="36"/>
        <v>20</v>
      </c>
      <c r="L203" s="150" t="s">
        <v>437</v>
      </c>
      <c r="M203" s="59">
        <f t="shared" si="41"/>
        <v>29</v>
      </c>
      <c r="N203" s="59">
        <f t="shared" si="32"/>
        <v>29</v>
      </c>
      <c r="O203" s="59"/>
      <c r="P203" s="59">
        <f t="shared" si="33"/>
        <v>29</v>
      </c>
      <c r="Q203" s="151" t="str">
        <f>VLOOKUP(L203,'SAP Data'!$A$7:$B$1304,2,FALSE)</f>
        <v>PRE-PD ANNUAL TRIMET</v>
      </c>
      <c r="S203" s="165" t="s">
        <v>1794</v>
      </c>
      <c r="T203" s="164">
        <v>500134</v>
      </c>
      <c r="U203" s="16" t="str">
        <f t="shared" si="42"/>
        <v/>
      </c>
      <c r="V203" s="174" t="s">
        <v>3741</v>
      </c>
      <c r="W203" s="175" t="s">
        <v>3741</v>
      </c>
      <c r="X203" s="264" t="e">
        <f t="shared" si="43"/>
        <v>#N/A</v>
      </c>
    </row>
    <row r="204" spans="1:24" x14ac:dyDescent="0.25">
      <c r="A204" s="164" t="s">
        <v>289</v>
      </c>
      <c r="B204" s="16">
        <v>29</v>
      </c>
      <c r="C204" s="165" t="s">
        <v>290</v>
      </c>
      <c r="E204" s="179" t="s">
        <v>508</v>
      </c>
      <c r="F204" s="59" t="str">
        <f t="shared" si="34"/>
        <v>124062</v>
      </c>
      <c r="G204" s="180">
        <f t="shared" si="40"/>
        <v>20</v>
      </c>
      <c r="H204" s="59" t="str">
        <f t="shared" si="35"/>
        <v/>
      </c>
      <c r="I204" s="59" t="str">
        <f>IF(H204="ADD",VLOOKUP(F204,'SAP Data'!$A$12:$B$1295,2,FALSE),"")</f>
        <v/>
      </c>
      <c r="J204" s="59"/>
      <c r="K204" s="181">
        <f t="shared" si="36"/>
        <v>20</v>
      </c>
      <c r="L204" s="150" t="s">
        <v>440</v>
      </c>
      <c r="M204" s="59">
        <f t="shared" si="41"/>
        <v>29</v>
      </c>
      <c r="N204" s="59">
        <f t="shared" si="32"/>
        <v>29</v>
      </c>
      <c r="O204" s="59"/>
      <c r="P204" s="59">
        <f t="shared" si="33"/>
        <v>29</v>
      </c>
      <c r="Q204" s="151" t="str">
        <f>VLOOKUP(L204,'SAP Data'!$A$7:$B$1304,2,FALSE)</f>
        <v>PREPMTS-INSURANCE</v>
      </c>
      <c r="S204" s="165" t="s">
        <v>459</v>
      </c>
      <c r="T204" s="164" t="s">
        <v>460</v>
      </c>
      <c r="U204" s="16" t="str">
        <f t="shared" si="42"/>
        <v>134200</v>
      </c>
      <c r="V204" s="174">
        <v>29</v>
      </c>
      <c r="W204" s="175">
        <v>29</v>
      </c>
      <c r="X204" s="264">
        <f t="shared" si="43"/>
        <v>0</v>
      </c>
    </row>
    <row r="205" spans="1:24" x14ac:dyDescent="0.25">
      <c r="A205" s="164" t="s">
        <v>292</v>
      </c>
      <c r="B205" s="16">
        <v>29</v>
      </c>
      <c r="C205" s="165" t="s">
        <v>293</v>
      </c>
      <c r="E205" s="179" t="s">
        <v>511</v>
      </c>
      <c r="F205" s="59" t="str">
        <f t="shared" si="34"/>
        <v>189006</v>
      </c>
      <c r="G205" s="180">
        <f t="shared" si="40"/>
        <v>23</v>
      </c>
      <c r="H205" s="59" t="str">
        <f t="shared" si="35"/>
        <v/>
      </c>
      <c r="I205" s="59" t="str">
        <f>IF(H205="ADD",VLOOKUP(F205,'SAP Data'!$A$12:$B$1295,2,FALSE),"")</f>
        <v/>
      </c>
      <c r="J205" s="59"/>
      <c r="K205" s="181">
        <f t="shared" si="36"/>
        <v>23</v>
      </c>
      <c r="L205" s="150" t="s">
        <v>443</v>
      </c>
      <c r="M205" s="59">
        <f t="shared" si="41"/>
        <v>29</v>
      </c>
      <c r="N205" s="59">
        <f t="shared" si="32"/>
        <v>29</v>
      </c>
      <c r="O205" s="59"/>
      <c r="P205" s="59">
        <f t="shared" si="33"/>
        <v>29</v>
      </c>
      <c r="Q205" s="151" t="str">
        <f>VLOOKUP(L205,'SAP Data'!$A$7:$B$1304,2,FALSE)</f>
        <v>PREPMTS-MISC</v>
      </c>
      <c r="S205" s="165" t="s">
        <v>462</v>
      </c>
      <c r="T205" s="164" t="s">
        <v>463</v>
      </c>
      <c r="U205" s="16" t="str">
        <f t="shared" si="42"/>
        <v>136100</v>
      </c>
      <c r="V205" s="174">
        <v>29</v>
      </c>
      <c r="W205" s="175">
        <v>29</v>
      </c>
      <c r="X205" s="264">
        <f t="shared" si="43"/>
        <v>0</v>
      </c>
    </row>
    <row r="206" spans="1:24" x14ac:dyDescent="0.25">
      <c r="A206" s="164" t="s">
        <v>1105</v>
      </c>
      <c r="B206" s="16">
        <v>23</v>
      </c>
      <c r="C206" s="165" t="s">
        <v>988</v>
      </c>
      <c r="E206" s="179" t="s">
        <v>514</v>
      </c>
      <c r="F206" s="59" t="str">
        <f t="shared" si="34"/>
        <v>189007</v>
      </c>
      <c r="G206" s="180">
        <f t="shared" si="40"/>
        <v>23</v>
      </c>
      <c r="H206" s="59" t="str">
        <f t="shared" si="35"/>
        <v/>
      </c>
      <c r="I206" s="59" t="str">
        <f>IF(H206="ADD",VLOOKUP(F206,'SAP Data'!$A$12:$B$1295,2,FALSE),"")</f>
        <v/>
      </c>
      <c r="J206" s="59"/>
      <c r="K206" s="181">
        <f t="shared" si="36"/>
        <v>23</v>
      </c>
      <c r="L206" s="150" t="s">
        <v>446</v>
      </c>
      <c r="M206" s="59">
        <f t="shared" si="41"/>
        <v>29</v>
      </c>
      <c r="N206" s="59">
        <f t="shared" si="32"/>
        <v>29</v>
      </c>
      <c r="O206" s="59"/>
      <c r="P206" s="59">
        <f t="shared" si="33"/>
        <v>29</v>
      </c>
      <c r="Q206" s="151" t="str">
        <f>VLOOKUP(L206,'SAP Data'!$A$7:$B$1304,2,FALSE)</f>
        <v>PPD STORAGE RENT</v>
      </c>
      <c r="S206" s="165" t="s">
        <v>465</v>
      </c>
      <c r="T206" s="164" t="s">
        <v>466</v>
      </c>
      <c r="U206" s="16" t="str">
        <f t="shared" si="42"/>
        <v>136104</v>
      </c>
      <c r="V206" s="174">
        <v>29</v>
      </c>
      <c r="W206" s="175">
        <v>29</v>
      </c>
      <c r="X206" s="264">
        <f t="shared" si="43"/>
        <v>0</v>
      </c>
    </row>
    <row r="207" spans="1:24" x14ac:dyDescent="0.25">
      <c r="A207" s="164" t="s">
        <v>455</v>
      </c>
      <c r="B207" s="16">
        <v>29</v>
      </c>
      <c r="C207" s="165" t="s">
        <v>456</v>
      </c>
      <c r="E207" s="179" t="s">
        <v>517</v>
      </c>
      <c r="F207" s="59" t="str">
        <f t="shared" si="34"/>
        <v>189008</v>
      </c>
      <c r="G207" s="180">
        <f t="shared" si="40"/>
        <v>23</v>
      </c>
      <c r="H207" s="59" t="str">
        <f t="shared" si="35"/>
        <v/>
      </c>
      <c r="I207" s="59" t="str">
        <f>IF(H207="ADD",VLOOKUP(F207,'SAP Data'!$A$12:$B$1295,2,FALSE),"")</f>
        <v/>
      </c>
      <c r="J207" s="59"/>
      <c r="K207" s="181">
        <f t="shared" si="36"/>
        <v>23</v>
      </c>
      <c r="L207" s="150" t="s">
        <v>449</v>
      </c>
      <c r="M207" s="59">
        <f t="shared" si="41"/>
        <v>29</v>
      </c>
      <c r="N207" s="59">
        <f t="shared" si="32"/>
        <v>29</v>
      </c>
      <c r="O207" s="59"/>
      <c r="P207" s="59">
        <f t="shared" si="33"/>
        <v>29</v>
      </c>
      <c r="Q207" s="151" t="str">
        <f>VLOOKUP(L207,'SAP Data'!$A$7:$B$1304,2,FALSE)</f>
        <v>PREPMTS-NPC DEM CHGE</v>
      </c>
      <c r="S207" s="165" t="s">
        <v>468</v>
      </c>
      <c r="T207" s="164" t="s">
        <v>469</v>
      </c>
      <c r="U207" s="16" t="str">
        <f t="shared" si="42"/>
        <v>136105</v>
      </c>
      <c r="V207" s="174">
        <v>29</v>
      </c>
      <c r="W207" s="175">
        <v>29</v>
      </c>
      <c r="X207" s="264">
        <f t="shared" si="43"/>
        <v>0</v>
      </c>
    </row>
    <row r="208" spans="1:24" x14ac:dyDescent="0.25">
      <c r="A208" s="164" t="s">
        <v>836</v>
      </c>
      <c r="B208" s="16">
        <v>23</v>
      </c>
      <c r="C208" s="165" t="s">
        <v>837</v>
      </c>
      <c r="E208" s="179" t="s">
        <v>520</v>
      </c>
      <c r="F208" s="59" t="str">
        <f t="shared" si="34"/>
        <v>189013</v>
      </c>
      <c r="G208" s="180">
        <f t="shared" si="40"/>
        <v>23</v>
      </c>
      <c r="H208" s="59" t="str">
        <f t="shared" si="35"/>
        <v/>
      </c>
      <c r="I208" s="59" t="str">
        <f>IF(H208="ADD",VLOOKUP(F208,'SAP Data'!$A$12:$B$1295,2,FALSE),"")</f>
        <v/>
      </c>
      <c r="J208" s="59"/>
      <c r="K208" s="181">
        <f t="shared" si="36"/>
        <v>23</v>
      </c>
      <c r="L208" s="150" t="s">
        <v>452</v>
      </c>
      <c r="M208" s="59">
        <f t="shared" si="41"/>
        <v>29</v>
      </c>
      <c r="N208" s="59">
        <f t="shared" si="32"/>
        <v>29</v>
      </c>
      <c r="O208" s="59"/>
      <c r="P208" s="59">
        <f t="shared" si="33"/>
        <v>29</v>
      </c>
      <c r="Q208" s="151" t="str">
        <f>VLOOKUP(L208,'SAP Data'!$A$7:$B$1304,2,FALSE)</f>
        <v>PREPMTS-DEC-NOV DEM</v>
      </c>
      <c r="S208" s="165" t="s">
        <v>3610</v>
      </c>
      <c r="T208" s="164" t="s">
        <v>3611</v>
      </c>
      <c r="U208" s="16" t="str">
        <f t="shared" si="42"/>
        <v>172502</v>
      </c>
      <c r="V208" s="174">
        <v>29</v>
      </c>
      <c r="W208" s="175" t="s">
        <v>3741</v>
      </c>
      <c r="X208" s="264">
        <f t="shared" si="43"/>
        <v>0</v>
      </c>
    </row>
    <row r="209" spans="1:24" x14ac:dyDescent="0.25">
      <c r="A209" s="164" t="s">
        <v>987</v>
      </c>
      <c r="B209" s="16">
        <v>23</v>
      </c>
      <c r="C209" s="165" t="s">
        <v>988</v>
      </c>
      <c r="E209" s="179" t="s">
        <v>523</v>
      </c>
      <c r="F209" s="59" t="str">
        <f t="shared" si="34"/>
        <v>192630</v>
      </c>
      <c r="G209" s="180">
        <f t="shared" si="40"/>
        <v>23</v>
      </c>
      <c r="H209" s="59" t="str">
        <f t="shared" si="35"/>
        <v/>
      </c>
      <c r="I209" s="59" t="str">
        <f>IF(H209="ADD",VLOOKUP(F209,'SAP Data'!$A$12:$B$1295,2,FALSE),"")</f>
        <v/>
      </c>
      <c r="J209" s="59"/>
      <c r="K209" s="181">
        <f t="shared" si="36"/>
        <v>23</v>
      </c>
      <c r="L209" s="150" t="s">
        <v>3552</v>
      </c>
      <c r="M209" s="59" t="e">
        <f t="shared" si="41"/>
        <v>#N/A</v>
      </c>
      <c r="N209" s="59" t="str">
        <f t="shared" si="32"/>
        <v>ADD</v>
      </c>
      <c r="O209" s="59"/>
      <c r="P209" s="59" t="str">
        <f t="shared" si="33"/>
        <v>ADD</v>
      </c>
      <c r="Q209" s="151" t="str">
        <f>VLOOKUP(L209,'SAP Data'!$A$7:$B$1304,2,FALSE)</f>
        <v>OTHER AS - LEASE IND</v>
      </c>
      <c r="S209" s="165" t="s">
        <v>1796</v>
      </c>
      <c r="T209" s="164" t="s">
        <v>1797</v>
      </c>
      <c r="U209" s="16" t="str">
        <f t="shared" si="42"/>
        <v>174008</v>
      </c>
      <c r="V209" s="174">
        <v>29</v>
      </c>
      <c r="W209" s="175" t="s">
        <v>3741</v>
      </c>
      <c r="X209" s="264">
        <f t="shared" si="43"/>
        <v>0</v>
      </c>
    </row>
    <row r="210" spans="1:24" x14ac:dyDescent="0.25">
      <c r="A210" s="164" t="s">
        <v>989</v>
      </c>
      <c r="B210" s="16">
        <v>23</v>
      </c>
      <c r="C210" s="165" t="s">
        <v>990</v>
      </c>
      <c r="E210" s="179" t="s">
        <v>525</v>
      </c>
      <c r="F210" s="59" t="str">
        <f t="shared" si="34"/>
        <v>192635</v>
      </c>
      <c r="G210" s="180">
        <f t="shared" si="40"/>
        <v>23</v>
      </c>
      <c r="H210" s="59" t="str">
        <f t="shared" si="35"/>
        <v/>
      </c>
      <c r="I210" s="59" t="str">
        <f>IF(H210="ADD",VLOOKUP(F210,'SAP Data'!$A$12:$B$1295,2,FALSE),"")</f>
        <v/>
      </c>
      <c r="J210" s="59"/>
      <c r="K210" s="181">
        <f t="shared" si="36"/>
        <v>23</v>
      </c>
      <c r="L210" s="150" t="s">
        <v>455</v>
      </c>
      <c r="M210" s="59">
        <f t="shared" si="41"/>
        <v>29</v>
      </c>
      <c r="N210" s="59">
        <f t="shared" si="32"/>
        <v>29</v>
      </c>
      <c r="O210" s="59"/>
      <c r="P210" s="59">
        <f t="shared" si="33"/>
        <v>29</v>
      </c>
      <c r="Q210" s="151" t="str">
        <f>VLOOKUP(L210,'SAP Data'!$A$7:$B$1304,2,FALSE)</f>
        <v>WC INS Recover - ST</v>
      </c>
      <c r="S210" s="165" t="s">
        <v>1798</v>
      </c>
      <c r="T210" s="164">
        <v>500111</v>
      </c>
      <c r="U210" s="16" t="str">
        <f t="shared" si="42"/>
        <v/>
      </c>
      <c r="V210" s="174" t="s">
        <v>3741</v>
      </c>
      <c r="W210" s="175" t="s">
        <v>3741</v>
      </c>
      <c r="X210" s="264" t="e">
        <f t="shared" si="43"/>
        <v>#N/A</v>
      </c>
    </row>
    <row r="211" spans="1:24" x14ac:dyDescent="0.25">
      <c r="A211" s="164" t="s">
        <v>991</v>
      </c>
      <c r="B211" s="16">
        <v>23</v>
      </c>
      <c r="C211" s="165" t="s">
        <v>992</v>
      </c>
      <c r="E211" s="179" t="s">
        <v>528</v>
      </c>
      <c r="F211" s="59" t="str">
        <f t="shared" si="34"/>
        <v>192637</v>
      </c>
      <c r="G211" s="180">
        <f t="shared" si="40"/>
        <v>23</v>
      </c>
      <c r="H211" s="59" t="str">
        <f t="shared" si="35"/>
        <v/>
      </c>
      <c r="I211" s="59" t="str">
        <f>IF(H211="ADD",VLOOKUP(F211,'SAP Data'!$A$12:$B$1295,2,FALSE),"")</f>
        <v/>
      </c>
      <c r="J211" s="59"/>
      <c r="K211" s="181">
        <f t="shared" si="36"/>
        <v>23</v>
      </c>
      <c r="L211" s="150" t="s">
        <v>1795</v>
      </c>
      <c r="M211" s="59" t="e">
        <f t="shared" si="41"/>
        <v>#N/A</v>
      </c>
      <c r="N211" s="59" t="str">
        <f t="shared" si="32"/>
        <v>ADD</v>
      </c>
      <c r="O211" s="59"/>
      <c r="P211" s="59" t="str">
        <f t="shared" si="33"/>
        <v>ADD</v>
      </c>
      <c r="Q211" s="151" t="str">
        <f>VLOOKUP(L211,'SAP Data'!$A$7:$B$1304,2,FALSE)</f>
        <v>OTHER CURRENT - CASH</v>
      </c>
      <c r="S211" s="165" t="s">
        <v>1800</v>
      </c>
      <c r="T211" s="164">
        <v>500135</v>
      </c>
      <c r="U211" s="16" t="str">
        <f t="shared" si="42"/>
        <v/>
      </c>
      <c r="V211" s="174" t="s">
        <v>3741</v>
      </c>
      <c r="W211" s="175" t="s">
        <v>3741</v>
      </c>
      <c r="X211" s="264" t="e">
        <f t="shared" si="43"/>
        <v>#N/A</v>
      </c>
    </row>
    <row r="212" spans="1:24" x14ac:dyDescent="0.25">
      <c r="A212" s="164" t="s">
        <v>993</v>
      </c>
      <c r="B212" s="16">
        <v>23</v>
      </c>
      <c r="C212" s="165" t="s">
        <v>994</v>
      </c>
      <c r="E212" s="179" t="s">
        <v>531</v>
      </c>
      <c r="F212" s="59" t="str">
        <f t="shared" si="34"/>
        <v>186016</v>
      </c>
      <c r="G212" s="180">
        <f t="shared" si="40"/>
        <v>19</v>
      </c>
      <c r="H212" s="59" t="str">
        <f t="shared" si="35"/>
        <v/>
      </c>
      <c r="I212" s="59" t="str">
        <f>IF(H212="ADD",VLOOKUP(F212,'SAP Data'!$A$12:$B$1295,2,FALSE),"")</f>
        <v/>
      </c>
      <c r="J212" s="59"/>
      <c r="K212" s="181">
        <f t="shared" si="36"/>
        <v>19</v>
      </c>
      <c r="L212" s="150" t="s">
        <v>458</v>
      </c>
      <c r="M212" s="59">
        <f t="shared" si="41"/>
        <v>29</v>
      </c>
      <c r="N212" s="59">
        <f t="shared" ref="N212:N275" si="44">IFERROR(M212,"ADD")</f>
        <v>29</v>
      </c>
      <c r="O212" s="59"/>
      <c r="P212" s="59">
        <f t="shared" ref="P212:P275" si="45">IF(O212&gt;0,O212,N212)</f>
        <v>29</v>
      </c>
      <c r="Q212" s="151" t="str">
        <f>VLOOKUP(L212,'SAP Data'!$A$7:$B$1304,2,FALSE)</f>
        <v>Cash in Escrow</v>
      </c>
      <c r="S212" s="165" t="s">
        <v>1800</v>
      </c>
      <c r="T212" s="164">
        <v>500137</v>
      </c>
      <c r="U212" s="16" t="str">
        <f t="shared" si="42"/>
        <v/>
      </c>
      <c r="V212" s="174" t="s">
        <v>3741</v>
      </c>
      <c r="W212" s="175" t="s">
        <v>3741</v>
      </c>
      <c r="X212" s="264" t="e">
        <f t="shared" si="43"/>
        <v>#N/A</v>
      </c>
    </row>
    <row r="213" spans="1:24" x14ac:dyDescent="0.25">
      <c r="A213" s="164" t="s">
        <v>995</v>
      </c>
      <c r="B213" s="16">
        <v>23</v>
      </c>
      <c r="C213" s="165" t="s">
        <v>996</v>
      </c>
      <c r="E213" s="179" t="s">
        <v>534</v>
      </c>
      <c r="F213" s="59" t="str">
        <f t="shared" si="34"/>
        <v>186020</v>
      </c>
      <c r="G213" s="180">
        <f t="shared" si="40"/>
        <v>19</v>
      </c>
      <c r="H213" s="59" t="str">
        <f t="shared" si="35"/>
        <v/>
      </c>
      <c r="I213" s="59" t="str">
        <f>IF(H213="ADD",VLOOKUP(F213,'SAP Data'!$A$12:$B$1295,2,FALSE),"")</f>
        <v/>
      </c>
      <c r="J213" s="59"/>
      <c r="K213" s="181">
        <f t="shared" si="36"/>
        <v>19</v>
      </c>
      <c r="L213" s="150" t="s">
        <v>461</v>
      </c>
      <c r="M213" s="59">
        <f t="shared" si="41"/>
        <v>29</v>
      </c>
      <c r="N213" s="59">
        <f t="shared" si="44"/>
        <v>29</v>
      </c>
      <c r="O213" s="59"/>
      <c r="P213" s="59">
        <f t="shared" si="45"/>
        <v>29</v>
      </c>
      <c r="Q213" s="151" t="str">
        <f>VLOOKUP(L213,'SAP Data'!$A$7:$B$1304,2,FALSE)</f>
        <v>US BANK-OLGA INVEST</v>
      </c>
      <c r="S213" s="165" t="s">
        <v>1624</v>
      </c>
      <c r="T213" s="164" t="s">
        <v>472</v>
      </c>
      <c r="U213" s="16" t="str">
        <f t="shared" si="42"/>
        <v>146031</v>
      </c>
      <c r="V213" s="174">
        <v>17</v>
      </c>
      <c r="W213" s="175">
        <v>17</v>
      </c>
      <c r="X213" s="264" t="str">
        <f t="shared" si="43"/>
        <v>Non-Utility Property</v>
      </c>
    </row>
    <row r="214" spans="1:24" x14ac:dyDescent="0.25">
      <c r="A214" s="164" t="s">
        <v>997</v>
      </c>
      <c r="B214" s="16">
        <v>23</v>
      </c>
      <c r="C214" s="165" t="s">
        <v>998</v>
      </c>
      <c r="E214" s="179" t="s">
        <v>3755</v>
      </c>
      <c r="F214" s="59" t="str">
        <f t="shared" si="34"/>
        <v>186044</v>
      </c>
      <c r="G214" s="180">
        <f t="shared" si="40"/>
        <v>23</v>
      </c>
      <c r="H214" s="59" t="str">
        <f t="shared" ref="H214" si="46">IF(G214=0,"ADD","")</f>
        <v/>
      </c>
      <c r="I214" s="59" t="str">
        <f>IF(H214="ADD",VLOOKUP(F214,'SAP Data'!$A$12:$B$1295,2,FALSE),"")</f>
        <v/>
      </c>
      <c r="J214" s="59"/>
      <c r="K214" s="181">
        <f t="shared" ref="K214" si="47">IF(G214&gt;0,G214,J214)</f>
        <v>23</v>
      </c>
      <c r="L214" s="150" t="s">
        <v>464</v>
      </c>
      <c r="M214" s="59">
        <f t="shared" si="41"/>
        <v>29</v>
      </c>
      <c r="N214" s="59">
        <f t="shared" si="44"/>
        <v>29</v>
      </c>
      <c r="O214" s="59"/>
      <c r="P214" s="59">
        <f t="shared" si="45"/>
        <v>29</v>
      </c>
      <c r="Q214" s="151" t="str">
        <f>VLOOKUP(L214,'SAP Data'!$A$7:$B$1304,2,FALSE)</f>
        <v>US BANK-OLIEE INVEST</v>
      </c>
      <c r="S214" s="165" t="s">
        <v>1625</v>
      </c>
      <c r="T214" s="164" t="s">
        <v>1626</v>
      </c>
      <c r="U214" s="16" t="str">
        <f t="shared" si="42"/>
        <v>146035</v>
      </c>
      <c r="V214" s="174">
        <v>17</v>
      </c>
      <c r="W214" s="175" t="s">
        <v>3741</v>
      </c>
      <c r="X214" s="264" t="str">
        <f t="shared" si="43"/>
        <v>Non-Utility Property</v>
      </c>
    </row>
    <row r="215" spans="1:24" x14ac:dyDescent="0.25">
      <c r="A215" s="164" t="s">
        <v>999</v>
      </c>
      <c r="B215" s="16">
        <v>23</v>
      </c>
      <c r="C215" s="165" t="s">
        <v>1000</v>
      </c>
      <c r="E215" s="179" t="s">
        <v>3794</v>
      </c>
      <c r="F215" s="59" t="str">
        <f t="shared" ref="F215" si="48">RIGHT(E215,6)</f>
        <v>186045</v>
      </c>
      <c r="G215" s="180">
        <f t="shared" si="40"/>
        <v>23</v>
      </c>
      <c r="H215" s="59" t="str">
        <f t="shared" ref="H215" si="49">IF(G215=0,"ADD","")</f>
        <v/>
      </c>
      <c r="I215" s="59" t="str">
        <f>IF(H215="ADD",VLOOKUP(F215,'SAP Data'!$A$12:$B$1295,2,FALSE),"")</f>
        <v/>
      </c>
      <c r="J215" s="59"/>
      <c r="K215" s="181">
        <f t="shared" ref="K215" si="50">IF(G215&gt;0,G215,J215)</f>
        <v>23</v>
      </c>
      <c r="L215" s="150" t="s">
        <v>467</v>
      </c>
      <c r="M215" s="59">
        <f t="shared" si="41"/>
        <v>29</v>
      </c>
      <c r="N215" s="59">
        <f t="shared" si="44"/>
        <v>29</v>
      </c>
      <c r="O215" s="59"/>
      <c r="P215" s="59">
        <f t="shared" si="45"/>
        <v>29</v>
      </c>
      <c r="Q215" s="151" t="str">
        <f>VLOOKUP(L215,'SAP Data'!$A$7:$B$1304,2,FALSE)</f>
        <v>SMART ENERGY INVEST</v>
      </c>
      <c r="S215" s="165" t="s">
        <v>1627</v>
      </c>
      <c r="T215" s="164" t="s">
        <v>475</v>
      </c>
      <c r="U215" s="16" t="str">
        <f t="shared" si="42"/>
        <v>146040</v>
      </c>
      <c r="V215" s="174">
        <v>17</v>
      </c>
      <c r="W215" s="175">
        <v>17</v>
      </c>
      <c r="X215" s="264" t="str">
        <f t="shared" si="43"/>
        <v>Non-Utility Property</v>
      </c>
    </row>
    <row r="216" spans="1:24" x14ac:dyDescent="0.25">
      <c r="A216" s="164" t="s">
        <v>1001</v>
      </c>
      <c r="B216" s="16">
        <v>23</v>
      </c>
      <c r="C216" s="165" t="s">
        <v>1002</v>
      </c>
      <c r="E216" s="179" t="s">
        <v>537</v>
      </c>
      <c r="F216" s="59" t="str">
        <f t="shared" ref="F216:F282" si="51">RIGHT(E216,6)</f>
        <v>186145</v>
      </c>
      <c r="G216" s="180">
        <f t="shared" si="40"/>
        <v>23</v>
      </c>
      <c r="H216" s="59" t="str">
        <f t="shared" ref="H216:H282" si="52">IF(G216=0,"ADD","")</f>
        <v/>
      </c>
      <c r="I216" s="59" t="str">
        <f>IF(H216="ADD",VLOOKUP(F216,'SAP Data'!$A$12:$B$1295,2,FALSE),"")</f>
        <v/>
      </c>
      <c r="J216" s="59"/>
      <c r="K216" s="181">
        <f t="shared" ref="K216:K282" si="53">IF(G216&gt;0,G216,J216)</f>
        <v>23</v>
      </c>
      <c r="L216" s="150" t="s">
        <v>2944</v>
      </c>
      <c r="M216" s="59">
        <f t="shared" si="41"/>
        <v>29</v>
      </c>
      <c r="N216" s="59">
        <f t="shared" si="44"/>
        <v>29</v>
      </c>
      <c r="O216" s="59"/>
      <c r="P216" s="59">
        <f t="shared" si="45"/>
        <v>29</v>
      </c>
      <c r="Q216" s="151" t="str">
        <f>VLOOKUP(L216,'SAP Data'!$A$7:$B$1304,2,FALSE)</f>
        <v>PROP HELD FOR SALE</v>
      </c>
      <c r="S216" s="165" t="s">
        <v>1628</v>
      </c>
      <c r="T216" s="164" t="s">
        <v>478</v>
      </c>
      <c r="U216" s="16" t="str">
        <f t="shared" si="42"/>
        <v>146042</v>
      </c>
      <c r="V216" s="174">
        <v>17</v>
      </c>
      <c r="W216" s="175">
        <v>17</v>
      </c>
      <c r="X216" s="264" t="str">
        <f t="shared" si="43"/>
        <v>Non-Utility Property</v>
      </c>
    </row>
    <row r="217" spans="1:24" x14ac:dyDescent="0.25">
      <c r="A217" s="164" t="s">
        <v>1003</v>
      </c>
      <c r="B217" s="16">
        <v>23</v>
      </c>
      <c r="C217" s="165" t="s">
        <v>1000</v>
      </c>
      <c r="E217" s="179" t="s">
        <v>540</v>
      </c>
      <c r="F217" s="59" t="str">
        <f t="shared" si="51"/>
        <v>186146</v>
      </c>
      <c r="G217" s="180">
        <f t="shared" si="40"/>
        <v>23</v>
      </c>
      <c r="H217" s="59" t="str">
        <f t="shared" si="52"/>
        <v/>
      </c>
      <c r="I217" s="59" t="str">
        <f>IF(H217="ADD",VLOOKUP(F217,'SAP Data'!$A$12:$B$1295,2,FALSE),"")</f>
        <v/>
      </c>
      <c r="J217" s="59"/>
      <c r="K217" s="181">
        <f t="shared" si="53"/>
        <v>23</v>
      </c>
      <c r="L217" s="150" t="s">
        <v>1799</v>
      </c>
      <c r="M217" s="59" t="e">
        <f t="shared" si="41"/>
        <v>#N/A</v>
      </c>
      <c r="N217" s="59" t="str">
        <f t="shared" si="44"/>
        <v>ADD</v>
      </c>
      <c r="O217" s="59"/>
      <c r="P217" s="59" t="str">
        <f t="shared" si="45"/>
        <v>ADD</v>
      </c>
      <c r="Q217" s="151" t="str">
        <f>VLOOKUP(L217,'SAP Data'!$A$7:$B$1304,2,FALSE)</f>
        <v>INVESTMENT IN SUBSID</v>
      </c>
      <c r="S217" s="165" t="s">
        <v>480</v>
      </c>
      <c r="T217" s="164" t="s">
        <v>481</v>
      </c>
      <c r="U217" s="16" t="str">
        <f t="shared" si="42"/>
        <v>146050</v>
      </c>
      <c r="V217" s="174">
        <v>17</v>
      </c>
      <c r="W217" s="175">
        <v>17</v>
      </c>
      <c r="X217" s="264" t="str">
        <f t="shared" si="43"/>
        <v>Non-Utility Property</v>
      </c>
    </row>
    <row r="218" spans="1:24" x14ac:dyDescent="0.25">
      <c r="A218" s="164" t="s">
        <v>1004</v>
      </c>
      <c r="B218" s="16">
        <v>23</v>
      </c>
      <c r="C218" s="165" t="s">
        <v>1005</v>
      </c>
      <c r="E218" s="179" t="s">
        <v>543</v>
      </c>
      <c r="F218" s="59" t="str">
        <f t="shared" si="51"/>
        <v>186147</v>
      </c>
      <c r="G218" s="180">
        <f t="shared" si="40"/>
        <v>23</v>
      </c>
      <c r="H218" s="59" t="str">
        <f t="shared" si="52"/>
        <v/>
      </c>
      <c r="I218" s="59" t="str">
        <f>IF(H218="ADD",VLOOKUP(F218,'SAP Data'!$A$12:$B$1295,2,FALSE),"")</f>
        <v/>
      </c>
      <c r="J218" s="59"/>
      <c r="K218" s="181">
        <f t="shared" si="53"/>
        <v>23</v>
      </c>
      <c r="L218" s="150" t="s">
        <v>1801</v>
      </c>
      <c r="M218" s="59" t="e">
        <f t="shared" si="41"/>
        <v>#N/A</v>
      </c>
      <c r="N218" s="59" t="str">
        <f t="shared" si="44"/>
        <v>ADD</v>
      </c>
      <c r="O218" s="59"/>
      <c r="P218" s="59" t="str">
        <f t="shared" si="45"/>
        <v>ADD</v>
      </c>
      <c r="Q218" s="151" t="str">
        <f>VLOOKUP(L218,'SAP Data'!$A$7:$B$1304,2,FALSE)</f>
        <v>INTERCOMPANY RECEIVA</v>
      </c>
      <c r="S218" s="165" t="s">
        <v>483</v>
      </c>
      <c r="T218" s="164" t="s">
        <v>484</v>
      </c>
      <c r="U218" s="16" t="str">
        <f t="shared" si="42"/>
        <v>146060</v>
      </c>
      <c r="V218" s="174">
        <v>17</v>
      </c>
      <c r="W218" s="175">
        <v>17</v>
      </c>
      <c r="X218" s="264" t="str">
        <f t="shared" si="43"/>
        <v>Non-Utility Property</v>
      </c>
    </row>
    <row r="219" spans="1:24" x14ac:dyDescent="0.25">
      <c r="A219" s="164" t="s">
        <v>1006</v>
      </c>
      <c r="B219" s="16">
        <v>23</v>
      </c>
      <c r="C219" s="165" t="s">
        <v>1007</v>
      </c>
      <c r="E219" s="179" t="s">
        <v>546</v>
      </c>
      <c r="F219" s="59" t="str">
        <f t="shared" si="51"/>
        <v>186148</v>
      </c>
      <c r="G219" s="180">
        <f t="shared" si="40"/>
        <v>23</v>
      </c>
      <c r="H219" s="59" t="str">
        <f t="shared" si="52"/>
        <v/>
      </c>
      <c r="I219" s="59" t="str">
        <f>IF(H219="ADD",VLOOKUP(F219,'SAP Data'!$A$12:$B$1295,2,FALSE),"")</f>
        <v/>
      </c>
      <c r="J219" s="59"/>
      <c r="K219" s="181">
        <f t="shared" si="53"/>
        <v>23</v>
      </c>
      <c r="L219" s="150" t="s">
        <v>1802</v>
      </c>
      <c r="M219" s="59" t="e">
        <f t="shared" si="41"/>
        <v>#N/A</v>
      </c>
      <c r="N219" s="59" t="str">
        <f t="shared" si="44"/>
        <v>ADD</v>
      </c>
      <c r="O219" s="59"/>
      <c r="P219" s="59" t="str">
        <f t="shared" si="45"/>
        <v>ADD</v>
      </c>
      <c r="Q219" s="151" t="str">
        <f>VLOOKUP(L219,'SAP Data'!$A$7:$B$1304,2,FALSE)</f>
        <v>INTERCOMPANY RECEIVA</v>
      </c>
      <c r="S219" s="165" t="s">
        <v>486</v>
      </c>
      <c r="T219" s="164" t="s">
        <v>487</v>
      </c>
      <c r="U219" s="16" t="str">
        <f t="shared" si="42"/>
        <v>146905</v>
      </c>
      <c r="V219" s="174">
        <v>17</v>
      </c>
      <c r="W219" s="175">
        <v>17</v>
      </c>
      <c r="X219" s="264" t="str">
        <f t="shared" si="43"/>
        <v>Non-Utility Property</v>
      </c>
    </row>
    <row r="220" spans="1:24" x14ac:dyDescent="0.25">
      <c r="A220" s="164" t="s">
        <v>1008</v>
      </c>
      <c r="B220" s="16">
        <v>23</v>
      </c>
      <c r="C220" s="165" t="s">
        <v>1009</v>
      </c>
      <c r="E220" s="179" t="s">
        <v>549</v>
      </c>
      <c r="F220" s="59" t="str">
        <f t="shared" si="51"/>
        <v>186149</v>
      </c>
      <c r="G220" s="180">
        <f t="shared" si="40"/>
        <v>23</v>
      </c>
      <c r="H220" s="59" t="str">
        <f t="shared" si="52"/>
        <v/>
      </c>
      <c r="I220" s="59" t="str">
        <f>IF(H220="ADD",VLOOKUP(F220,'SAP Data'!$A$12:$B$1295,2,FALSE),"")</f>
        <v/>
      </c>
      <c r="J220" s="59"/>
      <c r="K220" s="181">
        <f t="shared" si="53"/>
        <v>23</v>
      </c>
      <c r="L220" s="150" t="s">
        <v>470</v>
      </c>
      <c r="M220" s="59">
        <f t="shared" si="41"/>
        <v>17</v>
      </c>
      <c r="N220" s="59">
        <f t="shared" si="44"/>
        <v>17</v>
      </c>
      <c r="O220" s="59"/>
      <c r="P220" s="59">
        <f t="shared" si="45"/>
        <v>17</v>
      </c>
      <c r="Q220" s="151" t="str">
        <f>VLOOKUP(L220,'SAP Data'!$A$7:$B$1304,2,FALSE)</f>
        <v>A/R INTERCO-NWNEN</v>
      </c>
      <c r="S220" s="165" t="s">
        <v>1629</v>
      </c>
      <c r="T220" s="164" t="s">
        <v>490</v>
      </c>
      <c r="U220" s="16" t="str">
        <f t="shared" si="42"/>
        <v>146920</v>
      </c>
      <c r="V220" s="174">
        <v>17</v>
      </c>
      <c r="W220" s="175">
        <v>17</v>
      </c>
      <c r="X220" s="264" t="str">
        <f t="shared" si="43"/>
        <v>Non-Utility Property</v>
      </c>
    </row>
    <row r="221" spans="1:24" x14ac:dyDescent="0.25">
      <c r="A221" s="164" t="s">
        <v>1010</v>
      </c>
      <c r="B221" s="16">
        <v>23</v>
      </c>
      <c r="C221" s="165" t="s">
        <v>1011</v>
      </c>
      <c r="E221" s="179" t="s">
        <v>552</v>
      </c>
      <c r="F221" s="59" t="str">
        <f t="shared" si="51"/>
        <v>186151</v>
      </c>
      <c r="G221" s="180">
        <f t="shared" si="40"/>
        <v>23</v>
      </c>
      <c r="H221" s="59" t="str">
        <f t="shared" si="52"/>
        <v/>
      </c>
      <c r="I221" s="59" t="str">
        <f>IF(H221="ADD",VLOOKUP(F221,'SAP Data'!$A$12:$B$1295,2,FALSE),"")</f>
        <v/>
      </c>
      <c r="J221" s="59"/>
      <c r="K221" s="181">
        <f t="shared" si="53"/>
        <v>23</v>
      </c>
      <c r="L221" s="150" t="s">
        <v>2945</v>
      </c>
      <c r="M221" s="59">
        <f t="shared" si="41"/>
        <v>17</v>
      </c>
      <c r="N221" s="59">
        <f t="shared" si="44"/>
        <v>17</v>
      </c>
      <c r="O221" s="59"/>
      <c r="P221" s="59">
        <f t="shared" si="45"/>
        <v>17</v>
      </c>
      <c r="Q221" s="151" t="str">
        <f>VLOOKUP(L221,'SAP Data'!$A$7:$B$1304,2,FALSE)</f>
        <v>A/R INTERCO-NWNWTR</v>
      </c>
      <c r="S221" s="165" t="s">
        <v>1803</v>
      </c>
      <c r="T221" s="164">
        <v>500149</v>
      </c>
      <c r="U221" s="16" t="str">
        <f t="shared" si="42"/>
        <v/>
      </c>
      <c r="V221" s="174" t="s">
        <v>3741</v>
      </c>
      <c r="W221" s="175" t="s">
        <v>3741</v>
      </c>
      <c r="X221" s="264" t="e">
        <f t="shared" si="43"/>
        <v>#N/A</v>
      </c>
    </row>
    <row r="222" spans="1:24" x14ac:dyDescent="0.25">
      <c r="A222" s="164" t="s">
        <v>1012</v>
      </c>
      <c r="B222" s="16">
        <v>23</v>
      </c>
      <c r="C222" s="165" t="s">
        <v>1013</v>
      </c>
      <c r="E222" s="179" t="s">
        <v>555</v>
      </c>
      <c r="F222" s="59" t="str">
        <f t="shared" si="51"/>
        <v>186152</v>
      </c>
      <c r="G222" s="180">
        <f t="shared" si="40"/>
        <v>23</v>
      </c>
      <c r="H222" s="59" t="str">
        <f t="shared" si="52"/>
        <v/>
      </c>
      <c r="I222" s="59" t="str">
        <f>IF(H222="ADD",VLOOKUP(F222,'SAP Data'!$A$12:$B$1295,2,FALSE),"")</f>
        <v/>
      </c>
      <c r="J222" s="59"/>
      <c r="K222" s="181">
        <f t="shared" si="53"/>
        <v>23</v>
      </c>
      <c r="L222" s="150" t="s">
        <v>473</v>
      </c>
      <c r="M222" s="59">
        <f t="shared" si="41"/>
        <v>17</v>
      </c>
      <c r="N222" s="59">
        <f t="shared" si="44"/>
        <v>17</v>
      </c>
      <c r="O222" s="59"/>
      <c r="P222" s="59">
        <f t="shared" si="45"/>
        <v>17</v>
      </c>
      <c r="Q222" s="151" t="str">
        <f>VLOOKUP(L222,'SAP Data'!$A$7:$B$1304,2,FALSE)</f>
        <v>A/R INTERCO - GRS</v>
      </c>
      <c r="S222" s="165" t="s">
        <v>1805</v>
      </c>
      <c r="T222" s="164" t="s">
        <v>1806</v>
      </c>
      <c r="U222" s="16" t="str">
        <f t="shared" si="42"/>
        <v>146010</v>
      </c>
      <c r="V222" s="174">
        <v>17</v>
      </c>
      <c r="W222" s="175" t="s">
        <v>3741</v>
      </c>
      <c r="X222" s="264" t="str">
        <f t="shared" si="43"/>
        <v>Non-Utility Property</v>
      </c>
    </row>
    <row r="223" spans="1:24" x14ac:dyDescent="0.25">
      <c r="A223" s="164" t="s">
        <v>1014</v>
      </c>
      <c r="B223" s="16">
        <v>23</v>
      </c>
      <c r="C223" s="165" t="s">
        <v>1015</v>
      </c>
      <c r="E223" s="179" t="s">
        <v>558</v>
      </c>
      <c r="F223" s="59" t="str">
        <f t="shared" si="51"/>
        <v>186153</v>
      </c>
      <c r="G223" s="180">
        <f t="shared" si="40"/>
        <v>23</v>
      </c>
      <c r="H223" s="59" t="str">
        <f t="shared" si="52"/>
        <v/>
      </c>
      <c r="I223" s="59" t="str">
        <f>IF(H223="ADD",VLOOKUP(F223,'SAP Data'!$A$12:$B$1295,2,FALSE),"")</f>
        <v/>
      </c>
      <c r="J223" s="59"/>
      <c r="K223" s="181">
        <f t="shared" si="53"/>
        <v>23</v>
      </c>
      <c r="L223" s="150" t="s">
        <v>476</v>
      </c>
      <c r="M223" s="59">
        <f t="shared" si="41"/>
        <v>17</v>
      </c>
      <c r="N223" s="59">
        <f t="shared" si="44"/>
        <v>17</v>
      </c>
      <c r="O223" s="59"/>
      <c r="P223" s="59">
        <f t="shared" si="45"/>
        <v>17</v>
      </c>
      <c r="Q223" s="151" t="str">
        <f>VLOOKUP(L223,'SAP Data'!$A$7:$B$1304,2,FALSE)</f>
        <v>A/R INTERCO-NWNGS</v>
      </c>
      <c r="S223" s="165" t="s">
        <v>1630</v>
      </c>
      <c r="T223" s="164" t="s">
        <v>493</v>
      </c>
      <c r="U223" s="16" t="str">
        <f t="shared" si="42"/>
        <v>146016</v>
      </c>
      <c r="V223" s="174">
        <v>17</v>
      </c>
      <c r="W223" s="175">
        <v>17</v>
      </c>
      <c r="X223" s="264" t="str">
        <f t="shared" si="43"/>
        <v>Non-Utility Property</v>
      </c>
    </row>
    <row r="224" spans="1:24" x14ac:dyDescent="0.25">
      <c r="A224" s="164" t="s">
        <v>1016</v>
      </c>
      <c r="B224" s="16">
        <v>23</v>
      </c>
      <c r="C224" s="165" t="s">
        <v>1017</v>
      </c>
      <c r="E224" s="179" t="s">
        <v>561</v>
      </c>
      <c r="F224" s="59" t="str">
        <f t="shared" si="51"/>
        <v>186154</v>
      </c>
      <c r="G224" s="180">
        <f t="shared" si="40"/>
        <v>23</v>
      </c>
      <c r="H224" s="59" t="str">
        <f t="shared" si="52"/>
        <v/>
      </c>
      <c r="I224" s="59" t="str">
        <f>IF(H224="ADD",VLOOKUP(F224,'SAP Data'!$A$12:$B$1295,2,FALSE),"")</f>
        <v/>
      </c>
      <c r="J224" s="59"/>
      <c r="K224" s="181">
        <f t="shared" si="53"/>
        <v>23</v>
      </c>
      <c r="L224" s="150" t="s">
        <v>479</v>
      </c>
      <c r="M224" s="59">
        <f t="shared" si="41"/>
        <v>17</v>
      </c>
      <c r="N224" s="59">
        <f t="shared" si="44"/>
        <v>17</v>
      </c>
      <c r="O224" s="59"/>
      <c r="P224" s="59">
        <f t="shared" si="45"/>
        <v>17</v>
      </c>
      <c r="Q224" s="151" t="str">
        <f>VLOOKUP(L224,'SAP Data'!$A$7:$B$1304,2,FALSE)</f>
        <v>A/R INTER NNG FIN</v>
      </c>
      <c r="S224" s="165" t="s">
        <v>1631</v>
      </c>
      <c r="T224" s="164" t="s">
        <v>496</v>
      </c>
      <c r="U224" s="16" t="str">
        <f t="shared" si="42"/>
        <v>146096</v>
      </c>
      <c r="V224" s="174">
        <v>17</v>
      </c>
      <c r="W224" s="175">
        <v>17</v>
      </c>
      <c r="X224" s="264" t="str">
        <f t="shared" si="43"/>
        <v>Non-Utility Property</v>
      </c>
    </row>
    <row r="225" spans="1:24" x14ac:dyDescent="0.25">
      <c r="A225" s="164" t="s">
        <v>1018</v>
      </c>
      <c r="B225" s="16">
        <v>23</v>
      </c>
      <c r="C225" s="165" t="s">
        <v>1019</v>
      </c>
      <c r="E225" s="179" t="s">
        <v>564</v>
      </c>
      <c r="F225" s="59" t="str">
        <f t="shared" si="51"/>
        <v>186155</v>
      </c>
      <c r="G225" s="180">
        <f t="shared" si="40"/>
        <v>23</v>
      </c>
      <c r="H225" s="59" t="str">
        <f t="shared" si="52"/>
        <v/>
      </c>
      <c r="I225" s="59" t="str">
        <f>IF(H225="ADD",VLOOKUP(F225,'SAP Data'!$A$12:$B$1295,2,FALSE),"")</f>
        <v/>
      </c>
      <c r="J225" s="59"/>
      <c r="K225" s="181">
        <f t="shared" si="53"/>
        <v>23</v>
      </c>
      <c r="L225" s="150" t="s">
        <v>482</v>
      </c>
      <c r="M225" s="59">
        <f t="shared" si="41"/>
        <v>17</v>
      </c>
      <c r="N225" s="59">
        <f t="shared" si="44"/>
        <v>17</v>
      </c>
      <c r="O225" s="59"/>
      <c r="P225" s="59">
        <f t="shared" si="45"/>
        <v>17</v>
      </c>
      <c r="Q225" s="151" t="str">
        <f>VLOOKUP(L225,'SAP Data'!$A$7:$B$1304,2,FALSE)</f>
        <v>A/R INTER NW BIOGAS</v>
      </c>
      <c r="S225" s="165" t="s">
        <v>1807</v>
      </c>
      <c r="T225" s="164" t="s">
        <v>1808</v>
      </c>
      <c r="U225" s="16" t="str">
        <f t="shared" si="42"/>
        <v>146800</v>
      </c>
      <c r="V225" s="174">
        <v>17</v>
      </c>
      <c r="W225" s="175" t="s">
        <v>3741</v>
      </c>
      <c r="X225" s="264" t="str">
        <f t="shared" si="43"/>
        <v>Non-Utility Property</v>
      </c>
    </row>
    <row r="226" spans="1:24" x14ac:dyDescent="0.25">
      <c r="A226" s="164" t="s">
        <v>1020</v>
      </c>
      <c r="B226" s="16">
        <v>23</v>
      </c>
      <c r="C226" s="165" t="s">
        <v>1021</v>
      </c>
      <c r="E226" s="179" t="s">
        <v>567</v>
      </c>
      <c r="F226" s="59" t="str">
        <f t="shared" si="51"/>
        <v>186158</v>
      </c>
      <c r="G226" s="180">
        <f t="shared" si="40"/>
        <v>23</v>
      </c>
      <c r="H226" s="59" t="str">
        <f t="shared" si="52"/>
        <v/>
      </c>
      <c r="I226" s="59" t="str">
        <f>IF(H226="ADD",VLOOKUP(F226,'SAP Data'!$A$12:$B$1295,2,FALSE),"")</f>
        <v/>
      </c>
      <c r="J226" s="59"/>
      <c r="K226" s="181">
        <f t="shared" si="53"/>
        <v>23</v>
      </c>
      <c r="L226" s="150" t="s">
        <v>485</v>
      </c>
      <c r="M226" s="59">
        <f t="shared" si="41"/>
        <v>17</v>
      </c>
      <c r="N226" s="59">
        <f t="shared" si="44"/>
        <v>17</v>
      </c>
      <c r="O226" s="59"/>
      <c r="P226" s="59">
        <f t="shared" si="45"/>
        <v>17</v>
      </c>
      <c r="Q226" s="151" t="str">
        <f>VLOOKUP(L226,'SAP Data'!$A$7:$B$1304,2,FALSE)</f>
        <v>A/R TAX SHARE-NW ENE</v>
      </c>
      <c r="S226" s="165" t="s">
        <v>1798</v>
      </c>
      <c r="T226" s="164">
        <v>500136</v>
      </c>
      <c r="U226" s="16" t="str">
        <f t="shared" si="42"/>
        <v/>
      </c>
      <c r="V226" s="174" t="s">
        <v>3741</v>
      </c>
      <c r="W226" s="175" t="s">
        <v>3741</v>
      </c>
      <c r="X226" s="264" t="e">
        <f t="shared" si="43"/>
        <v>#N/A</v>
      </c>
    </row>
    <row r="227" spans="1:24" x14ac:dyDescent="0.25">
      <c r="A227" s="164" t="s">
        <v>1022</v>
      </c>
      <c r="B227" s="16">
        <v>23</v>
      </c>
      <c r="C227" s="165" t="s">
        <v>1023</v>
      </c>
      <c r="E227" s="179" t="s">
        <v>570</v>
      </c>
      <c r="F227" s="59" t="str">
        <f t="shared" si="51"/>
        <v>186159</v>
      </c>
      <c r="G227" s="180">
        <f t="shared" si="40"/>
        <v>23</v>
      </c>
      <c r="H227" s="59" t="str">
        <f t="shared" si="52"/>
        <v/>
      </c>
      <c r="I227" s="59" t="str">
        <f>IF(H227="ADD",VLOOKUP(F227,'SAP Data'!$A$12:$B$1295,2,FALSE),"")</f>
        <v/>
      </c>
      <c r="J227" s="59"/>
      <c r="K227" s="181">
        <f t="shared" si="53"/>
        <v>23</v>
      </c>
      <c r="L227" s="150" t="s">
        <v>488</v>
      </c>
      <c r="M227" s="59">
        <f t="shared" si="41"/>
        <v>17</v>
      </c>
      <c r="N227" s="59">
        <f t="shared" si="44"/>
        <v>17</v>
      </c>
      <c r="O227" s="59"/>
      <c r="P227" s="59">
        <f t="shared" si="45"/>
        <v>17</v>
      </c>
      <c r="Q227" s="151" t="str">
        <f>VLOOKUP(L227,'SAP Data'!$A$7:$B$1304,2,FALSE)</f>
        <v>A/R TAX SHARE-NWNGS</v>
      </c>
      <c r="S227" s="165" t="s">
        <v>1810</v>
      </c>
      <c r="T227" s="164" t="s">
        <v>499</v>
      </c>
      <c r="U227" s="16" t="str">
        <f t="shared" si="42"/>
        <v>123016</v>
      </c>
      <c r="V227" s="174">
        <v>20</v>
      </c>
      <c r="W227" s="175">
        <v>20</v>
      </c>
      <c r="X227" s="264" t="str">
        <f t="shared" si="43"/>
        <v>Investments in Subsidiary Companies</v>
      </c>
    </row>
    <row r="228" spans="1:24" x14ac:dyDescent="0.25">
      <c r="A228" s="164" t="s">
        <v>1024</v>
      </c>
      <c r="B228" s="16">
        <v>23</v>
      </c>
      <c r="C228" s="165" t="s">
        <v>1025</v>
      </c>
      <c r="E228" s="179" t="s">
        <v>573</v>
      </c>
      <c r="F228" s="59" t="str">
        <f t="shared" si="51"/>
        <v>186160</v>
      </c>
      <c r="G228" s="180">
        <f t="shared" si="40"/>
        <v>23</v>
      </c>
      <c r="H228" s="59" t="str">
        <f t="shared" si="52"/>
        <v/>
      </c>
      <c r="I228" s="59" t="str">
        <f>IF(H228="ADD",VLOOKUP(F228,'SAP Data'!$A$12:$B$1295,2,FALSE),"")</f>
        <v/>
      </c>
      <c r="J228" s="59"/>
      <c r="K228" s="181">
        <f t="shared" si="53"/>
        <v>23</v>
      </c>
      <c r="L228" s="150" t="s">
        <v>1804</v>
      </c>
      <c r="M228" s="59" t="e">
        <f t="shared" si="41"/>
        <v>#N/A</v>
      </c>
      <c r="N228" s="59" t="str">
        <f t="shared" si="44"/>
        <v>ADD</v>
      </c>
      <c r="O228" s="59"/>
      <c r="P228" s="59" t="str">
        <f t="shared" si="45"/>
        <v>ADD</v>
      </c>
      <c r="Q228" s="151" t="str">
        <f>VLOOKUP(L228,'SAP Data'!$A$7:$B$1304,2,FALSE)</f>
        <v>A/R INTERCO. NNGFC</v>
      </c>
      <c r="S228" s="165" t="s">
        <v>1632</v>
      </c>
      <c r="T228" s="164" t="s">
        <v>1633</v>
      </c>
      <c r="U228" s="16" t="str">
        <f t="shared" si="42"/>
        <v>123017</v>
      </c>
      <c r="V228" s="174">
        <v>17</v>
      </c>
      <c r="W228" s="175" t="s">
        <v>3741</v>
      </c>
      <c r="X228" s="264" t="str">
        <f t="shared" si="43"/>
        <v>Non-Utility Property</v>
      </c>
    </row>
    <row r="229" spans="1:24" x14ac:dyDescent="0.25">
      <c r="A229" s="164" t="s">
        <v>1026</v>
      </c>
      <c r="B229" s="16">
        <v>23</v>
      </c>
      <c r="C229" s="165" t="s">
        <v>1027</v>
      </c>
      <c r="E229" s="179" t="s">
        <v>576</v>
      </c>
      <c r="F229" s="59" t="str">
        <f t="shared" si="51"/>
        <v>186161</v>
      </c>
      <c r="G229" s="180">
        <f t="shared" si="40"/>
        <v>23</v>
      </c>
      <c r="H229" s="59" t="str">
        <f t="shared" si="52"/>
        <v/>
      </c>
      <c r="I229" s="59" t="str">
        <f>IF(H229="ADD",VLOOKUP(F229,'SAP Data'!$A$12:$B$1295,2,FALSE),"")</f>
        <v/>
      </c>
      <c r="J229" s="59"/>
      <c r="K229" s="181">
        <f t="shared" si="53"/>
        <v>23</v>
      </c>
      <c r="L229" s="150" t="s">
        <v>2946</v>
      </c>
      <c r="M229" s="59">
        <f t="shared" si="41"/>
        <v>17</v>
      </c>
      <c r="N229" s="59">
        <f t="shared" si="44"/>
        <v>17</v>
      </c>
      <c r="O229" s="59"/>
      <c r="P229" s="59">
        <f t="shared" si="45"/>
        <v>17</v>
      </c>
      <c r="Q229" s="151" t="str">
        <f>VLOOKUP(L229,'SAP Data'!$A$7:$B$1304,2,FALSE)</f>
        <v>A/R INTERCO-HLD</v>
      </c>
      <c r="S229" s="165" t="s">
        <v>501</v>
      </c>
      <c r="T229" s="164" t="s">
        <v>502</v>
      </c>
      <c r="U229" s="16" t="str">
        <f t="shared" si="42"/>
        <v>123030</v>
      </c>
      <c r="V229" s="174">
        <v>14</v>
      </c>
      <c r="W229" s="175">
        <v>14</v>
      </c>
      <c r="X229" s="264" t="str">
        <f t="shared" si="43"/>
        <v>Investment in Gas Reserves</v>
      </c>
    </row>
    <row r="230" spans="1:24" x14ac:dyDescent="0.25">
      <c r="A230" s="164" t="s">
        <v>1028</v>
      </c>
      <c r="B230" s="16">
        <v>23</v>
      </c>
      <c r="C230" s="165" t="s">
        <v>1029</v>
      </c>
      <c r="E230" s="179" t="s">
        <v>579</v>
      </c>
      <c r="F230" s="59" t="str">
        <f t="shared" si="51"/>
        <v>186175</v>
      </c>
      <c r="G230" s="180">
        <f t="shared" si="40"/>
        <v>23</v>
      </c>
      <c r="H230" s="59" t="str">
        <f t="shared" si="52"/>
        <v/>
      </c>
      <c r="I230" s="59" t="str">
        <f>IF(H230="ADD",VLOOKUP(F230,'SAP Data'!$A$12:$B$1295,2,FALSE),"")</f>
        <v/>
      </c>
      <c r="J230" s="59"/>
      <c r="K230" s="181">
        <f t="shared" si="53"/>
        <v>23</v>
      </c>
      <c r="L230" s="150" t="s">
        <v>491</v>
      </c>
      <c r="M230" s="59">
        <f t="shared" si="41"/>
        <v>17</v>
      </c>
      <c r="N230" s="59">
        <f t="shared" si="44"/>
        <v>17</v>
      </c>
      <c r="O230" s="59"/>
      <c r="P230" s="59">
        <f t="shared" si="45"/>
        <v>17</v>
      </c>
      <c r="Q230" s="151" t="str">
        <f>VLOOKUP(L230,'SAP Data'!$A$7:$B$1304,2,FALSE)</f>
        <v>A/R INTERCO - NNGFC</v>
      </c>
      <c r="S230" s="165" t="s">
        <v>1634</v>
      </c>
      <c r="T230" s="164" t="s">
        <v>1635</v>
      </c>
      <c r="U230" s="16" t="str">
        <f t="shared" si="42"/>
        <v>123060</v>
      </c>
      <c r="V230" s="174">
        <v>17</v>
      </c>
      <c r="W230" s="175" t="s">
        <v>3741</v>
      </c>
      <c r="X230" s="264" t="str">
        <f t="shared" si="43"/>
        <v>Non-Utility Property</v>
      </c>
    </row>
    <row r="231" spans="1:24" x14ac:dyDescent="0.25">
      <c r="A231" s="164" t="s">
        <v>1030</v>
      </c>
      <c r="B231" s="16">
        <v>23</v>
      </c>
      <c r="C231" s="165" t="s">
        <v>1031</v>
      </c>
      <c r="E231" s="179" t="s">
        <v>582</v>
      </c>
      <c r="F231" s="59" t="str">
        <f t="shared" si="51"/>
        <v>186176</v>
      </c>
      <c r="G231" s="180">
        <f t="shared" si="40"/>
        <v>23</v>
      </c>
      <c r="H231" s="59" t="str">
        <f t="shared" si="52"/>
        <v/>
      </c>
      <c r="I231" s="59" t="str">
        <f>IF(H231="ADD",VLOOKUP(F231,'SAP Data'!$A$12:$B$1295,2,FALSE),"")</f>
        <v/>
      </c>
      <c r="J231" s="59"/>
      <c r="K231" s="181">
        <f t="shared" si="53"/>
        <v>23</v>
      </c>
      <c r="L231" s="150" t="s">
        <v>494</v>
      </c>
      <c r="M231" s="59">
        <f t="shared" si="41"/>
        <v>17</v>
      </c>
      <c r="N231" s="59">
        <f t="shared" si="44"/>
        <v>17</v>
      </c>
      <c r="O231" s="59"/>
      <c r="P231" s="59">
        <f t="shared" si="45"/>
        <v>17</v>
      </c>
      <c r="Q231" s="151" t="str">
        <f>VLOOKUP(L231,'SAP Data'!$A$7:$B$1304,2,FALSE)</f>
        <v>A/R TAX SHARE-NNGFC</v>
      </c>
      <c r="S231" s="165" t="s">
        <v>504</v>
      </c>
      <c r="T231" s="164" t="s">
        <v>505</v>
      </c>
      <c r="U231" s="16" t="str">
        <f t="shared" si="42"/>
        <v>123410</v>
      </c>
      <c r="V231" s="174">
        <v>20</v>
      </c>
      <c r="W231" s="175">
        <v>20</v>
      </c>
      <c r="X231" s="264" t="str">
        <f t="shared" si="43"/>
        <v>Investments in Subsidiary Companies</v>
      </c>
    </row>
    <row r="232" spans="1:24" x14ac:dyDescent="0.25">
      <c r="A232" s="164" t="s">
        <v>1032</v>
      </c>
      <c r="B232" s="16">
        <v>23</v>
      </c>
      <c r="C232" s="165" t="s">
        <v>1033</v>
      </c>
      <c r="E232" s="179" t="s">
        <v>585</v>
      </c>
      <c r="F232" s="59" t="str">
        <f t="shared" si="51"/>
        <v>186177</v>
      </c>
      <c r="G232" s="180">
        <f t="shared" si="40"/>
        <v>23</v>
      </c>
      <c r="H232" s="59" t="str">
        <f t="shared" si="52"/>
        <v/>
      </c>
      <c r="I232" s="59" t="str">
        <f>IF(H232="ADD",VLOOKUP(F232,'SAP Data'!$A$12:$B$1295,2,FALSE),"")</f>
        <v/>
      </c>
      <c r="J232" s="59"/>
      <c r="K232" s="181">
        <f t="shared" si="53"/>
        <v>23</v>
      </c>
      <c r="L232" s="150" t="s">
        <v>2947</v>
      </c>
      <c r="M232" s="59">
        <f t="shared" si="41"/>
        <v>17</v>
      </c>
      <c r="N232" s="59">
        <f t="shared" si="44"/>
        <v>17</v>
      </c>
      <c r="O232" s="59"/>
      <c r="P232" s="59">
        <f t="shared" si="45"/>
        <v>17</v>
      </c>
      <c r="Q232" s="151" t="str">
        <f>VLOOKUP(L232,'SAP Data'!$A$7:$B$1304,2,FALSE)</f>
        <v>A/R TAX SHARE-HLD</v>
      </c>
      <c r="S232" s="165" t="s">
        <v>507</v>
      </c>
      <c r="T232" s="164" t="s">
        <v>508</v>
      </c>
      <c r="U232" s="16" t="str">
        <f t="shared" si="42"/>
        <v>124062</v>
      </c>
      <c r="V232" s="174">
        <v>20</v>
      </c>
      <c r="W232" s="175">
        <v>20</v>
      </c>
      <c r="X232" s="264" t="str">
        <f t="shared" si="43"/>
        <v>Investments in Subsidiary Companies</v>
      </c>
    </row>
    <row r="233" spans="1:24" x14ac:dyDescent="0.25">
      <c r="A233" s="164" t="s">
        <v>1034</v>
      </c>
      <c r="B233" s="16">
        <v>23</v>
      </c>
      <c r="C233" s="165" t="s">
        <v>1035</v>
      </c>
      <c r="E233" s="179" t="s">
        <v>588</v>
      </c>
      <c r="F233" s="59" t="str">
        <f t="shared" si="51"/>
        <v>186178</v>
      </c>
      <c r="G233" s="180">
        <f t="shared" si="40"/>
        <v>23</v>
      </c>
      <c r="H233" s="59" t="str">
        <f t="shared" si="52"/>
        <v/>
      </c>
      <c r="I233" s="59" t="str">
        <f>IF(H233="ADD",VLOOKUP(F233,'SAP Data'!$A$12:$B$1295,2,FALSE),"")</f>
        <v/>
      </c>
      <c r="J233" s="59"/>
      <c r="K233" s="181">
        <f t="shared" si="53"/>
        <v>23</v>
      </c>
      <c r="L233" s="150" t="s">
        <v>1809</v>
      </c>
      <c r="M233" s="59" t="e">
        <f t="shared" si="41"/>
        <v>#N/A</v>
      </c>
      <c r="N233" s="59" t="str">
        <f t="shared" si="44"/>
        <v>ADD</v>
      </c>
      <c r="O233" s="59"/>
      <c r="P233" s="59" t="str">
        <f t="shared" si="45"/>
        <v>ADD</v>
      </c>
      <c r="Q233" s="151" t="str">
        <f>VLOOKUP(L233,'SAP Data'!$A$7:$B$1304,2,FALSE)</f>
        <v>INVESTMENT IN SUBSID</v>
      </c>
      <c r="S233" s="165" t="s">
        <v>1811</v>
      </c>
      <c r="T233" s="164">
        <v>500112</v>
      </c>
      <c r="U233" s="16" t="str">
        <f t="shared" si="42"/>
        <v/>
      </c>
      <c r="V233" s="174" t="s">
        <v>3741</v>
      </c>
      <c r="W233" s="175" t="s">
        <v>3741</v>
      </c>
      <c r="X233" s="264" t="e">
        <f t="shared" si="43"/>
        <v>#N/A</v>
      </c>
    </row>
    <row r="234" spans="1:24" x14ac:dyDescent="0.25">
      <c r="A234" s="164" t="s">
        <v>1036</v>
      </c>
      <c r="B234" s="16">
        <v>23</v>
      </c>
      <c r="C234" s="165" t="s">
        <v>1037</v>
      </c>
      <c r="E234" s="179" t="s">
        <v>591</v>
      </c>
      <c r="F234" s="59" t="str">
        <f t="shared" si="51"/>
        <v>186179</v>
      </c>
      <c r="G234" s="180">
        <f t="shared" si="40"/>
        <v>23</v>
      </c>
      <c r="H234" s="59" t="str">
        <f t="shared" si="52"/>
        <v/>
      </c>
      <c r="I234" s="59" t="str">
        <f>IF(H234="ADD",VLOOKUP(F234,'SAP Data'!$A$12:$B$1295,2,FALSE),"")</f>
        <v/>
      </c>
      <c r="J234" s="59"/>
      <c r="K234" s="181">
        <f t="shared" si="53"/>
        <v>23</v>
      </c>
      <c r="L234" s="150" t="s">
        <v>497</v>
      </c>
      <c r="M234" s="59">
        <f t="shared" si="41"/>
        <v>20</v>
      </c>
      <c r="N234" s="59">
        <f t="shared" si="44"/>
        <v>20</v>
      </c>
      <c r="O234" s="59"/>
      <c r="P234" s="59">
        <f t="shared" si="45"/>
        <v>20</v>
      </c>
      <c r="Q234" s="151" t="str">
        <f>VLOOKUP(L234,'SAP Data'!$A$7:$B$1304,2,FALSE)</f>
        <v>INVEST IN NNGFC</v>
      </c>
      <c r="S234" s="165" t="s">
        <v>3494</v>
      </c>
      <c r="T234" s="164">
        <v>5001109</v>
      </c>
      <c r="U234" s="16" t="str">
        <f t="shared" si="42"/>
        <v/>
      </c>
      <c r="V234" s="174" t="s">
        <v>3741</v>
      </c>
      <c r="W234" s="175" t="s">
        <v>3741</v>
      </c>
      <c r="X234" s="264" t="e">
        <f t="shared" si="43"/>
        <v>#N/A</v>
      </c>
    </row>
    <row r="235" spans="1:24" x14ac:dyDescent="0.25">
      <c r="A235" s="164" t="s">
        <v>839</v>
      </c>
      <c r="B235" s="16">
        <v>23</v>
      </c>
      <c r="C235" s="165" t="s">
        <v>840</v>
      </c>
      <c r="E235" s="179" t="s">
        <v>594</v>
      </c>
      <c r="F235" s="59" t="str">
        <f t="shared" si="51"/>
        <v>186180</v>
      </c>
      <c r="G235" s="180">
        <f t="shared" si="40"/>
        <v>23</v>
      </c>
      <c r="H235" s="59" t="str">
        <f t="shared" si="52"/>
        <v/>
      </c>
      <c r="I235" s="59" t="str">
        <f>IF(H235="ADD",VLOOKUP(F235,'SAP Data'!$A$12:$B$1295,2,FALSE),"")</f>
        <v/>
      </c>
      <c r="J235" s="59"/>
      <c r="K235" s="181">
        <f t="shared" si="53"/>
        <v>23</v>
      </c>
      <c r="L235" s="150" t="s">
        <v>2948</v>
      </c>
      <c r="M235" s="59">
        <f t="shared" si="41"/>
        <v>17</v>
      </c>
      <c r="N235" s="59">
        <f t="shared" si="44"/>
        <v>17</v>
      </c>
      <c r="O235" s="59"/>
      <c r="P235" s="59">
        <f t="shared" si="45"/>
        <v>17</v>
      </c>
      <c r="Q235" s="151" t="str">
        <f>VLOOKUP(L235,'SAP Data'!$A$7:$B$1304,2,FALSE)</f>
        <v>INVEST IN SUB-HLD</v>
      </c>
      <c r="S235" s="165" t="s">
        <v>3495</v>
      </c>
      <c r="T235" s="164" t="s">
        <v>3496</v>
      </c>
      <c r="U235" s="16" t="str">
        <f t="shared" si="42"/>
        <v>101600</v>
      </c>
      <c r="V235" s="174">
        <v>17</v>
      </c>
      <c r="W235" s="175" t="s">
        <v>3741</v>
      </c>
      <c r="X235" s="264" t="str">
        <f t="shared" si="43"/>
        <v>Non-Utility Property</v>
      </c>
    </row>
    <row r="236" spans="1:24" x14ac:dyDescent="0.25">
      <c r="A236" s="164" t="s">
        <v>1038</v>
      </c>
      <c r="B236" s="16">
        <v>23</v>
      </c>
      <c r="C236" s="165" t="s">
        <v>1039</v>
      </c>
      <c r="E236" s="179" t="s">
        <v>597</v>
      </c>
      <c r="F236" s="59" t="str">
        <f t="shared" si="51"/>
        <v>186181</v>
      </c>
      <c r="G236" s="180">
        <f t="shared" si="40"/>
        <v>23</v>
      </c>
      <c r="H236" s="59" t="str">
        <f t="shared" si="52"/>
        <v/>
      </c>
      <c r="I236" s="59" t="str">
        <f>IF(H236="ADD",VLOOKUP(F236,'SAP Data'!$A$12:$B$1295,2,FALSE),"")</f>
        <v/>
      </c>
      <c r="J236" s="59"/>
      <c r="K236" s="181">
        <f t="shared" si="53"/>
        <v>23</v>
      </c>
      <c r="L236" s="150" t="s">
        <v>500</v>
      </c>
      <c r="M236" s="59">
        <f t="shared" si="41"/>
        <v>14</v>
      </c>
      <c r="N236" s="59">
        <f t="shared" si="44"/>
        <v>14</v>
      </c>
      <c r="O236" s="59"/>
      <c r="P236" s="59">
        <f t="shared" si="45"/>
        <v>14</v>
      </c>
      <c r="Q236" s="151" t="str">
        <f>VLOOKUP(L236,'SAP Data'!$A$7:$B$1304,2,FALSE)</f>
        <v>NORTHWEST ENERGY COR</v>
      </c>
      <c r="S236" s="165" t="s">
        <v>3497</v>
      </c>
      <c r="T236" s="164" t="s">
        <v>3498</v>
      </c>
      <c r="U236" s="16" t="str">
        <f t="shared" si="42"/>
        <v>108600</v>
      </c>
      <c r="V236" s="174">
        <v>17</v>
      </c>
      <c r="W236" s="175" t="s">
        <v>3741</v>
      </c>
      <c r="X236" s="264" t="str">
        <f t="shared" si="43"/>
        <v>Non-Utility Property</v>
      </c>
    </row>
    <row r="237" spans="1:24" x14ac:dyDescent="0.25">
      <c r="A237" s="164" t="s">
        <v>1040</v>
      </c>
      <c r="B237" s="16">
        <v>23</v>
      </c>
      <c r="C237" s="165" t="s">
        <v>1041</v>
      </c>
      <c r="E237" s="179" t="s">
        <v>600</v>
      </c>
      <c r="F237" s="59" t="str">
        <f t="shared" si="51"/>
        <v>186182</v>
      </c>
      <c r="G237" s="180">
        <f t="shared" si="40"/>
        <v>23</v>
      </c>
      <c r="H237" s="59" t="str">
        <f t="shared" si="52"/>
        <v/>
      </c>
      <c r="I237" s="59" t="str">
        <f>IF(H237="ADD",VLOOKUP(F237,'SAP Data'!$A$12:$B$1295,2,FALSE),"")</f>
        <v/>
      </c>
      <c r="J237" s="59"/>
      <c r="K237" s="181">
        <f t="shared" si="53"/>
        <v>23</v>
      </c>
      <c r="L237" s="150" t="s">
        <v>2949</v>
      </c>
      <c r="M237" s="59">
        <f t="shared" si="41"/>
        <v>17</v>
      </c>
      <c r="N237" s="59">
        <f t="shared" si="44"/>
        <v>17</v>
      </c>
      <c r="O237" s="59"/>
      <c r="P237" s="59">
        <f t="shared" si="45"/>
        <v>17</v>
      </c>
      <c r="Q237" s="151" t="str">
        <f>VLOOKUP(L237,'SAP Data'!$A$7:$B$1304,2,FALSE)</f>
        <v>INVEST IN NWN WATER</v>
      </c>
      <c r="S237" s="165" t="s">
        <v>1813</v>
      </c>
      <c r="T237" s="164">
        <v>500138</v>
      </c>
      <c r="U237" s="16" t="str">
        <f t="shared" si="42"/>
        <v/>
      </c>
      <c r="V237" s="174" t="s">
        <v>3741</v>
      </c>
      <c r="W237" s="175" t="s">
        <v>3741</v>
      </c>
      <c r="X237" s="264" t="e">
        <f t="shared" si="43"/>
        <v>#N/A</v>
      </c>
    </row>
    <row r="238" spans="1:24" x14ac:dyDescent="0.25">
      <c r="A238" s="164" t="s">
        <v>1042</v>
      </c>
      <c r="B238" s="16">
        <v>23</v>
      </c>
      <c r="C238" s="165" t="s">
        <v>1043</v>
      </c>
      <c r="E238" s="179" t="s">
        <v>603</v>
      </c>
      <c r="F238" s="59" t="str">
        <f t="shared" si="51"/>
        <v>186183</v>
      </c>
      <c r="G238" s="180">
        <f t="shared" si="40"/>
        <v>23</v>
      </c>
      <c r="H238" s="59" t="str">
        <f t="shared" si="52"/>
        <v/>
      </c>
      <c r="I238" s="59" t="str">
        <f>IF(H238="ADD",VLOOKUP(F238,'SAP Data'!$A$12:$B$1295,2,FALSE),"")</f>
        <v/>
      </c>
      <c r="J238" s="59"/>
      <c r="K238" s="181">
        <f t="shared" si="53"/>
        <v>23</v>
      </c>
      <c r="L238" s="150" t="s">
        <v>503</v>
      </c>
      <c r="M238" s="59">
        <f t="shared" si="41"/>
        <v>20</v>
      </c>
      <c r="N238" s="59">
        <f t="shared" si="44"/>
        <v>20</v>
      </c>
      <c r="O238" s="59"/>
      <c r="P238" s="59">
        <f t="shared" si="45"/>
        <v>20</v>
      </c>
      <c r="Q238" s="151" t="str">
        <f>VLOOKUP(L238,'SAP Data'!$A$7:$B$1304,2,FALSE)</f>
        <v>INVEST - NWN ENERGY</v>
      </c>
      <c r="S238" s="165" t="s">
        <v>1815</v>
      </c>
      <c r="T238" s="164">
        <v>500142</v>
      </c>
      <c r="U238" s="16" t="str">
        <f t="shared" si="42"/>
        <v/>
      </c>
      <c r="V238" s="174" t="s">
        <v>3741</v>
      </c>
      <c r="W238" s="175" t="s">
        <v>3741</v>
      </c>
      <c r="X238" s="264" t="e">
        <f t="shared" si="43"/>
        <v>#N/A</v>
      </c>
    </row>
    <row r="239" spans="1:24" x14ac:dyDescent="0.25">
      <c r="A239" s="164" t="s">
        <v>1044</v>
      </c>
      <c r="B239" s="16">
        <v>23</v>
      </c>
      <c r="C239" s="165" t="s">
        <v>1045</v>
      </c>
      <c r="E239" s="179" t="s">
        <v>606</v>
      </c>
      <c r="F239" s="59" t="str">
        <f t="shared" si="51"/>
        <v>186404</v>
      </c>
      <c r="G239" s="180">
        <f t="shared" si="40"/>
        <v>23</v>
      </c>
      <c r="H239" s="59" t="str">
        <f t="shared" si="52"/>
        <v/>
      </c>
      <c r="I239" s="59" t="str">
        <f>IF(H239="ADD",VLOOKUP(F239,'SAP Data'!$A$12:$B$1295,2,FALSE),"")</f>
        <v/>
      </c>
      <c r="J239" s="59"/>
      <c r="K239" s="181">
        <f t="shared" si="53"/>
        <v>23</v>
      </c>
      <c r="L239" s="150" t="s">
        <v>506</v>
      </c>
      <c r="M239" s="59">
        <f t="shared" si="41"/>
        <v>20</v>
      </c>
      <c r="N239" s="59">
        <f t="shared" si="44"/>
        <v>20</v>
      </c>
      <c r="O239" s="59"/>
      <c r="P239" s="59">
        <f t="shared" si="45"/>
        <v>20</v>
      </c>
      <c r="Q239" s="151" t="str">
        <f>VLOOKUP(L239,'SAP Data'!$A$7:$B$1304,2,FALSE)</f>
        <v>INVEST - GILL RANCH</v>
      </c>
      <c r="S239" s="165" t="s">
        <v>510</v>
      </c>
      <c r="T239" s="164" t="s">
        <v>511</v>
      </c>
      <c r="U239" s="16" t="str">
        <f t="shared" si="42"/>
        <v>189006</v>
      </c>
      <c r="V239" s="174">
        <v>23</v>
      </c>
      <c r="W239" s="175">
        <v>3</v>
      </c>
      <c r="X239" s="264" t="str">
        <f t="shared" si="43"/>
        <v>Other Deferred Debits</v>
      </c>
    </row>
    <row r="240" spans="1:24" x14ac:dyDescent="0.25">
      <c r="A240" s="164" t="s">
        <v>315</v>
      </c>
      <c r="B240" s="16">
        <v>29</v>
      </c>
      <c r="C240" s="165" t="s">
        <v>316</v>
      </c>
      <c r="E240" s="179" t="s">
        <v>609</v>
      </c>
      <c r="F240" s="59" t="str">
        <f t="shared" si="51"/>
        <v>186406</v>
      </c>
      <c r="G240" s="180">
        <f t="shared" si="40"/>
        <v>23</v>
      </c>
      <c r="H240" s="59" t="str">
        <f t="shared" si="52"/>
        <v/>
      </c>
      <c r="I240" s="59" t="str">
        <f>IF(H240="ADD",VLOOKUP(F240,'SAP Data'!$A$12:$B$1295,2,FALSE),"")</f>
        <v/>
      </c>
      <c r="J240" s="59"/>
      <c r="K240" s="181">
        <f t="shared" si="53"/>
        <v>23</v>
      </c>
      <c r="L240" s="150" t="s">
        <v>1812</v>
      </c>
      <c r="M240" s="59" t="e">
        <f t="shared" si="41"/>
        <v>#N/A</v>
      </c>
      <c r="N240" s="59" t="str">
        <f t="shared" si="44"/>
        <v>ADD</v>
      </c>
      <c r="O240" s="59"/>
      <c r="P240" s="59" t="str">
        <f t="shared" si="45"/>
        <v>ADD</v>
      </c>
      <c r="Q240" s="151" t="str">
        <f>VLOOKUP(L240,'SAP Data'!$A$7:$B$1304,2,FALSE)</f>
        <v>INVESTMENTS, DEFERRE</v>
      </c>
      <c r="S240" s="165" t="s">
        <v>513</v>
      </c>
      <c r="T240" s="164" t="s">
        <v>514</v>
      </c>
      <c r="U240" s="16" t="str">
        <f t="shared" si="42"/>
        <v>189007</v>
      </c>
      <c r="V240" s="174">
        <v>23</v>
      </c>
      <c r="W240" s="175">
        <v>3</v>
      </c>
      <c r="X240" s="264" t="str">
        <f t="shared" si="43"/>
        <v>Other Deferred Debits</v>
      </c>
    </row>
    <row r="241" spans="1:24" x14ac:dyDescent="0.25">
      <c r="A241" s="164" t="s">
        <v>318</v>
      </c>
      <c r="B241" s="16">
        <v>29</v>
      </c>
      <c r="C241" s="165" t="s">
        <v>319</v>
      </c>
      <c r="E241" s="179" t="s">
        <v>3753</v>
      </c>
      <c r="F241" s="59" t="str">
        <f t="shared" ref="F241" si="54">RIGHT(E241,6)</f>
        <v>186820</v>
      </c>
      <c r="G241" s="180">
        <f t="shared" si="40"/>
        <v>0</v>
      </c>
      <c r="H241" s="59" t="str">
        <f t="shared" ref="H241" si="55">IF(G241=0,"ADD","")</f>
        <v>ADD</v>
      </c>
      <c r="I241" s="59" t="str">
        <f>IF(H241="ADD",VLOOKUP(F241,'SAP Data'!$A$12:$B$1295,2,FALSE),"")</f>
        <v>2019 GC600 COMP UT C</v>
      </c>
      <c r="J241" s="59">
        <v>23</v>
      </c>
      <c r="K241" s="181">
        <f t="shared" ref="K241" si="56">IF(G241&gt;0,G241,J241)</f>
        <v>23</v>
      </c>
      <c r="L241" s="150" t="s">
        <v>3553</v>
      </c>
      <c r="M241" s="59" t="e">
        <f t="shared" si="41"/>
        <v>#N/A</v>
      </c>
      <c r="N241" s="59" t="str">
        <f t="shared" si="44"/>
        <v>ADD</v>
      </c>
      <c r="O241" s="59"/>
      <c r="P241" s="59" t="str">
        <f t="shared" si="45"/>
        <v>ADD</v>
      </c>
      <c r="Q241" s="151" t="str">
        <f>VLOOKUP(L241,'SAP Data'!$A$7:$B$1304,2,FALSE)</f>
        <v>OPERATING LEASED ASS</v>
      </c>
      <c r="S241" s="165" t="s">
        <v>516</v>
      </c>
      <c r="T241" s="164" t="s">
        <v>517</v>
      </c>
      <c r="U241" s="16" t="str">
        <f t="shared" si="42"/>
        <v>189008</v>
      </c>
      <c r="V241" s="174">
        <v>23</v>
      </c>
      <c r="W241" s="175">
        <v>3</v>
      </c>
      <c r="X241" s="264" t="str">
        <f t="shared" si="43"/>
        <v>Other Deferred Debits</v>
      </c>
    </row>
    <row r="242" spans="1:24" x14ac:dyDescent="0.25">
      <c r="A242" s="164" t="s">
        <v>321</v>
      </c>
      <c r="B242" s="16">
        <v>29</v>
      </c>
      <c r="C242" s="165" t="s">
        <v>322</v>
      </c>
      <c r="E242" s="179" t="s">
        <v>612</v>
      </c>
      <c r="F242" s="59" t="str">
        <f t="shared" si="51"/>
        <v>191400</v>
      </c>
      <c r="G242" s="180">
        <f t="shared" si="40"/>
        <v>22</v>
      </c>
      <c r="H242" s="59" t="str">
        <f t="shared" si="52"/>
        <v/>
      </c>
      <c r="I242" s="59" t="str">
        <f>IF(H242="ADD",VLOOKUP(F242,'SAP Data'!$A$12:$B$1295,2,FALSE),"")</f>
        <v/>
      </c>
      <c r="J242" s="59"/>
      <c r="K242" s="181">
        <f t="shared" si="53"/>
        <v>22</v>
      </c>
      <c r="L242" s="150" t="s">
        <v>3554</v>
      </c>
      <c r="M242" s="59" t="e">
        <f t="shared" si="41"/>
        <v>#N/A</v>
      </c>
      <c r="N242" s="59" t="str">
        <f t="shared" si="44"/>
        <v>ADD</v>
      </c>
      <c r="O242" s="59">
        <v>17</v>
      </c>
      <c r="P242" s="59">
        <f t="shared" si="45"/>
        <v>17</v>
      </c>
      <c r="Q242" s="151" t="str">
        <f>VLOOKUP(L242,'SAP Data'!$A$7:$B$1304,2,FALSE)</f>
        <v>ROU UTIL LEASE ASSET</v>
      </c>
      <c r="S242" s="165" t="s">
        <v>519</v>
      </c>
      <c r="T242" s="164" t="s">
        <v>520</v>
      </c>
      <c r="U242" s="16" t="str">
        <f t="shared" si="42"/>
        <v>189013</v>
      </c>
      <c r="V242" s="174">
        <v>23</v>
      </c>
      <c r="W242" s="175">
        <v>3</v>
      </c>
      <c r="X242" s="264" t="str">
        <f t="shared" si="43"/>
        <v>Other Deferred Debits</v>
      </c>
    </row>
    <row r="243" spans="1:24" x14ac:dyDescent="0.25">
      <c r="A243" s="164">
        <v>182305</v>
      </c>
      <c r="B243" s="16">
        <v>23</v>
      </c>
      <c r="E243" s="179" t="s">
        <v>615</v>
      </c>
      <c r="F243" s="59" t="str">
        <f t="shared" si="51"/>
        <v>191401</v>
      </c>
      <c r="G243" s="180">
        <f t="shared" si="40"/>
        <v>22</v>
      </c>
      <c r="H243" s="59" t="str">
        <f t="shared" si="52"/>
        <v/>
      </c>
      <c r="I243" s="59" t="str">
        <f>IF(H243="ADD",VLOOKUP(F243,'SAP Data'!$A$12:$B$1295,2,FALSE),"")</f>
        <v/>
      </c>
      <c r="J243" s="59"/>
      <c r="K243" s="181">
        <f t="shared" si="53"/>
        <v>22</v>
      </c>
      <c r="L243" s="150" t="s">
        <v>3555</v>
      </c>
      <c r="M243" s="59" t="e">
        <f t="shared" si="41"/>
        <v>#N/A</v>
      </c>
      <c r="N243" s="59" t="str">
        <f t="shared" si="44"/>
        <v>ADD</v>
      </c>
      <c r="O243" s="59">
        <v>17</v>
      </c>
      <c r="P243" s="59">
        <f t="shared" si="45"/>
        <v>17</v>
      </c>
      <c r="Q243" s="151" t="str">
        <f>VLOOKUP(L243,'SAP Data'!$A$7:$B$1304,2,FALSE)</f>
        <v>ROU UTIL LEAS ACC DE</v>
      </c>
      <c r="S243" s="165" t="s">
        <v>1780</v>
      </c>
      <c r="T243" s="164">
        <v>500143</v>
      </c>
      <c r="U243" s="16" t="str">
        <f t="shared" si="42"/>
        <v/>
      </c>
      <c r="V243" s="174" t="s">
        <v>3741</v>
      </c>
      <c r="W243" s="175" t="s">
        <v>3741</v>
      </c>
      <c r="X243" s="264" t="e">
        <f t="shared" si="43"/>
        <v>#N/A</v>
      </c>
    </row>
    <row r="244" spans="1:24" x14ac:dyDescent="0.25">
      <c r="A244" s="164" t="s">
        <v>881</v>
      </c>
      <c r="B244" s="16">
        <v>23</v>
      </c>
      <c r="C244" s="165" t="s">
        <v>882</v>
      </c>
      <c r="E244" s="179" t="s">
        <v>1637</v>
      </c>
      <c r="F244" s="59" t="str">
        <f t="shared" si="51"/>
        <v>191402</v>
      </c>
      <c r="G244" s="180">
        <f t="shared" si="40"/>
        <v>0</v>
      </c>
      <c r="H244" s="59" t="str">
        <f t="shared" si="52"/>
        <v>ADD</v>
      </c>
      <c r="I244" s="59" t="str">
        <f>IF(H244="ADD",VLOOKUP(F244,'SAP Data'!$A$12:$B$1295,2,FALSE),"")</f>
        <v>SEC DEF INT RV WACOG</v>
      </c>
      <c r="J244" s="59">
        <v>22</v>
      </c>
      <c r="K244" s="181">
        <f t="shared" si="53"/>
        <v>22</v>
      </c>
      <c r="L244" s="150" t="s">
        <v>1814</v>
      </c>
      <c r="M244" s="59" t="e">
        <f t="shared" si="41"/>
        <v>#N/A</v>
      </c>
      <c r="N244" s="59" t="str">
        <f t="shared" si="44"/>
        <v>ADD</v>
      </c>
      <c r="O244" s="59"/>
      <c r="P244" s="59" t="str">
        <f t="shared" si="45"/>
        <v>ADD</v>
      </c>
      <c r="Q244" s="151" t="str">
        <f>VLOOKUP(L244,'SAP Data'!$A$7:$B$1304,2,FALSE)</f>
        <v>REG ASSET - LONG TER</v>
      </c>
      <c r="S244" s="165" t="s">
        <v>522</v>
      </c>
      <c r="T244" s="164" t="s">
        <v>523</v>
      </c>
      <c r="U244" s="16" t="str">
        <f t="shared" si="42"/>
        <v>192630</v>
      </c>
      <c r="V244" s="174">
        <v>23</v>
      </c>
      <c r="W244" s="175">
        <v>101</v>
      </c>
      <c r="X244" s="264" t="str">
        <f t="shared" si="43"/>
        <v>Other Deferred Debits</v>
      </c>
    </row>
    <row r="245" spans="1:24" x14ac:dyDescent="0.25">
      <c r="A245" s="164" t="s">
        <v>884</v>
      </c>
      <c r="B245" s="16">
        <v>29</v>
      </c>
      <c r="C245" s="165" t="s">
        <v>885</v>
      </c>
      <c r="E245" s="179" t="s">
        <v>618</v>
      </c>
      <c r="F245" s="59" t="str">
        <f t="shared" si="51"/>
        <v>191410</v>
      </c>
      <c r="G245" s="180">
        <f t="shared" si="40"/>
        <v>22</v>
      </c>
      <c r="H245" s="59" t="str">
        <f t="shared" si="52"/>
        <v/>
      </c>
      <c r="I245" s="59" t="str">
        <f>IF(H245="ADD",VLOOKUP(F245,'SAP Data'!$A$12:$B$1295,2,FALSE),"")</f>
        <v/>
      </c>
      <c r="J245" s="59"/>
      <c r="K245" s="181">
        <f t="shared" si="53"/>
        <v>22</v>
      </c>
      <c r="L245" s="150" t="s">
        <v>1816</v>
      </c>
      <c r="M245" s="59" t="e">
        <f t="shared" si="41"/>
        <v>#N/A</v>
      </c>
      <c r="N245" s="59" t="str">
        <f t="shared" si="44"/>
        <v>ADD</v>
      </c>
      <c r="O245" s="59"/>
      <c r="P245" s="59" t="str">
        <f t="shared" si="45"/>
        <v>ADD</v>
      </c>
      <c r="Q245" s="151" t="str">
        <f>VLOOKUP(L245,'SAP Data'!$A$7:$B$1304,2,FALSE)</f>
        <v>UNAMORTIZED LOSS ON</v>
      </c>
      <c r="S245" s="165" t="s">
        <v>522</v>
      </c>
      <c r="T245" s="164" t="s">
        <v>525</v>
      </c>
      <c r="U245" s="16" t="str">
        <f t="shared" si="42"/>
        <v>192635</v>
      </c>
      <c r="V245" s="174">
        <v>23</v>
      </c>
      <c r="W245" s="175">
        <v>101</v>
      </c>
      <c r="X245" s="264" t="str">
        <f t="shared" si="43"/>
        <v>Other Deferred Debits</v>
      </c>
    </row>
    <row r="246" spans="1:24" x14ac:dyDescent="0.25">
      <c r="A246" s="164" t="s">
        <v>887</v>
      </c>
      <c r="B246" s="16">
        <v>29</v>
      </c>
      <c r="C246" s="165" t="s">
        <v>888</v>
      </c>
      <c r="E246" s="179" t="s">
        <v>621</v>
      </c>
      <c r="F246" s="59" t="str">
        <f t="shared" si="51"/>
        <v>191411</v>
      </c>
      <c r="G246" s="180">
        <f t="shared" si="40"/>
        <v>22</v>
      </c>
      <c r="H246" s="59" t="str">
        <f t="shared" si="52"/>
        <v/>
      </c>
      <c r="I246" s="59" t="str">
        <f>IF(H246="ADD",VLOOKUP(F246,'SAP Data'!$A$12:$B$1295,2,FALSE),"")</f>
        <v/>
      </c>
      <c r="J246" s="59"/>
      <c r="K246" s="181">
        <f t="shared" si="53"/>
        <v>22</v>
      </c>
      <c r="L246" s="150" t="s">
        <v>509</v>
      </c>
      <c r="M246" s="59">
        <f t="shared" si="41"/>
        <v>23</v>
      </c>
      <c r="N246" s="59">
        <f t="shared" si="44"/>
        <v>23</v>
      </c>
      <c r="O246" s="59"/>
      <c r="P246" s="59">
        <f t="shared" si="45"/>
        <v>23</v>
      </c>
      <c r="Q246" s="151" t="str">
        <f>VLOOKUP(L246,'SAP Data'!$A$7:$B$1304,2,FALSE)</f>
        <v>UNAMTZD LOSS 9.80%</v>
      </c>
      <c r="S246" s="165" t="s">
        <v>527</v>
      </c>
      <c r="T246" s="164" t="s">
        <v>528</v>
      </c>
      <c r="U246" s="16" t="str">
        <f t="shared" si="42"/>
        <v>192637</v>
      </c>
      <c r="V246" s="174">
        <v>23</v>
      </c>
      <c r="W246" s="175">
        <v>101</v>
      </c>
      <c r="X246" s="264" t="str">
        <f t="shared" si="43"/>
        <v>Other Deferred Debits</v>
      </c>
    </row>
    <row r="247" spans="1:24" x14ac:dyDescent="0.25">
      <c r="A247" s="164" t="s">
        <v>890</v>
      </c>
      <c r="B247" s="16">
        <v>29</v>
      </c>
      <c r="C247" s="165" t="s">
        <v>891</v>
      </c>
      <c r="E247" s="179" t="s">
        <v>624</v>
      </c>
      <c r="F247" s="59" t="str">
        <f t="shared" si="51"/>
        <v>191412</v>
      </c>
      <c r="G247" s="180">
        <f t="shared" si="40"/>
        <v>22</v>
      </c>
      <c r="H247" s="59" t="str">
        <f t="shared" si="52"/>
        <v/>
      </c>
      <c r="I247" s="59" t="str">
        <f>IF(H247="ADD",VLOOKUP(F247,'SAP Data'!$A$12:$B$1295,2,FALSE),"")</f>
        <v/>
      </c>
      <c r="J247" s="59"/>
      <c r="K247" s="181">
        <f t="shared" si="53"/>
        <v>22</v>
      </c>
      <c r="L247" s="150" t="s">
        <v>512</v>
      </c>
      <c r="M247" s="59">
        <f t="shared" si="41"/>
        <v>23</v>
      </c>
      <c r="N247" s="59">
        <f t="shared" si="44"/>
        <v>23</v>
      </c>
      <c r="O247" s="59"/>
      <c r="P247" s="59">
        <f t="shared" si="45"/>
        <v>23</v>
      </c>
      <c r="Q247" s="151" t="str">
        <f>VLOOKUP(L247,'SAP Data'!$A$7:$B$1304,2,FALSE)</f>
        <v>UNAMTZD LOSS 9.125%</v>
      </c>
      <c r="S247" s="165" t="s">
        <v>1818</v>
      </c>
      <c r="T247" s="164">
        <v>500144</v>
      </c>
      <c r="U247" s="16" t="str">
        <f t="shared" si="42"/>
        <v/>
      </c>
      <c r="V247" s="174" t="s">
        <v>3741</v>
      </c>
      <c r="W247" s="175" t="s">
        <v>3741</v>
      </c>
      <c r="X247" s="264" t="e">
        <f t="shared" si="43"/>
        <v>#N/A</v>
      </c>
    </row>
    <row r="248" spans="1:24" x14ac:dyDescent="0.25">
      <c r="A248" s="164" t="s">
        <v>893</v>
      </c>
      <c r="B248" s="16">
        <v>29</v>
      </c>
      <c r="C248" s="165" t="s">
        <v>894</v>
      </c>
      <c r="E248" s="179" t="s">
        <v>627</v>
      </c>
      <c r="F248" s="59" t="str">
        <f t="shared" si="51"/>
        <v>191417</v>
      </c>
      <c r="G248" s="180">
        <f t="shared" si="40"/>
        <v>22</v>
      </c>
      <c r="H248" s="59" t="str">
        <f t="shared" si="52"/>
        <v/>
      </c>
      <c r="I248" s="59" t="str">
        <f>IF(H248="ADD",VLOOKUP(F248,'SAP Data'!$A$12:$B$1295,2,FALSE),"")</f>
        <v/>
      </c>
      <c r="J248" s="59"/>
      <c r="K248" s="181">
        <f t="shared" si="53"/>
        <v>22</v>
      </c>
      <c r="L248" s="150" t="s">
        <v>515</v>
      </c>
      <c r="M248" s="59">
        <f t="shared" si="41"/>
        <v>23</v>
      </c>
      <c r="N248" s="59">
        <f t="shared" si="44"/>
        <v>23</v>
      </c>
      <c r="O248" s="59"/>
      <c r="P248" s="59">
        <f t="shared" si="45"/>
        <v>23</v>
      </c>
      <c r="Q248" s="151" t="str">
        <f>VLOOKUP(L248,'SAP Data'!$A$7:$B$1304,2,FALSE)</f>
        <v>UNAMTZD LOSS 9.75%</v>
      </c>
      <c r="S248" s="165" t="s">
        <v>530</v>
      </c>
      <c r="T248" s="164" t="s">
        <v>531</v>
      </c>
      <c r="U248" s="16" t="str">
        <f t="shared" si="42"/>
        <v>186016</v>
      </c>
      <c r="V248" s="174">
        <v>19</v>
      </c>
      <c r="W248" s="175">
        <v>9</v>
      </c>
      <c r="X248" s="264" t="str">
        <f t="shared" si="43"/>
        <v>Deferred Income Tax - non-utility &amp; Oregon</v>
      </c>
    </row>
    <row r="249" spans="1:24" x14ac:dyDescent="0.25">
      <c r="A249" s="164" t="s">
        <v>896</v>
      </c>
      <c r="B249" s="16">
        <v>17</v>
      </c>
      <c r="C249" s="165" t="s">
        <v>897</v>
      </c>
      <c r="E249" s="179" t="s">
        <v>630</v>
      </c>
      <c r="F249" s="59" t="str">
        <f t="shared" si="51"/>
        <v>191420</v>
      </c>
      <c r="G249" s="180">
        <f t="shared" si="40"/>
        <v>22</v>
      </c>
      <c r="H249" s="59" t="str">
        <f t="shared" si="52"/>
        <v/>
      </c>
      <c r="I249" s="59" t="str">
        <f>IF(H249="ADD",VLOOKUP(F249,'SAP Data'!$A$12:$B$1295,2,FALSE),"")</f>
        <v/>
      </c>
      <c r="J249" s="59"/>
      <c r="K249" s="181">
        <f t="shared" si="53"/>
        <v>22</v>
      </c>
      <c r="L249" s="150" t="s">
        <v>518</v>
      </c>
      <c r="M249" s="59">
        <f t="shared" si="41"/>
        <v>23</v>
      </c>
      <c r="N249" s="59">
        <f t="shared" si="44"/>
        <v>23</v>
      </c>
      <c r="O249" s="59"/>
      <c r="P249" s="59">
        <f t="shared" si="45"/>
        <v>23</v>
      </c>
      <c r="Q249" s="151" t="str">
        <f>VLOOKUP(L249,'SAP Data'!$A$7:$B$1304,2,FALSE)</f>
        <v>UNAMTZD EXPENSE 5.62</v>
      </c>
      <c r="S249" s="165" t="s">
        <v>533</v>
      </c>
      <c r="T249" s="164" t="s">
        <v>534</v>
      </c>
      <c r="U249" s="16" t="str">
        <f t="shared" si="42"/>
        <v>186020</v>
      </c>
      <c r="V249" s="174">
        <v>19</v>
      </c>
      <c r="W249" s="175">
        <v>9</v>
      </c>
      <c r="X249" s="264" t="str">
        <f t="shared" si="43"/>
        <v>Deferred Income Tax - non-utility &amp; Oregon</v>
      </c>
    </row>
    <row r="250" spans="1:24" x14ac:dyDescent="0.25">
      <c r="A250" s="164" t="s">
        <v>899</v>
      </c>
      <c r="B250" s="16">
        <v>17</v>
      </c>
      <c r="C250" s="165" t="s">
        <v>900</v>
      </c>
      <c r="E250" s="179" t="s">
        <v>633</v>
      </c>
      <c r="F250" s="59" t="str">
        <f t="shared" si="51"/>
        <v>191421</v>
      </c>
      <c r="G250" s="180">
        <f t="shared" si="40"/>
        <v>22</v>
      </c>
      <c r="H250" s="59" t="str">
        <f t="shared" si="52"/>
        <v/>
      </c>
      <c r="I250" s="59" t="str">
        <f>IF(H250="ADD",VLOOKUP(F250,'SAP Data'!$A$12:$B$1295,2,FALSE),"")</f>
        <v/>
      </c>
      <c r="J250" s="59"/>
      <c r="K250" s="181">
        <f t="shared" si="53"/>
        <v>22</v>
      </c>
      <c r="L250" s="150" t="s">
        <v>1817</v>
      </c>
      <c r="M250" s="59" t="e">
        <f t="shared" si="41"/>
        <v>#N/A</v>
      </c>
      <c r="N250" s="59" t="str">
        <f t="shared" si="44"/>
        <v>ADD</v>
      </c>
      <c r="O250" s="59"/>
      <c r="P250" s="59" t="str">
        <f t="shared" si="45"/>
        <v>ADD</v>
      </c>
      <c r="Q250" s="151" t="str">
        <f>VLOOKUP(L250,'SAP Data'!$A$7:$B$1304,2,FALSE)</f>
        <v>REG ASSET - FV OF DE</v>
      </c>
      <c r="S250" s="165" t="s">
        <v>3612</v>
      </c>
      <c r="T250" s="164" t="s">
        <v>3613</v>
      </c>
      <c r="U250" s="16" t="str">
        <f t="shared" si="42"/>
        <v>186033</v>
      </c>
      <c r="V250" s="174">
        <v>23</v>
      </c>
      <c r="W250" s="175" t="s">
        <v>3741</v>
      </c>
      <c r="X250" s="264" t="str">
        <f t="shared" si="43"/>
        <v>Other Deferred Debits</v>
      </c>
    </row>
    <row r="251" spans="1:24" x14ac:dyDescent="0.25">
      <c r="A251" s="164" t="s">
        <v>902</v>
      </c>
      <c r="B251" s="16">
        <v>23</v>
      </c>
      <c r="C251" s="165" t="s">
        <v>903</v>
      </c>
      <c r="E251" s="179" t="s">
        <v>636</v>
      </c>
      <c r="F251" s="59" t="str">
        <f t="shared" si="51"/>
        <v>191430</v>
      </c>
      <c r="G251" s="180">
        <f t="shared" si="40"/>
        <v>22</v>
      </c>
      <c r="H251" s="59" t="str">
        <f t="shared" si="52"/>
        <v/>
      </c>
      <c r="I251" s="59" t="str">
        <f>IF(H251="ADD",VLOOKUP(F251,'SAP Data'!$A$12:$B$1295,2,FALSE),"")</f>
        <v/>
      </c>
      <c r="J251" s="59"/>
      <c r="K251" s="181">
        <f t="shared" si="53"/>
        <v>22</v>
      </c>
      <c r="L251" s="150" t="s">
        <v>521</v>
      </c>
      <c r="M251" s="59">
        <f t="shared" si="41"/>
        <v>23</v>
      </c>
      <c r="N251" s="59">
        <f t="shared" si="44"/>
        <v>23</v>
      </c>
      <c r="O251" s="59"/>
      <c r="P251" s="59">
        <f t="shared" si="45"/>
        <v>23</v>
      </c>
      <c r="Q251" s="151" t="str">
        <f>VLOOKUP(L251,'SAP Data'!$A$7:$B$1304,2,FALSE)</f>
        <v>FAS133 L.T. REG LOSS</v>
      </c>
      <c r="S251" s="165" t="s">
        <v>1820</v>
      </c>
      <c r="T251" s="164">
        <v>500145</v>
      </c>
      <c r="U251" s="16" t="str">
        <f t="shared" si="42"/>
        <v/>
      </c>
      <c r="V251" s="174" t="s">
        <v>3741</v>
      </c>
      <c r="W251" s="175" t="s">
        <v>3741</v>
      </c>
      <c r="X251" s="264" t="e">
        <f t="shared" si="43"/>
        <v>#N/A</v>
      </c>
    </row>
    <row r="252" spans="1:24" x14ac:dyDescent="0.25">
      <c r="A252" s="164" t="s">
        <v>529</v>
      </c>
      <c r="B252" s="16">
        <v>19</v>
      </c>
      <c r="C252" s="165" t="s">
        <v>530</v>
      </c>
      <c r="E252" s="179" t="s">
        <v>639</v>
      </c>
      <c r="F252" s="59" t="str">
        <f t="shared" si="51"/>
        <v>191431</v>
      </c>
      <c r="G252" s="180">
        <f t="shared" si="40"/>
        <v>22</v>
      </c>
      <c r="H252" s="59" t="str">
        <f t="shared" si="52"/>
        <v/>
      </c>
      <c r="I252" s="59" t="str">
        <f>IF(H252="ADD",VLOOKUP(F252,'SAP Data'!$A$12:$B$1295,2,FALSE),"")</f>
        <v/>
      </c>
      <c r="J252" s="59"/>
      <c r="K252" s="181">
        <f t="shared" si="53"/>
        <v>22</v>
      </c>
      <c r="L252" s="150" t="s">
        <v>524</v>
      </c>
      <c r="M252" s="59">
        <f t="shared" si="41"/>
        <v>23</v>
      </c>
      <c r="N252" s="59">
        <f t="shared" si="44"/>
        <v>23</v>
      </c>
      <c r="O252" s="59"/>
      <c r="P252" s="59">
        <f t="shared" si="45"/>
        <v>23</v>
      </c>
      <c r="Q252" s="151" t="str">
        <f>VLOOKUP(L252,'SAP Data'!$A$7:$B$1304,2,FALSE)</f>
        <v>FAS133 L.T. REG LOSS</v>
      </c>
      <c r="S252" s="165" t="s">
        <v>3499</v>
      </c>
      <c r="T252" s="164" t="s">
        <v>3500</v>
      </c>
      <c r="U252" s="16" t="str">
        <f t="shared" si="42"/>
        <v>186011</v>
      </c>
      <c r="V252" s="174">
        <v>23</v>
      </c>
      <c r="W252" s="175" t="s">
        <v>3741</v>
      </c>
      <c r="X252" s="264" t="str">
        <f t="shared" si="43"/>
        <v>Other Deferred Debits</v>
      </c>
    </row>
    <row r="253" spans="1:24" x14ac:dyDescent="0.25">
      <c r="A253" s="164" t="s">
        <v>532</v>
      </c>
      <c r="B253" s="16">
        <v>19</v>
      </c>
      <c r="C253" s="165" t="s">
        <v>533</v>
      </c>
      <c r="E253" s="179" t="s">
        <v>642</v>
      </c>
      <c r="F253" s="59" t="str">
        <f t="shared" si="51"/>
        <v>191450</v>
      </c>
      <c r="G253" s="180">
        <f t="shared" si="40"/>
        <v>22</v>
      </c>
      <c r="H253" s="59" t="str">
        <f t="shared" si="52"/>
        <v/>
      </c>
      <c r="I253" s="59" t="str">
        <f>IF(H253="ADD",VLOOKUP(F253,'SAP Data'!$A$12:$B$1295,2,FALSE),"")</f>
        <v/>
      </c>
      <c r="J253" s="59"/>
      <c r="K253" s="181">
        <f t="shared" si="53"/>
        <v>22</v>
      </c>
      <c r="L253" s="150" t="s">
        <v>526</v>
      </c>
      <c r="M253" s="59">
        <f t="shared" si="41"/>
        <v>23</v>
      </c>
      <c r="N253" s="59">
        <f t="shared" si="44"/>
        <v>23</v>
      </c>
      <c r="O253" s="59"/>
      <c r="P253" s="59">
        <f t="shared" si="45"/>
        <v>23</v>
      </c>
      <c r="Q253" s="151" t="str">
        <f>VLOOKUP(L253,'SAP Data'!$A$7:$B$1304,2,FALSE)</f>
        <v>PHY OPT-LT LOSS REG</v>
      </c>
      <c r="S253" s="165" t="s">
        <v>536</v>
      </c>
      <c r="T253" s="164" t="s">
        <v>537</v>
      </c>
      <c r="U253" s="16" t="str">
        <f t="shared" si="42"/>
        <v>186145</v>
      </c>
      <c r="V253" s="174">
        <v>23</v>
      </c>
      <c r="W253" s="175">
        <v>23</v>
      </c>
      <c r="X253" s="264" t="str">
        <f t="shared" si="43"/>
        <v>Other Deferred Debits</v>
      </c>
    </row>
    <row r="254" spans="1:24" x14ac:dyDescent="0.25">
      <c r="A254" s="164" t="s">
        <v>905</v>
      </c>
      <c r="B254" s="16">
        <v>23</v>
      </c>
      <c r="C254" s="165" t="s">
        <v>906</v>
      </c>
      <c r="E254" s="179" t="s">
        <v>645</v>
      </c>
      <c r="F254" s="59" t="str">
        <f t="shared" si="51"/>
        <v>191451</v>
      </c>
      <c r="G254" s="180">
        <f t="shared" si="40"/>
        <v>22</v>
      </c>
      <c r="H254" s="59" t="str">
        <f t="shared" si="52"/>
        <v/>
      </c>
      <c r="I254" s="59" t="str">
        <f>IF(H254="ADD",VLOOKUP(F254,'SAP Data'!$A$12:$B$1295,2,FALSE),"")</f>
        <v/>
      </c>
      <c r="J254" s="59"/>
      <c r="K254" s="181">
        <f t="shared" si="53"/>
        <v>22</v>
      </c>
      <c r="L254" s="150" t="s">
        <v>1819</v>
      </c>
      <c r="M254" s="59" t="e">
        <f t="shared" si="41"/>
        <v>#N/A</v>
      </c>
      <c r="N254" s="59" t="str">
        <f t="shared" si="44"/>
        <v>ADD</v>
      </c>
      <c r="O254" s="59"/>
      <c r="P254" s="59" t="str">
        <f t="shared" si="45"/>
        <v>ADD</v>
      </c>
      <c r="Q254" s="151" t="str">
        <f>VLOOKUP(L254,'SAP Data'!$A$7:$B$1304,2,FALSE)</f>
        <v>INCOME TAX ASSET</v>
      </c>
      <c r="S254" s="165" t="s">
        <v>539</v>
      </c>
      <c r="T254" s="164" t="s">
        <v>540</v>
      </c>
      <c r="U254" s="16" t="str">
        <f t="shared" si="42"/>
        <v>186146</v>
      </c>
      <c r="V254" s="174">
        <v>23</v>
      </c>
      <c r="W254" s="175">
        <v>23</v>
      </c>
      <c r="X254" s="264" t="str">
        <f t="shared" si="43"/>
        <v>Other Deferred Debits</v>
      </c>
    </row>
    <row r="255" spans="1:24" x14ac:dyDescent="0.25">
      <c r="A255" s="164" t="s">
        <v>908</v>
      </c>
      <c r="B255" s="16">
        <v>23</v>
      </c>
      <c r="C255" s="165" t="s">
        <v>909</v>
      </c>
      <c r="E255" s="179" t="s">
        <v>1639</v>
      </c>
      <c r="F255" s="59" t="str">
        <f t="shared" si="51"/>
        <v>191452</v>
      </c>
      <c r="G255" s="180">
        <f t="shared" si="40"/>
        <v>0</v>
      </c>
      <c r="H255" s="59" t="str">
        <f t="shared" si="52"/>
        <v>ADD</v>
      </c>
      <c r="I255" s="59" t="str">
        <f>IF(H255="ADD",VLOOKUP(F255,'SAP Data'!$A$12:$B$1295,2,FALSE),"")</f>
        <v>SEC DEF INT REV DMND</v>
      </c>
      <c r="J255" s="59">
        <v>22</v>
      </c>
      <c r="K255" s="181">
        <f t="shared" si="53"/>
        <v>22</v>
      </c>
      <c r="L255" s="150" t="s">
        <v>529</v>
      </c>
      <c r="M255" s="59">
        <f t="shared" si="41"/>
        <v>19</v>
      </c>
      <c r="N255" s="59">
        <f t="shared" si="44"/>
        <v>19</v>
      </c>
      <c r="O255" s="59"/>
      <c r="P255" s="59">
        <f t="shared" si="45"/>
        <v>19</v>
      </c>
      <c r="Q255" s="151" t="str">
        <f>VLOOKUP(L255,'SAP Data'!$A$7:$B$1304,2,FALSE)</f>
        <v>FAS 109 DFED ASSET</v>
      </c>
      <c r="S255" s="165" t="s">
        <v>542</v>
      </c>
      <c r="T255" s="164" t="s">
        <v>543</v>
      </c>
      <c r="U255" s="16" t="str">
        <f t="shared" si="42"/>
        <v>186147</v>
      </c>
      <c r="V255" s="174">
        <v>23</v>
      </c>
      <c r="W255" s="175">
        <v>23</v>
      </c>
      <c r="X255" s="264" t="str">
        <f t="shared" si="43"/>
        <v>Other Deferred Debits</v>
      </c>
    </row>
    <row r="256" spans="1:24" x14ac:dyDescent="0.25">
      <c r="A256" s="164" t="s">
        <v>911</v>
      </c>
      <c r="B256" s="16">
        <v>23</v>
      </c>
      <c r="C256" s="165" t="s">
        <v>912</v>
      </c>
      <c r="E256" s="179" t="s">
        <v>648</v>
      </c>
      <c r="F256" s="59" t="str">
        <f t="shared" si="51"/>
        <v>186203</v>
      </c>
      <c r="G256" s="180">
        <f t="shared" si="40"/>
        <v>23</v>
      </c>
      <c r="H256" s="59" t="str">
        <f t="shared" si="52"/>
        <v/>
      </c>
      <c r="I256" s="59" t="str">
        <f>IF(H256="ADD",VLOOKUP(F256,'SAP Data'!$A$12:$B$1295,2,FALSE),"")</f>
        <v/>
      </c>
      <c r="J256" s="59"/>
      <c r="K256" s="181">
        <f t="shared" si="53"/>
        <v>23</v>
      </c>
      <c r="L256" s="150" t="s">
        <v>532</v>
      </c>
      <c r="M256" s="59">
        <f t="shared" si="41"/>
        <v>19</v>
      </c>
      <c r="N256" s="59">
        <f t="shared" si="44"/>
        <v>19</v>
      </c>
      <c r="O256" s="59"/>
      <c r="P256" s="59">
        <f t="shared" si="45"/>
        <v>19</v>
      </c>
      <c r="Q256" s="151" t="str">
        <f>VLOOKUP(L256,'SAP Data'!$A$7:$B$1304,2,FALSE)</f>
        <v>Tax - AFUDC Eq Rec</v>
      </c>
      <c r="S256" s="165" t="s">
        <v>545</v>
      </c>
      <c r="T256" s="164" t="s">
        <v>546</v>
      </c>
      <c r="U256" s="16" t="str">
        <f t="shared" si="42"/>
        <v>186148</v>
      </c>
      <c r="V256" s="174">
        <v>23</v>
      </c>
      <c r="W256" s="175">
        <v>23</v>
      </c>
      <c r="X256" s="264" t="str">
        <f t="shared" si="43"/>
        <v>Other Deferred Debits</v>
      </c>
    </row>
    <row r="257" spans="1:24" x14ac:dyDescent="0.25">
      <c r="A257" s="164">
        <v>186033</v>
      </c>
      <c r="B257" s="143">
        <v>7</v>
      </c>
      <c r="E257" s="179" t="s">
        <v>651</v>
      </c>
      <c r="F257" s="59" t="str">
        <f t="shared" si="51"/>
        <v>186221</v>
      </c>
      <c r="G257" s="180">
        <f t="shared" si="40"/>
        <v>23</v>
      </c>
      <c r="H257" s="59" t="str">
        <f t="shared" si="52"/>
        <v/>
      </c>
      <c r="I257" s="59" t="str">
        <f>IF(H257="ADD",VLOOKUP(F257,'SAP Data'!$A$12:$B$1295,2,FALSE),"")</f>
        <v/>
      </c>
      <c r="J257" s="59"/>
      <c r="K257" s="181">
        <f t="shared" si="53"/>
        <v>23</v>
      </c>
      <c r="L257" s="150" t="s">
        <v>1821</v>
      </c>
      <c r="M257" s="59" t="e">
        <f t="shared" si="41"/>
        <v>#N/A</v>
      </c>
      <c r="N257" s="59" t="str">
        <f t="shared" si="44"/>
        <v>ADD</v>
      </c>
      <c r="O257" s="59"/>
      <c r="P257" s="59" t="str">
        <f t="shared" si="45"/>
        <v>ADD</v>
      </c>
      <c r="Q257" s="151" t="str">
        <f>VLOOKUP(L257,'SAP Data'!$A$7:$B$1304,2,FALSE)</f>
        <v>REG REC. - ENVIRONME</v>
      </c>
      <c r="S257" s="165" t="s">
        <v>548</v>
      </c>
      <c r="T257" s="164" t="s">
        <v>549</v>
      </c>
      <c r="U257" s="16" t="str">
        <f t="shared" si="42"/>
        <v>186149</v>
      </c>
      <c r="V257" s="174">
        <v>23</v>
      </c>
      <c r="W257" s="175">
        <v>23</v>
      </c>
      <c r="X257" s="264" t="str">
        <f t="shared" si="43"/>
        <v>Other Deferred Debits</v>
      </c>
    </row>
    <row r="258" spans="1:24" x14ac:dyDescent="0.25">
      <c r="A258" s="164" t="s">
        <v>914</v>
      </c>
      <c r="B258" s="16">
        <v>23</v>
      </c>
      <c r="C258" s="165" t="s">
        <v>915</v>
      </c>
      <c r="E258" s="179" t="s">
        <v>654</v>
      </c>
      <c r="F258" s="59" t="str">
        <f t="shared" si="51"/>
        <v>186231</v>
      </c>
      <c r="G258" s="180">
        <f t="shared" si="40"/>
        <v>23</v>
      </c>
      <c r="H258" s="59" t="str">
        <f t="shared" si="52"/>
        <v/>
      </c>
      <c r="I258" s="59" t="str">
        <f>IF(H258="ADD",VLOOKUP(F258,'SAP Data'!$A$12:$B$1295,2,FALSE),"")</f>
        <v/>
      </c>
      <c r="J258" s="59"/>
      <c r="K258" s="181">
        <f t="shared" si="53"/>
        <v>23</v>
      </c>
      <c r="L258" s="150" t="s">
        <v>3556</v>
      </c>
      <c r="M258" s="59" t="e">
        <f t="shared" si="41"/>
        <v>#N/A</v>
      </c>
      <c r="N258" s="59" t="str">
        <f t="shared" si="44"/>
        <v>ADD</v>
      </c>
      <c r="O258" s="59">
        <v>23</v>
      </c>
      <c r="P258" s="59">
        <f t="shared" si="45"/>
        <v>23</v>
      </c>
      <c r="Q258" s="151" t="str">
        <f>VLOOKUP(L258,'SAP Data'!$A$7:$B$1304,2,FALSE)</f>
        <v>ENVIRONMENTAL RESERV</v>
      </c>
      <c r="S258" s="165" t="s">
        <v>551</v>
      </c>
      <c r="T258" s="164" t="s">
        <v>552</v>
      </c>
      <c r="U258" s="16" t="str">
        <f t="shared" si="42"/>
        <v>186151</v>
      </c>
      <c r="V258" s="174">
        <v>23</v>
      </c>
      <c r="W258" s="175">
        <v>23</v>
      </c>
      <c r="X258" s="264" t="str">
        <f t="shared" si="43"/>
        <v>Other Deferred Debits</v>
      </c>
    </row>
    <row r="259" spans="1:24" x14ac:dyDescent="0.25">
      <c r="A259" s="164" t="s">
        <v>917</v>
      </c>
      <c r="B259" s="16">
        <v>23</v>
      </c>
      <c r="C259" s="165" t="s">
        <v>918</v>
      </c>
      <c r="E259" s="179" t="s">
        <v>657</v>
      </c>
      <c r="F259" s="59" t="str">
        <f t="shared" si="51"/>
        <v>186232</v>
      </c>
      <c r="G259" s="180">
        <f t="shared" si="40"/>
        <v>23</v>
      </c>
      <c r="H259" s="59" t="str">
        <f t="shared" si="52"/>
        <v/>
      </c>
      <c r="I259" s="59" t="str">
        <f>IF(H259="ADD",VLOOKUP(F259,'SAP Data'!$A$12:$B$1295,2,FALSE),"")</f>
        <v/>
      </c>
      <c r="J259" s="59"/>
      <c r="K259" s="181">
        <f t="shared" si="53"/>
        <v>23</v>
      </c>
      <c r="L259" s="150" t="s">
        <v>535</v>
      </c>
      <c r="M259" s="59">
        <f t="shared" si="41"/>
        <v>23</v>
      </c>
      <c r="N259" s="59">
        <f t="shared" si="44"/>
        <v>23</v>
      </c>
      <c r="O259" s="59"/>
      <c r="P259" s="59">
        <f t="shared" si="45"/>
        <v>23</v>
      </c>
      <c r="Q259" s="151" t="str">
        <f>VLOOKUP(L259,'SAP Data'!$A$7:$B$1304,2,FALSE)</f>
        <v>2003 ENVIR INV-GASCO</v>
      </c>
      <c r="S259" s="165" t="s">
        <v>554</v>
      </c>
      <c r="T259" s="164" t="s">
        <v>555</v>
      </c>
      <c r="U259" s="16" t="str">
        <f t="shared" si="42"/>
        <v>186152</v>
      </c>
      <c r="V259" s="174">
        <v>23</v>
      </c>
      <c r="W259" s="175">
        <v>23</v>
      </c>
      <c r="X259" s="264" t="str">
        <f t="shared" si="43"/>
        <v>Other Deferred Debits</v>
      </c>
    </row>
    <row r="260" spans="1:24" x14ac:dyDescent="0.25">
      <c r="A260" s="164">
        <v>186044</v>
      </c>
      <c r="B260" s="16">
        <v>23</v>
      </c>
      <c r="C260" s="165" t="s">
        <v>3754</v>
      </c>
      <c r="E260" s="179" t="s">
        <v>660</v>
      </c>
      <c r="F260" s="59" t="str">
        <f t="shared" si="51"/>
        <v>186233</v>
      </c>
      <c r="G260" s="180">
        <f t="shared" si="40"/>
        <v>23</v>
      </c>
      <c r="H260" s="59" t="str">
        <f t="shared" si="52"/>
        <v/>
      </c>
      <c r="I260" s="59" t="str">
        <f>IF(H260="ADD",VLOOKUP(F260,'SAP Data'!$A$12:$B$1295,2,FALSE),"")</f>
        <v/>
      </c>
      <c r="J260" s="59"/>
      <c r="K260" s="181">
        <f t="shared" si="53"/>
        <v>23</v>
      </c>
      <c r="L260" s="150" t="s">
        <v>538</v>
      </c>
      <c r="M260" s="59">
        <f t="shared" si="41"/>
        <v>23</v>
      </c>
      <c r="N260" s="59">
        <f t="shared" si="44"/>
        <v>23</v>
      </c>
      <c r="O260" s="59"/>
      <c r="P260" s="59">
        <f t="shared" si="45"/>
        <v>23</v>
      </c>
      <c r="Q260" s="151" t="str">
        <f>VLOOKUP(L260,'SAP Data'!$A$7:$B$1304,2,FALSE)</f>
        <v>2003 ENVIR INV-EUGEN</v>
      </c>
      <c r="S260" s="165" t="s">
        <v>557</v>
      </c>
      <c r="T260" s="164" t="s">
        <v>558</v>
      </c>
      <c r="U260" s="16" t="str">
        <f t="shared" si="42"/>
        <v>186153</v>
      </c>
      <c r="V260" s="174">
        <v>23</v>
      </c>
      <c r="W260" s="175">
        <v>23</v>
      </c>
      <c r="X260" s="264" t="str">
        <f t="shared" si="43"/>
        <v>Other Deferred Debits</v>
      </c>
    </row>
    <row r="261" spans="1:24" x14ac:dyDescent="0.25">
      <c r="A261" s="164">
        <v>186045</v>
      </c>
      <c r="B261" s="16">
        <v>23</v>
      </c>
      <c r="C261" s="165" t="s">
        <v>3754</v>
      </c>
      <c r="E261" s="179" t="s">
        <v>663</v>
      </c>
      <c r="F261" s="59" t="str">
        <f t="shared" si="51"/>
        <v>186234</v>
      </c>
      <c r="G261" s="180">
        <f t="shared" ref="G261:G324" si="57">SUMIF($A$5:$A$655,F261,$B$5:$B$655)</f>
        <v>23</v>
      </c>
      <c r="H261" s="59" t="str">
        <f t="shared" si="52"/>
        <v/>
      </c>
      <c r="I261" s="59" t="str">
        <f>IF(H261="ADD",VLOOKUP(F261,'SAP Data'!$A$12:$B$1295,2,FALSE),"")</f>
        <v/>
      </c>
      <c r="J261" s="59"/>
      <c r="K261" s="181">
        <f t="shared" si="53"/>
        <v>23</v>
      </c>
      <c r="L261" s="150" t="s">
        <v>541</v>
      </c>
      <c r="M261" s="59">
        <f t="shared" ref="M261:M324" si="58">VLOOKUP(L261,$F$5:$K$975,6,FALSE)</f>
        <v>23</v>
      </c>
      <c r="N261" s="59">
        <f t="shared" si="44"/>
        <v>23</v>
      </c>
      <c r="O261" s="59"/>
      <c r="P261" s="59">
        <f t="shared" si="45"/>
        <v>23</v>
      </c>
      <c r="Q261" s="151" t="str">
        <f>VLOOKUP(L261,'SAP Data'!$A$7:$B$1304,2,FALSE)</f>
        <v>2003 ENVIR INV-WACKE</v>
      </c>
      <c r="S261" s="165" t="s">
        <v>560</v>
      </c>
      <c r="T261" s="164" t="s">
        <v>561</v>
      </c>
      <c r="U261" s="16" t="str">
        <f t="shared" si="42"/>
        <v>186154</v>
      </c>
      <c r="V261" s="174">
        <v>23</v>
      </c>
      <c r="W261" s="175">
        <v>23</v>
      </c>
      <c r="X261" s="264" t="str">
        <f t="shared" si="43"/>
        <v>Other Deferred Debits</v>
      </c>
    </row>
    <row r="262" spans="1:24" x14ac:dyDescent="0.25">
      <c r="A262" s="164" t="s">
        <v>1493</v>
      </c>
      <c r="B262" s="16">
        <v>23</v>
      </c>
      <c r="C262" s="165" t="s">
        <v>1494</v>
      </c>
      <c r="E262" s="179" t="s">
        <v>666</v>
      </c>
      <c r="F262" s="59" t="str">
        <f t="shared" si="51"/>
        <v>186235</v>
      </c>
      <c r="G262" s="180">
        <f t="shared" si="57"/>
        <v>23</v>
      </c>
      <c r="H262" s="59" t="str">
        <f t="shared" si="52"/>
        <v/>
      </c>
      <c r="I262" s="59" t="str">
        <f>IF(H262="ADD",VLOOKUP(F262,'SAP Data'!$A$12:$B$1295,2,FALSE),"")</f>
        <v/>
      </c>
      <c r="J262" s="59"/>
      <c r="K262" s="181">
        <f t="shared" si="53"/>
        <v>23</v>
      </c>
      <c r="L262" s="150" t="s">
        <v>544</v>
      </c>
      <c r="M262" s="59">
        <f t="shared" si="58"/>
        <v>23</v>
      </c>
      <c r="N262" s="59">
        <f t="shared" si="44"/>
        <v>23</v>
      </c>
      <c r="O262" s="59"/>
      <c r="P262" s="59">
        <f t="shared" si="45"/>
        <v>23</v>
      </c>
      <c r="Q262" s="151" t="str">
        <f>VLOOKUP(L262,'SAP Data'!$A$7:$B$1304,2,FALSE)</f>
        <v>2003 ENVIR INV-PORTL</v>
      </c>
      <c r="S262" s="165" t="s">
        <v>563</v>
      </c>
      <c r="T262" s="164" t="s">
        <v>564</v>
      </c>
      <c r="U262" s="16" t="str">
        <f t="shared" ref="U262:U325" si="59">IF(T262&gt;30000000,RIGHT(T262,6),"")</f>
        <v>186155</v>
      </c>
      <c r="V262" s="174">
        <v>23</v>
      </c>
      <c r="W262" s="175">
        <v>23</v>
      </c>
      <c r="X262" s="264" t="str">
        <f t="shared" ref="X262:X325" si="60">VLOOKUP(V262,AA:AC,3,FALSE)</f>
        <v>Other Deferred Debits</v>
      </c>
    </row>
    <row r="263" spans="1:24" x14ac:dyDescent="0.25">
      <c r="A263" s="164" t="s">
        <v>1496</v>
      </c>
      <c r="B263" s="16">
        <v>23</v>
      </c>
      <c r="C263" s="165" t="s">
        <v>1497</v>
      </c>
      <c r="E263" s="179" t="s">
        <v>669</v>
      </c>
      <c r="F263" s="59" t="str">
        <f t="shared" si="51"/>
        <v>186236</v>
      </c>
      <c r="G263" s="180">
        <f t="shared" si="57"/>
        <v>23</v>
      </c>
      <c r="H263" s="59" t="str">
        <f t="shared" si="52"/>
        <v/>
      </c>
      <c r="I263" s="59" t="str">
        <f>IF(H263="ADD",VLOOKUP(F263,'SAP Data'!$A$12:$B$1295,2,FALSE),"")</f>
        <v/>
      </c>
      <c r="J263" s="59"/>
      <c r="K263" s="181">
        <f t="shared" si="53"/>
        <v>23</v>
      </c>
      <c r="L263" s="150" t="s">
        <v>547</v>
      </c>
      <c r="M263" s="59">
        <f t="shared" si="58"/>
        <v>23</v>
      </c>
      <c r="N263" s="59">
        <f t="shared" si="44"/>
        <v>23</v>
      </c>
      <c r="O263" s="59"/>
      <c r="P263" s="59">
        <f t="shared" si="45"/>
        <v>23</v>
      </c>
      <c r="Q263" s="151" t="str">
        <f>VLOOKUP(L263,'SAP Data'!$A$7:$B$1304,2,FALSE)</f>
        <v>2003 ENVIR INV-FRONT</v>
      </c>
      <c r="S263" s="165" t="s">
        <v>566</v>
      </c>
      <c r="T263" s="164" t="s">
        <v>567</v>
      </c>
      <c r="U263" s="16" t="str">
        <f t="shared" si="59"/>
        <v>186158</v>
      </c>
      <c r="V263" s="174">
        <v>23</v>
      </c>
      <c r="W263" s="175">
        <v>23</v>
      </c>
      <c r="X263" s="264" t="str">
        <f t="shared" si="60"/>
        <v>Other Deferred Debits</v>
      </c>
    </row>
    <row r="264" spans="1:24" x14ac:dyDescent="0.25">
      <c r="A264" s="164" t="s">
        <v>1499</v>
      </c>
      <c r="B264" s="16">
        <v>23</v>
      </c>
      <c r="C264" s="165" t="s">
        <v>1500</v>
      </c>
      <c r="E264" s="179" t="s">
        <v>672</v>
      </c>
      <c r="F264" s="59" t="str">
        <f t="shared" si="51"/>
        <v>186237</v>
      </c>
      <c r="G264" s="180">
        <f t="shared" si="57"/>
        <v>23</v>
      </c>
      <c r="H264" s="59" t="str">
        <f t="shared" si="52"/>
        <v/>
      </c>
      <c r="I264" s="59" t="str">
        <f>IF(H264="ADD",VLOOKUP(F264,'SAP Data'!$A$12:$B$1295,2,FALSE),"")</f>
        <v/>
      </c>
      <c r="J264" s="59"/>
      <c r="K264" s="181">
        <f t="shared" si="53"/>
        <v>23</v>
      </c>
      <c r="L264" s="150" t="s">
        <v>550</v>
      </c>
      <c r="M264" s="59">
        <f t="shared" si="58"/>
        <v>23</v>
      </c>
      <c r="N264" s="59">
        <f t="shared" si="44"/>
        <v>23</v>
      </c>
      <c r="O264" s="59"/>
      <c r="P264" s="59">
        <f t="shared" si="45"/>
        <v>23</v>
      </c>
      <c r="Q264" s="151" t="str">
        <f>VLOOKUP(L264,'SAP Data'!$A$7:$B$1304,2,FALSE)</f>
        <v>TAR DEPOSIT EARLY AC</v>
      </c>
      <c r="S264" s="165" t="s">
        <v>569</v>
      </c>
      <c r="T264" s="164" t="s">
        <v>570</v>
      </c>
      <c r="U264" s="16" t="str">
        <f t="shared" si="59"/>
        <v>186159</v>
      </c>
      <c r="V264" s="174">
        <v>23</v>
      </c>
      <c r="W264" s="175">
        <v>23</v>
      </c>
      <c r="X264" s="264" t="str">
        <f t="shared" si="60"/>
        <v>Other Deferred Debits</v>
      </c>
    </row>
    <row r="265" spans="1:24" x14ac:dyDescent="0.25">
      <c r="A265" s="164" t="s">
        <v>1502</v>
      </c>
      <c r="B265" s="16">
        <v>23</v>
      </c>
      <c r="C265" s="165" t="s">
        <v>1503</v>
      </c>
      <c r="E265" s="179" t="s">
        <v>675</v>
      </c>
      <c r="F265" s="59" t="str">
        <f t="shared" si="51"/>
        <v>186238</v>
      </c>
      <c r="G265" s="180">
        <f t="shared" si="57"/>
        <v>23</v>
      </c>
      <c r="H265" s="59" t="str">
        <f t="shared" si="52"/>
        <v/>
      </c>
      <c r="I265" s="59" t="str">
        <f>IF(H265="ADD",VLOOKUP(F265,'SAP Data'!$A$12:$B$1295,2,FALSE),"")</f>
        <v/>
      </c>
      <c r="J265" s="59"/>
      <c r="K265" s="181">
        <f t="shared" si="53"/>
        <v>23</v>
      </c>
      <c r="L265" s="150" t="s">
        <v>553</v>
      </c>
      <c r="M265" s="59">
        <f t="shared" si="58"/>
        <v>23</v>
      </c>
      <c r="N265" s="59">
        <f t="shared" si="44"/>
        <v>23</v>
      </c>
      <c r="O265" s="59"/>
      <c r="P265" s="59">
        <f t="shared" si="45"/>
        <v>23</v>
      </c>
      <c r="Q265" s="151" t="str">
        <f>VLOOKUP(L265,'SAP Data'!$A$7:$B$1304,2,FALSE)</f>
        <v>OREGON STEEL MILLS</v>
      </c>
      <c r="S265" s="165" t="s">
        <v>572</v>
      </c>
      <c r="T265" s="164" t="s">
        <v>573</v>
      </c>
      <c r="U265" s="16" t="str">
        <f t="shared" si="59"/>
        <v>186160</v>
      </c>
      <c r="V265" s="174">
        <v>23</v>
      </c>
      <c r="W265" s="175">
        <v>23</v>
      </c>
      <c r="X265" s="264" t="str">
        <f t="shared" si="60"/>
        <v>Other Deferred Debits</v>
      </c>
    </row>
    <row r="266" spans="1:24" x14ac:dyDescent="0.25">
      <c r="A266" s="164" t="s">
        <v>1505</v>
      </c>
      <c r="B266" s="16">
        <v>23</v>
      </c>
      <c r="C266" s="165" t="s">
        <v>1506</v>
      </c>
      <c r="E266" s="179" t="s">
        <v>678</v>
      </c>
      <c r="F266" s="59" t="str">
        <f t="shared" si="51"/>
        <v>186239</v>
      </c>
      <c r="G266" s="180">
        <f t="shared" si="57"/>
        <v>23</v>
      </c>
      <c r="H266" s="59" t="str">
        <f t="shared" si="52"/>
        <v/>
      </c>
      <c r="I266" s="59" t="str">
        <f>IF(H266="ADD",VLOOKUP(F266,'SAP Data'!$A$12:$B$1295,2,FALSE),"")</f>
        <v/>
      </c>
      <c r="J266" s="59"/>
      <c r="K266" s="181">
        <f t="shared" si="53"/>
        <v>23</v>
      </c>
      <c r="L266" s="150" t="s">
        <v>556</v>
      </c>
      <c r="M266" s="59">
        <f t="shared" si="58"/>
        <v>23</v>
      </c>
      <c r="N266" s="59">
        <f t="shared" si="44"/>
        <v>23</v>
      </c>
      <c r="O266" s="59"/>
      <c r="P266" s="59">
        <f t="shared" si="45"/>
        <v>23</v>
      </c>
      <c r="Q266" s="151" t="str">
        <f>VLOOKUP(L266,'SAP Data'!$A$7:$B$1304,2,FALSE)</f>
        <v>CENTRAL SERVICE CENT</v>
      </c>
      <c r="S266" s="165" t="s">
        <v>575</v>
      </c>
      <c r="T266" s="164" t="s">
        <v>576</v>
      </c>
      <c r="U266" s="16" t="str">
        <f t="shared" si="59"/>
        <v>186161</v>
      </c>
      <c r="V266" s="174">
        <v>23</v>
      </c>
      <c r="W266" s="175">
        <v>23</v>
      </c>
      <c r="X266" s="264" t="str">
        <f t="shared" si="60"/>
        <v>Other Deferred Debits</v>
      </c>
    </row>
    <row r="267" spans="1:24" x14ac:dyDescent="0.25">
      <c r="A267" s="164" t="s">
        <v>1508</v>
      </c>
      <c r="B267" s="16">
        <v>23</v>
      </c>
      <c r="C267" s="165" t="s">
        <v>1509</v>
      </c>
      <c r="E267" s="179" t="s">
        <v>681</v>
      </c>
      <c r="F267" s="59" t="str">
        <f t="shared" si="51"/>
        <v>186244</v>
      </c>
      <c r="G267" s="180">
        <f t="shared" si="57"/>
        <v>23</v>
      </c>
      <c r="H267" s="59" t="str">
        <f t="shared" si="52"/>
        <v/>
      </c>
      <c r="I267" s="59" t="str">
        <f>IF(H267="ADD",VLOOKUP(F267,'SAP Data'!$A$12:$B$1295,2,FALSE),"")</f>
        <v/>
      </c>
      <c r="J267" s="59"/>
      <c r="K267" s="181">
        <f t="shared" si="53"/>
        <v>23</v>
      </c>
      <c r="L267" s="150" t="s">
        <v>559</v>
      </c>
      <c r="M267" s="59">
        <f t="shared" si="58"/>
        <v>23</v>
      </c>
      <c r="N267" s="59">
        <f t="shared" si="44"/>
        <v>23</v>
      </c>
      <c r="O267" s="59"/>
      <c r="P267" s="59">
        <f t="shared" si="45"/>
        <v>23</v>
      </c>
      <c r="Q267" s="151" t="str">
        <f>VLOOKUP(L267,'SAP Data'!$A$7:$B$1304,2,FALSE)</f>
        <v>FR AMERICAN SCHOOL</v>
      </c>
      <c r="S267" s="165" t="s">
        <v>578</v>
      </c>
      <c r="T267" s="164" t="s">
        <v>579</v>
      </c>
      <c r="U267" s="16" t="str">
        <f t="shared" si="59"/>
        <v>186175</v>
      </c>
      <c r="V267" s="174">
        <v>23</v>
      </c>
      <c r="W267" s="175">
        <v>23</v>
      </c>
      <c r="X267" s="264" t="str">
        <f t="shared" si="60"/>
        <v>Other Deferred Debits</v>
      </c>
    </row>
    <row r="268" spans="1:24" x14ac:dyDescent="0.25">
      <c r="A268" s="164" t="s">
        <v>535</v>
      </c>
      <c r="B268" s="16">
        <v>23</v>
      </c>
      <c r="C268" s="165" t="s">
        <v>536</v>
      </c>
      <c r="E268" s="179" t="s">
        <v>684</v>
      </c>
      <c r="F268" s="59" t="str">
        <f t="shared" si="51"/>
        <v>186245</v>
      </c>
      <c r="G268" s="180">
        <f t="shared" si="57"/>
        <v>23</v>
      </c>
      <c r="H268" s="59" t="str">
        <f t="shared" si="52"/>
        <v/>
      </c>
      <c r="I268" s="59" t="str">
        <f>IF(H268="ADD",VLOOKUP(F268,'SAP Data'!$A$12:$B$1295,2,FALSE),"")</f>
        <v/>
      </c>
      <c r="J268" s="59"/>
      <c r="K268" s="181">
        <f t="shared" si="53"/>
        <v>23</v>
      </c>
      <c r="L268" s="150" t="s">
        <v>562</v>
      </c>
      <c r="M268" s="59">
        <f t="shared" si="58"/>
        <v>23</v>
      </c>
      <c r="N268" s="59">
        <f t="shared" si="44"/>
        <v>23</v>
      </c>
      <c r="O268" s="59"/>
      <c r="P268" s="59">
        <f t="shared" si="45"/>
        <v>23</v>
      </c>
      <c r="Q268" s="151" t="str">
        <f>VLOOKUP(L268,'SAP Data'!$A$7:$B$1304,2,FALSE)</f>
        <v>TUALATIN UNDERGROUND</v>
      </c>
      <c r="S268" s="165" t="s">
        <v>581</v>
      </c>
      <c r="T268" s="164" t="s">
        <v>582</v>
      </c>
      <c r="U268" s="16" t="str">
        <f t="shared" si="59"/>
        <v>186176</v>
      </c>
      <c r="V268" s="174">
        <v>23</v>
      </c>
      <c r="W268" s="175">
        <v>23</v>
      </c>
      <c r="X268" s="264" t="str">
        <f t="shared" si="60"/>
        <v>Other Deferred Debits</v>
      </c>
    </row>
    <row r="269" spans="1:24" x14ac:dyDescent="0.25">
      <c r="A269" s="164" t="s">
        <v>538</v>
      </c>
      <c r="B269" s="16">
        <v>23</v>
      </c>
      <c r="C269" s="165" t="s">
        <v>539</v>
      </c>
      <c r="E269" s="179" t="s">
        <v>687</v>
      </c>
      <c r="F269" s="59" t="str">
        <f t="shared" si="51"/>
        <v>186248</v>
      </c>
      <c r="G269" s="180">
        <f t="shared" si="57"/>
        <v>23</v>
      </c>
      <c r="H269" s="59" t="str">
        <f t="shared" si="52"/>
        <v/>
      </c>
      <c r="I269" s="59" t="str">
        <f>IF(H269="ADD",VLOOKUP(F269,'SAP Data'!$A$12:$B$1295,2,FALSE),"")</f>
        <v/>
      </c>
      <c r="J269" s="59"/>
      <c r="K269" s="181">
        <f t="shared" si="53"/>
        <v>23</v>
      </c>
      <c r="L269" s="150" t="s">
        <v>565</v>
      </c>
      <c r="M269" s="59">
        <f t="shared" si="58"/>
        <v>23</v>
      </c>
      <c r="N269" s="59">
        <f t="shared" si="44"/>
        <v>23</v>
      </c>
      <c r="O269" s="59"/>
      <c r="P269" s="59">
        <f t="shared" si="45"/>
        <v>23</v>
      </c>
      <c r="Q269" s="151" t="str">
        <f>VLOOKUP(L269,'SAP Data'!$A$7:$B$1304,2,FALSE)</f>
        <v>GASCO INTEREST RESER</v>
      </c>
      <c r="S269" s="165" t="s">
        <v>584</v>
      </c>
      <c r="T269" s="164" t="s">
        <v>585</v>
      </c>
      <c r="U269" s="16" t="str">
        <f t="shared" si="59"/>
        <v>186177</v>
      </c>
      <c r="V269" s="174">
        <v>23</v>
      </c>
      <c r="W269" s="175">
        <v>23</v>
      </c>
      <c r="X269" s="264" t="str">
        <f t="shared" si="60"/>
        <v>Other Deferred Debits</v>
      </c>
    </row>
    <row r="270" spans="1:24" x14ac:dyDescent="0.25">
      <c r="A270" s="164" t="s">
        <v>541</v>
      </c>
      <c r="B270" s="16">
        <v>23</v>
      </c>
      <c r="C270" s="165" t="s">
        <v>542</v>
      </c>
      <c r="E270" s="179" t="s">
        <v>690</v>
      </c>
      <c r="F270" s="59" t="str">
        <f t="shared" si="51"/>
        <v>186250</v>
      </c>
      <c r="G270" s="180">
        <f t="shared" si="57"/>
        <v>23</v>
      </c>
      <c r="H270" s="59" t="str">
        <f t="shared" si="52"/>
        <v/>
      </c>
      <c r="I270" s="59" t="str">
        <f>IF(H270="ADD",VLOOKUP(F270,'SAP Data'!$A$12:$B$1295,2,FALSE),"")</f>
        <v/>
      </c>
      <c r="J270" s="59"/>
      <c r="K270" s="181">
        <f t="shared" si="53"/>
        <v>23</v>
      </c>
      <c r="L270" s="150" t="s">
        <v>568</v>
      </c>
      <c r="M270" s="59">
        <f t="shared" si="58"/>
        <v>23</v>
      </c>
      <c r="N270" s="59">
        <f t="shared" si="44"/>
        <v>23</v>
      </c>
      <c r="O270" s="59"/>
      <c r="P270" s="59">
        <f t="shared" si="45"/>
        <v>23</v>
      </c>
      <c r="Q270" s="151" t="str">
        <f>VLOOKUP(L270,'SAP Data'!$A$7:$B$1304,2,FALSE)</f>
        <v>ENV SEC DEF REG INT</v>
      </c>
      <c r="S270" s="165" t="s">
        <v>587</v>
      </c>
      <c r="T270" s="164" t="s">
        <v>588</v>
      </c>
      <c r="U270" s="16" t="str">
        <f t="shared" si="59"/>
        <v>186178</v>
      </c>
      <c r="V270" s="174">
        <v>23</v>
      </c>
      <c r="W270" s="175">
        <v>23</v>
      </c>
      <c r="X270" s="264" t="str">
        <f t="shared" si="60"/>
        <v>Other Deferred Debits</v>
      </c>
    </row>
    <row r="271" spans="1:24" x14ac:dyDescent="0.25">
      <c r="A271" s="164" t="s">
        <v>544</v>
      </c>
      <c r="B271" s="16">
        <v>23</v>
      </c>
      <c r="C271" s="165" t="s">
        <v>545</v>
      </c>
      <c r="E271" s="179" t="s">
        <v>693</v>
      </c>
      <c r="F271" s="59" t="str">
        <f t="shared" si="51"/>
        <v>186251</v>
      </c>
      <c r="G271" s="180">
        <f t="shared" si="57"/>
        <v>23</v>
      </c>
      <c r="H271" s="59" t="str">
        <f t="shared" si="52"/>
        <v/>
      </c>
      <c r="I271" s="59" t="str">
        <f>IF(H271="ADD",VLOOKUP(F271,'SAP Data'!$A$12:$B$1295,2,FALSE),"")</f>
        <v/>
      </c>
      <c r="J271" s="59"/>
      <c r="K271" s="181">
        <f t="shared" si="53"/>
        <v>23</v>
      </c>
      <c r="L271" s="150" t="s">
        <v>571</v>
      </c>
      <c r="M271" s="59">
        <f t="shared" si="58"/>
        <v>23</v>
      </c>
      <c r="N271" s="59">
        <f t="shared" si="44"/>
        <v>23</v>
      </c>
      <c r="O271" s="59"/>
      <c r="P271" s="59">
        <f t="shared" si="45"/>
        <v>23</v>
      </c>
      <c r="Q271" s="151" t="str">
        <f>VLOOKUP(L271,'SAP Data'!$A$7:$B$1304,2,FALSE)</f>
        <v>OR-ENVIRON RECOVERY</v>
      </c>
      <c r="S271" s="165" t="s">
        <v>590</v>
      </c>
      <c r="T271" s="164" t="s">
        <v>591</v>
      </c>
      <c r="U271" s="16" t="str">
        <f t="shared" si="59"/>
        <v>186179</v>
      </c>
      <c r="V271" s="174">
        <v>23</v>
      </c>
      <c r="W271" s="175">
        <v>23</v>
      </c>
      <c r="X271" s="264" t="str">
        <f t="shared" si="60"/>
        <v>Other Deferred Debits</v>
      </c>
    </row>
    <row r="272" spans="1:24" x14ac:dyDescent="0.25">
      <c r="A272" s="164" t="s">
        <v>547</v>
      </c>
      <c r="B272" s="16">
        <v>23</v>
      </c>
      <c r="C272" s="165" t="s">
        <v>548</v>
      </c>
      <c r="E272" s="179" t="s">
        <v>696</v>
      </c>
      <c r="F272" s="59" t="str">
        <f t="shared" si="51"/>
        <v>186254</v>
      </c>
      <c r="G272" s="180">
        <f t="shared" si="57"/>
        <v>23</v>
      </c>
      <c r="H272" s="59" t="str">
        <f t="shared" si="52"/>
        <v/>
      </c>
      <c r="I272" s="59" t="str">
        <f>IF(H272="ADD",VLOOKUP(F272,'SAP Data'!$A$12:$B$1295,2,FALSE),"")</f>
        <v/>
      </c>
      <c r="J272" s="59"/>
      <c r="K272" s="181">
        <f t="shared" si="53"/>
        <v>23</v>
      </c>
      <c r="L272" s="150" t="s">
        <v>574</v>
      </c>
      <c r="M272" s="59">
        <f t="shared" si="58"/>
        <v>23</v>
      </c>
      <c r="N272" s="59">
        <f t="shared" si="44"/>
        <v>23</v>
      </c>
      <c r="O272" s="59"/>
      <c r="P272" s="59">
        <f t="shared" si="45"/>
        <v>23</v>
      </c>
      <c r="Q272" s="151" t="str">
        <f>VLOOKUP(L272,'SAP Data'!$A$7:$B$1304,2,FALSE)</f>
        <v>ENV BASE RATE DEFERR</v>
      </c>
      <c r="S272" s="165" t="s">
        <v>593</v>
      </c>
      <c r="T272" s="164" t="s">
        <v>594</v>
      </c>
      <c r="U272" s="16" t="str">
        <f t="shared" si="59"/>
        <v>186180</v>
      </c>
      <c r="V272" s="174">
        <v>23</v>
      </c>
      <c r="W272" s="175">
        <v>23</v>
      </c>
      <c r="X272" s="264" t="str">
        <f t="shared" si="60"/>
        <v>Other Deferred Debits</v>
      </c>
    </row>
    <row r="273" spans="1:24" x14ac:dyDescent="0.25">
      <c r="A273" s="164" t="s">
        <v>550</v>
      </c>
      <c r="B273" s="16">
        <v>23</v>
      </c>
      <c r="C273" s="165" t="s">
        <v>551</v>
      </c>
      <c r="E273" s="179" t="s">
        <v>699</v>
      </c>
      <c r="F273" s="59" t="str">
        <f t="shared" si="51"/>
        <v>186257</v>
      </c>
      <c r="G273" s="180">
        <f t="shared" si="57"/>
        <v>23</v>
      </c>
      <c r="H273" s="59" t="str">
        <f t="shared" si="52"/>
        <v/>
      </c>
      <c r="I273" s="59" t="str">
        <f>IF(H273="ADD",VLOOKUP(F273,'SAP Data'!$A$12:$B$1295,2,FALSE),"")</f>
        <v/>
      </c>
      <c r="J273" s="59"/>
      <c r="K273" s="181">
        <f t="shared" si="53"/>
        <v>23</v>
      </c>
      <c r="L273" s="150" t="s">
        <v>577</v>
      </c>
      <c r="M273" s="59">
        <f t="shared" si="58"/>
        <v>23</v>
      </c>
      <c r="N273" s="59">
        <f t="shared" si="44"/>
        <v>23</v>
      </c>
      <c r="O273" s="59"/>
      <c r="P273" s="59">
        <f t="shared" si="45"/>
        <v>23</v>
      </c>
      <c r="Q273" s="151" t="str">
        <f>VLOOKUP(L273,'SAP Data'!$A$7:$B$1304,2,FALSE)</f>
        <v>GASCO - WASH</v>
      </c>
      <c r="S273" s="165" t="s">
        <v>596</v>
      </c>
      <c r="T273" s="164" t="s">
        <v>597</v>
      </c>
      <c r="U273" s="16" t="str">
        <f t="shared" si="59"/>
        <v>186181</v>
      </c>
      <c r="V273" s="174">
        <v>23</v>
      </c>
      <c r="W273" s="175">
        <v>23</v>
      </c>
      <c r="X273" s="264" t="str">
        <f t="shared" si="60"/>
        <v>Other Deferred Debits</v>
      </c>
    </row>
    <row r="274" spans="1:24" x14ac:dyDescent="0.25">
      <c r="A274" s="164" t="s">
        <v>553</v>
      </c>
      <c r="B274" s="16">
        <v>23</v>
      </c>
      <c r="C274" s="165" t="s">
        <v>554</v>
      </c>
      <c r="E274" s="179" t="s">
        <v>1829</v>
      </c>
      <c r="F274" s="59" t="str">
        <f t="shared" si="51"/>
        <v>186265</v>
      </c>
      <c r="G274" s="180">
        <f t="shared" si="57"/>
        <v>0</v>
      </c>
      <c r="H274" s="59" t="str">
        <f t="shared" si="52"/>
        <v>ADD</v>
      </c>
      <c r="I274" s="59" t="str">
        <f>IF(H274="ADD",VLOOKUP(F274,'SAP Data'!$A$12:$B$1295,2,FALSE),"")</f>
        <v>OR COM 31 DECOUP DEF</v>
      </c>
      <c r="J274" s="59">
        <v>23</v>
      </c>
      <c r="K274" s="181">
        <f t="shared" si="53"/>
        <v>23</v>
      </c>
      <c r="L274" s="150" t="s">
        <v>580</v>
      </c>
      <c r="M274" s="59">
        <f t="shared" si="58"/>
        <v>23</v>
      </c>
      <c r="N274" s="59">
        <f t="shared" si="44"/>
        <v>23</v>
      </c>
      <c r="O274" s="59"/>
      <c r="P274" s="59">
        <f t="shared" si="45"/>
        <v>23</v>
      </c>
      <c r="Q274" s="151" t="str">
        <f>VLOOKUP(L274,'SAP Data'!$A$7:$B$1304,2,FALSE)</f>
        <v>CENT SERV CENT-WASH</v>
      </c>
      <c r="S274" s="165" t="s">
        <v>599</v>
      </c>
      <c r="T274" s="164" t="s">
        <v>600</v>
      </c>
      <c r="U274" s="16" t="str">
        <f t="shared" si="59"/>
        <v>186182</v>
      </c>
      <c r="V274" s="174">
        <v>23</v>
      </c>
      <c r="W274" s="175">
        <v>23</v>
      </c>
      <c r="X274" s="264" t="str">
        <f t="shared" si="60"/>
        <v>Other Deferred Debits</v>
      </c>
    </row>
    <row r="275" spans="1:24" x14ac:dyDescent="0.25">
      <c r="A275" s="164" t="s">
        <v>556</v>
      </c>
      <c r="B275" s="16">
        <v>23</v>
      </c>
      <c r="C275" s="165" t="s">
        <v>557</v>
      </c>
      <c r="E275" s="179" t="s">
        <v>3777</v>
      </c>
      <c r="F275" s="59" t="str">
        <f t="shared" ref="F275" si="61">RIGHT(E275,6)</f>
        <v>186266</v>
      </c>
      <c r="G275" s="180">
        <f t="shared" si="57"/>
        <v>0</v>
      </c>
      <c r="H275" s="59" t="str">
        <f t="shared" ref="H275" si="62">IF(G275=0,"ADD","")</f>
        <v>ADD</v>
      </c>
      <c r="I275" s="59" t="str">
        <f>IF(H275="ADD",VLOOKUP(F275,'SAP Data'!$A$12:$B$1295,2,FALSE),"")</f>
        <v>OR COM 31 DECOUP AMR</v>
      </c>
      <c r="J275" s="59">
        <v>23</v>
      </c>
      <c r="K275" s="181">
        <f t="shared" ref="K275" si="63">IF(G275&gt;0,G275,J275)</f>
        <v>23</v>
      </c>
      <c r="L275" s="150" t="s">
        <v>583</v>
      </c>
      <c r="M275" s="59">
        <f t="shared" si="58"/>
        <v>23</v>
      </c>
      <c r="N275" s="59">
        <f t="shared" si="44"/>
        <v>23</v>
      </c>
      <c r="O275" s="59"/>
      <c r="P275" s="59">
        <f t="shared" si="45"/>
        <v>23</v>
      </c>
      <c r="Q275" s="151" t="str">
        <f>VLOOKUP(L275,'SAP Data'!$A$7:$B$1304,2,FALSE)</f>
        <v>TARBODY - WASH</v>
      </c>
      <c r="S275" s="165" t="s">
        <v>602</v>
      </c>
      <c r="T275" s="164" t="s">
        <v>603</v>
      </c>
      <c r="U275" s="16" t="str">
        <f t="shared" si="59"/>
        <v>186183</v>
      </c>
      <c r="V275" s="174">
        <v>23</v>
      </c>
      <c r="W275" s="175">
        <v>23</v>
      </c>
      <c r="X275" s="264" t="str">
        <f t="shared" si="60"/>
        <v>Other Deferred Debits</v>
      </c>
    </row>
    <row r="276" spans="1:24" x14ac:dyDescent="0.25">
      <c r="A276" s="164" t="s">
        <v>559</v>
      </c>
      <c r="B276" s="16">
        <v>23</v>
      </c>
      <c r="C276" s="165" t="s">
        <v>560</v>
      </c>
      <c r="E276" s="179" t="s">
        <v>1831</v>
      </c>
      <c r="F276" s="59" t="str">
        <f t="shared" si="51"/>
        <v>186268</v>
      </c>
      <c r="G276" s="180">
        <f t="shared" si="57"/>
        <v>0</v>
      </c>
      <c r="H276" s="59" t="str">
        <f t="shared" si="52"/>
        <v>ADD</v>
      </c>
      <c r="I276" s="59" t="str">
        <f>IF(H276="ADD",VLOOKUP(F276,'SAP Data'!$A$12:$B$1295,2,FALSE),"")</f>
        <v>SEC ADJ COM 31 D DEF</v>
      </c>
      <c r="J276" s="59">
        <v>23</v>
      </c>
      <c r="K276" s="181">
        <f t="shared" si="53"/>
        <v>23</v>
      </c>
      <c r="L276" s="150" t="s">
        <v>586</v>
      </c>
      <c r="M276" s="59">
        <f t="shared" si="58"/>
        <v>23</v>
      </c>
      <c r="N276" s="59">
        <f t="shared" ref="N276:N341" si="64">IFERROR(M276,"ADD")</f>
        <v>23</v>
      </c>
      <c r="O276" s="59"/>
      <c r="P276" s="59">
        <f t="shared" ref="P276:P341" si="65">IF(O276&gt;0,O276,N276)</f>
        <v>23</v>
      </c>
      <c r="Q276" s="151" t="str">
        <f>VLOOKUP(L276,'SAP Data'!$A$7:$B$1304,2,FALSE)</f>
        <v>PDX HARBOR - WASH</v>
      </c>
      <c r="S276" s="165" t="s">
        <v>1822</v>
      </c>
      <c r="T276" s="164">
        <v>500146</v>
      </c>
      <c r="U276" s="16" t="str">
        <f t="shared" si="59"/>
        <v/>
      </c>
      <c r="V276" s="174" t="s">
        <v>3741</v>
      </c>
      <c r="W276" s="175" t="s">
        <v>3741</v>
      </c>
      <c r="X276" s="264" t="e">
        <f t="shared" si="60"/>
        <v>#N/A</v>
      </c>
    </row>
    <row r="277" spans="1:24" x14ac:dyDescent="0.25">
      <c r="A277" s="164" t="s">
        <v>562</v>
      </c>
      <c r="B277" s="16">
        <v>23</v>
      </c>
      <c r="C277" s="165" t="s">
        <v>563</v>
      </c>
      <c r="E277" s="179" t="s">
        <v>3779</v>
      </c>
      <c r="F277" s="59" t="str">
        <f t="shared" ref="F277" si="66">RIGHT(E277,6)</f>
        <v>186269</v>
      </c>
      <c r="G277" s="180">
        <f t="shared" si="57"/>
        <v>0</v>
      </c>
      <c r="H277" s="59" t="str">
        <f t="shared" ref="H277" si="67">IF(G277=0,"ADD","")</f>
        <v>ADD</v>
      </c>
      <c r="I277" s="59" t="str">
        <f>IF(H277="ADD",VLOOKUP(F277,'SAP Data'!$A$12:$B$1295,2,FALSE),"")</f>
        <v>OR COM 3 DECOUP AMRT</v>
      </c>
      <c r="J277" s="59">
        <v>23</v>
      </c>
      <c r="K277" s="181">
        <f t="shared" ref="K277" si="68">IF(G277&gt;0,G277,J277)</f>
        <v>23</v>
      </c>
      <c r="L277" s="150" t="s">
        <v>589</v>
      </c>
      <c r="M277" s="59">
        <f t="shared" si="58"/>
        <v>23</v>
      </c>
      <c r="N277" s="59">
        <f t="shared" si="64"/>
        <v>23</v>
      </c>
      <c r="O277" s="59"/>
      <c r="P277" s="59">
        <f t="shared" si="65"/>
        <v>23</v>
      </c>
      <c r="Q277" s="151" t="str">
        <f>VLOOKUP(L277,'SAP Data'!$A$7:$B$1304,2,FALSE)</f>
        <v>SILTRONIC - WASH</v>
      </c>
      <c r="S277" s="165" t="s">
        <v>605</v>
      </c>
      <c r="T277" s="164" t="s">
        <v>606</v>
      </c>
      <c r="U277" s="16" t="str">
        <f t="shared" si="59"/>
        <v>186404</v>
      </c>
      <c r="V277" s="174">
        <v>23</v>
      </c>
      <c r="W277" s="175">
        <v>29</v>
      </c>
      <c r="X277" s="264" t="str">
        <f t="shared" si="60"/>
        <v>Other Deferred Debits</v>
      </c>
    </row>
    <row r="278" spans="1:24" x14ac:dyDescent="0.25">
      <c r="A278" s="164" t="s">
        <v>565</v>
      </c>
      <c r="B278" s="16">
        <v>23</v>
      </c>
      <c r="C278" s="165" t="s">
        <v>566</v>
      </c>
      <c r="E278" s="179" t="s">
        <v>702</v>
      </c>
      <c r="F278" s="59" t="str">
        <f t="shared" si="51"/>
        <v>186270</v>
      </c>
      <c r="G278" s="180">
        <f t="shared" si="57"/>
        <v>23</v>
      </c>
      <c r="H278" s="59" t="str">
        <f t="shared" si="52"/>
        <v/>
      </c>
      <c r="I278" s="59" t="str">
        <f>IF(H278="ADD",VLOOKUP(F278,'SAP Data'!$A$12:$B$1295,2,FALSE),"")</f>
        <v/>
      </c>
      <c r="J278" s="59"/>
      <c r="K278" s="181">
        <f t="shared" si="53"/>
        <v>23</v>
      </c>
      <c r="L278" s="150" t="s">
        <v>592</v>
      </c>
      <c r="M278" s="59">
        <f t="shared" si="58"/>
        <v>23</v>
      </c>
      <c r="N278" s="59">
        <f t="shared" si="64"/>
        <v>23</v>
      </c>
      <c r="O278" s="59"/>
      <c r="P278" s="59">
        <f t="shared" si="65"/>
        <v>23</v>
      </c>
      <c r="Q278" s="151" t="str">
        <f>VLOOKUP(L278,'SAP Data'!$A$7:$B$1304,2,FALSE)</f>
        <v>WA-ENVIRON RECOVERY</v>
      </c>
      <c r="S278" s="165" t="s">
        <v>608</v>
      </c>
      <c r="T278" s="164" t="s">
        <v>609</v>
      </c>
      <c r="U278" s="16" t="str">
        <f t="shared" si="59"/>
        <v>186406</v>
      </c>
      <c r="V278" s="174">
        <v>23</v>
      </c>
      <c r="W278" s="175">
        <v>29</v>
      </c>
      <c r="X278" s="264" t="str">
        <f t="shared" si="60"/>
        <v>Other Deferred Debits</v>
      </c>
    </row>
    <row r="279" spans="1:24" x14ac:dyDescent="0.25">
      <c r="A279" s="164" t="s">
        <v>568</v>
      </c>
      <c r="B279" s="16">
        <v>23</v>
      </c>
      <c r="C279" s="165" t="s">
        <v>569</v>
      </c>
      <c r="E279" s="179" t="s">
        <v>705</v>
      </c>
      <c r="F279" s="59" t="str">
        <f t="shared" si="51"/>
        <v>186271</v>
      </c>
      <c r="G279" s="180">
        <f t="shared" si="57"/>
        <v>23</v>
      </c>
      <c r="H279" s="59" t="str">
        <f t="shared" si="52"/>
        <v/>
      </c>
      <c r="I279" s="59" t="str">
        <f>IF(H279="ADD",VLOOKUP(F279,'SAP Data'!$A$12:$B$1295,2,FALSE),"")</f>
        <v/>
      </c>
      <c r="J279" s="59"/>
      <c r="K279" s="181">
        <f t="shared" si="53"/>
        <v>23</v>
      </c>
      <c r="L279" s="150" t="s">
        <v>595</v>
      </c>
      <c r="M279" s="59">
        <f t="shared" si="58"/>
        <v>23</v>
      </c>
      <c r="N279" s="59">
        <f t="shared" si="64"/>
        <v>23</v>
      </c>
      <c r="O279" s="59"/>
      <c r="P279" s="59">
        <f t="shared" si="65"/>
        <v>23</v>
      </c>
      <c r="Q279" s="151" t="str">
        <f>VLOOKUP(L279,'SAP Data'!$A$7:$B$1304,2,FALSE)</f>
        <v>ENVIR WA Int &amp; Spend</v>
      </c>
      <c r="S279" s="165" t="s">
        <v>1824</v>
      </c>
      <c r="T279" s="164">
        <v>500147</v>
      </c>
      <c r="U279" s="16" t="str">
        <f t="shared" si="59"/>
        <v/>
      </c>
      <c r="V279" s="174" t="s">
        <v>3741</v>
      </c>
      <c r="W279" s="175" t="s">
        <v>3741</v>
      </c>
      <c r="X279" s="264" t="e">
        <f t="shared" si="60"/>
        <v>#N/A</v>
      </c>
    </row>
    <row r="280" spans="1:24" x14ac:dyDescent="0.25">
      <c r="A280" s="164" t="s">
        <v>571</v>
      </c>
      <c r="B280" s="16">
        <v>23</v>
      </c>
      <c r="C280" s="165" t="s">
        <v>572</v>
      </c>
      <c r="E280" s="179" t="s">
        <v>708</v>
      </c>
      <c r="F280" s="59" t="str">
        <f t="shared" si="51"/>
        <v>186272</v>
      </c>
      <c r="G280" s="180">
        <f t="shared" si="57"/>
        <v>23</v>
      </c>
      <c r="H280" s="59" t="str">
        <f t="shared" si="52"/>
        <v/>
      </c>
      <c r="I280" s="59" t="str">
        <f>IF(H280="ADD",VLOOKUP(F280,'SAP Data'!$A$12:$B$1295,2,FALSE),"")</f>
        <v/>
      </c>
      <c r="J280" s="59"/>
      <c r="K280" s="181">
        <f t="shared" si="53"/>
        <v>23</v>
      </c>
      <c r="L280" s="150" t="s">
        <v>598</v>
      </c>
      <c r="M280" s="59">
        <f t="shared" si="58"/>
        <v>23</v>
      </c>
      <c r="N280" s="59">
        <f t="shared" si="64"/>
        <v>23</v>
      </c>
      <c r="O280" s="59"/>
      <c r="P280" s="59">
        <f t="shared" si="65"/>
        <v>23</v>
      </c>
      <c r="Q280" s="151" t="str">
        <f>VLOOKUP(L280,'SAP Data'!$A$7:$B$1304,2,FALSE)</f>
        <v>ENVIRO POST PRUDENCE</v>
      </c>
      <c r="S280" s="165" t="s">
        <v>611</v>
      </c>
      <c r="T280" s="164" t="s">
        <v>612</v>
      </c>
      <c r="U280" s="16" t="str">
        <f t="shared" si="59"/>
        <v>191400</v>
      </c>
      <c r="V280" s="174">
        <v>22</v>
      </c>
      <c r="W280" s="175">
        <v>22</v>
      </c>
      <c r="X280" s="264" t="str">
        <f t="shared" si="60"/>
        <v>Deferred Gas Costs</v>
      </c>
    </row>
    <row r="281" spans="1:24" x14ac:dyDescent="0.25">
      <c r="A281" s="164" t="s">
        <v>574</v>
      </c>
      <c r="B281" s="16">
        <v>23</v>
      </c>
      <c r="C281" s="165" t="s">
        <v>575</v>
      </c>
      <c r="E281" s="179" t="s">
        <v>1641</v>
      </c>
      <c r="F281" s="59" t="str">
        <f t="shared" si="51"/>
        <v>186273</v>
      </c>
      <c r="G281" s="180">
        <f t="shared" si="57"/>
        <v>0</v>
      </c>
      <c r="H281" s="59" t="str">
        <f t="shared" si="52"/>
        <v>ADD</v>
      </c>
      <c r="I281" s="59" t="str">
        <f>IF(H281="ADD",VLOOKUP(F281,'SAP Data'!$A$12:$B$1295,2,FALSE),"")</f>
        <v>SEC INT ADJ RES DECG</v>
      </c>
      <c r="J281" s="59">
        <v>23</v>
      </c>
      <c r="K281" s="181">
        <f t="shared" si="53"/>
        <v>23</v>
      </c>
      <c r="L281" s="150" t="s">
        <v>601</v>
      </c>
      <c r="M281" s="59">
        <f t="shared" si="58"/>
        <v>23</v>
      </c>
      <c r="N281" s="59">
        <f t="shared" si="64"/>
        <v>23</v>
      </c>
      <c r="O281" s="59"/>
      <c r="P281" s="59">
        <f t="shared" si="65"/>
        <v>23</v>
      </c>
      <c r="Q281" s="151" t="str">
        <f>VLOOKUP(L281,'SAP Data'!$A$7:$B$1304,2,FALSE)</f>
        <v>ENVIRON. SRRM AMORT.</v>
      </c>
      <c r="S281" s="165" t="s">
        <v>614</v>
      </c>
      <c r="T281" s="164" t="s">
        <v>615</v>
      </c>
      <c r="U281" s="16" t="str">
        <f t="shared" si="59"/>
        <v>191401</v>
      </c>
      <c r="V281" s="174">
        <v>22</v>
      </c>
      <c r="W281" s="175">
        <v>22</v>
      </c>
      <c r="X281" s="264" t="str">
        <f t="shared" si="60"/>
        <v>Deferred Gas Costs</v>
      </c>
    </row>
    <row r="282" spans="1:24" x14ac:dyDescent="0.25">
      <c r="A282" s="164" t="s">
        <v>577</v>
      </c>
      <c r="B282" s="16">
        <v>23</v>
      </c>
      <c r="C282" s="165" t="s">
        <v>578</v>
      </c>
      <c r="E282" s="179" t="s">
        <v>711</v>
      </c>
      <c r="F282" s="59" t="str">
        <f t="shared" si="51"/>
        <v>186274</v>
      </c>
      <c r="G282" s="180">
        <f t="shared" si="57"/>
        <v>23</v>
      </c>
      <c r="H282" s="59" t="str">
        <f t="shared" si="52"/>
        <v/>
      </c>
      <c r="I282" s="59" t="str">
        <f>IF(H282="ADD",VLOOKUP(F282,'SAP Data'!$A$12:$B$1295,2,FALSE),"")</f>
        <v/>
      </c>
      <c r="J282" s="59"/>
      <c r="K282" s="181">
        <f t="shared" si="53"/>
        <v>23</v>
      </c>
      <c r="L282" s="150" t="s">
        <v>1823</v>
      </c>
      <c r="M282" s="59" t="e">
        <f t="shared" si="58"/>
        <v>#N/A</v>
      </c>
      <c r="N282" s="59" t="str">
        <f t="shared" si="64"/>
        <v>ADD</v>
      </c>
      <c r="O282" s="59"/>
      <c r="P282" s="59" t="str">
        <f t="shared" si="65"/>
        <v>ADD</v>
      </c>
      <c r="Q282" s="151" t="str">
        <f>VLOOKUP(L282,'SAP Data'!$A$7:$B$1304,2,FALSE)</f>
        <v>PENSIONS - LONG TERM</v>
      </c>
      <c r="S282" s="165" t="s">
        <v>1636</v>
      </c>
      <c r="T282" s="164" t="s">
        <v>1637</v>
      </c>
      <c r="U282" s="16" t="str">
        <f t="shared" si="59"/>
        <v>191402</v>
      </c>
      <c r="V282" s="174">
        <v>22</v>
      </c>
      <c r="W282" s="175" t="s">
        <v>3741</v>
      </c>
      <c r="X282" s="264" t="str">
        <f t="shared" si="60"/>
        <v>Deferred Gas Costs</v>
      </c>
    </row>
    <row r="283" spans="1:24" x14ac:dyDescent="0.25">
      <c r="A283" s="164" t="s">
        <v>580</v>
      </c>
      <c r="B283" s="16">
        <v>23</v>
      </c>
      <c r="C283" s="165" t="s">
        <v>581</v>
      </c>
      <c r="E283" s="179" t="s">
        <v>714</v>
      </c>
      <c r="F283" s="59" t="str">
        <f t="shared" ref="F283:F360" si="69">RIGHT(E283,6)</f>
        <v>186275</v>
      </c>
      <c r="G283" s="180">
        <f t="shared" si="57"/>
        <v>23</v>
      </c>
      <c r="H283" s="59" t="str">
        <f t="shared" ref="H283:H360" si="70">IF(G283=0,"ADD","")</f>
        <v/>
      </c>
      <c r="I283" s="59" t="str">
        <f>IF(H283="ADD",VLOOKUP(F283,'SAP Data'!$A$12:$B$1295,2,FALSE),"")</f>
        <v/>
      </c>
      <c r="J283" s="59"/>
      <c r="K283" s="181">
        <f t="shared" ref="K283:K360" si="71">IF(G283&gt;0,G283,J283)</f>
        <v>23</v>
      </c>
      <c r="L283" s="150" t="s">
        <v>604</v>
      </c>
      <c r="M283" s="59">
        <f t="shared" si="58"/>
        <v>23</v>
      </c>
      <c r="N283" s="59">
        <f t="shared" si="64"/>
        <v>23</v>
      </c>
      <c r="O283" s="59"/>
      <c r="P283" s="59">
        <f t="shared" si="65"/>
        <v>23</v>
      </c>
      <c r="Q283" s="151" t="str">
        <f>VLOOKUP(L283,'SAP Data'!$A$7:$B$1304,2,FALSE)</f>
        <v>DBP PENSION COSTS</v>
      </c>
      <c r="S283" s="165" t="s">
        <v>617</v>
      </c>
      <c r="T283" s="164" t="s">
        <v>618</v>
      </c>
      <c r="U283" s="16" t="str">
        <f t="shared" si="59"/>
        <v>191410</v>
      </c>
      <c r="V283" s="174">
        <v>22</v>
      </c>
      <c r="W283" s="175">
        <v>22</v>
      </c>
      <c r="X283" s="264" t="str">
        <f t="shared" si="60"/>
        <v>Deferred Gas Costs</v>
      </c>
    </row>
    <row r="284" spans="1:24" x14ac:dyDescent="0.25">
      <c r="A284" s="164" t="s">
        <v>583</v>
      </c>
      <c r="B284" s="16">
        <v>23</v>
      </c>
      <c r="C284" s="165" t="s">
        <v>584</v>
      </c>
      <c r="E284" s="179" t="s">
        <v>717</v>
      </c>
      <c r="F284" s="59" t="str">
        <f t="shared" si="69"/>
        <v>186276</v>
      </c>
      <c r="G284" s="180">
        <f t="shared" si="57"/>
        <v>23</v>
      </c>
      <c r="H284" s="59" t="str">
        <f t="shared" si="70"/>
        <v/>
      </c>
      <c r="I284" s="59" t="str">
        <f>IF(H284="ADD",VLOOKUP(F284,'SAP Data'!$A$12:$B$1295,2,FALSE),"")</f>
        <v/>
      </c>
      <c r="J284" s="59"/>
      <c r="K284" s="181">
        <f t="shared" si="71"/>
        <v>23</v>
      </c>
      <c r="L284" s="150" t="s">
        <v>607</v>
      </c>
      <c r="M284" s="59">
        <f t="shared" si="58"/>
        <v>23</v>
      </c>
      <c r="N284" s="59">
        <f t="shared" si="64"/>
        <v>23</v>
      </c>
      <c r="O284" s="59"/>
      <c r="P284" s="59">
        <f t="shared" si="65"/>
        <v>23</v>
      </c>
      <c r="Q284" s="151" t="str">
        <f>VLOOKUP(L284,'SAP Data'!$A$7:$B$1304,2,FALSE)</f>
        <v>FAS 106 COSTS</v>
      </c>
      <c r="S284" s="165" t="s">
        <v>620</v>
      </c>
      <c r="T284" s="164" t="s">
        <v>621</v>
      </c>
      <c r="U284" s="16" t="str">
        <f t="shared" si="59"/>
        <v>191411</v>
      </c>
      <c r="V284" s="174">
        <v>22</v>
      </c>
      <c r="W284" s="175">
        <v>22</v>
      </c>
      <c r="X284" s="264" t="str">
        <f t="shared" si="60"/>
        <v>Deferred Gas Costs</v>
      </c>
    </row>
    <row r="285" spans="1:24" x14ac:dyDescent="0.25">
      <c r="A285" s="164" t="s">
        <v>586</v>
      </c>
      <c r="B285" s="16">
        <v>23</v>
      </c>
      <c r="C285" s="165" t="s">
        <v>587</v>
      </c>
      <c r="E285" s="179" t="s">
        <v>720</v>
      </c>
      <c r="F285" s="59" t="str">
        <f t="shared" si="69"/>
        <v>186277</v>
      </c>
      <c r="G285" s="180">
        <f t="shared" si="57"/>
        <v>23</v>
      </c>
      <c r="H285" s="59" t="str">
        <f t="shared" si="70"/>
        <v/>
      </c>
      <c r="I285" s="59" t="str">
        <f>IF(H285="ADD",VLOOKUP(F285,'SAP Data'!$A$12:$B$1295,2,FALSE),"")</f>
        <v/>
      </c>
      <c r="J285" s="59"/>
      <c r="K285" s="181">
        <f t="shared" si="71"/>
        <v>23</v>
      </c>
      <c r="L285" s="150" t="s">
        <v>1825</v>
      </c>
      <c r="M285" s="59" t="e">
        <f t="shared" si="58"/>
        <v>#N/A</v>
      </c>
      <c r="N285" s="59" t="str">
        <f t="shared" si="64"/>
        <v>ADD</v>
      </c>
      <c r="O285" s="59"/>
      <c r="P285" s="59" t="str">
        <f t="shared" si="65"/>
        <v>ADD</v>
      </c>
      <c r="Q285" s="151" t="str">
        <f>VLOOKUP(L285,'SAP Data'!$A$7:$B$1304,2,FALSE)</f>
        <v>DEFERRED GAS COST RE</v>
      </c>
      <c r="S285" s="165" t="s">
        <v>623</v>
      </c>
      <c r="T285" s="164" t="s">
        <v>624</v>
      </c>
      <c r="U285" s="16" t="str">
        <f t="shared" si="59"/>
        <v>191412</v>
      </c>
      <c r="V285" s="174">
        <v>22</v>
      </c>
      <c r="W285" s="175">
        <v>22</v>
      </c>
      <c r="X285" s="264" t="str">
        <f t="shared" si="60"/>
        <v>Deferred Gas Costs</v>
      </c>
    </row>
    <row r="286" spans="1:24" x14ac:dyDescent="0.25">
      <c r="A286" s="164" t="s">
        <v>589</v>
      </c>
      <c r="B286" s="16">
        <v>23</v>
      </c>
      <c r="C286" s="165" t="s">
        <v>590</v>
      </c>
      <c r="E286" s="179" t="s">
        <v>723</v>
      </c>
      <c r="F286" s="59" t="str">
        <f t="shared" si="69"/>
        <v>186278</v>
      </c>
      <c r="G286" s="180">
        <f t="shared" si="57"/>
        <v>23</v>
      </c>
      <c r="H286" s="59" t="str">
        <f t="shared" si="70"/>
        <v/>
      </c>
      <c r="I286" s="59" t="str">
        <f>IF(H286="ADD",VLOOKUP(F286,'SAP Data'!$A$12:$B$1295,2,FALSE),"")</f>
        <v/>
      </c>
      <c r="J286" s="59"/>
      <c r="K286" s="181">
        <f t="shared" si="71"/>
        <v>23</v>
      </c>
      <c r="L286" s="150" t="s">
        <v>610</v>
      </c>
      <c r="M286" s="59">
        <f t="shared" si="58"/>
        <v>22</v>
      </c>
      <c r="N286" s="59">
        <f t="shared" si="64"/>
        <v>22</v>
      </c>
      <c r="O286" s="59"/>
      <c r="P286" s="59">
        <f t="shared" si="65"/>
        <v>22</v>
      </c>
      <c r="Q286" s="151" t="str">
        <f>VLOOKUP(L286,'SAP Data'!$A$7:$B$1304,2,FALSE)</f>
        <v>WACOG - ACCR. OR</v>
      </c>
      <c r="S286" s="165" t="s">
        <v>626</v>
      </c>
      <c r="T286" s="164" t="s">
        <v>627</v>
      </c>
      <c r="U286" s="16" t="str">
        <f t="shared" si="59"/>
        <v>191417</v>
      </c>
      <c r="V286" s="174">
        <v>22</v>
      </c>
      <c r="W286" s="175">
        <v>22</v>
      </c>
      <c r="X286" s="264" t="str">
        <f t="shared" si="60"/>
        <v>Deferred Gas Costs</v>
      </c>
    </row>
    <row r="287" spans="1:24" x14ac:dyDescent="0.25">
      <c r="A287" s="164" t="s">
        <v>592</v>
      </c>
      <c r="B287" s="16">
        <v>23</v>
      </c>
      <c r="C287" s="165" t="s">
        <v>593</v>
      </c>
      <c r="E287" s="179" t="s">
        <v>726</v>
      </c>
      <c r="F287" s="59" t="str">
        <f t="shared" si="69"/>
        <v>186280</v>
      </c>
      <c r="G287" s="180">
        <f t="shared" si="57"/>
        <v>23</v>
      </c>
      <c r="H287" s="59" t="str">
        <f t="shared" si="70"/>
        <v/>
      </c>
      <c r="I287" s="59" t="str">
        <f>IF(H287="ADD",VLOOKUP(F287,'SAP Data'!$A$12:$B$1295,2,FALSE),"")</f>
        <v/>
      </c>
      <c r="J287" s="59"/>
      <c r="K287" s="181">
        <f t="shared" si="71"/>
        <v>23</v>
      </c>
      <c r="L287" s="150" t="s">
        <v>613</v>
      </c>
      <c r="M287" s="59">
        <f t="shared" si="58"/>
        <v>22</v>
      </c>
      <c r="N287" s="59">
        <f t="shared" si="64"/>
        <v>22</v>
      </c>
      <c r="O287" s="59"/>
      <c r="P287" s="59">
        <f t="shared" si="65"/>
        <v>22</v>
      </c>
      <c r="Q287" s="151" t="str">
        <f>VLOOKUP(L287,'SAP Data'!$A$7:$B$1304,2,FALSE)</f>
        <v>AMORT OR WACOG</v>
      </c>
      <c r="S287" s="165" t="s">
        <v>629</v>
      </c>
      <c r="T287" s="164" t="s">
        <v>630</v>
      </c>
      <c r="U287" s="16" t="str">
        <f t="shared" si="59"/>
        <v>191420</v>
      </c>
      <c r="V287" s="174">
        <v>22</v>
      </c>
      <c r="W287" s="175">
        <v>22</v>
      </c>
      <c r="X287" s="264" t="str">
        <f t="shared" si="60"/>
        <v>Deferred Gas Costs</v>
      </c>
    </row>
    <row r="288" spans="1:24" x14ac:dyDescent="0.25">
      <c r="A288" s="164" t="s">
        <v>595</v>
      </c>
      <c r="B288" s="16">
        <v>23</v>
      </c>
      <c r="C288" s="165" t="s">
        <v>596</v>
      </c>
      <c r="E288" s="179" t="s">
        <v>729</v>
      </c>
      <c r="F288" s="59" t="str">
        <f t="shared" si="69"/>
        <v>186281</v>
      </c>
      <c r="G288" s="180">
        <f t="shared" si="57"/>
        <v>23</v>
      </c>
      <c r="H288" s="59" t="str">
        <f t="shared" si="70"/>
        <v/>
      </c>
      <c r="I288" s="59" t="str">
        <f>IF(H288="ADD",VLOOKUP(F288,'SAP Data'!$A$12:$B$1295,2,FALSE),"")</f>
        <v/>
      </c>
      <c r="J288" s="59"/>
      <c r="K288" s="181">
        <f t="shared" si="71"/>
        <v>23</v>
      </c>
      <c r="L288" s="150" t="s">
        <v>2950</v>
      </c>
      <c r="M288" s="59">
        <f t="shared" si="58"/>
        <v>22</v>
      </c>
      <c r="N288" s="59">
        <f t="shared" si="64"/>
        <v>22</v>
      </c>
      <c r="O288" s="59"/>
      <c r="P288" s="59">
        <f t="shared" si="65"/>
        <v>22</v>
      </c>
      <c r="Q288" s="151" t="str">
        <f>VLOOKUP(L288,'SAP Data'!$A$7:$B$1304,2,FALSE)</f>
        <v>SEC DEF INT RV WACOG</v>
      </c>
      <c r="S288" s="165" t="s">
        <v>632</v>
      </c>
      <c r="T288" s="164" t="s">
        <v>633</v>
      </c>
      <c r="U288" s="16" t="str">
        <f t="shared" si="59"/>
        <v>191421</v>
      </c>
      <c r="V288" s="174">
        <v>22</v>
      </c>
      <c r="W288" s="175">
        <v>22</v>
      </c>
      <c r="X288" s="264" t="str">
        <f t="shared" si="60"/>
        <v>Deferred Gas Costs</v>
      </c>
    </row>
    <row r="289" spans="1:24" x14ac:dyDescent="0.25">
      <c r="A289" s="164" t="s">
        <v>598</v>
      </c>
      <c r="B289" s="16">
        <v>23</v>
      </c>
      <c r="C289" s="165" t="s">
        <v>599</v>
      </c>
      <c r="E289" s="179" t="s">
        <v>732</v>
      </c>
      <c r="F289" s="59" t="str">
        <f t="shared" si="69"/>
        <v>186282</v>
      </c>
      <c r="G289" s="180">
        <f t="shared" si="57"/>
        <v>23</v>
      </c>
      <c r="H289" s="59" t="str">
        <f t="shared" si="70"/>
        <v/>
      </c>
      <c r="I289" s="59" t="str">
        <f>IF(H289="ADD",VLOOKUP(F289,'SAP Data'!$A$12:$B$1295,2,FALSE),"")</f>
        <v/>
      </c>
      <c r="J289" s="59"/>
      <c r="K289" s="181">
        <f t="shared" si="71"/>
        <v>23</v>
      </c>
      <c r="L289" s="150" t="s">
        <v>616</v>
      </c>
      <c r="M289" s="59">
        <f t="shared" si="58"/>
        <v>22</v>
      </c>
      <c r="N289" s="59">
        <f t="shared" si="64"/>
        <v>22</v>
      </c>
      <c r="O289" s="59"/>
      <c r="P289" s="59">
        <f t="shared" si="65"/>
        <v>22</v>
      </c>
      <c r="Q289" s="151" t="str">
        <f>VLOOKUP(L289,'SAP Data'!$A$7:$B$1304,2,FALSE)</f>
        <v>DEMAND - ACCR OR</v>
      </c>
      <c r="S289" s="165" t="s">
        <v>635</v>
      </c>
      <c r="T289" s="164" t="s">
        <v>636</v>
      </c>
      <c r="U289" s="16" t="str">
        <f t="shared" si="59"/>
        <v>191430</v>
      </c>
      <c r="V289" s="174">
        <v>22</v>
      </c>
      <c r="W289" s="175">
        <v>22</v>
      </c>
      <c r="X289" s="264" t="str">
        <f t="shared" si="60"/>
        <v>Deferred Gas Costs</v>
      </c>
    </row>
    <row r="290" spans="1:24" x14ac:dyDescent="0.25">
      <c r="A290" s="164" t="s">
        <v>601</v>
      </c>
      <c r="B290" s="16">
        <v>23</v>
      </c>
      <c r="C290" s="165" t="s">
        <v>602</v>
      </c>
      <c r="E290" s="179" t="s">
        <v>735</v>
      </c>
      <c r="F290" s="59" t="str">
        <f t="shared" si="69"/>
        <v>186284</v>
      </c>
      <c r="G290" s="180">
        <f t="shared" si="57"/>
        <v>23</v>
      </c>
      <c r="H290" s="59" t="str">
        <f t="shared" si="70"/>
        <v/>
      </c>
      <c r="I290" s="59" t="str">
        <f>IF(H290="ADD",VLOOKUP(F290,'SAP Data'!$A$12:$B$1295,2,FALSE),"")</f>
        <v/>
      </c>
      <c r="J290" s="59"/>
      <c r="K290" s="181">
        <f t="shared" si="71"/>
        <v>23</v>
      </c>
      <c r="L290" s="150" t="s">
        <v>619</v>
      </c>
      <c r="M290" s="59">
        <f t="shared" si="58"/>
        <v>22</v>
      </c>
      <c r="N290" s="59">
        <f t="shared" si="64"/>
        <v>22</v>
      </c>
      <c r="O290" s="59"/>
      <c r="P290" s="59">
        <f t="shared" si="65"/>
        <v>22</v>
      </c>
      <c r="Q290" s="151" t="str">
        <f>VLOOKUP(L290,'SAP Data'!$A$7:$B$1304,2,FALSE)</f>
        <v>AMORT OR DEMAND</v>
      </c>
      <c r="S290" s="165" t="s">
        <v>638</v>
      </c>
      <c r="T290" s="164" t="s">
        <v>639</v>
      </c>
      <c r="U290" s="16" t="str">
        <f t="shared" si="59"/>
        <v>191431</v>
      </c>
      <c r="V290" s="174">
        <v>22</v>
      </c>
      <c r="W290" s="175">
        <v>22</v>
      </c>
      <c r="X290" s="264" t="str">
        <f t="shared" si="60"/>
        <v>Deferred Gas Costs</v>
      </c>
    </row>
    <row r="291" spans="1:24" x14ac:dyDescent="0.25">
      <c r="A291" s="164" t="s">
        <v>646</v>
      </c>
      <c r="B291" s="16">
        <v>23</v>
      </c>
      <c r="C291" s="165" t="s">
        <v>647</v>
      </c>
      <c r="E291" s="179" t="s">
        <v>738</v>
      </c>
      <c r="F291" s="59" t="str">
        <f t="shared" si="69"/>
        <v>186285</v>
      </c>
      <c r="G291" s="180">
        <f t="shared" si="57"/>
        <v>23</v>
      </c>
      <c r="H291" s="59" t="str">
        <f t="shared" si="70"/>
        <v/>
      </c>
      <c r="I291" s="59" t="str">
        <f>IF(H291="ADD",VLOOKUP(F291,'SAP Data'!$A$12:$B$1295,2,FALSE),"")</f>
        <v/>
      </c>
      <c r="J291" s="59"/>
      <c r="K291" s="181">
        <f t="shared" si="71"/>
        <v>23</v>
      </c>
      <c r="L291" s="150" t="s">
        <v>622</v>
      </c>
      <c r="M291" s="59">
        <f t="shared" si="58"/>
        <v>22</v>
      </c>
      <c r="N291" s="59">
        <f t="shared" si="64"/>
        <v>22</v>
      </c>
      <c r="O291" s="59"/>
      <c r="P291" s="59">
        <f t="shared" si="65"/>
        <v>22</v>
      </c>
      <c r="Q291" s="151" t="str">
        <f>VLOOKUP(L291,'SAP Data'!$A$7:$B$1304,2,FALSE)</f>
        <v>SEC DEF INT RV DEMND</v>
      </c>
      <c r="S291" s="165" t="s">
        <v>641</v>
      </c>
      <c r="T291" s="164" t="s">
        <v>642</v>
      </c>
      <c r="U291" s="16" t="str">
        <f t="shared" si="59"/>
        <v>191450</v>
      </c>
      <c r="V291" s="174">
        <v>22</v>
      </c>
      <c r="W291" s="175">
        <v>22</v>
      </c>
      <c r="X291" s="264" t="str">
        <f t="shared" si="60"/>
        <v>Deferred Gas Costs</v>
      </c>
    </row>
    <row r="292" spans="1:24" x14ac:dyDescent="0.25">
      <c r="A292" s="164" t="s">
        <v>649</v>
      </c>
      <c r="B292" s="16">
        <v>23</v>
      </c>
      <c r="C292" s="165" t="s">
        <v>650</v>
      </c>
      <c r="E292" s="179" t="s">
        <v>741</v>
      </c>
      <c r="F292" s="59" t="str">
        <f t="shared" si="69"/>
        <v>186286</v>
      </c>
      <c r="G292" s="180">
        <f t="shared" si="57"/>
        <v>23</v>
      </c>
      <c r="H292" s="59" t="str">
        <f t="shared" si="70"/>
        <v/>
      </c>
      <c r="I292" s="59" t="str">
        <f>IF(H292="ADD",VLOOKUP(F292,'SAP Data'!$A$12:$B$1295,2,FALSE),"")</f>
        <v/>
      </c>
      <c r="J292" s="59"/>
      <c r="K292" s="181">
        <f t="shared" si="71"/>
        <v>23</v>
      </c>
      <c r="L292" s="150" t="s">
        <v>625</v>
      </c>
      <c r="M292" s="59">
        <f t="shared" si="58"/>
        <v>22</v>
      </c>
      <c r="N292" s="59">
        <f t="shared" si="64"/>
        <v>22</v>
      </c>
      <c r="O292" s="59"/>
      <c r="P292" s="59">
        <f t="shared" si="65"/>
        <v>22</v>
      </c>
      <c r="Q292" s="151" t="str">
        <f>VLOOKUP(L292,'SAP Data'!$A$7:$B$1304,2,FALSE)</f>
        <v>DEMAND - ACCR COOS B</v>
      </c>
      <c r="S292" s="165" t="s">
        <v>644</v>
      </c>
      <c r="T292" s="164" t="s">
        <v>645</v>
      </c>
      <c r="U292" s="16" t="str">
        <f t="shared" si="59"/>
        <v>191451</v>
      </c>
      <c r="V292" s="174">
        <v>22</v>
      </c>
      <c r="W292" s="175">
        <v>22</v>
      </c>
      <c r="X292" s="264" t="str">
        <f t="shared" si="60"/>
        <v>Deferred Gas Costs</v>
      </c>
    </row>
    <row r="293" spans="1:24" x14ac:dyDescent="0.25">
      <c r="A293" s="164" t="s">
        <v>652</v>
      </c>
      <c r="B293" s="16">
        <v>23</v>
      </c>
      <c r="C293" s="165" t="s">
        <v>653</v>
      </c>
      <c r="E293" s="179" t="s">
        <v>744</v>
      </c>
      <c r="F293" s="59" t="str">
        <f t="shared" si="69"/>
        <v>186287</v>
      </c>
      <c r="G293" s="180">
        <f t="shared" si="57"/>
        <v>23</v>
      </c>
      <c r="H293" s="59" t="str">
        <f t="shared" si="70"/>
        <v/>
      </c>
      <c r="I293" s="59" t="str">
        <f>IF(H293="ADD",VLOOKUP(F293,'SAP Data'!$A$12:$B$1295,2,FALSE),"")</f>
        <v/>
      </c>
      <c r="J293" s="59"/>
      <c r="K293" s="181">
        <f t="shared" si="71"/>
        <v>23</v>
      </c>
      <c r="L293" s="150" t="s">
        <v>628</v>
      </c>
      <c r="M293" s="59">
        <f t="shared" si="58"/>
        <v>22</v>
      </c>
      <c r="N293" s="59">
        <f t="shared" si="64"/>
        <v>22</v>
      </c>
      <c r="O293" s="59"/>
      <c r="P293" s="59">
        <f t="shared" si="65"/>
        <v>22</v>
      </c>
      <c r="Q293" s="151" t="str">
        <f>VLOOKUP(L293,'SAP Data'!$A$7:$B$1304,2,FALSE)</f>
        <v>WACOG - ACCR. WA</v>
      </c>
      <c r="S293" s="165" t="s">
        <v>1638</v>
      </c>
      <c r="T293" s="164" t="s">
        <v>1639</v>
      </c>
      <c r="U293" s="16" t="str">
        <f t="shared" si="59"/>
        <v>191452</v>
      </c>
      <c r="V293" s="174">
        <v>22</v>
      </c>
      <c r="W293" s="175" t="s">
        <v>3741</v>
      </c>
      <c r="X293" s="264" t="str">
        <f t="shared" si="60"/>
        <v>Deferred Gas Costs</v>
      </c>
    </row>
    <row r="294" spans="1:24" x14ac:dyDescent="0.25">
      <c r="A294" s="164" t="s">
        <v>655</v>
      </c>
      <c r="B294" s="16">
        <v>23</v>
      </c>
      <c r="C294" s="165" t="s">
        <v>656</v>
      </c>
      <c r="E294" s="179" t="s">
        <v>747</v>
      </c>
      <c r="F294" s="59" t="str">
        <f t="shared" si="69"/>
        <v>186288</v>
      </c>
      <c r="G294" s="180">
        <f t="shared" si="57"/>
        <v>23</v>
      </c>
      <c r="H294" s="59" t="str">
        <f t="shared" si="70"/>
        <v/>
      </c>
      <c r="I294" s="59" t="str">
        <f>IF(H294="ADD",VLOOKUP(F294,'SAP Data'!$A$12:$B$1295,2,FALSE),"")</f>
        <v/>
      </c>
      <c r="J294" s="59"/>
      <c r="K294" s="181">
        <f t="shared" si="71"/>
        <v>23</v>
      </c>
      <c r="L294" s="150" t="s">
        <v>631</v>
      </c>
      <c r="M294" s="59">
        <f t="shared" si="58"/>
        <v>22</v>
      </c>
      <c r="N294" s="59">
        <f t="shared" si="64"/>
        <v>22</v>
      </c>
      <c r="O294" s="59"/>
      <c r="P294" s="59">
        <f t="shared" si="65"/>
        <v>22</v>
      </c>
      <c r="Q294" s="151" t="str">
        <f>VLOOKUP(L294,'SAP Data'!$A$7:$B$1304,2,FALSE)</f>
        <v>AMORT WA  WACOG</v>
      </c>
      <c r="S294" s="165" t="s">
        <v>1826</v>
      </c>
      <c r="T294" s="164">
        <v>500148</v>
      </c>
      <c r="U294" s="16" t="str">
        <f t="shared" si="59"/>
        <v/>
      </c>
      <c r="V294" s="174" t="s">
        <v>3741</v>
      </c>
      <c r="W294" s="175" t="s">
        <v>3741</v>
      </c>
      <c r="X294" s="264" t="e">
        <f t="shared" si="60"/>
        <v>#N/A</v>
      </c>
    </row>
    <row r="295" spans="1:24" x14ac:dyDescent="0.25">
      <c r="A295" s="164" t="s">
        <v>658</v>
      </c>
      <c r="B295" s="16">
        <v>23</v>
      </c>
      <c r="C295" s="165" t="s">
        <v>659</v>
      </c>
      <c r="E295" s="179" t="s">
        <v>750</v>
      </c>
      <c r="F295" s="59" t="str">
        <f t="shared" si="69"/>
        <v>186304</v>
      </c>
      <c r="G295" s="180">
        <f t="shared" si="57"/>
        <v>23</v>
      </c>
      <c r="H295" s="59" t="str">
        <f t="shared" si="70"/>
        <v/>
      </c>
      <c r="I295" s="59" t="str">
        <f>IF(H295="ADD",VLOOKUP(F295,'SAP Data'!$A$12:$B$1295,2,FALSE),"")</f>
        <v/>
      </c>
      <c r="J295" s="59"/>
      <c r="K295" s="181">
        <f t="shared" si="71"/>
        <v>23</v>
      </c>
      <c r="L295" s="150" t="s">
        <v>634</v>
      </c>
      <c r="M295" s="59">
        <f t="shared" si="58"/>
        <v>22</v>
      </c>
      <c r="N295" s="59">
        <f t="shared" si="64"/>
        <v>22</v>
      </c>
      <c r="O295" s="59"/>
      <c r="P295" s="59">
        <f t="shared" si="65"/>
        <v>22</v>
      </c>
      <c r="Q295" s="151" t="str">
        <f>VLOOKUP(L295,'SAP Data'!$A$7:$B$1304,2,FALSE)</f>
        <v>DEMAND - ACCR WA</v>
      </c>
      <c r="S295" s="165" t="s">
        <v>647</v>
      </c>
      <c r="T295" s="164" t="s">
        <v>648</v>
      </c>
      <c r="U295" s="16" t="str">
        <f t="shared" si="59"/>
        <v>186203</v>
      </c>
      <c r="V295" s="174">
        <v>23</v>
      </c>
      <c r="W295" s="175">
        <v>23</v>
      </c>
      <c r="X295" s="264" t="str">
        <f t="shared" si="60"/>
        <v>Other Deferred Debits</v>
      </c>
    </row>
    <row r="296" spans="1:24" x14ac:dyDescent="0.25">
      <c r="A296" s="164" t="s">
        <v>661</v>
      </c>
      <c r="B296" s="16">
        <v>23</v>
      </c>
      <c r="C296" s="165" t="s">
        <v>662</v>
      </c>
      <c r="E296" s="179" t="s">
        <v>753</v>
      </c>
      <c r="F296" s="59" t="str">
        <f t="shared" si="69"/>
        <v>186310</v>
      </c>
      <c r="G296" s="180">
        <f t="shared" si="57"/>
        <v>23</v>
      </c>
      <c r="H296" s="59" t="str">
        <f t="shared" si="70"/>
        <v/>
      </c>
      <c r="I296" s="59" t="str">
        <f>IF(H296="ADD",VLOOKUP(F296,'SAP Data'!$A$12:$B$1295,2,FALSE),"")</f>
        <v/>
      </c>
      <c r="J296" s="59"/>
      <c r="K296" s="181">
        <f t="shared" si="71"/>
        <v>23</v>
      </c>
      <c r="L296" s="150" t="s">
        <v>637</v>
      </c>
      <c r="M296" s="59">
        <f t="shared" si="58"/>
        <v>22</v>
      </c>
      <c r="N296" s="59">
        <f t="shared" si="64"/>
        <v>22</v>
      </c>
      <c r="O296" s="59"/>
      <c r="P296" s="59">
        <f t="shared" si="65"/>
        <v>22</v>
      </c>
      <c r="Q296" s="151" t="str">
        <f>VLOOKUP(L296,'SAP Data'!$A$7:$B$1304,2,FALSE)</f>
        <v>AMORT WA DEMAND</v>
      </c>
      <c r="S296" s="165" t="s">
        <v>650</v>
      </c>
      <c r="T296" s="164" t="s">
        <v>651</v>
      </c>
      <c r="U296" s="16" t="str">
        <f t="shared" si="59"/>
        <v>186221</v>
      </c>
      <c r="V296" s="174">
        <v>23</v>
      </c>
      <c r="W296" s="175">
        <v>23</v>
      </c>
      <c r="X296" s="264" t="str">
        <f t="shared" si="60"/>
        <v>Other Deferred Debits</v>
      </c>
    </row>
    <row r="297" spans="1:24" x14ac:dyDescent="0.25">
      <c r="A297" s="164" t="s">
        <v>664</v>
      </c>
      <c r="B297" s="16">
        <v>23</v>
      </c>
      <c r="C297" s="165" t="s">
        <v>665</v>
      </c>
      <c r="E297" s="179" t="s">
        <v>756</v>
      </c>
      <c r="F297" s="59" t="str">
        <f t="shared" si="69"/>
        <v>186311</v>
      </c>
      <c r="G297" s="180">
        <f t="shared" si="57"/>
        <v>23</v>
      </c>
      <c r="H297" s="59" t="str">
        <f t="shared" si="70"/>
        <v/>
      </c>
      <c r="I297" s="59" t="str">
        <f>IF(H297="ADD",VLOOKUP(F297,'SAP Data'!$A$12:$B$1295,2,FALSE),"")</f>
        <v/>
      </c>
      <c r="J297" s="59"/>
      <c r="K297" s="181">
        <f t="shared" si="71"/>
        <v>23</v>
      </c>
      <c r="L297" s="150" t="s">
        <v>640</v>
      </c>
      <c r="M297" s="59">
        <f t="shared" si="58"/>
        <v>22</v>
      </c>
      <c r="N297" s="59">
        <f t="shared" si="64"/>
        <v>22</v>
      </c>
      <c r="O297" s="59"/>
      <c r="P297" s="59">
        <f t="shared" si="65"/>
        <v>22</v>
      </c>
      <c r="Q297" s="151" t="str">
        <f>VLOOKUP(L297,'SAP Data'!$A$7:$B$1304,2,FALSE)</f>
        <v>OR DEMAND ACCR VOLU</v>
      </c>
      <c r="S297" s="165" t="s">
        <v>653</v>
      </c>
      <c r="T297" s="164" t="s">
        <v>654</v>
      </c>
      <c r="U297" s="16" t="str">
        <f t="shared" si="59"/>
        <v>186231</v>
      </c>
      <c r="V297" s="174">
        <v>23</v>
      </c>
      <c r="W297" s="175">
        <v>23</v>
      </c>
      <c r="X297" s="264" t="str">
        <f t="shared" si="60"/>
        <v>Other Deferred Debits</v>
      </c>
    </row>
    <row r="298" spans="1:24" x14ac:dyDescent="0.25">
      <c r="A298" s="164" t="s">
        <v>667</v>
      </c>
      <c r="B298" s="16">
        <v>23</v>
      </c>
      <c r="C298" s="165" t="s">
        <v>668</v>
      </c>
      <c r="E298" s="179" t="s">
        <v>759</v>
      </c>
      <c r="F298" s="59" t="str">
        <f t="shared" si="69"/>
        <v>186312</v>
      </c>
      <c r="G298" s="180">
        <f t="shared" si="57"/>
        <v>23</v>
      </c>
      <c r="H298" s="59" t="str">
        <f t="shared" si="70"/>
        <v/>
      </c>
      <c r="I298" s="59" t="str">
        <f>IF(H298="ADD",VLOOKUP(F298,'SAP Data'!$A$12:$B$1295,2,FALSE),"")</f>
        <v/>
      </c>
      <c r="J298" s="59"/>
      <c r="K298" s="181">
        <f t="shared" si="71"/>
        <v>23</v>
      </c>
      <c r="L298" s="150" t="s">
        <v>643</v>
      </c>
      <c r="M298" s="59">
        <f t="shared" si="58"/>
        <v>22</v>
      </c>
      <c r="N298" s="59">
        <f t="shared" si="64"/>
        <v>22</v>
      </c>
      <c r="O298" s="59"/>
      <c r="P298" s="59">
        <f t="shared" si="65"/>
        <v>22</v>
      </c>
      <c r="Q298" s="151" t="str">
        <f>VLOOKUP(L298,'SAP Data'!$A$7:$B$1304,2,FALSE)</f>
        <v>OR WAGOC EQUAL 00-0</v>
      </c>
      <c r="S298" s="165" t="s">
        <v>656</v>
      </c>
      <c r="T298" s="164" t="s">
        <v>657</v>
      </c>
      <c r="U298" s="16" t="str">
        <f t="shared" si="59"/>
        <v>186232</v>
      </c>
      <c r="V298" s="174">
        <v>23</v>
      </c>
      <c r="W298" s="175">
        <v>23</v>
      </c>
      <c r="X298" s="264" t="str">
        <f t="shared" si="60"/>
        <v>Other Deferred Debits</v>
      </c>
    </row>
    <row r="299" spans="1:24" x14ac:dyDescent="0.25">
      <c r="A299" s="164" t="s">
        <v>670</v>
      </c>
      <c r="B299" s="16">
        <v>23</v>
      </c>
      <c r="C299" s="165" t="s">
        <v>671</v>
      </c>
      <c r="E299" s="179" t="s">
        <v>762</v>
      </c>
      <c r="F299" s="59" t="str">
        <f t="shared" si="69"/>
        <v>186314</v>
      </c>
      <c r="G299" s="180">
        <f t="shared" si="57"/>
        <v>23</v>
      </c>
      <c r="H299" s="59" t="str">
        <f t="shared" si="70"/>
        <v/>
      </c>
      <c r="I299" s="59" t="str">
        <f>IF(H299="ADD",VLOOKUP(F299,'SAP Data'!$A$12:$B$1295,2,FALSE),"")</f>
        <v/>
      </c>
      <c r="J299" s="59"/>
      <c r="K299" s="181">
        <f t="shared" si="71"/>
        <v>23</v>
      </c>
      <c r="L299" s="150" t="s">
        <v>2951</v>
      </c>
      <c r="M299" s="59">
        <f t="shared" si="58"/>
        <v>22</v>
      </c>
      <c r="N299" s="59">
        <f t="shared" si="64"/>
        <v>22</v>
      </c>
      <c r="O299" s="59"/>
      <c r="P299" s="59">
        <f t="shared" si="65"/>
        <v>22</v>
      </c>
      <c r="Q299" s="151" t="str">
        <f>VLOOKUP(L299,'SAP Data'!$A$7:$B$1304,2,FALSE)</f>
        <v>SEC DEF INT REV DMND</v>
      </c>
      <c r="S299" s="165" t="s">
        <v>659</v>
      </c>
      <c r="T299" s="164" t="s">
        <v>660</v>
      </c>
      <c r="U299" s="16" t="str">
        <f t="shared" si="59"/>
        <v>186233</v>
      </c>
      <c r="V299" s="174">
        <v>23</v>
      </c>
      <c r="W299" s="175">
        <v>23</v>
      </c>
      <c r="X299" s="264" t="str">
        <f t="shared" si="60"/>
        <v>Other Deferred Debits</v>
      </c>
    </row>
    <row r="300" spans="1:24" x14ac:dyDescent="0.25">
      <c r="A300" s="164" t="s">
        <v>673</v>
      </c>
      <c r="B300" s="16">
        <v>23</v>
      </c>
      <c r="C300" s="165" t="s">
        <v>674</v>
      </c>
      <c r="E300" s="179" t="s">
        <v>765</v>
      </c>
      <c r="F300" s="59" t="str">
        <f t="shared" si="69"/>
        <v>186315</v>
      </c>
      <c r="G300" s="180">
        <f t="shared" si="57"/>
        <v>23</v>
      </c>
      <c r="H300" s="59" t="str">
        <f t="shared" si="70"/>
        <v/>
      </c>
      <c r="I300" s="59" t="str">
        <f>IF(H300="ADD",VLOOKUP(F300,'SAP Data'!$A$12:$B$1295,2,FALSE),"")</f>
        <v/>
      </c>
      <c r="J300" s="59"/>
      <c r="K300" s="181">
        <f t="shared" si="71"/>
        <v>23</v>
      </c>
      <c r="L300" s="150" t="s">
        <v>1827</v>
      </c>
      <c r="M300" s="59" t="e">
        <f t="shared" si="58"/>
        <v>#N/A</v>
      </c>
      <c r="N300" s="59" t="str">
        <f t="shared" si="64"/>
        <v>ADD</v>
      </c>
      <c r="O300" s="59"/>
      <c r="P300" s="59" t="str">
        <f t="shared" si="65"/>
        <v>ADD</v>
      </c>
      <c r="Q300" s="151" t="str">
        <f>VLOOKUP(L300,'SAP Data'!$A$7:$B$1304,2,FALSE)</f>
        <v>REG ASSETS - LT - OT</v>
      </c>
      <c r="S300" s="165" t="s">
        <v>662</v>
      </c>
      <c r="T300" s="164" t="s">
        <v>663</v>
      </c>
      <c r="U300" s="16" t="str">
        <f t="shared" si="59"/>
        <v>186234</v>
      </c>
      <c r="V300" s="174">
        <v>23</v>
      </c>
      <c r="W300" s="175">
        <v>23</v>
      </c>
      <c r="X300" s="264" t="str">
        <f t="shared" si="60"/>
        <v>Other Deferred Debits</v>
      </c>
    </row>
    <row r="301" spans="1:24" x14ac:dyDescent="0.25">
      <c r="A301" s="164" t="s">
        <v>676</v>
      </c>
      <c r="B301" s="16">
        <v>23</v>
      </c>
      <c r="C301" s="165" t="s">
        <v>677</v>
      </c>
      <c r="E301" s="179" t="s">
        <v>768</v>
      </c>
      <c r="F301" s="59" t="str">
        <f t="shared" si="69"/>
        <v>186316</v>
      </c>
      <c r="G301" s="180">
        <f t="shared" si="57"/>
        <v>23</v>
      </c>
      <c r="H301" s="59" t="str">
        <f t="shared" si="70"/>
        <v/>
      </c>
      <c r="I301" s="59" t="str">
        <f>IF(H301="ADD",VLOOKUP(F301,'SAP Data'!$A$12:$B$1295,2,FALSE),"")</f>
        <v/>
      </c>
      <c r="J301" s="59"/>
      <c r="K301" s="181">
        <f t="shared" si="71"/>
        <v>23</v>
      </c>
      <c r="L301" s="150" t="s">
        <v>646</v>
      </c>
      <c r="M301" s="59">
        <f t="shared" si="58"/>
        <v>23</v>
      </c>
      <c r="N301" s="59">
        <f t="shared" si="64"/>
        <v>23</v>
      </c>
      <c r="O301" s="59"/>
      <c r="P301" s="59">
        <f t="shared" si="65"/>
        <v>23</v>
      </c>
      <c r="Q301" s="151" t="str">
        <f>VLOOKUP(L301,'SAP Data'!$A$7:$B$1304,2,FALSE)</f>
        <v>UNBILLED REVENUE INC</v>
      </c>
      <c r="S301" s="165" t="s">
        <v>665</v>
      </c>
      <c r="T301" s="164" t="s">
        <v>666</v>
      </c>
      <c r="U301" s="16" t="str">
        <f t="shared" si="59"/>
        <v>186235</v>
      </c>
      <c r="V301" s="174">
        <v>23</v>
      </c>
      <c r="W301" s="175">
        <v>23</v>
      </c>
      <c r="X301" s="264" t="str">
        <f t="shared" si="60"/>
        <v>Other Deferred Debits</v>
      </c>
    </row>
    <row r="302" spans="1:24" x14ac:dyDescent="0.25">
      <c r="A302" s="164" t="s">
        <v>679</v>
      </c>
      <c r="B302" s="16">
        <v>23</v>
      </c>
      <c r="C302" s="165" t="s">
        <v>680</v>
      </c>
      <c r="E302" s="179" t="s">
        <v>3782</v>
      </c>
      <c r="F302" s="59" t="str">
        <f t="shared" ref="F302:F303" si="72">RIGHT(E302,6)</f>
        <v>186317</v>
      </c>
      <c r="G302" s="180">
        <f t="shared" si="57"/>
        <v>23</v>
      </c>
      <c r="H302" s="59" t="str">
        <f t="shared" ref="H302:H303" si="73">IF(G302=0,"ADD","")</f>
        <v/>
      </c>
      <c r="I302" s="59" t="str">
        <f>IF(H302="ADD",VLOOKUP(F302,'SAP Data'!$A$12:$B$1295,2,FALSE),"")</f>
        <v/>
      </c>
      <c r="J302" s="59"/>
      <c r="K302" s="181">
        <f t="shared" ref="K302:K303" si="74">IF(G302&gt;0,G302,J302)</f>
        <v>23</v>
      </c>
      <c r="L302" s="150" t="s">
        <v>649</v>
      </c>
      <c r="M302" s="59">
        <f t="shared" si="58"/>
        <v>23</v>
      </c>
      <c r="N302" s="59">
        <f t="shared" si="64"/>
        <v>23</v>
      </c>
      <c r="O302" s="59"/>
      <c r="P302" s="59">
        <f t="shared" si="65"/>
        <v>23</v>
      </c>
      <c r="Q302" s="151" t="str">
        <f>VLOOKUP(L302,'SAP Data'!$A$7:$B$1304,2,FALSE)</f>
        <v>TEMP HOLDING-RATES</v>
      </c>
      <c r="S302" s="165" t="s">
        <v>668</v>
      </c>
      <c r="T302" s="164" t="s">
        <v>669</v>
      </c>
      <c r="U302" s="16" t="str">
        <f t="shared" si="59"/>
        <v>186236</v>
      </c>
      <c r="V302" s="174">
        <v>23</v>
      </c>
      <c r="W302" s="175">
        <v>23</v>
      </c>
      <c r="X302" s="264" t="str">
        <f t="shared" si="60"/>
        <v>Other Deferred Debits</v>
      </c>
    </row>
    <row r="303" spans="1:24" x14ac:dyDescent="0.25">
      <c r="A303" s="164" t="s">
        <v>682</v>
      </c>
      <c r="B303" s="16">
        <v>23</v>
      </c>
      <c r="C303" s="165" t="s">
        <v>683</v>
      </c>
      <c r="E303" s="179" t="s">
        <v>3784</v>
      </c>
      <c r="F303" s="59" t="str">
        <f t="shared" si="72"/>
        <v>186318</v>
      </c>
      <c r="G303" s="180">
        <f t="shared" si="57"/>
        <v>23</v>
      </c>
      <c r="H303" s="59" t="str">
        <f t="shared" si="73"/>
        <v/>
      </c>
      <c r="I303" s="59" t="str">
        <f>IF(H303="ADD",VLOOKUP(F303,'SAP Data'!$A$12:$B$1295,2,FALSE),"")</f>
        <v/>
      </c>
      <c r="J303" s="59"/>
      <c r="K303" s="181">
        <f t="shared" si="74"/>
        <v>23</v>
      </c>
      <c r="L303" s="150" t="s">
        <v>652</v>
      </c>
      <c r="M303" s="59">
        <f t="shared" si="58"/>
        <v>23</v>
      </c>
      <c r="N303" s="59">
        <f t="shared" si="64"/>
        <v>23</v>
      </c>
      <c r="O303" s="59"/>
      <c r="P303" s="59">
        <f t="shared" si="65"/>
        <v>23</v>
      </c>
      <c r="Q303" s="151" t="str">
        <f>VLOOKUP(L303,'SAP Data'!$A$7:$B$1304,2,FALSE)</f>
        <v>SEC DEF INT REV IND</v>
      </c>
      <c r="S303" s="165" t="s">
        <v>671</v>
      </c>
      <c r="T303" s="164" t="s">
        <v>672</v>
      </c>
      <c r="U303" s="16" t="str">
        <f t="shared" si="59"/>
        <v>186237</v>
      </c>
      <c r="V303" s="174">
        <v>23</v>
      </c>
      <c r="W303" s="175">
        <v>23</v>
      </c>
      <c r="X303" s="264" t="str">
        <f t="shared" si="60"/>
        <v>Other Deferred Debits</v>
      </c>
    </row>
    <row r="304" spans="1:24" x14ac:dyDescent="0.25">
      <c r="A304" s="164" t="s">
        <v>685</v>
      </c>
      <c r="B304" s="16">
        <v>23</v>
      </c>
      <c r="C304" s="165" t="s">
        <v>686</v>
      </c>
      <c r="E304" s="179" t="s">
        <v>771</v>
      </c>
      <c r="F304" s="59" t="str">
        <f t="shared" si="69"/>
        <v>186370</v>
      </c>
      <c r="G304" s="180">
        <f t="shared" si="57"/>
        <v>23</v>
      </c>
      <c r="H304" s="59" t="str">
        <f t="shared" si="70"/>
        <v/>
      </c>
      <c r="I304" s="59" t="str">
        <f>IF(H304="ADD",VLOOKUP(F304,'SAP Data'!$A$12:$B$1295,2,FALSE),"")</f>
        <v/>
      </c>
      <c r="J304" s="59"/>
      <c r="K304" s="181">
        <f t="shared" si="71"/>
        <v>23</v>
      </c>
      <c r="L304" s="150" t="s">
        <v>655</v>
      </c>
      <c r="M304" s="59">
        <f t="shared" si="58"/>
        <v>23</v>
      </c>
      <c r="N304" s="59">
        <f t="shared" si="64"/>
        <v>23</v>
      </c>
      <c r="O304" s="59"/>
      <c r="P304" s="59">
        <f t="shared" si="65"/>
        <v>23</v>
      </c>
      <c r="Q304" s="151" t="str">
        <f>VLOOKUP(L304,'SAP Data'!$A$7:$B$1304,2,FALSE)</f>
        <v>DEF OR INDSTRIAL DSM</v>
      </c>
      <c r="S304" s="165" t="s">
        <v>674</v>
      </c>
      <c r="T304" s="164" t="s">
        <v>675</v>
      </c>
      <c r="U304" s="16" t="str">
        <f t="shared" si="59"/>
        <v>186238</v>
      </c>
      <c r="V304" s="174">
        <v>23</v>
      </c>
      <c r="W304" s="175">
        <v>23</v>
      </c>
      <c r="X304" s="264" t="str">
        <f t="shared" si="60"/>
        <v>Other Deferred Debits</v>
      </c>
    </row>
    <row r="305" spans="1:24" x14ac:dyDescent="0.25">
      <c r="A305" s="164" t="s">
        <v>688</v>
      </c>
      <c r="B305" s="16">
        <v>23</v>
      </c>
      <c r="C305" s="165" t="s">
        <v>689</v>
      </c>
      <c r="E305" s="179" t="s">
        <v>774</v>
      </c>
      <c r="F305" s="59" t="str">
        <f t="shared" si="69"/>
        <v>186375</v>
      </c>
      <c r="G305" s="180">
        <f t="shared" si="57"/>
        <v>23</v>
      </c>
      <c r="H305" s="59" t="str">
        <f t="shared" si="70"/>
        <v/>
      </c>
      <c r="I305" s="59" t="str">
        <f>IF(H305="ADD",VLOOKUP(F305,'SAP Data'!$A$12:$B$1295,2,FALSE),"")</f>
        <v/>
      </c>
      <c r="J305" s="59"/>
      <c r="K305" s="181">
        <f t="shared" si="71"/>
        <v>23</v>
      </c>
      <c r="L305" s="150" t="s">
        <v>658</v>
      </c>
      <c r="M305" s="59">
        <f t="shared" si="58"/>
        <v>23</v>
      </c>
      <c r="N305" s="59">
        <f t="shared" si="64"/>
        <v>23</v>
      </c>
      <c r="O305" s="59"/>
      <c r="P305" s="59">
        <f t="shared" si="65"/>
        <v>23</v>
      </c>
      <c r="Q305" s="151" t="str">
        <f>VLOOKUP(L305,'SAP Data'!$A$7:$B$1304,2,FALSE)</f>
        <v>AMORT OR DSM-INDUSTR</v>
      </c>
      <c r="S305" s="165" t="s">
        <v>677</v>
      </c>
      <c r="T305" s="164" t="s">
        <v>678</v>
      </c>
      <c r="U305" s="16" t="str">
        <f t="shared" si="59"/>
        <v>186239</v>
      </c>
      <c r="V305" s="174">
        <v>23</v>
      </c>
      <c r="W305" s="175">
        <v>23</v>
      </c>
      <c r="X305" s="264" t="str">
        <f t="shared" si="60"/>
        <v>Other Deferred Debits</v>
      </c>
    </row>
    <row r="306" spans="1:24" x14ac:dyDescent="0.25">
      <c r="A306" s="164" t="s">
        <v>691</v>
      </c>
      <c r="B306" s="16">
        <v>23</v>
      </c>
      <c r="C306" s="165" t="s">
        <v>692</v>
      </c>
      <c r="E306" s="179" t="s">
        <v>3502</v>
      </c>
      <c r="F306" s="59" t="str">
        <f t="shared" si="69"/>
        <v>186380</v>
      </c>
      <c r="G306" s="180">
        <f t="shared" si="57"/>
        <v>0</v>
      </c>
      <c r="H306" s="59" t="str">
        <f t="shared" si="70"/>
        <v>ADD</v>
      </c>
      <c r="I306" s="59" t="str">
        <f>IF(H306="ADD",VLOOKUP(F306,'SAP Data'!$A$12:$B$1295,2,FALSE),"")</f>
        <v>MLT FAM SCHD405 PMTS</v>
      </c>
      <c r="J306" s="59">
        <v>23</v>
      </c>
      <c r="K306" s="181">
        <f t="shared" si="71"/>
        <v>23</v>
      </c>
      <c r="L306" s="150" t="s">
        <v>661</v>
      </c>
      <c r="M306" s="59">
        <f t="shared" si="58"/>
        <v>23</v>
      </c>
      <c r="N306" s="59">
        <f t="shared" si="64"/>
        <v>23</v>
      </c>
      <c r="O306" s="59"/>
      <c r="P306" s="59">
        <f t="shared" si="65"/>
        <v>23</v>
      </c>
      <c r="Q306" s="151" t="str">
        <f>VLOOKUP(L306,'SAP Data'!$A$7:$B$1304,2,FALSE)</f>
        <v>DEF WA GREAT PROGRAM</v>
      </c>
      <c r="S306" s="165" t="s">
        <v>680</v>
      </c>
      <c r="T306" s="164" t="s">
        <v>681</v>
      </c>
      <c r="U306" s="16" t="str">
        <f t="shared" si="59"/>
        <v>186244</v>
      </c>
      <c r="V306" s="174">
        <v>23</v>
      </c>
      <c r="W306" s="175">
        <v>23</v>
      </c>
      <c r="X306" s="264" t="str">
        <f t="shared" si="60"/>
        <v>Other Deferred Debits</v>
      </c>
    </row>
    <row r="307" spans="1:24" x14ac:dyDescent="0.25">
      <c r="A307" s="164" t="s">
        <v>694</v>
      </c>
      <c r="B307" s="16">
        <v>23</v>
      </c>
      <c r="C307" s="165" t="s">
        <v>695</v>
      </c>
      <c r="E307" s="179" t="s">
        <v>3615</v>
      </c>
      <c r="F307" s="59" t="str">
        <f>RIGHT(E307,6)</f>
        <v>186381</v>
      </c>
      <c r="G307" s="180">
        <f t="shared" si="57"/>
        <v>0</v>
      </c>
      <c r="H307" s="59" t="str">
        <f>IF(G307=0,"ADD","")</f>
        <v>ADD</v>
      </c>
      <c r="I307" s="59" t="str">
        <f>IF(H307="ADD",VLOOKUP(F307,'SAP Data'!$A$12:$B$1295,2,FALSE),"")</f>
        <v>MLT FAM SCHD4 AMORT</v>
      </c>
      <c r="J307" s="59">
        <v>23</v>
      </c>
      <c r="K307" s="181">
        <f>IF(G307&gt;0,G307,J307)</f>
        <v>23</v>
      </c>
      <c r="L307" s="150" t="s">
        <v>664</v>
      </c>
      <c r="M307" s="59">
        <f t="shared" si="58"/>
        <v>23</v>
      </c>
      <c r="N307" s="59">
        <f t="shared" si="64"/>
        <v>23</v>
      </c>
      <c r="O307" s="59"/>
      <c r="P307" s="59">
        <f t="shared" si="65"/>
        <v>23</v>
      </c>
      <c r="Q307" s="151" t="str">
        <f>VLOOKUP(L307,'SAP Data'!$A$7:$B$1304,2,FALSE)</f>
        <v>AMORT WA GREAT PRGM</v>
      </c>
      <c r="S307" s="165" t="s">
        <v>683</v>
      </c>
      <c r="T307" s="164" t="s">
        <v>684</v>
      </c>
      <c r="U307" s="16" t="str">
        <f t="shared" si="59"/>
        <v>186245</v>
      </c>
      <c r="V307" s="174">
        <v>23</v>
      </c>
      <c r="W307" s="175">
        <v>23</v>
      </c>
      <c r="X307" s="264" t="str">
        <f t="shared" si="60"/>
        <v>Other Deferred Debits</v>
      </c>
    </row>
    <row r="308" spans="1:24" x14ac:dyDescent="0.25">
      <c r="A308" s="164" t="s">
        <v>697</v>
      </c>
      <c r="B308" s="16">
        <v>23</v>
      </c>
      <c r="C308" s="165" t="s">
        <v>698</v>
      </c>
      <c r="E308" s="179" t="s">
        <v>777</v>
      </c>
      <c r="F308" s="59" t="str">
        <f t="shared" si="69"/>
        <v>186420</v>
      </c>
      <c r="G308" s="180">
        <f t="shared" si="57"/>
        <v>23</v>
      </c>
      <c r="H308" s="59" t="str">
        <f t="shared" si="70"/>
        <v/>
      </c>
      <c r="I308" s="59" t="str">
        <f>IF(H308="ADD",VLOOKUP(F308,'SAP Data'!$A$12:$B$1295,2,FALSE),"")</f>
        <v/>
      </c>
      <c r="J308" s="59"/>
      <c r="K308" s="181">
        <f t="shared" si="71"/>
        <v>23</v>
      </c>
      <c r="L308" s="150" t="s">
        <v>667</v>
      </c>
      <c r="M308" s="59">
        <f t="shared" si="58"/>
        <v>23</v>
      </c>
      <c r="N308" s="59">
        <f t="shared" si="64"/>
        <v>23</v>
      </c>
      <c r="O308" s="59"/>
      <c r="P308" s="59">
        <f t="shared" si="65"/>
        <v>23</v>
      </c>
      <c r="Q308" s="151" t="str">
        <f>VLOOKUP(L308,'SAP Data'!$A$7:$B$1304,2,FALSE)</f>
        <v>DEFER OR PUC FEE</v>
      </c>
      <c r="S308" s="165" t="s">
        <v>686</v>
      </c>
      <c r="T308" s="164" t="s">
        <v>687</v>
      </c>
      <c r="U308" s="16" t="str">
        <f t="shared" si="59"/>
        <v>186248</v>
      </c>
      <c r="V308" s="174">
        <v>23</v>
      </c>
      <c r="W308" s="175">
        <v>23</v>
      </c>
      <c r="X308" s="264" t="str">
        <f t="shared" si="60"/>
        <v>Other Deferred Debits</v>
      </c>
    </row>
    <row r="309" spans="1:24" x14ac:dyDescent="0.25">
      <c r="A309" s="164" t="s">
        <v>700</v>
      </c>
      <c r="B309" s="16">
        <v>23</v>
      </c>
      <c r="C309" s="165" t="s">
        <v>701</v>
      </c>
      <c r="E309" s="179" t="s">
        <v>3786</v>
      </c>
      <c r="F309" s="59" t="str">
        <f t="shared" ref="F309" si="75">RIGHT(E309,6)</f>
        <v>186421</v>
      </c>
      <c r="G309" s="180">
        <f t="shared" si="57"/>
        <v>23</v>
      </c>
      <c r="H309" s="59" t="str">
        <f t="shared" ref="H309" si="76">IF(G309=0,"ADD","")</f>
        <v/>
      </c>
      <c r="I309" s="59" t="str">
        <f>IF(H309="ADD",VLOOKUP(F309,'SAP Data'!$A$12:$B$1295,2,FALSE),"")</f>
        <v/>
      </c>
      <c r="J309" s="59"/>
      <c r="K309" s="181">
        <f t="shared" ref="K309" si="77">IF(G309&gt;0,G309,J309)</f>
        <v>23</v>
      </c>
      <c r="L309" s="150" t="s">
        <v>670</v>
      </c>
      <c r="M309" s="59">
        <f t="shared" si="58"/>
        <v>23</v>
      </c>
      <c r="N309" s="59">
        <f t="shared" si="64"/>
        <v>23</v>
      </c>
      <c r="O309" s="59"/>
      <c r="P309" s="59">
        <f t="shared" si="65"/>
        <v>23</v>
      </c>
      <c r="Q309" s="151" t="str">
        <f>VLOOKUP(L309,'SAP Data'!$A$7:$B$1304,2,FALSE)</f>
        <v>AMORT OR PUC FEE</v>
      </c>
      <c r="S309" s="165" t="s">
        <v>689</v>
      </c>
      <c r="T309" s="164" t="s">
        <v>690</v>
      </c>
      <c r="U309" s="16" t="str">
        <f t="shared" si="59"/>
        <v>186250</v>
      </c>
      <c r="V309" s="174">
        <v>23</v>
      </c>
      <c r="W309" s="175">
        <v>23</v>
      </c>
      <c r="X309" s="264" t="str">
        <f t="shared" si="60"/>
        <v>Other Deferred Debits</v>
      </c>
    </row>
    <row r="310" spans="1:24" x14ac:dyDescent="0.25">
      <c r="A310" s="164" t="s">
        <v>703</v>
      </c>
      <c r="B310" s="16">
        <v>23</v>
      </c>
      <c r="C310" s="165" t="s">
        <v>704</v>
      </c>
      <c r="E310" s="179" t="s">
        <v>779</v>
      </c>
      <c r="F310" s="59" t="str">
        <f t="shared" si="69"/>
        <v>186500</v>
      </c>
      <c r="G310" s="180">
        <f t="shared" si="57"/>
        <v>29</v>
      </c>
      <c r="H310" s="59" t="str">
        <f t="shared" si="70"/>
        <v/>
      </c>
      <c r="I310" s="59" t="str">
        <f>IF(H310="ADD",VLOOKUP(F310,'SAP Data'!$A$12:$B$1295,2,FALSE),"")</f>
        <v/>
      </c>
      <c r="J310" s="59"/>
      <c r="K310" s="181">
        <f t="shared" si="71"/>
        <v>29</v>
      </c>
      <c r="L310" s="150" t="s">
        <v>673</v>
      </c>
      <c r="M310" s="59">
        <f t="shared" si="58"/>
        <v>23</v>
      </c>
      <c r="N310" s="59">
        <f t="shared" si="64"/>
        <v>23</v>
      </c>
      <c r="O310" s="59"/>
      <c r="P310" s="59">
        <f t="shared" si="65"/>
        <v>23</v>
      </c>
      <c r="Q310" s="151" t="str">
        <f>VLOOKUP(L310,'SAP Data'!$A$7:$B$1304,2,FALSE)</f>
        <v>OR DEF WARM - Res</v>
      </c>
      <c r="S310" s="165" t="s">
        <v>692</v>
      </c>
      <c r="T310" s="164" t="s">
        <v>693</v>
      </c>
      <c r="U310" s="16" t="str">
        <f t="shared" si="59"/>
        <v>186251</v>
      </c>
      <c r="V310" s="174">
        <v>23</v>
      </c>
      <c r="W310" s="175">
        <v>23</v>
      </c>
      <c r="X310" s="264" t="str">
        <f t="shared" si="60"/>
        <v>Other Deferred Debits</v>
      </c>
    </row>
    <row r="311" spans="1:24" x14ac:dyDescent="0.25">
      <c r="A311" s="164" t="s">
        <v>706</v>
      </c>
      <c r="B311" s="16">
        <v>23</v>
      </c>
      <c r="C311" s="165" t="s">
        <v>707</v>
      </c>
      <c r="E311" s="179" t="s">
        <v>782</v>
      </c>
      <c r="F311" s="59" t="str">
        <f t="shared" si="69"/>
        <v>186630</v>
      </c>
      <c r="G311" s="180">
        <f t="shared" si="57"/>
        <v>23</v>
      </c>
      <c r="H311" s="59" t="str">
        <f t="shared" si="70"/>
        <v/>
      </c>
      <c r="I311" s="59" t="str">
        <f>IF(H311="ADD",VLOOKUP(F311,'SAP Data'!$A$12:$B$1295,2,FALSE),"")</f>
        <v/>
      </c>
      <c r="J311" s="59"/>
      <c r="K311" s="181">
        <f t="shared" si="71"/>
        <v>23</v>
      </c>
      <c r="L311" s="150" t="s">
        <v>676</v>
      </c>
      <c r="M311" s="59">
        <f t="shared" si="58"/>
        <v>23</v>
      </c>
      <c r="N311" s="59">
        <f t="shared" si="64"/>
        <v>23</v>
      </c>
      <c r="O311" s="59"/>
      <c r="P311" s="59">
        <f t="shared" si="65"/>
        <v>23</v>
      </c>
      <c r="Q311" s="151" t="str">
        <f>VLOOKUP(L311,'SAP Data'!$A$7:$B$1304,2,FALSE)</f>
        <v>Amort OR DEF WARM R</v>
      </c>
      <c r="S311" s="165" t="s">
        <v>695</v>
      </c>
      <c r="T311" s="164" t="s">
        <v>696</v>
      </c>
      <c r="U311" s="16" t="str">
        <f t="shared" si="59"/>
        <v>186254</v>
      </c>
      <c r="V311" s="174">
        <v>23</v>
      </c>
      <c r="W311" s="175">
        <v>23</v>
      </c>
      <c r="X311" s="264" t="str">
        <f t="shared" si="60"/>
        <v>Other Deferred Debits</v>
      </c>
    </row>
    <row r="312" spans="1:24" x14ac:dyDescent="0.25">
      <c r="A312" s="164" t="s">
        <v>709</v>
      </c>
      <c r="B312" s="16">
        <v>23</v>
      </c>
      <c r="C312" s="165" t="s">
        <v>710</v>
      </c>
      <c r="E312" s="179" t="s">
        <v>785</v>
      </c>
      <c r="F312" s="59" t="str">
        <f t="shared" si="69"/>
        <v>186635</v>
      </c>
      <c r="G312" s="180">
        <f t="shared" si="57"/>
        <v>23</v>
      </c>
      <c r="H312" s="59" t="str">
        <f t="shared" si="70"/>
        <v/>
      </c>
      <c r="I312" s="59" t="str">
        <f>IF(H312="ADD",VLOOKUP(F312,'SAP Data'!$A$12:$B$1295,2,FALSE),"")</f>
        <v/>
      </c>
      <c r="J312" s="59"/>
      <c r="K312" s="181">
        <f t="shared" si="71"/>
        <v>23</v>
      </c>
      <c r="L312" s="150" t="s">
        <v>679</v>
      </c>
      <c r="M312" s="59">
        <f t="shared" si="58"/>
        <v>23</v>
      </c>
      <c r="N312" s="59">
        <f t="shared" si="64"/>
        <v>23</v>
      </c>
      <c r="O312" s="59"/>
      <c r="P312" s="59">
        <f t="shared" si="65"/>
        <v>23</v>
      </c>
      <c r="Q312" s="151" t="str">
        <f>VLOOKUP(L312,'SAP Data'!$A$7:$B$1304,2,FALSE)</f>
        <v>OR DEF WARM - Com</v>
      </c>
      <c r="S312" s="165" t="s">
        <v>698</v>
      </c>
      <c r="T312" s="164" t="s">
        <v>699</v>
      </c>
      <c r="U312" s="16" t="str">
        <f t="shared" si="59"/>
        <v>186257</v>
      </c>
      <c r="V312" s="174">
        <v>23</v>
      </c>
      <c r="W312" s="175">
        <v>23</v>
      </c>
      <c r="X312" s="264" t="str">
        <f t="shared" si="60"/>
        <v>Other Deferred Debits</v>
      </c>
    </row>
    <row r="313" spans="1:24" x14ac:dyDescent="0.25">
      <c r="A313" s="164" t="s">
        <v>712</v>
      </c>
      <c r="B313" s="16">
        <v>23</v>
      </c>
      <c r="C313" s="165" t="s">
        <v>713</v>
      </c>
      <c r="E313" s="179" t="s">
        <v>788</v>
      </c>
      <c r="F313" s="59" t="str">
        <f t="shared" si="69"/>
        <v>186637</v>
      </c>
      <c r="G313" s="180">
        <f t="shared" si="57"/>
        <v>23</v>
      </c>
      <c r="H313" s="59" t="str">
        <f t="shared" si="70"/>
        <v/>
      </c>
      <c r="I313" s="59" t="str">
        <f>IF(H313="ADD",VLOOKUP(F313,'SAP Data'!$A$12:$B$1295,2,FALSE),"")</f>
        <v/>
      </c>
      <c r="J313" s="59"/>
      <c r="K313" s="181">
        <f t="shared" si="71"/>
        <v>23</v>
      </c>
      <c r="L313" s="150" t="s">
        <v>682</v>
      </c>
      <c r="M313" s="59">
        <f t="shared" si="58"/>
        <v>23</v>
      </c>
      <c r="N313" s="59">
        <f t="shared" si="64"/>
        <v>23</v>
      </c>
      <c r="O313" s="59"/>
      <c r="P313" s="59">
        <f t="shared" si="65"/>
        <v>23</v>
      </c>
      <c r="Q313" s="151" t="str">
        <f>VLOOKUP(L313,'SAP Data'!$A$7:$B$1304,2,FALSE)</f>
        <v>Amort OR DEF WARM C</v>
      </c>
      <c r="S313" s="165" t="s">
        <v>1828</v>
      </c>
      <c r="T313" s="164" t="s">
        <v>1829</v>
      </c>
      <c r="U313" s="16" t="str">
        <f t="shared" si="59"/>
        <v>186265</v>
      </c>
      <c r="V313" s="174">
        <v>23</v>
      </c>
      <c r="W313" s="175" t="s">
        <v>3741</v>
      </c>
      <c r="X313" s="264" t="str">
        <f t="shared" si="60"/>
        <v>Other Deferred Debits</v>
      </c>
    </row>
    <row r="314" spans="1:24" x14ac:dyDescent="0.25">
      <c r="A314" s="164" t="s">
        <v>715</v>
      </c>
      <c r="B314" s="16">
        <v>23</v>
      </c>
      <c r="C314" s="165" t="s">
        <v>716</v>
      </c>
      <c r="E314" s="179" t="s">
        <v>791</v>
      </c>
      <c r="F314" s="59" t="str">
        <f t="shared" si="69"/>
        <v>123020</v>
      </c>
      <c r="G314" s="180">
        <f t="shared" si="57"/>
        <v>17</v>
      </c>
      <c r="H314" s="59" t="str">
        <f t="shared" si="70"/>
        <v/>
      </c>
      <c r="I314" s="59" t="str">
        <f>IF(H314="ADD",VLOOKUP(F314,'SAP Data'!$A$12:$B$1295,2,FALSE),"")</f>
        <v/>
      </c>
      <c r="J314" s="59"/>
      <c r="K314" s="181">
        <f t="shared" si="71"/>
        <v>17</v>
      </c>
      <c r="L314" s="150" t="s">
        <v>685</v>
      </c>
      <c r="M314" s="59">
        <f t="shared" si="58"/>
        <v>23</v>
      </c>
      <c r="N314" s="59">
        <f t="shared" si="64"/>
        <v>23</v>
      </c>
      <c r="O314" s="59"/>
      <c r="P314" s="59">
        <f t="shared" si="65"/>
        <v>23</v>
      </c>
      <c r="Q314" s="151" t="str">
        <f>VLOOKUP(L314,'SAP Data'!$A$7:$B$1304,2,FALSE)</f>
        <v>OR DEFERRED WARM</v>
      </c>
      <c r="S314" s="165" t="s">
        <v>1830</v>
      </c>
      <c r="T314" s="164" t="s">
        <v>1831</v>
      </c>
      <c r="U314" s="16" t="str">
        <f t="shared" si="59"/>
        <v>186268</v>
      </c>
      <c r="V314" s="174">
        <v>23</v>
      </c>
      <c r="W314" s="175" t="s">
        <v>3741</v>
      </c>
      <c r="X314" s="264" t="str">
        <f t="shared" si="60"/>
        <v>Other Deferred Debits</v>
      </c>
    </row>
    <row r="315" spans="1:24" x14ac:dyDescent="0.25">
      <c r="A315" s="164" t="s">
        <v>718</v>
      </c>
      <c r="B315" s="16">
        <v>23</v>
      </c>
      <c r="C315" s="165" t="s">
        <v>719</v>
      </c>
      <c r="E315" s="179" t="s">
        <v>794</v>
      </c>
      <c r="F315" s="59" t="str">
        <f t="shared" si="69"/>
        <v>124040</v>
      </c>
      <c r="G315" s="180">
        <f t="shared" si="57"/>
        <v>17</v>
      </c>
      <c r="H315" s="59" t="str">
        <f t="shared" si="70"/>
        <v/>
      </c>
      <c r="I315" s="59" t="str">
        <f>IF(H315="ADD",VLOOKUP(F315,'SAP Data'!$A$12:$B$1295,2,FALSE),"")</f>
        <v/>
      </c>
      <c r="J315" s="59"/>
      <c r="K315" s="181">
        <f t="shared" si="71"/>
        <v>17</v>
      </c>
      <c r="L315" s="150" t="s">
        <v>688</v>
      </c>
      <c r="M315" s="59">
        <f t="shared" si="58"/>
        <v>23</v>
      </c>
      <c r="N315" s="59">
        <f t="shared" si="64"/>
        <v>23</v>
      </c>
      <c r="O315" s="59"/>
      <c r="P315" s="59">
        <f t="shared" si="65"/>
        <v>23</v>
      </c>
      <c r="Q315" s="151" t="str">
        <f>VLOOKUP(L315,'SAP Data'!$A$7:$B$1304,2,FALSE)</f>
        <v>WS Pen Reg Asset-OR</v>
      </c>
      <c r="S315" s="165" t="s">
        <v>1832</v>
      </c>
      <c r="T315" s="164" t="s">
        <v>702</v>
      </c>
      <c r="U315" s="16" t="str">
        <f t="shared" si="59"/>
        <v>186270</v>
      </c>
      <c r="V315" s="174">
        <v>23</v>
      </c>
      <c r="W315" s="175">
        <v>23</v>
      </c>
      <c r="X315" s="264" t="str">
        <f t="shared" si="60"/>
        <v>Other Deferred Debits</v>
      </c>
    </row>
    <row r="316" spans="1:24" x14ac:dyDescent="0.25">
      <c r="A316" s="164" t="s">
        <v>721</v>
      </c>
      <c r="B316" s="16">
        <v>23</v>
      </c>
      <c r="C316" s="165" t="s">
        <v>722</v>
      </c>
      <c r="E316" s="179" t="s">
        <v>797</v>
      </c>
      <c r="F316" s="59" t="str">
        <f t="shared" si="69"/>
        <v>124059</v>
      </c>
      <c r="G316" s="180">
        <f t="shared" si="57"/>
        <v>17</v>
      </c>
      <c r="H316" s="59" t="str">
        <f t="shared" si="70"/>
        <v/>
      </c>
      <c r="I316" s="59" t="str">
        <f>IF(H316="ADD",VLOOKUP(F316,'SAP Data'!$A$12:$B$1295,2,FALSE),"")</f>
        <v/>
      </c>
      <c r="J316" s="59"/>
      <c r="K316" s="181">
        <f t="shared" si="71"/>
        <v>17</v>
      </c>
      <c r="L316" s="150" t="s">
        <v>691</v>
      </c>
      <c r="M316" s="59">
        <f t="shared" si="58"/>
        <v>23</v>
      </c>
      <c r="N316" s="59">
        <f t="shared" si="64"/>
        <v>23</v>
      </c>
      <c r="O316" s="59"/>
      <c r="P316" s="59">
        <f t="shared" si="65"/>
        <v>23</v>
      </c>
      <c r="Q316" s="151" t="str">
        <f>VLOOKUP(L316,'SAP Data'!$A$7:$B$1304,2,FALSE)</f>
        <v>West States CP - OR</v>
      </c>
      <c r="S316" s="165" t="s">
        <v>1833</v>
      </c>
      <c r="T316" s="164" t="s">
        <v>705</v>
      </c>
      <c r="U316" s="16" t="str">
        <f t="shared" si="59"/>
        <v>186271</v>
      </c>
      <c r="V316" s="174">
        <v>23</v>
      </c>
      <c r="W316" s="175">
        <v>23</v>
      </c>
      <c r="X316" s="264" t="str">
        <f t="shared" si="60"/>
        <v>Other Deferred Debits</v>
      </c>
    </row>
    <row r="317" spans="1:24" x14ac:dyDescent="0.25">
      <c r="A317" s="164" t="s">
        <v>724</v>
      </c>
      <c r="B317" s="16">
        <v>23</v>
      </c>
      <c r="C317" s="165" t="s">
        <v>725</v>
      </c>
      <c r="E317" s="179" t="s">
        <v>800</v>
      </c>
      <c r="F317" s="59" t="str">
        <f t="shared" si="69"/>
        <v>124301</v>
      </c>
      <c r="G317" s="180">
        <f t="shared" si="57"/>
        <v>23</v>
      </c>
      <c r="H317" s="59" t="str">
        <f t="shared" si="70"/>
        <v/>
      </c>
      <c r="I317" s="59" t="str">
        <f>IF(H317="ADD",VLOOKUP(F317,'SAP Data'!$A$12:$B$1295,2,FALSE),"")</f>
        <v/>
      </c>
      <c r="J317" s="59"/>
      <c r="K317" s="181">
        <f t="shared" si="71"/>
        <v>23</v>
      </c>
      <c r="L317" s="150" t="s">
        <v>694</v>
      </c>
      <c r="M317" s="59">
        <f t="shared" si="58"/>
        <v>23</v>
      </c>
      <c r="N317" s="59">
        <f t="shared" si="64"/>
        <v>23</v>
      </c>
      <c r="O317" s="59"/>
      <c r="P317" s="59">
        <f t="shared" si="65"/>
        <v>23</v>
      </c>
      <c r="Q317" s="151" t="str">
        <f>VLOOKUP(L317,'SAP Data'!$A$7:$B$1304,2,FALSE)</f>
        <v>WS Pen Reg Asset-WA</v>
      </c>
      <c r="S317" s="165" t="s">
        <v>707</v>
      </c>
      <c r="T317" s="164" t="s">
        <v>708</v>
      </c>
      <c r="U317" s="16" t="str">
        <f t="shared" si="59"/>
        <v>186272</v>
      </c>
      <c r="V317" s="174">
        <v>23</v>
      </c>
      <c r="W317" s="175">
        <v>23</v>
      </c>
      <c r="X317" s="264" t="str">
        <f t="shared" si="60"/>
        <v>Other Deferred Debits</v>
      </c>
    </row>
    <row r="318" spans="1:24" x14ac:dyDescent="0.25">
      <c r="A318" s="164" t="s">
        <v>727</v>
      </c>
      <c r="B318" s="16">
        <v>23</v>
      </c>
      <c r="C318" s="165" t="s">
        <v>728</v>
      </c>
      <c r="E318" s="179" t="s">
        <v>803</v>
      </c>
      <c r="F318" s="59" t="str">
        <f t="shared" si="69"/>
        <v>124100</v>
      </c>
      <c r="G318" s="180">
        <f t="shared" si="57"/>
        <v>23</v>
      </c>
      <c r="H318" s="59" t="str">
        <f t="shared" si="70"/>
        <v/>
      </c>
      <c r="I318" s="59" t="str">
        <f>IF(H318="ADD",VLOOKUP(F318,'SAP Data'!$A$12:$B$1295,2,FALSE),"")</f>
        <v/>
      </c>
      <c r="J318" s="59"/>
      <c r="K318" s="181">
        <f t="shared" si="71"/>
        <v>23</v>
      </c>
      <c r="L318" s="150" t="s">
        <v>697</v>
      </c>
      <c r="M318" s="59">
        <f t="shared" si="58"/>
        <v>23</v>
      </c>
      <c r="N318" s="59">
        <f t="shared" si="64"/>
        <v>23</v>
      </c>
      <c r="O318" s="59"/>
      <c r="P318" s="59">
        <f t="shared" si="65"/>
        <v>23</v>
      </c>
      <c r="Q318" s="151" t="str">
        <f>VLOOKUP(L318,'SAP Data'!$A$7:$B$1304,2,FALSE)</f>
        <v>West States CP - WA</v>
      </c>
      <c r="S318" s="165" t="s">
        <v>1640</v>
      </c>
      <c r="T318" s="164" t="s">
        <v>1641</v>
      </c>
      <c r="U318" s="16" t="str">
        <f t="shared" si="59"/>
        <v>186273</v>
      </c>
      <c r="V318" s="174">
        <v>23</v>
      </c>
      <c r="W318" s="175" t="s">
        <v>3741</v>
      </c>
      <c r="X318" s="264" t="str">
        <f t="shared" si="60"/>
        <v>Other Deferred Debits</v>
      </c>
    </row>
    <row r="319" spans="1:24" x14ac:dyDescent="0.25">
      <c r="A319" s="164" t="s">
        <v>730</v>
      </c>
      <c r="B319" s="16">
        <v>23</v>
      </c>
      <c r="C319" s="165" t="s">
        <v>731</v>
      </c>
      <c r="E319" s="179" t="s">
        <v>806</v>
      </c>
      <c r="F319" s="59" t="str">
        <f t="shared" si="69"/>
        <v>124101</v>
      </c>
      <c r="G319" s="180">
        <f t="shared" si="57"/>
        <v>23</v>
      </c>
      <c r="H319" s="59" t="str">
        <f t="shared" si="70"/>
        <v/>
      </c>
      <c r="I319" s="59" t="str">
        <f>IF(H319="ADD",VLOOKUP(F319,'SAP Data'!$A$12:$B$1295,2,FALSE),"")</f>
        <v/>
      </c>
      <c r="J319" s="59"/>
      <c r="K319" s="181">
        <f t="shared" si="71"/>
        <v>23</v>
      </c>
      <c r="L319" s="150" t="s">
        <v>2952</v>
      </c>
      <c r="M319" s="59">
        <f t="shared" si="58"/>
        <v>23</v>
      </c>
      <c r="N319" s="59">
        <f t="shared" si="64"/>
        <v>23</v>
      </c>
      <c r="O319" s="59"/>
      <c r="P319" s="59">
        <f t="shared" si="65"/>
        <v>23</v>
      </c>
      <c r="Q319" s="151" t="str">
        <f>VLOOKUP(L319,'SAP Data'!$A$7:$B$1304,2,FALSE)</f>
        <v>OR COM 31 DECOUP DEF</v>
      </c>
      <c r="S319" s="165" t="s">
        <v>710</v>
      </c>
      <c r="T319" s="164" t="s">
        <v>711</v>
      </c>
      <c r="U319" s="16" t="str">
        <f t="shared" si="59"/>
        <v>186274</v>
      </c>
      <c r="V319" s="174">
        <v>23</v>
      </c>
      <c r="W319" s="175">
        <v>23</v>
      </c>
      <c r="X319" s="264" t="str">
        <f t="shared" si="60"/>
        <v>Other Deferred Debits</v>
      </c>
    </row>
    <row r="320" spans="1:24" x14ac:dyDescent="0.25">
      <c r="A320" s="164" t="s">
        <v>733</v>
      </c>
      <c r="B320" s="16">
        <v>23</v>
      </c>
      <c r="C320" s="165" t="s">
        <v>734</v>
      </c>
      <c r="E320" s="179" t="s">
        <v>809</v>
      </c>
      <c r="F320" s="59" t="str">
        <f t="shared" si="69"/>
        <v>124102</v>
      </c>
      <c r="G320" s="180">
        <f t="shared" si="57"/>
        <v>23</v>
      </c>
      <c r="H320" s="59" t="str">
        <f t="shared" si="70"/>
        <v/>
      </c>
      <c r="I320" s="59" t="str">
        <f>IF(H320="ADD",VLOOKUP(F320,'SAP Data'!$A$12:$B$1295,2,FALSE),"")</f>
        <v/>
      </c>
      <c r="J320" s="59"/>
      <c r="K320" s="181">
        <f t="shared" si="71"/>
        <v>23</v>
      </c>
      <c r="L320" s="150" t="s">
        <v>3827</v>
      </c>
      <c r="M320" s="59">
        <f t="shared" si="58"/>
        <v>23</v>
      </c>
      <c r="N320" s="59">
        <f t="shared" ref="N320" si="78">IFERROR(M320,"ADD")</f>
        <v>23</v>
      </c>
      <c r="O320" s="59"/>
      <c r="P320" s="59">
        <f t="shared" ref="P320" si="79">IF(O320&gt;0,O320,N320)</f>
        <v>23</v>
      </c>
      <c r="Q320" s="151" t="str">
        <f>VLOOKUP(L320,'SAP Data'!$A$7:$B$1304,2,FALSE)</f>
        <v>OR COM 31 DECOUP AMR</v>
      </c>
      <c r="S320" s="165" t="s">
        <v>713</v>
      </c>
      <c r="T320" s="164" t="s">
        <v>714</v>
      </c>
      <c r="U320" s="16" t="str">
        <f t="shared" si="59"/>
        <v>186275</v>
      </c>
      <c r="V320" s="174">
        <v>23</v>
      </c>
      <c r="W320" s="175">
        <v>23</v>
      </c>
      <c r="X320" s="264" t="str">
        <f t="shared" si="60"/>
        <v>Other Deferred Debits</v>
      </c>
    </row>
    <row r="321" spans="1:24" x14ac:dyDescent="0.25">
      <c r="A321" s="164" t="s">
        <v>736</v>
      </c>
      <c r="B321" s="16">
        <v>23</v>
      </c>
      <c r="C321" s="165" t="s">
        <v>737</v>
      </c>
      <c r="E321" s="179" t="s">
        <v>812</v>
      </c>
      <c r="F321" s="59" t="str">
        <f t="shared" si="69"/>
        <v>124103</v>
      </c>
      <c r="G321" s="180">
        <f t="shared" si="57"/>
        <v>23</v>
      </c>
      <c r="H321" s="59" t="str">
        <f t="shared" si="70"/>
        <v/>
      </c>
      <c r="I321" s="59" t="str">
        <f>IF(H321="ADD",VLOOKUP(F321,'SAP Data'!$A$12:$B$1295,2,FALSE),"")</f>
        <v/>
      </c>
      <c r="J321" s="59"/>
      <c r="K321" s="181">
        <f t="shared" si="71"/>
        <v>23</v>
      </c>
      <c r="L321" s="150" t="s">
        <v>2953</v>
      </c>
      <c r="M321" s="59">
        <f t="shared" si="58"/>
        <v>23</v>
      </c>
      <c r="N321" s="59">
        <f t="shared" si="64"/>
        <v>23</v>
      </c>
      <c r="O321" s="59"/>
      <c r="P321" s="59">
        <f t="shared" si="65"/>
        <v>23</v>
      </c>
      <c r="Q321" s="151" t="str">
        <f>VLOOKUP(L321,'SAP Data'!$A$7:$B$1304,2,FALSE)</f>
        <v>SEC ADJ COM 31 D DEF</v>
      </c>
      <c r="S321" s="165" t="s">
        <v>716</v>
      </c>
      <c r="T321" s="164" t="s">
        <v>717</v>
      </c>
      <c r="U321" s="16" t="str">
        <f t="shared" si="59"/>
        <v>186276</v>
      </c>
      <c r="V321" s="174">
        <v>23</v>
      </c>
      <c r="W321" s="175">
        <v>23</v>
      </c>
      <c r="X321" s="264" t="str">
        <f t="shared" si="60"/>
        <v>Other Deferred Debits</v>
      </c>
    </row>
    <row r="322" spans="1:24" x14ac:dyDescent="0.25">
      <c r="A322" s="164" t="s">
        <v>739</v>
      </c>
      <c r="B322" s="16">
        <v>23</v>
      </c>
      <c r="C322" s="165" t="s">
        <v>740</v>
      </c>
      <c r="E322" s="179" t="s">
        <v>815</v>
      </c>
      <c r="F322" s="59" t="str">
        <f t="shared" si="69"/>
        <v>124104</v>
      </c>
      <c r="G322" s="180">
        <f t="shared" si="57"/>
        <v>23</v>
      </c>
      <c r="H322" s="59" t="str">
        <f t="shared" si="70"/>
        <v/>
      </c>
      <c r="I322" s="59" t="str">
        <f>IF(H322="ADD",VLOOKUP(F322,'SAP Data'!$A$12:$B$1295,2,FALSE),"")</f>
        <v/>
      </c>
      <c r="J322" s="59"/>
      <c r="K322" s="181">
        <f t="shared" si="71"/>
        <v>23</v>
      </c>
      <c r="L322" s="150" t="s">
        <v>3828</v>
      </c>
      <c r="M322" s="59">
        <f t="shared" si="58"/>
        <v>23</v>
      </c>
      <c r="N322" s="59">
        <f t="shared" ref="N322" si="80">IFERROR(M322,"ADD")</f>
        <v>23</v>
      </c>
      <c r="O322" s="59"/>
      <c r="P322" s="59">
        <f t="shared" ref="P322" si="81">IF(O322&gt;0,O322,N322)</f>
        <v>23</v>
      </c>
      <c r="Q322" s="151" t="str">
        <f>VLOOKUP(L322,'SAP Data'!$A$7:$B$1304,2,FALSE)</f>
        <v>OR COM 3 DECOUP AMRT</v>
      </c>
      <c r="S322" s="165" t="s">
        <v>719</v>
      </c>
      <c r="T322" s="164" t="s">
        <v>720</v>
      </c>
      <c r="U322" s="16" t="str">
        <f t="shared" si="59"/>
        <v>186277</v>
      </c>
      <c r="V322" s="174">
        <v>23</v>
      </c>
      <c r="W322" s="175">
        <v>23</v>
      </c>
      <c r="X322" s="264" t="str">
        <f t="shared" si="60"/>
        <v>Other Deferred Debits</v>
      </c>
    </row>
    <row r="323" spans="1:24" x14ac:dyDescent="0.25">
      <c r="A323" s="164" t="s">
        <v>742</v>
      </c>
      <c r="B323" s="16">
        <v>23</v>
      </c>
      <c r="C323" s="165" t="s">
        <v>743</v>
      </c>
      <c r="E323" s="179" t="s">
        <v>817</v>
      </c>
      <c r="F323" s="59" t="str">
        <f t="shared" si="69"/>
        <v>124107</v>
      </c>
      <c r="G323" s="180">
        <f t="shared" si="57"/>
        <v>23</v>
      </c>
      <c r="H323" s="59" t="str">
        <f t="shared" si="70"/>
        <v/>
      </c>
      <c r="I323" s="59" t="str">
        <f>IF(H323="ADD",VLOOKUP(F323,'SAP Data'!$A$12:$B$1295,2,FALSE),"")</f>
        <v/>
      </c>
      <c r="J323" s="59"/>
      <c r="K323" s="181">
        <f t="shared" si="71"/>
        <v>23</v>
      </c>
      <c r="L323" s="150" t="s">
        <v>700</v>
      </c>
      <c r="M323" s="59">
        <f t="shared" si="58"/>
        <v>23</v>
      </c>
      <c r="N323" s="59">
        <f t="shared" si="64"/>
        <v>23</v>
      </c>
      <c r="O323" s="59"/>
      <c r="P323" s="59">
        <f t="shared" si="65"/>
        <v>23</v>
      </c>
      <c r="Q323" s="151" t="str">
        <f>VLOOKUP(L323,'SAP Data'!$A$7:$B$1304,2,FALSE)</f>
        <v>OR COMM 3 DECOUP DEF</v>
      </c>
      <c r="S323" s="165" t="s">
        <v>722</v>
      </c>
      <c r="T323" s="164" t="s">
        <v>723</v>
      </c>
      <c r="U323" s="16" t="str">
        <f t="shared" si="59"/>
        <v>186278</v>
      </c>
      <c r="V323" s="174">
        <v>23</v>
      </c>
      <c r="W323" s="175">
        <v>23</v>
      </c>
      <c r="X323" s="264" t="str">
        <f t="shared" si="60"/>
        <v>Other Deferred Debits</v>
      </c>
    </row>
    <row r="324" spans="1:24" x14ac:dyDescent="0.25">
      <c r="A324" s="164" t="s">
        <v>745</v>
      </c>
      <c r="B324" s="16">
        <v>23</v>
      </c>
      <c r="C324" s="165" t="s">
        <v>746</v>
      </c>
      <c r="E324" s="179" t="s">
        <v>819</v>
      </c>
      <c r="F324" s="59" t="str">
        <f t="shared" si="69"/>
        <v>124108</v>
      </c>
      <c r="G324" s="180">
        <f t="shared" si="57"/>
        <v>23</v>
      </c>
      <c r="H324" s="59" t="str">
        <f t="shared" si="70"/>
        <v/>
      </c>
      <c r="I324" s="59" t="str">
        <f>IF(H324="ADD",VLOOKUP(F324,'SAP Data'!$A$12:$B$1295,2,FALSE),"")</f>
        <v/>
      </c>
      <c r="J324" s="59"/>
      <c r="K324" s="181">
        <f t="shared" si="71"/>
        <v>23</v>
      </c>
      <c r="L324" s="150" t="s">
        <v>703</v>
      </c>
      <c r="M324" s="59">
        <f t="shared" si="58"/>
        <v>23</v>
      </c>
      <c r="N324" s="59">
        <f t="shared" si="64"/>
        <v>23</v>
      </c>
      <c r="O324" s="59"/>
      <c r="P324" s="59">
        <f t="shared" si="65"/>
        <v>23</v>
      </c>
      <c r="Q324" s="151" t="str">
        <f>VLOOKUP(L324,'SAP Data'!$A$7:$B$1304,2,FALSE)</f>
        <v>OR COM COMB AMORT</v>
      </c>
      <c r="S324" s="165" t="s">
        <v>725</v>
      </c>
      <c r="T324" s="164" t="s">
        <v>726</v>
      </c>
      <c r="U324" s="16" t="str">
        <f t="shared" si="59"/>
        <v>186280</v>
      </c>
      <c r="V324" s="174">
        <v>23</v>
      </c>
      <c r="W324" s="175">
        <v>23</v>
      </c>
      <c r="X324" s="264" t="str">
        <f t="shared" si="60"/>
        <v>Other Deferred Debits</v>
      </c>
    </row>
    <row r="325" spans="1:24" x14ac:dyDescent="0.25">
      <c r="A325" s="164" t="s">
        <v>748</v>
      </c>
      <c r="B325" s="16">
        <v>23</v>
      </c>
      <c r="C325" s="165" t="s">
        <v>749</v>
      </c>
      <c r="E325" s="179" t="s">
        <v>822</v>
      </c>
      <c r="F325" s="59" t="str">
        <f t="shared" si="69"/>
        <v>124109</v>
      </c>
      <c r="G325" s="180">
        <f t="shared" ref="G325:G388" si="82">SUMIF($A$5:$A$655,F325,$B$5:$B$655)</f>
        <v>23</v>
      </c>
      <c r="H325" s="59" t="str">
        <f t="shared" si="70"/>
        <v/>
      </c>
      <c r="I325" s="59" t="str">
        <f>IF(H325="ADD",VLOOKUP(F325,'SAP Data'!$A$12:$B$1295,2,FALSE),"")</f>
        <v/>
      </c>
      <c r="J325" s="59"/>
      <c r="K325" s="181">
        <f t="shared" si="71"/>
        <v>23</v>
      </c>
      <c r="L325" s="150" t="s">
        <v>706</v>
      </c>
      <c r="M325" s="59">
        <f t="shared" ref="M325:M388" si="83">VLOOKUP(L325,$F$5:$K$975,6,FALSE)</f>
        <v>23</v>
      </c>
      <c r="N325" s="59">
        <f t="shared" si="64"/>
        <v>23</v>
      </c>
      <c r="O325" s="59"/>
      <c r="P325" s="59">
        <f t="shared" si="65"/>
        <v>23</v>
      </c>
      <c r="Q325" s="151" t="str">
        <f>VLOOKUP(L325,'SAP Data'!$A$7:$B$1304,2,FALSE)</f>
        <v>SEC INT ADJ COM DECG</v>
      </c>
      <c r="S325" s="165" t="s">
        <v>728</v>
      </c>
      <c r="T325" s="164" t="s">
        <v>729</v>
      </c>
      <c r="U325" s="16" t="str">
        <f t="shared" si="59"/>
        <v>186281</v>
      </c>
      <c r="V325" s="174">
        <v>23</v>
      </c>
      <c r="W325" s="175">
        <v>23</v>
      </c>
      <c r="X325" s="264" t="str">
        <f t="shared" si="60"/>
        <v>Other Deferred Debits</v>
      </c>
    </row>
    <row r="326" spans="1:24" x14ac:dyDescent="0.25">
      <c r="A326" s="164" t="s">
        <v>751</v>
      </c>
      <c r="B326" s="16">
        <v>23</v>
      </c>
      <c r="C326" s="165" t="s">
        <v>752</v>
      </c>
      <c r="E326" s="179" t="s">
        <v>825</v>
      </c>
      <c r="F326" s="59" t="str">
        <f t="shared" si="69"/>
        <v>124110</v>
      </c>
      <c r="G326" s="180">
        <f t="shared" si="82"/>
        <v>23</v>
      </c>
      <c r="H326" s="59" t="str">
        <f t="shared" si="70"/>
        <v/>
      </c>
      <c r="I326" s="59" t="str">
        <f>IF(H326="ADD",VLOOKUP(F326,'SAP Data'!$A$12:$B$1295,2,FALSE),"")</f>
        <v/>
      </c>
      <c r="J326" s="59"/>
      <c r="K326" s="181">
        <f t="shared" si="71"/>
        <v>23</v>
      </c>
      <c r="L326" s="150" t="s">
        <v>2954</v>
      </c>
      <c r="M326" s="59">
        <f t="shared" si="83"/>
        <v>23</v>
      </c>
      <c r="N326" s="59">
        <f t="shared" si="64"/>
        <v>23</v>
      </c>
      <c r="O326" s="59"/>
      <c r="P326" s="59">
        <f t="shared" si="65"/>
        <v>23</v>
      </c>
      <c r="Q326" s="151" t="str">
        <f>VLOOKUP(L326,'SAP Data'!$A$7:$B$1304,2,FALSE)</f>
        <v>SEC INT ADJ RES DECG</v>
      </c>
      <c r="S326" s="165" t="s">
        <v>731</v>
      </c>
      <c r="T326" s="164" t="s">
        <v>732</v>
      </c>
      <c r="U326" s="16" t="str">
        <f t="shared" ref="U326:U389" si="84">IF(T326&gt;30000000,RIGHT(T326,6),"")</f>
        <v>186282</v>
      </c>
      <c r="V326" s="174">
        <v>23</v>
      </c>
      <c r="W326" s="175">
        <v>23</v>
      </c>
      <c r="X326" s="264" t="str">
        <f t="shared" ref="X326:X389" si="85">VLOOKUP(V326,AA:AC,3,FALSE)</f>
        <v>Other Deferred Debits</v>
      </c>
    </row>
    <row r="327" spans="1:24" x14ac:dyDescent="0.25">
      <c r="A327" s="164" t="s">
        <v>754</v>
      </c>
      <c r="B327" s="16">
        <v>23</v>
      </c>
      <c r="C327" s="165" t="s">
        <v>755</v>
      </c>
      <c r="E327" s="179" t="s">
        <v>827</v>
      </c>
      <c r="F327" s="59" t="str">
        <f t="shared" si="69"/>
        <v>124111</v>
      </c>
      <c r="G327" s="180">
        <f t="shared" si="82"/>
        <v>23</v>
      </c>
      <c r="H327" s="59" t="str">
        <f t="shared" si="70"/>
        <v/>
      </c>
      <c r="I327" s="59" t="str">
        <f>IF(H327="ADD",VLOOKUP(F327,'SAP Data'!$A$12:$B$1295,2,FALSE),"")</f>
        <v/>
      </c>
      <c r="J327" s="59"/>
      <c r="K327" s="181">
        <f t="shared" si="71"/>
        <v>23</v>
      </c>
      <c r="L327" s="150" t="s">
        <v>709</v>
      </c>
      <c r="M327" s="59">
        <f t="shared" si="83"/>
        <v>23</v>
      </c>
      <c r="N327" s="59">
        <f t="shared" si="64"/>
        <v>23</v>
      </c>
      <c r="O327" s="59"/>
      <c r="P327" s="59">
        <f t="shared" si="65"/>
        <v>23</v>
      </c>
      <c r="Q327" s="151" t="str">
        <f>VLOOKUP(L327,'SAP Data'!$A$7:$B$1304,2,FALSE)</f>
        <v>Amort-SEC Def. Int</v>
      </c>
      <c r="S327" s="165" t="s">
        <v>734</v>
      </c>
      <c r="T327" s="164" t="s">
        <v>735</v>
      </c>
      <c r="U327" s="16" t="str">
        <f t="shared" si="84"/>
        <v>186284</v>
      </c>
      <c r="V327" s="174">
        <v>23</v>
      </c>
      <c r="W327" s="175">
        <v>23</v>
      </c>
      <c r="X327" s="264" t="str">
        <f t="shared" si="85"/>
        <v>Other Deferred Debits</v>
      </c>
    </row>
    <row r="328" spans="1:24" x14ac:dyDescent="0.25">
      <c r="A328" s="164" t="s">
        <v>757</v>
      </c>
      <c r="B328" s="16">
        <v>23</v>
      </c>
      <c r="C328" s="165" t="s">
        <v>758</v>
      </c>
      <c r="E328" s="179" t="s">
        <v>830</v>
      </c>
      <c r="F328" s="59" t="str">
        <f t="shared" si="69"/>
        <v>124112</v>
      </c>
      <c r="G328" s="180">
        <f t="shared" si="82"/>
        <v>23</v>
      </c>
      <c r="H328" s="59" t="str">
        <f t="shared" si="70"/>
        <v/>
      </c>
      <c r="I328" s="59" t="str">
        <f>IF(H328="ADD",VLOOKUP(F328,'SAP Data'!$A$12:$B$1295,2,FALSE),"")</f>
        <v/>
      </c>
      <c r="J328" s="59"/>
      <c r="K328" s="181">
        <f t="shared" si="71"/>
        <v>23</v>
      </c>
      <c r="L328" s="150" t="s">
        <v>712</v>
      </c>
      <c r="M328" s="59">
        <f t="shared" si="83"/>
        <v>23</v>
      </c>
      <c r="N328" s="59">
        <f t="shared" si="64"/>
        <v>23</v>
      </c>
      <c r="O328" s="59"/>
      <c r="P328" s="59">
        <f t="shared" si="65"/>
        <v>23</v>
      </c>
      <c r="Q328" s="151" t="str">
        <f>VLOOKUP(L328,'SAP Data'!$A$7:$B$1304,2,FALSE)</f>
        <v>DECOUP DEF OR - RES</v>
      </c>
      <c r="S328" s="165" t="s">
        <v>737</v>
      </c>
      <c r="T328" s="164" t="s">
        <v>738</v>
      </c>
      <c r="U328" s="16" t="str">
        <f t="shared" si="84"/>
        <v>186285</v>
      </c>
      <c r="V328" s="174">
        <v>23</v>
      </c>
      <c r="W328" s="175">
        <v>23</v>
      </c>
      <c r="X328" s="264" t="str">
        <f t="shared" si="85"/>
        <v>Other Deferred Debits</v>
      </c>
    </row>
    <row r="329" spans="1:24" x14ac:dyDescent="0.25">
      <c r="A329" s="164" t="s">
        <v>760</v>
      </c>
      <c r="B329" s="16">
        <v>23</v>
      </c>
      <c r="C329" s="165" t="s">
        <v>761</v>
      </c>
      <c r="E329" s="179" t="s">
        <v>832</v>
      </c>
      <c r="F329" s="59" t="str">
        <f t="shared" si="69"/>
        <v>124113</v>
      </c>
      <c r="G329" s="180">
        <f t="shared" si="82"/>
        <v>23</v>
      </c>
      <c r="H329" s="59" t="str">
        <f t="shared" si="70"/>
        <v/>
      </c>
      <c r="I329" s="59" t="str">
        <f>IF(H329="ADD",VLOOKUP(F329,'SAP Data'!$A$12:$B$1295,2,FALSE),"")</f>
        <v/>
      </c>
      <c r="J329" s="59"/>
      <c r="K329" s="181">
        <f t="shared" si="71"/>
        <v>23</v>
      </c>
      <c r="L329" s="150" t="s">
        <v>715</v>
      </c>
      <c r="M329" s="59">
        <f t="shared" si="83"/>
        <v>23</v>
      </c>
      <c r="N329" s="59">
        <f t="shared" si="64"/>
        <v>23</v>
      </c>
      <c r="O329" s="59"/>
      <c r="P329" s="59">
        <f t="shared" si="65"/>
        <v>23</v>
      </c>
      <c r="Q329" s="151" t="str">
        <f>VLOOKUP(L329,'SAP Data'!$A$7:$B$1304,2,FALSE)</f>
        <v>INTERVENER FUNDING</v>
      </c>
      <c r="S329" s="165" t="s">
        <v>740</v>
      </c>
      <c r="T329" s="164" t="s">
        <v>741</v>
      </c>
      <c r="U329" s="16" t="str">
        <f t="shared" si="84"/>
        <v>186286</v>
      </c>
      <c r="V329" s="174">
        <v>23</v>
      </c>
      <c r="W329" s="175">
        <v>23</v>
      </c>
      <c r="X329" s="264" t="str">
        <f t="shared" si="85"/>
        <v>Other Deferred Debits</v>
      </c>
    </row>
    <row r="330" spans="1:24" x14ac:dyDescent="0.25">
      <c r="A330" s="164" t="s">
        <v>763</v>
      </c>
      <c r="B330" s="16">
        <v>23</v>
      </c>
      <c r="C330" s="165" t="s">
        <v>764</v>
      </c>
      <c r="E330" s="179" t="s">
        <v>835</v>
      </c>
      <c r="F330" s="59" t="str">
        <f t="shared" si="69"/>
        <v>165900</v>
      </c>
      <c r="G330" s="180">
        <f t="shared" si="82"/>
        <v>29</v>
      </c>
      <c r="H330" s="59" t="str">
        <f t="shared" si="70"/>
        <v/>
      </c>
      <c r="I330" s="59" t="str">
        <f>IF(H330="ADD",VLOOKUP(F330,'SAP Data'!$A$12:$B$1295,2,FALSE),"")</f>
        <v/>
      </c>
      <c r="J330" s="59"/>
      <c r="K330" s="181">
        <f t="shared" si="71"/>
        <v>29</v>
      </c>
      <c r="L330" s="150" t="s">
        <v>718</v>
      </c>
      <c r="M330" s="59">
        <f t="shared" si="83"/>
        <v>23</v>
      </c>
      <c r="N330" s="59">
        <f t="shared" si="64"/>
        <v>23</v>
      </c>
      <c r="O330" s="59"/>
      <c r="P330" s="59">
        <f t="shared" si="65"/>
        <v>23</v>
      </c>
      <c r="Q330" s="151" t="str">
        <f>VLOOKUP(L330,'SAP Data'!$A$7:$B$1304,2,FALSE)</f>
        <v>AMORT OR DECOUP-RES</v>
      </c>
      <c r="S330" s="165" t="s">
        <v>743</v>
      </c>
      <c r="T330" s="164" t="s">
        <v>744</v>
      </c>
      <c r="U330" s="16" t="str">
        <f t="shared" si="84"/>
        <v>186287</v>
      </c>
      <c r="V330" s="174">
        <v>23</v>
      </c>
      <c r="W330" s="175">
        <v>23</v>
      </c>
      <c r="X330" s="264" t="str">
        <f t="shared" si="85"/>
        <v>Other Deferred Debits</v>
      </c>
    </row>
    <row r="331" spans="1:24" x14ac:dyDescent="0.25">
      <c r="A331" s="164" t="s">
        <v>766</v>
      </c>
      <c r="B331" s="16">
        <v>23</v>
      </c>
      <c r="C331" s="165" t="s">
        <v>767</v>
      </c>
      <c r="E331" s="179" t="s">
        <v>1845</v>
      </c>
      <c r="F331" s="59" t="str">
        <f t="shared" si="69"/>
        <v>172500</v>
      </c>
      <c r="G331" s="180">
        <f t="shared" si="82"/>
        <v>0</v>
      </c>
      <c r="H331" s="59" t="str">
        <f t="shared" si="70"/>
        <v>ADD</v>
      </c>
      <c r="I331" s="59" t="str">
        <f>IF(H331="ADD",VLOOKUP(F331,'SAP Data'!$A$12:$B$1295,2,FALSE),"")</f>
        <v>LEASE RECEIVABLE- LT</v>
      </c>
      <c r="J331" s="59">
        <v>29</v>
      </c>
      <c r="K331" s="181">
        <f t="shared" si="71"/>
        <v>29</v>
      </c>
      <c r="L331" s="150" t="s">
        <v>721</v>
      </c>
      <c r="M331" s="59">
        <f t="shared" si="83"/>
        <v>23</v>
      </c>
      <c r="N331" s="59">
        <f t="shared" si="64"/>
        <v>23</v>
      </c>
      <c r="O331" s="59"/>
      <c r="P331" s="59">
        <f t="shared" si="65"/>
        <v>23</v>
      </c>
      <c r="Q331" s="151" t="str">
        <f>VLOOKUP(L331,'SAP Data'!$A$7:$B$1304,2,FALSE)</f>
        <v>NWIGU INTERVENOR MAT</v>
      </c>
      <c r="S331" s="165" t="s">
        <v>746</v>
      </c>
      <c r="T331" s="164" t="s">
        <v>747</v>
      </c>
      <c r="U331" s="16" t="str">
        <f t="shared" si="84"/>
        <v>186288</v>
      </c>
      <c r="V331" s="174">
        <v>23</v>
      </c>
      <c r="W331" s="175">
        <v>23</v>
      </c>
      <c r="X331" s="264" t="str">
        <f t="shared" si="85"/>
        <v>Other Deferred Debits</v>
      </c>
    </row>
    <row r="332" spans="1:24" x14ac:dyDescent="0.25">
      <c r="A332" s="164">
        <v>186317</v>
      </c>
      <c r="B332" s="16">
        <v>23</v>
      </c>
      <c r="C332" s="165" t="s">
        <v>3781</v>
      </c>
      <c r="E332" s="179" t="s">
        <v>3619</v>
      </c>
      <c r="F332" s="59" t="str">
        <f>RIGHT(E332,6)</f>
        <v>172501</v>
      </c>
      <c r="G332" s="180">
        <f t="shared" si="82"/>
        <v>7</v>
      </c>
      <c r="H332" s="59" t="str">
        <f>IF(G332=0,"ADD","")</f>
        <v/>
      </c>
      <c r="I332" s="59" t="str">
        <f>IF(H332="ADD",VLOOKUP(F332,'SAP Data'!$A$12:$B$1295,2,FALSE),"")</f>
        <v/>
      </c>
      <c r="J332" s="182">
        <v>7</v>
      </c>
      <c r="K332" s="181">
        <f>IF(G332&gt;0,G332,J332)</f>
        <v>7</v>
      </c>
      <c r="L332" s="150" t="s">
        <v>724</v>
      </c>
      <c r="M332" s="59">
        <f t="shared" si="83"/>
        <v>23</v>
      </c>
      <c r="N332" s="59">
        <f t="shared" si="64"/>
        <v>23</v>
      </c>
      <c r="O332" s="59"/>
      <c r="P332" s="59">
        <f t="shared" si="65"/>
        <v>23</v>
      </c>
      <c r="Q332" s="151" t="str">
        <f>VLOOKUP(L332,'SAP Data'!$A$7:$B$1304,2,FALSE)</f>
        <v>WA-OR SITES RESERVE</v>
      </c>
      <c r="S332" s="165" t="s">
        <v>749</v>
      </c>
      <c r="T332" s="164" t="s">
        <v>750</v>
      </c>
      <c r="U332" s="16" t="str">
        <f t="shared" si="84"/>
        <v>186304</v>
      </c>
      <c r="V332" s="174">
        <v>23</v>
      </c>
      <c r="W332" s="175">
        <v>23</v>
      </c>
      <c r="X332" s="264" t="str">
        <f t="shared" si="85"/>
        <v>Other Deferred Debits</v>
      </c>
    </row>
    <row r="333" spans="1:24" x14ac:dyDescent="0.25">
      <c r="A333" s="164">
        <v>186318</v>
      </c>
      <c r="B333" s="16">
        <v>23</v>
      </c>
      <c r="C333" s="165" t="s">
        <v>3783</v>
      </c>
      <c r="E333" s="179" t="s">
        <v>3611</v>
      </c>
      <c r="F333" s="59" t="str">
        <f>RIGHT(E333,6)</f>
        <v>172502</v>
      </c>
      <c r="G333" s="180">
        <f t="shared" si="82"/>
        <v>7</v>
      </c>
      <c r="H333" s="59" t="str">
        <f>IF(G333=0,"ADD","")</f>
        <v/>
      </c>
      <c r="I333" s="59" t="str">
        <f>IF(H333="ADD",VLOOKUP(F333,'SAP Data'!$A$12:$B$1295,2,FALSE),"")</f>
        <v/>
      </c>
      <c r="J333" s="182">
        <v>7</v>
      </c>
      <c r="K333" s="181">
        <f>IF(G333&gt;0,G333,J333)</f>
        <v>7</v>
      </c>
      <c r="L333" s="150" t="s">
        <v>727</v>
      </c>
      <c r="M333" s="59">
        <f t="shared" si="83"/>
        <v>23</v>
      </c>
      <c r="N333" s="59">
        <f t="shared" si="64"/>
        <v>23</v>
      </c>
      <c r="O333" s="59"/>
      <c r="P333" s="59">
        <f t="shared" si="65"/>
        <v>23</v>
      </c>
      <c r="Q333" s="151" t="str">
        <f>VLOOKUP(L333,'SAP Data'!$A$7:$B$1304,2,FALSE)</f>
        <v>WA-OR SITES DEFERRAL</v>
      </c>
      <c r="S333" s="165" t="s">
        <v>752</v>
      </c>
      <c r="T333" s="164" t="s">
        <v>753</v>
      </c>
      <c r="U333" s="16" t="str">
        <f t="shared" si="84"/>
        <v>186310</v>
      </c>
      <c r="V333" s="174">
        <v>23</v>
      </c>
      <c r="W333" s="175">
        <v>23</v>
      </c>
      <c r="X333" s="264" t="str">
        <f t="shared" si="85"/>
        <v>Other Deferred Debits</v>
      </c>
    </row>
    <row r="334" spans="1:24" x14ac:dyDescent="0.25">
      <c r="A334" s="164" t="s">
        <v>769</v>
      </c>
      <c r="B334" s="16">
        <v>23</v>
      </c>
      <c r="C334" s="165" t="s">
        <v>770</v>
      </c>
      <c r="E334" s="179" t="s">
        <v>838</v>
      </c>
      <c r="F334" s="59" t="str">
        <f t="shared" si="69"/>
        <v>174101</v>
      </c>
      <c r="G334" s="180">
        <f t="shared" si="82"/>
        <v>23</v>
      </c>
      <c r="H334" s="59" t="str">
        <f t="shared" si="70"/>
        <v/>
      </c>
      <c r="I334" s="59" t="str">
        <f>IF(H334="ADD",VLOOKUP(F334,'SAP Data'!$A$12:$B$1295,2,FALSE),"")</f>
        <v/>
      </c>
      <c r="J334" s="59"/>
      <c r="K334" s="181">
        <f t="shared" si="71"/>
        <v>23</v>
      </c>
      <c r="L334" s="150" t="s">
        <v>730</v>
      </c>
      <c r="M334" s="59">
        <f t="shared" si="83"/>
        <v>23</v>
      </c>
      <c r="N334" s="59">
        <f t="shared" si="64"/>
        <v>23</v>
      </c>
      <c r="O334" s="59"/>
      <c r="P334" s="59">
        <f t="shared" si="65"/>
        <v>23</v>
      </c>
      <c r="Q334" s="151" t="str">
        <f>VLOOKUP(L334,'SAP Data'!$A$7:$B$1304,2,FALSE)</f>
        <v>OR INSUR CARRYFWD</v>
      </c>
      <c r="S334" s="165" t="s">
        <v>755</v>
      </c>
      <c r="T334" s="164" t="s">
        <v>756</v>
      </c>
      <c r="U334" s="16" t="str">
        <f t="shared" si="84"/>
        <v>186311</v>
      </c>
      <c r="V334" s="174">
        <v>23</v>
      </c>
      <c r="W334" s="175">
        <v>23</v>
      </c>
      <c r="X334" s="264" t="str">
        <f t="shared" si="85"/>
        <v>Other Deferred Debits</v>
      </c>
    </row>
    <row r="335" spans="1:24" x14ac:dyDescent="0.25">
      <c r="A335" s="164" t="s">
        <v>772</v>
      </c>
      <c r="B335" s="16">
        <v>23</v>
      </c>
      <c r="C335" s="165" t="s">
        <v>773</v>
      </c>
      <c r="E335" s="179" t="s">
        <v>841</v>
      </c>
      <c r="F335" s="59" t="str">
        <f t="shared" si="69"/>
        <v>181500</v>
      </c>
      <c r="G335" s="180">
        <f t="shared" si="82"/>
        <v>23</v>
      </c>
      <c r="H335" s="59" t="str">
        <f t="shared" si="70"/>
        <v/>
      </c>
      <c r="I335" s="59" t="str">
        <f>IF(H335="ADD",VLOOKUP(F335,'SAP Data'!$A$12:$B$1295,2,FALSE),"")</f>
        <v/>
      </c>
      <c r="J335" s="59"/>
      <c r="K335" s="181">
        <f t="shared" si="71"/>
        <v>23</v>
      </c>
      <c r="L335" s="150" t="s">
        <v>733</v>
      </c>
      <c r="M335" s="59">
        <f t="shared" si="83"/>
        <v>23</v>
      </c>
      <c r="N335" s="59">
        <f t="shared" si="64"/>
        <v>23</v>
      </c>
      <c r="O335" s="59"/>
      <c r="P335" s="59">
        <f t="shared" si="65"/>
        <v>23</v>
      </c>
      <c r="Q335" s="151" t="str">
        <f>VLOOKUP(L335,'SAP Data'!$A$7:$B$1304,2,FALSE)</f>
        <v>DEFER- INTERV ISSUE</v>
      </c>
      <c r="S335" s="165" t="s">
        <v>758</v>
      </c>
      <c r="T335" s="164" t="s">
        <v>759</v>
      </c>
      <c r="U335" s="16" t="str">
        <f t="shared" si="84"/>
        <v>186312</v>
      </c>
      <c r="V335" s="174">
        <v>23</v>
      </c>
      <c r="W335" s="175">
        <v>23</v>
      </c>
      <c r="X335" s="264" t="str">
        <f t="shared" si="85"/>
        <v>Other Deferred Debits</v>
      </c>
    </row>
    <row r="336" spans="1:24" x14ac:dyDescent="0.25">
      <c r="A336" s="164">
        <v>186380</v>
      </c>
      <c r="E336" s="179" t="s">
        <v>1847</v>
      </c>
      <c r="F336" s="59" t="str">
        <f t="shared" si="69"/>
        <v>186031</v>
      </c>
      <c r="G336" s="180">
        <f t="shared" si="82"/>
        <v>0</v>
      </c>
      <c r="H336" s="59" t="str">
        <f t="shared" si="70"/>
        <v>ADD</v>
      </c>
      <c r="I336" s="59" t="str">
        <f>IF(H336="ADD",VLOOKUP(F336,'SAP Data'!$A$12:$B$1295,2,FALSE),"")</f>
        <v>PDX CNG PRJ - TAX CR</v>
      </c>
      <c r="J336" s="59">
        <v>23</v>
      </c>
      <c r="K336" s="181">
        <f t="shared" si="71"/>
        <v>23</v>
      </c>
      <c r="L336" s="150" t="s">
        <v>736</v>
      </c>
      <c r="M336" s="59">
        <f t="shared" si="83"/>
        <v>23</v>
      </c>
      <c r="N336" s="59">
        <f t="shared" si="64"/>
        <v>23</v>
      </c>
      <c r="O336" s="59"/>
      <c r="P336" s="59">
        <f t="shared" si="65"/>
        <v>23</v>
      </c>
      <c r="Q336" s="151" t="str">
        <f>VLOOKUP(L336,'SAP Data'!$A$7:$B$1304,2,FALSE)</f>
        <v>SB 844 Deferral</v>
      </c>
      <c r="S336" s="165" t="s">
        <v>761</v>
      </c>
      <c r="T336" s="164" t="s">
        <v>762</v>
      </c>
      <c r="U336" s="16" t="str">
        <f t="shared" si="84"/>
        <v>186314</v>
      </c>
      <c r="V336" s="174">
        <v>23</v>
      </c>
      <c r="W336" s="175">
        <v>23</v>
      </c>
      <c r="X336" s="264" t="str">
        <f t="shared" si="85"/>
        <v>Other Deferred Debits</v>
      </c>
    </row>
    <row r="337" spans="1:24" x14ac:dyDescent="0.25">
      <c r="A337" s="164">
        <v>186381</v>
      </c>
      <c r="E337" s="179" t="s">
        <v>3613</v>
      </c>
      <c r="F337" s="59" t="str">
        <f>RIGHT(E337,6)</f>
        <v>186033</v>
      </c>
      <c r="G337" s="180">
        <f t="shared" si="82"/>
        <v>7</v>
      </c>
      <c r="H337" s="59" t="str">
        <f>IF(G337=0,"ADD","")</f>
        <v/>
      </c>
      <c r="I337" s="59" t="str">
        <f>IF(H337="ADD",VLOOKUP(F337,'SAP Data'!$A$12:$B$1295,2,FALSE),"")</f>
        <v/>
      </c>
      <c r="J337" s="59">
        <v>7</v>
      </c>
      <c r="K337" s="181">
        <f>IF(G337&gt;0,G337,J337)</f>
        <v>7</v>
      </c>
      <c r="L337" s="150" t="s">
        <v>739</v>
      </c>
      <c r="M337" s="59">
        <f t="shared" si="83"/>
        <v>23</v>
      </c>
      <c r="N337" s="59">
        <f t="shared" si="64"/>
        <v>23</v>
      </c>
      <c r="O337" s="59"/>
      <c r="P337" s="59">
        <f t="shared" si="65"/>
        <v>23</v>
      </c>
      <c r="Q337" s="151" t="str">
        <f>VLOOKUP(L337,'SAP Data'!$A$7:$B$1304,2,FALSE)</f>
        <v>AMORT - CUB INTERVEN</v>
      </c>
      <c r="S337" s="165" t="s">
        <v>764</v>
      </c>
      <c r="T337" s="164" t="s">
        <v>765</v>
      </c>
      <c r="U337" s="16" t="str">
        <f t="shared" si="84"/>
        <v>186315</v>
      </c>
      <c r="V337" s="174">
        <v>23</v>
      </c>
      <c r="W337" s="175">
        <v>23</v>
      </c>
      <c r="X337" s="264" t="str">
        <f t="shared" si="85"/>
        <v>Other Deferred Debits</v>
      </c>
    </row>
    <row r="338" spans="1:24" x14ac:dyDescent="0.25">
      <c r="A338" s="164" t="s">
        <v>604</v>
      </c>
      <c r="B338" s="16">
        <v>23</v>
      </c>
      <c r="C338" s="165" t="s">
        <v>605</v>
      </c>
      <c r="E338" s="179" t="s">
        <v>844</v>
      </c>
      <c r="F338" s="59" t="str">
        <f t="shared" si="69"/>
        <v>186700</v>
      </c>
      <c r="G338" s="180">
        <f t="shared" si="82"/>
        <v>23</v>
      </c>
      <c r="H338" s="59" t="str">
        <f t="shared" si="70"/>
        <v/>
      </c>
      <c r="I338" s="59" t="str">
        <f>IF(H338="ADD",VLOOKUP(F338,'SAP Data'!$A$12:$B$1295,2,FALSE),"")</f>
        <v/>
      </c>
      <c r="J338" s="59"/>
      <c r="K338" s="181">
        <f t="shared" si="71"/>
        <v>23</v>
      </c>
      <c r="L338" s="150" t="s">
        <v>742</v>
      </c>
      <c r="M338" s="59">
        <f t="shared" si="83"/>
        <v>23</v>
      </c>
      <c r="N338" s="59">
        <f t="shared" si="64"/>
        <v>23</v>
      </c>
      <c r="O338" s="59"/>
      <c r="P338" s="59">
        <f t="shared" si="65"/>
        <v>23</v>
      </c>
      <c r="Q338" s="151" t="str">
        <f>VLOOKUP(L338,'SAP Data'!$A$7:$B$1304,2,FALSE)</f>
        <v>SB 844 Reserve</v>
      </c>
      <c r="S338" s="165" t="s">
        <v>767</v>
      </c>
      <c r="T338" s="164" t="s">
        <v>768</v>
      </c>
      <c r="U338" s="16" t="str">
        <f t="shared" si="84"/>
        <v>186316</v>
      </c>
      <c r="V338" s="174">
        <v>23</v>
      </c>
      <c r="W338" s="175">
        <v>23</v>
      </c>
      <c r="X338" s="264" t="str">
        <f t="shared" si="85"/>
        <v>Other Deferred Debits</v>
      </c>
    </row>
    <row r="339" spans="1:24" x14ac:dyDescent="0.25">
      <c r="A339" s="164" t="s">
        <v>607</v>
      </c>
      <c r="B339" s="16">
        <v>23</v>
      </c>
      <c r="C339" s="165" t="s">
        <v>608</v>
      </c>
      <c r="E339" s="179" t="s">
        <v>847</v>
      </c>
      <c r="F339" s="59" t="str">
        <f t="shared" si="69"/>
        <v>186701</v>
      </c>
      <c r="G339" s="180">
        <f t="shared" si="82"/>
        <v>23</v>
      </c>
      <c r="H339" s="59" t="str">
        <f t="shared" si="70"/>
        <v/>
      </c>
      <c r="I339" s="59" t="str">
        <f>IF(H339="ADD",VLOOKUP(F339,'SAP Data'!$A$12:$B$1295,2,FALSE),"")</f>
        <v/>
      </c>
      <c r="J339" s="59"/>
      <c r="K339" s="181">
        <f t="shared" si="71"/>
        <v>23</v>
      </c>
      <c r="L339" s="150" t="s">
        <v>745</v>
      </c>
      <c r="M339" s="59">
        <f t="shared" si="83"/>
        <v>23</v>
      </c>
      <c r="N339" s="59">
        <f t="shared" si="64"/>
        <v>23</v>
      </c>
      <c r="O339" s="59"/>
      <c r="P339" s="59">
        <f t="shared" si="65"/>
        <v>23</v>
      </c>
      <c r="Q339" s="151" t="str">
        <f>VLOOKUP(L339,'SAP Data'!$A$7:$B$1304,2,FALSE)</f>
        <v>AMORT - NWIGU INTERV</v>
      </c>
      <c r="S339" s="165" t="s">
        <v>770</v>
      </c>
      <c r="T339" s="164" t="s">
        <v>771</v>
      </c>
      <c r="U339" s="16" t="str">
        <f t="shared" si="84"/>
        <v>186370</v>
      </c>
      <c r="V339" s="174">
        <v>23</v>
      </c>
      <c r="W339" s="175">
        <v>23</v>
      </c>
      <c r="X339" s="264" t="str">
        <f t="shared" si="85"/>
        <v>Other Deferred Debits</v>
      </c>
    </row>
    <row r="340" spans="1:24" x14ac:dyDescent="0.25">
      <c r="A340" s="164" t="s">
        <v>775</v>
      </c>
      <c r="B340" s="16">
        <v>23</v>
      </c>
      <c r="C340" s="165" t="s">
        <v>776</v>
      </c>
      <c r="E340" s="179" t="s">
        <v>850</v>
      </c>
      <c r="F340" s="59" t="str">
        <f t="shared" si="69"/>
        <v>186710</v>
      </c>
      <c r="G340" s="180">
        <f t="shared" si="82"/>
        <v>23</v>
      </c>
      <c r="H340" s="59" t="str">
        <f t="shared" si="70"/>
        <v/>
      </c>
      <c r="I340" s="59" t="str">
        <f>IF(H340="ADD",VLOOKUP(F340,'SAP Data'!$A$12:$B$1295,2,FALSE),"")</f>
        <v/>
      </c>
      <c r="J340" s="59"/>
      <c r="K340" s="181">
        <f t="shared" si="71"/>
        <v>23</v>
      </c>
      <c r="L340" s="150" t="s">
        <v>748</v>
      </c>
      <c r="M340" s="59">
        <f t="shared" si="83"/>
        <v>23</v>
      </c>
      <c r="N340" s="59">
        <f t="shared" si="64"/>
        <v>23</v>
      </c>
      <c r="O340" s="59"/>
      <c r="P340" s="59">
        <f t="shared" si="65"/>
        <v>23</v>
      </c>
      <c r="Q340" s="151" t="str">
        <f>VLOOKUP(L340,'SAP Data'!$A$7:$B$1304,2,FALSE)</f>
        <v>SMART ENERGY DEFEF</v>
      </c>
      <c r="S340" s="165" t="s">
        <v>773</v>
      </c>
      <c r="T340" s="164" t="s">
        <v>774</v>
      </c>
      <c r="U340" s="16" t="str">
        <f t="shared" si="84"/>
        <v>186375</v>
      </c>
      <c r="V340" s="174">
        <v>23</v>
      </c>
      <c r="W340" s="175">
        <v>23</v>
      </c>
      <c r="X340" s="264" t="str">
        <f t="shared" si="85"/>
        <v>Other Deferred Debits</v>
      </c>
    </row>
    <row r="341" spans="1:24" x14ac:dyDescent="0.25">
      <c r="A341" s="164">
        <v>186421</v>
      </c>
      <c r="B341" s="16">
        <v>23</v>
      </c>
      <c r="C341" s="165" t="s">
        <v>3785</v>
      </c>
      <c r="E341" s="179" t="s">
        <v>853</v>
      </c>
      <c r="F341" s="59" t="str">
        <f t="shared" si="69"/>
        <v>186711</v>
      </c>
      <c r="G341" s="180">
        <f t="shared" si="82"/>
        <v>23</v>
      </c>
      <c r="H341" s="59" t="str">
        <f t="shared" si="70"/>
        <v/>
      </c>
      <c r="I341" s="59" t="str">
        <f>IF(H341="ADD",VLOOKUP(F341,'SAP Data'!$A$12:$B$1295,2,FALSE),"")</f>
        <v/>
      </c>
      <c r="J341" s="59"/>
      <c r="K341" s="181">
        <f t="shared" si="71"/>
        <v>23</v>
      </c>
      <c r="L341" s="150" t="s">
        <v>751</v>
      </c>
      <c r="M341" s="59">
        <f t="shared" si="83"/>
        <v>23</v>
      </c>
      <c r="N341" s="59">
        <f t="shared" si="64"/>
        <v>23</v>
      </c>
      <c r="O341" s="59"/>
      <c r="P341" s="59">
        <f t="shared" si="65"/>
        <v>23</v>
      </c>
      <c r="Q341" s="151" t="str">
        <f>VLOOKUP(L341,'SAP Data'!$A$7:$B$1304,2,FALSE)</f>
        <v>WA ENERGY EFFICIENCY</v>
      </c>
      <c r="S341" s="165" t="s">
        <v>3501</v>
      </c>
      <c r="T341" s="164" t="s">
        <v>3502</v>
      </c>
      <c r="U341" s="16" t="str">
        <f t="shared" si="84"/>
        <v>186380</v>
      </c>
      <c r="V341" s="174">
        <v>23</v>
      </c>
      <c r="W341" s="175" t="s">
        <v>3741</v>
      </c>
      <c r="X341" s="264" t="str">
        <f t="shared" si="85"/>
        <v>Other Deferred Debits</v>
      </c>
    </row>
    <row r="342" spans="1:24" x14ac:dyDescent="0.25">
      <c r="A342" s="164" t="s">
        <v>778</v>
      </c>
      <c r="B342" s="16">
        <v>29</v>
      </c>
      <c r="C342" s="165" t="s">
        <v>316</v>
      </c>
      <c r="E342" s="179" t="s">
        <v>856</v>
      </c>
      <c r="F342" s="59" t="str">
        <f t="shared" si="69"/>
        <v>186800</v>
      </c>
      <c r="G342" s="180">
        <f t="shared" si="82"/>
        <v>23</v>
      </c>
      <c r="H342" s="59" t="str">
        <f t="shared" si="70"/>
        <v/>
      </c>
      <c r="I342" s="59" t="str">
        <f>IF(H342="ADD",VLOOKUP(F342,'SAP Data'!$A$12:$B$1295,2,FALSE),"")</f>
        <v/>
      </c>
      <c r="J342" s="59"/>
      <c r="K342" s="181">
        <f t="shared" si="71"/>
        <v>23</v>
      </c>
      <c r="L342" s="150" t="s">
        <v>754</v>
      </c>
      <c r="M342" s="59">
        <f t="shared" si="83"/>
        <v>23</v>
      </c>
      <c r="N342" s="59">
        <f t="shared" ref="N342:N418" si="86">IFERROR(M342,"ADD")</f>
        <v>23</v>
      </c>
      <c r="O342" s="59"/>
      <c r="P342" s="59">
        <f t="shared" ref="P342:P418" si="87">IF(O342&gt;0,O342,N342)</f>
        <v>23</v>
      </c>
      <c r="Q342" s="151" t="str">
        <f>VLOOKUP(L342,'SAP Data'!$A$7:$B$1304,2,FALSE)</f>
        <v>AMORT SCH 178 RESID.</v>
      </c>
      <c r="S342" s="165" t="s">
        <v>3614</v>
      </c>
      <c r="T342" s="164" t="s">
        <v>3615</v>
      </c>
      <c r="U342" s="16" t="str">
        <f t="shared" si="84"/>
        <v>186381</v>
      </c>
      <c r="V342" s="174">
        <v>23</v>
      </c>
      <c r="W342" s="175" t="s">
        <v>3741</v>
      </c>
      <c r="X342" s="264" t="str">
        <f t="shared" si="85"/>
        <v>Other Deferred Debits</v>
      </c>
    </row>
    <row r="343" spans="1:24" x14ac:dyDescent="0.25">
      <c r="A343" s="164" t="s">
        <v>780</v>
      </c>
      <c r="B343" s="16">
        <v>23</v>
      </c>
      <c r="C343" s="165" t="s">
        <v>781</v>
      </c>
      <c r="E343" s="179" t="s">
        <v>859</v>
      </c>
      <c r="F343" s="59" t="str">
        <f t="shared" si="69"/>
        <v>186801</v>
      </c>
      <c r="G343" s="180">
        <f t="shared" si="82"/>
        <v>23</v>
      </c>
      <c r="H343" s="59" t="str">
        <f t="shared" si="70"/>
        <v/>
      </c>
      <c r="I343" s="59" t="str">
        <f>IF(H343="ADD",VLOOKUP(F343,'SAP Data'!$A$12:$B$1295,2,FALSE),"")</f>
        <v/>
      </c>
      <c r="J343" s="59"/>
      <c r="K343" s="181">
        <f t="shared" si="71"/>
        <v>23</v>
      </c>
      <c r="L343" s="150" t="s">
        <v>757</v>
      </c>
      <c r="M343" s="59">
        <f t="shared" si="83"/>
        <v>23</v>
      </c>
      <c r="N343" s="59">
        <f t="shared" si="86"/>
        <v>23</v>
      </c>
      <c r="O343" s="59"/>
      <c r="P343" s="59">
        <f t="shared" si="87"/>
        <v>23</v>
      </c>
      <c r="Q343" s="151" t="str">
        <f>VLOOKUP(L343,'SAP Data'!$A$7:$B$1304,2,FALSE)</f>
        <v>WA - AUDIT RESIDENTI</v>
      </c>
      <c r="S343" s="165" t="s">
        <v>776</v>
      </c>
      <c r="T343" s="164" t="s">
        <v>777</v>
      </c>
      <c r="U343" s="16" t="str">
        <f t="shared" si="84"/>
        <v>186420</v>
      </c>
      <c r="V343" s="174">
        <v>23</v>
      </c>
      <c r="W343" s="175">
        <v>23</v>
      </c>
      <c r="X343" s="264" t="str">
        <f t="shared" si="85"/>
        <v>Other Deferred Debits</v>
      </c>
    </row>
    <row r="344" spans="1:24" x14ac:dyDescent="0.25">
      <c r="A344" s="164" t="s">
        <v>783</v>
      </c>
      <c r="B344" s="16">
        <v>23</v>
      </c>
      <c r="C344" s="165" t="s">
        <v>784</v>
      </c>
      <c r="E344" s="179" t="s">
        <v>862</v>
      </c>
      <c r="F344" s="59" t="str">
        <f t="shared" si="69"/>
        <v>186802</v>
      </c>
      <c r="G344" s="180">
        <f t="shared" si="82"/>
        <v>23</v>
      </c>
      <c r="H344" s="59" t="str">
        <f t="shared" si="70"/>
        <v/>
      </c>
      <c r="I344" s="59" t="str">
        <f>IF(H344="ADD",VLOOKUP(F344,'SAP Data'!$A$12:$B$1295,2,FALSE),"")</f>
        <v/>
      </c>
      <c r="J344" s="59"/>
      <c r="K344" s="181">
        <f t="shared" si="71"/>
        <v>23</v>
      </c>
      <c r="L344" s="150" t="s">
        <v>760</v>
      </c>
      <c r="M344" s="59">
        <f t="shared" si="83"/>
        <v>23</v>
      </c>
      <c r="N344" s="59">
        <f t="shared" si="86"/>
        <v>23</v>
      </c>
      <c r="O344" s="59"/>
      <c r="P344" s="59">
        <f t="shared" si="87"/>
        <v>23</v>
      </c>
      <c r="Q344" s="151" t="str">
        <f>VLOOKUP(L344,'SAP Data'!$A$7:$B$1304,2,FALSE)</f>
        <v>WA - LOW INCOME WEAT</v>
      </c>
      <c r="S344" s="165" t="s">
        <v>316</v>
      </c>
      <c r="T344" s="164" t="s">
        <v>779</v>
      </c>
      <c r="U344" s="16" t="str">
        <f t="shared" si="84"/>
        <v>186500</v>
      </c>
      <c r="V344" s="174">
        <v>29</v>
      </c>
      <c r="W344" s="175">
        <v>100</v>
      </c>
      <c r="X344" s="264">
        <f t="shared" si="85"/>
        <v>0</v>
      </c>
    </row>
    <row r="345" spans="1:24" x14ac:dyDescent="0.25">
      <c r="A345" s="164" t="s">
        <v>786</v>
      </c>
      <c r="B345" s="16">
        <v>23</v>
      </c>
      <c r="C345" s="165" t="s">
        <v>787</v>
      </c>
      <c r="E345" s="179" t="s">
        <v>865</v>
      </c>
      <c r="F345" s="59" t="str">
        <f t="shared" si="69"/>
        <v>186803</v>
      </c>
      <c r="G345" s="180">
        <f t="shared" si="82"/>
        <v>23</v>
      </c>
      <c r="H345" s="59" t="str">
        <f t="shared" si="70"/>
        <v/>
      </c>
      <c r="I345" s="59" t="str">
        <f>IF(H345="ADD",VLOOKUP(F345,'SAP Data'!$A$12:$B$1295,2,FALSE),"")</f>
        <v/>
      </c>
      <c r="J345" s="59"/>
      <c r="K345" s="181">
        <f t="shared" si="71"/>
        <v>23</v>
      </c>
      <c r="L345" s="150" t="s">
        <v>763</v>
      </c>
      <c r="M345" s="59">
        <f t="shared" si="83"/>
        <v>23</v>
      </c>
      <c r="N345" s="59">
        <f t="shared" si="86"/>
        <v>23</v>
      </c>
      <c r="O345" s="59"/>
      <c r="P345" s="59">
        <f t="shared" si="87"/>
        <v>23</v>
      </c>
      <c r="Q345" s="151" t="str">
        <f>VLOOKUP(L345,'SAP Data'!$A$7:$B$1304,2,FALSE)</f>
        <v>WA - WA - LIEE AMORT</v>
      </c>
      <c r="S345" s="165" t="s">
        <v>1782</v>
      </c>
      <c r="T345" s="164">
        <v>500139</v>
      </c>
      <c r="U345" s="16" t="str">
        <f t="shared" si="84"/>
        <v/>
      </c>
      <c r="V345" s="174" t="s">
        <v>3741</v>
      </c>
      <c r="W345" s="175" t="s">
        <v>3741</v>
      </c>
      <c r="X345" s="264" t="e">
        <f t="shared" si="85"/>
        <v>#N/A</v>
      </c>
    </row>
    <row r="346" spans="1:24" x14ac:dyDescent="0.25">
      <c r="A346" s="164" t="s">
        <v>332</v>
      </c>
      <c r="B346" s="16">
        <v>23</v>
      </c>
      <c r="C346" s="165" t="s">
        <v>333</v>
      </c>
      <c r="E346" s="179" t="s">
        <v>868</v>
      </c>
      <c r="F346" s="59" t="str">
        <f t="shared" si="69"/>
        <v>186804</v>
      </c>
      <c r="G346" s="180">
        <f t="shared" si="82"/>
        <v>23</v>
      </c>
      <c r="H346" s="59" t="str">
        <f t="shared" si="70"/>
        <v/>
      </c>
      <c r="I346" s="59" t="str">
        <f>IF(H346="ADD",VLOOKUP(F346,'SAP Data'!$A$12:$B$1295,2,FALSE),"")</f>
        <v/>
      </c>
      <c r="J346" s="59"/>
      <c r="K346" s="181">
        <f t="shared" si="71"/>
        <v>23</v>
      </c>
      <c r="L346" s="150" t="s">
        <v>766</v>
      </c>
      <c r="M346" s="59">
        <f t="shared" si="83"/>
        <v>23</v>
      </c>
      <c r="N346" s="59">
        <f t="shared" si="86"/>
        <v>23</v>
      </c>
      <c r="O346" s="59"/>
      <c r="P346" s="59">
        <f t="shared" si="87"/>
        <v>23</v>
      </c>
      <c r="Q346" s="151" t="str">
        <f>VLOOKUP(L346,'SAP Data'!$A$7:$B$1304,2,FALSE)</f>
        <v>AMORT WA DSM</v>
      </c>
      <c r="S346" s="165" t="s">
        <v>781</v>
      </c>
      <c r="T346" s="164" t="s">
        <v>782</v>
      </c>
      <c r="U346" s="16" t="str">
        <f t="shared" si="84"/>
        <v>186630</v>
      </c>
      <c r="V346" s="174">
        <v>23</v>
      </c>
      <c r="W346" s="175">
        <v>101</v>
      </c>
      <c r="X346" s="264" t="str">
        <f t="shared" si="85"/>
        <v>Other Deferred Debits</v>
      </c>
    </row>
    <row r="347" spans="1:24" x14ac:dyDescent="0.25">
      <c r="A347" s="164" t="s">
        <v>335</v>
      </c>
      <c r="B347" s="16">
        <v>23</v>
      </c>
      <c r="C347" s="165" t="s">
        <v>336</v>
      </c>
      <c r="E347" s="179" t="s">
        <v>1643</v>
      </c>
      <c r="F347" s="59" t="str">
        <f t="shared" si="69"/>
        <v>186805</v>
      </c>
      <c r="G347" s="180">
        <f t="shared" si="82"/>
        <v>0</v>
      </c>
      <c r="H347" s="59" t="str">
        <f t="shared" si="70"/>
        <v>ADD</v>
      </c>
      <c r="I347" s="59" t="str">
        <f>IF(H347="ADD",VLOOKUP(F347,'SAP Data'!$A$12:$B$1295,2,FALSE),"")</f>
        <v>N LNG COMP MAINT Amo</v>
      </c>
      <c r="J347" s="59">
        <v>23</v>
      </c>
      <c r="K347" s="181">
        <f t="shared" si="71"/>
        <v>23</v>
      </c>
      <c r="L347" s="184" t="s">
        <v>3829</v>
      </c>
      <c r="M347" s="59">
        <f t="shared" si="83"/>
        <v>23</v>
      </c>
      <c r="N347" s="59">
        <f t="shared" ref="N347:N348" si="88">IFERROR(M347,"ADD")</f>
        <v>23</v>
      </c>
      <c r="O347" s="59"/>
      <c r="P347" s="59">
        <f t="shared" ref="P347:P348" si="89">IF(O347&gt;0,O347,N347)</f>
        <v>23</v>
      </c>
      <c r="Q347" s="151" t="str">
        <f>VLOOKUP(L347,'SAP Data'!$A$7:$B$1304,2,FALSE)</f>
        <v>ENG EFF DEF - HISTOR</v>
      </c>
      <c r="S347" s="165" t="s">
        <v>784</v>
      </c>
      <c r="T347" s="164" t="s">
        <v>785</v>
      </c>
      <c r="U347" s="16" t="str">
        <f t="shared" si="84"/>
        <v>186635</v>
      </c>
      <c r="V347" s="174">
        <v>23</v>
      </c>
      <c r="W347" s="175">
        <v>101</v>
      </c>
      <c r="X347" s="264" t="str">
        <f t="shared" si="85"/>
        <v>Other Deferred Debits</v>
      </c>
    </row>
    <row r="348" spans="1:24" x14ac:dyDescent="0.25">
      <c r="A348" s="164" t="s">
        <v>338</v>
      </c>
      <c r="B348" s="16">
        <v>23</v>
      </c>
      <c r="C348" s="165" t="s">
        <v>339</v>
      </c>
      <c r="E348" s="179" t="s">
        <v>1645</v>
      </c>
      <c r="F348" s="59" t="str">
        <f t="shared" si="69"/>
        <v>186806</v>
      </c>
      <c r="G348" s="180">
        <f t="shared" si="82"/>
        <v>0</v>
      </c>
      <c r="H348" s="59" t="str">
        <f t="shared" si="70"/>
        <v>ADD</v>
      </c>
      <c r="I348" s="59" t="str">
        <f>IF(H348="ADD",VLOOKUP(F348,'SAP Data'!$A$12:$B$1295,2,FALSE),"")</f>
        <v>Mist 500 Compr Main</v>
      </c>
      <c r="J348" s="59">
        <v>23</v>
      </c>
      <c r="K348" s="181">
        <f t="shared" si="71"/>
        <v>23</v>
      </c>
      <c r="L348" s="184" t="s">
        <v>3830</v>
      </c>
      <c r="M348" s="59">
        <f t="shared" si="83"/>
        <v>23</v>
      </c>
      <c r="N348" s="59">
        <f t="shared" si="88"/>
        <v>23</v>
      </c>
      <c r="O348" s="59"/>
      <c r="P348" s="59">
        <f t="shared" si="89"/>
        <v>23</v>
      </c>
      <c r="Q348" s="151" t="str">
        <f>VLOOKUP(L348,'SAP Data'!$A$7:$B$1304,2,FALSE)</f>
        <v>ENG EFF DEF - TRUEUP</v>
      </c>
      <c r="S348" s="165" t="s">
        <v>787</v>
      </c>
      <c r="T348" s="164" t="s">
        <v>788</v>
      </c>
      <c r="U348" s="16" t="str">
        <f t="shared" si="84"/>
        <v>186637</v>
      </c>
      <c r="V348" s="174">
        <v>23</v>
      </c>
      <c r="W348" s="175">
        <v>101</v>
      </c>
      <c r="X348" s="264" t="str">
        <f t="shared" si="85"/>
        <v>Other Deferred Debits</v>
      </c>
    </row>
    <row r="349" spans="1:24" x14ac:dyDescent="0.25">
      <c r="A349" s="164" t="s">
        <v>842</v>
      </c>
      <c r="B349" s="16">
        <v>23</v>
      </c>
      <c r="C349" s="165" t="s">
        <v>843</v>
      </c>
      <c r="E349" s="179" t="s">
        <v>871</v>
      </c>
      <c r="F349" s="59" t="str">
        <f t="shared" si="69"/>
        <v>186808</v>
      </c>
      <c r="G349" s="180">
        <f t="shared" si="82"/>
        <v>23</v>
      </c>
      <c r="H349" s="59" t="str">
        <f t="shared" si="70"/>
        <v/>
      </c>
      <c r="I349" s="59" t="str">
        <f>IF(H349="ADD",VLOOKUP(F349,'SAP Data'!$A$12:$B$1295,2,FALSE),"")</f>
        <v/>
      </c>
      <c r="J349" s="59"/>
      <c r="K349" s="181">
        <f t="shared" si="71"/>
        <v>23</v>
      </c>
      <c r="L349" s="150" t="s">
        <v>769</v>
      </c>
      <c r="M349" s="59">
        <f t="shared" si="83"/>
        <v>23</v>
      </c>
      <c r="N349" s="59">
        <f t="shared" si="86"/>
        <v>23</v>
      </c>
      <c r="O349" s="59"/>
      <c r="P349" s="59">
        <f t="shared" si="87"/>
        <v>23</v>
      </c>
      <c r="Q349" s="151" t="str">
        <f>VLOOKUP(L349,'SAP Data'!$A$7:$B$1304,2,FALSE)</f>
        <v>PENSION BALANCING-OR</v>
      </c>
      <c r="S349" s="165" t="s">
        <v>3616</v>
      </c>
      <c r="T349" s="164" t="s">
        <v>3617</v>
      </c>
      <c r="U349" s="16" t="str">
        <f>IF(T349&gt;30000000,RIGHT(T349,6),"")</f>
        <v>001114</v>
      </c>
      <c r="V349" s="174" t="s">
        <v>3741</v>
      </c>
      <c r="W349" s="175" t="s">
        <v>3741</v>
      </c>
      <c r="X349" s="264" t="e">
        <f t="shared" si="85"/>
        <v>#N/A</v>
      </c>
    </row>
    <row r="350" spans="1:24" x14ac:dyDescent="0.25">
      <c r="A350" s="164" t="s">
        <v>845</v>
      </c>
      <c r="B350" s="16">
        <v>23</v>
      </c>
      <c r="C350" s="165" t="s">
        <v>846</v>
      </c>
      <c r="D350" s="165" t="s">
        <v>872</v>
      </c>
      <c r="E350" s="179" t="s">
        <v>1647</v>
      </c>
      <c r="F350" s="59" t="str">
        <f t="shared" si="69"/>
        <v>186809</v>
      </c>
      <c r="G350" s="180">
        <f t="shared" si="82"/>
        <v>0</v>
      </c>
      <c r="H350" s="59" t="str">
        <f t="shared" si="70"/>
        <v>ADD</v>
      </c>
      <c r="I350" s="59" t="str">
        <f>IF(H350="ADD",VLOOKUP(F350,'SAP Data'!$A$12:$B$1295,2,FALSE),"")</f>
        <v>Mist 600 Comp Amort</v>
      </c>
      <c r="J350" s="59">
        <v>23</v>
      </c>
      <c r="K350" s="181">
        <f t="shared" si="71"/>
        <v>23</v>
      </c>
      <c r="L350" s="150" t="s">
        <v>772</v>
      </c>
      <c r="M350" s="59">
        <f t="shared" si="83"/>
        <v>23</v>
      </c>
      <c r="N350" s="59">
        <f t="shared" si="86"/>
        <v>23</v>
      </c>
      <c r="O350" s="59"/>
      <c r="P350" s="59">
        <f t="shared" si="87"/>
        <v>23</v>
      </c>
      <c r="Q350" s="151" t="str">
        <f>VLOOKUP(L350,'SAP Data'!$A$7:$B$1304,2,FALSE)</f>
        <v>SEC DEFD REG PEN INT</v>
      </c>
      <c r="S350" s="165" t="s">
        <v>1844</v>
      </c>
      <c r="T350" s="164" t="s">
        <v>1845</v>
      </c>
      <c r="U350" s="16" t="str">
        <f t="shared" si="84"/>
        <v>172500</v>
      </c>
      <c r="V350" s="174">
        <v>29</v>
      </c>
      <c r="W350" s="175" t="s">
        <v>3741</v>
      </c>
      <c r="X350" s="264">
        <f t="shared" si="85"/>
        <v>0</v>
      </c>
    </row>
    <row r="351" spans="1:24" x14ac:dyDescent="0.25">
      <c r="A351" s="164" t="s">
        <v>848</v>
      </c>
      <c r="B351" s="16">
        <v>23</v>
      </c>
      <c r="C351" s="165" t="s">
        <v>849</v>
      </c>
      <c r="D351" s="165" t="s">
        <v>509</v>
      </c>
      <c r="E351" s="179" t="s">
        <v>1848</v>
      </c>
      <c r="F351" s="59" t="str">
        <f t="shared" si="69"/>
        <v>186810</v>
      </c>
      <c r="G351" s="180">
        <f t="shared" si="82"/>
        <v>0</v>
      </c>
      <c r="H351" s="59" t="str">
        <f t="shared" si="70"/>
        <v>ADD</v>
      </c>
      <c r="I351" s="59" t="str">
        <f>IF(H351="ADD",VLOOKUP(F351,'SAP Data'!$A$12:$B$1295,2,FALSE),"")</f>
        <v>Mist600Comp Maint-18</v>
      </c>
      <c r="J351" s="59">
        <v>23</v>
      </c>
      <c r="K351" s="181">
        <f t="shared" si="71"/>
        <v>23</v>
      </c>
      <c r="L351" s="150" t="s">
        <v>3557</v>
      </c>
      <c r="M351" s="59">
        <f t="shared" si="83"/>
        <v>23</v>
      </c>
      <c r="N351" s="59">
        <f t="shared" ref="N351:N356" si="90">IFERROR(M351,"ADD")</f>
        <v>23</v>
      </c>
      <c r="O351" s="59">
        <f t="shared" ref="O351:O356" si="91">VLOOKUP(L351,$F$5:$K$962,6,FALSE)</f>
        <v>23</v>
      </c>
      <c r="P351" s="59">
        <f t="shared" ref="P351:P356" si="92">IF(O351&gt;0,O351,N351)</f>
        <v>23</v>
      </c>
      <c r="Q351" s="151" t="str">
        <f>VLOOKUP(L351,'SAP Data'!$A$7:$B$1304,2,FALSE)</f>
        <v>MLT FAM SCHD405 PMTS</v>
      </c>
      <c r="S351" s="165" t="s">
        <v>3618</v>
      </c>
      <c r="T351" s="164" t="s">
        <v>3619</v>
      </c>
      <c r="U351" s="16" t="str">
        <f t="shared" si="84"/>
        <v>172501</v>
      </c>
      <c r="V351" s="174">
        <v>29</v>
      </c>
      <c r="W351" s="175" t="s">
        <v>3741</v>
      </c>
      <c r="X351" s="264">
        <f t="shared" si="85"/>
        <v>0</v>
      </c>
    </row>
    <row r="352" spans="1:24" x14ac:dyDescent="0.25">
      <c r="A352" s="164" t="s">
        <v>851</v>
      </c>
      <c r="B352" s="16">
        <v>23</v>
      </c>
      <c r="C352" s="165" t="s">
        <v>852</v>
      </c>
      <c r="D352" s="165" t="s">
        <v>512</v>
      </c>
      <c r="E352" s="179" t="s">
        <v>1849</v>
      </c>
      <c r="F352" s="59" t="str">
        <f t="shared" si="69"/>
        <v>186811</v>
      </c>
      <c r="G352" s="180">
        <f t="shared" si="82"/>
        <v>0</v>
      </c>
      <c r="H352" s="59" t="str">
        <f t="shared" si="70"/>
        <v>ADD</v>
      </c>
      <c r="I352" s="59" t="str">
        <f>IF(H352="ADD",VLOOKUP(F352,'SAP Data'!$A$12:$B$1295,2,FALSE),"")</f>
        <v>Mist 600 Comp Amort</v>
      </c>
      <c r="J352" s="59">
        <v>23</v>
      </c>
      <c r="K352" s="181">
        <f t="shared" si="71"/>
        <v>23</v>
      </c>
      <c r="L352" s="183" t="s">
        <v>3656</v>
      </c>
      <c r="M352" s="59">
        <f t="shared" si="83"/>
        <v>23</v>
      </c>
      <c r="N352" s="59">
        <f t="shared" si="90"/>
        <v>23</v>
      </c>
      <c r="O352" s="59">
        <f t="shared" si="91"/>
        <v>23</v>
      </c>
      <c r="P352" s="59">
        <f t="shared" si="92"/>
        <v>23</v>
      </c>
      <c r="Q352" s="151" t="str">
        <f>VLOOKUP(L352,'SAP Data'!$A$7:$B$1304,2,FALSE)</f>
        <v>MLT FAM SCHD4 AMORT</v>
      </c>
      <c r="S352" s="165" t="s">
        <v>1835</v>
      </c>
      <c r="T352" s="164">
        <v>500140</v>
      </c>
      <c r="U352" s="16" t="str">
        <f t="shared" si="84"/>
        <v/>
      </c>
      <c r="V352" s="174" t="s">
        <v>3741</v>
      </c>
      <c r="W352" s="175" t="s">
        <v>3741</v>
      </c>
      <c r="X352" s="264" t="e">
        <f t="shared" si="85"/>
        <v>#N/A</v>
      </c>
    </row>
    <row r="353" spans="1:24" x14ac:dyDescent="0.25">
      <c r="A353" s="164" t="s">
        <v>854</v>
      </c>
      <c r="B353" s="16">
        <v>23</v>
      </c>
      <c r="C353" s="165" t="s">
        <v>855</v>
      </c>
      <c r="D353" s="165" t="s">
        <v>515</v>
      </c>
      <c r="E353" s="179" t="s">
        <v>3621</v>
      </c>
      <c r="F353" s="59" t="str">
        <f t="shared" ref="F353:F358" si="93">RIGHT(E353,6)</f>
        <v>186812</v>
      </c>
      <c r="G353" s="180">
        <f t="shared" si="82"/>
        <v>0</v>
      </c>
      <c r="H353" s="59" t="str">
        <f t="shared" ref="H353:H358" si="94">IF(G353=0,"ADD","")</f>
        <v>ADD</v>
      </c>
      <c r="I353" s="59" t="str">
        <f>IF(H353="ADD",VLOOKUP(F353,'SAP Data'!$A$12:$B$1295,2,FALSE),"")</f>
        <v>2019 GC300 COMP COST</v>
      </c>
      <c r="J353" s="59">
        <v>23</v>
      </c>
      <c r="K353" s="181">
        <f t="shared" ref="K353:K358" si="95">IF(G353&gt;0,G353,J353)</f>
        <v>23</v>
      </c>
      <c r="L353" s="150" t="s">
        <v>775</v>
      </c>
      <c r="M353" s="59">
        <f t="shared" si="83"/>
        <v>23</v>
      </c>
      <c r="N353" s="59">
        <f t="shared" si="90"/>
        <v>23</v>
      </c>
      <c r="O353" s="59">
        <f t="shared" si="91"/>
        <v>23</v>
      </c>
      <c r="P353" s="59">
        <f t="shared" si="92"/>
        <v>23</v>
      </c>
      <c r="Q353" s="151" t="str">
        <f>VLOOKUP(L353,'SAP Data'!$A$7:$B$1304,2,FALSE)</f>
        <v>ISS STUDY DEFERRAL</v>
      </c>
      <c r="S353" s="165" t="s">
        <v>1835</v>
      </c>
      <c r="T353" s="164">
        <v>500150</v>
      </c>
      <c r="U353" s="16" t="str">
        <f t="shared" si="84"/>
        <v/>
      </c>
      <c r="V353" s="174" t="s">
        <v>3741</v>
      </c>
      <c r="W353" s="175" t="s">
        <v>3741</v>
      </c>
      <c r="X353" s="264" t="e">
        <f t="shared" si="85"/>
        <v>#N/A</v>
      </c>
    </row>
    <row r="354" spans="1:24" x14ac:dyDescent="0.25">
      <c r="A354" s="164" t="s">
        <v>857</v>
      </c>
      <c r="B354" s="16">
        <v>23</v>
      </c>
      <c r="C354" s="165" t="s">
        <v>858</v>
      </c>
      <c r="E354" s="179" t="s">
        <v>3790</v>
      </c>
      <c r="F354" s="59" t="str">
        <f t="shared" si="93"/>
        <v>186813</v>
      </c>
      <c r="G354" s="180">
        <f t="shared" si="82"/>
        <v>23</v>
      </c>
      <c r="H354" s="59" t="str">
        <f t="shared" si="94"/>
        <v/>
      </c>
      <c r="I354" s="59" t="str">
        <f>IF(H354="ADD",VLOOKUP(F354,'SAP Data'!$A$12:$B$1295,2,FALSE),"")</f>
        <v/>
      </c>
      <c r="J354" s="59">
        <v>23</v>
      </c>
      <c r="K354" s="181">
        <f t="shared" si="95"/>
        <v>23</v>
      </c>
      <c r="L354" s="184" t="s">
        <v>3831</v>
      </c>
      <c r="M354" s="59">
        <f t="shared" si="83"/>
        <v>23</v>
      </c>
      <c r="N354" s="59">
        <f t="shared" si="90"/>
        <v>23</v>
      </c>
      <c r="O354" s="59">
        <f t="shared" si="91"/>
        <v>23</v>
      </c>
      <c r="P354" s="59">
        <f t="shared" si="92"/>
        <v>23</v>
      </c>
      <c r="Q354" s="151" t="str">
        <f>VLOOKUP(L354,'SAP Data'!$A$7:$B$1304,2,FALSE)</f>
        <v>DEF ISS OPTM STU AMR</v>
      </c>
      <c r="S354" s="165" t="s">
        <v>790</v>
      </c>
      <c r="T354" s="164" t="s">
        <v>791</v>
      </c>
      <c r="U354" s="16" t="str">
        <f t="shared" si="84"/>
        <v>123020</v>
      </c>
      <c r="V354" s="174">
        <v>17</v>
      </c>
      <c r="W354" s="175">
        <v>17</v>
      </c>
      <c r="X354" s="264" t="str">
        <f t="shared" si="85"/>
        <v>Non-Utility Property</v>
      </c>
    </row>
    <row r="355" spans="1:24" x14ac:dyDescent="0.25">
      <c r="A355" s="164" t="s">
        <v>860</v>
      </c>
      <c r="B355" s="16">
        <v>23</v>
      </c>
      <c r="C355" s="165" t="s">
        <v>861</v>
      </c>
      <c r="E355" s="179" t="s">
        <v>3623</v>
      </c>
      <c r="F355" s="59" t="str">
        <f t="shared" si="93"/>
        <v>186814</v>
      </c>
      <c r="G355" s="180">
        <f t="shared" si="82"/>
        <v>0</v>
      </c>
      <c r="H355" s="59" t="str">
        <f t="shared" si="94"/>
        <v>ADD</v>
      </c>
      <c r="I355" s="59" t="str">
        <f>IF(H355="ADD",VLOOKUP(F355,'SAP Data'!$A$12:$B$1295,2,FALSE),"")</f>
        <v>2019 GC400 COMP COST</v>
      </c>
      <c r="J355" s="59">
        <v>23</v>
      </c>
      <c r="K355" s="181">
        <f t="shared" si="95"/>
        <v>23</v>
      </c>
      <c r="L355" s="150" t="s">
        <v>778</v>
      </c>
      <c r="M355" s="59">
        <f t="shared" si="83"/>
        <v>29</v>
      </c>
      <c r="N355" s="59">
        <f t="shared" si="90"/>
        <v>29</v>
      </c>
      <c r="O355" s="59">
        <f t="shared" si="91"/>
        <v>29</v>
      </c>
      <c r="P355" s="59">
        <f t="shared" si="92"/>
        <v>29</v>
      </c>
      <c r="Q355" s="151" t="str">
        <f>VLOOKUP(L355,'SAP Data'!$A$7:$B$1304,2,FALSE)</f>
        <v>ASSET CONS. RECLASS</v>
      </c>
      <c r="S355" s="165" t="s">
        <v>793</v>
      </c>
      <c r="T355" s="164" t="s">
        <v>794</v>
      </c>
      <c r="U355" s="16" t="str">
        <f t="shared" si="84"/>
        <v>124040</v>
      </c>
      <c r="V355" s="174">
        <v>17</v>
      </c>
      <c r="W355" s="175">
        <v>17</v>
      </c>
      <c r="X355" s="264" t="str">
        <f t="shared" si="85"/>
        <v>Non-Utility Property</v>
      </c>
    </row>
    <row r="356" spans="1:24" x14ac:dyDescent="0.25">
      <c r="A356" s="164" t="s">
        <v>863</v>
      </c>
      <c r="B356" s="16">
        <v>23</v>
      </c>
      <c r="C356" s="165" t="s">
        <v>864</v>
      </c>
      <c r="E356" s="179" t="s">
        <v>3792</v>
      </c>
      <c r="F356" s="59" t="str">
        <f t="shared" si="93"/>
        <v>186815</v>
      </c>
      <c r="G356" s="180">
        <f t="shared" si="82"/>
        <v>23</v>
      </c>
      <c r="H356" s="59" t="str">
        <f t="shared" si="94"/>
        <v/>
      </c>
      <c r="I356" s="59" t="str">
        <f>IF(H356="ADD",VLOOKUP(F356,'SAP Data'!$A$12:$B$1295,2,FALSE),"")</f>
        <v/>
      </c>
      <c r="J356" s="59">
        <v>23</v>
      </c>
      <c r="K356" s="181">
        <f t="shared" si="95"/>
        <v>23</v>
      </c>
      <c r="L356" s="150" t="s">
        <v>1834</v>
      </c>
      <c r="M356" s="59" t="e">
        <f t="shared" si="83"/>
        <v>#N/A</v>
      </c>
      <c r="N356" s="59" t="str">
        <f t="shared" si="90"/>
        <v>ADD</v>
      </c>
      <c r="O356" s="59" t="e">
        <f t="shared" si="91"/>
        <v>#N/A</v>
      </c>
      <c r="P356" s="59" t="e">
        <f t="shared" si="92"/>
        <v>#N/A</v>
      </c>
      <c r="Q356" s="151" t="str">
        <f>VLOOKUP(L356,'SAP Data'!$A$7:$B$1304,2,FALSE)</f>
        <v>FV OF DERIVATIVES -</v>
      </c>
      <c r="S356" s="165" t="s">
        <v>796</v>
      </c>
      <c r="T356" s="164" t="s">
        <v>797</v>
      </c>
      <c r="U356" s="16" t="str">
        <f t="shared" si="84"/>
        <v>124059</v>
      </c>
      <c r="V356" s="174">
        <v>17</v>
      </c>
      <c r="W356" s="175">
        <v>17</v>
      </c>
      <c r="X356" s="264" t="str">
        <f t="shared" si="85"/>
        <v>Non-Utility Property</v>
      </c>
    </row>
    <row r="357" spans="1:24" x14ac:dyDescent="0.25">
      <c r="A357" s="164" t="s">
        <v>866</v>
      </c>
      <c r="B357" s="16">
        <v>23</v>
      </c>
      <c r="C357" s="165" t="s">
        <v>867</v>
      </c>
      <c r="E357" s="179" t="s">
        <v>3625</v>
      </c>
      <c r="F357" s="59" t="str">
        <f t="shared" si="93"/>
        <v>186816</v>
      </c>
      <c r="G357" s="180">
        <f t="shared" si="82"/>
        <v>0</v>
      </c>
      <c r="H357" s="59" t="str">
        <f t="shared" si="94"/>
        <v>ADD</v>
      </c>
      <c r="I357" s="59" t="str">
        <f>IF(H357="ADD",VLOOKUP(F357,'SAP Data'!$A$12:$B$1295,2,FALSE),"")</f>
        <v>2019 GC500 COMP COST</v>
      </c>
      <c r="J357" s="59">
        <v>23</v>
      </c>
      <c r="K357" s="181">
        <f t="shared" si="95"/>
        <v>23</v>
      </c>
      <c r="L357" s="150" t="s">
        <v>780</v>
      </c>
      <c r="M357" s="59">
        <f t="shared" si="83"/>
        <v>23</v>
      </c>
      <c r="N357" s="59">
        <f t="shared" si="86"/>
        <v>23</v>
      </c>
      <c r="O357" s="59"/>
      <c r="P357" s="59">
        <f t="shared" si="87"/>
        <v>23</v>
      </c>
      <c r="Q357" s="151" t="str">
        <f>VLOOKUP(L357,'SAP Data'!$A$7:$B$1304,2,FALSE)</f>
        <v>FAS133 L.T. GAIN SW&amp;</v>
      </c>
      <c r="S357" s="165" t="s">
        <v>799</v>
      </c>
      <c r="T357" s="164" t="s">
        <v>800</v>
      </c>
      <c r="U357" s="16" t="str">
        <f t="shared" si="84"/>
        <v>124301</v>
      </c>
      <c r="V357" s="174">
        <v>23</v>
      </c>
      <c r="W357" s="175">
        <v>29</v>
      </c>
      <c r="X357" s="264" t="str">
        <f t="shared" si="85"/>
        <v>Other Deferred Debits</v>
      </c>
    </row>
    <row r="358" spans="1:24" x14ac:dyDescent="0.25">
      <c r="A358" s="164" t="s">
        <v>869</v>
      </c>
      <c r="B358" s="16">
        <v>23</v>
      </c>
      <c r="C358" s="165" t="s">
        <v>870</v>
      </c>
      <c r="E358" s="179" t="s">
        <v>3627</v>
      </c>
      <c r="F358" s="59" t="str">
        <f t="shared" si="93"/>
        <v>186818</v>
      </c>
      <c r="G358" s="180">
        <f t="shared" si="82"/>
        <v>0</v>
      </c>
      <c r="H358" s="59" t="str">
        <f t="shared" si="94"/>
        <v>ADD</v>
      </c>
      <c r="I358" s="59" t="str">
        <f>IF(H358="ADD",VLOOKUP(F358,'SAP Data'!$A$12:$B$1295,2,FALSE),"")</f>
        <v>2019 GC600 COMP COST</v>
      </c>
      <c r="J358" s="59">
        <v>23</v>
      </c>
      <c r="K358" s="181">
        <f t="shared" si="95"/>
        <v>23</v>
      </c>
      <c r="L358" s="150" t="s">
        <v>783</v>
      </c>
      <c r="M358" s="59">
        <f t="shared" si="83"/>
        <v>23</v>
      </c>
      <c r="N358" s="59">
        <f t="shared" si="86"/>
        <v>23</v>
      </c>
      <c r="O358" s="59"/>
      <c r="P358" s="59">
        <f t="shared" si="87"/>
        <v>23</v>
      </c>
      <c r="Q358" s="151" t="str">
        <f>VLOOKUP(L358,'SAP Data'!$A$7:$B$1304,2,FALSE)</f>
        <v>FAS 133 L.T. GAIN PH</v>
      </c>
      <c r="S358" s="165" t="s">
        <v>1838</v>
      </c>
      <c r="T358" s="164">
        <v>500151</v>
      </c>
      <c r="U358" s="16" t="str">
        <f t="shared" si="84"/>
        <v/>
      </c>
      <c r="V358" s="174" t="s">
        <v>3741</v>
      </c>
      <c r="W358" s="175" t="s">
        <v>3741</v>
      </c>
      <c r="X358" s="264" t="e">
        <f t="shared" si="85"/>
        <v>#N/A</v>
      </c>
    </row>
    <row r="359" spans="1:24" x14ac:dyDescent="0.25">
      <c r="A359" s="164">
        <v>186812</v>
      </c>
      <c r="E359" s="179" t="s">
        <v>874</v>
      </c>
      <c r="F359" s="59" t="str">
        <f t="shared" si="69"/>
        <v>186900</v>
      </c>
      <c r="G359" s="180">
        <f t="shared" si="82"/>
        <v>0</v>
      </c>
      <c r="H359" s="59" t="str">
        <f t="shared" si="70"/>
        <v>ADD</v>
      </c>
      <c r="I359" s="59" t="str">
        <f>IF(H359="ADD",VLOOKUP(F359,'SAP Data'!$A$12:$B$1295,2,FALSE),"")</f>
        <v>DELL LEASE DEFERRED</v>
      </c>
      <c r="J359" s="59"/>
      <c r="K359" s="181">
        <f t="shared" si="71"/>
        <v>0</v>
      </c>
      <c r="L359" s="150" t="s">
        <v>786</v>
      </c>
      <c r="M359" s="59">
        <f t="shared" si="83"/>
        <v>23</v>
      </c>
      <c r="N359" s="59">
        <f t="shared" si="86"/>
        <v>23</v>
      </c>
      <c r="O359" s="59"/>
      <c r="P359" s="59">
        <f t="shared" si="87"/>
        <v>23</v>
      </c>
      <c r="Q359" s="151" t="str">
        <f>VLOOKUP(L359,'SAP Data'!$A$7:$B$1304,2,FALSE)</f>
        <v>PHYSICAL OPT-LT GAIN</v>
      </c>
      <c r="S359" s="165" t="s">
        <v>802</v>
      </c>
      <c r="T359" s="164" t="s">
        <v>803</v>
      </c>
      <c r="U359" s="16" t="str">
        <f t="shared" si="84"/>
        <v>124100</v>
      </c>
      <c r="V359" s="174">
        <v>23</v>
      </c>
      <c r="W359" s="175">
        <v>23</v>
      </c>
      <c r="X359" s="264" t="str">
        <f t="shared" si="85"/>
        <v>Other Deferred Debits</v>
      </c>
    </row>
    <row r="360" spans="1:24" x14ac:dyDescent="0.25">
      <c r="A360" s="164">
        <v>186813</v>
      </c>
      <c r="B360" s="16">
        <v>23</v>
      </c>
      <c r="C360" s="165" t="s">
        <v>3789</v>
      </c>
      <c r="E360" s="179" t="s">
        <v>877</v>
      </c>
      <c r="F360" s="59" t="str">
        <f t="shared" si="69"/>
        <v>199998</v>
      </c>
      <c r="G360" s="180">
        <f t="shared" si="82"/>
        <v>29</v>
      </c>
      <c r="H360" s="59" t="str">
        <f t="shared" si="70"/>
        <v/>
      </c>
      <c r="I360" s="59" t="str">
        <f>IF(H360="ADD",VLOOKUP(F360,'SAP Data'!$A$12:$B$1295,2,FALSE),"")</f>
        <v/>
      </c>
      <c r="J360" s="59"/>
      <c r="K360" s="181">
        <f t="shared" si="71"/>
        <v>29</v>
      </c>
      <c r="L360" s="150" t="s">
        <v>1836</v>
      </c>
      <c r="M360" s="59" t="e">
        <f t="shared" si="83"/>
        <v>#N/A</v>
      </c>
      <c r="N360" s="59" t="str">
        <f t="shared" si="86"/>
        <v>ADD</v>
      </c>
      <c r="O360" s="59"/>
      <c r="P360" s="59" t="str">
        <f t="shared" si="87"/>
        <v>ADD</v>
      </c>
      <c r="Q360" s="151" t="str">
        <f>VLOOKUP(L360,'SAP Data'!$A$7:$B$1304,2,FALSE)</f>
        <v>OTHER INVESTMENTS</v>
      </c>
      <c r="S360" s="165" t="s">
        <v>805</v>
      </c>
      <c r="T360" s="164" t="s">
        <v>806</v>
      </c>
      <c r="U360" s="16" t="str">
        <f t="shared" si="84"/>
        <v>124101</v>
      </c>
      <c r="V360" s="174">
        <v>23</v>
      </c>
      <c r="W360" s="175">
        <v>23</v>
      </c>
      <c r="X360" s="264" t="str">
        <f t="shared" si="85"/>
        <v>Other Deferred Debits</v>
      </c>
    </row>
    <row r="361" spans="1:24" x14ac:dyDescent="0.25">
      <c r="A361" s="164">
        <v>186814</v>
      </c>
      <c r="C361" s="165" t="s">
        <v>3622</v>
      </c>
      <c r="E361" s="179" t="s">
        <v>880</v>
      </c>
      <c r="F361" s="59" t="str">
        <f t="shared" ref="F361:F425" si="96">RIGHT(E361,6)</f>
        <v>199999</v>
      </c>
      <c r="G361" s="180">
        <f t="shared" si="82"/>
        <v>29</v>
      </c>
      <c r="H361" s="59" t="str">
        <f t="shared" ref="H361:H425" si="97">IF(G361=0,"ADD","")</f>
        <v/>
      </c>
      <c r="I361" s="59" t="str">
        <f>IF(H361="ADD",VLOOKUP(F361,'SAP Data'!$A$12:$B$1295,2,FALSE),"")</f>
        <v/>
      </c>
      <c r="J361" s="59"/>
      <c r="K361" s="181">
        <f t="shared" ref="K361:K425" si="98">IF(G361&gt;0,G361,J361)</f>
        <v>29</v>
      </c>
      <c r="L361" s="150" t="s">
        <v>1837</v>
      </c>
      <c r="M361" s="59" t="e">
        <f t="shared" si="83"/>
        <v>#N/A</v>
      </c>
      <c r="N361" s="59" t="str">
        <f t="shared" si="86"/>
        <v>ADD</v>
      </c>
      <c r="O361" s="59"/>
      <c r="P361" s="59" t="str">
        <f t="shared" si="87"/>
        <v>ADD</v>
      </c>
      <c r="Q361" s="151" t="str">
        <f>VLOOKUP(L361,'SAP Data'!$A$7:$B$1304,2,FALSE)</f>
        <v>OTHER INVESTMENTS</v>
      </c>
      <c r="S361" s="165" t="s">
        <v>808</v>
      </c>
      <c r="T361" s="164" t="s">
        <v>809</v>
      </c>
      <c r="U361" s="16" t="str">
        <f t="shared" si="84"/>
        <v>124102</v>
      </c>
      <c r="V361" s="174">
        <v>23</v>
      </c>
      <c r="W361" s="175">
        <v>23</v>
      </c>
      <c r="X361" s="264" t="str">
        <f t="shared" si="85"/>
        <v>Other Deferred Debits</v>
      </c>
    </row>
    <row r="362" spans="1:24" x14ac:dyDescent="0.25">
      <c r="A362" s="164">
        <v>186815</v>
      </c>
      <c r="B362" s="16">
        <v>23</v>
      </c>
      <c r="C362" s="165" t="s">
        <v>3791</v>
      </c>
      <c r="E362" s="179" t="s">
        <v>883</v>
      </c>
      <c r="F362" s="59" t="str">
        <f t="shared" si="96"/>
        <v>183002</v>
      </c>
      <c r="G362" s="180">
        <f t="shared" si="82"/>
        <v>23</v>
      </c>
      <c r="H362" s="59" t="str">
        <f t="shared" si="97"/>
        <v/>
      </c>
      <c r="I362" s="59" t="str">
        <f>IF(H362="ADD",VLOOKUP(F362,'SAP Data'!$A$12:$B$1295,2,FALSE),"")</f>
        <v/>
      </c>
      <c r="J362" s="59"/>
      <c r="K362" s="181">
        <f t="shared" si="98"/>
        <v>23</v>
      </c>
      <c r="L362" s="150" t="s">
        <v>789</v>
      </c>
      <c r="M362" s="59">
        <f t="shared" si="83"/>
        <v>17</v>
      </c>
      <c r="N362" s="59">
        <f t="shared" si="86"/>
        <v>17</v>
      </c>
      <c r="O362" s="59"/>
      <c r="P362" s="59">
        <f t="shared" si="87"/>
        <v>17</v>
      </c>
      <c r="Q362" s="151" t="str">
        <f>VLOOKUP(L362,'SAP Data'!$A$7:$B$1304,2,FALSE)</f>
        <v>INVEST IN NW BIOGAS</v>
      </c>
      <c r="S362" s="165" t="s">
        <v>811</v>
      </c>
      <c r="T362" s="164" t="s">
        <v>812</v>
      </c>
      <c r="U362" s="16" t="str">
        <f t="shared" si="84"/>
        <v>124103</v>
      </c>
      <c r="V362" s="174">
        <v>23</v>
      </c>
      <c r="W362" s="175">
        <v>23</v>
      </c>
      <c r="X362" s="264" t="str">
        <f t="shared" si="85"/>
        <v>Other Deferred Debits</v>
      </c>
    </row>
    <row r="363" spans="1:24" x14ac:dyDescent="0.25">
      <c r="A363" s="164">
        <v>186816</v>
      </c>
      <c r="E363" s="179" t="s">
        <v>886</v>
      </c>
      <c r="F363" s="59" t="str">
        <f t="shared" si="96"/>
        <v>184000</v>
      </c>
      <c r="G363" s="180">
        <f t="shared" si="82"/>
        <v>29</v>
      </c>
      <c r="H363" s="59" t="str">
        <f t="shared" si="97"/>
        <v/>
      </c>
      <c r="I363" s="59" t="str">
        <f>IF(H363="ADD",VLOOKUP(F363,'SAP Data'!$A$12:$B$1295,2,FALSE),"")</f>
        <v/>
      </c>
      <c r="J363" s="59"/>
      <c r="K363" s="181">
        <f t="shared" si="98"/>
        <v>29</v>
      </c>
      <c r="L363" s="150" t="s">
        <v>792</v>
      </c>
      <c r="M363" s="59">
        <f t="shared" si="83"/>
        <v>17</v>
      </c>
      <c r="N363" s="59">
        <f t="shared" si="86"/>
        <v>17</v>
      </c>
      <c r="O363" s="59"/>
      <c r="P363" s="59">
        <f t="shared" si="87"/>
        <v>17</v>
      </c>
      <c r="Q363" s="151" t="str">
        <f>VLOOKUP(L363,'SAP Data'!$A$7:$B$1304,2,FALSE)</f>
        <v>INVEST - NW BIOGAS</v>
      </c>
      <c r="S363" s="165" t="s">
        <v>814</v>
      </c>
      <c r="T363" s="164" t="s">
        <v>815</v>
      </c>
      <c r="U363" s="16" t="str">
        <f t="shared" si="84"/>
        <v>124104</v>
      </c>
      <c r="V363" s="174">
        <v>23</v>
      </c>
      <c r="W363" s="175">
        <v>23</v>
      </c>
      <c r="X363" s="264" t="str">
        <f t="shared" si="85"/>
        <v>Other Deferred Debits</v>
      </c>
    </row>
    <row r="364" spans="1:24" x14ac:dyDescent="0.25">
      <c r="A364" s="164">
        <v>186818</v>
      </c>
      <c r="E364" s="179" t="s">
        <v>889</v>
      </c>
      <c r="F364" s="59" t="str">
        <f t="shared" si="96"/>
        <v>184100</v>
      </c>
      <c r="G364" s="180">
        <f t="shared" si="82"/>
        <v>29</v>
      </c>
      <c r="H364" s="59" t="str">
        <f t="shared" si="97"/>
        <v/>
      </c>
      <c r="I364" s="59" t="str">
        <f>IF(H364="ADD",VLOOKUP(F364,'SAP Data'!$A$12:$B$1295,2,FALSE),"")</f>
        <v/>
      </c>
      <c r="J364" s="59"/>
      <c r="K364" s="181">
        <f t="shared" si="98"/>
        <v>29</v>
      </c>
      <c r="L364" s="150" t="s">
        <v>795</v>
      </c>
      <c r="M364" s="59">
        <f t="shared" si="83"/>
        <v>17</v>
      </c>
      <c r="N364" s="59">
        <f t="shared" si="86"/>
        <v>17</v>
      </c>
      <c r="O364" s="59"/>
      <c r="P364" s="59">
        <f t="shared" si="87"/>
        <v>17</v>
      </c>
      <c r="Q364" s="151" t="str">
        <f>VLOOKUP(L364,'SAP Data'!$A$7:$B$1304,2,FALSE)</f>
        <v>INVEST - PALOMAR PIP</v>
      </c>
      <c r="S364" s="165" t="s">
        <v>802</v>
      </c>
      <c r="T364" s="164" t="s">
        <v>817</v>
      </c>
      <c r="U364" s="16" t="str">
        <f t="shared" si="84"/>
        <v>124107</v>
      </c>
      <c r="V364" s="174">
        <v>23</v>
      </c>
      <c r="W364" s="175">
        <v>23</v>
      </c>
      <c r="X364" s="264" t="str">
        <f t="shared" si="85"/>
        <v>Other Deferred Debits</v>
      </c>
    </row>
    <row r="365" spans="1:24" x14ac:dyDescent="0.25">
      <c r="A365" s="281">
        <v>186820</v>
      </c>
      <c r="B365" s="143"/>
      <c r="C365" s="265" t="s">
        <v>3752</v>
      </c>
      <c r="E365" s="179" t="s">
        <v>892</v>
      </c>
      <c r="F365" s="59" t="str">
        <f t="shared" si="96"/>
        <v>184900</v>
      </c>
      <c r="G365" s="180">
        <f t="shared" si="82"/>
        <v>29</v>
      </c>
      <c r="H365" s="59" t="str">
        <f t="shared" si="97"/>
        <v/>
      </c>
      <c r="I365" s="59" t="str">
        <f>IF(H365="ADD",VLOOKUP(F365,'SAP Data'!$A$12:$B$1295,2,FALSE),"")</f>
        <v/>
      </c>
      <c r="J365" s="59"/>
      <c r="K365" s="181">
        <f t="shared" si="98"/>
        <v>29</v>
      </c>
      <c r="L365" s="150" t="s">
        <v>798</v>
      </c>
      <c r="M365" s="59">
        <f t="shared" si="83"/>
        <v>23</v>
      </c>
      <c r="N365" s="59">
        <f t="shared" si="86"/>
        <v>23</v>
      </c>
      <c r="O365" s="59"/>
      <c r="P365" s="59">
        <f t="shared" si="87"/>
        <v>23</v>
      </c>
      <c r="Q365" s="151" t="str">
        <f>VLOOKUP(L365,'SAP Data'!$A$7:$B$1304,2,FALSE)</f>
        <v>INVEST - VANCOUVER</v>
      </c>
      <c r="S365" s="165" t="s">
        <v>814</v>
      </c>
      <c r="T365" s="164" t="s">
        <v>819</v>
      </c>
      <c r="U365" s="16" t="str">
        <f t="shared" si="84"/>
        <v>124108</v>
      </c>
      <c r="V365" s="174">
        <v>23</v>
      </c>
      <c r="W365" s="175">
        <v>23</v>
      </c>
      <c r="X365" s="264" t="str">
        <f t="shared" si="85"/>
        <v>Other Deferred Debits</v>
      </c>
    </row>
    <row r="366" spans="1:24" x14ac:dyDescent="0.25">
      <c r="A366" s="164">
        <v>189006</v>
      </c>
      <c r="B366" s="16">
        <v>23</v>
      </c>
      <c r="E366" s="179" t="s">
        <v>895</v>
      </c>
      <c r="F366" s="59" t="str">
        <f t="shared" si="96"/>
        <v>184999</v>
      </c>
      <c r="G366" s="180">
        <f t="shared" si="82"/>
        <v>29</v>
      </c>
      <c r="H366" s="59" t="str">
        <f t="shared" si="97"/>
        <v/>
      </c>
      <c r="I366" s="59" t="str">
        <f>IF(H366="ADD",VLOOKUP(F366,'SAP Data'!$A$12:$B$1295,2,FALSE),"")</f>
        <v/>
      </c>
      <c r="J366" s="59"/>
      <c r="K366" s="181">
        <f t="shared" si="98"/>
        <v>29</v>
      </c>
      <c r="L366" s="150" t="s">
        <v>1839</v>
      </c>
      <c r="M366" s="59" t="e">
        <f t="shared" si="83"/>
        <v>#N/A</v>
      </c>
      <c r="N366" s="59" t="str">
        <f t="shared" si="86"/>
        <v>ADD</v>
      </c>
      <c r="O366" s="59"/>
      <c r="P366" s="59" t="str">
        <f t="shared" si="87"/>
        <v>ADD</v>
      </c>
      <c r="Q366" s="151" t="str">
        <f>VLOOKUP(L366,'SAP Data'!$A$7:$B$1304,2,FALSE)</f>
        <v>INVESTMENT IN LIFE I</v>
      </c>
      <c r="S366" s="165" t="s">
        <v>821</v>
      </c>
      <c r="T366" s="164" t="s">
        <v>822</v>
      </c>
      <c r="U366" s="16" t="str">
        <f t="shared" si="84"/>
        <v>124109</v>
      </c>
      <c r="V366" s="174">
        <v>23</v>
      </c>
      <c r="W366" s="175">
        <v>23</v>
      </c>
      <c r="X366" s="264" t="str">
        <f t="shared" si="85"/>
        <v>Other Deferred Debits</v>
      </c>
    </row>
    <row r="367" spans="1:24" x14ac:dyDescent="0.25">
      <c r="A367" s="164">
        <v>189007</v>
      </c>
      <c r="B367" s="16">
        <v>23</v>
      </c>
      <c r="E367" s="170" t="s">
        <v>898</v>
      </c>
      <c r="F367" s="59" t="str">
        <f t="shared" si="96"/>
        <v>186005</v>
      </c>
      <c r="G367" s="180">
        <f t="shared" si="82"/>
        <v>17</v>
      </c>
      <c r="H367" s="59" t="str">
        <f>IF(G367=0,"ADD","")</f>
        <v/>
      </c>
      <c r="I367" s="59" t="str">
        <f>IF(H367="ADD",VLOOKUP(F367,'SAP Data'!$A$12:$B$1295,2,FALSE),"")</f>
        <v/>
      </c>
      <c r="J367" s="59"/>
      <c r="K367" s="181">
        <f>IF(G367&gt;0,G367,J367)</f>
        <v>17</v>
      </c>
      <c r="L367" s="150" t="s">
        <v>801</v>
      </c>
      <c r="M367" s="59">
        <f t="shared" si="83"/>
        <v>23</v>
      </c>
      <c r="N367" s="59">
        <f t="shared" si="86"/>
        <v>23</v>
      </c>
      <c r="O367" s="59"/>
      <c r="P367" s="59">
        <f t="shared" si="87"/>
        <v>23</v>
      </c>
      <c r="Q367" s="151" t="str">
        <f>VLOOKUP(L367,'SAP Data'!$A$7:$B$1304,2,FALSE)</f>
        <v>CSV EDC LIFE INSUR</v>
      </c>
      <c r="S367" s="165" t="s">
        <v>824</v>
      </c>
      <c r="T367" s="164" t="s">
        <v>825</v>
      </c>
      <c r="U367" s="16" t="str">
        <f t="shared" si="84"/>
        <v>124110</v>
      </c>
      <c r="V367" s="174">
        <v>23</v>
      </c>
      <c r="W367" s="175">
        <v>23</v>
      </c>
      <c r="X367" s="264" t="str">
        <f t="shared" si="85"/>
        <v>Other Deferred Debits</v>
      </c>
    </row>
    <row r="368" spans="1:24" x14ac:dyDescent="0.25">
      <c r="A368" s="164">
        <v>189008</v>
      </c>
      <c r="B368" s="16">
        <v>23</v>
      </c>
      <c r="E368" s="170" t="s">
        <v>901</v>
      </c>
      <c r="F368" s="59" t="str">
        <f t="shared" si="96"/>
        <v>186006</v>
      </c>
      <c r="G368" s="180">
        <f t="shared" si="82"/>
        <v>17</v>
      </c>
      <c r="H368" s="59" t="str">
        <f>IF(G368=0,"ADD","")</f>
        <v/>
      </c>
      <c r="I368" s="59" t="str">
        <f>IF(H368="ADD",VLOOKUP(F368,'SAP Data'!$A$12:$B$1295,2,FALSE),"")</f>
        <v/>
      </c>
      <c r="J368" s="59"/>
      <c r="K368" s="181">
        <f>IF(G368&gt;0,G368,J368)</f>
        <v>17</v>
      </c>
      <c r="L368" s="150" t="s">
        <v>804</v>
      </c>
      <c r="M368" s="59">
        <f t="shared" si="83"/>
        <v>23</v>
      </c>
      <c r="N368" s="59">
        <f t="shared" si="86"/>
        <v>23</v>
      </c>
      <c r="O368" s="59"/>
      <c r="P368" s="59">
        <f t="shared" si="87"/>
        <v>23</v>
      </c>
      <c r="Q368" s="151" t="str">
        <f>VLOOKUP(L368,'SAP Data'!$A$7:$B$1304,2,FALSE)</f>
        <v>CSV DDC W/ TOLI</v>
      </c>
      <c r="S368" s="165" t="s">
        <v>824</v>
      </c>
      <c r="T368" s="164" t="s">
        <v>827</v>
      </c>
      <c r="U368" s="16" t="str">
        <f t="shared" si="84"/>
        <v>124111</v>
      </c>
      <c r="V368" s="174">
        <v>23</v>
      </c>
      <c r="W368" s="175">
        <v>23</v>
      </c>
      <c r="X368" s="264" t="str">
        <f t="shared" si="85"/>
        <v>Other Deferred Debits</v>
      </c>
    </row>
    <row r="369" spans="1:24" x14ac:dyDescent="0.25">
      <c r="A369" s="164" t="s">
        <v>518</v>
      </c>
      <c r="B369" s="16">
        <v>23</v>
      </c>
      <c r="C369" s="165" t="s">
        <v>519</v>
      </c>
      <c r="E369" s="170" t="s">
        <v>904</v>
      </c>
      <c r="F369" s="59" t="str">
        <f t="shared" si="96"/>
        <v>186008</v>
      </c>
      <c r="G369" s="180">
        <f t="shared" si="82"/>
        <v>23</v>
      </c>
      <c r="H369" s="59" t="str">
        <f>IF(G369=0,"ADD","")</f>
        <v/>
      </c>
      <c r="I369" s="59" t="str">
        <f>IF(H369="ADD",VLOOKUP(F369,'SAP Data'!$A$12:$B$1295,2,FALSE),"")</f>
        <v/>
      </c>
      <c r="J369" s="59"/>
      <c r="K369" s="181">
        <f>IF(G369&gt;0,G369,J369)</f>
        <v>23</v>
      </c>
      <c r="L369" s="150" t="s">
        <v>807</v>
      </c>
      <c r="M369" s="59">
        <f t="shared" si="83"/>
        <v>23</v>
      </c>
      <c r="N369" s="59">
        <f t="shared" si="86"/>
        <v>23</v>
      </c>
      <c r="O369" s="59"/>
      <c r="P369" s="59">
        <f t="shared" si="87"/>
        <v>23</v>
      </c>
      <c r="Q369" s="151" t="str">
        <f>VLOOKUP(L369,'SAP Data'!$A$7:$B$1304,2,FALSE)</f>
        <v>CSV COLI 6/19 YE</v>
      </c>
      <c r="S369" s="165" t="s">
        <v>829</v>
      </c>
      <c r="T369" s="164" t="s">
        <v>830</v>
      </c>
      <c r="U369" s="16" t="str">
        <f t="shared" si="84"/>
        <v>124112</v>
      </c>
      <c r="V369" s="174">
        <v>23</v>
      </c>
      <c r="W369" s="175">
        <v>23</v>
      </c>
      <c r="X369" s="264" t="str">
        <f t="shared" si="85"/>
        <v>Other Deferred Debits</v>
      </c>
    </row>
    <row r="370" spans="1:24" x14ac:dyDescent="0.25">
      <c r="A370" s="164" t="s">
        <v>610</v>
      </c>
      <c r="B370" s="16">
        <v>22</v>
      </c>
      <c r="C370" s="165" t="s">
        <v>611</v>
      </c>
      <c r="E370" s="170" t="s">
        <v>907</v>
      </c>
      <c r="F370" s="59" t="str">
        <f t="shared" si="96"/>
        <v>186021</v>
      </c>
      <c r="G370" s="180">
        <f t="shared" si="82"/>
        <v>23</v>
      </c>
      <c r="H370" s="59" t="str">
        <f>IF(G370=0,"ADD","")</f>
        <v/>
      </c>
      <c r="I370" s="59" t="str">
        <f>IF(H370="ADD",VLOOKUP(F370,'SAP Data'!$A$12:$B$1295,2,FALSE),"")</f>
        <v/>
      </c>
      <c r="J370" s="59"/>
      <c r="K370" s="181">
        <f>IF(G370&gt;0,G370,J370)</f>
        <v>23</v>
      </c>
      <c r="L370" s="150" t="s">
        <v>810</v>
      </c>
      <c r="M370" s="59">
        <f t="shared" si="83"/>
        <v>23</v>
      </c>
      <c r="N370" s="59">
        <f t="shared" si="86"/>
        <v>23</v>
      </c>
      <c r="O370" s="59"/>
      <c r="P370" s="59">
        <f t="shared" si="87"/>
        <v>23</v>
      </c>
      <c r="Q370" s="151" t="str">
        <f>VLOOKUP(L370,'SAP Data'!$A$7:$B$1304,2,FALSE)</f>
        <v>CSV COLI 12/31 YE</v>
      </c>
      <c r="S370" s="165" t="s">
        <v>829</v>
      </c>
      <c r="T370" s="164" t="s">
        <v>832</v>
      </c>
      <c r="U370" s="16" t="str">
        <f t="shared" si="84"/>
        <v>124113</v>
      </c>
      <c r="V370" s="174">
        <v>23</v>
      </c>
      <c r="W370" s="175">
        <v>23</v>
      </c>
      <c r="X370" s="264" t="str">
        <f t="shared" si="85"/>
        <v>Other Deferred Debits</v>
      </c>
    </row>
    <row r="371" spans="1:24" x14ac:dyDescent="0.25">
      <c r="A371" s="164" t="s">
        <v>613</v>
      </c>
      <c r="B371" s="16">
        <v>22</v>
      </c>
      <c r="C371" s="165" t="s">
        <v>614</v>
      </c>
      <c r="E371" s="179" t="s">
        <v>910</v>
      </c>
      <c r="F371" s="59" t="str">
        <f t="shared" si="96"/>
        <v>186026</v>
      </c>
      <c r="G371" s="180">
        <f t="shared" si="82"/>
        <v>23</v>
      </c>
      <c r="H371" s="59" t="str">
        <f t="shared" si="97"/>
        <v/>
      </c>
      <c r="I371" s="59" t="str">
        <f>IF(H371="ADD",VLOOKUP(F371,'SAP Data'!$A$12:$B$1295,2,FALSE),"")</f>
        <v/>
      </c>
      <c r="J371" s="59"/>
      <c r="K371" s="181">
        <f t="shared" si="98"/>
        <v>23</v>
      </c>
      <c r="L371" s="150" t="s">
        <v>813</v>
      </c>
      <c r="M371" s="59">
        <f t="shared" si="83"/>
        <v>23</v>
      </c>
      <c r="N371" s="59">
        <f t="shared" si="86"/>
        <v>23</v>
      </c>
      <c r="O371" s="59"/>
      <c r="P371" s="59">
        <f t="shared" si="87"/>
        <v>23</v>
      </c>
      <c r="Q371" s="151" t="str">
        <f>VLOOKUP(L371,'SAP Data'!$A$7:$B$1304,2,FALSE)</f>
        <v>CSV ESRIP W/ TOLI</v>
      </c>
      <c r="S371" s="165" t="s">
        <v>1840</v>
      </c>
      <c r="T371" s="164">
        <v>500141</v>
      </c>
      <c r="U371" s="16" t="str">
        <f t="shared" si="84"/>
        <v/>
      </c>
      <c r="V371" s="174" t="s">
        <v>3741</v>
      </c>
      <c r="W371" s="175" t="s">
        <v>3741</v>
      </c>
      <c r="X371" s="264" t="e">
        <f t="shared" si="85"/>
        <v>#N/A</v>
      </c>
    </row>
    <row r="372" spans="1:24" x14ac:dyDescent="0.25">
      <c r="A372" s="164" t="s">
        <v>616</v>
      </c>
      <c r="B372" s="16">
        <v>22</v>
      </c>
      <c r="C372" s="165" t="s">
        <v>617</v>
      </c>
      <c r="E372" s="179" t="s">
        <v>913</v>
      </c>
      <c r="F372" s="59" t="str">
        <f t="shared" si="96"/>
        <v>186028</v>
      </c>
      <c r="G372" s="180">
        <f t="shared" si="82"/>
        <v>23</v>
      </c>
      <c r="H372" s="59" t="str">
        <f t="shared" si="97"/>
        <v/>
      </c>
      <c r="I372" s="59" t="str">
        <f>IF(H372="ADD",VLOOKUP(F372,'SAP Data'!$A$12:$B$1295,2,FALSE),"")</f>
        <v/>
      </c>
      <c r="J372" s="59"/>
      <c r="K372" s="181">
        <f t="shared" si="98"/>
        <v>23</v>
      </c>
      <c r="L372" s="150" t="s">
        <v>816</v>
      </c>
      <c r="M372" s="59">
        <f t="shared" si="83"/>
        <v>23</v>
      </c>
      <c r="N372" s="59">
        <f t="shared" si="86"/>
        <v>23</v>
      </c>
      <c r="O372" s="59"/>
      <c r="P372" s="59">
        <f t="shared" si="87"/>
        <v>23</v>
      </c>
      <c r="Q372" s="151" t="str">
        <f>VLOOKUP(L372,'SAP Data'!$A$7:$B$1304,2,FALSE)</f>
        <v>CSV EDC LIFE INSUR</v>
      </c>
      <c r="S372" s="165" t="s">
        <v>1842</v>
      </c>
      <c r="T372" s="164">
        <v>500153</v>
      </c>
      <c r="U372" s="16" t="str">
        <f t="shared" si="84"/>
        <v/>
      </c>
      <c r="V372" s="174" t="s">
        <v>3741</v>
      </c>
      <c r="W372" s="175" t="s">
        <v>3741</v>
      </c>
      <c r="X372" s="264" t="e">
        <f t="shared" si="85"/>
        <v>#N/A</v>
      </c>
    </row>
    <row r="373" spans="1:24" x14ac:dyDescent="0.25">
      <c r="A373" s="164" t="s">
        <v>619</v>
      </c>
      <c r="B373" s="16">
        <v>22</v>
      </c>
      <c r="C373" s="165" t="s">
        <v>620</v>
      </c>
      <c r="E373" s="179" t="s">
        <v>916</v>
      </c>
      <c r="F373" s="59" t="str">
        <f t="shared" si="96"/>
        <v>186042</v>
      </c>
      <c r="G373" s="180">
        <f t="shared" si="82"/>
        <v>23</v>
      </c>
      <c r="H373" s="59" t="str">
        <f t="shared" si="97"/>
        <v/>
      </c>
      <c r="I373" s="59" t="str">
        <f>IF(H373="ADD",VLOOKUP(F373,'SAP Data'!$A$12:$B$1295,2,FALSE),"")</f>
        <v/>
      </c>
      <c r="J373" s="59"/>
      <c r="K373" s="181">
        <f t="shared" si="98"/>
        <v>23</v>
      </c>
      <c r="L373" s="150" t="s">
        <v>818</v>
      </c>
      <c r="M373" s="59">
        <f t="shared" si="83"/>
        <v>23</v>
      </c>
      <c r="N373" s="59">
        <f t="shared" si="86"/>
        <v>23</v>
      </c>
      <c r="O373" s="59"/>
      <c r="P373" s="59">
        <f t="shared" si="87"/>
        <v>23</v>
      </c>
      <c r="Q373" s="151" t="str">
        <f>VLOOKUP(L373,'SAP Data'!$A$7:$B$1304,2,FALSE)</f>
        <v>CSV ESRIP W/ TOLI</v>
      </c>
      <c r="S373" s="165" t="s">
        <v>834</v>
      </c>
      <c r="T373" s="164" t="s">
        <v>835</v>
      </c>
      <c r="U373" s="16" t="str">
        <f t="shared" si="84"/>
        <v>165900</v>
      </c>
      <c r="V373" s="174">
        <v>29</v>
      </c>
      <c r="W373" s="175">
        <v>29</v>
      </c>
      <c r="X373" s="264">
        <f t="shared" si="85"/>
        <v>0</v>
      </c>
    </row>
    <row r="374" spans="1:24" x14ac:dyDescent="0.25">
      <c r="A374" s="164" t="s">
        <v>622</v>
      </c>
      <c r="B374" s="16">
        <v>22</v>
      </c>
      <c r="C374" s="165" t="s">
        <v>623</v>
      </c>
      <c r="E374" s="179" t="s">
        <v>919</v>
      </c>
      <c r="F374" s="59" t="str">
        <f t="shared" si="96"/>
        <v>186043</v>
      </c>
      <c r="G374" s="180">
        <f t="shared" si="82"/>
        <v>23</v>
      </c>
      <c r="H374" s="59" t="str">
        <f t="shared" si="97"/>
        <v/>
      </c>
      <c r="I374" s="59" t="str">
        <f>IF(H374="ADD",VLOOKUP(F374,'SAP Data'!$A$12:$B$1295,2,FALSE),"")</f>
        <v/>
      </c>
      <c r="J374" s="59"/>
      <c r="K374" s="181">
        <f t="shared" si="98"/>
        <v>23</v>
      </c>
      <c r="L374" s="150" t="s">
        <v>820</v>
      </c>
      <c r="M374" s="59">
        <f t="shared" si="83"/>
        <v>23</v>
      </c>
      <c r="N374" s="59">
        <f t="shared" si="86"/>
        <v>23</v>
      </c>
      <c r="O374" s="59"/>
      <c r="P374" s="59">
        <f t="shared" si="87"/>
        <v>23</v>
      </c>
      <c r="Q374" s="151" t="str">
        <f>VLOOKUP(L374,'SAP Data'!$A$7:$B$1304,2,FALSE)</f>
        <v>CSV TODD LIFE INSUR</v>
      </c>
      <c r="S374" s="165" t="s">
        <v>837</v>
      </c>
      <c r="T374" s="164" t="s">
        <v>838</v>
      </c>
      <c r="U374" s="16" t="str">
        <f t="shared" si="84"/>
        <v>174101</v>
      </c>
      <c r="V374" s="174">
        <v>23</v>
      </c>
      <c r="W374" s="175">
        <v>29</v>
      </c>
      <c r="X374" s="264" t="str">
        <f t="shared" si="85"/>
        <v>Other Deferred Debits</v>
      </c>
    </row>
    <row r="375" spans="1:24" x14ac:dyDescent="0.25">
      <c r="A375" s="164" t="s">
        <v>625</v>
      </c>
      <c r="B375" s="16">
        <v>22</v>
      </c>
      <c r="C375" s="165" t="s">
        <v>626</v>
      </c>
      <c r="E375" s="179" t="s">
        <v>1857</v>
      </c>
      <c r="F375" s="59" t="str">
        <f t="shared" si="96"/>
        <v>234010</v>
      </c>
      <c r="G375" s="180">
        <f t="shared" si="82"/>
        <v>0</v>
      </c>
      <c r="H375" s="59" t="str">
        <f t="shared" si="97"/>
        <v>ADD</v>
      </c>
      <c r="I375" s="59" t="str">
        <f>IF(H375="ADD",VLOOKUP(F375,'SAP Data'!$A$12:$B$1295,2,FALSE),"")</f>
        <v>A/P INTERCO-HLD</v>
      </c>
      <c r="J375" s="59">
        <v>17</v>
      </c>
      <c r="K375" s="181">
        <f t="shared" si="98"/>
        <v>17</v>
      </c>
      <c r="L375" s="150" t="s">
        <v>823</v>
      </c>
      <c r="M375" s="59">
        <f t="shared" si="83"/>
        <v>23</v>
      </c>
      <c r="N375" s="59">
        <f t="shared" si="86"/>
        <v>23</v>
      </c>
      <c r="O375" s="59"/>
      <c r="P375" s="59">
        <f t="shared" si="87"/>
        <v>23</v>
      </c>
      <c r="Q375" s="151" t="str">
        <f>VLOOKUP(L375,'SAP Data'!$A$7:$B$1304,2,FALSE)</f>
        <v>SUP TRUST DC PLAN</v>
      </c>
      <c r="S375" s="165" t="s">
        <v>840</v>
      </c>
      <c r="T375" s="164" t="s">
        <v>841</v>
      </c>
      <c r="U375" s="16" t="str">
        <f t="shared" si="84"/>
        <v>181500</v>
      </c>
      <c r="V375" s="174">
        <v>23</v>
      </c>
      <c r="W375" s="175">
        <v>3</v>
      </c>
      <c r="X375" s="264" t="str">
        <f t="shared" si="85"/>
        <v>Other Deferred Debits</v>
      </c>
    </row>
    <row r="376" spans="1:24" x14ac:dyDescent="0.25">
      <c r="A376" s="164" t="s">
        <v>628</v>
      </c>
      <c r="B376" s="16">
        <v>22</v>
      </c>
      <c r="C376" s="165" t="s">
        <v>629</v>
      </c>
      <c r="E376" s="179" t="s">
        <v>922</v>
      </c>
      <c r="F376" s="59" t="str">
        <f t="shared" si="96"/>
        <v>234042</v>
      </c>
      <c r="G376" s="180">
        <f t="shared" si="82"/>
        <v>17</v>
      </c>
      <c r="H376" s="59" t="str">
        <f t="shared" si="97"/>
        <v/>
      </c>
      <c r="I376" s="59" t="str">
        <f>IF(H376="ADD",VLOOKUP(F376,'SAP Data'!$A$12:$B$1295,2,FALSE),"")</f>
        <v/>
      </c>
      <c r="J376" s="59"/>
      <c r="K376" s="181">
        <f t="shared" si="98"/>
        <v>17</v>
      </c>
      <c r="L376" s="150" t="s">
        <v>826</v>
      </c>
      <c r="M376" s="59">
        <f t="shared" si="83"/>
        <v>23</v>
      </c>
      <c r="N376" s="59">
        <f t="shared" si="86"/>
        <v>23</v>
      </c>
      <c r="O376" s="59"/>
      <c r="P376" s="59">
        <f t="shared" si="87"/>
        <v>23</v>
      </c>
      <c r="Q376" s="151" t="str">
        <f>VLOOKUP(L376,'SAP Data'!$A$7:$B$1304,2,FALSE)</f>
        <v>SUP TRUST DC PLAN</v>
      </c>
      <c r="S376" s="165" t="s">
        <v>1846</v>
      </c>
      <c r="T376" s="164" t="s">
        <v>1847</v>
      </c>
      <c r="U376" s="16" t="str">
        <f t="shared" si="84"/>
        <v>186031</v>
      </c>
      <c r="V376" s="174">
        <v>23</v>
      </c>
      <c r="W376" s="175" t="s">
        <v>3741</v>
      </c>
      <c r="X376" s="264" t="str">
        <f t="shared" si="85"/>
        <v>Other Deferred Debits</v>
      </c>
    </row>
    <row r="377" spans="1:24" x14ac:dyDescent="0.25">
      <c r="A377" s="164" t="s">
        <v>631</v>
      </c>
      <c r="B377" s="16">
        <v>22</v>
      </c>
      <c r="C377" s="165" t="s">
        <v>632</v>
      </c>
      <c r="E377" s="179" t="s">
        <v>1859</v>
      </c>
      <c r="F377" s="59" t="str">
        <f t="shared" si="96"/>
        <v>234800</v>
      </c>
      <c r="G377" s="180">
        <f t="shared" si="82"/>
        <v>0</v>
      </c>
      <c r="H377" s="59" t="str">
        <f t="shared" si="97"/>
        <v>ADD</v>
      </c>
      <c r="I377" s="59" t="str">
        <f>IF(H377="ADD",VLOOKUP(F377,'SAP Data'!$A$12:$B$1295,2,FALSE),"")</f>
        <v>A/P TAX SHARE-HLD</v>
      </c>
      <c r="J377" s="59">
        <v>17</v>
      </c>
      <c r="K377" s="181">
        <f t="shared" si="98"/>
        <v>17</v>
      </c>
      <c r="L377" s="150" t="s">
        <v>828</v>
      </c>
      <c r="M377" s="59">
        <f t="shared" si="83"/>
        <v>23</v>
      </c>
      <c r="N377" s="59">
        <f t="shared" si="86"/>
        <v>23</v>
      </c>
      <c r="O377" s="59"/>
      <c r="P377" s="59">
        <f t="shared" si="87"/>
        <v>23</v>
      </c>
      <c r="Q377" s="151" t="str">
        <f>VLOOKUP(L377,'SAP Data'!$A$7:$B$1304,2,FALSE)</f>
        <v>SUP TRUST SERP PLAN</v>
      </c>
      <c r="S377" s="165" t="s">
        <v>843</v>
      </c>
      <c r="T377" s="164" t="s">
        <v>844</v>
      </c>
      <c r="U377" s="16" t="str">
        <f t="shared" si="84"/>
        <v>186700</v>
      </c>
      <c r="V377" s="174">
        <v>23</v>
      </c>
      <c r="W377" s="175">
        <v>23</v>
      </c>
      <c r="X377" s="264" t="str">
        <f t="shared" si="85"/>
        <v>Other Deferred Debits</v>
      </c>
    </row>
    <row r="378" spans="1:24" x14ac:dyDescent="0.25">
      <c r="A378" s="164" t="s">
        <v>634</v>
      </c>
      <c r="B378" s="16">
        <v>22</v>
      </c>
      <c r="C378" s="165" t="s">
        <v>635</v>
      </c>
      <c r="E378" s="179" t="s">
        <v>925</v>
      </c>
      <c r="F378" s="59" t="str">
        <f t="shared" si="96"/>
        <v>234905</v>
      </c>
      <c r="G378" s="180">
        <f t="shared" si="82"/>
        <v>17</v>
      </c>
      <c r="H378" s="59" t="str">
        <f t="shared" si="97"/>
        <v/>
      </c>
      <c r="I378" s="59" t="str">
        <f>IF(H378="ADD",VLOOKUP(F378,'SAP Data'!$A$12:$B$1295,2,FALSE),"")</f>
        <v/>
      </c>
      <c r="J378" s="59"/>
      <c r="K378" s="181">
        <f t="shared" si="98"/>
        <v>17</v>
      </c>
      <c r="L378" s="150" t="s">
        <v>831</v>
      </c>
      <c r="M378" s="59">
        <f t="shared" si="83"/>
        <v>23</v>
      </c>
      <c r="N378" s="59">
        <f t="shared" si="86"/>
        <v>23</v>
      </c>
      <c r="O378" s="59"/>
      <c r="P378" s="59">
        <f t="shared" si="87"/>
        <v>23</v>
      </c>
      <c r="Q378" s="151" t="str">
        <f>VLOOKUP(L378,'SAP Data'!$A$7:$B$1304,2,FALSE)</f>
        <v>SUP TRUST SERP PLAN</v>
      </c>
      <c r="S378" s="165" t="s">
        <v>846</v>
      </c>
      <c r="T378" s="164" t="s">
        <v>847</v>
      </c>
      <c r="U378" s="16" t="str">
        <f t="shared" si="84"/>
        <v>186701</v>
      </c>
      <c r="V378" s="174">
        <v>23</v>
      </c>
      <c r="W378" s="175">
        <v>23</v>
      </c>
      <c r="X378" s="264" t="str">
        <f t="shared" si="85"/>
        <v>Other Deferred Debits</v>
      </c>
    </row>
    <row r="379" spans="1:24" x14ac:dyDescent="0.25">
      <c r="A379" s="164" t="s">
        <v>637</v>
      </c>
      <c r="B379" s="16">
        <v>22</v>
      </c>
      <c r="C379" s="165" t="s">
        <v>638</v>
      </c>
      <c r="E379" s="179" t="s">
        <v>928</v>
      </c>
      <c r="F379" s="59" t="str">
        <f t="shared" si="96"/>
        <v>234915</v>
      </c>
      <c r="G379" s="180">
        <f t="shared" si="82"/>
        <v>17</v>
      </c>
      <c r="H379" s="59" t="str">
        <f t="shared" si="97"/>
        <v/>
      </c>
      <c r="I379" s="59" t="str">
        <f>IF(H379="ADD",VLOOKUP(F379,'SAP Data'!$A$12:$B$1295,2,FALSE),"")</f>
        <v/>
      </c>
      <c r="J379" s="59"/>
      <c r="K379" s="181">
        <f t="shared" si="98"/>
        <v>17</v>
      </c>
      <c r="L379" s="150" t="s">
        <v>1841</v>
      </c>
      <c r="M379" s="59" t="e">
        <f t="shared" si="83"/>
        <v>#N/A</v>
      </c>
      <c r="N379" s="59" t="str">
        <f t="shared" si="86"/>
        <v>ADD</v>
      </c>
      <c r="O379" s="59"/>
      <c r="P379" s="59" t="str">
        <f t="shared" si="87"/>
        <v>ADD</v>
      </c>
      <c r="Q379" s="151" t="str">
        <f>VLOOKUP(L379,'SAP Data'!$A$7:$B$1304,2,FALSE)</f>
        <v>OTHER ASSETS</v>
      </c>
      <c r="S379" s="165" t="s">
        <v>849</v>
      </c>
      <c r="T379" s="164" t="s">
        <v>850</v>
      </c>
      <c r="U379" s="16" t="str">
        <f t="shared" si="84"/>
        <v>186710</v>
      </c>
      <c r="V379" s="174">
        <v>23</v>
      </c>
      <c r="W379" s="175">
        <v>23</v>
      </c>
      <c r="X379" s="264" t="str">
        <f t="shared" si="85"/>
        <v>Other Deferred Debits</v>
      </c>
    </row>
    <row r="380" spans="1:24" x14ac:dyDescent="0.25">
      <c r="A380" s="164" t="s">
        <v>640</v>
      </c>
      <c r="B380" s="16">
        <v>22</v>
      </c>
      <c r="C380" s="165" t="s">
        <v>641</v>
      </c>
      <c r="E380" s="179" t="s">
        <v>931</v>
      </c>
      <c r="F380" s="59" t="str">
        <f t="shared" si="96"/>
        <v>234920</v>
      </c>
      <c r="G380" s="180">
        <f t="shared" si="82"/>
        <v>17</v>
      </c>
      <c r="H380" s="59" t="str">
        <f t="shared" si="97"/>
        <v/>
      </c>
      <c r="I380" s="59" t="str">
        <f>IF(H380="ADD",VLOOKUP(F380,'SAP Data'!$A$12:$B$1295,2,FALSE),"")</f>
        <v/>
      </c>
      <c r="J380" s="59"/>
      <c r="K380" s="181">
        <f t="shared" si="98"/>
        <v>17</v>
      </c>
      <c r="L380" s="150" t="s">
        <v>1843</v>
      </c>
      <c r="M380" s="59" t="e">
        <f t="shared" si="83"/>
        <v>#N/A</v>
      </c>
      <c r="N380" s="59" t="str">
        <f t="shared" si="86"/>
        <v>ADD</v>
      </c>
      <c r="O380" s="59"/>
      <c r="P380" s="59" t="str">
        <f t="shared" si="87"/>
        <v>ADD</v>
      </c>
      <c r="Q380" s="151" t="str">
        <f>VLOOKUP(L380,'SAP Data'!$A$7:$B$1304,2,FALSE)</f>
        <v>OTHER ASSETS - MISC.</v>
      </c>
      <c r="S380" s="165" t="s">
        <v>852</v>
      </c>
      <c r="T380" s="164" t="s">
        <v>853</v>
      </c>
      <c r="U380" s="16" t="str">
        <f t="shared" si="84"/>
        <v>186711</v>
      </c>
      <c r="V380" s="174">
        <v>23</v>
      </c>
      <c r="W380" s="175">
        <v>23</v>
      </c>
      <c r="X380" s="264" t="str">
        <f t="shared" si="85"/>
        <v>Other Deferred Debits</v>
      </c>
    </row>
    <row r="381" spans="1:24" x14ac:dyDescent="0.25">
      <c r="A381" s="164" t="s">
        <v>643</v>
      </c>
      <c r="B381" s="16">
        <v>22</v>
      </c>
      <c r="C381" s="165" t="s">
        <v>644</v>
      </c>
      <c r="E381" s="179" t="s">
        <v>934</v>
      </c>
      <c r="F381" s="59" t="str">
        <f t="shared" si="96"/>
        <v>234925</v>
      </c>
      <c r="G381" s="180">
        <f t="shared" si="82"/>
        <v>17</v>
      </c>
      <c r="H381" s="59" t="str">
        <f t="shared" si="97"/>
        <v/>
      </c>
      <c r="I381" s="59" t="str">
        <f>IF(H381="ADD",VLOOKUP(F381,'SAP Data'!$A$12:$B$1295,2,FALSE),"")</f>
        <v/>
      </c>
      <c r="J381" s="59"/>
      <c r="K381" s="181">
        <f t="shared" si="98"/>
        <v>17</v>
      </c>
      <c r="L381" s="150" t="s">
        <v>833</v>
      </c>
      <c r="M381" s="59">
        <f t="shared" si="83"/>
        <v>29</v>
      </c>
      <c r="N381" s="59">
        <f t="shared" si="86"/>
        <v>29</v>
      </c>
      <c r="O381" s="59"/>
      <c r="P381" s="59">
        <f t="shared" si="87"/>
        <v>29</v>
      </c>
      <c r="Q381" s="151" t="str">
        <f>VLOOKUP(L381,'SAP Data'!$A$7:$B$1304,2,FALSE)</f>
        <v>Long Term Prepaids</v>
      </c>
      <c r="S381" s="165" t="s">
        <v>855</v>
      </c>
      <c r="T381" s="164" t="s">
        <v>856</v>
      </c>
      <c r="U381" s="16" t="str">
        <f t="shared" si="84"/>
        <v>186800</v>
      </c>
      <c r="V381" s="174">
        <v>23</v>
      </c>
      <c r="W381" s="175">
        <v>23</v>
      </c>
      <c r="X381" s="264" t="str">
        <f t="shared" si="85"/>
        <v>Other Deferred Debits</v>
      </c>
    </row>
    <row r="382" spans="1:24" x14ac:dyDescent="0.25">
      <c r="A382" s="164" t="s">
        <v>521</v>
      </c>
      <c r="B382" s="16">
        <v>23</v>
      </c>
      <c r="C382" s="165" t="s">
        <v>522</v>
      </c>
      <c r="E382" s="179" t="s">
        <v>937</v>
      </c>
      <c r="F382" s="59" t="str">
        <f t="shared" si="96"/>
        <v>201000</v>
      </c>
      <c r="G382" s="180">
        <f t="shared" si="82"/>
        <v>1</v>
      </c>
      <c r="H382" s="59" t="str">
        <f t="shared" si="97"/>
        <v/>
      </c>
      <c r="I382" s="59" t="str">
        <f>IF(H382="ADD",VLOOKUP(F382,'SAP Data'!$A$12:$B$1295,2,FALSE),"")</f>
        <v/>
      </c>
      <c r="J382" s="59"/>
      <c r="K382" s="181">
        <f t="shared" si="98"/>
        <v>1</v>
      </c>
      <c r="L382" s="150" t="s">
        <v>2955</v>
      </c>
      <c r="M382" s="59">
        <f t="shared" si="83"/>
        <v>29</v>
      </c>
      <c r="N382" s="59">
        <f t="shared" si="86"/>
        <v>29</v>
      </c>
      <c r="O382" s="59"/>
      <c r="P382" s="59">
        <f t="shared" si="87"/>
        <v>29</v>
      </c>
      <c r="Q382" s="151" t="str">
        <f>VLOOKUP(L382,'SAP Data'!$A$7:$B$1304,2,FALSE)</f>
        <v>LEASE RECEIVABLE- LT</v>
      </c>
      <c r="S382" s="165" t="s">
        <v>858</v>
      </c>
      <c r="T382" s="164" t="s">
        <v>859</v>
      </c>
      <c r="U382" s="16" t="str">
        <f t="shared" si="84"/>
        <v>186801</v>
      </c>
      <c r="V382" s="174">
        <v>23</v>
      </c>
      <c r="W382" s="175">
        <v>23</v>
      </c>
      <c r="X382" s="264" t="str">
        <f t="shared" si="85"/>
        <v>Other Deferred Debits</v>
      </c>
    </row>
    <row r="383" spans="1:24" x14ac:dyDescent="0.25">
      <c r="A383" s="164" t="s">
        <v>524</v>
      </c>
      <c r="B383" s="16">
        <v>23</v>
      </c>
      <c r="C383" s="165" t="s">
        <v>522</v>
      </c>
      <c r="E383" s="179" t="s">
        <v>940</v>
      </c>
      <c r="F383" s="59" t="str">
        <f t="shared" si="96"/>
        <v>201100</v>
      </c>
      <c r="G383" s="180">
        <f t="shared" si="82"/>
        <v>1</v>
      </c>
      <c r="H383" s="59" t="str">
        <f t="shared" si="97"/>
        <v/>
      </c>
      <c r="I383" s="59" t="str">
        <f>IF(H383="ADD",VLOOKUP(F383,'SAP Data'!$A$12:$B$1295,2,FALSE),"")</f>
        <v/>
      </c>
      <c r="J383" s="59"/>
      <c r="K383" s="181">
        <f t="shared" si="98"/>
        <v>1</v>
      </c>
      <c r="L383" s="150" t="s">
        <v>3663</v>
      </c>
      <c r="M383" s="59">
        <f t="shared" si="83"/>
        <v>7</v>
      </c>
      <c r="N383" s="59">
        <f>IFERROR(M383,"ADD")</f>
        <v>7</v>
      </c>
      <c r="O383" s="59"/>
      <c r="P383" s="59">
        <f>IF(O383&gt;0,O383,N383)</f>
        <v>7</v>
      </c>
      <c r="Q383" s="151" t="str">
        <f>VLOOKUP(L383,'SAP Data'!$A$7:$B$1304,2,FALSE)</f>
        <v>N. MIST LT LEASE REC</v>
      </c>
      <c r="S383" s="165" t="s">
        <v>861</v>
      </c>
      <c r="T383" s="164" t="s">
        <v>862</v>
      </c>
      <c r="U383" s="16" t="str">
        <f t="shared" si="84"/>
        <v>186802</v>
      </c>
      <c r="V383" s="174">
        <v>23</v>
      </c>
      <c r="W383" s="175">
        <v>23</v>
      </c>
      <c r="X383" s="264" t="str">
        <f t="shared" si="85"/>
        <v>Other Deferred Debits</v>
      </c>
    </row>
    <row r="384" spans="1:24" x14ac:dyDescent="0.25">
      <c r="A384" s="164" t="s">
        <v>526</v>
      </c>
      <c r="B384" s="16">
        <v>23</v>
      </c>
      <c r="C384" s="165" t="s">
        <v>527</v>
      </c>
      <c r="E384" s="179" t="s">
        <v>3658</v>
      </c>
      <c r="F384" s="59" t="str">
        <f>RIGHT(E384,6)</f>
        <v>211400</v>
      </c>
      <c r="G384" s="180">
        <f t="shared" si="82"/>
        <v>1</v>
      </c>
      <c r="H384" s="59" t="str">
        <f>IF(G384=0,"ADD","")</f>
        <v/>
      </c>
      <c r="I384" s="59" t="str">
        <f>IF(H384="ADD",VLOOKUP(F384,'SAP Data'!$A$12:$B$1295,2,FALSE),"")</f>
        <v/>
      </c>
      <c r="J384" s="59">
        <v>1</v>
      </c>
      <c r="K384" s="181">
        <f>IF(G384&gt;0,G384,J384)</f>
        <v>1</v>
      </c>
      <c r="L384" s="150" t="s">
        <v>3664</v>
      </c>
      <c r="M384" s="59">
        <f t="shared" si="83"/>
        <v>7</v>
      </c>
      <c r="N384" s="59">
        <f>IFERROR(M384,"ADD")</f>
        <v>7</v>
      </c>
      <c r="O384" s="59"/>
      <c r="P384" s="59">
        <f>IF(O384&gt;0,O384,N384)</f>
        <v>7</v>
      </c>
      <c r="Q384" s="151" t="str">
        <f>VLOOKUP(L384,'SAP Data'!$A$7:$B$1304,2,FALSE)</f>
        <v>N. MIST ST LEASE REC</v>
      </c>
      <c r="S384" s="165" t="s">
        <v>864</v>
      </c>
      <c r="T384" s="164" t="s">
        <v>865</v>
      </c>
      <c r="U384" s="16" t="str">
        <f t="shared" si="84"/>
        <v>186803</v>
      </c>
      <c r="V384" s="174">
        <v>23</v>
      </c>
      <c r="W384" s="175">
        <v>23</v>
      </c>
      <c r="X384" s="264" t="str">
        <f t="shared" si="85"/>
        <v>Other Deferred Debits</v>
      </c>
    </row>
    <row r="385" spans="1:24" x14ac:dyDescent="0.25">
      <c r="A385" s="164" t="s">
        <v>324</v>
      </c>
      <c r="B385" s="16">
        <v>23</v>
      </c>
      <c r="C385" s="165" t="s">
        <v>325</v>
      </c>
      <c r="E385" s="179" t="s">
        <v>943</v>
      </c>
      <c r="F385" s="59" t="str">
        <f t="shared" si="96"/>
        <v>214001</v>
      </c>
      <c r="G385" s="180">
        <f t="shared" si="82"/>
        <v>1</v>
      </c>
      <c r="H385" s="59" t="str">
        <f t="shared" si="97"/>
        <v/>
      </c>
      <c r="I385" s="59" t="str">
        <f>IF(H385="ADD",VLOOKUP(F385,'SAP Data'!$A$12:$B$1295,2,FALSE),"")</f>
        <v/>
      </c>
      <c r="J385" s="59"/>
      <c r="K385" s="181">
        <f t="shared" si="98"/>
        <v>1</v>
      </c>
      <c r="L385" s="150" t="s">
        <v>836</v>
      </c>
      <c r="M385" s="59">
        <f t="shared" si="83"/>
        <v>23</v>
      </c>
      <c r="N385" s="59">
        <f t="shared" si="86"/>
        <v>23</v>
      </c>
      <c r="O385" s="59"/>
      <c r="P385" s="59">
        <f t="shared" si="87"/>
        <v>23</v>
      </c>
      <c r="Q385" s="151" t="str">
        <f>VLOOKUP(L385,'SAP Data'!$A$7:$B$1304,2,FALSE)</f>
        <v>WC INS Recover - LT</v>
      </c>
      <c r="S385" s="165" t="s">
        <v>867</v>
      </c>
      <c r="T385" s="164" t="s">
        <v>868</v>
      </c>
      <c r="U385" s="16" t="str">
        <f t="shared" si="84"/>
        <v>186804</v>
      </c>
      <c r="V385" s="174">
        <v>23</v>
      </c>
      <c r="W385" s="175">
        <v>23</v>
      </c>
      <c r="X385" s="264" t="str">
        <f t="shared" si="85"/>
        <v>Other Deferred Debits</v>
      </c>
    </row>
    <row r="386" spans="1:24" x14ac:dyDescent="0.25">
      <c r="A386" s="164" t="s">
        <v>327</v>
      </c>
      <c r="B386" s="16">
        <v>23</v>
      </c>
      <c r="C386" s="165" t="s">
        <v>325</v>
      </c>
      <c r="E386" s="179" t="s">
        <v>946</v>
      </c>
      <c r="F386" s="59" t="str">
        <f t="shared" si="96"/>
        <v>214002</v>
      </c>
      <c r="G386" s="180">
        <f t="shared" si="82"/>
        <v>1</v>
      </c>
      <c r="H386" s="59" t="str">
        <f t="shared" si="97"/>
        <v/>
      </c>
      <c r="I386" s="59" t="str">
        <f>IF(H386="ADD",VLOOKUP(F386,'SAP Data'!$A$12:$B$1295,2,FALSE),"")</f>
        <v/>
      </c>
      <c r="J386" s="59"/>
      <c r="K386" s="181">
        <f t="shared" si="98"/>
        <v>1</v>
      </c>
      <c r="L386" s="150" t="s">
        <v>839</v>
      </c>
      <c r="M386" s="59">
        <f t="shared" si="83"/>
        <v>23</v>
      </c>
      <c r="N386" s="59">
        <f t="shared" si="86"/>
        <v>23</v>
      </c>
      <c r="O386" s="59"/>
      <c r="P386" s="59">
        <f t="shared" si="87"/>
        <v>23</v>
      </c>
      <c r="Q386" s="151" t="str">
        <f>VLOOKUP(L386,'SAP Data'!$A$7:$B$1304,2,FALSE)</f>
        <v>UNAMT DEBT EXP LOC</v>
      </c>
      <c r="S386" s="165" t="s">
        <v>1642</v>
      </c>
      <c r="T386" s="164" t="s">
        <v>1643</v>
      </c>
      <c r="U386" s="16" t="str">
        <f t="shared" si="84"/>
        <v>186805</v>
      </c>
      <c r="V386" s="174">
        <v>23</v>
      </c>
      <c r="W386" s="175" t="s">
        <v>3741</v>
      </c>
      <c r="X386" s="264" t="str">
        <f t="shared" si="85"/>
        <v>Other Deferred Debits</v>
      </c>
    </row>
    <row r="387" spans="1:24" x14ac:dyDescent="0.25">
      <c r="A387" s="164" t="s">
        <v>329</v>
      </c>
      <c r="B387" s="16">
        <v>23</v>
      </c>
      <c r="C387" s="165" t="s">
        <v>330</v>
      </c>
      <c r="E387" s="179" t="s">
        <v>949</v>
      </c>
      <c r="F387" s="59" t="str">
        <f t="shared" si="96"/>
        <v>207001</v>
      </c>
      <c r="G387" s="180">
        <f t="shared" si="82"/>
        <v>1</v>
      </c>
      <c r="H387" s="59" t="str">
        <f t="shared" si="97"/>
        <v/>
      </c>
      <c r="I387" s="59" t="str">
        <f>IF(H387="ADD",VLOOKUP(F387,'SAP Data'!$A$12:$B$1295,2,FALSE),"")</f>
        <v/>
      </c>
      <c r="J387" s="59"/>
      <c r="K387" s="181">
        <f t="shared" si="98"/>
        <v>1</v>
      </c>
      <c r="L387" s="150" t="s">
        <v>2956</v>
      </c>
      <c r="M387" s="59">
        <f t="shared" si="83"/>
        <v>23</v>
      </c>
      <c r="N387" s="59">
        <f t="shared" si="86"/>
        <v>23</v>
      </c>
      <c r="O387" s="59"/>
      <c r="P387" s="59">
        <f t="shared" si="87"/>
        <v>23</v>
      </c>
      <c r="Q387" s="151" t="str">
        <f>VLOOKUP(L387,'SAP Data'!$A$7:$B$1304,2,FALSE)</f>
        <v>PDX CNG PRJ - TAX CR</v>
      </c>
      <c r="S387" s="165" t="s">
        <v>1644</v>
      </c>
      <c r="T387" s="164" t="s">
        <v>1645</v>
      </c>
      <c r="U387" s="16" t="str">
        <f t="shared" si="84"/>
        <v>186806</v>
      </c>
      <c r="V387" s="174">
        <v>23</v>
      </c>
      <c r="W387" s="175" t="s">
        <v>3741</v>
      </c>
      <c r="X387" s="264" t="str">
        <f t="shared" si="85"/>
        <v>Other Deferred Debits</v>
      </c>
    </row>
    <row r="388" spans="1:24" x14ac:dyDescent="0.25">
      <c r="A388" s="164" t="s">
        <v>875</v>
      </c>
      <c r="B388" s="16">
        <v>29</v>
      </c>
      <c r="C388" s="165" t="s">
        <v>876</v>
      </c>
      <c r="E388" s="179" t="s">
        <v>952</v>
      </c>
      <c r="F388" s="59" t="str">
        <f t="shared" si="96"/>
        <v>207003</v>
      </c>
      <c r="G388" s="180">
        <f t="shared" si="82"/>
        <v>1</v>
      </c>
      <c r="H388" s="59" t="str">
        <f t="shared" si="97"/>
        <v/>
      </c>
      <c r="I388" s="59" t="str">
        <f>IF(H388="ADD",VLOOKUP(F388,'SAP Data'!$A$12:$B$1295,2,FALSE),"")</f>
        <v/>
      </c>
      <c r="J388" s="59"/>
      <c r="K388" s="181">
        <f t="shared" si="98"/>
        <v>1</v>
      </c>
      <c r="L388" s="183" t="s">
        <v>3665</v>
      </c>
      <c r="M388" s="59">
        <f t="shared" si="83"/>
        <v>7</v>
      </c>
      <c r="N388" s="59">
        <f>IFERROR(M388,"ADD")</f>
        <v>7</v>
      </c>
      <c r="O388" s="59"/>
      <c r="P388" s="59">
        <f>IF(O388&gt;0,O388,N388)</f>
        <v>7</v>
      </c>
      <c r="Q388" s="151" t="str">
        <f>VLOOKUP(L388,'SAP Data'!$A$7:$B$1304,2,FALSE)</f>
        <v>TAX NMEP AFDUCT EQ R</v>
      </c>
      <c r="S388" s="165" t="s">
        <v>870</v>
      </c>
      <c r="T388" s="164" t="s">
        <v>871</v>
      </c>
      <c r="U388" s="16" t="str">
        <f t="shared" si="84"/>
        <v>186808</v>
      </c>
      <c r="V388" s="174">
        <v>23</v>
      </c>
      <c r="W388" s="175">
        <v>23</v>
      </c>
      <c r="X388" s="264" t="str">
        <f t="shared" si="85"/>
        <v>Other Deferred Debits</v>
      </c>
    </row>
    <row r="389" spans="1:24" x14ac:dyDescent="0.25">
      <c r="A389" s="164" t="s">
        <v>878</v>
      </c>
      <c r="B389" s="16">
        <v>29</v>
      </c>
      <c r="C389" s="165" t="s">
        <v>879</v>
      </c>
      <c r="E389" s="179" t="s">
        <v>955</v>
      </c>
      <c r="F389" s="59" t="str">
        <f t="shared" si="96"/>
        <v>207004</v>
      </c>
      <c r="G389" s="180">
        <f t="shared" ref="G389:G452" si="99">SUMIF($A$5:$A$655,F389,$B$5:$B$655)</f>
        <v>1</v>
      </c>
      <c r="H389" s="59" t="str">
        <f t="shared" si="97"/>
        <v/>
      </c>
      <c r="I389" s="59" t="str">
        <f>IF(H389="ADD",VLOOKUP(F389,'SAP Data'!$A$12:$B$1295,2,FALSE),"")</f>
        <v/>
      </c>
      <c r="J389" s="59"/>
      <c r="K389" s="181">
        <f t="shared" si="98"/>
        <v>1</v>
      </c>
      <c r="L389" s="150" t="s">
        <v>842</v>
      </c>
      <c r="M389" s="59">
        <f t="shared" ref="M389:M452" si="100">VLOOKUP(L389,$F$5:$K$975,6,FALSE)</f>
        <v>23</v>
      </c>
      <c r="N389" s="59">
        <f t="shared" si="86"/>
        <v>23</v>
      </c>
      <c r="O389" s="59"/>
      <c r="P389" s="59">
        <f t="shared" si="87"/>
        <v>23</v>
      </c>
      <c r="Q389" s="151" t="str">
        <f>VLOOKUP(L389,'SAP Data'!$A$7:$B$1304,2,FALSE)</f>
        <v>Def Ince-Sng Fam Con</v>
      </c>
      <c r="S389" s="165" t="s">
        <v>1646</v>
      </c>
      <c r="T389" s="164" t="s">
        <v>1647</v>
      </c>
      <c r="U389" s="16" t="str">
        <f t="shared" si="84"/>
        <v>186809</v>
      </c>
      <c r="V389" s="174">
        <v>23</v>
      </c>
      <c r="W389" s="175" t="s">
        <v>3741</v>
      </c>
      <c r="X389" s="264" t="str">
        <f t="shared" si="85"/>
        <v>Other Deferred Debits</v>
      </c>
    </row>
    <row r="390" spans="1:24" x14ac:dyDescent="0.25">
      <c r="A390" s="164" t="s">
        <v>936</v>
      </c>
      <c r="B390" s="16">
        <v>1</v>
      </c>
      <c r="C390" s="165" t="s">
        <v>935</v>
      </c>
      <c r="E390" s="179" t="s">
        <v>1654</v>
      </c>
      <c r="F390" s="59" t="str">
        <f t="shared" si="96"/>
        <v>207010</v>
      </c>
      <c r="G390" s="180">
        <f t="shared" si="99"/>
        <v>0</v>
      </c>
      <c r="H390" s="59" t="str">
        <f t="shared" si="97"/>
        <v>ADD</v>
      </c>
      <c r="I390" s="59" t="str">
        <f>IF(H390="ADD",VLOOKUP(F390,'SAP Data'!$A$12:$B$1295,2,FALSE),"")</f>
        <v>APIC - OTHER</v>
      </c>
      <c r="J390" s="59">
        <v>1</v>
      </c>
      <c r="K390" s="181">
        <f t="shared" si="98"/>
        <v>1</v>
      </c>
      <c r="L390" s="150" t="s">
        <v>845</v>
      </c>
      <c r="M390" s="59">
        <f t="shared" si="100"/>
        <v>23</v>
      </c>
      <c r="N390" s="59">
        <f t="shared" si="86"/>
        <v>23</v>
      </c>
      <c r="O390" s="59"/>
      <c r="P390" s="59">
        <f t="shared" si="87"/>
        <v>23</v>
      </c>
      <c r="Q390" s="151" t="str">
        <f>VLOOKUP(L390,'SAP Data'!$A$7:$B$1304,2,FALSE)</f>
        <v>Acc Amort - DI - SFC</v>
      </c>
      <c r="S390" s="165" t="s">
        <v>870</v>
      </c>
      <c r="T390" s="164" t="s">
        <v>1848</v>
      </c>
      <c r="U390" s="16" t="str">
        <f t="shared" ref="U390:U453" si="101">IF(T390&gt;30000000,RIGHT(T390,6),"")</f>
        <v>186810</v>
      </c>
      <c r="V390" s="174">
        <v>23</v>
      </c>
      <c r="W390" s="175" t="s">
        <v>3741</v>
      </c>
      <c r="X390" s="264" t="str">
        <f t="shared" ref="X390:X453" si="102">VLOOKUP(V390,AA:AC,3,FALSE)</f>
        <v>Other Deferred Debits</v>
      </c>
    </row>
    <row r="391" spans="1:24" x14ac:dyDescent="0.25">
      <c r="A391" s="164" t="s">
        <v>938</v>
      </c>
      <c r="B391" s="16">
        <v>1</v>
      </c>
      <c r="C391" s="165" t="s">
        <v>939</v>
      </c>
      <c r="E391" s="179" t="s">
        <v>958</v>
      </c>
      <c r="F391" s="59" t="str">
        <f t="shared" si="96"/>
        <v>209000</v>
      </c>
      <c r="G391" s="180">
        <f t="shared" si="99"/>
        <v>1</v>
      </c>
      <c r="H391" s="59" t="str">
        <f t="shared" si="97"/>
        <v/>
      </c>
      <c r="I391" s="59" t="str">
        <f>IF(H391="ADD",VLOOKUP(F391,'SAP Data'!$A$12:$B$1295,2,FALSE),"")</f>
        <v/>
      </c>
      <c r="J391" s="59"/>
      <c r="K391" s="181">
        <f t="shared" si="98"/>
        <v>1</v>
      </c>
      <c r="L391" s="150" t="s">
        <v>848</v>
      </c>
      <c r="M391" s="59">
        <f t="shared" si="100"/>
        <v>23</v>
      </c>
      <c r="N391" s="59">
        <f t="shared" si="86"/>
        <v>23</v>
      </c>
      <c r="O391" s="59"/>
      <c r="P391" s="59">
        <f t="shared" si="87"/>
        <v>23</v>
      </c>
      <c r="Q391" s="151" t="str">
        <f>VLOOKUP(L391,'SAP Data'!$A$7:$B$1304,2,FALSE)</f>
        <v>Def Ince-Mltf Mult M</v>
      </c>
      <c r="S391" s="165" t="s">
        <v>1646</v>
      </c>
      <c r="T391" s="164" t="s">
        <v>1849</v>
      </c>
      <c r="U391" s="16" t="str">
        <f t="shared" si="101"/>
        <v>186811</v>
      </c>
      <c r="V391" s="174">
        <v>23</v>
      </c>
      <c r="W391" s="175" t="s">
        <v>3741</v>
      </c>
      <c r="X391" s="264" t="str">
        <f t="shared" si="102"/>
        <v>Other Deferred Debits</v>
      </c>
    </row>
    <row r="392" spans="1:24" x14ac:dyDescent="0.25">
      <c r="A392" s="164" t="s">
        <v>947</v>
      </c>
      <c r="B392" s="16">
        <v>1</v>
      </c>
      <c r="C392" s="165" t="s">
        <v>948</v>
      </c>
      <c r="E392" s="179" t="s">
        <v>961</v>
      </c>
      <c r="F392" s="59" t="str">
        <f t="shared" si="96"/>
        <v>210000</v>
      </c>
      <c r="G392" s="180">
        <f t="shared" si="99"/>
        <v>1</v>
      </c>
      <c r="H392" s="59" t="str">
        <f t="shared" si="97"/>
        <v/>
      </c>
      <c r="I392" s="59" t="str">
        <f>IF(H392="ADD",VLOOKUP(F392,'SAP Data'!$A$12:$B$1295,2,FALSE),"")</f>
        <v/>
      </c>
      <c r="J392" s="59"/>
      <c r="K392" s="181">
        <f t="shared" si="98"/>
        <v>1</v>
      </c>
      <c r="L392" s="150" t="s">
        <v>851</v>
      </c>
      <c r="M392" s="59">
        <f t="shared" si="100"/>
        <v>23</v>
      </c>
      <c r="N392" s="59">
        <f t="shared" si="86"/>
        <v>23</v>
      </c>
      <c r="O392" s="59"/>
      <c r="P392" s="59">
        <f t="shared" si="87"/>
        <v>23</v>
      </c>
      <c r="Q392" s="151" t="str">
        <f>VLOOKUP(L392,'SAP Data'!$A$7:$B$1304,2,FALSE)</f>
        <v>Acc Amort - DI - MMM</v>
      </c>
      <c r="S392" s="165" t="s">
        <v>3620</v>
      </c>
      <c r="T392" s="164" t="s">
        <v>3621</v>
      </c>
      <c r="U392" s="16" t="str">
        <f t="shared" si="101"/>
        <v>186812</v>
      </c>
      <c r="V392" s="174">
        <v>23</v>
      </c>
      <c r="W392" s="175" t="s">
        <v>3741</v>
      </c>
      <c r="X392" s="264" t="str">
        <f t="shared" si="102"/>
        <v>Other Deferred Debits</v>
      </c>
    </row>
    <row r="393" spans="1:24" x14ac:dyDescent="0.25">
      <c r="A393" s="164" t="s">
        <v>950</v>
      </c>
      <c r="B393" s="16">
        <v>1</v>
      </c>
      <c r="C393" s="165" t="s">
        <v>951</v>
      </c>
      <c r="E393" s="179" t="s">
        <v>964</v>
      </c>
      <c r="F393" s="59" t="str">
        <f t="shared" si="96"/>
        <v>212001</v>
      </c>
      <c r="G393" s="180">
        <f t="shared" si="99"/>
        <v>1</v>
      </c>
      <c r="H393" s="59" t="str">
        <f t="shared" si="97"/>
        <v/>
      </c>
      <c r="I393" s="59" t="str">
        <f>IF(H393="ADD",VLOOKUP(F393,'SAP Data'!$A$12:$B$1295,2,FALSE),"")</f>
        <v/>
      </c>
      <c r="J393" s="59"/>
      <c r="K393" s="181">
        <f t="shared" si="98"/>
        <v>1</v>
      </c>
      <c r="L393" s="150" t="s">
        <v>854</v>
      </c>
      <c r="M393" s="59">
        <f t="shared" si="100"/>
        <v>23</v>
      </c>
      <c r="N393" s="59">
        <f t="shared" si="86"/>
        <v>23</v>
      </c>
      <c r="O393" s="59"/>
      <c r="P393" s="59">
        <f t="shared" si="87"/>
        <v>23</v>
      </c>
      <c r="Q393" s="151" t="str">
        <f>VLOOKUP(L393,'SAP Data'!$A$7:$B$1304,2,FALSE)</f>
        <v>COMP MAINT 2009 Cost</v>
      </c>
      <c r="S393" s="165" t="s">
        <v>3622</v>
      </c>
      <c r="T393" s="164" t="s">
        <v>3623</v>
      </c>
      <c r="U393" s="16" t="str">
        <f t="shared" si="101"/>
        <v>186814</v>
      </c>
      <c r="V393" s="174">
        <v>23</v>
      </c>
      <c r="W393" s="175" t="s">
        <v>3741</v>
      </c>
      <c r="X393" s="264" t="str">
        <f t="shared" si="102"/>
        <v>Other Deferred Debits</v>
      </c>
    </row>
    <row r="394" spans="1:24" x14ac:dyDescent="0.25">
      <c r="A394" s="164" t="s">
        <v>953</v>
      </c>
      <c r="B394" s="16">
        <v>1</v>
      </c>
      <c r="C394" s="165" t="s">
        <v>954</v>
      </c>
      <c r="E394" s="179" t="s">
        <v>967</v>
      </c>
      <c r="F394" s="59" t="str">
        <f t="shared" si="96"/>
        <v>218000</v>
      </c>
      <c r="G394" s="180">
        <f t="shared" si="99"/>
        <v>1</v>
      </c>
      <c r="H394" s="59" t="str">
        <f t="shared" si="97"/>
        <v/>
      </c>
      <c r="I394" s="59" t="str">
        <f>IF(H394="ADD",VLOOKUP(F394,'SAP Data'!$A$12:$B$1295,2,FALSE),"")</f>
        <v/>
      </c>
      <c r="J394" s="59"/>
      <c r="K394" s="181">
        <f t="shared" si="98"/>
        <v>1</v>
      </c>
      <c r="L394" s="150" t="s">
        <v>857</v>
      </c>
      <c r="M394" s="59">
        <f t="shared" si="100"/>
        <v>23</v>
      </c>
      <c r="N394" s="59">
        <f t="shared" si="86"/>
        <v>23</v>
      </c>
      <c r="O394" s="59"/>
      <c r="P394" s="59">
        <f t="shared" si="87"/>
        <v>23</v>
      </c>
      <c r="Q394" s="151" t="str">
        <f>VLOOKUP(L394,'SAP Data'!$A$7:$B$1304,2,FALSE)</f>
        <v>COMP MAINT AMORT2013</v>
      </c>
      <c r="S394" s="165" t="s">
        <v>3624</v>
      </c>
      <c r="T394" s="164" t="s">
        <v>3625</v>
      </c>
      <c r="U394" s="16" t="str">
        <f t="shared" si="101"/>
        <v>186816</v>
      </c>
      <c r="V394" s="174">
        <v>23</v>
      </c>
      <c r="W394" s="175" t="s">
        <v>3741</v>
      </c>
      <c r="X394" s="264" t="str">
        <f t="shared" si="102"/>
        <v>Other Deferred Debits</v>
      </c>
    </row>
    <row r="395" spans="1:24" x14ac:dyDescent="0.25">
      <c r="A395" s="164" t="s">
        <v>956</v>
      </c>
      <c r="B395" s="16">
        <v>1</v>
      </c>
      <c r="C395" s="165" t="s">
        <v>957</v>
      </c>
      <c r="E395" s="179" t="s">
        <v>970</v>
      </c>
      <c r="F395" s="59" t="str">
        <f t="shared" si="96"/>
        <v>216000</v>
      </c>
      <c r="G395" s="180">
        <f t="shared" si="99"/>
        <v>1</v>
      </c>
      <c r="H395" s="59" t="str">
        <f t="shared" si="97"/>
        <v/>
      </c>
      <c r="I395" s="59" t="str">
        <f>IF(H395="ADD",VLOOKUP(F395,'SAP Data'!$A$12:$B$1295,2,FALSE),"")</f>
        <v/>
      </c>
      <c r="J395" s="59"/>
      <c r="K395" s="181">
        <f t="shared" si="98"/>
        <v>1</v>
      </c>
      <c r="L395" s="150" t="s">
        <v>860</v>
      </c>
      <c r="M395" s="59">
        <f t="shared" si="100"/>
        <v>23</v>
      </c>
      <c r="N395" s="59">
        <f t="shared" si="86"/>
        <v>23</v>
      </c>
      <c r="O395" s="59"/>
      <c r="P395" s="59">
        <f t="shared" si="87"/>
        <v>23</v>
      </c>
      <c r="Q395" s="151" t="str">
        <f>VLOOKUP(L395,'SAP Data'!$A$7:$B$1304,2,FALSE)</f>
        <v>LG COMP MAINT 17 Cst</v>
      </c>
      <c r="S395" s="165" t="s">
        <v>3626</v>
      </c>
      <c r="T395" s="164" t="s">
        <v>3627</v>
      </c>
      <c r="U395" s="16" t="str">
        <f t="shared" si="101"/>
        <v>186818</v>
      </c>
      <c r="V395" s="174">
        <v>23</v>
      </c>
      <c r="W395" s="175" t="s">
        <v>3741</v>
      </c>
      <c r="X395" s="264" t="str">
        <f t="shared" si="102"/>
        <v>Other Deferred Debits</v>
      </c>
    </row>
    <row r="396" spans="1:24" x14ac:dyDescent="0.25">
      <c r="A396" s="164" t="s">
        <v>959</v>
      </c>
      <c r="B396" s="16">
        <v>1</v>
      </c>
      <c r="C396" s="165" t="s">
        <v>960</v>
      </c>
      <c r="E396" s="179" t="s">
        <v>973</v>
      </c>
      <c r="F396" s="59" t="str">
        <f t="shared" si="96"/>
        <v>216016</v>
      </c>
      <c r="G396" s="180">
        <f t="shared" si="99"/>
        <v>1</v>
      </c>
      <c r="H396" s="59" t="str">
        <f t="shared" si="97"/>
        <v/>
      </c>
      <c r="I396" s="59" t="str">
        <f>IF(H396="ADD",VLOOKUP(F396,'SAP Data'!$A$12:$B$1295,2,FALSE),"")</f>
        <v/>
      </c>
      <c r="J396" s="59"/>
      <c r="K396" s="181">
        <f t="shared" si="98"/>
        <v>1</v>
      </c>
      <c r="L396" s="150" t="s">
        <v>863</v>
      </c>
      <c r="M396" s="59">
        <f t="shared" si="100"/>
        <v>23</v>
      </c>
      <c r="N396" s="59">
        <f t="shared" si="86"/>
        <v>23</v>
      </c>
      <c r="O396" s="59"/>
      <c r="P396" s="59">
        <f t="shared" si="87"/>
        <v>23</v>
      </c>
      <c r="Q396" s="151" t="str">
        <f>VLOOKUP(L396,'SAP Data'!$A$7:$B$1304,2,FALSE)</f>
        <v>LRG COMP MAINT AMORT</v>
      </c>
      <c r="S396" s="165" t="s">
        <v>873</v>
      </c>
      <c r="T396" s="164" t="s">
        <v>874</v>
      </c>
      <c r="U396" s="16" t="str">
        <f t="shared" si="101"/>
        <v>186900</v>
      </c>
      <c r="V396" s="174">
        <v>23</v>
      </c>
      <c r="W396" s="175" t="s">
        <v>3741</v>
      </c>
      <c r="X396" s="264" t="str">
        <f t="shared" si="102"/>
        <v>Other Deferred Debits</v>
      </c>
    </row>
    <row r="397" spans="1:24" x14ac:dyDescent="0.25">
      <c r="A397" s="164" t="s">
        <v>962</v>
      </c>
      <c r="B397" s="16">
        <v>1</v>
      </c>
      <c r="C397" s="165" t="s">
        <v>963</v>
      </c>
      <c r="E397" s="179" t="s">
        <v>976</v>
      </c>
      <c r="F397" s="59" t="str">
        <f t="shared" si="96"/>
        <v>216018</v>
      </c>
      <c r="G397" s="180">
        <f t="shared" si="99"/>
        <v>1</v>
      </c>
      <c r="H397" s="59" t="str">
        <f t="shared" si="97"/>
        <v/>
      </c>
      <c r="I397" s="59" t="str">
        <f>IF(H397="ADD",VLOOKUP(F397,'SAP Data'!$A$12:$B$1295,2,FALSE),"")</f>
        <v/>
      </c>
      <c r="J397" s="59"/>
      <c r="K397" s="181">
        <f t="shared" si="98"/>
        <v>1</v>
      </c>
      <c r="L397" s="150" t="s">
        <v>866</v>
      </c>
      <c r="M397" s="59">
        <f t="shared" si="100"/>
        <v>23</v>
      </c>
      <c r="N397" s="59">
        <f t="shared" si="86"/>
        <v>23</v>
      </c>
      <c r="O397" s="59"/>
      <c r="P397" s="59">
        <f t="shared" si="87"/>
        <v>23</v>
      </c>
      <c r="Q397" s="151" t="str">
        <f>VLOOKUP(L397,'SAP Data'!$A$7:$B$1304,2,FALSE)</f>
        <v>N LNG COMP MAINT Exp</v>
      </c>
      <c r="S397" s="165" t="s">
        <v>3503</v>
      </c>
      <c r="T397" s="164" t="s">
        <v>3504</v>
      </c>
      <c r="U397" s="16" t="str">
        <f t="shared" si="101"/>
        <v>199991</v>
      </c>
      <c r="V397" s="174" t="s">
        <v>3741</v>
      </c>
      <c r="W397" s="175" t="s">
        <v>3741</v>
      </c>
      <c r="X397" s="264" t="e">
        <f t="shared" si="102"/>
        <v>#N/A</v>
      </c>
    </row>
    <row r="398" spans="1:24" x14ac:dyDescent="0.25">
      <c r="A398" s="164">
        <v>211400</v>
      </c>
      <c r="B398" s="16">
        <v>1</v>
      </c>
      <c r="E398" s="179" t="s">
        <v>979</v>
      </c>
      <c r="F398" s="59" t="str">
        <f t="shared" si="96"/>
        <v>216100</v>
      </c>
      <c r="G398" s="180">
        <f t="shared" si="99"/>
        <v>1</v>
      </c>
      <c r="H398" s="59" t="str">
        <f t="shared" si="97"/>
        <v/>
      </c>
      <c r="I398" s="59" t="str">
        <f>IF(H398="ADD",VLOOKUP(F398,'SAP Data'!$A$12:$B$1295,2,FALSE),"")</f>
        <v/>
      </c>
      <c r="J398" s="59"/>
      <c r="K398" s="181">
        <f t="shared" si="98"/>
        <v>1</v>
      </c>
      <c r="L398" s="150" t="s">
        <v>2957</v>
      </c>
      <c r="M398" s="59">
        <f t="shared" si="100"/>
        <v>23</v>
      </c>
      <c r="N398" s="59">
        <f t="shared" si="86"/>
        <v>23</v>
      </c>
      <c r="O398" s="59"/>
      <c r="P398" s="59">
        <f t="shared" si="87"/>
        <v>23</v>
      </c>
      <c r="Q398" s="151" t="str">
        <f>VLOOKUP(L398,'SAP Data'!$A$7:$B$1304,2,FALSE)</f>
        <v>N LNG COMP MAINT Amo</v>
      </c>
      <c r="S398" s="165" t="s">
        <v>3505</v>
      </c>
      <c r="T398" s="164" t="s">
        <v>3506</v>
      </c>
      <c r="U398" s="16" t="str">
        <f t="shared" si="101"/>
        <v>199992</v>
      </c>
      <c r="V398" s="174" t="s">
        <v>3741</v>
      </c>
      <c r="W398" s="175" t="s">
        <v>3741</v>
      </c>
      <c r="X398" s="264" t="e">
        <f t="shared" si="102"/>
        <v>#N/A</v>
      </c>
    </row>
    <row r="399" spans="1:24" x14ac:dyDescent="0.25">
      <c r="A399" s="164" t="s">
        <v>941</v>
      </c>
      <c r="B399" s="16">
        <v>1</v>
      </c>
      <c r="C399" s="165" t="s">
        <v>942</v>
      </c>
      <c r="E399" s="179" t="s">
        <v>982</v>
      </c>
      <c r="F399" s="59" t="str">
        <f t="shared" si="96"/>
        <v>216999</v>
      </c>
      <c r="G399" s="180">
        <f t="shared" si="99"/>
        <v>1</v>
      </c>
      <c r="H399" s="59" t="str">
        <f t="shared" si="97"/>
        <v/>
      </c>
      <c r="I399" s="59" t="str">
        <f>IF(H399="ADD",VLOOKUP(F399,'SAP Data'!$A$12:$B$1295,2,FALSE),"")</f>
        <v/>
      </c>
      <c r="J399" s="59"/>
      <c r="K399" s="181">
        <f t="shared" si="98"/>
        <v>1</v>
      </c>
      <c r="L399" s="150" t="s">
        <v>2958</v>
      </c>
      <c r="M399" s="59">
        <f t="shared" si="100"/>
        <v>23</v>
      </c>
      <c r="N399" s="59">
        <f t="shared" si="86"/>
        <v>23</v>
      </c>
      <c r="O399" s="59"/>
      <c r="P399" s="59">
        <f t="shared" si="87"/>
        <v>23</v>
      </c>
      <c r="Q399" s="151" t="str">
        <f>VLOOKUP(L399,'SAP Data'!$A$7:$B$1304,2,FALSE)</f>
        <v>Mist 500 Compr Main</v>
      </c>
      <c r="S399" s="165" t="s">
        <v>876</v>
      </c>
      <c r="T399" s="164" t="s">
        <v>877</v>
      </c>
      <c r="U399" s="16" t="str">
        <f t="shared" si="101"/>
        <v>199998</v>
      </c>
      <c r="V399" s="174">
        <v>29</v>
      </c>
      <c r="W399" s="175">
        <v>29</v>
      </c>
      <c r="X399" s="264">
        <f t="shared" si="102"/>
        <v>0</v>
      </c>
    </row>
    <row r="400" spans="1:24" x14ac:dyDescent="0.25">
      <c r="A400" s="164" t="s">
        <v>944</v>
      </c>
      <c r="B400" s="16">
        <v>1</v>
      </c>
      <c r="C400" s="165" t="s">
        <v>945</v>
      </c>
      <c r="E400" s="179" t="s">
        <v>2283</v>
      </c>
      <c r="F400" s="59" t="str">
        <f t="shared" si="96"/>
        <v>181000</v>
      </c>
      <c r="G400" s="180">
        <f t="shared" si="99"/>
        <v>23</v>
      </c>
      <c r="H400" s="59" t="str">
        <f t="shared" si="97"/>
        <v/>
      </c>
      <c r="I400" s="59" t="str">
        <f>IF(H400="ADD",VLOOKUP(F400,'SAP Data'!$A$12:$B$1295,2,FALSE),"")</f>
        <v/>
      </c>
      <c r="J400" s="59"/>
      <c r="K400" s="181">
        <f t="shared" si="98"/>
        <v>23</v>
      </c>
      <c r="L400" s="150" t="s">
        <v>869</v>
      </c>
      <c r="M400" s="59">
        <f t="shared" si="100"/>
        <v>23</v>
      </c>
      <c r="N400" s="59">
        <f t="shared" si="86"/>
        <v>23</v>
      </c>
      <c r="O400" s="59"/>
      <c r="P400" s="59">
        <f t="shared" si="87"/>
        <v>23</v>
      </c>
      <c r="Q400" s="151" t="str">
        <f>VLOOKUP(L400,'SAP Data'!$A$7:$B$1304,2,FALSE)</f>
        <v>Mist600Comp Maint-18</v>
      </c>
      <c r="S400" s="165" t="s">
        <v>879</v>
      </c>
      <c r="T400" s="164" t="s">
        <v>880</v>
      </c>
      <c r="U400" s="16" t="str">
        <f t="shared" si="101"/>
        <v>199999</v>
      </c>
      <c r="V400" s="174">
        <v>29</v>
      </c>
      <c r="W400" s="175">
        <v>29</v>
      </c>
      <c r="X400" s="264">
        <f t="shared" si="102"/>
        <v>0</v>
      </c>
    </row>
    <row r="401" spans="1:24" x14ac:dyDescent="0.25">
      <c r="A401" s="164" t="s">
        <v>969</v>
      </c>
      <c r="B401" s="16">
        <v>1</v>
      </c>
      <c r="C401" s="165" t="s">
        <v>968</v>
      </c>
      <c r="E401" s="179" t="s">
        <v>2284</v>
      </c>
      <c r="F401" s="59" t="str">
        <f t="shared" si="96"/>
        <v>181026</v>
      </c>
      <c r="G401" s="180">
        <f t="shared" si="99"/>
        <v>23</v>
      </c>
      <c r="H401" s="59" t="str">
        <f t="shared" si="97"/>
        <v/>
      </c>
      <c r="I401" s="59" t="str">
        <f>IF(H401="ADD",VLOOKUP(F401,'SAP Data'!$A$12:$B$1295,2,FALSE),"")</f>
        <v/>
      </c>
      <c r="J401" s="59"/>
      <c r="K401" s="181">
        <f t="shared" si="98"/>
        <v>23</v>
      </c>
      <c r="L401" s="150" t="s">
        <v>2959</v>
      </c>
      <c r="M401" s="59">
        <f t="shared" si="100"/>
        <v>23</v>
      </c>
      <c r="N401" s="59">
        <f t="shared" si="86"/>
        <v>23</v>
      </c>
      <c r="O401" s="59"/>
      <c r="P401" s="59">
        <f t="shared" si="87"/>
        <v>23</v>
      </c>
      <c r="Q401" s="151" t="str">
        <f>VLOOKUP(L401,'SAP Data'!$A$7:$B$1304,2,FALSE)</f>
        <v>Mist 600 Comp Amort</v>
      </c>
      <c r="S401" s="165" t="s">
        <v>1850</v>
      </c>
      <c r="T401" s="164">
        <v>500154</v>
      </c>
      <c r="U401" s="16" t="str">
        <f t="shared" si="101"/>
        <v/>
      </c>
      <c r="V401" s="174" t="s">
        <v>3741</v>
      </c>
      <c r="W401" s="175" t="s">
        <v>3741</v>
      </c>
      <c r="X401" s="264" t="e">
        <f t="shared" si="102"/>
        <v>#N/A</v>
      </c>
    </row>
    <row r="402" spans="1:24" x14ac:dyDescent="0.25">
      <c r="A402" s="164" t="s">
        <v>971</v>
      </c>
      <c r="B402" s="16">
        <v>1</v>
      </c>
      <c r="C402" s="165" t="s">
        <v>972</v>
      </c>
      <c r="E402" s="179" t="s">
        <v>2285</v>
      </c>
      <c r="F402" s="59" t="str">
        <f t="shared" si="96"/>
        <v>181073</v>
      </c>
      <c r="G402" s="180">
        <f t="shared" si="99"/>
        <v>23</v>
      </c>
      <c r="H402" s="59" t="str">
        <f t="shared" si="97"/>
        <v/>
      </c>
      <c r="I402" s="59" t="str">
        <f>IF(H402="ADD",VLOOKUP(F402,'SAP Data'!$A$12:$B$1295,2,FALSE),"")</f>
        <v/>
      </c>
      <c r="J402" s="59"/>
      <c r="K402" s="181">
        <f t="shared" si="98"/>
        <v>23</v>
      </c>
      <c r="L402" s="150" t="s">
        <v>2960</v>
      </c>
      <c r="M402" s="59">
        <f t="shared" si="100"/>
        <v>23</v>
      </c>
      <c r="N402" s="59">
        <f t="shared" si="86"/>
        <v>23</v>
      </c>
      <c r="O402" s="59"/>
      <c r="P402" s="59">
        <f t="shared" si="87"/>
        <v>23</v>
      </c>
      <c r="Q402" s="151" t="str">
        <f>VLOOKUP(L402,'SAP Data'!$A$7:$B$1304,2,FALSE)</f>
        <v>Mist600Comp Maint-18</v>
      </c>
      <c r="S402" s="165" t="s">
        <v>882</v>
      </c>
      <c r="T402" s="164" t="s">
        <v>883</v>
      </c>
      <c r="U402" s="16" t="str">
        <f t="shared" si="101"/>
        <v>183002</v>
      </c>
      <c r="V402" s="174">
        <v>23</v>
      </c>
      <c r="W402" s="175">
        <v>3</v>
      </c>
      <c r="X402" s="264" t="str">
        <f t="shared" si="102"/>
        <v>Other Deferred Debits</v>
      </c>
    </row>
    <row r="403" spans="1:24" x14ac:dyDescent="0.25">
      <c r="A403" s="164" t="s">
        <v>974</v>
      </c>
      <c r="B403" s="16">
        <v>1</v>
      </c>
      <c r="C403" s="165" t="s">
        <v>975</v>
      </c>
      <c r="E403" s="179" t="s">
        <v>2286</v>
      </c>
      <c r="F403" s="59" t="str">
        <f t="shared" si="96"/>
        <v>181074</v>
      </c>
      <c r="G403" s="180">
        <f t="shared" si="99"/>
        <v>23</v>
      </c>
      <c r="H403" s="59" t="str">
        <f t="shared" si="97"/>
        <v/>
      </c>
      <c r="I403" s="59" t="str">
        <f>IF(H403="ADD",VLOOKUP(F403,'SAP Data'!$A$12:$B$1295,2,FALSE),"")</f>
        <v/>
      </c>
      <c r="J403" s="59"/>
      <c r="K403" s="181">
        <f t="shared" si="98"/>
        <v>23</v>
      </c>
      <c r="L403" s="150" t="s">
        <v>2961</v>
      </c>
      <c r="M403" s="59">
        <f t="shared" si="100"/>
        <v>23</v>
      </c>
      <c r="N403" s="59">
        <f t="shared" si="86"/>
        <v>23</v>
      </c>
      <c r="O403" s="59"/>
      <c r="P403" s="59">
        <f t="shared" si="87"/>
        <v>23</v>
      </c>
      <c r="Q403" s="151" t="str">
        <f>VLOOKUP(L403,'SAP Data'!$A$7:$B$1304,2,FALSE)</f>
        <v>Mist 600 Comp Amort</v>
      </c>
      <c r="S403" s="165" t="s">
        <v>885</v>
      </c>
      <c r="T403" s="164" t="s">
        <v>886</v>
      </c>
      <c r="U403" s="16" t="str">
        <f t="shared" si="101"/>
        <v>184000</v>
      </c>
      <c r="V403" s="174">
        <v>29</v>
      </c>
      <c r="W403" s="175">
        <v>23</v>
      </c>
      <c r="X403" s="264">
        <f t="shared" si="102"/>
        <v>0</v>
      </c>
    </row>
    <row r="404" spans="1:24" x14ac:dyDescent="0.25">
      <c r="A404" s="164" t="s">
        <v>977</v>
      </c>
      <c r="B404" s="16">
        <v>1</v>
      </c>
      <c r="C404" s="165" t="s">
        <v>978</v>
      </c>
      <c r="E404" s="179" t="s">
        <v>2287</v>
      </c>
      <c r="F404" s="59" t="str">
        <f t="shared" si="96"/>
        <v>181075</v>
      </c>
      <c r="G404" s="180">
        <f t="shared" si="99"/>
        <v>23</v>
      </c>
      <c r="H404" s="59" t="str">
        <f t="shared" si="97"/>
        <v/>
      </c>
      <c r="I404" s="59" t="str">
        <f>IF(H404="ADD",VLOOKUP(F404,'SAP Data'!$A$12:$B$1295,2,FALSE),"")</f>
        <v/>
      </c>
      <c r="J404" s="59"/>
      <c r="K404" s="181">
        <f t="shared" si="98"/>
        <v>23</v>
      </c>
      <c r="L404" s="150" t="s">
        <v>3666</v>
      </c>
      <c r="M404" s="59">
        <f t="shared" si="100"/>
        <v>23</v>
      </c>
      <c r="N404" s="59">
        <f t="shared" ref="N404:N409" si="103">IFERROR(M404,"ADD")</f>
        <v>23</v>
      </c>
      <c r="O404" s="59"/>
      <c r="P404" s="59">
        <f t="shared" ref="P404:P409" si="104">IF(O404&gt;0,O404,N404)</f>
        <v>23</v>
      </c>
      <c r="Q404" s="151" t="str">
        <f>VLOOKUP(L404,'SAP Data'!$A$7:$B$1304,2,FALSE)</f>
        <v>2019 GC300 COMP COST</v>
      </c>
      <c r="S404" s="165" t="s">
        <v>888</v>
      </c>
      <c r="T404" s="164" t="s">
        <v>889</v>
      </c>
      <c r="U404" s="16" t="str">
        <f t="shared" si="101"/>
        <v>184100</v>
      </c>
      <c r="V404" s="174">
        <v>29</v>
      </c>
      <c r="W404" s="175">
        <v>23</v>
      </c>
      <c r="X404" s="264">
        <f t="shared" si="102"/>
        <v>0</v>
      </c>
    </row>
    <row r="405" spans="1:24" x14ac:dyDescent="0.25">
      <c r="A405" s="164" t="s">
        <v>980</v>
      </c>
      <c r="B405" s="16">
        <v>1</v>
      </c>
      <c r="C405" s="165" t="s">
        <v>981</v>
      </c>
      <c r="E405" s="179" t="s">
        <v>2288</v>
      </c>
      <c r="F405" s="59" t="str">
        <f t="shared" si="96"/>
        <v>181076</v>
      </c>
      <c r="G405" s="180">
        <f t="shared" si="99"/>
        <v>23</v>
      </c>
      <c r="H405" s="59" t="str">
        <f t="shared" si="97"/>
        <v/>
      </c>
      <c r="I405" s="59" t="str">
        <f>IF(H405="ADD",VLOOKUP(F405,'SAP Data'!$A$12:$B$1295,2,FALSE),"")</f>
        <v/>
      </c>
      <c r="J405" s="59"/>
      <c r="K405" s="181">
        <f t="shared" si="98"/>
        <v>23</v>
      </c>
      <c r="L405" s="184" t="s">
        <v>3833</v>
      </c>
      <c r="M405" s="59">
        <f t="shared" si="100"/>
        <v>23</v>
      </c>
      <c r="N405" s="59">
        <f t="shared" si="103"/>
        <v>23</v>
      </c>
      <c r="O405" s="59"/>
      <c r="P405" s="59">
        <f t="shared" si="104"/>
        <v>23</v>
      </c>
      <c r="Q405" s="151" t="str">
        <f>VLOOKUP(L405,'SAP Data'!$A$7:$B$1304,2,FALSE)</f>
        <v>2019 GC300 COMP AMOR</v>
      </c>
      <c r="S405" s="165" t="s">
        <v>891</v>
      </c>
      <c r="T405" s="164" t="s">
        <v>892</v>
      </c>
      <c r="U405" s="16" t="str">
        <f t="shared" si="101"/>
        <v>184900</v>
      </c>
      <c r="V405" s="174">
        <v>29</v>
      </c>
      <c r="W405" s="175">
        <v>23</v>
      </c>
      <c r="X405" s="264">
        <f t="shared" si="102"/>
        <v>0</v>
      </c>
    </row>
    <row r="406" spans="1:24" x14ac:dyDescent="0.25">
      <c r="A406" s="164" t="s">
        <v>965</v>
      </c>
      <c r="B406" s="16">
        <v>1</v>
      </c>
      <c r="C406" s="165" t="s">
        <v>966</v>
      </c>
      <c r="E406" s="179" t="s">
        <v>2289</v>
      </c>
      <c r="F406" s="59" t="str">
        <f t="shared" si="96"/>
        <v>181079</v>
      </c>
      <c r="G406" s="180">
        <f t="shared" si="99"/>
        <v>23</v>
      </c>
      <c r="H406" s="59" t="str">
        <f t="shared" si="97"/>
        <v/>
      </c>
      <c r="I406" s="59" t="str">
        <f>IF(H406="ADD",VLOOKUP(F406,'SAP Data'!$A$12:$B$1295,2,FALSE),"")</f>
        <v/>
      </c>
      <c r="J406" s="59"/>
      <c r="K406" s="181">
        <f t="shared" si="98"/>
        <v>23</v>
      </c>
      <c r="L406" s="150" t="s">
        <v>3667</v>
      </c>
      <c r="M406" s="59">
        <f t="shared" si="100"/>
        <v>23</v>
      </c>
      <c r="N406" s="59">
        <f t="shared" si="103"/>
        <v>23</v>
      </c>
      <c r="O406" s="59"/>
      <c r="P406" s="59">
        <f t="shared" si="104"/>
        <v>23</v>
      </c>
      <c r="Q406" s="151" t="str">
        <f>VLOOKUP(L406,'SAP Data'!$A$7:$B$1304,2,FALSE)</f>
        <v>2019 GC400 COMP COST</v>
      </c>
      <c r="S406" s="165" t="s">
        <v>894</v>
      </c>
      <c r="T406" s="164" t="s">
        <v>895</v>
      </c>
      <c r="U406" s="16" t="str">
        <f t="shared" si="101"/>
        <v>184999</v>
      </c>
      <c r="V406" s="174">
        <v>29</v>
      </c>
      <c r="W406" s="175">
        <v>23</v>
      </c>
      <c r="X406" s="264">
        <f t="shared" si="102"/>
        <v>0</v>
      </c>
    </row>
    <row r="407" spans="1:24" x14ac:dyDescent="0.25">
      <c r="A407" s="164" t="s">
        <v>1046</v>
      </c>
      <c r="B407" s="16">
        <v>3</v>
      </c>
      <c r="C407" s="165" t="s">
        <v>1047</v>
      </c>
      <c r="E407" s="179" t="s">
        <v>2290</v>
      </c>
      <c r="F407" s="59" t="str">
        <f t="shared" si="96"/>
        <v>181080</v>
      </c>
      <c r="G407" s="180">
        <f t="shared" si="99"/>
        <v>23</v>
      </c>
      <c r="H407" s="59" t="str">
        <f t="shared" si="97"/>
        <v/>
      </c>
      <c r="I407" s="59" t="str">
        <f>IF(H407="ADD",VLOOKUP(F407,'SAP Data'!$A$12:$B$1295,2,FALSE),"")</f>
        <v/>
      </c>
      <c r="J407" s="59"/>
      <c r="K407" s="181">
        <f t="shared" si="98"/>
        <v>23</v>
      </c>
      <c r="L407" s="184" t="s">
        <v>3834</v>
      </c>
      <c r="M407" s="59">
        <f t="shared" si="100"/>
        <v>23</v>
      </c>
      <c r="N407" s="59">
        <f t="shared" si="103"/>
        <v>23</v>
      </c>
      <c r="O407" s="59"/>
      <c r="P407" s="59">
        <f t="shared" si="104"/>
        <v>23</v>
      </c>
      <c r="Q407" s="151" t="str">
        <f>VLOOKUP(L407,'SAP Data'!$A$7:$B$1304,2,FALSE)</f>
        <v>2019 GC400 COMP AMOR</v>
      </c>
      <c r="S407" s="165" t="s">
        <v>897</v>
      </c>
      <c r="T407" s="164" t="s">
        <v>898</v>
      </c>
      <c r="U407" s="16" t="str">
        <f t="shared" si="101"/>
        <v>186005</v>
      </c>
      <c r="V407" s="174">
        <v>17</v>
      </c>
      <c r="W407" s="175">
        <v>17</v>
      </c>
      <c r="X407" s="264" t="str">
        <f t="shared" si="102"/>
        <v>Non-Utility Property</v>
      </c>
    </row>
    <row r="408" spans="1:24" x14ac:dyDescent="0.25">
      <c r="A408" s="164" t="s">
        <v>1048</v>
      </c>
      <c r="B408" s="16">
        <v>3</v>
      </c>
      <c r="C408" s="165" t="s">
        <v>1049</v>
      </c>
      <c r="E408" s="179" t="s">
        <v>2291</v>
      </c>
      <c r="F408" s="59" t="str">
        <f t="shared" si="96"/>
        <v>181081</v>
      </c>
      <c r="G408" s="180">
        <f t="shared" si="99"/>
        <v>23</v>
      </c>
      <c r="H408" s="59" t="str">
        <f t="shared" si="97"/>
        <v/>
      </c>
      <c r="I408" s="59" t="str">
        <f>IF(H408="ADD",VLOOKUP(F408,'SAP Data'!$A$12:$B$1295,2,FALSE),"")</f>
        <v/>
      </c>
      <c r="J408" s="59"/>
      <c r="K408" s="181">
        <f t="shared" si="98"/>
        <v>23</v>
      </c>
      <c r="L408" s="150" t="s">
        <v>3668</v>
      </c>
      <c r="M408" s="59">
        <f t="shared" si="100"/>
        <v>23</v>
      </c>
      <c r="N408" s="59">
        <f t="shared" si="103"/>
        <v>23</v>
      </c>
      <c r="O408" s="59"/>
      <c r="P408" s="59">
        <f t="shared" si="104"/>
        <v>23</v>
      </c>
      <c r="Q408" s="151" t="str">
        <f>VLOOKUP(L408,'SAP Data'!$A$7:$B$1304,2,FALSE)</f>
        <v>2019 GC500 COMP COST</v>
      </c>
      <c r="S408" s="165" t="s">
        <v>900</v>
      </c>
      <c r="T408" s="164" t="s">
        <v>901</v>
      </c>
      <c r="U408" s="16" t="str">
        <f t="shared" si="101"/>
        <v>186006</v>
      </c>
      <c r="V408" s="174">
        <v>17</v>
      </c>
      <c r="W408" s="175">
        <v>17</v>
      </c>
      <c r="X408" s="264" t="str">
        <f t="shared" si="102"/>
        <v>Non-Utility Property</v>
      </c>
    </row>
    <row r="409" spans="1:24" x14ac:dyDescent="0.25">
      <c r="A409" s="164" t="s">
        <v>1050</v>
      </c>
      <c r="B409" s="16">
        <v>3</v>
      </c>
      <c r="C409" s="165" t="s">
        <v>1051</v>
      </c>
      <c r="E409" s="179" t="s">
        <v>2292</v>
      </c>
      <c r="F409" s="59" t="str">
        <f t="shared" si="96"/>
        <v>181085</v>
      </c>
      <c r="G409" s="180">
        <f t="shared" si="99"/>
        <v>23</v>
      </c>
      <c r="H409" s="59" t="str">
        <f t="shared" si="97"/>
        <v/>
      </c>
      <c r="I409" s="59" t="str">
        <f>IF(H409="ADD",VLOOKUP(F409,'SAP Data'!$A$12:$B$1295,2,FALSE),"")</f>
        <v/>
      </c>
      <c r="J409" s="59"/>
      <c r="K409" s="181">
        <f t="shared" si="98"/>
        <v>23</v>
      </c>
      <c r="L409" s="150" t="s">
        <v>3669</v>
      </c>
      <c r="M409" s="59">
        <f t="shared" si="100"/>
        <v>23</v>
      </c>
      <c r="N409" s="59">
        <f t="shared" si="103"/>
        <v>23</v>
      </c>
      <c r="O409" s="59"/>
      <c r="P409" s="59">
        <f t="shared" si="104"/>
        <v>23</v>
      </c>
      <c r="Q409" s="151" t="str">
        <f>VLOOKUP(L409,'SAP Data'!$A$7:$B$1304,2,FALSE)</f>
        <v>2019 GC600 COMP COST</v>
      </c>
      <c r="S409" s="165" t="s">
        <v>903</v>
      </c>
      <c r="T409" s="164" t="s">
        <v>904</v>
      </c>
      <c r="U409" s="16" t="str">
        <f t="shared" si="101"/>
        <v>186008</v>
      </c>
      <c r="V409" s="174">
        <v>23</v>
      </c>
      <c r="W409" s="175">
        <v>23</v>
      </c>
      <c r="X409" s="264" t="str">
        <f t="shared" si="102"/>
        <v>Other Deferred Debits</v>
      </c>
    </row>
    <row r="410" spans="1:24" x14ac:dyDescent="0.25">
      <c r="A410" s="164" t="s">
        <v>1052</v>
      </c>
      <c r="B410" s="16">
        <v>3</v>
      </c>
      <c r="C410" s="165" t="s">
        <v>1053</v>
      </c>
      <c r="E410" s="179" t="s">
        <v>2293</v>
      </c>
      <c r="F410" s="59" t="str">
        <f t="shared" si="96"/>
        <v>181086</v>
      </c>
      <c r="G410" s="180">
        <f t="shared" si="99"/>
        <v>23</v>
      </c>
      <c r="H410" s="59" t="str">
        <f t="shared" si="97"/>
        <v/>
      </c>
      <c r="I410" s="59" t="str">
        <f>IF(H410="ADD",VLOOKUP(F410,'SAP Data'!$A$12:$B$1295,2,FALSE),"")</f>
        <v/>
      </c>
      <c r="J410" s="59"/>
      <c r="K410" s="181">
        <f t="shared" si="98"/>
        <v>23</v>
      </c>
      <c r="L410" s="150" t="s">
        <v>872</v>
      </c>
      <c r="M410" s="59">
        <f t="shared" si="100"/>
        <v>0</v>
      </c>
      <c r="N410" s="59">
        <f t="shared" si="86"/>
        <v>0</v>
      </c>
      <c r="O410" s="59"/>
      <c r="P410" s="59">
        <f t="shared" si="87"/>
        <v>0</v>
      </c>
      <c r="Q410" s="151" t="str">
        <f>VLOOKUP(L410,'SAP Data'!$A$7:$B$1304,2,FALSE)</f>
        <v>DELL LEASE DEFERRED</v>
      </c>
      <c r="S410" s="165" t="s">
        <v>906</v>
      </c>
      <c r="T410" s="164" t="s">
        <v>907</v>
      </c>
      <c r="U410" s="16" t="str">
        <f t="shared" si="101"/>
        <v>186021</v>
      </c>
      <c r="V410" s="174">
        <v>23</v>
      </c>
      <c r="W410" s="175">
        <v>23</v>
      </c>
      <c r="X410" s="264" t="str">
        <f t="shared" si="102"/>
        <v>Other Deferred Debits</v>
      </c>
    </row>
    <row r="411" spans="1:24" x14ac:dyDescent="0.25">
      <c r="A411" s="164" t="s">
        <v>1054</v>
      </c>
      <c r="B411" s="16">
        <v>3</v>
      </c>
      <c r="C411" s="165" t="s">
        <v>1055</v>
      </c>
      <c r="E411" s="179" t="s">
        <v>2294</v>
      </c>
      <c r="F411" s="59" t="str">
        <f t="shared" si="96"/>
        <v>181087</v>
      </c>
      <c r="G411" s="180">
        <f t="shared" si="99"/>
        <v>23</v>
      </c>
      <c r="H411" s="59" t="str">
        <f t="shared" si="97"/>
        <v/>
      </c>
      <c r="I411" s="59" t="str">
        <f>IF(H411="ADD",VLOOKUP(F411,'SAP Data'!$A$12:$B$1295,2,FALSE),"")</f>
        <v/>
      </c>
      <c r="J411" s="59"/>
      <c r="K411" s="181">
        <f t="shared" si="98"/>
        <v>23</v>
      </c>
      <c r="L411" s="150" t="s">
        <v>3558</v>
      </c>
      <c r="M411" s="59" t="e">
        <f t="shared" si="100"/>
        <v>#N/A</v>
      </c>
      <c r="N411" s="59" t="str">
        <f t="shared" si="86"/>
        <v>ADD</v>
      </c>
      <c r="O411" s="59"/>
      <c r="P411" s="59" t="str">
        <f t="shared" si="87"/>
        <v>ADD</v>
      </c>
      <c r="Q411" s="151" t="str">
        <f>VLOOKUP(L411,'SAP Data'!$A$7:$B$1304,2,FALSE)</f>
        <v>LEASE CLEARING</v>
      </c>
      <c r="S411" s="165" t="s">
        <v>909</v>
      </c>
      <c r="T411" s="164" t="s">
        <v>910</v>
      </c>
      <c r="U411" s="16" t="str">
        <f t="shared" si="101"/>
        <v>186026</v>
      </c>
      <c r="V411" s="174">
        <v>23</v>
      </c>
      <c r="W411" s="175">
        <v>23</v>
      </c>
      <c r="X411" s="264" t="str">
        <f t="shared" si="102"/>
        <v>Other Deferred Debits</v>
      </c>
    </row>
    <row r="412" spans="1:24" x14ac:dyDescent="0.25">
      <c r="A412" s="164" t="s">
        <v>1056</v>
      </c>
      <c r="B412" s="16">
        <v>3</v>
      </c>
      <c r="C412" s="165" t="s">
        <v>1057</v>
      </c>
      <c r="E412" s="179" t="s">
        <v>2295</v>
      </c>
      <c r="F412" s="59" t="str">
        <f t="shared" si="96"/>
        <v>181088</v>
      </c>
      <c r="G412" s="180">
        <f t="shared" si="99"/>
        <v>23</v>
      </c>
      <c r="H412" s="59" t="str">
        <f t="shared" si="97"/>
        <v/>
      </c>
      <c r="I412" s="59" t="str">
        <f>IF(H412="ADD",VLOOKUP(F412,'SAP Data'!$A$12:$B$1295,2,FALSE),"")</f>
        <v/>
      </c>
      <c r="J412" s="59"/>
      <c r="K412" s="181">
        <f t="shared" si="98"/>
        <v>23</v>
      </c>
      <c r="L412" s="150" t="s">
        <v>3559</v>
      </c>
      <c r="M412" s="59" t="e">
        <f t="shared" si="100"/>
        <v>#N/A</v>
      </c>
      <c r="N412" s="59" t="str">
        <f t="shared" si="86"/>
        <v>ADD</v>
      </c>
      <c r="O412" s="59"/>
      <c r="P412" s="59" t="str">
        <f t="shared" si="87"/>
        <v>ADD</v>
      </c>
      <c r="Q412" s="151" t="str">
        <f>VLOOKUP(L412,'SAP Data'!$A$7:$B$1304,2,FALSE)</f>
        <v>LEASE ASSET CLEARING</v>
      </c>
      <c r="S412" s="165" t="s">
        <v>912</v>
      </c>
      <c r="T412" s="164" t="s">
        <v>913</v>
      </c>
      <c r="U412" s="16" t="str">
        <f t="shared" si="101"/>
        <v>186028</v>
      </c>
      <c r="V412" s="174">
        <v>23</v>
      </c>
      <c r="W412" s="175">
        <v>23</v>
      </c>
      <c r="X412" s="264" t="str">
        <f t="shared" si="102"/>
        <v>Other Deferred Debits</v>
      </c>
    </row>
    <row r="413" spans="1:24" x14ac:dyDescent="0.25">
      <c r="A413" s="164" t="s">
        <v>1058</v>
      </c>
      <c r="B413" s="16">
        <v>3</v>
      </c>
      <c r="C413" s="165" t="s">
        <v>1059</v>
      </c>
      <c r="E413" s="179" t="s">
        <v>2296</v>
      </c>
      <c r="F413" s="59" t="str">
        <f t="shared" si="96"/>
        <v>181094</v>
      </c>
      <c r="G413" s="180">
        <f t="shared" si="99"/>
        <v>23</v>
      </c>
      <c r="H413" s="59" t="str">
        <f t="shared" si="97"/>
        <v/>
      </c>
      <c r="I413" s="59" t="str">
        <f>IF(H413="ADD",VLOOKUP(F413,'SAP Data'!$A$12:$B$1295,2,FALSE),"")</f>
        <v/>
      </c>
      <c r="J413" s="59"/>
      <c r="K413" s="181">
        <f t="shared" si="98"/>
        <v>23</v>
      </c>
      <c r="L413" s="150" t="s">
        <v>875</v>
      </c>
      <c r="M413" s="59">
        <f t="shared" si="100"/>
        <v>29</v>
      </c>
      <c r="N413" s="59">
        <f t="shared" si="86"/>
        <v>29</v>
      </c>
      <c r="O413" s="59"/>
      <c r="P413" s="59">
        <f t="shared" si="87"/>
        <v>29</v>
      </c>
      <c r="Q413" s="151" t="str">
        <f>VLOOKUP(L413,'SAP Data'!$A$7:$B$1304,2,FALSE)</f>
        <v>CIS SUSPENSE</v>
      </c>
      <c r="S413" s="165" t="s">
        <v>915</v>
      </c>
      <c r="T413" s="164" t="s">
        <v>916</v>
      </c>
      <c r="U413" s="16" t="str">
        <f t="shared" si="101"/>
        <v>186042</v>
      </c>
      <c r="V413" s="174">
        <v>23</v>
      </c>
      <c r="W413" s="175">
        <v>23</v>
      </c>
      <c r="X413" s="264" t="str">
        <f t="shared" si="102"/>
        <v>Other Deferred Debits</v>
      </c>
    </row>
    <row r="414" spans="1:24" x14ac:dyDescent="0.25">
      <c r="A414" s="164" t="s">
        <v>1060</v>
      </c>
      <c r="B414" s="16">
        <v>3</v>
      </c>
      <c r="C414" s="165" t="s">
        <v>1061</v>
      </c>
      <c r="E414" s="179" t="s">
        <v>2297</v>
      </c>
      <c r="F414" s="59" t="str">
        <f t="shared" si="96"/>
        <v>181095</v>
      </c>
      <c r="G414" s="180">
        <f t="shared" si="99"/>
        <v>23</v>
      </c>
      <c r="H414" s="59" t="str">
        <f t="shared" si="97"/>
        <v/>
      </c>
      <c r="I414" s="59" t="str">
        <f>IF(H414="ADD",VLOOKUP(F414,'SAP Data'!$A$12:$B$1295,2,FALSE),"")</f>
        <v/>
      </c>
      <c r="J414" s="59"/>
      <c r="K414" s="181">
        <f t="shared" si="98"/>
        <v>23</v>
      </c>
      <c r="L414" s="150" t="s">
        <v>878</v>
      </c>
      <c r="M414" s="59">
        <f t="shared" si="100"/>
        <v>29</v>
      </c>
      <c r="N414" s="59">
        <f t="shared" si="86"/>
        <v>29</v>
      </c>
      <c r="O414" s="59"/>
      <c r="P414" s="59">
        <f t="shared" si="87"/>
        <v>29</v>
      </c>
      <c r="Q414" s="151" t="str">
        <f>VLOOKUP(L414,'SAP Data'!$A$7:$B$1304,2,FALSE)</f>
        <v>SUSPENSE</v>
      </c>
      <c r="S414" s="165" t="s">
        <v>918</v>
      </c>
      <c r="T414" s="164" t="s">
        <v>919</v>
      </c>
      <c r="U414" s="16" t="str">
        <f t="shared" si="101"/>
        <v>186043</v>
      </c>
      <c r="V414" s="174">
        <v>23</v>
      </c>
      <c r="W414" s="175">
        <v>23</v>
      </c>
      <c r="X414" s="264" t="str">
        <f t="shared" si="102"/>
        <v>Other Deferred Debits</v>
      </c>
    </row>
    <row r="415" spans="1:24" x14ac:dyDescent="0.25">
      <c r="A415" s="164" t="s">
        <v>1062</v>
      </c>
      <c r="B415" s="16">
        <v>3</v>
      </c>
      <c r="C415" s="165" t="s">
        <v>1063</v>
      </c>
      <c r="E415" s="179" t="s">
        <v>2298</v>
      </c>
      <c r="F415" s="59" t="str">
        <f t="shared" si="96"/>
        <v>181097</v>
      </c>
      <c r="G415" s="180">
        <f t="shared" si="99"/>
        <v>23</v>
      </c>
      <c r="H415" s="59" t="str">
        <f t="shared" si="97"/>
        <v/>
      </c>
      <c r="I415" s="59" t="str">
        <f>IF(H415="ADD",VLOOKUP(F415,'SAP Data'!$A$12:$B$1295,2,FALSE),"")</f>
        <v/>
      </c>
      <c r="J415" s="59"/>
      <c r="K415" s="181">
        <f t="shared" si="98"/>
        <v>23</v>
      </c>
      <c r="L415" s="150" t="s">
        <v>1851</v>
      </c>
      <c r="M415" s="59" t="e">
        <f t="shared" si="100"/>
        <v>#N/A</v>
      </c>
      <c r="N415" s="59" t="str">
        <f t="shared" si="86"/>
        <v>ADD</v>
      </c>
      <c r="O415" s="59"/>
      <c r="P415" s="59" t="str">
        <f t="shared" si="87"/>
        <v>ADD</v>
      </c>
      <c r="Q415" s="151" t="str">
        <f>VLOOKUP(L415,'SAP Data'!$A$7:$B$1304,2,FALSE)</f>
        <v>CLEARING ACCOUNTS</v>
      </c>
      <c r="S415" s="165" t="s">
        <v>1852</v>
      </c>
      <c r="T415" s="164">
        <v>500165</v>
      </c>
      <c r="U415" s="16" t="str">
        <f t="shared" si="101"/>
        <v/>
      </c>
      <c r="V415" s="174" t="s">
        <v>3741</v>
      </c>
      <c r="W415" s="175" t="s">
        <v>3741</v>
      </c>
      <c r="X415" s="264" t="e">
        <f t="shared" si="102"/>
        <v>#N/A</v>
      </c>
    </row>
    <row r="416" spans="1:24" x14ac:dyDescent="0.25">
      <c r="A416" s="164" t="s">
        <v>1064</v>
      </c>
      <c r="B416" s="16">
        <v>3</v>
      </c>
      <c r="C416" s="165" t="s">
        <v>1065</v>
      </c>
      <c r="E416" s="179" t="s">
        <v>2299</v>
      </c>
      <c r="F416" s="59" t="str">
        <f t="shared" si="96"/>
        <v>181100</v>
      </c>
      <c r="G416" s="180">
        <f t="shared" si="99"/>
        <v>23</v>
      </c>
      <c r="H416" s="59" t="str">
        <f t="shared" si="97"/>
        <v/>
      </c>
      <c r="I416" s="59" t="str">
        <f>IF(H416="ADD",VLOOKUP(F416,'SAP Data'!$A$12:$B$1295,2,FALSE),"")</f>
        <v/>
      </c>
      <c r="J416" s="59"/>
      <c r="K416" s="181">
        <f t="shared" si="98"/>
        <v>23</v>
      </c>
      <c r="L416" s="150" t="s">
        <v>881</v>
      </c>
      <c r="M416" s="59">
        <f t="shared" si="100"/>
        <v>23</v>
      </c>
      <c r="N416" s="59">
        <f t="shared" si="86"/>
        <v>23</v>
      </c>
      <c r="O416" s="59"/>
      <c r="P416" s="59">
        <f t="shared" si="87"/>
        <v>23</v>
      </c>
      <c r="Q416" s="151" t="str">
        <f>VLOOKUP(L416,'SAP Data'!$A$7:$B$1304,2,FALSE)</f>
        <v>PRELIMINARY SURVEYS</v>
      </c>
      <c r="S416" s="165" t="s">
        <v>1854</v>
      </c>
      <c r="T416" s="164">
        <v>500195</v>
      </c>
      <c r="U416" s="16" t="str">
        <f t="shared" si="101"/>
        <v/>
      </c>
      <c r="V416" s="174" t="s">
        <v>3741</v>
      </c>
      <c r="W416" s="175" t="s">
        <v>3741</v>
      </c>
      <c r="X416" s="264" t="e">
        <f t="shared" si="102"/>
        <v>#N/A</v>
      </c>
    </row>
    <row r="417" spans="1:24" x14ac:dyDescent="0.25">
      <c r="A417" s="164" t="s">
        <v>1066</v>
      </c>
      <c r="B417" s="16">
        <v>3</v>
      </c>
      <c r="C417" s="165" t="s">
        <v>1067</v>
      </c>
      <c r="E417" s="179" t="s">
        <v>2300</v>
      </c>
      <c r="F417" s="59" t="str">
        <f t="shared" si="96"/>
        <v>181102</v>
      </c>
      <c r="G417" s="180">
        <f t="shared" si="99"/>
        <v>23</v>
      </c>
      <c r="H417" s="59" t="str">
        <f t="shared" si="97"/>
        <v/>
      </c>
      <c r="I417" s="59" t="str">
        <f>IF(H417="ADD",VLOOKUP(F417,'SAP Data'!$A$12:$B$1295,2,FALSE),"")</f>
        <v/>
      </c>
      <c r="J417" s="59"/>
      <c r="K417" s="181">
        <f t="shared" si="98"/>
        <v>23</v>
      </c>
      <c r="L417" s="150" t="s">
        <v>884</v>
      </c>
      <c r="M417" s="59">
        <f t="shared" si="100"/>
        <v>29</v>
      </c>
      <c r="N417" s="59">
        <f t="shared" si="86"/>
        <v>29</v>
      </c>
      <c r="O417" s="59"/>
      <c r="P417" s="59">
        <f t="shared" si="87"/>
        <v>29</v>
      </c>
      <c r="Q417" s="151" t="str">
        <f>VLOOKUP(L417,'SAP Data'!$A$7:$B$1304,2,FALSE)</f>
        <v>CLEARING</v>
      </c>
      <c r="S417" s="165" t="s">
        <v>1856</v>
      </c>
      <c r="T417" s="164" t="s">
        <v>1857</v>
      </c>
      <c r="U417" s="16" t="str">
        <f t="shared" si="101"/>
        <v>234010</v>
      </c>
      <c r="V417" s="174">
        <v>17</v>
      </c>
      <c r="W417" s="175" t="s">
        <v>3741</v>
      </c>
      <c r="X417" s="264" t="str">
        <f t="shared" si="102"/>
        <v>Non-Utility Property</v>
      </c>
    </row>
    <row r="418" spans="1:24" x14ac:dyDescent="0.25">
      <c r="A418" s="164" t="s">
        <v>1068</v>
      </c>
      <c r="B418" s="16">
        <v>3</v>
      </c>
      <c r="C418" s="165" t="s">
        <v>1069</v>
      </c>
      <c r="E418" s="179" t="s">
        <v>2301</v>
      </c>
      <c r="F418" s="59" t="str">
        <f t="shared" si="96"/>
        <v>181104</v>
      </c>
      <c r="G418" s="180">
        <f t="shared" si="99"/>
        <v>23</v>
      </c>
      <c r="H418" s="59" t="str">
        <f t="shared" si="97"/>
        <v/>
      </c>
      <c r="I418" s="59" t="str">
        <f>IF(H418="ADD",VLOOKUP(F418,'SAP Data'!$A$12:$B$1295,2,FALSE),"")</f>
        <v/>
      </c>
      <c r="J418" s="59"/>
      <c r="K418" s="181">
        <f t="shared" si="98"/>
        <v>23</v>
      </c>
      <c r="L418" s="150" t="s">
        <v>887</v>
      </c>
      <c r="M418" s="59">
        <f t="shared" si="100"/>
        <v>29</v>
      </c>
      <c r="N418" s="59">
        <f t="shared" si="86"/>
        <v>29</v>
      </c>
      <c r="O418" s="59"/>
      <c r="P418" s="59">
        <f t="shared" si="87"/>
        <v>29</v>
      </c>
      <c r="Q418" s="151" t="str">
        <f>VLOOKUP(L418,'SAP Data'!$A$7:$B$1304,2,FALSE)</f>
        <v>CLEARING - MULT CNTY</v>
      </c>
      <c r="S418" s="165" t="s">
        <v>1648</v>
      </c>
      <c r="T418" s="164" t="s">
        <v>922</v>
      </c>
      <c r="U418" s="16" t="str">
        <f t="shared" si="101"/>
        <v>234042</v>
      </c>
      <c r="V418" s="174">
        <v>17</v>
      </c>
      <c r="W418" s="175">
        <v>17</v>
      </c>
      <c r="X418" s="264" t="str">
        <f t="shared" si="102"/>
        <v>Non-Utility Property</v>
      </c>
    </row>
    <row r="419" spans="1:24" x14ac:dyDescent="0.25">
      <c r="A419" s="164" t="s">
        <v>1070</v>
      </c>
      <c r="B419" s="16">
        <v>3</v>
      </c>
      <c r="C419" s="165" t="s">
        <v>1071</v>
      </c>
      <c r="E419" s="179" t="s">
        <v>2302</v>
      </c>
      <c r="F419" s="59" t="str">
        <f t="shared" si="96"/>
        <v>181105</v>
      </c>
      <c r="G419" s="180">
        <f t="shared" si="99"/>
        <v>23</v>
      </c>
      <c r="H419" s="59" t="str">
        <f t="shared" si="97"/>
        <v/>
      </c>
      <c r="I419" s="59" t="str">
        <f>IF(H419="ADD",VLOOKUP(F419,'SAP Data'!$A$12:$B$1295,2,FALSE),"")</f>
        <v/>
      </c>
      <c r="J419" s="59"/>
      <c r="K419" s="181">
        <f t="shared" si="98"/>
        <v>23</v>
      </c>
      <c r="L419" s="150" t="s">
        <v>890</v>
      </c>
      <c r="M419" s="59">
        <f t="shared" si="100"/>
        <v>29</v>
      </c>
      <c r="N419" s="59">
        <f t="shared" ref="N419:N483" si="105">IFERROR(M419,"ADD")</f>
        <v>29</v>
      </c>
      <c r="O419" s="59"/>
      <c r="P419" s="59">
        <f t="shared" ref="P419:P483" si="106">IF(O419&gt;0,O419,N419)</f>
        <v>29</v>
      </c>
      <c r="Q419" s="151" t="str">
        <f>VLOOKUP(L419,'SAP Data'!$A$7:$B$1304,2,FALSE)</f>
        <v>ACCOUNT ADJUSTMENTS</v>
      </c>
      <c r="S419" s="165" t="s">
        <v>1858</v>
      </c>
      <c r="T419" s="164" t="s">
        <v>1859</v>
      </c>
      <c r="U419" s="16" t="str">
        <f t="shared" si="101"/>
        <v>234800</v>
      </c>
      <c r="V419" s="174">
        <v>17</v>
      </c>
      <c r="W419" s="175" t="s">
        <v>3741</v>
      </c>
      <c r="X419" s="264" t="str">
        <f t="shared" si="102"/>
        <v>Non-Utility Property</v>
      </c>
    </row>
    <row r="420" spans="1:24" x14ac:dyDescent="0.25">
      <c r="A420" s="164" t="s">
        <v>1072</v>
      </c>
      <c r="B420" s="16">
        <v>3</v>
      </c>
      <c r="C420" s="165" t="s">
        <v>1073</v>
      </c>
      <c r="E420" s="179" t="s">
        <v>2303</v>
      </c>
      <c r="F420" s="59" t="str">
        <f t="shared" si="96"/>
        <v>181106</v>
      </c>
      <c r="G420" s="180">
        <f t="shared" si="99"/>
        <v>23</v>
      </c>
      <c r="H420" s="59" t="str">
        <f t="shared" si="97"/>
        <v/>
      </c>
      <c r="I420" s="59" t="str">
        <f>IF(H420="ADD",VLOOKUP(F420,'SAP Data'!$A$12:$B$1295,2,FALSE),"")</f>
        <v/>
      </c>
      <c r="J420" s="59"/>
      <c r="K420" s="181">
        <f t="shared" si="98"/>
        <v>23</v>
      </c>
      <c r="L420" s="150" t="s">
        <v>893</v>
      </c>
      <c r="M420" s="59">
        <f t="shared" si="100"/>
        <v>29</v>
      </c>
      <c r="N420" s="59">
        <f t="shared" si="105"/>
        <v>29</v>
      </c>
      <c r="O420" s="59"/>
      <c r="P420" s="59">
        <f t="shared" si="106"/>
        <v>29</v>
      </c>
      <c r="Q420" s="151" t="str">
        <f>VLOOKUP(L420,'SAP Data'!$A$7:$B$1304,2,FALSE)</f>
        <v>CAPITAL IO SETTLE</v>
      </c>
      <c r="S420" s="165" t="s">
        <v>924</v>
      </c>
      <c r="T420" s="164" t="s">
        <v>925</v>
      </c>
      <c r="U420" s="16" t="str">
        <f t="shared" si="101"/>
        <v>234905</v>
      </c>
      <c r="V420" s="174">
        <v>17</v>
      </c>
      <c r="W420" s="175">
        <v>17</v>
      </c>
      <c r="X420" s="264" t="str">
        <f t="shared" si="102"/>
        <v>Non-Utility Property</v>
      </c>
    </row>
    <row r="421" spans="1:24" x14ac:dyDescent="0.25">
      <c r="A421" s="164" t="s">
        <v>1074</v>
      </c>
      <c r="B421" s="16">
        <v>3</v>
      </c>
      <c r="C421" s="165" t="s">
        <v>1075</v>
      </c>
      <c r="E421" s="179" t="s">
        <v>2304</v>
      </c>
      <c r="F421" s="59" t="str">
        <f t="shared" si="96"/>
        <v>181107</v>
      </c>
      <c r="G421" s="180">
        <f t="shared" si="99"/>
        <v>23</v>
      </c>
      <c r="H421" s="59" t="str">
        <f t="shared" si="97"/>
        <v/>
      </c>
      <c r="I421" s="59" t="str">
        <f>IF(H421="ADD",VLOOKUP(F421,'SAP Data'!$A$12:$B$1295,2,FALSE),"")</f>
        <v/>
      </c>
      <c r="J421" s="59"/>
      <c r="K421" s="181">
        <f t="shared" si="98"/>
        <v>23</v>
      </c>
      <c r="L421" s="150" t="s">
        <v>896</v>
      </c>
      <c r="M421" s="59">
        <f t="shared" si="100"/>
        <v>17</v>
      </c>
      <c r="N421" s="59">
        <f t="shared" si="105"/>
        <v>17</v>
      </c>
      <c r="O421" s="59"/>
      <c r="P421" s="59">
        <f t="shared" si="106"/>
        <v>17</v>
      </c>
      <c r="Q421" s="151" t="str">
        <f>VLOOKUP(L421,'SAP Data'!$A$7:$B$1304,2,FALSE)</f>
        <v>NON-UTILITY LEASEHOL</v>
      </c>
      <c r="S421" s="165" t="s">
        <v>1650</v>
      </c>
      <c r="T421" s="164" t="s">
        <v>928</v>
      </c>
      <c r="U421" s="16" t="str">
        <f t="shared" si="101"/>
        <v>234915</v>
      </c>
      <c r="V421" s="174">
        <v>17</v>
      </c>
      <c r="W421" s="175">
        <v>17</v>
      </c>
      <c r="X421" s="264" t="str">
        <f t="shared" si="102"/>
        <v>Non-Utility Property</v>
      </c>
    </row>
    <row r="422" spans="1:24" x14ac:dyDescent="0.25">
      <c r="A422" s="164" t="s">
        <v>1076</v>
      </c>
      <c r="B422" s="16">
        <v>3</v>
      </c>
      <c r="C422" s="165" t="s">
        <v>1077</v>
      </c>
      <c r="E422" s="179" t="s">
        <v>2305</v>
      </c>
      <c r="F422" s="59" t="str">
        <f t="shared" si="96"/>
        <v>181109</v>
      </c>
      <c r="G422" s="180">
        <f t="shared" si="99"/>
        <v>23</v>
      </c>
      <c r="H422" s="59" t="str">
        <f t="shared" si="97"/>
        <v/>
      </c>
      <c r="I422" s="59" t="str">
        <f>IF(H422="ADD",VLOOKUP(F422,'SAP Data'!$A$12:$B$1295,2,FALSE),"")</f>
        <v/>
      </c>
      <c r="J422" s="59"/>
      <c r="K422" s="181">
        <f t="shared" si="98"/>
        <v>23</v>
      </c>
      <c r="L422" s="150" t="s">
        <v>899</v>
      </c>
      <c r="M422" s="59">
        <f t="shared" si="100"/>
        <v>17</v>
      </c>
      <c r="N422" s="59">
        <f t="shared" si="105"/>
        <v>17</v>
      </c>
      <c r="O422" s="59"/>
      <c r="P422" s="59">
        <f t="shared" si="106"/>
        <v>17</v>
      </c>
      <c r="Q422" s="151" t="str">
        <f>VLOOKUP(L422,'SAP Data'!$A$7:$B$1304,2,FALSE)</f>
        <v>AMT OF NON-UTILITY L</v>
      </c>
      <c r="S422" s="165" t="s">
        <v>1651</v>
      </c>
      <c r="T422" s="164" t="s">
        <v>931</v>
      </c>
      <c r="U422" s="16" t="str">
        <f t="shared" si="101"/>
        <v>234920</v>
      </c>
      <c r="V422" s="174">
        <v>17</v>
      </c>
      <c r="W422" s="175">
        <v>17</v>
      </c>
      <c r="X422" s="264" t="str">
        <f t="shared" si="102"/>
        <v>Non-Utility Property</v>
      </c>
    </row>
    <row r="423" spans="1:24" x14ac:dyDescent="0.25">
      <c r="A423" s="164" t="s">
        <v>1078</v>
      </c>
      <c r="B423" s="16">
        <v>3</v>
      </c>
      <c r="C423" s="165" t="s">
        <v>1079</v>
      </c>
      <c r="E423" s="179" t="s">
        <v>2306</v>
      </c>
      <c r="F423" s="59" t="str">
        <f t="shared" si="96"/>
        <v>181110</v>
      </c>
      <c r="G423" s="180">
        <f t="shared" si="99"/>
        <v>23</v>
      </c>
      <c r="H423" s="59" t="str">
        <f t="shared" si="97"/>
        <v/>
      </c>
      <c r="I423" s="59" t="str">
        <f>IF(H423="ADD",VLOOKUP(F423,'SAP Data'!$A$12:$B$1295,2,FALSE),"")</f>
        <v/>
      </c>
      <c r="J423" s="59"/>
      <c r="K423" s="181">
        <f t="shared" si="98"/>
        <v>23</v>
      </c>
      <c r="L423" s="150" t="s">
        <v>902</v>
      </c>
      <c r="M423" s="59">
        <f t="shared" si="100"/>
        <v>23</v>
      </c>
      <c r="N423" s="59">
        <f t="shared" si="105"/>
        <v>23</v>
      </c>
      <c r="O423" s="59"/>
      <c r="P423" s="59">
        <f t="shared" si="106"/>
        <v>23</v>
      </c>
      <c r="Q423" s="151" t="str">
        <f>VLOOKUP(L423,'SAP Data'!$A$7:$B$1304,2,FALSE)</f>
        <v>VANCOUVER LEASEHOLD</v>
      </c>
      <c r="S423" s="165" t="s">
        <v>1652</v>
      </c>
      <c r="T423" s="164" t="s">
        <v>934</v>
      </c>
      <c r="U423" s="16" t="str">
        <f t="shared" si="101"/>
        <v>234925</v>
      </c>
      <c r="V423" s="174">
        <v>17</v>
      </c>
      <c r="W423" s="175">
        <v>17</v>
      </c>
      <c r="X423" s="264" t="str">
        <f t="shared" si="102"/>
        <v>Non-Utility Property</v>
      </c>
    </row>
    <row r="424" spans="1:24" x14ac:dyDescent="0.25">
      <c r="A424" s="164" t="s">
        <v>1080</v>
      </c>
      <c r="B424" s="16">
        <v>3</v>
      </c>
      <c r="C424" s="165" t="s">
        <v>1081</v>
      </c>
      <c r="E424" s="179" t="s">
        <v>2307</v>
      </c>
      <c r="F424" s="59" t="str">
        <f t="shared" si="96"/>
        <v>181111</v>
      </c>
      <c r="G424" s="180">
        <f t="shared" si="99"/>
        <v>23</v>
      </c>
      <c r="H424" s="59" t="str">
        <f t="shared" si="97"/>
        <v/>
      </c>
      <c r="I424" s="59" t="str">
        <f>IF(H424="ADD",VLOOKUP(F424,'SAP Data'!$A$12:$B$1295,2,FALSE),"")</f>
        <v/>
      </c>
      <c r="J424" s="59"/>
      <c r="K424" s="181">
        <f t="shared" si="98"/>
        <v>23</v>
      </c>
      <c r="L424" s="150" t="s">
        <v>905</v>
      </c>
      <c r="M424" s="59">
        <f t="shared" si="100"/>
        <v>23</v>
      </c>
      <c r="N424" s="59">
        <f t="shared" si="105"/>
        <v>23</v>
      </c>
      <c r="O424" s="59"/>
      <c r="P424" s="59">
        <f t="shared" si="106"/>
        <v>23</v>
      </c>
      <c r="Q424" s="151" t="str">
        <f>VLOOKUP(L424,'SAP Data'!$A$7:$B$1304,2,FALSE)</f>
        <v>LH Imp-250 Taylor HQ</v>
      </c>
      <c r="S424" s="165" t="s">
        <v>1860</v>
      </c>
      <c r="T424" s="164">
        <v>500155</v>
      </c>
      <c r="U424" s="16" t="str">
        <f t="shared" si="101"/>
        <v/>
      </c>
      <c r="V424" s="174" t="s">
        <v>3741</v>
      </c>
      <c r="W424" s="175" t="s">
        <v>3741</v>
      </c>
      <c r="X424" s="264" t="e">
        <f t="shared" si="102"/>
        <v>#N/A</v>
      </c>
    </row>
    <row r="425" spans="1:24" x14ac:dyDescent="0.25">
      <c r="A425" s="164" t="s">
        <v>1082</v>
      </c>
      <c r="B425" s="16">
        <v>3</v>
      </c>
      <c r="C425" s="165" t="s">
        <v>1083</v>
      </c>
      <c r="E425" s="179" t="s">
        <v>2308</v>
      </c>
      <c r="F425" s="59" t="str">
        <f t="shared" si="96"/>
        <v>181112</v>
      </c>
      <c r="G425" s="180">
        <f t="shared" si="99"/>
        <v>23</v>
      </c>
      <c r="H425" s="59" t="str">
        <f t="shared" si="97"/>
        <v/>
      </c>
      <c r="I425" s="59" t="str">
        <f>IF(H425="ADD",VLOOKUP(F425,'SAP Data'!$A$12:$B$1295,2,FALSE),"")</f>
        <v/>
      </c>
      <c r="J425" s="59"/>
      <c r="K425" s="181">
        <f t="shared" si="98"/>
        <v>23</v>
      </c>
      <c r="L425" s="150" t="s">
        <v>908</v>
      </c>
      <c r="M425" s="59">
        <f t="shared" si="100"/>
        <v>23</v>
      </c>
      <c r="N425" s="59">
        <f t="shared" si="105"/>
        <v>23</v>
      </c>
      <c r="O425" s="59"/>
      <c r="P425" s="59">
        <f t="shared" si="106"/>
        <v>23</v>
      </c>
      <c r="Q425" s="151" t="str">
        <f>VLOOKUP(L425,'SAP Data'!$A$7:$B$1304,2,FALSE)</f>
        <v>OPS LEASEHOLD IMPROV</v>
      </c>
      <c r="S425" s="165" t="s">
        <v>1862</v>
      </c>
      <c r="T425" s="164">
        <v>500158</v>
      </c>
      <c r="U425" s="16" t="str">
        <f t="shared" si="101"/>
        <v/>
      </c>
      <c r="V425" s="174" t="s">
        <v>3741</v>
      </c>
      <c r="W425" s="175" t="s">
        <v>3741</v>
      </c>
      <c r="X425" s="264" t="e">
        <f t="shared" si="102"/>
        <v>#N/A</v>
      </c>
    </row>
    <row r="426" spans="1:24" x14ac:dyDescent="0.25">
      <c r="A426" s="164" t="s">
        <v>1084</v>
      </c>
      <c r="B426" s="16">
        <v>3</v>
      </c>
      <c r="C426" s="165" t="s">
        <v>1085</v>
      </c>
      <c r="E426" s="179" t="s">
        <v>2310</v>
      </c>
      <c r="F426" s="59" t="str">
        <f t="shared" ref="F426:F491" si="107">RIGHT(E426,6)</f>
        <v>181113</v>
      </c>
      <c r="G426" s="180">
        <f t="shared" si="99"/>
        <v>0</v>
      </c>
      <c r="H426" s="59" t="str">
        <f t="shared" ref="H426:H491" si="108">IF(G426=0,"ADD","")</f>
        <v>ADD</v>
      </c>
      <c r="I426" s="59" t="str">
        <f>IF(H426="ADD",VLOOKUP(F426,'SAP Data'!$A$12:$B$1295,2,FALSE),"")</f>
        <v>UNAMT DEBT DISC 4.11</v>
      </c>
      <c r="J426" s="59" t="s">
        <v>3466</v>
      </c>
      <c r="K426" s="181" t="str">
        <f t="shared" ref="K426:K491" si="109">IF(G426&gt;0,G426,J426)</f>
        <v>N/A - Gets captured under 500159</v>
      </c>
      <c r="L426" s="150" t="s">
        <v>911</v>
      </c>
      <c r="M426" s="59">
        <f t="shared" si="100"/>
        <v>23</v>
      </c>
      <c r="N426" s="59">
        <f t="shared" si="105"/>
        <v>23</v>
      </c>
      <c r="O426" s="59"/>
      <c r="P426" s="59">
        <f t="shared" si="106"/>
        <v>23</v>
      </c>
      <c r="Q426" s="151" t="str">
        <f>VLOOKUP(L426,'SAP Data'!$A$7:$B$1304,2,FALSE)</f>
        <v>AMORT - OPS LEASEHOL</v>
      </c>
      <c r="S426" s="165" t="s">
        <v>1864</v>
      </c>
      <c r="T426" s="164">
        <v>500160</v>
      </c>
      <c r="U426" s="16" t="str">
        <f t="shared" si="101"/>
        <v/>
      </c>
      <c r="V426" s="174" t="s">
        <v>3741</v>
      </c>
      <c r="W426" s="175" t="s">
        <v>3741</v>
      </c>
      <c r="X426" s="264" t="e">
        <f t="shared" si="102"/>
        <v>#N/A</v>
      </c>
    </row>
    <row r="427" spans="1:24" x14ac:dyDescent="0.25">
      <c r="A427" s="164" t="s">
        <v>1086</v>
      </c>
      <c r="B427" s="16">
        <v>3</v>
      </c>
      <c r="C427" s="165" t="s">
        <v>1087</v>
      </c>
      <c r="E427" s="179" t="s">
        <v>2311</v>
      </c>
      <c r="F427" s="59" t="str">
        <f t="shared" si="107"/>
        <v>181996</v>
      </c>
      <c r="G427" s="180">
        <f t="shared" si="99"/>
        <v>23</v>
      </c>
      <c r="H427" s="59" t="str">
        <f t="shared" si="108"/>
        <v/>
      </c>
      <c r="I427" s="59" t="str">
        <f>IF(H427="ADD",VLOOKUP(F427,'SAP Data'!$A$12:$B$1295,2,FALSE),"")</f>
        <v/>
      </c>
      <c r="J427" s="59"/>
      <c r="K427" s="181">
        <f t="shared" si="109"/>
        <v>23</v>
      </c>
      <c r="L427" s="150" t="s">
        <v>914</v>
      </c>
      <c r="M427" s="59">
        <f t="shared" si="100"/>
        <v>23</v>
      </c>
      <c r="N427" s="59">
        <f t="shared" si="105"/>
        <v>23</v>
      </c>
      <c r="O427" s="59"/>
      <c r="P427" s="59">
        <f t="shared" si="106"/>
        <v>23</v>
      </c>
      <c r="Q427" s="151" t="str">
        <f>VLOOKUP(L427,'SAP Data'!$A$7:$B$1304,2,FALSE)</f>
        <v>ALBANY LEASEHOLD IMP</v>
      </c>
      <c r="S427" s="165" t="s">
        <v>935</v>
      </c>
      <c r="T427" s="164">
        <v>500166</v>
      </c>
      <c r="U427" s="16" t="str">
        <f t="shared" si="101"/>
        <v/>
      </c>
      <c r="V427" s="174" t="s">
        <v>3741</v>
      </c>
      <c r="W427" s="175" t="s">
        <v>3741</v>
      </c>
      <c r="X427" s="264" t="e">
        <f t="shared" si="102"/>
        <v>#N/A</v>
      </c>
    </row>
    <row r="428" spans="1:24" x14ac:dyDescent="0.25">
      <c r="A428" s="164" t="s">
        <v>1088</v>
      </c>
      <c r="B428" s="16">
        <v>3</v>
      </c>
      <c r="C428" s="165" t="s">
        <v>1089</v>
      </c>
      <c r="E428" s="179" t="s">
        <v>2312</v>
      </c>
      <c r="F428" s="59" t="str">
        <f t="shared" si="107"/>
        <v>181997</v>
      </c>
      <c r="G428" s="180">
        <f t="shared" si="99"/>
        <v>23</v>
      </c>
      <c r="H428" s="59" t="str">
        <f t="shared" si="108"/>
        <v/>
      </c>
      <c r="I428" s="59" t="str">
        <f>IF(H428="ADD",VLOOKUP(F428,'SAP Data'!$A$12:$B$1295,2,FALSE),"")</f>
        <v/>
      </c>
      <c r="J428" s="59"/>
      <c r="K428" s="181">
        <f t="shared" si="109"/>
        <v>23</v>
      </c>
      <c r="L428" s="150" t="s">
        <v>917</v>
      </c>
      <c r="M428" s="59">
        <f t="shared" si="100"/>
        <v>23</v>
      </c>
      <c r="N428" s="59">
        <f t="shared" si="105"/>
        <v>23</v>
      </c>
      <c r="O428" s="59"/>
      <c r="P428" s="59">
        <f t="shared" si="106"/>
        <v>23</v>
      </c>
      <c r="Q428" s="151" t="str">
        <f>VLOOKUP(L428,'SAP Data'!$A$7:$B$1304,2,FALSE)</f>
        <v>AMORT - ALB LEASEHOL</v>
      </c>
      <c r="S428" s="165" t="s">
        <v>935</v>
      </c>
      <c r="T428" s="164" t="s">
        <v>937</v>
      </c>
      <c r="U428" s="16" t="str">
        <f t="shared" si="101"/>
        <v>201000</v>
      </c>
      <c r="V428" s="174">
        <v>1</v>
      </c>
      <c r="W428" s="175">
        <v>1</v>
      </c>
      <c r="X428" s="264" t="str">
        <f t="shared" si="102"/>
        <v>Common Equity</v>
      </c>
    </row>
    <row r="429" spans="1:24" x14ac:dyDescent="0.25">
      <c r="A429" s="164" t="s">
        <v>1090</v>
      </c>
      <c r="B429" s="16">
        <v>3</v>
      </c>
      <c r="C429" s="165" t="s">
        <v>1091</v>
      </c>
      <c r="E429" s="179" t="s">
        <v>2313</v>
      </c>
      <c r="F429" s="59" t="str">
        <f t="shared" si="107"/>
        <v>181998</v>
      </c>
      <c r="G429" s="180">
        <f t="shared" si="99"/>
        <v>23</v>
      </c>
      <c r="H429" s="59" t="str">
        <f t="shared" si="108"/>
        <v/>
      </c>
      <c r="I429" s="59" t="str">
        <f>IF(H429="ADD",VLOOKUP(F429,'SAP Data'!$A$12:$B$1295,2,FALSE),"")</f>
        <v/>
      </c>
      <c r="J429" s="59"/>
      <c r="K429" s="181">
        <f t="shared" si="109"/>
        <v>23</v>
      </c>
      <c r="L429" s="150" t="s">
        <v>1853</v>
      </c>
      <c r="M429" s="59" t="e">
        <f t="shared" si="100"/>
        <v>#N/A</v>
      </c>
      <c r="N429" s="59" t="str">
        <f t="shared" si="105"/>
        <v>ADD</v>
      </c>
      <c r="O429" s="59"/>
      <c r="P429" s="59" t="str">
        <f t="shared" si="106"/>
        <v>ADD</v>
      </c>
      <c r="Q429" s="151" t="str">
        <f>VLOOKUP(L429,'SAP Data'!$A$7:$B$1304,2,FALSE)</f>
        <v>CAPITALIZATION AND L</v>
      </c>
      <c r="S429" s="165" t="s">
        <v>939</v>
      </c>
      <c r="T429" s="164" t="s">
        <v>940</v>
      </c>
      <c r="U429" s="16" t="str">
        <f t="shared" si="101"/>
        <v>201100</v>
      </c>
      <c r="V429" s="174">
        <v>1</v>
      </c>
      <c r="W429" s="175">
        <v>1</v>
      </c>
      <c r="X429" s="264" t="str">
        <f t="shared" si="102"/>
        <v>Common Equity</v>
      </c>
    </row>
    <row r="430" spans="1:24" x14ac:dyDescent="0.25">
      <c r="A430" s="164" t="s">
        <v>1092</v>
      </c>
      <c r="B430" s="16">
        <v>3</v>
      </c>
      <c r="C430" s="165" t="s">
        <v>1093</v>
      </c>
      <c r="E430" s="179" t="s">
        <v>2314</v>
      </c>
      <c r="F430" s="59" t="str">
        <f t="shared" si="107"/>
        <v>181999</v>
      </c>
      <c r="G430" s="180">
        <f t="shared" si="99"/>
        <v>23</v>
      </c>
      <c r="H430" s="59" t="str">
        <f t="shared" si="108"/>
        <v/>
      </c>
      <c r="I430" s="59" t="str">
        <f>IF(H430="ADD",VLOOKUP(F430,'SAP Data'!$A$12:$B$1295,2,FALSE),"")</f>
        <v/>
      </c>
      <c r="J430" s="59"/>
      <c r="K430" s="181">
        <f t="shared" si="109"/>
        <v>23</v>
      </c>
      <c r="L430" s="150" t="s">
        <v>1855</v>
      </c>
      <c r="M430" s="59" t="e">
        <f t="shared" si="100"/>
        <v>#N/A</v>
      </c>
      <c r="N430" s="59" t="str">
        <f t="shared" si="105"/>
        <v>ADD</v>
      </c>
      <c r="O430" s="59"/>
      <c r="P430" s="59" t="str">
        <f t="shared" si="106"/>
        <v>ADD</v>
      </c>
      <c r="Q430" s="151" t="str">
        <f>VLOOKUP(L430,'SAP Data'!$A$7:$B$1304,2,FALSE)</f>
        <v>INTERCOMPANY LIABILI</v>
      </c>
      <c r="S430" s="165" t="s">
        <v>3657</v>
      </c>
      <c r="T430" s="164" t="s">
        <v>3658</v>
      </c>
      <c r="U430" s="16" t="str">
        <f t="shared" si="101"/>
        <v>211400</v>
      </c>
      <c r="V430" s="174">
        <v>1</v>
      </c>
      <c r="W430" s="175">
        <v>1</v>
      </c>
      <c r="X430" s="264" t="str">
        <f t="shared" si="102"/>
        <v>Common Equity</v>
      </c>
    </row>
    <row r="431" spans="1:24" x14ac:dyDescent="0.25">
      <c r="A431" s="164" t="s">
        <v>1094</v>
      </c>
      <c r="B431" s="16">
        <v>3</v>
      </c>
      <c r="C431" s="165" t="s">
        <v>1095</v>
      </c>
      <c r="E431" s="179" t="s">
        <v>2315</v>
      </c>
      <c r="F431" s="59" t="str">
        <f t="shared" si="107"/>
        <v>221001</v>
      </c>
      <c r="G431" s="180">
        <f t="shared" si="99"/>
        <v>3</v>
      </c>
      <c r="H431" s="59" t="str">
        <f t="shared" si="108"/>
        <v/>
      </c>
      <c r="I431" s="59" t="str">
        <f>IF(H431="ADD",VLOOKUP(F431,'SAP Data'!$A$12:$B$1295,2,FALSE),"")</f>
        <v/>
      </c>
      <c r="J431" s="59"/>
      <c r="K431" s="181">
        <f t="shared" si="109"/>
        <v>3</v>
      </c>
      <c r="L431" s="150" t="s">
        <v>2962</v>
      </c>
      <c r="M431" s="59">
        <f t="shared" si="100"/>
        <v>17</v>
      </c>
      <c r="N431" s="59">
        <f t="shared" si="105"/>
        <v>17</v>
      </c>
      <c r="O431" s="59"/>
      <c r="P431" s="59">
        <f t="shared" si="106"/>
        <v>17</v>
      </c>
      <c r="Q431" s="151" t="str">
        <f>VLOOKUP(L431,'SAP Data'!$A$7:$B$1304,2,FALSE)</f>
        <v>A/P INTERCO-HLD</v>
      </c>
      <c r="S431" s="165" t="s">
        <v>942</v>
      </c>
      <c r="T431" s="164" t="s">
        <v>943</v>
      </c>
      <c r="U431" s="16" t="str">
        <f t="shared" si="101"/>
        <v>214001</v>
      </c>
      <c r="V431" s="174">
        <v>1</v>
      </c>
      <c r="W431" s="175">
        <v>1</v>
      </c>
      <c r="X431" s="264" t="str">
        <f t="shared" si="102"/>
        <v>Common Equity</v>
      </c>
    </row>
    <row r="432" spans="1:24" x14ac:dyDescent="0.25">
      <c r="A432" s="164" t="s">
        <v>1096</v>
      </c>
      <c r="B432" s="16">
        <v>3</v>
      </c>
      <c r="C432" s="165" t="s">
        <v>1097</v>
      </c>
      <c r="E432" s="179" t="s">
        <v>2316</v>
      </c>
      <c r="F432" s="59" t="str">
        <f t="shared" si="107"/>
        <v>221026</v>
      </c>
      <c r="G432" s="180">
        <f t="shared" si="99"/>
        <v>3</v>
      </c>
      <c r="H432" s="59" t="str">
        <f t="shared" si="108"/>
        <v/>
      </c>
      <c r="I432" s="59" t="str">
        <f>IF(H432="ADD",VLOOKUP(F432,'SAP Data'!$A$12:$B$1295,2,FALSE),"")</f>
        <v/>
      </c>
      <c r="J432" s="59"/>
      <c r="K432" s="181">
        <f t="shared" si="109"/>
        <v>3</v>
      </c>
      <c r="L432" s="150" t="s">
        <v>920</v>
      </c>
      <c r="M432" s="59">
        <f t="shared" si="100"/>
        <v>17</v>
      </c>
      <c r="N432" s="59">
        <f t="shared" si="105"/>
        <v>17</v>
      </c>
      <c r="O432" s="59"/>
      <c r="P432" s="59">
        <f t="shared" si="106"/>
        <v>17</v>
      </c>
      <c r="Q432" s="151" t="str">
        <f>VLOOKUP(L432,'SAP Data'!$A$7:$B$1304,2,FALSE)</f>
        <v>A/P INTERCO-NWNGS</v>
      </c>
      <c r="S432" s="165" t="s">
        <v>945</v>
      </c>
      <c r="T432" s="164" t="s">
        <v>946</v>
      </c>
      <c r="U432" s="16" t="str">
        <f t="shared" si="101"/>
        <v>214002</v>
      </c>
      <c r="V432" s="174">
        <v>1</v>
      </c>
      <c r="W432" s="175">
        <v>1</v>
      </c>
      <c r="X432" s="264" t="str">
        <f t="shared" si="102"/>
        <v>Common Equity</v>
      </c>
    </row>
    <row r="433" spans="1:24" x14ac:dyDescent="0.25">
      <c r="A433" s="164" t="s">
        <v>1098</v>
      </c>
      <c r="B433" s="16">
        <v>3</v>
      </c>
      <c r="C433" s="165" t="s">
        <v>1099</v>
      </c>
      <c r="E433" s="179" t="s">
        <v>2317</v>
      </c>
      <c r="F433" s="59" t="str">
        <f t="shared" si="107"/>
        <v>221072</v>
      </c>
      <c r="G433" s="180">
        <f t="shared" si="99"/>
        <v>3</v>
      </c>
      <c r="H433" s="59" t="str">
        <f t="shared" si="108"/>
        <v/>
      </c>
      <c r="I433" s="59" t="str">
        <f>IF(H433="ADD",VLOOKUP(F433,'SAP Data'!$A$12:$B$1295,2,FALSE),"")</f>
        <v/>
      </c>
      <c r="J433" s="59"/>
      <c r="K433" s="181">
        <f t="shared" si="109"/>
        <v>3</v>
      </c>
      <c r="L433" s="150" t="s">
        <v>2963</v>
      </c>
      <c r="M433" s="59">
        <f t="shared" si="100"/>
        <v>17</v>
      </c>
      <c r="N433" s="59">
        <f t="shared" si="105"/>
        <v>17</v>
      </c>
      <c r="O433" s="59"/>
      <c r="P433" s="59">
        <f t="shared" si="106"/>
        <v>17</v>
      </c>
      <c r="Q433" s="151" t="str">
        <f>VLOOKUP(L433,'SAP Data'!$A$7:$B$1304,2,FALSE)</f>
        <v>A/P TAX SHARE-HLD</v>
      </c>
      <c r="S433" s="165" t="s">
        <v>1867</v>
      </c>
      <c r="T433" s="164">
        <v>500167</v>
      </c>
      <c r="U433" s="16" t="str">
        <f t="shared" si="101"/>
        <v/>
      </c>
      <c r="V433" s="174" t="s">
        <v>3741</v>
      </c>
      <c r="W433" s="175" t="s">
        <v>3741</v>
      </c>
      <c r="X433" s="264" t="e">
        <f t="shared" si="102"/>
        <v>#N/A</v>
      </c>
    </row>
    <row r="434" spans="1:24" x14ac:dyDescent="0.25">
      <c r="A434" s="164" t="s">
        <v>1100</v>
      </c>
      <c r="B434" s="16">
        <v>3</v>
      </c>
      <c r="C434" s="165" t="s">
        <v>1101</v>
      </c>
      <c r="E434" s="179" t="s">
        <v>2318</v>
      </c>
      <c r="F434" s="59" t="str">
        <f t="shared" si="107"/>
        <v>221073</v>
      </c>
      <c r="G434" s="180">
        <f t="shared" si="99"/>
        <v>3</v>
      </c>
      <c r="H434" s="59" t="str">
        <f t="shared" si="108"/>
        <v/>
      </c>
      <c r="I434" s="59" t="str">
        <f>IF(H434="ADD",VLOOKUP(F434,'SAP Data'!$A$12:$B$1295,2,FALSE),"")</f>
        <v/>
      </c>
      <c r="J434" s="59"/>
      <c r="K434" s="181">
        <f t="shared" si="109"/>
        <v>3</v>
      </c>
      <c r="L434" s="150" t="s">
        <v>923</v>
      </c>
      <c r="M434" s="59">
        <f t="shared" si="100"/>
        <v>17</v>
      </c>
      <c r="N434" s="59">
        <f t="shared" si="105"/>
        <v>17</v>
      </c>
      <c r="O434" s="59"/>
      <c r="P434" s="59">
        <f t="shared" si="106"/>
        <v>17</v>
      </c>
      <c r="Q434" s="151" t="str">
        <f>VLOOKUP(L434,'SAP Data'!$A$7:$B$1304,2,FALSE)</f>
        <v>A/P TAX SHARE-NW ENE</v>
      </c>
      <c r="S434" s="165" t="s">
        <v>948</v>
      </c>
      <c r="T434" s="164" t="s">
        <v>949</v>
      </c>
      <c r="U434" s="16" t="str">
        <f t="shared" si="101"/>
        <v>207001</v>
      </c>
      <c r="V434" s="174">
        <v>1</v>
      </c>
      <c r="W434" s="175">
        <v>1</v>
      </c>
      <c r="X434" s="264" t="str">
        <f t="shared" si="102"/>
        <v>Common Equity</v>
      </c>
    </row>
    <row r="435" spans="1:24" x14ac:dyDescent="0.25">
      <c r="A435" s="164" t="s">
        <v>3177</v>
      </c>
      <c r="B435" s="16">
        <v>3</v>
      </c>
      <c r="C435" s="165" t="s">
        <v>3843</v>
      </c>
      <c r="E435" s="179" t="s">
        <v>2319</v>
      </c>
      <c r="F435" s="59" t="str">
        <f t="shared" si="107"/>
        <v>221074</v>
      </c>
      <c r="G435" s="180">
        <f t="shared" si="99"/>
        <v>3</v>
      </c>
      <c r="H435" s="59" t="str">
        <f t="shared" si="108"/>
        <v/>
      </c>
      <c r="I435" s="59" t="str">
        <f>IF(H435="ADD",VLOOKUP(F435,'SAP Data'!$A$12:$B$1295,2,FALSE),"")</f>
        <v/>
      </c>
      <c r="J435" s="59"/>
      <c r="K435" s="181">
        <f t="shared" si="109"/>
        <v>3</v>
      </c>
      <c r="L435" s="150" t="s">
        <v>926</v>
      </c>
      <c r="M435" s="59">
        <f t="shared" si="100"/>
        <v>17</v>
      </c>
      <c r="N435" s="59">
        <f t="shared" si="105"/>
        <v>17</v>
      </c>
      <c r="O435" s="59"/>
      <c r="P435" s="59">
        <f t="shared" si="106"/>
        <v>17</v>
      </c>
      <c r="Q435" s="151" t="str">
        <f>VLOOKUP(L435,'SAP Data'!$A$7:$B$1304,2,FALSE)</f>
        <v>A/P TAX SHARE-GRS</v>
      </c>
      <c r="S435" s="165" t="s">
        <v>951</v>
      </c>
      <c r="T435" s="164" t="s">
        <v>952</v>
      </c>
      <c r="U435" s="16" t="str">
        <f t="shared" si="101"/>
        <v>207003</v>
      </c>
      <c r="V435" s="174">
        <v>1</v>
      </c>
      <c r="W435" s="175">
        <v>1</v>
      </c>
      <c r="X435" s="264" t="str">
        <f t="shared" si="102"/>
        <v>Common Equity</v>
      </c>
    </row>
    <row r="436" spans="1:24" x14ac:dyDescent="0.25">
      <c r="A436" s="164" t="s">
        <v>3841</v>
      </c>
      <c r="B436" s="16">
        <v>3</v>
      </c>
      <c r="C436" s="165" t="s">
        <v>3844</v>
      </c>
      <c r="E436" s="179" t="s">
        <v>2320</v>
      </c>
      <c r="F436" s="59" t="str">
        <f t="shared" si="107"/>
        <v>221075</v>
      </c>
      <c r="G436" s="180">
        <f t="shared" si="99"/>
        <v>3</v>
      </c>
      <c r="H436" s="59" t="str">
        <f t="shared" si="108"/>
        <v/>
      </c>
      <c r="I436" s="59" t="str">
        <f>IF(H436="ADD",VLOOKUP(F436,'SAP Data'!$A$12:$B$1295,2,FALSE),"")</f>
        <v/>
      </c>
      <c r="J436" s="59"/>
      <c r="K436" s="181">
        <f t="shared" si="109"/>
        <v>3</v>
      </c>
      <c r="L436" s="150" t="s">
        <v>929</v>
      </c>
      <c r="M436" s="59">
        <f t="shared" si="100"/>
        <v>17</v>
      </c>
      <c r="N436" s="59">
        <f t="shared" si="105"/>
        <v>17</v>
      </c>
      <c r="O436" s="59"/>
      <c r="P436" s="59">
        <f t="shared" si="106"/>
        <v>17</v>
      </c>
      <c r="Q436" s="151" t="str">
        <f>VLOOKUP(L436,'SAP Data'!$A$7:$B$1304,2,FALSE)</f>
        <v>A/P TAX SHARE-NWNGS</v>
      </c>
      <c r="S436" s="165" t="s">
        <v>954</v>
      </c>
      <c r="T436" s="164" t="s">
        <v>955</v>
      </c>
      <c r="U436" s="16" t="str">
        <f t="shared" si="101"/>
        <v>207004</v>
      </c>
      <c r="V436" s="174">
        <v>1</v>
      </c>
      <c r="W436" s="175">
        <v>1</v>
      </c>
      <c r="X436" s="264" t="str">
        <f t="shared" si="102"/>
        <v>Common Equity</v>
      </c>
    </row>
    <row r="437" spans="1:24" x14ac:dyDescent="0.25">
      <c r="A437" s="164" t="s">
        <v>3842</v>
      </c>
      <c r="B437" s="16">
        <v>3</v>
      </c>
      <c r="C437" s="165" t="s">
        <v>3845</v>
      </c>
      <c r="E437" s="179" t="s">
        <v>2321</v>
      </c>
      <c r="F437" s="59" t="str">
        <f t="shared" si="107"/>
        <v>221076</v>
      </c>
      <c r="G437" s="180">
        <f t="shared" si="99"/>
        <v>3</v>
      </c>
      <c r="H437" s="59" t="str">
        <f t="shared" si="108"/>
        <v/>
      </c>
      <c r="I437" s="59" t="str">
        <f>IF(H437="ADD",VLOOKUP(F437,'SAP Data'!$A$12:$B$1295,2,FALSE),"")</f>
        <v/>
      </c>
      <c r="J437" s="59"/>
      <c r="K437" s="181">
        <f t="shared" si="109"/>
        <v>3</v>
      </c>
      <c r="L437" s="150" t="s">
        <v>932</v>
      </c>
      <c r="M437" s="59">
        <f t="shared" si="100"/>
        <v>17</v>
      </c>
      <c r="N437" s="59">
        <f t="shared" si="105"/>
        <v>17</v>
      </c>
      <c r="O437" s="59"/>
      <c r="P437" s="59">
        <f t="shared" si="106"/>
        <v>17</v>
      </c>
      <c r="Q437" s="151" t="str">
        <f>VLOOKUP(L437,'SAP Data'!$A$7:$B$1304,2,FALSE)</f>
        <v>A/P TAX SHARE-NWNEN</v>
      </c>
      <c r="S437" s="165" t="s">
        <v>1653</v>
      </c>
      <c r="T437" s="164" t="s">
        <v>1654</v>
      </c>
      <c r="U437" s="16" t="str">
        <f t="shared" si="101"/>
        <v>207010</v>
      </c>
      <c r="V437" s="174">
        <v>1</v>
      </c>
      <c r="W437" s="175">
        <v>1</v>
      </c>
      <c r="X437" s="264" t="str">
        <f t="shared" si="102"/>
        <v>Common Equity</v>
      </c>
    </row>
    <row r="438" spans="1:24" x14ac:dyDescent="0.25">
      <c r="A438" s="164" t="s">
        <v>1511</v>
      </c>
      <c r="B438" s="16">
        <v>23</v>
      </c>
      <c r="C438" s="165" t="s">
        <v>1512</v>
      </c>
      <c r="E438" s="179" t="s">
        <v>2322</v>
      </c>
      <c r="F438" s="59" t="str">
        <f t="shared" si="107"/>
        <v>221079</v>
      </c>
      <c r="G438" s="180">
        <f t="shared" si="99"/>
        <v>3</v>
      </c>
      <c r="H438" s="59" t="str">
        <f t="shared" si="108"/>
        <v/>
      </c>
      <c r="I438" s="59" t="str">
        <f>IF(H438="ADD",VLOOKUP(F438,'SAP Data'!$A$12:$B$1295,2,FALSE),"")</f>
        <v/>
      </c>
      <c r="J438" s="59"/>
      <c r="K438" s="181">
        <f t="shared" si="109"/>
        <v>3</v>
      </c>
      <c r="L438" s="150" t="s">
        <v>1861</v>
      </c>
      <c r="M438" s="59" t="e">
        <f t="shared" si="100"/>
        <v>#N/A</v>
      </c>
      <c r="N438" s="59" t="str">
        <f t="shared" si="105"/>
        <v>ADD</v>
      </c>
      <c r="O438" s="59"/>
      <c r="P438" s="59" t="str">
        <f t="shared" si="106"/>
        <v>ADD</v>
      </c>
      <c r="Q438" s="151" t="str">
        <f>VLOOKUP(L438,'SAP Data'!$A$7:$B$1304,2,FALSE)</f>
        <v>CAPITALIZATION</v>
      </c>
      <c r="S438" s="165" t="s">
        <v>957</v>
      </c>
      <c r="T438" s="164" t="s">
        <v>958</v>
      </c>
      <c r="U438" s="16" t="str">
        <f t="shared" si="101"/>
        <v>209000</v>
      </c>
      <c r="V438" s="174">
        <v>1</v>
      </c>
      <c r="W438" s="175">
        <v>1</v>
      </c>
      <c r="X438" s="264" t="str">
        <f t="shared" si="102"/>
        <v>Common Equity</v>
      </c>
    </row>
    <row r="439" spans="1:24" x14ac:dyDescent="0.25">
      <c r="A439" s="164" t="s">
        <v>1514</v>
      </c>
      <c r="B439" s="16">
        <v>29</v>
      </c>
      <c r="C439" s="165" t="s">
        <v>1515</v>
      </c>
      <c r="E439" s="179" t="s">
        <v>2323</v>
      </c>
      <c r="F439" s="59" t="str">
        <f t="shared" si="107"/>
        <v>221080</v>
      </c>
      <c r="G439" s="180">
        <f t="shared" si="99"/>
        <v>3</v>
      </c>
      <c r="H439" s="59" t="str">
        <f t="shared" si="108"/>
        <v/>
      </c>
      <c r="I439" s="59" t="str">
        <f>IF(H439="ADD",VLOOKUP(F439,'SAP Data'!$A$12:$B$1295,2,FALSE),"")</f>
        <v/>
      </c>
      <c r="J439" s="59"/>
      <c r="K439" s="181">
        <f t="shared" si="109"/>
        <v>3</v>
      </c>
      <c r="L439" s="150" t="s">
        <v>1863</v>
      </c>
      <c r="M439" s="59" t="e">
        <f t="shared" si="100"/>
        <v>#N/A</v>
      </c>
      <c r="N439" s="59" t="str">
        <f t="shared" si="105"/>
        <v>ADD</v>
      </c>
      <c r="O439" s="59"/>
      <c r="P439" s="59" t="str">
        <f t="shared" si="106"/>
        <v>ADD</v>
      </c>
      <c r="Q439" s="151" t="str">
        <f>VLOOKUP(L439,'SAP Data'!$A$7:$B$1304,2,FALSE)</f>
        <v>TOTAL STOCK AND RETA</v>
      </c>
      <c r="S439" s="165" t="s">
        <v>960</v>
      </c>
      <c r="T439" s="164" t="s">
        <v>961</v>
      </c>
      <c r="U439" s="16" t="str">
        <f t="shared" si="101"/>
        <v>210000</v>
      </c>
      <c r="V439" s="174">
        <v>1</v>
      </c>
      <c r="W439" s="175">
        <v>1</v>
      </c>
      <c r="X439" s="264" t="str">
        <f t="shared" si="102"/>
        <v>Common Equity</v>
      </c>
    </row>
    <row r="440" spans="1:24" x14ac:dyDescent="0.25">
      <c r="A440" s="164" t="s">
        <v>1481</v>
      </c>
      <c r="B440" s="16">
        <v>23</v>
      </c>
      <c r="C440" s="165" t="s">
        <v>1482</v>
      </c>
      <c r="E440" s="179" t="s">
        <v>2324</v>
      </c>
      <c r="F440" s="59" t="str">
        <f t="shared" si="107"/>
        <v>221081</v>
      </c>
      <c r="G440" s="180">
        <f t="shared" si="99"/>
        <v>3</v>
      </c>
      <c r="H440" s="59" t="str">
        <f t="shared" si="108"/>
        <v/>
      </c>
      <c r="I440" s="59" t="str">
        <f>IF(H440="ADD",VLOOKUP(F440,'SAP Data'!$A$12:$B$1295,2,FALSE),"")</f>
        <v/>
      </c>
      <c r="J440" s="59"/>
      <c r="K440" s="181">
        <f t="shared" si="109"/>
        <v>3</v>
      </c>
      <c r="L440" s="150" t="s">
        <v>1865</v>
      </c>
      <c r="M440" s="59" t="e">
        <f t="shared" si="100"/>
        <v>#N/A</v>
      </c>
      <c r="N440" s="59" t="str">
        <f t="shared" si="105"/>
        <v>ADD</v>
      </c>
      <c r="O440" s="59"/>
      <c r="P440" s="59" t="str">
        <f t="shared" si="106"/>
        <v>ADD</v>
      </c>
      <c r="Q440" s="151" t="str">
        <f>VLOOKUP(L440,'SAP Data'!$A$7:$B$1304,2,FALSE)</f>
        <v>TOTAL COMMON STOCK</v>
      </c>
      <c r="S440" s="165" t="s">
        <v>963</v>
      </c>
      <c r="T440" s="164" t="s">
        <v>964</v>
      </c>
      <c r="U440" s="16" t="str">
        <f t="shared" si="101"/>
        <v>212001</v>
      </c>
      <c r="V440" s="174">
        <v>1</v>
      </c>
      <c r="W440" s="175">
        <v>1</v>
      </c>
      <c r="X440" s="264" t="str">
        <f t="shared" si="102"/>
        <v>Common Equity</v>
      </c>
    </row>
    <row r="441" spans="1:24" x14ac:dyDescent="0.25">
      <c r="A441" s="164" t="s">
        <v>1484</v>
      </c>
      <c r="B441" s="16">
        <v>23</v>
      </c>
      <c r="C441" s="165" t="s">
        <v>1485</v>
      </c>
      <c r="E441" s="179" t="s">
        <v>2325</v>
      </c>
      <c r="F441" s="59" t="str">
        <f t="shared" si="107"/>
        <v>221085</v>
      </c>
      <c r="G441" s="180">
        <f t="shared" si="99"/>
        <v>3</v>
      </c>
      <c r="H441" s="59" t="str">
        <f t="shared" si="108"/>
        <v/>
      </c>
      <c r="I441" s="59" t="str">
        <f>IF(H441="ADD",VLOOKUP(F441,'SAP Data'!$A$12:$B$1295,2,FALSE),"")</f>
        <v/>
      </c>
      <c r="J441" s="59"/>
      <c r="K441" s="181">
        <f t="shared" si="109"/>
        <v>3</v>
      </c>
      <c r="L441" s="150" t="s">
        <v>1866</v>
      </c>
      <c r="M441" s="59" t="e">
        <f t="shared" si="100"/>
        <v>#N/A</v>
      </c>
      <c r="N441" s="59" t="str">
        <f t="shared" si="105"/>
        <v>ADD</v>
      </c>
      <c r="O441" s="59"/>
      <c r="P441" s="59" t="str">
        <f t="shared" si="106"/>
        <v>ADD</v>
      </c>
      <c r="Q441" s="151" t="str">
        <f>VLOOKUP(L441,'SAP Data'!$A$7:$B$1304,2,FALSE)</f>
        <v>COMMON STOCK</v>
      </c>
      <c r="S441" s="165" t="s">
        <v>1869</v>
      </c>
      <c r="T441" s="164">
        <v>500161</v>
      </c>
      <c r="U441" s="16" t="str">
        <f t="shared" si="101"/>
        <v/>
      </c>
      <c r="V441" s="174" t="s">
        <v>3741</v>
      </c>
      <c r="W441" s="175" t="s">
        <v>3741</v>
      </c>
      <c r="X441" s="264" t="e">
        <f t="shared" si="102"/>
        <v>#N/A</v>
      </c>
    </row>
    <row r="442" spans="1:24" x14ac:dyDescent="0.25">
      <c r="A442" s="164" t="s">
        <v>1487</v>
      </c>
      <c r="B442" s="16">
        <v>23</v>
      </c>
      <c r="C442" s="165" t="s">
        <v>1488</v>
      </c>
      <c r="E442" s="179" t="s">
        <v>2326</v>
      </c>
      <c r="F442" s="59" t="str">
        <f t="shared" si="107"/>
        <v>221086</v>
      </c>
      <c r="G442" s="180">
        <f t="shared" si="99"/>
        <v>3</v>
      </c>
      <c r="H442" s="59" t="str">
        <f t="shared" si="108"/>
        <v/>
      </c>
      <c r="I442" s="59" t="str">
        <f>IF(H442="ADD",VLOOKUP(F442,'SAP Data'!$A$12:$B$1295,2,FALSE),"")</f>
        <v/>
      </c>
      <c r="J442" s="59"/>
      <c r="K442" s="181">
        <f t="shared" si="109"/>
        <v>3</v>
      </c>
      <c r="L442" s="150" t="s">
        <v>936</v>
      </c>
      <c r="M442" s="59">
        <f t="shared" si="100"/>
        <v>1</v>
      </c>
      <c r="N442" s="59">
        <f t="shared" si="105"/>
        <v>1</v>
      </c>
      <c r="O442" s="59"/>
      <c r="P442" s="59">
        <f t="shared" si="106"/>
        <v>1</v>
      </c>
      <c r="Q442" s="151" t="str">
        <f>VLOOKUP(L442,'SAP Data'!$A$7:$B$1304,2,FALSE)</f>
        <v>COMMON STOCK</v>
      </c>
      <c r="S442" s="165" t="s">
        <v>966</v>
      </c>
      <c r="T442" s="164" t="s">
        <v>967</v>
      </c>
      <c r="U442" s="16" t="str">
        <f t="shared" si="101"/>
        <v>218000</v>
      </c>
      <c r="V442" s="174">
        <v>1</v>
      </c>
      <c r="W442" s="175">
        <v>1</v>
      </c>
      <c r="X442" s="264" t="str">
        <f t="shared" si="102"/>
        <v>Common Equity</v>
      </c>
    </row>
    <row r="443" spans="1:24" x14ac:dyDescent="0.25">
      <c r="A443" s="164" t="s">
        <v>1490</v>
      </c>
      <c r="B443" s="16">
        <v>23</v>
      </c>
      <c r="C443" s="165" t="s">
        <v>1491</v>
      </c>
      <c r="E443" s="179" t="s">
        <v>2327</v>
      </c>
      <c r="F443" s="59" t="str">
        <f t="shared" si="107"/>
        <v>221087</v>
      </c>
      <c r="G443" s="180">
        <f t="shared" si="99"/>
        <v>3</v>
      </c>
      <c r="H443" s="59" t="str">
        <f t="shared" si="108"/>
        <v/>
      </c>
      <c r="I443" s="59" t="str">
        <f>IF(H443="ADD",VLOOKUP(F443,'SAP Data'!$A$12:$B$1295,2,FALSE),"")</f>
        <v/>
      </c>
      <c r="J443" s="59"/>
      <c r="K443" s="181">
        <f t="shared" si="109"/>
        <v>3</v>
      </c>
      <c r="L443" s="150" t="s">
        <v>938</v>
      </c>
      <c r="M443" s="59">
        <f t="shared" si="100"/>
        <v>1</v>
      </c>
      <c r="N443" s="59">
        <f t="shared" si="105"/>
        <v>1</v>
      </c>
      <c r="O443" s="59"/>
      <c r="P443" s="59">
        <f t="shared" si="106"/>
        <v>1</v>
      </c>
      <c r="Q443" s="151" t="str">
        <f>VLOOKUP(L443,'SAP Data'!$A$7:$B$1304,2,FALSE)</f>
        <v>COMMON STOCK - NO PA</v>
      </c>
      <c r="S443" s="165" t="s">
        <v>968</v>
      </c>
      <c r="T443" s="164">
        <v>500162</v>
      </c>
      <c r="U443" s="16" t="str">
        <f t="shared" si="101"/>
        <v/>
      </c>
      <c r="V443" s="174" t="s">
        <v>3741</v>
      </c>
      <c r="W443" s="175" t="s">
        <v>3741</v>
      </c>
      <c r="X443" s="264" t="e">
        <f t="shared" si="102"/>
        <v>#N/A</v>
      </c>
    </row>
    <row r="444" spans="1:24" x14ac:dyDescent="0.25">
      <c r="A444" s="164" t="s">
        <v>1517</v>
      </c>
      <c r="B444" s="16">
        <v>5</v>
      </c>
      <c r="C444" s="165" t="s">
        <v>1518</v>
      </c>
      <c r="E444" s="179" t="s">
        <v>2328</v>
      </c>
      <c r="F444" s="59" t="str">
        <f t="shared" si="107"/>
        <v>221088</v>
      </c>
      <c r="G444" s="180">
        <f t="shared" si="99"/>
        <v>3</v>
      </c>
      <c r="H444" s="59" t="str">
        <f t="shared" si="108"/>
        <v/>
      </c>
      <c r="I444" s="59" t="str">
        <f>IF(H444="ADD",VLOOKUP(F444,'SAP Data'!$A$12:$B$1295,2,FALSE),"")</f>
        <v/>
      </c>
      <c r="J444" s="59"/>
      <c r="K444" s="181">
        <f t="shared" si="109"/>
        <v>3</v>
      </c>
      <c r="L444" s="150" t="s">
        <v>3671</v>
      </c>
      <c r="M444" s="59">
        <f t="shared" si="100"/>
        <v>1</v>
      </c>
      <c r="N444" s="59">
        <f>IFERROR(M444,"ADD")</f>
        <v>1</v>
      </c>
      <c r="O444" s="59"/>
      <c r="P444" s="59">
        <f>IF(O444&gt;0,O444,N444)</f>
        <v>1</v>
      </c>
      <c r="Q444" s="151" t="str">
        <f>VLOOKUP(L444,'SAP Data'!$A$7:$B$1304,2,FALSE)</f>
        <v>CAPITAL</v>
      </c>
      <c r="S444" s="165" t="s">
        <v>968</v>
      </c>
      <c r="T444" s="164">
        <v>500163</v>
      </c>
      <c r="U444" s="16" t="str">
        <f t="shared" si="101"/>
        <v/>
      </c>
      <c r="V444" s="174" t="s">
        <v>3741</v>
      </c>
      <c r="W444" s="175" t="s">
        <v>3741</v>
      </c>
      <c r="X444" s="264" t="e">
        <f t="shared" si="102"/>
        <v>#N/A</v>
      </c>
    </row>
    <row r="445" spans="1:24" x14ac:dyDescent="0.25">
      <c r="A445" s="164" t="s">
        <v>1520</v>
      </c>
      <c r="B445" s="16">
        <v>5</v>
      </c>
      <c r="C445" s="165" t="s">
        <v>1521</v>
      </c>
      <c r="E445" s="179" t="s">
        <v>2329</v>
      </c>
      <c r="F445" s="59" t="str">
        <f t="shared" si="107"/>
        <v>221094</v>
      </c>
      <c r="G445" s="180">
        <f t="shared" si="99"/>
        <v>3</v>
      </c>
      <c r="H445" s="59" t="str">
        <f t="shared" si="108"/>
        <v/>
      </c>
      <c r="I445" s="59" t="str">
        <f>IF(H445="ADD",VLOOKUP(F445,'SAP Data'!$A$12:$B$1295,2,FALSE),"")</f>
        <v/>
      </c>
      <c r="J445" s="59"/>
      <c r="K445" s="181">
        <f t="shared" si="109"/>
        <v>3</v>
      </c>
      <c r="L445" s="150" t="s">
        <v>941</v>
      </c>
      <c r="M445" s="59">
        <f t="shared" si="100"/>
        <v>1</v>
      </c>
      <c r="N445" s="59">
        <f t="shared" si="105"/>
        <v>1</v>
      </c>
      <c r="O445" s="59"/>
      <c r="P445" s="59">
        <f t="shared" si="106"/>
        <v>1</v>
      </c>
      <c r="Q445" s="151" t="str">
        <f>VLOOKUP(L445,'SAP Data'!$A$7:$B$1304,2,FALSE)</f>
        <v>CS EXP - DRIP &amp; ESPP</v>
      </c>
      <c r="S445" s="165" t="s">
        <v>968</v>
      </c>
      <c r="T445" s="164" t="s">
        <v>970</v>
      </c>
      <c r="U445" s="16" t="str">
        <f t="shared" si="101"/>
        <v>216000</v>
      </c>
      <c r="V445" s="174">
        <v>1</v>
      </c>
      <c r="W445" s="175">
        <v>1</v>
      </c>
      <c r="X445" s="264" t="str">
        <f t="shared" si="102"/>
        <v>Common Equity</v>
      </c>
    </row>
    <row r="446" spans="1:24" x14ac:dyDescent="0.25">
      <c r="A446" s="164" t="s">
        <v>1102</v>
      </c>
      <c r="B446" s="16">
        <v>3</v>
      </c>
      <c r="C446" s="165" t="s">
        <v>1103</v>
      </c>
      <c r="E446" s="179" t="s">
        <v>2330</v>
      </c>
      <c r="F446" s="59" t="str">
        <f t="shared" si="107"/>
        <v>221095</v>
      </c>
      <c r="G446" s="180">
        <f t="shared" si="99"/>
        <v>3</v>
      </c>
      <c r="H446" s="59" t="str">
        <f t="shared" si="108"/>
        <v/>
      </c>
      <c r="I446" s="59" t="str">
        <f>IF(H446="ADD",VLOOKUP(F446,'SAP Data'!$A$12:$B$1295,2,FALSE),"")</f>
        <v/>
      </c>
      <c r="J446" s="59"/>
      <c r="K446" s="181">
        <f t="shared" si="109"/>
        <v>3</v>
      </c>
      <c r="L446" s="150" t="s">
        <v>944</v>
      </c>
      <c r="M446" s="59">
        <f t="shared" si="100"/>
        <v>1</v>
      </c>
      <c r="N446" s="59">
        <f t="shared" si="105"/>
        <v>1</v>
      </c>
      <c r="O446" s="59"/>
      <c r="P446" s="59">
        <f t="shared" si="106"/>
        <v>1</v>
      </c>
      <c r="Q446" s="151" t="str">
        <f>VLOOKUP(L446,'SAP Data'!$A$7:$B$1304,2,FALSE)</f>
        <v>CS EXP - Issuance</v>
      </c>
      <c r="S446" s="165" t="s">
        <v>972</v>
      </c>
      <c r="T446" s="164" t="s">
        <v>973</v>
      </c>
      <c r="U446" s="16" t="str">
        <f t="shared" si="101"/>
        <v>216016</v>
      </c>
      <c r="V446" s="174">
        <v>1</v>
      </c>
      <c r="W446" s="175">
        <v>1</v>
      </c>
      <c r="X446" s="264" t="str">
        <f t="shared" si="102"/>
        <v>Common Equity</v>
      </c>
    </row>
    <row r="447" spans="1:24" x14ac:dyDescent="0.25">
      <c r="A447" s="164" t="s">
        <v>1111</v>
      </c>
      <c r="B447" s="16">
        <v>29</v>
      </c>
      <c r="C447" s="165" t="s">
        <v>1112</v>
      </c>
      <c r="E447" s="179" t="s">
        <v>2331</v>
      </c>
      <c r="F447" s="59" t="str">
        <f t="shared" si="107"/>
        <v>221097</v>
      </c>
      <c r="G447" s="180">
        <f t="shared" si="99"/>
        <v>3</v>
      </c>
      <c r="H447" s="59" t="str">
        <f t="shared" si="108"/>
        <v/>
      </c>
      <c r="I447" s="59" t="str">
        <f>IF(H447="ADD",VLOOKUP(F447,'SAP Data'!$A$12:$B$1295,2,FALSE),"")</f>
        <v/>
      </c>
      <c r="J447" s="59"/>
      <c r="K447" s="181">
        <f t="shared" si="109"/>
        <v>3</v>
      </c>
      <c r="L447" s="150" t="s">
        <v>1868</v>
      </c>
      <c r="M447" s="59" t="e">
        <f t="shared" si="100"/>
        <v>#N/A</v>
      </c>
      <c r="N447" s="59" t="str">
        <f t="shared" si="105"/>
        <v>ADD</v>
      </c>
      <c r="O447" s="59"/>
      <c r="P447" s="59" t="str">
        <f t="shared" si="106"/>
        <v>ADD</v>
      </c>
      <c r="Q447" s="151" t="str">
        <f>VLOOKUP(L447,'SAP Data'!$A$7:$B$1304,2,FALSE)</f>
        <v>PREMIUM AND INSTALL</v>
      </c>
      <c r="S447" s="165" t="s">
        <v>975</v>
      </c>
      <c r="T447" s="164" t="s">
        <v>976</v>
      </c>
      <c r="U447" s="16" t="str">
        <f t="shared" si="101"/>
        <v>216018</v>
      </c>
      <c r="V447" s="174">
        <v>1</v>
      </c>
      <c r="W447" s="175">
        <v>1</v>
      </c>
      <c r="X447" s="264" t="str">
        <f t="shared" si="102"/>
        <v>Common Equity</v>
      </c>
    </row>
    <row r="448" spans="1:24" x14ac:dyDescent="0.25">
      <c r="A448" s="164" t="s">
        <v>1113</v>
      </c>
      <c r="B448" s="16">
        <v>29</v>
      </c>
      <c r="C448" s="165" t="s">
        <v>1114</v>
      </c>
      <c r="E448" s="179" t="s">
        <v>2332</v>
      </c>
      <c r="F448" s="59" t="str">
        <f t="shared" si="107"/>
        <v>221099</v>
      </c>
      <c r="G448" s="180">
        <f t="shared" si="99"/>
        <v>3</v>
      </c>
      <c r="H448" s="59" t="str">
        <f t="shared" si="108"/>
        <v/>
      </c>
      <c r="I448" s="59" t="str">
        <f>IF(H448="ADD",VLOOKUP(F448,'SAP Data'!$A$12:$B$1295,2,FALSE),"")</f>
        <v/>
      </c>
      <c r="J448" s="59"/>
      <c r="K448" s="181">
        <f t="shared" si="109"/>
        <v>3</v>
      </c>
      <c r="L448" s="150" t="s">
        <v>947</v>
      </c>
      <c r="M448" s="59">
        <f t="shared" si="100"/>
        <v>1</v>
      </c>
      <c r="N448" s="59">
        <f t="shared" si="105"/>
        <v>1</v>
      </c>
      <c r="O448" s="59"/>
      <c r="P448" s="59">
        <f t="shared" si="106"/>
        <v>1</v>
      </c>
      <c r="Q448" s="151" t="str">
        <f>VLOOKUP(L448,'SAP Data'!$A$7:$B$1304,2,FALSE)</f>
        <v>PREM-CAP STOCK-OTHER</v>
      </c>
      <c r="S448" s="165" t="s">
        <v>978</v>
      </c>
      <c r="T448" s="164" t="s">
        <v>979</v>
      </c>
      <c r="U448" s="16" t="str">
        <f t="shared" si="101"/>
        <v>216100</v>
      </c>
      <c r="V448" s="174">
        <v>1</v>
      </c>
      <c r="W448" s="175">
        <v>1</v>
      </c>
      <c r="X448" s="264" t="str">
        <f t="shared" si="102"/>
        <v>Common Equity</v>
      </c>
    </row>
    <row r="449" spans="1:24" x14ac:dyDescent="0.25">
      <c r="A449" s="164" t="s">
        <v>1115</v>
      </c>
      <c r="B449" s="16">
        <v>29</v>
      </c>
      <c r="C449" s="165" t="s">
        <v>1116</v>
      </c>
      <c r="E449" s="179" t="s">
        <v>2333</v>
      </c>
      <c r="F449" s="59" t="str">
        <f t="shared" si="107"/>
        <v>221100</v>
      </c>
      <c r="G449" s="180">
        <f t="shared" si="99"/>
        <v>3</v>
      </c>
      <c r="H449" s="59" t="str">
        <f t="shared" si="108"/>
        <v/>
      </c>
      <c r="I449" s="59" t="str">
        <f>IF(H449="ADD",VLOOKUP(F449,'SAP Data'!$A$12:$B$1295,2,FALSE),"")</f>
        <v/>
      </c>
      <c r="J449" s="59"/>
      <c r="K449" s="181">
        <f t="shared" si="109"/>
        <v>3</v>
      </c>
      <c r="L449" s="150" t="s">
        <v>950</v>
      </c>
      <c r="M449" s="59">
        <f t="shared" si="100"/>
        <v>1</v>
      </c>
      <c r="N449" s="59">
        <f t="shared" si="105"/>
        <v>1</v>
      </c>
      <c r="O449" s="59"/>
      <c r="P449" s="59">
        <f t="shared" si="106"/>
        <v>1</v>
      </c>
      <c r="Q449" s="151" t="str">
        <f>VLOOKUP(L449,'SAP Data'!$A$7:$B$1304,2,FALSE)</f>
        <v>APIC - STOCK BASED C</v>
      </c>
      <c r="S449" s="165" t="s">
        <v>981</v>
      </c>
      <c r="T449" s="164" t="s">
        <v>982</v>
      </c>
      <c r="U449" s="16" t="str">
        <f t="shared" si="101"/>
        <v>216999</v>
      </c>
      <c r="V449" s="174">
        <v>1</v>
      </c>
      <c r="W449" s="175">
        <v>1</v>
      </c>
      <c r="X449" s="264" t="str">
        <f t="shared" si="102"/>
        <v>Common Equity</v>
      </c>
    </row>
    <row r="450" spans="1:24" x14ac:dyDescent="0.25">
      <c r="A450" s="164" t="s">
        <v>1117</v>
      </c>
      <c r="B450" s="16">
        <v>29</v>
      </c>
      <c r="C450" s="165" t="s">
        <v>1118</v>
      </c>
      <c r="E450" s="179" t="s">
        <v>2334</v>
      </c>
      <c r="F450" s="59" t="str">
        <f t="shared" si="107"/>
        <v>221102</v>
      </c>
      <c r="G450" s="180">
        <f t="shared" si="99"/>
        <v>3</v>
      </c>
      <c r="H450" s="59" t="str">
        <f t="shared" si="108"/>
        <v/>
      </c>
      <c r="I450" s="59" t="str">
        <f>IF(H450="ADD",VLOOKUP(F450,'SAP Data'!$A$12:$B$1295,2,FALSE),"")</f>
        <v/>
      </c>
      <c r="J450" s="59"/>
      <c r="K450" s="181">
        <f t="shared" si="109"/>
        <v>3</v>
      </c>
      <c r="L450" s="150" t="s">
        <v>953</v>
      </c>
      <c r="M450" s="59">
        <f t="shared" si="100"/>
        <v>1</v>
      </c>
      <c r="N450" s="59">
        <f t="shared" si="105"/>
        <v>1</v>
      </c>
      <c r="O450" s="59"/>
      <c r="P450" s="59">
        <f t="shared" si="106"/>
        <v>1</v>
      </c>
      <c r="Q450" s="151" t="str">
        <f>VLOOKUP(L450,'SAP Data'!$A$7:$B$1304,2,FALSE)</f>
        <v>APIC - LTIP</v>
      </c>
      <c r="S450" s="165" t="s">
        <v>984</v>
      </c>
      <c r="T450" s="164">
        <v>500164</v>
      </c>
      <c r="U450" s="16" t="str">
        <f t="shared" si="101"/>
        <v/>
      </c>
      <c r="V450" s="174" t="s">
        <v>3741</v>
      </c>
      <c r="W450" s="175" t="s">
        <v>3741</v>
      </c>
      <c r="X450" s="264" t="e">
        <f t="shared" si="102"/>
        <v>#N/A</v>
      </c>
    </row>
    <row r="451" spans="1:24" x14ac:dyDescent="0.25">
      <c r="A451" s="164" t="s">
        <v>1119</v>
      </c>
      <c r="B451" s="16">
        <v>29</v>
      </c>
      <c r="C451" s="165" t="s">
        <v>1120</v>
      </c>
      <c r="E451" s="179" t="s">
        <v>2335</v>
      </c>
      <c r="F451" s="59" t="str">
        <f t="shared" si="107"/>
        <v>221104</v>
      </c>
      <c r="G451" s="180">
        <f t="shared" si="99"/>
        <v>3</v>
      </c>
      <c r="H451" s="59" t="str">
        <f t="shared" si="108"/>
        <v/>
      </c>
      <c r="I451" s="59" t="str">
        <f>IF(H451="ADD",VLOOKUP(F451,'SAP Data'!$A$12:$B$1295,2,FALSE),"")</f>
        <v/>
      </c>
      <c r="J451" s="59"/>
      <c r="K451" s="181">
        <f t="shared" si="109"/>
        <v>3</v>
      </c>
      <c r="L451" s="150" t="s">
        <v>2964</v>
      </c>
      <c r="M451" s="59">
        <f t="shared" si="100"/>
        <v>1</v>
      </c>
      <c r="N451" s="59">
        <f t="shared" si="105"/>
        <v>1</v>
      </c>
      <c r="O451" s="59"/>
      <c r="P451" s="59">
        <f t="shared" si="106"/>
        <v>1</v>
      </c>
      <c r="Q451" s="151" t="str">
        <f>VLOOKUP(L451,'SAP Data'!$A$7:$B$1304,2,FALSE)</f>
        <v>APIC - OTHER</v>
      </c>
      <c r="S451" s="165" t="s">
        <v>1873</v>
      </c>
      <c r="T451" s="164" t="s">
        <v>1874</v>
      </c>
      <c r="U451" s="16" t="str">
        <f t="shared" si="101"/>
        <v>400100</v>
      </c>
      <c r="V451" s="174" t="s">
        <v>3741</v>
      </c>
      <c r="W451" s="175" t="s">
        <v>3741</v>
      </c>
      <c r="X451" s="264" t="e">
        <f t="shared" si="102"/>
        <v>#N/A</v>
      </c>
    </row>
    <row r="452" spans="1:24" x14ac:dyDescent="0.25">
      <c r="A452" s="164" t="s">
        <v>1121</v>
      </c>
      <c r="B452" s="16">
        <v>29</v>
      </c>
      <c r="C452" s="165" t="s">
        <v>1122</v>
      </c>
      <c r="E452" s="179" t="s">
        <v>2336</v>
      </c>
      <c r="F452" s="59" t="str">
        <f t="shared" si="107"/>
        <v>221105</v>
      </c>
      <c r="G452" s="180">
        <f t="shared" si="99"/>
        <v>3</v>
      </c>
      <c r="H452" s="59" t="str">
        <f t="shared" si="108"/>
        <v/>
      </c>
      <c r="I452" s="59" t="str">
        <f>IF(H452="ADD",VLOOKUP(F452,'SAP Data'!$A$12:$B$1295,2,FALSE),"")</f>
        <v/>
      </c>
      <c r="J452" s="59"/>
      <c r="K452" s="181">
        <f t="shared" si="109"/>
        <v>3</v>
      </c>
      <c r="L452" s="150" t="s">
        <v>956</v>
      </c>
      <c r="M452" s="59">
        <f t="shared" si="100"/>
        <v>1</v>
      </c>
      <c r="N452" s="59">
        <f t="shared" si="105"/>
        <v>1</v>
      </c>
      <c r="O452" s="59"/>
      <c r="P452" s="59">
        <f t="shared" si="106"/>
        <v>1</v>
      </c>
      <c r="Q452" s="151" t="str">
        <f>VLOOKUP(L452,'SAP Data'!$A$7:$B$1304,2,FALSE)</f>
        <v>REDUCTION IN PAR - C</v>
      </c>
      <c r="S452" s="165" t="s">
        <v>1876</v>
      </c>
      <c r="T452" s="164" t="s">
        <v>1877</v>
      </c>
      <c r="U452" s="16" t="str">
        <f t="shared" si="101"/>
        <v>400200</v>
      </c>
      <c r="V452" s="174" t="s">
        <v>3741</v>
      </c>
      <c r="W452" s="175" t="s">
        <v>3741</v>
      </c>
      <c r="X452" s="264" t="e">
        <f t="shared" si="102"/>
        <v>#N/A</v>
      </c>
    </row>
    <row r="453" spans="1:24" x14ac:dyDescent="0.25">
      <c r="A453" s="164" t="s">
        <v>1123</v>
      </c>
      <c r="B453" s="16">
        <v>29</v>
      </c>
      <c r="C453" s="165" t="s">
        <v>1124</v>
      </c>
      <c r="E453" s="179" t="s">
        <v>2337</v>
      </c>
      <c r="F453" s="59" t="str">
        <f t="shared" si="107"/>
        <v>221106</v>
      </c>
      <c r="G453" s="180">
        <f t="shared" ref="G453:G516" si="110">SUMIF($A$5:$A$655,F453,$B$5:$B$655)</f>
        <v>3</v>
      </c>
      <c r="H453" s="59" t="str">
        <f t="shared" si="108"/>
        <v/>
      </c>
      <c r="I453" s="59" t="str">
        <f>IF(H453="ADD",VLOOKUP(F453,'SAP Data'!$A$12:$B$1295,2,FALSE),"")</f>
        <v/>
      </c>
      <c r="J453" s="59"/>
      <c r="K453" s="181">
        <f t="shared" si="109"/>
        <v>3</v>
      </c>
      <c r="L453" s="150" t="s">
        <v>959</v>
      </c>
      <c r="M453" s="59">
        <f t="shared" ref="M453:M516" si="111">VLOOKUP(L453,$F$5:$K$975,6,FALSE)</f>
        <v>1</v>
      </c>
      <c r="N453" s="59">
        <f t="shared" si="105"/>
        <v>1</v>
      </c>
      <c r="O453" s="59"/>
      <c r="P453" s="59">
        <f t="shared" si="106"/>
        <v>1</v>
      </c>
      <c r="Q453" s="151" t="str">
        <f>VLOOKUP(L453,'SAP Data'!$A$7:$B$1304,2,FALSE)</f>
        <v>APIC - REAQRD PRFD S</v>
      </c>
      <c r="S453" s="165" t="s">
        <v>1878</v>
      </c>
      <c r="T453" s="164" t="s">
        <v>1879</v>
      </c>
      <c r="U453" s="16" t="str">
        <f t="shared" si="101"/>
        <v>400300</v>
      </c>
      <c r="V453" s="174" t="s">
        <v>3741</v>
      </c>
      <c r="W453" s="175" t="s">
        <v>3741</v>
      </c>
      <c r="X453" s="264" t="e">
        <f t="shared" si="102"/>
        <v>#N/A</v>
      </c>
    </row>
    <row r="454" spans="1:24" x14ac:dyDescent="0.25">
      <c r="A454" s="164" t="s">
        <v>1125</v>
      </c>
      <c r="B454" s="16">
        <v>29</v>
      </c>
      <c r="C454" s="165" t="s">
        <v>1126</v>
      </c>
      <c r="E454" s="179" t="s">
        <v>2338</v>
      </c>
      <c r="F454" s="59" t="str">
        <f t="shared" si="107"/>
        <v>221107</v>
      </c>
      <c r="G454" s="180">
        <f t="shared" si="110"/>
        <v>3</v>
      </c>
      <c r="H454" s="59" t="str">
        <f t="shared" si="108"/>
        <v/>
      </c>
      <c r="I454" s="59" t="str">
        <f>IF(H454="ADD",VLOOKUP(F454,'SAP Data'!$A$12:$B$1295,2,FALSE),"")</f>
        <v/>
      </c>
      <c r="J454" s="59"/>
      <c r="K454" s="181">
        <f t="shared" si="109"/>
        <v>3</v>
      </c>
      <c r="L454" s="150" t="s">
        <v>962</v>
      </c>
      <c r="M454" s="59">
        <f t="shared" si="111"/>
        <v>1</v>
      </c>
      <c r="N454" s="59">
        <f t="shared" si="105"/>
        <v>1</v>
      </c>
      <c r="O454" s="59"/>
      <c r="P454" s="59">
        <f t="shared" si="106"/>
        <v>1</v>
      </c>
      <c r="Q454" s="151" t="str">
        <f>VLOOKUP(L454,'SAP Data'!$A$7:$B$1304,2,FALSE)</f>
        <v>INST RECD-STOCK-EMP</v>
      </c>
      <c r="S454" s="165" t="s">
        <v>1880</v>
      </c>
      <c r="T454" s="164" t="s">
        <v>1881</v>
      </c>
      <c r="U454" s="16" t="str">
        <f t="shared" ref="U454:U517" si="112">IF(T454&gt;30000000,RIGHT(T454,6),"")</f>
        <v>400400</v>
      </c>
      <c r="V454" s="174" t="s">
        <v>3741</v>
      </c>
      <c r="W454" s="175" t="s">
        <v>3741</v>
      </c>
      <c r="X454" s="264" t="e">
        <f t="shared" ref="X454:X517" si="113">VLOOKUP(V454,AA:AC,3,FALSE)</f>
        <v>#N/A</v>
      </c>
    </row>
    <row r="455" spans="1:24" x14ac:dyDescent="0.25">
      <c r="A455" s="164" t="s">
        <v>1127</v>
      </c>
      <c r="B455" s="16">
        <v>29</v>
      </c>
      <c r="C455" s="165" t="s">
        <v>1128</v>
      </c>
      <c r="E455" s="179" t="s">
        <v>2339</v>
      </c>
      <c r="F455" s="59" t="str">
        <f t="shared" si="107"/>
        <v>221108</v>
      </c>
      <c r="G455" s="180">
        <f t="shared" si="110"/>
        <v>3</v>
      </c>
      <c r="H455" s="59" t="str">
        <f t="shared" si="108"/>
        <v/>
      </c>
      <c r="I455" s="59" t="str">
        <f>IF(H455="ADD",VLOOKUP(F455,'SAP Data'!$A$12:$B$1295,2,FALSE),"")</f>
        <v/>
      </c>
      <c r="J455" s="59"/>
      <c r="K455" s="181">
        <f t="shared" si="109"/>
        <v>3</v>
      </c>
      <c r="L455" s="150" t="s">
        <v>1870</v>
      </c>
      <c r="M455" s="59" t="e">
        <f t="shared" si="111"/>
        <v>#N/A</v>
      </c>
      <c r="N455" s="59" t="str">
        <f t="shared" si="105"/>
        <v>ADD</v>
      </c>
      <c r="O455" s="59"/>
      <c r="P455" s="59" t="str">
        <f t="shared" si="106"/>
        <v>ADD</v>
      </c>
      <c r="Q455" s="151" t="str">
        <f>VLOOKUP(L455,'SAP Data'!$A$7:$B$1304,2,FALSE)</f>
        <v>ACCUM. OTHER COMP. I</v>
      </c>
      <c r="S455" s="165" t="s">
        <v>1882</v>
      </c>
      <c r="T455" s="164" t="s">
        <v>1883</v>
      </c>
      <c r="U455" s="16" t="str">
        <f t="shared" si="112"/>
        <v>400600</v>
      </c>
      <c r="V455" s="174" t="s">
        <v>3741</v>
      </c>
      <c r="W455" s="175" t="s">
        <v>3741</v>
      </c>
      <c r="X455" s="264" t="e">
        <f t="shared" si="113"/>
        <v>#N/A</v>
      </c>
    </row>
    <row r="456" spans="1:24" x14ac:dyDescent="0.25">
      <c r="A456" s="164" t="s">
        <v>1129</v>
      </c>
      <c r="B456" s="16">
        <v>29</v>
      </c>
      <c r="C456" s="165" t="s">
        <v>1130</v>
      </c>
      <c r="E456" s="179" t="s">
        <v>2340</v>
      </c>
      <c r="F456" s="59" t="str">
        <f t="shared" si="107"/>
        <v>221109</v>
      </c>
      <c r="G456" s="180">
        <f t="shared" si="110"/>
        <v>3</v>
      </c>
      <c r="H456" s="59" t="str">
        <f t="shared" si="108"/>
        <v/>
      </c>
      <c r="I456" s="59" t="str">
        <f>IF(H456="ADD",VLOOKUP(F456,'SAP Data'!$A$12:$B$1295,2,FALSE),"")</f>
        <v/>
      </c>
      <c r="J456" s="59"/>
      <c r="K456" s="181">
        <f t="shared" si="109"/>
        <v>3</v>
      </c>
      <c r="L456" s="150" t="s">
        <v>965</v>
      </c>
      <c r="M456" s="59">
        <f t="shared" si="111"/>
        <v>1</v>
      </c>
      <c r="N456" s="59">
        <f t="shared" si="105"/>
        <v>1</v>
      </c>
      <c r="O456" s="59"/>
      <c r="P456" s="59">
        <f t="shared" si="106"/>
        <v>1</v>
      </c>
      <c r="Q456" s="151" t="str">
        <f>VLOOKUP(L456,'SAP Data'!$A$7:$B$1304,2,FALSE)</f>
        <v>OTHER COMP INCOME</v>
      </c>
      <c r="S456" s="165" t="s">
        <v>1876</v>
      </c>
      <c r="T456" s="164" t="s">
        <v>1884</v>
      </c>
      <c r="U456" s="16" t="str">
        <f t="shared" si="112"/>
        <v>401200</v>
      </c>
      <c r="V456" s="174" t="s">
        <v>3741</v>
      </c>
      <c r="W456" s="175" t="s">
        <v>3741</v>
      </c>
      <c r="X456" s="264" t="e">
        <f t="shared" si="113"/>
        <v>#N/A</v>
      </c>
    </row>
    <row r="457" spans="1:24" x14ac:dyDescent="0.25">
      <c r="A457" s="164" t="s">
        <v>1131</v>
      </c>
      <c r="B457" s="16">
        <v>29</v>
      </c>
      <c r="C457" s="165" t="s">
        <v>1132</v>
      </c>
      <c r="E457" s="179" t="s">
        <v>2341</v>
      </c>
      <c r="F457" s="59" t="str">
        <f t="shared" si="107"/>
        <v>221110</v>
      </c>
      <c r="G457" s="180">
        <f t="shared" si="110"/>
        <v>3</v>
      </c>
      <c r="H457" s="59" t="str">
        <f t="shared" si="108"/>
        <v/>
      </c>
      <c r="I457" s="59" t="str">
        <f>IF(H457="ADD",VLOOKUP(F457,'SAP Data'!$A$12:$B$1295,2,FALSE),"")</f>
        <v/>
      </c>
      <c r="J457" s="59"/>
      <c r="K457" s="181">
        <f t="shared" si="109"/>
        <v>3</v>
      </c>
      <c r="L457" s="150" t="s">
        <v>1871</v>
      </c>
      <c r="M457" s="59" t="e">
        <f t="shared" si="111"/>
        <v>#N/A</v>
      </c>
      <c r="N457" s="59" t="str">
        <f t="shared" si="105"/>
        <v>ADD</v>
      </c>
      <c r="O457" s="59"/>
      <c r="P457" s="59" t="str">
        <f t="shared" si="106"/>
        <v>ADD</v>
      </c>
      <c r="Q457" s="151" t="str">
        <f>VLOOKUP(L457,'SAP Data'!$A$7:$B$1304,2,FALSE)</f>
        <v>RETAINED EARNINGS</v>
      </c>
      <c r="S457" s="165" t="s">
        <v>1878</v>
      </c>
      <c r="T457" s="164" t="s">
        <v>1885</v>
      </c>
      <c r="U457" s="16" t="str">
        <f t="shared" si="112"/>
        <v>401300</v>
      </c>
      <c r="V457" s="174" t="s">
        <v>3741</v>
      </c>
      <c r="W457" s="175" t="s">
        <v>3741</v>
      </c>
      <c r="X457" s="264" t="e">
        <f t="shared" si="113"/>
        <v>#N/A</v>
      </c>
    </row>
    <row r="458" spans="1:24" x14ac:dyDescent="0.25">
      <c r="A458" s="164" t="s">
        <v>1133</v>
      </c>
      <c r="B458" s="16">
        <v>29</v>
      </c>
      <c r="C458" s="165" t="s">
        <v>1134</v>
      </c>
      <c r="E458" s="179" t="s">
        <v>2342</v>
      </c>
      <c r="F458" s="59" t="str">
        <f t="shared" si="107"/>
        <v>221112</v>
      </c>
      <c r="G458" s="180">
        <f t="shared" si="110"/>
        <v>3</v>
      </c>
      <c r="H458" s="59" t="str">
        <f t="shared" si="108"/>
        <v/>
      </c>
      <c r="I458" s="59" t="str">
        <f>IF(H458="ADD",VLOOKUP(F458,'SAP Data'!$A$12:$B$1295,2,FALSE),"")</f>
        <v/>
      </c>
      <c r="J458" s="59"/>
      <c r="K458" s="181">
        <f t="shared" si="109"/>
        <v>3</v>
      </c>
      <c r="L458" s="150" t="s">
        <v>1872</v>
      </c>
      <c r="M458" s="59" t="e">
        <f t="shared" si="111"/>
        <v>#N/A</v>
      </c>
      <c r="N458" s="59" t="str">
        <f t="shared" si="105"/>
        <v>ADD</v>
      </c>
      <c r="O458" s="59"/>
      <c r="P458" s="59" t="str">
        <f t="shared" si="106"/>
        <v>ADD</v>
      </c>
      <c r="Q458" s="151" t="str">
        <f>VLOOKUP(L458,'SAP Data'!$A$7:$B$1304,2,FALSE)</f>
        <v>RETAINED EARNINGS</v>
      </c>
      <c r="S458" s="165" t="s">
        <v>1886</v>
      </c>
      <c r="T458" s="164" t="s">
        <v>1887</v>
      </c>
      <c r="U458" s="16" t="str">
        <f t="shared" si="112"/>
        <v>401400</v>
      </c>
      <c r="V458" s="174" t="s">
        <v>3741</v>
      </c>
      <c r="W458" s="175" t="s">
        <v>3741</v>
      </c>
      <c r="X458" s="264" t="e">
        <f t="shared" si="113"/>
        <v>#N/A</v>
      </c>
    </row>
    <row r="459" spans="1:24" x14ac:dyDescent="0.25">
      <c r="A459" s="164" t="s">
        <v>1135</v>
      </c>
      <c r="B459" s="16">
        <v>29</v>
      </c>
      <c r="C459" s="165" t="s">
        <v>1136</v>
      </c>
      <c r="E459" s="179" t="s">
        <v>2344</v>
      </c>
      <c r="F459" s="59" t="str">
        <f t="shared" si="107"/>
        <v>221113</v>
      </c>
      <c r="G459" s="180">
        <f t="shared" si="110"/>
        <v>3</v>
      </c>
      <c r="H459" s="59" t="str">
        <f t="shared" si="108"/>
        <v/>
      </c>
      <c r="I459" s="59" t="str">
        <f>IF(H459="ADD",VLOOKUP(F459,'SAP Data'!$A$12:$B$1295,2,FALSE),"")</f>
        <v/>
      </c>
      <c r="J459" s="59" t="s">
        <v>3466</v>
      </c>
      <c r="K459" s="181">
        <f t="shared" si="109"/>
        <v>3</v>
      </c>
      <c r="L459" s="150" t="s">
        <v>969</v>
      </c>
      <c r="M459" s="59">
        <f t="shared" si="111"/>
        <v>1</v>
      </c>
      <c r="N459" s="59">
        <f t="shared" si="105"/>
        <v>1</v>
      </c>
      <c r="O459" s="59"/>
      <c r="P459" s="59">
        <f t="shared" si="106"/>
        <v>1</v>
      </c>
      <c r="Q459" s="151" t="str">
        <f>VLOOKUP(L459,'SAP Data'!$A$7:$B$1304,2,FALSE)</f>
        <v>RETAINED EARNINGS</v>
      </c>
      <c r="S459" s="165" t="s">
        <v>1888</v>
      </c>
      <c r="T459" s="164" t="s">
        <v>1889</v>
      </c>
      <c r="U459" s="16" t="str">
        <f t="shared" si="112"/>
        <v>401800</v>
      </c>
      <c r="V459" s="174" t="s">
        <v>3741</v>
      </c>
      <c r="W459" s="175" t="s">
        <v>3741</v>
      </c>
      <c r="X459" s="264" t="e">
        <f t="shared" si="113"/>
        <v>#N/A</v>
      </c>
    </row>
    <row r="460" spans="1:24" x14ac:dyDescent="0.25">
      <c r="A460" s="164" t="s">
        <v>1137</v>
      </c>
      <c r="B460" s="16">
        <v>29</v>
      </c>
      <c r="C460" s="165" t="s">
        <v>1138</v>
      </c>
      <c r="E460" s="179" t="s">
        <v>3633</v>
      </c>
      <c r="F460" s="59" t="str">
        <f t="shared" ref="F460:F461" si="114">RIGHT(E460,6)</f>
        <v>221114</v>
      </c>
      <c r="G460" s="180">
        <f t="shared" si="110"/>
        <v>3</v>
      </c>
      <c r="H460" s="59" t="str">
        <f t="shared" ref="H460:H461" si="115">IF(G460=0,"ADD","")</f>
        <v/>
      </c>
      <c r="I460" s="59" t="str">
        <f>IF(H460="ADD",VLOOKUP(F460,'SAP Data'!$A$12:$B$1295,2,FALSE),"")</f>
        <v/>
      </c>
      <c r="J460" s="59" t="s">
        <v>3466</v>
      </c>
      <c r="K460" s="181">
        <f t="shared" ref="K460:K461" si="116">IF(G460&gt;0,G460,J460)</f>
        <v>3</v>
      </c>
      <c r="L460" s="150" t="s">
        <v>971</v>
      </c>
      <c r="M460" s="59">
        <f t="shared" si="111"/>
        <v>1</v>
      </c>
      <c r="N460" s="59">
        <f t="shared" si="105"/>
        <v>1</v>
      </c>
      <c r="O460" s="59"/>
      <c r="P460" s="59">
        <f t="shared" si="106"/>
        <v>1</v>
      </c>
      <c r="Q460" s="151" t="str">
        <f>VLOOKUP(L460,'SAP Data'!$A$7:$B$1304,2,FALSE)</f>
        <v>UNDIST EARN-NNG FINA</v>
      </c>
      <c r="S460" s="165" t="s">
        <v>1890</v>
      </c>
      <c r="T460" s="164" t="s">
        <v>1891</v>
      </c>
      <c r="U460" s="16" t="str">
        <f t="shared" si="112"/>
        <v>401900</v>
      </c>
      <c r="V460" s="174" t="s">
        <v>3741</v>
      </c>
      <c r="W460" s="175" t="s">
        <v>3741</v>
      </c>
      <c r="X460" s="264" t="e">
        <f t="shared" si="113"/>
        <v>#N/A</v>
      </c>
    </row>
    <row r="461" spans="1:24" x14ac:dyDescent="0.25">
      <c r="A461" s="164" t="s">
        <v>1139</v>
      </c>
      <c r="B461" s="16">
        <v>29</v>
      </c>
      <c r="C461" s="165" t="s">
        <v>1140</v>
      </c>
      <c r="E461" s="179" t="s">
        <v>3635</v>
      </c>
      <c r="F461" s="59" t="str">
        <f t="shared" si="114"/>
        <v>221115</v>
      </c>
      <c r="G461" s="180">
        <f t="shared" si="110"/>
        <v>3</v>
      </c>
      <c r="H461" s="59" t="str">
        <f t="shared" si="115"/>
        <v/>
      </c>
      <c r="I461" s="59" t="str">
        <f>IF(H461="ADD",VLOOKUP(F461,'SAP Data'!$A$12:$B$1295,2,FALSE),"")</f>
        <v/>
      </c>
      <c r="J461" s="59" t="s">
        <v>3466</v>
      </c>
      <c r="K461" s="181">
        <f t="shared" si="116"/>
        <v>3</v>
      </c>
      <c r="L461" s="150" t="s">
        <v>974</v>
      </c>
      <c r="M461" s="59">
        <f t="shared" si="111"/>
        <v>1</v>
      </c>
      <c r="N461" s="59">
        <f t="shared" si="105"/>
        <v>1</v>
      </c>
      <c r="O461" s="59"/>
      <c r="P461" s="59">
        <f t="shared" si="106"/>
        <v>1</v>
      </c>
      <c r="Q461" s="151" t="str">
        <f>VLOOKUP(L461,'SAP Data'!$A$7:$B$1304,2,FALSE)</f>
        <v>UNDIST EARN - NW ENE</v>
      </c>
      <c r="S461" s="165" t="s">
        <v>1892</v>
      </c>
      <c r="T461" s="164" t="s">
        <v>1893</v>
      </c>
      <c r="U461" s="16" t="str">
        <f t="shared" si="112"/>
        <v>402000</v>
      </c>
      <c r="V461" s="174" t="s">
        <v>3741</v>
      </c>
      <c r="W461" s="175" t="s">
        <v>3741</v>
      </c>
      <c r="X461" s="264" t="e">
        <f t="shared" si="113"/>
        <v>#N/A</v>
      </c>
    </row>
    <row r="462" spans="1:24" x14ac:dyDescent="0.25">
      <c r="A462" s="164" t="s">
        <v>1141</v>
      </c>
      <c r="B462" s="16">
        <v>29</v>
      </c>
      <c r="C462" s="165" t="s">
        <v>1142</v>
      </c>
      <c r="E462" s="179" t="s">
        <v>1104</v>
      </c>
      <c r="F462" s="59" t="str">
        <f t="shared" si="107"/>
        <v>231002</v>
      </c>
      <c r="G462" s="180">
        <f t="shared" si="110"/>
        <v>3</v>
      </c>
      <c r="H462" s="59" t="str">
        <f t="shared" si="108"/>
        <v/>
      </c>
      <c r="I462" s="59" t="str">
        <f>IF(H462="ADD",VLOOKUP(F462,'SAP Data'!$A$12:$B$1295,2,FALSE),"")</f>
        <v/>
      </c>
      <c r="J462" s="59"/>
      <c r="K462" s="181">
        <f t="shared" si="109"/>
        <v>3</v>
      </c>
      <c r="L462" s="150" t="s">
        <v>977</v>
      </c>
      <c r="M462" s="59">
        <f t="shared" si="111"/>
        <v>1</v>
      </c>
      <c r="N462" s="59">
        <f t="shared" si="105"/>
        <v>1</v>
      </c>
      <c r="O462" s="59"/>
      <c r="P462" s="59">
        <f t="shared" si="106"/>
        <v>1</v>
      </c>
      <c r="Q462" s="151" t="str">
        <f>VLOOKUP(L462,'SAP Data'!$A$7:$B$1304,2,FALSE)</f>
        <v>R/E - KB PIPELINE</v>
      </c>
      <c r="S462" s="165" t="s">
        <v>1894</v>
      </c>
      <c r="T462" s="164" t="s">
        <v>1895</v>
      </c>
      <c r="U462" s="16" t="str">
        <f t="shared" si="112"/>
        <v>403000</v>
      </c>
      <c r="V462" s="174" t="s">
        <v>3741</v>
      </c>
      <c r="W462" s="175" t="s">
        <v>3741</v>
      </c>
      <c r="X462" s="264" t="e">
        <f t="shared" si="113"/>
        <v>#N/A</v>
      </c>
    </row>
    <row r="463" spans="1:24" x14ac:dyDescent="0.25">
      <c r="A463" s="164" t="s">
        <v>1143</v>
      </c>
      <c r="B463" s="16">
        <v>29</v>
      </c>
      <c r="C463" s="165" t="s">
        <v>1144</v>
      </c>
      <c r="E463" s="179" t="s">
        <v>2350</v>
      </c>
      <c r="F463" s="59" t="str">
        <f t="shared" si="107"/>
        <v>231003</v>
      </c>
      <c r="G463" s="180">
        <f t="shared" si="110"/>
        <v>0</v>
      </c>
      <c r="H463" s="59" t="str">
        <f t="shared" si="108"/>
        <v>ADD</v>
      </c>
      <c r="I463" s="59" t="str">
        <f>IF(H463="ADD",VLOOKUP(F463,'SAP Data'!$A$12:$B$1295,2,FALSE),"")</f>
        <v>N/P BANK LOAN</v>
      </c>
      <c r="J463" s="59">
        <v>3</v>
      </c>
      <c r="K463" s="181">
        <f t="shared" si="109"/>
        <v>3</v>
      </c>
      <c r="L463" s="150" t="s">
        <v>980</v>
      </c>
      <c r="M463" s="59">
        <f t="shared" si="111"/>
        <v>1</v>
      </c>
      <c r="N463" s="59">
        <f t="shared" si="105"/>
        <v>1</v>
      </c>
      <c r="O463" s="59"/>
      <c r="P463" s="59">
        <f t="shared" si="106"/>
        <v>1</v>
      </c>
      <c r="Q463" s="151" t="str">
        <f>VLOOKUP(L463,'SAP Data'!$A$7:$B$1304,2,FALSE)</f>
        <v>R/E-EARNINGS-FIN</v>
      </c>
      <c r="S463" s="165" t="s">
        <v>1896</v>
      </c>
      <c r="T463" s="164" t="s">
        <v>1897</v>
      </c>
      <c r="U463" s="16" t="str">
        <f t="shared" si="112"/>
        <v>411000</v>
      </c>
      <c r="V463" s="174" t="s">
        <v>3741</v>
      </c>
      <c r="W463" s="175" t="s">
        <v>3741</v>
      </c>
      <c r="X463" s="264" t="e">
        <f t="shared" si="113"/>
        <v>#N/A</v>
      </c>
    </row>
    <row r="464" spans="1:24" x14ac:dyDescent="0.25">
      <c r="A464" s="164" t="s">
        <v>1145</v>
      </c>
      <c r="B464" s="16">
        <v>29</v>
      </c>
      <c r="C464" s="165" t="s">
        <v>1140</v>
      </c>
      <c r="E464" s="179" t="s">
        <v>1106</v>
      </c>
      <c r="F464" s="59" t="str">
        <f t="shared" si="107"/>
        <v>174000</v>
      </c>
      <c r="G464" s="180">
        <f t="shared" si="110"/>
        <v>23</v>
      </c>
      <c r="H464" s="59" t="str">
        <f t="shared" si="108"/>
        <v/>
      </c>
      <c r="I464" s="59" t="str">
        <f>IF(H464="ADD",VLOOKUP(F464,'SAP Data'!$A$12:$B$1295,2,FALSE),"")</f>
        <v/>
      </c>
      <c r="J464" s="59"/>
      <c r="K464" s="181">
        <f t="shared" si="109"/>
        <v>23</v>
      </c>
      <c r="L464" s="150" t="s">
        <v>983</v>
      </c>
      <c r="M464" s="59">
        <f t="shared" si="111"/>
        <v>1</v>
      </c>
      <c r="N464" s="59">
        <f t="shared" si="105"/>
        <v>1</v>
      </c>
      <c r="O464" s="59"/>
      <c r="P464" s="59">
        <f t="shared" si="106"/>
        <v>1</v>
      </c>
      <c r="Q464" s="151" t="str">
        <f>VLOOKUP(L464,'SAP Data'!$A$7:$B$1304,2,FALSE)</f>
        <v>UNDISTRIBUTED RETAIN</v>
      </c>
      <c r="S464" s="165" t="s">
        <v>1898</v>
      </c>
      <c r="T464" s="164" t="s">
        <v>1899</v>
      </c>
      <c r="U464" s="16" t="str">
        <f t="shared" si="112"/>
        <v>411200</v>
      </c>
      <c r="V464" s="174" t="s">
        <v>3741</v>
      </c>
      <c r="W464" s="175" t="s">
        <v>3741</v>
      </c>
      <c r="X464" s="264" t="e">
        <f t="shared" si="113"/>
        <v>#N/A</v>
      </c>
    </row>
    <row r="465" spans="1:24" x14ac:dyDescent="0.25">
      <c r="A465" s="164" t="s">
        <v>1146</v>
      </c>
      <c r="B465" s="16">
        <v>29</v>
      </c>
      <c r="C465" s="165" t="s">
        <v>1147</v>
      </c>
      <c r="E465" s="179" t="s">
        <v>1108</v>
      </c>
      <c r="F465" s="59" t="str">
        <f t="shared" si="107"/>
        <v>239001</v>
      </c>
      <c r="G465" s="180">
        <f t="shared" si="110"/>
        <v>3</v>
      </c>
      <c r="H465" s="59" t="str">
        <f t="shared" si="108"/>
        <v/>
      </c>
      <c r="I465" s="59" t="str">
        <f>IF(H465="ADD",VLOOKUP(F465,'SAP Data'!$A$12:$B$1295,2,FALSE),"")</f>
        <v/>
      </c>
      <c r="J465" s="59"/>
      <c r="K465" s="181">
        <f t="shared" si="109"/>
        <v>3</v>
      </c>
      <c r="L465" s="150" t="s">
        <v>2965</v>
      </c>
      <c r="M465" s="59" t="e">
        <f t="shared" si="111"/>
        <v>#N/A</v>
      </c>
      <c r="N465" s="59" t="str">
        <f t="shared" si="105"/>
        <v>ADD</v>
      </c>
      <c r="O465" s="59"/>
      <c r="P465" s="59" t="str">
        <f t="shared" si="106"/>
        <v>ADD</v>
      </c>
      <c r="Q465" s="151" t="str">
        <f>VLOOKUP(L465,'SAP Data'!$A$7:$B$1304,2,FALSE)</f>
        <v>RESIDENTIAL</v>
      </c>
      <c r="S465" s="165" t="s">
        <v>1900</v>
      </c>
      <c r="T465" s="164" t="s">
        <v>1901</v>
      </c>
      <c r="U465" s="16" t="str">
        <f t="shared" si="112"/>
        <v>411201</v>
      </c>
      <c r="V465" s="174" t="s">
        <v>3741</v>
      </c>
      <c r="W465" s="175" t="s">
        <v>3741</v>
      </c>
      <c r="X465" s="264" t="e">
        <f t="shared" si="113"/>
        <v>#N/A</v>
      </c>
    </row>
    <row r="466" spans="1:24" x14ac:dyDescent="0.25">
      <c r="A466" s="164" t="s">
        <v>1148</v>
      </c>
      <c r="B466" s="16">
        <v>29</v>
      </c>
      <c r="C466" s="165" t="s">
        <v>1149</v>
      </c>
      <c r="E466" s="179" t="s">
        <v>2353</v>
      </c>
      <c r="F466" s="59" t="str">
        <f t="shared" si="107"/>
        <v>232000</v>
      </c>
      <c r="G466" s="180">
        <f t="shared" si="110"/>
        <v>29</v>
      </c>
      <c r="H466" s="59" t="str">
        <f t="shared" si="108"/>
        <v/>
      </c>
      <c r="I466" s="59" t="str">
        <f>IF(H466="ADD",VLOOKUP(F466,'SAP Data'!$A$12:$B$1295,2,FALSE),"")</f>
        <v/>
      </c>
      <c r="J466" s="59"/>
      <c r="K466" s="181">
        <f t="shared" si="109"/>
        <v>29</v>
      </c>
      <c r="L466" s="150" t="s">
        <v>2966</v>
      </c>
      <c r="M466" s="59" t="e">
        <f t="shared" si="111"/>
        <v>#N/A</v>
      </c>
      <c r="N466" s="59" t="str">
        <f t="shared" si="105"/>
        <v>ADD</v>
      </c>
      <c r="O466" s="59"/>
      <c r="P466" s="59" t="str">
        <f t="shared" si="106"/>
        <v>ADD</v>
      </c>
      <c r="Q466" s="151" t="str">
        <f>VLOOKUP(L466,'SAP Data'!$A$7:$B$1304,2,FALSE)</f>
        <v>COMMERCIAL</v>
      </c>
      <c r="S466" s="165" t="s">
        <v>1902</v>
      </c>
      <c r="T466" s="164" t="s">
        <v>1903</v>
      </c>
      <c r="U466" s="16" t="str">
        <f t="shared" si="112"/>
        <v>413000</v>
      </c>
      <c r="V466" s="174" t="s">
        <v>3741</v>
      </c>
      <c r="W466" s="175" t="s">
        <v>3741</v>
      </c>
      <c r="X466" s="264" t="e">
        <f t="shared" si="113"/>
        <v>#N/A</v>
      </c>
    </row>
    <row r="467" spans="1:24" x14ac:dyDescent="0.25">
      <c r="A467" s="164" t="s">
        <v>1150</v>
      </c>
      <c r="B467" s="16">
        <v>29</v>
      </c>
      <c r="C467" s="165" t="s">
        <v>1151</v>
      </c>
      <c r="E467" s="179" t="s">
        <v>2354</v>
      </c>
      <c r="F467" s="59" t="str">
        <f t="shared" si="107"/>
        <v>232001</v>
      </c>
      <c r="G467" s="180">
        <f t="shared" si="110"/>
        <v>29</v>
      </c>
      <c r="H467" s="59" t="str">
        <f t="shared" si="108"/>
        <v/>
      </c>
      <c r="I467" s="59" t="str">
        <f>IF(H467="ADD",VLOOKUP(F467,'SAP Data'!$A$12:$B$1295,2,FALSE),"")</f>
        <v/>
      </c>
      <c r="J467" s="59"/>
      <c r="K467" s="181">
        <f t="shared" si="109"/>
        <v>29</v>
      </c>
      <c r="L467" s="150" t="s">
        <v>2967</v>
      </c>
      <c r="M467" s="59" t="e">
        <f t="shared" si="111"/>
        <v>#N/A</v>
      </c>
      <c r="N467" s="59" t="str">
        <f t="shared" si="105"/>
        <v>ADD</v>
      </c>
      <c r="O467" s="59"/>
      <c r="P467" s="59" t="str">
        <f t="shared" si="106"/>
        <v>ADD</v>
      </c>
      <c r="Q467" s="151" t="str">
        <f>VLOOKUP(L467,'SAP Data'!$A$7:$B$1304,2,FALSE)</f>
        <v>FIRM</v>
      </c>
      <c r="S467" s="165" t="s">
        <v>1904</v>
      </c>
      <c r="T467" s="164" t="s">
        <v>1905</v>
      </c>
      <c r="U467" s="16" t="str">
        <f t="shared" si="112"/>
        <v>414000</v>
      </c>
      <c r="V467" s="174" t="s">
        <v>3741</v>
      </c>
      <c r="W467" s="175" t="s">
        <v>3741</v>
      </c>
      <c r="X467" s="264" t="e">
        <f t="shared" si="113"/>
        <v>#N/A</v>
      </c>
    </row>
    <row r="468" spans="1:24" x14ac:dyDescent="0.25">
      <c r="A468" s="164" t="s">
        <v>1152</v>
      </c>
      <c r="B468" s="16">
        <v>29</v>
      </c>
      <c r="C468" s="165" t="s">
        <v>1153</v>
      </c>
      <c r="E468" s="179" t="s">
        <v>2355</v>
      </c>
      <c r="F468" s="59" t="str">
        <f t="shared" si="107"/>
        <v>232010</v>
      </c>
      <c r="G468" s="180">
        <f t="shared" si="110"/>
        <v>29</v>
      </c>
      <c r="H468" s="59" t="str">
        <f t="shared" si="108"/>
        <v/>
      </c>
      <c r="I468" s="59" t="str">
        <f>IF(H468="ADD",VLOOKUP(F468,'SAP Data'!$A$12:$B$1295,2,FALSE),"")</f>
        <v/>
      </c>
      <c r="J468" s="59"/>
      <c r="K468" s="181">
        <f t="shared" si="109"/>
        <v>29</v>
      </c>
      <c r="L468" s="150" t="s">
        <v>2968</v>
      </c>
      <c r="M468" s="59" t="e">
        <f t="shared" si="111"/>
        <v>#N/A</v>
      </c>
      <c r="N468" s="59" t="str">
        <f t="shared" si="105"/>
        <v>ADD</v>
      </c>
      <c r="O468" s="59"/>
      <c r="P468" s="59" t="str">
        <f t="shared" si="106"/>
        <v>ADD</v>
      </c>
      <c r="Q468" s="151" t="str">
        <f>VLOOKUP(L468,'SAP Data'!$A$7:$B$1304,2,FALSE)</f>
        <v>INDUSTRIAL</v>
      </c>
      <c r="S468" s="165" t="s">
        <v>1906</v>
      </c>
      <c r="T468" s="164" t="s">
        <v>1907</v>
      </c>
      <c r="U468" s="16" t="str">
        <f t="shared" si="112"/>
        <v>415000</v>
      </c>
      <c r="V468" s="174" t="s">
        <v>3741</v>
      </c>
      <c r="W468" s="175" t="s">
        <v>3741</v>
      </c>
      <c r="X468" s="264" t="e">
        <f t="shared" si="113"/>
        <v>#N/A</v>
      </c>
    </row>
    <row r="469" spans="1:24" x14ac:dyDescent="0.25">
      <c r="A469" s="164" t="s">
        <v>1154</v>
      </c>
      <c r="B469" s="16">
        <v>29</v>
      </c>
      <c r="C469" s="165" t="s">
        <v>1155</v>
      </c>
      <c r="E469" s="179" t="s">
        <v>2356</v>
      </c>
      <c r="F469" s="59" t="str">
        <f t="shared" si="107"/>
        <v>232014</v>
      </c>
      <c r="G469" s="180">
        <f t="shared" si="110"/>
        <v>29</v>
      </c>
      <c r="H469" s="59" t="str">
        <f t="shared" si="108"/>
        <v/>
      </c>
      <c r="I469" s="59" t="str">
        <f>IF(H469="ADD",VLOOKUP(F469,'SAP Data'!$A$12:$B$1295,2,FALSE),"")</f>
        <v/>
      </c>
      <c r="J469" s="59"/>
      <c r="K469" s="181">
        <f t="shared" si="109"/>
        <v>29</v>
      </c>
      <c r="L469" s="150" t="s">
        <v>2969</v>
      </c>
      <c r="M469" s="59" t="e">
        <f t="shared" si="111"/>
        <v>#N/A</v>
      </c>
      <c r="N469" s="59" t="str">
        <f t="shared" si="105"/>
        <v>ADD</v>
      </c>
      <c r="O469" s="59"/>
      <c r="P469" s="59" t="str">
        <f t="shared" si="106"/>
        <v>ADD</v>
      </c>
      <c r="Q469" s="151" t="str">
        <f>VLOOKUP(L469,'SAP Data'!$A$7:$B$1304,2,FALSE)</f>
        <v>UNBILLED</v>
      </c>
      <c r="S469" s="165" t="s">
        <v>1908</v>
      </c>
      <c r="T469" s="164" t="s">
        <v>1909</v>
      </c>
      <c r="U469" s="16" t="str">
        <f t="shared" si="112"/>
        <v>416000</v>
      </c>
      <c r="V469" s="174" t="s">
        <v>3741</v>
      </c>
      <c r="W469" s="175" t="s">
        <v>3741</v>
      </c>
      <c r="X469" s="264" t="e">
        <f t="shared" si="113"/>
        <v>#N/A</v>
      </c>
    </row>
    <row r="470" spans="1:24" x14ac:dyDescent="0.25">
      <c r="A470" s="164" t="s">
        <v>1156</v>
      </c>
      <c r="B470" s="16">
        <v>29</v>
      </c>
      <c r="C470" s="165" t="s">
        <v>1157</v>
      </c>
      <c r="E470" s="179" t="s">
        <v>2358</v>
      </c>
      <c r="F470" s="59" t="str">
        <f t="shared" si="107"/>
        <v>232017</v>
      </c>
      <c r="G470" s="180">
        <f t="shared" si="110"/>
        <v>0</v>
      </c>
      <c r="H470" s="59" t="str">
        <f t="shared" si="108"/>
        <v>ADD</v>
      </c>
      <c r="I470" s="59" t="str">
        <f>IF(H470="ADD",VLOOKUP(F470,'SAP Data'!$A$12:$B$1295,2,FALSE),"")</f>
        <v>A/P-TRADE-INV GEN</v>
      </c>
      <c r="J470" s="59" t="s">
        <v>3467</v>
      </c>
      <c r="K470" s="181" t="str">
        <f t="shared" si="109"/>
        <v>N/A - Gets captured under 500170</v>
      </c>
      <c r="L470" s="150" t="s">
        <v>2970</v>
      </c>
      <c r="M470" s="59" t="e">
        <f t="shared" si="111"/>
        <v>#N/A</v>
      </c>
      <c r="N470" s="59" t="str">
        <f t="shared" si="105"/>
        <v>ADD</v>
      </c>
      <c r="O470" s="59"/>
      <c r="P470" s="59" t="str">
        <f t="shared" si="106"/>
        <v>ADD</v>
      </c>
      <c r="Q470" s="151" t="str">
        <f>VLOOKUP(L470,'SAP Data'!$A$7:$B$1304,2,FALSE)</f>
        <v>COMMERCIAL</v>
      </c>
      <c r="S470" s="165" t="s">
        <v>1910</v>
      </c>
      <c r="T470" s="164" t="s">
        <v>1911</v>
      </c>
      <c r="U470" s="16" t="str">
        <f t="shared" si="112"/>
        <v>421000</v>
      </c>
      <c r="V470" s="174" t="s">
        <v>3741</v>
      </c>
      <c r="W470" s="175" t="s">
        <v>3741</v>
      </c>
      <c r="X470" s="264" t="e">
        <f t="shared" si="113"/>
        <v>#N/A</v>
      </c>
    </row>
    <row r="471" spans="1:24" x14ac:dyDescent="0.25">
      <c r="A471" s="164" t="s">
        <v>1158</v>
      </c>
      <c r="B471" s="16">
        <v>29</v>
      </c>
      <c r="C471" s="165" t="s">
        <v>1159</v>
      </c>
      <c r="E471" s="179" t="s">
        <v>2359</v>
      </c>
      <c r="F471" s="59" t="str">
        <f t="shared" si="107"/>
        <v>232021</v>
      </c>
      <c r="G471" s="180">
        <f t="shared" si="110"/>
        <v>29</v>
      </c>
      <c r="H471" s="59" t="str">
        <f t="shared" si="108"/>
        <v/>
      </c>
      <c r="I471" s="59" t="str">
        <f>IF(H471="ADD",VLOOKUP(F471,'SAP Data'!$A$12:$B$1295,2,FALSE),"")</f>
        <v/>
      </c>
      <c r="J471" s="59"/>
      <c r="K471" s="181">
        <f t="shared" si="109"/>
        <v>29</v>
      </c>
      <c r="L471" s="150" t="s">
        <v>2971</v>
      </c>
      <c r="M471" s="59" t="e">
        <f t="shared" si="111"/>
        <v>#N/A</v>
      </c>
      <c r="N471" s="59" t="str">
        <f t="shared" si="105"/>
        <v>ADD</v>
      </c>
      <c r="O471" s="59"/>
      <c r="P471" s="59" t="str">
        <f t="shared" si="106"/>
        <v>ADD</v>
      </c>
      <c r="Q471" s="151" t="str">
        <f>VLOOKUP(L471,'SAP Data'!$A$7:$B$1304,2,FALSE)</f>
        <v>FIRM</v>
      </c>
      <c r="S471" s="165" t="s">
        <v>1873</v>
      </c>
      <c r="T471" s="164" t="s">
        <v>1912</v>
      </c>
      <c r="U471" s="16" t="str">
        <f t="shared" si="112"/>
        <v>450100</v>
      </c>
      <c r="V471" s="174" t="s">
        <v>3741</v>
      </c>
      <c r="W471" s="175" t="s">
        <v>3741</v>
      </c>
      <c r="X471" s="264" t="e">
        <f t="shared" si="113"/>
        <v>#N/A</v>
      </c>
    </row>
    <row r="472" spans="1:24" x14ac:dyDescent="0.25">
      <c r="A472" s="164" t="s">
        <v>1160</v>
      </c>
      <c r="B472" s="16">
        <v>29</v>
      </c>
      <c r="C472" s="165" t="s">
        <v>1161</v>
      </c>
      <c r="E472" s="179" t="s">
        <v>2360</v>
      </c>
      <c r="F472" s="59" t="str">
        <f t="shared" si="107"/>
        <v>232022</v>
      </c>
      <c r="G472" s="180">
        <f t="shared" si="110"/>
        <v>29</v>
      </c>
      <c r="H472" s="59" t="str">
        <f t="shared" si="108"/>
        <v/>
      </c>
      <c r="I472" s="59" t="str">
        <f>IF(H472="ADD",VLOOKUP(F472,'SAP Data'!$A$12:$B$1295,2,FALSE),"")</f>
        <v/>
      </c>
      <c r="J472" s="59"/>
      <c r="K472" s="181">
        <f t="shared" si="109"/>
        <v>29</v>
      </c>
      <c r="L472" s="150" t="s">
        <v>2972</v>
      </c>
      <c r="M472" s="59" t="e">
        <f t="shared" si="111"/>
        <v>#N/A</v>
      </c>
      <c r="N472" s="59" t="str">
        <f t="shared" si="105"/>
        <v>ADD</v>
      </c>
      <c r="O472" s="59"/>
      <c r="P472" s="59" t="str">
        <f t="shared" si="106"/>
        <v>ADD</v>
      </c>
      <c r="Q472" s="151" t="str">
        <f>VLOOKUP(L472,'SAP Data'!$A$7:$B$1304,2,FALSE)</f>
        <v>INTERRUPTIBLE</v>
      </c>
      <c r="S472" s="165" t="s">
        <v>1876</v>
      </c>
      <c r="T472" s="164" t="s">
        <v>1913</v>
      </c>
      <c r="U472" s="16" t="str">
        <f t="shared" si="112"/>
        <v>450200</v>
      </c>
      <c r="V472" s="174" t="s">
        <v>3741</v>
      </c>
      <c r="W472" s="175" t="s">
        <v>3741</v>
      </c>
      <c r="X472" s="264" t="e">
        <f t="shared" si="113"/>
        <v>#N/A</v>
      </c>
    </row>
    <row r="473" spans="1:24" x14ac:dyDescent="0.25">
      <c r="A473" s="164" t="s">
        <v>1162</v>
      </c>
      <c r="B473" s="16">
        <v>29</v>
      </c>
      <c r="C473" s="165" t="s">
        <v>1163</v>
      </c>
      <c r="E473" s="179" t="s">
        <v>2361</v>
      </c>
      <c r="F473" s="59" t="str">
        <f t="shared" si="107"/>
        <v>232024</v>
      </c>
      <c r="G473" s="180">
        <f t="shared" si="110"/>
        <v>29</v>
      </c>
      <c r="H473" s="59" t="str">
        <f t="shared" si="108"/>
        <v/>
      </c>
      <c r="I473" s="59" t="str">
        <f>IF(H473="ADD",VLOOKUP(F473,'SAP Data'!$A$12:$B$1295,2,FALSE),"")</f>
        <v/>
      </c>
      <c r="J473" s="59"/>
      <c r="K473" s="181">
        <f t="shared" si="109"/>
        <v>29</v>
      </c>
      <c r="L473" s="150" t="s">
        <v>2973</v>
      </c>
      <c r="M473" s="59" t="e">
        <f t="shared" si="111"/>
        <v>#N/A</v>
      </c>
      <c r="N473" s="59" t="str">
        <f t="shared" si="105"/>
        <v>ADD</v>
      </c>
      <c r="O473" s="59"/>
      <c r="P473" s="59" t="str">
        <f t="shared" si="106"/>
        <v>ADD</v>
      </c>
      <c r="Q473" s="151" t="str">
        <f>VLOOKUP(L473,'SAP Data'!$A$7:$B$1304,2,FALSE)</f>
        <v>BALANCING CHR</v>
      </c>
      <c r="S473" s="165" t="s">
        <v>1914</v>
      </c>
      <c r="T473" s="164" t="s">
        <v>1915</v>
      </c>
      <c r="U473" s="16" t="str">
        <f t="shared" si="112"/>
        <v>450300</v>
      </c>
      <c r="V473" s="174" t="s">
        <v>3741</v>
      </c>
      <c r="W473" s="175" t="s">
        <v>3741</v>
      </c>
      <c r="X473" s="264" t="e">
        <f t="shared" si="113"/>
        <v>#N/A</v>
      </c>
    </row>
    <row r="474" spans="1:24" x14ac:dyDescent="0.25">
      <c r="A474" s="164" t="s">
        <v>1164</v>
      </c>
      <c r="B474" s="16">
        <v>29</v>
      </c>
      <c r="C474" s="165" t="s">
        <v>1165</v>
      </c>
      <c r="E474" s="179" t="s">
        <v>2362</v>
      </c>
      <c r="F474" s="59" t="str">
        <f t="shared" si="107"/>
        <v>232025</v>
      </c>
      <c r="G474" s="180">
        <f t="shared" si="110"/>
        <v>29</v>
      </c>
      <c r="H474" s="59" t="str">
        <f t="shared" si="108"/>
        <v/>
      </c>
      <c r="I474" s="59" t="str">
        <f>IF(H474="ADD",VLOOKUP(F474,'SAP Data'!$A$12:$B$1295,2,FALSE),"")</f>
        <v/>
      </c>
      <c r="J474" s="59"/>
      <c r="K474" s="181">
        <f t="shared" si="109"/>
        <v>29</v>
      </c>
      <c r="L474" s="150" t="s">
        <v>2974</v>
      </c>
      <c r="M474" s="59" t="e">
        <f t="shared" si="111"/>
        <v>#N/A</v>
      </c>
      <c r="N474" s="59" t="str">
        <f t="shared" si="105"/>
        <v>ADD</v>
      </c>
      <c r="O474" s="59"/>
      <c r="P474" s="59" t="str">
        <f t="shared" si="106"/>
        <v>ADD</v>
      </c>
      <c r="Q474" s="151" t="str">
        <f>VLOOKUP(L474,'SAP Data'!$A$7:$B$1304,2,FALSE)</f>
        <v>OVERRUN</v>
      </c>
      <c r="S474" s="165" t="s">
        <v>1916</v>
      </c>
      <c r="T474" s="164" t="s">
        <v>1917</v>
      </c>
      <c r="U474" s="16" t="str">
        <f t="shared" si="112"/>
        <v>450400</v>
      </c>
      <c r="V474" s="174" t="s">
        <v>3741</v>
      </c>
      <c r="W474" s="175" t="s">
        <v>3741</v>
      </c>
      <c r="X474" s="264" t="e">
        <f t="shared" si="113"/>
        <v>#N/A</v>
      </c>
    </row>
    <row r="475" spans="1:24" x14ac:dyDescent="0.25">
      <c r="A475" s="164" t="s">
        <v>1166</v>
      </c>
      <c r="B475" s="16">
        <v>29</v>
      </c>
      <c r="C475" s="165" t="s">
        <v>1167</v>
      </c>
      <c r="E475" s="179" t="s">
        <v>2363</v>
      </c>
      <c r="F475" s="59" t="str">
        <f t="shared" si="107"/>
        <v>232026</v>
      </c>
      <c r="G475" s="180">
        <f t="shared" si="110"/>
        <v>29</v>
      </c>
      <c r="H475" s="59" t="str">
        <f t="shared" si="108"/>
        <v/>
      </c>
      <c r="I475" s="59" t="str">
        <f>IF(H475="ADD",VLOOKUP(F475,'SAP Data'!$A$12:$B$1295,2,FALSE),"")</f>
        <v/>
      </c>
      <c r="J475" s="59"/>
      <c r="K475" s="181">
        <f t="shared" si="109"/>
        <v>29</v>
      </c>
      <c r="L475" s="150" t="s">
        <v>2975</v>
      </c>
      <c r="M475" s="59" t="e">
        <f t="shared" si="111"/>
        <v>#N/A</v>
      </c>
      <c r="N475" s="59" t="str">
        <f t="shared" si="105"/>
        <v>ADD</v>
      </c>
      <c r="O475" s="59"/>
      <c r="P475" s="59" t="str">
        <f t="shared" si="106"/>
        <v>ADD</v>
      </c>
      <c r="Q475" s="151" t="str">
        <f>VLOOKUP(L475,'SAP Data'!$A$7:$B$1304,2,FALSE)</f>
        <v>RATE ADJUSTMENT</v>
      </c>
      <c r="S475" s="165" t="s">
        <v>1873</v>
      </c>
      <c r="T475" s="164" t="s">
        <v>1918</v>
      </c>
      <c r="U475" s="16" t="str">
        <f t="shared" si="112"/>
        <v>460100</v>
      </c>
      <c r="V475" s="174" t="s">
        <v>3741</v>
      </c>
      <c r="W475" s="175" t="s">
        <v>3741</v>
      </c>
      <c r="X475" s="264" t="e">
        <f t="shared" si="113"/>
        <v>#N/A</v>
      </c>
    </row>
    <row r="476" spans="1:24" x14ac:dyDescent="0.25">
      <c r="A476" s="164" t="s">
        <v>1168</v>
      </c>
      <c r="B476" s="16">
        <v>29</v>
      </c>
      <c r="C476" s="165" t="s">
        <v>1169</v>
      </c>
      <c r="E476" s="179" t="s">
        <v>2364</v>
      </c>
      <c r="F476" s="59" t="str">
        <f t="shared" si="107"/>
        <v>232027</v>
      </c>
      <c r="G476" s="180">
        <f t="shared" si="110"/>
        <v>29</v>
      </c>
      <c r="H476" s="59" t="str">
        <f t="shared" si="108"/>
        <v/>
      </c>
      <c r="I476" s="59" t="str">
        <f>IF(H476="ADD",VLOOKUP(F476,'SAP Data'!$A$12:$B$1295,2,FALSE),"")</f>
        <v/>
      </c>
      <c r="J476" s="59"/>
      <c r="K476" s="181">
        <f t="shared" si="109"/>
        <v>29</v>
      </c>
      <c r="L476" s="150" t="s">
        <v>2976</v>
      </c>
      <c r="M476" s="59" t="e">
        <f t="shared" si="111"/>
        <v>#N/A</v>
      </c>
      <c r="N476" s="59" t="str">
        <f t="shared" si="105"/>
        <v>ADD</v>
      </c>
      <c r="O476" s="59"/>
      <c r="P476" s="59" t="str">
        <f t="shared" si="106"/>
        <v>ADD</v>
      </c>
      <c r="Q476" s="151" t="str">
        <f>VLOOKUP(L476,'SAP Data'!$A$7:$B$1304,2,FALSE)</f>
        <v>MISC GAS REVENUE</v>
      </c>
      <c r="S476" s="165" t="s">
        <v>1876</v>
      </c>
      <c r="T476" s="164" t="s">
        <v>1919</v>
      </c>
      <c r="U476" s="16" t="str">
        <f t="shared" si="112"/>
        <v>460200</v>
      </c>
      <c r="V476" s="174" t="s">
        <v>3741</v>
      </c>
      <c r="W476" s="175" t="s">
        <v>3741</v>
      </c>
      <c r="X476" s="264" t="e">
        <f t="shared" si="113"/>
        <v>#N/A</v>
      </c>
    </row>
    <row r="477" spans="1:24" x14ac:dyDescent="0.25">
      <c r="A477" s="164" t="s">
        <v>1170</v>
      </c>
      <c r="B477" s="16">
        <v>29</v>
      </c>
      <c r="C477" s="165" t="s">
        <v>1171</v>
      </c>
      <c r="E477" s="179" t="s">
        <v>2365</v>
      </c>
      <c r="F477" s="59" t="str">
        <f t="shared" si="107"/>
        <v>232028</v>
      </c>
      <c r="G477" s="180">
        <f t="shared" si="110"/>
        <v>29</v>
      </c>
      <c r="H477" s="59" t="str">
        <f t="shared" si="108"/>
        <v/>
      </c>
      <c r="I477" s="59" t="str">
        <f>IF(H477="ADD",VLOOKUP(F477,'SAP Data'!$A$12:$B$1295,2,FALSE),"")</f>
        <v/>
      </c>
      <c r="J477" s="59"/>
      <c r="K477" s="181">
        <f t="shared" si="109"/>
        <v>29</v>
      </c>
      <c r="L477" s="150" t="s">
        <v>2977</v>
      </c>
      <c r="M477" s="59" t="e">
        <f t="shared" si="111"/>
        <v>#N/A</v>
      </c>
      <c r="N477" s="59" t="str">
        <f t="shared" si="105"/>
        <v>ADD</v>
      </c>
      <c r="O477" s="59"/>
      <c r="P477" s="59" t="str">
        <f t="shared" si="106"/>
        <v>ADD</v>
      </c>
      <c r="Q477" s="151" t="str">
        <f>VLOOKUP(L477,'SAP Data'!$A$7:$B$1304,2,FALSE)</f>
        <v>INTEREST INCOME</v>
      </c>
      <c r="S477" s="165" t="s">
        <v>1914</v>
      </c>
      <c r="T477" s="164" t="s">
        <v>1920</v>
      </c>
      <c r="U477" s="16" t="str">
        <f t="shared" si="112"/>
        <v>460300</v>
      </c>
      <c r="V477" s="174" t="s">
        <v>3741</v>
      </c>
      <c r="W477" s="175" t="s">
        <v>3741</v>
      </c>
      <c r="X477" s="264" t="e">
        <f t="shared" si="113"/>
        <v>#N/A</v>
      </c>
    </row>
    <row r="478" spans="1:24" x14ac:dyDescent="0.25">
      <c r="A478" s="164" t="s">
        <v>1172</v>
      </c>
      <c r="B478" s="16">
        <v>29</v>
      </c>
      <c r="C478" s="165" t="s">
        <v>1173</v>
      </c>
      <c r="E478" s="179" t="s">
        <v>2366</v>
      </c>
      <c r="F478" s="59" t="str">
        <f t="shared" si="107"/>
        <v>232031</v>
      </c>
      <c r="G478" s="180">
        <f t="shared" si="110"/>
        <v>29</v>
      </c>
      <c r="H478" s="59" t="str">
        <f t="shared" si="108"/>
        <v/>
      </c>
      <c r="I478" s="59" t="str">
        <f>IF(H478="ADD",VLOOKUP(F478,'SAP Data'!$A$12:$B$1295,2,FALSE),"")</f>
        <v/>
      </c>
      <c r="J478" s="59"/>
      <c r="K478" s="181">
        <f t="shared" si="109"/>
        <v>29</v>
      </c>
      <c r="L478" s="150" t="s">
        <v>2978</v>
      </c>
      <c r="M478" s="59" t="e">
        <f t="shared" si="111"/>
        <v>#N/A</v>
      </c>
      <c r="N478" s="59" t="str">
        <f t="shared" si="105"/>
        <v>ADD</v>
      </c>
      <c r="O478" s="59"/>
      <c r="P478" s="59" t="str">
        <f t="shared" si="106"/>
        <v>ADD</v>
      </c>
      <c r="Q478" s="151" t="str">
        <f>VLOOKUP(L478,'SAP Data'!$A$7:$B$1304,2,FALSE)</f>
        <v>AFUDC - DEBT</v>
      </c>
      <c r="S478" s="165" t="s">
        <v>1916</v>
      </c>
      <c r="T478" s="164" t="s">
        <v>1921</v>
      </c>
      <c r="U478" s="16" t="str">
        <f t="shared" si="112"/>
        <v>460400</v>
      </c>
      <c r="V478" s="174" t="s">
        <v>3741</v>
      </c>
      <c r="W478" s="175" t="s">
        <v>3741</v>
      </c>
      <c r="X478" s="264" t="e">
        <f t="shared" si="113"/>
        <v>#N/A</v>
      </c>
    </row>
    <row r="479" spans="1:24" x14ac:dyDescent="0.25">
      <c r="A479" s="164" t="s">
        <v>1174</v>
      </c>
      <c r="B479" s="16">
        <v>29</v>
      </c>
      <c r="C479" s="165" t="s">
        <v>1175</v>
      </c>
      <c r="E479" s="179" t="s">
        <v>2367</v>
      </c>
      <c r="F479" s="59" t="str">
        <f t="shared" si="107"/>
        <v>232032</v>
      </c>
      <c r="G479" s="180">
        <f t="shared" si="110"/>
        <v>29</v>
      </c>
      <c r="H479" s="59" t="str">
        <f t="shared" si="108"/>
        <v/>
      </c>
      <c r="I479" s="59" t="str">
        <f>IF(H479="ADD",VLOOKUP(F479,'SAP Data'!$A$12:$B$1295,2,FALSE),"")</f>
        <v/>
      </c>
      <c r="J479" s="59"/>
      <c r="K479" s="181">
        <f t="shared" si="109"/>
        <v>29</v>
      </c>
      <c r="L479" s="150" t="s">
        <v>2979</v>
      </c>
      <c r="M479" s="59" t="e">
        <f t="shared" si="111"/>
        <v>#N/A</v>
      </c>
      <c r="N479" s="59" t="str">
        <f t="shared" si="105"/>
        <v>ADD</v>
      </c>
      <c r="O479" s="59"/>
      <c r="P479" s="59" t="str">
        <f t="shared" si="106"/>
        <v>ADD</v>
      </c>
      <c r="Q479" s="151" t="str">
        <f>VLOOKUP(L479,'SAP Data'!$A$7:$B$1304,2,FALSE)</f>
        <v>AFUDC - EQUITY</v>
      </c>
      <c r="S479" s="165" t="s">
        <v>1876</v>
      </c>
      <c r="T479" s="164" t="s">
        <v>1922</v>
      </c>
      <c r="U479" s="16" t="str">
        <f t="shared" si="112"/>
        <v>461200</v>
      </c>
      <c r="V479" s="174" t="s">
        <v>3741</v>
      </c>
      <c r="W479" s="175" t="s">
        <v>3741</v>
      </c>
      <c r="X479" s="264" t="e">
        <f t="shared" si="113"/>
        <v>#N/A</v>
      </c>
    </row>
    <row r="480" spans="1:24" x14ac:dyDescent="0.25">
      <c r="A480" s="164" t="s">
        <v>1176</v>
      </c>
      <c r="B480" s="16">
        <v>29</v>
      </c>
      <c r="C480" s="165" t="s">
        <v>1177</v>
      </c>
      <c r="E480" s="179" t="s">
        <v>2368</v>
      </c>
      <c r="F480" s="59" t="str">
        <f t="shared" si="107"/>
        <v>232040</v>
      </c>
      <c r="G480" s="180">
        <f t="shared" si="110"/>
        <v>29</v>
      </c>
      <c r="H480" s="59" t="str">
        <f t="shared" si="108"/>
        <v/>
      </c>
      <c r="I480" s="59" t="str">
        <f>IF(H480="ADD",VLOOKUP(F480,'SAP Data'!$A$12:$B$1295,2,FALSE),"")</f>
        <v/>
      </c>
      <c r="J480" s="59"/>
      <c r="K480" s="181">
        <f t="shared" si="109"/>
        <v>29</v>
      </c>
      <c r="L480" s="150" t="s">
        <v>2980</v>
      </c>
      <c r="M480" s="59" t="e">
        <f t="shared" si="111"/>
        <v>#N/A</v>
      </c>
      <c r="N480" s="59" t="str">
        <f t="shared" si="105"/>
        <v>ADD</v>
      </c>
      <c r="O480" s="59"/>
      <c r="P480" s="59" t="str">
        <f t="shared" si="106"/>
        <v>ADD</v>
      </c>
      <c r="Q480" s="151" t="str">
        <f>VLOOKUP(L480,'SAP Data'!$A$7:$B$1304,2,FALSE)</f>
        <v>MERCHANDISE SALES</v>
      </c>
      <c r="S480" s="165" t="s">
        <v>1914</v>
      </c>
      <c r="T480" s="164" t="s">
        <v>1923</v>
      </c>
      <c r="U480" s="16" t="str">
        <f t="shared" si="112"/>
        <v>461300</v>
      </c>
      <c r="V480" s="174" t="s">
        <v>3741</v>
      </c>
      <c r="W480" s="175" t="s">
        <v>3741</v>
      </c>
      <c r="X480" s="264" t="e">
        <f t="shared" si="113"/>
        <v>#N/A</v>
      </c>
    </row>
    <row r="481" spans="1:24" x14ac:dyDescent="0.25">
      <c r="A481" s="164" t="s">
        <v>1178</v>
      </c>
      <c r="B481" s="16">
        <v>29</v>
      </c>
      <c r="C481" s="165" t="s">
        <v>1179</v>
      </c>
      <c r="E481" s="179" t="s">
        <v>2369</v>
      </c>
      <c r="F481" s="59" t="str">
        <f t="shared" si="107"/>
        <v>232098</v>
      </c>
      <c r="G481" s="180">
        <f t="shared" si="110"/>
        <v>29</v>
      </c>
      <c r="H481" s="59" t="str">
        <f t="shared" si="108"/>
        <v/>
      </c>
      <c r="I481" s="59" t="str">
        <f>IF(H481="ADD",VLOOKUP(F481,'SAP Data'!$A$12:$B$1295,2,FALSE),"")</f>
        <v/>
      </c>
      <c r="J481" s="59"/>
      <c r="K481" s="181">
        <f t="shared" si="109"/>
        <v>29</v>
      </c>
      <c r="L481" s="150" t="s">
        <v>2981</v>
      </c>
      <c r="M481" s="59" t="e">
        <f t="shared" si="111"/>
        <v>#N/A</v>
      </c>
      <c r="N481" s="59" t="str">
        <f t="shared" si="105"/>
        <v>ADD</v>
      </c>
      <c r="O481" s="59"/>
      <c r="P481" s="59" t="str">
        <f t="shared" si="106"/>
        <v>ADD</v>
      </c>
      <c r="Q481" s="151" t="str">
        <f>VLOOKUP(L481,'SAP Data'!$A$7:$B$1304,2,FALSE)</f>
        <v>RENT INCOME</v>
      </c>
      <c r="S481" s="165" t="s">
        <v>1916</v>
      </c>
      <c r="T481" s="164" t="s">
        <v>1924</v>
      </c>
      <c r="U481" s="16" t="str">
        <f t="shared" si="112"/>
        <v>461400</v>
      </c>
      <c r="V481" s="174" t="s">
        <v>3741</v>
      </c>
      <c r="W481" s="175" t="s">
        <v>3741</v>
      </c>
      <c r="X481" s="264" t="e">
        <f t="shared" si="113"/>
        <v>#N/A</v>
      </c>
    </row>
    <row r="482" spans="1:24" x14ac:dyDescent="0.25">
      <c r="A482" s="164" t="s">
        <v>1180</v>
      </c>
      <c r="B482" s="16">
        <v>29</v>
      </c>
      <c r="C482" s="165" t="s">
        <v>1159</v>
      </c>
      <c r="E482" s="179" t="s">
        <v>2370</v>
      </c>
      <c r="F482" s="59" t="str">
        <f t="shared" si="107"/>
        <v>232099</v>
      </c>
      <c r="G482" s="180">
        <f t="shared" si="110"/>
        <v>29</v>
      </c>
      <c r="H482" s="59" t="str">
        <f t="shared" si="108"/>
        <v/>
      </c>
      <c r="I482" s="59" t="str">
        <f>IF(H482="ADD",VLOOKUP(F482,'SAP Data'!$A$12:$B$1295,2,FALSE),"")</f>
        <v/>
      </c>
      <c r="J482" s="59"/>
      <c r="K482" s="181">
        <f t="shared" si="109"/>
        <v>29</v>
      </c>
      <c r="L482" s="150" t="s">
        <v>2982</v>
      </c>
      <c r="M482" s="59" t="e">
        <f t="shared" si="111"/>
        <v>#N/A</v>
      </c>
      <c r="N482" s="59" t="str">
        <f t="shared" si="105"/>
        <v>ADD</v>
      </c>
      <c r="O482" s="59"/>
      <c r="P482" s="59" t="str">
        <f t="shared" si="106"/>
        <v>ADD</v>
      </c>
      <c r="Q482" s="151" t="str">
        <f>VLOOKUP(L482,'SAP Data'!$A$7:$B$1304,2,FALSE)</f>
        <v>STORAGE INCOME</v>
      </c>
      <c r="S482" s="165" t="s">
        <v>3507</v>
      </c>
      <c r="T482" s="164" t="s">
        <v>3508</v>
      </c>
      <c r="U482" s="16" t="str">
        <f t="shared" si="112"/>
        <v>499999</v>
      </c>
      <c r="V482" s="174" t="s">
        <v>3741</v>
      </c>
      <c r="W482" s="175" t="s">
        <v>3741</v>
      </c>
      <c r="X482" s="264" t="e">
        <f t="shared" si="113"/>
        <v>#N/A</v>
      </c>
    </row>
    <row r="483" spans="1:24" x14ac:dyDescent="0.25">
      <c r="A483" s="164" t="s">
        <v>1181</v>
      </c>
      <c r="B483" s="16">
        <v>29</v>
      </c>
      <c r="C483" s="165" t="s">
        <v>1182</v>
      </c>
      <c r="E483" s="179" t="s">
        <v>2371</v>
      </c>
      <c r="F483" s="59" t="str">
        <f t="shared" si="107"/>
        <v>232100</v>
      </c>
      <c r="G483" s="180">
        <f t="shared" si="110"/>
        <v>29</v>
      </c>
      <c r="H483" s="59" t="str">
        <f t="shared" si="108"/>
        <v/>
      </c>
      <c r="I483" s="59" t="str">
        <f>IF(H483="ADD",VLOOKUP(F483,'SAP Data'!$A$12:$B$1295,2,FALSE),"")</f>
        <v/>
      </c>
      <c r="J483" s="59"/>
      <c r="K483" s="181">
        <f t="shared" si="109"/>
        <v>29</v>
      </c>
      <c r="L483" s="150" t="s">
        <v>2983</v>
      </c>
      <c r="M483" s="59" t="e">
        <f t="shared" si="111"/>
        <v>#N/A</v>
      </c>
      <c r="N483" s="59" t="str">
        <f t="shared" si="105"/>
        <v>ADD</v>
      </c>
      <c r="O483" s="59"/>
      <c r="P483" s="59" t="str">
        <f t="shared" si="106"/>
        <v>ADD</v>
      </c>
      <c r="Q483" s="151" t="str">
        <f>VLOOKUP(L483,'SAP Data'!$A$7:$B$1304,2,FALSE)</f>
        <v>MISC NON OP</v>
      </c>
      <c r="S483" s="165" t="s">
        <v>1925</v>
      </c>
      <c r="T483" s="164" t="s">
        <v>1926</v>
      </c>
      <c r="U483" s="16" t="str">
        <f t="shared" si="112"/>
        <v>500100</v>
      </c>
      <c r="V483" s="174" t="s">
        <v>3741</v>
      </c>
      <c r="W483" s="175" t="s">
        <v>3741</v>
      </c>
      <c r="X483" s="264" t="e">
        <f t="shared" si="113"/>
        <v>#N/A</v>
      </c>
    </row>
    <row r="484" spans="1:24" x14ac:dyDescent="0.25">
      <c r="A484" s="164" t="s">
        <v>1183</v>
      </c>
      <c r="B484" s="16">
        <v>29</v>
      </c>
      <c r="C484" s="165" t="s">
        <v>1184</v>
      </c>
      <c r="E484" s="179" t="s">
        <v>2372</v>
      </c>
      <c r="F484" s="59" t="str">
        <f t="shared" si="107"/>
        <v>232109</v>
      </c>
      <c r="G484" s="180">
        <f t="shared" si="110"/>
        <v>29</v>
      </c>
      <c r="H484" s="59" t="str">
        <f t="shared" si="108"/>
        <v/>
      </c>
      <c r="I484" s="59" t="str">
        <f>IF(H484="ADD",VLOOKUP(F484,'SAP Data'!$A$12:$B$1295,2,FALSE),"")</f>
        <v/>
      </c>
      <c r="J484" s="59"/>
      <c r="K484" s="181">
        <f t="shared" si="109"/>
        <v>29</v>
      </c>
      <c r="L484" s="150" t="s">
        <v>2984</v>
      </c>
      <c r="M484" s="59" t="e">
        <f t="shared" si="111"/>
        <v>#N/A</v>
      </c>
      <c r="N484" s="59" t="str">
        <f t="shared" ref="N484:N550" si="117">IFERROR(M484,"ADD")</f>
        <v>ADD</v>
      </c>
      <c r="O484" s="59"/>
      <c r="P484" s="59" t="str">
        <f t="shared" ref="P484:P550" si="118">IF(O484&gt;0,O484,N484)</f>
        <v>ADD</v>
      </c>
      <c r="Q484" s="151" t="str">
        <f>VLOOKUP(L484,'SAP Data'!$A$7:$B$1304,2,FALSE)</f>
        <v>INCOME FROM SUB</v>
      </c>
      <c r="S484" s="165" t="s">
        <v>1927</v>
      </c>
      <c r="T484" s="164" t="s">
        <v>1928</v>
      </c>
      <c r="U484" s="16" t="str">
        <f t="shared" si="112"/>
        <v>500106</v>
      </c>
      <c r="V484" s="174" t="s">
        <v>3741</v>
      </c>
      <c r="W484" s="175" t="s">
        <v>3741</v>
      </c>
      <c r="X484" s="264" t="e">
        <f t="shared" si="113"/>
        <v>#N/A</v>
      </c>
    </row>
    <row r="485" spans="1:24" x14ac:dyDescent="0.25">
      <c r="A485" s="164" t="s">
        <v>1185</v>
      </c>
      <c r="B485" s="16">
        <v>29</v>
      </c>
      <c r="C485" s="165" t="s">
        <v>1186</v>
      </c>
      <c r="E485" s="179" t="s">
        <v>2373</v>
      </c>
      <c r="F485" s="59" t="str">
        <f t="shared" si="107"/>
        <v>232202</v>
      </c>
      <c r="G485" s="180">
        <f t="shared" si="110"/>
        <v>29</v>
      </c>
      <c r="H485" s="59" t="str">
        <f t="shared" si="108"/>
        <v/>
      </c>
      <c r="I485" s="59" t="str">
        <f>IF(H485="ADD",VLOOKUP(F485,'SAP Data'!$A$12:$B$1295,2,FALSE),"")</f>
        <v/>
      </c>
      <c r="J485" s="59"/>
      <c r="K485" s="181">
        <f t="shared" si="109"/>
        <v>29</v>
      </c>
      <c r="L485" s="150" t="s">
        <v>2985</v>
      </c>
      <c r="M485" s="59" t="e">
        <f t="shared" si="111"/>
        <v>#N/A</v>
      </c>
      <c r="N485" s="59" t="str">
        <f t="shared" si="117"/>
        <v>ADD</v>
      </c>
      <c r="O485" s="59"/>
      <c r="P485" s="59" t="str">
        <f t="shared" si="118"/>
        <v>ADD</v>
      </c>
      <c r="Q485" s="151" t="str">
        <f>VLOOKUP(L485,'SAP Data'!$A$7:$B$1304,2,FALSE)</f>
        <v>RESIDENTIAL</v>
      </c>
      <c r="S485" s="165" t="s">
        <v>1929</v>
      </c>
      <c r="T485" s="164" t="s">
        <v>1930</v>
      </c>
      <c r="U485" s="16" t="str">
        <f t="shared" si="112"/>
        <v>500300</v>
      </c>
      <c r="V485" s="174" t="s">
        <v>3741</v>
      </c>
      <c r="W485" s="175" t="s">
        <v>3741</v>
      </c>
      <c r="X485" s="264" t="e">
        <f t="shared" si="113"/>
        <v>#N/A</v>
      </c>
    </row>
    <row r="486" spans="1:24" x14ac:dyDescent="0.25">
      <c r="A486" s="164" t="s">
        <v>1187</v>
      </c>
      <c r="B486" s="16">
        <v>29</v>
      </c>
      <c r="C486" s="165" t="s">
        <v>1188</v>
      </c>
      <c r="E486" s="179" t="s">
        <v>2374</v>
      </c>
      <c r="F486" s="59" t="str">
        <f t="shared" si="107"/>
        <v>232211</v>
      </c>
      <c r="G486" s="180">
        <f t="shared" si="110"/>
        <v>29</v>
      </c>
      <c r="H486" s="59" t="str">
        <f t="shared" si="108"/>
        <v/>
      </c>
      <c r="I486" s="59" t="str">
        <f>IF(H486="ADD",VLOOKUP(F486,'SAP Data'!$A$12:$B$1295,2,FALSE),"")</f>
        <v/>
      </c>
      <c r="J486" s="59"/>
      <c r="K486" s="181">
        <f t="shared" si="109"/>
        <v>29</v>
      </c>
      <c r="L486" s="150" t="s">
        <v>2986</v>
      </c>
      <c r="M486" s="59" t="e">
        <f t="shared" si="111"/>
        <v>#N/A</v>
      </c>
      <c r="N486" s="59" t="str">
        <f t="shared" si="117"/>
        <v>ADD</v>
      </c>
      <c r="O486" s="59"/>
      <c r="P486" s="59" t="str">
        <f t="shared" si="118"/>
        <v>ADD</v>
      </c>
      <c r="Q486" s="151" t="str">
        <f>VLOOKUP(L486,'SAP Data'!$A$7:$B$1304,2,FALSE)</f>
        <v>COMMERCIAL</v>
      </c>
      <c r="S486" s="165" t="s">
        <v>1931</v>
      </c>
      <c r="T486" s="164" t="s">
        <v>1932</v>
      </c>
      <c r="U486" s="16" t="str">
        <f t="shared" si="112"/>
        <v>500301</v>
      </c>
      <c r="V486" s="174" t="s">
        <v>3741</v>
      </c>
      <c r="W486" s="175" t="s">
        <v>3741</v>
      </c>
      <c r="X486" s="264" t="e">
        <f t="shared" si="113"/>
        <v>#N/A</v>
      </c>
    </row>
    <row r="487" spans="1:24" x14ac:dyDescent="0.25">
      <c r="A487" s="164" t="s">
        <v>920</v>
      </c>
      <c r="B487" s="16">
        <v>17</v>
      </c>
      <c r="C487" s="165" t="s">
        <v>921</v>
      </c>
      <c r="E487" s="179" t="s">
        <v>2375</v>
      </c>
      <c r="F487" s="59" t="str">
        <f t="shared" si="107"/>
        <v>232212</v>
      </c>
      <c r="G487" s="180">
        <f t="shared" si="110"/>
        <v>29</v>
      </c>
      <c r="H487" s="59" t="str">
        <f t="shared" si="108"/>
        <v/>
      </c>
      <c r="I487" s="59" t="str">
        <f>IF(H487="ADD",VLOOKUP(F487,'SAP Data'!$A$12:$B$1295,2,FALSE),"")</f>
        <v/>
      </c>
      <c r="J487" s="59"/>
      <c r="K487" s="181">
        <f t="shared" si="109"/>
        <v>29</v>
      </c>
      <c r="L487" s="150" t="s">
        <v>2987</v>
      </c>
      <c r="M487" s="59" t="e">
        <f t="shared" si="111"/>
        <v>#N/A</v>
      </c>
      <c r="N487" s="59" t="str">
        <f t="shared" si="117"/>
        <v>ADD</v>
      </c>
      <c r="O487" s="59"/>
      <c r="P487" s="59" t="str">
        <f t="shared" si="118"/>
        <v>ADD</v>
      </c>
      <c r="Q487" s="151" t="str">
        <f>VLOOKUP(L487,'SAP Data'!$A$7:$B$1304,2,FALSE)</f>
        <v>INDUSTRIAL - FIRM</v>
      </c>
      <c r="S487" s="165" t="s">
        <v>1933</v>
      </c>
      <c r="T487" s="164" t="s">
        <v>1934</v>
      </c>
      <c r="U487" s="16" t="str">
        <f t="shared" si="112"/>
        <v>500305</v>
      </c>
      <c r="V487" s="174" t="s">
        <v>3741</v>
      </c>
      <c r="W487" s="175" t="s">
        <v>3741</v>
      </c>
      <c r="X487" s="264" t="e">
        <f t="shared" si="113"/>
        <v>#N/A</v>
      </c>
    </row>
    <row r="488" spans="1:24" x14ac:dyDescent="0.25">
      <c r="A488" s="164" t="s">
        <v>923</v>
      </c>
      <c r="B488" s="16">
        <v>17</v>
      </c>
      <c r="C488" s="165" t="s">
        <v>924</v>
      </c>
      <c r="E488" s="179" t="s">
        <v>2376</v>
      </c>
      <c r="F488" s="59" t="str">
        <f t="shared" si="107"/>
        <v>232213</v>
      </c>
      <c r="G488" s="180">
        <f t="shared" si="110"/>
        <v>29</v>
      </c>
      <c r="H488" s="59" t="str">
        <f t="shared" si="108"/>
        <v/>
      </c>
      <c r="I488" s="59" t="str">
        <f>IF(H488="ADD",VLOOKUP(F488,'SAP Data'!$A$12:$B$1295,2,FALSE),"")</f>
        <v/>
      </c>
      <c r="J488" s="59"/>
      <c r="K488" s="181">
        <f t="shared" si="109"/>
        <v>29</v>
      </c>
      <c r="L488" s="150" t="s">
        <v>2988</v>
      </c>
      <c r="M488" s="59" t="e">
        <f t="shared" si="111"/>
        <v>#N/A</v>
      </c>
      <c r="N488" s="59" t="str">
        <f t="shared" si="117"/>
        <v>ADD</v>
      </c>
      <c r="O488" s="59"/>
      <c r="P488" s="59" t="str">
        <f t="shared" si="118"/>
        <v>ADD</v>
      </c>
      <c r="Q488" s="151" t="str">
        <f>VLOOKUP(L488,'SAP Data'!$A$7:$B$1304,2,FALSE)</f>
        <v>INDUSTRIAL - INTERRU</v>
      </c>
      <c r="S488" s="165" t="s">
        <v>1935</v>
      </c>
      <c r="T488" s="164" t="s">
        <v>1936</v>
      </c>
      <c r="U488" s="16" t="str">
        <f t="shared" si="112"/>
        <v>500306</v>
      </c>
      <c r="V488" s="174" t="s">
        <v>3741</v>
      </c>
      <c r="W488" s="175" t="s">
        <v>3741</v>
      </c>
      <c r="X488" s="264" t="e">
        <f t="shared" si="113"/>
        <v>#N/A</v>
      </c>
    </row>
    <row r="489" spans="1:24" x14ac:dyDescent="0.25">
      <c r="A489" s="164" t="s">
        <v>926</v>
      </c>
      <c r="B489" s="16">
        <v>17</v>
      </c>
      <c r="C489" s="165" t="s">
        <v>927</v>
      </c>
      <c r="E489" s="179" t="s">
        <v>2377</v>
      </c>
      <c r="F489" s="59" t="str">
        <f t="shared" si="107"/>
        <v>232217</v>
      </c>
      <c r="G489" s="180">
        <f t="shared" si="110"/>
        <v>29</v>
      </c>
      <c r="H489" s="59" t="str">
        <f t="shared" si="108"/>
        <v/>
      </c>
      <c r="I489" s="59" t="str">
        <f>IF(H489="ADD",VLOOKUP(F489,'SAP Data'!$A$12:$B$1295,2,FALSE),"")</f>
        <v/>
      </c>
      <c r="J489" s="59"/>
      <c r="K489" s="181">
        <f t="shared" si="109"/>
        <v>29</v>
      </c>
      <c r="L489" s="150" t="s">
        <v>2989</v>
      </c>
      <c r="M489" s="59" t="e">
        <f t="shared" si="111"/>
        <v>#N/A</v>
      </c>
      <c r="N489" s="59" t="str">
        <f t="shared" si="117"/>
        <v>ADD</v>
      </c>
      <c r="O489" s="59"/>
      <c r="P489" s="59" t="str">
        <f t="shared" si="118"/>
        <v>ADD</v>
      </c>
      <c r="Q489" s="151" t="str">
        <f>VLOOKUP(L489,'SAP Data'!$A$7:$B$1304,2,FALSE)</f>
        <v>RESIDENTIAL</v>
      </c>
      <c r="S489" s="165" t="s">
        <v>3509</v>
      </c>
      <c r="T489" s="164" t="s">
        <v>3510</v>
      </c>
      <c r="U489" s="16" t="str">
        <f t="shared" si="112"/>
        <v>500307</v>
      </c>
      <c r="V489" s="174" t="s">
        <v>3741</v>
      </c>
      <c r="W489" s="175" t="s">
        <v>3741</v>
      </c>
      <c r="X489" s="264" t="e">
        <f t="shared" si="113"/>
        <v>#N/A</v>
      </c>
    </row>
    <row r="490" spans="1:24" x14ac:dyDescent="0.25">
      <c r="A490" s="164" t="s">
        <v>929</v>
      </c>
      <c r="B490" s="16">
        <v>17</v>
      </c>
      <c r="C490" s="165" t="s">
        <v>930</v>
      </c>
      <c r="E490" s="179" t="s">
        <v>2378</v>
      </c>
      <c r="F490" s="59" t="str">
        <f t="shared" si="107"/>
        <v>232218</v>
      </c>
      <c r="G490" s="180">
        <f t="shared" si="110"/>
        <v>29</v>
      </c>
      <c r="H490" s="59" t="str">
        <f t="shared" si="108"/>
        <v/>
      </c>
      <c r="I490" s="59" t="str">
        <f>IF(H490="ADD",VLOOKUP(F490,'SAP Data'!$A$12:$B$1295,2,FALSE),"")</f>
        <v/>
      </c>
      <c r="J490" s="59"/>
      <c r="K490" s="181">
        <f t="shared" si="109"/>
        <v>29</v>
      </c>
      <c r="L490" s="150" t="s">
        <v>2990</v>
      </c>
      <c r="M490" s="59" t="e">
        <f t="shared" si="111"/>
        <v>#N/A</v>
      </c>
      <c r="N490" s="59" t="str">
        <f t="shared" si="117"/>
        <v>ADD</v>
      </c>
      <c r="O490" s="59"/>
      <c r="P490" s="59" t="str">
        <f t="shared" si="118"/>
        <v>ADD</v>
      </c>
      <c r="Q490" s="151" t="str">
        <f>VLOOKUP(L490,'SAP Data'!$A$7:$B$1304,2,FALSE)</f>
        <v>COMMERCIAL</v>
      </c>
      <c r="S490" s="165" t="s">
        <v>1937</v>
      </c>
      <c r="T490" s="164" t="s">
        <v>1938</v>
      </c>
      <c r="U490" s="16" t="str">
        <f t="shared" si="112"/>
        <v>500400</v>
      </c>
      <c r="V490" s="174" t="s">
        <v>3741</v>
      </c>
      <c r="W490" s="175" t="s">
        <v>3741</v>
      </c>
      <c r="X490" s="264" t="e">
        <f t="shared" si="113"/>
        <v>#N/A</v>
      </c>
    </row>
    <row r="491" spans="1:24" x14ac:dyDescent="0.25">
      <c r="A491" s="164" t="s">
        <v>932</v>
      </c>
      <c r="B491" s="16">
        <v>17</v>
      </c>
      <c r="C491" s="165" t="s">
        <v>933</v>
      </c>
      <c r="E491" s="179" t="s">
        <v>2379</v>
      </c>
      <c r="F491" s="59" t="str">
        <f t="shared" si="107"/>
        <v>232219</v>
      </c>
      <c r="G491" s="180">
        <f t="shared" si="110"/>
        <v>29</v>
      </c>
      <c r="H491" s="59" t="str">
        <f t="shared" si="108"/>
        <v/>
      </c>
      <c r="I491" s="59" t="str">
        <f>IF(H491="ADD",VLOOKUP(F491,'SAP Data'!$A$12:$B$1295,2,FALSE),"")</f>
        <v/>
      </c>
      <c r="J491" s="59"/>
      <c r="K491" s="181">
        <f t="shared" si="109"/>
        <v>29</v>
      </c>
      <c r="L491" s="150" t="s">
        <v>2991</v>
      </c>
      <c r="M491" s="59" t="e">
        <f t="shared" si="111"/>
        <v>#N/A</v>
      </c>
      <c r="N491" s="59" t="str">
        <f t="shared" si="117"/>
        <v>ADD</v>
      </c>
      <c r="O491" s="59"/>
      <c r="P491" s="59" t="str">
        <f t="shared" si="118"/>
        <v>ADD</v>
      </c>
      <c r="Q491" s="151" t="str">
        <f>VLOOKUP(L491,'SAP Data'!$A$7:$B$1304,2,FALSE)</f>
        <v>INDUSTRIAL - FIRM</v>
      </c>
      <c r="S491" s="165" t="s">
        <v>1939</v>
      </c>
      <c r="T491" s="164" t="s">
        <v>1940</v>
      </c>
      <c r="U491" s="16" t="str">
        <f t="shared" si="112"/>
        <v>500500</v>
      </c>
      <c r="V491" s="174" t="s">
        <v>3741</v>
      </c>
      <c r="W491" s="175" t="s">
        <v>3741</v>
      </c>
      <c r="X491" s="264" t="e">
        <f t="shared" si="113"/>
        <v>#N/A</v>
      </c>
    </row>
    <row r="492" spans="1:24" x14ac:dyDescent="0.25">
      <c r="A492" s="164" t="s">
        <v>1303</v>
      </c>
      <c r="B492" s="16">
        <v>12</v>
      </c>
      <c r="C492" s="165" t="s">
        <v>1304</v>
      </c>
      <c r="E492" s="179" t="s">
        <v>2381</v>
      </c>
      <c r="F492" s="59" t="str">
        <f t="shared" ref="F492:F555" si="119">RIGHT(E492,6)</f>
        <v>232220</v>
      </c>
      <c r="G492" s="180">
        <f t="shared" si="110"/>
        <v>29</v>
      </c>
      <c r="H492" s="59" t="str">
        <f t="shared" ref="H492:H555" si="120">IF(G492=0,"ADD","")</f>
        <v/>
      </c>
      <c r="I492" s="59" t="str">
        <f>IF(H492="ADD",VLOOKUP(F492,'SAP Data'!$A$12:$B$1295,2,FALSE),"")</f>
        <v/>
      </c>
      <c r="J492" s="59"/>
      <c r="K492" s="181">
        <f t="shared" ref="K492:K555" si="121">IF(G492&gt;0,G492,J492)</f>
        <v>29</v>
      </c>
      <c r="L492" s="150" t="s">
        <v>2992</v>
      </c>
      <c r="M492" s="59" t="e">
        <f t="shared" si="111"/>
        <v>#N/A</v>
      </c>
      <c r="N492" s="59" t="str">
        <f t="shared" si="117"/>
        <v>ADD</v>
      </c>
      <c r="O492" s="59"/>
      <c r="P492" s="59" t="str">
        <f t="shared" si="118"/>
        <v>ADD</v>
      </c>
      <c r="Q492" s="151" t="str">
        <f>VLOOKUP(L492,'SAP Data'!$A$7:$B$1304,2,FALSE)</f>
        <v>INDUSTRIAL - INTERRU</v>
      </c>
      <c r="S492" s="165" t="s">
        <v>1941</v>
      </c>
      <c r="T492" s="164" t="s">
        <v>1942</v>
      </c>
      <c r="U492" s="16" t="str">
        <f t="shared" si="112"/>
        <v>500700</v>
      </c>
      <c r="V492" s="174" t="s">
        <v>3741</v>
      </c>
      <c r="W492" s="175" t="s">
        <v>3741</v>
      </c>
      <c r="X492" s="264" t="e">
        <f t="shared" si="113"/>
        <v>#N/A</v>
      </c>
    </row>
    <row r="493" spans="1:24" x14ac:dyDescent="0.25">
      <c r="A493" s="164" t="s">
        <v>1306</v>
      </c>
      <c r="B493" s="16">
        <v>12</v>
      </c>
      <c r="C493" s="165" t="s">
        <v>1307</v>
      </c>
      <c r="E493" s="179" t="s">
        <v>2382</v>
      </c>
      <c r="F493" s="59" t="str">
        <f t="shared" si="119"/>
        <v>232221</v>
      </c>
      <c r="G493" s="180">
        <f t="shared" si="110"/>
        <v>29</v>
      </c>
      <c r="H493" s="59" t="str">
        <f t="shared" si="120"/>
        <v/>
      </c>
      <c r="I493" s="59" t="str">
        <f>IF(H493="ADD",VLOOKUP(F493,'SAP Data'!$A$12:$B$1295,2,FALSE),"")</f>
        <v/>
      </c>
      <c r="J493" s="59"/>
      <c r="K493" s="181">
        <f t="shared" si="121"/>
        <v>29</v>
      </c>
      <c r="L493" s="150" t="s">
        <v>2993</v>
      </c>
      <c r="M493" s="59" t="e">
        <f t="shared" si="111"/>
        <v>#N/A</v>
      </c>
      <c r="N493" s="59" t="str">
        <f t="shared" si="117"/>
        <v>ADD</v>
      </c>
      <c r="O493" s="59"/>
      <c r="P493" s="59" t="str">
        <f t="shared" si="118"/>
        <v>ADD</v>
      </c>
      <c r="Q493" s="151" t="str">
        <f>VLOOKUP(L493,'SAP Data'!$A$7:$B$1304,2,FALSE)</f>
        <v>COMMERCIAL</v>
      </c>
      <c r="S493" s="165" t="s">
        <v>1943</v>
      </c>
      <c r="T493" s="164" t="s">
        <v>1944</v>
      </c>
      <c r="U493" s="16" t="str">
        <f t="shared" si="112"/>
        <v>500800</v>
      </c>
      <c r="V493" s="174" t="s">
        <v>3741</v>
      </c>
      <c r="W493" s="175" t="s">
        <v>3741</v>
      </c>
      <c r="X493" s="264" t="e">
        <f t="shared" si="113"/>
        <v>#N/A</v>
      </c>
    </row>
    <row r="494" spans="1:24" x14ac:dyDescent="0.25">
      <c r="A494" s="164" t="s">
        <v>1309</v>
      </c>
      <c r="B494" s="16">
        <v>12</v>
      </c>
      <c r="C494" s="165" t="s">
        <v>1310</v>
      </c>
      <c r="E494" s="179" t="s">
        <v>2383</v>
      </c>
      <c r="F494" s="59" t="str">
        <f t="shared" si="119"/>
        <v>232222</v>
      </c>
      <c r="G494" s="180">
        <f t="shared" si="110"/>
        <v>29</v>
      </c>
      <c r="H494" s="59" t="str">
        <f t="shared" si="120"/>
        <v/>
      </c>
      <c r="I494" s="59" t="str">
        <f>IF(H494="ADD",VLOOKUP(F494,'SAP Data'!$A$12:$B$1295,2,FALSE),"")</f>
        <v/>
      </c>
      <c r="J494" s="59"/>
      <c r="K494" s="181">
        <f t="shared" si="121"/>
        <v>29</v>
      </c>
      <c r="L494" s="150" t="s">
        <v>2994</v>
      </c>
      <c r="M494" s="59" t="e">
        <f t="shared" si="111"/>
        <v>#N/A</v>
      </c>
      <c r="N494" s="59" t="str">
        <f t="shared" si="117"/>
        <v>ADD</v>
      </c>
      <c r="O494" s="59"/>
      <c r="P494" s="59" t="str">
        <f t="shared" si="118"/>
        <v>ADD</v>
      </c>
      <c r="Q494" s="151" t="str">
        <f>VLOOKUP(L494,'SAP Data'!$A$7:$B$1304,2,FALSE)</f>
        <v>INDUSTRIAL - FIRM</v>
      </c>
      <c r="S494" s="165" t="s">
        <v>1945</v>
      </c>
      <c r="T494" s="164" t="s">
        <v>1946</v>
      </c>
      <c r="U494" s="16" t="str">
        <f t="shared" si="112"/>
        <v>500900</v>
      </c>
      <c r="V494" s="174" t="s">
        <v>3741</v>
      </c>
      <c r="W494" s="175" t="s">
        <v>3741</v>
      </c>
      <c r="X494" s="264" t="e">
        <f t="shared" si="113"/>
        <v>#N/A</v>
      </c>
    </row>
    <row r="495" spans="1:24" x14ac:dyDescent="0.25">
      <c r="A495" s="164" t="s">
        <v>1211</v>
      </c>
      <c r="B495" s="16">
        <v>29</v>
      </c>
      <c r="C495" s="165" t="s">
        <v>1212</v>
      </c>
      <c r="E495" s="179" t="s">
        <v>2384</v>
      </c>
      <c r="F495" s="59" t="str">
        <f t="shared" si="119"/>
        <v>232223</v>
      </c>
      <c r="G495" s="180">
        <f t="shared" si="110"/>
        <v>29</v>
      </c>
      <c r="H495" s="59" t="str">
        <f t="shared" si="120"/>
        <v/>
      </c>
      <c r="I495" s="59" t="str">
        <f>IF(H495="ADD",VLOOKUP(F495,'SAP Data'!$A$12:$B$1295,2,FALSE),"")</f>
        <v/>
      </c>
      <c r="J495" s="59"/>
      <c r="K495" s="181">
        <f t="shared" si="121"/>
        <v>29</v>
      </c>
      <c r="L495" s="150" t="s">
        <v>2995</v>
      </c>
      <c r="M495" s="59" t="e">
        <f t="shared" si="111"/>
        <v>#N/A</v>
      </c>
      <c r="N495" s="59" t="str">
        <f t="shared" si="117"/>
        <v>ADD</v>
      </c>
      <c r="O495" s="59"/>
      <c r="P495" s="59" t="str">
        <f t="shared" si="118"/>
        <v>ADD</v>
      </c>
      <c r="Q495" s="151" t="str">
        <f>VLOOKUP(L495,'SAP Data'!$A$7:$B$1304,2,FALSE)</f>
        <v>INDUSTRIAL - INTERRU</v>
      </c>
      <c r="S495" s="165" t="s">
        <v>1947</v>
      </c>
      <c r="T495" s="164" t="s">
        <v>1948</v>
      </c>
      <c r="U495" s="16" t="str">
        <f t="shared" si="112"/>
        <v>501000</v>
      </c>
      <c r="V495" s="174" t="s">
        <v>3741</v>
      </c>
      <c r="W495" s="175" t="s">
        <v>3741</v>
      </c>
      <c r="X495" s="264" t="e">
        <f t="shared" si="113"/>
        <v>#N/A</v>
      </c>
    </row>
    <row r="496" spans="1:24" x14ac:dyDescent="0.25">
      <c r="A496" s="164" t="s">
        <v>1213</v>
      </c>
      <c r="B496" s="16">
        <v>29</v>
      </c>
      <c r="C496" s="165" t="s">
        <v>1214</v>
      </c>
      <c r="E496" s="179" t="s">
        <v>2385</v>
      </c>
      <c r="F496" s="59" t="str">
        <f t="shared" si="119"/>
        <v>232230</v>
      </c>
      <c r="G496" s="180">
        <f t="shared" si="110"/>
        <v>29</v>
      </c>
      <c r="H496" s="59" t="str">
        <f t="shared" si="120"/>
        <v/>
      </c>
      <c r="I496" s="59" t="str">
        <f>IF(H496="ADD",VLOOKUP(F496,'SAP Data'!$A$12:$B$1295,2,FALSE),"")</f>
        <v/>
      </c>
      <c r="J496" s="59"/>
      <c r="K496" s="181">
        <f t="shared" si="121"/>
        <v>29</v>
      </c>
      <c r="L496" s="150" t="s">
        <v>3560</v>
      </c>
      <c r="M496" s="59" t="e">
        <f t="shared" si="111"/>
        <v>#N/A</v>
      </c>
      <c r="N496" s="59" t="str">
        <f t="shared" si="117"/>
        <v>ADD</v>
      </c>
      <c r="O496" s="59"/>
      <c r="P496" s="59" t="str">
        <f t="shared" si="118"/>
        <v>ADD</v>
      </c>
      <c r="Q496" s="151" t="str">
        <f>VLOOKUP(L496,'SAP Data'!$A$7:$B$1304,2,FALSE)</f>
        <v>SAP to BI DIFF FIX</v>
      </c>
      <c r="S496" s="165" t="s">
        <v>1949</v>
      </c>
      <c r="T496" s="164" t="s">
        <v>1950</v>
      </c>
      <c r="U496" s="16" t="str">
        <f t="shared" si="112"/>
        <v>501001</v>
      </c>
      <c r="V496" s="174" t="s">
        <v>3741</v>
      </c>
      <c r="W496" s="175" t="s">
        <v>3741</v>
      </c>
      <c r="X496" s="264" t="e">
        <f t="shared" si="113"/>
        <v>#N/A</v>
      </c>
    </row>
    <row r="497" spans="1:24" x14ac:dyDescent="0.25">
      <c r="A497" s="164" t="s">
        <v>1215</v>
      </c>
      <c r="B497" s="16">
        <v>29</v>
      </c>
      <c r="C497" s="165" t="s">
        <v>1216</v>
      </c>
      <c r="E497" s="179" t="s">
        <v>2386</v>
      </c>
      <c r="F497" s="59" t="str">
        <f t="shared" si="119"/>
        <v>232232</v>
      </c>
      <c r="G497" s="180">
        <f t="shared" si="110"/>
        <v>29</v>
      </c>
      <c r="H497" s="59" t="str">
        <f t="shared" si="120"/>
        <v/>
      </c>
      <c r="I497" s="59" t="str">
        <f>IF(H497="ADD",VLOOKUP(F497,'SAP Data'!$A$12:$B$1295,2,FALSE),"")</f>
        <v/>
      </c>
      <c r="J497" s="59"/>
      <c r="K497" s="181">
        <f t="shared" si="121"/>
        <v>29</v>
      </c>
      <c r="L497" s="150" t="s">
        <v>2996</v>
      </c>
      <c r="M497" s="59" t="e">
        <f t="shared" si="111"/>
        <v>#N/A</v>
      </c>
      <c r="N497" s="59" t="str">
        <f t="shared" si="117"/>
        <v>ADD</v>
      </c>
      <c r="O497" s="59"/>
      <c r="P497" s="59" t="str">
        <f t="shared" si="118"/>
        <v>ADD</v>
      </c>
      <c r="Q497" s="151" t="str">
        <f>VLOOKUP(L497,'SAP Data'!$A$7:$B$1304,2,FALSE)</f>
        <v>SALARY PAYROLL</v>
      </c>
      <c r="S497" s="165" t="s">
        <v>1951</v>
      </c>
      <c r="T497" s="164" t="s">
        <v>1952</v>
      </c>
      <c r="U497" s="16" t="str">
        <f t="shared" si="112"/>
        <v>501002</v>
      </c>
      <c r="V497" s="174" t="s">
        <v>3741</v>
      </c>
      <c r="W497" s="175" t="s">
        <v>3741</v>
      </c>
      <c r="X497" s="264" t="e">
        <f t="shared" si="113"/>
        <v>#N/A</v>
      </c>
    </row>
    <row r="498" spans="1:24" x14ac:dyDescent="0.25">
      <c r="A498" s="164" t="s">
        <v>1217</v>
      </c>
      <c r="B498" s="16">
        <v>29</v>
      </c>
      <c r="C498" s="165" t="s">
        <v>1218</v>
      </c>
      <c r="E498" s="179" t="s">
        <v>2387</v>
      </c>
      <c r="F498" s="59" t="str">
        <f t="shared" si="119"/>
        <v>232233</v>
      </c>
      <c r="G498" s="180">
        <f t="shared" si="110"/>
        <v>29</v>
      </c>
      <c r="H498" s="59" t="str">
        <f t="shared" si="120"/>
        <v/>
      </c>
      <c r="I498" s="59" t="str">
        <f>IF(H498="ADD",VLOOKUP(F498,'SAP Data'!$A$12:$B$1295,2,FALSE),"")</f>
        <v/>
      </c>
      <c r="J498" s="59"/>
      <c r="K498" s="181">
        <f t="shared" si="121"/>
        <v>29</v>
      </c>
      <c r="L498" s="150" t="s">
        <v>2997</v>
      </c>
      <c r="M498" s="59" t="e">
        <f t="shared" si="111"/>
        <v>#N/A</v>
      </c>
      <c r="N498" s="59" t="str">
        <f t="shared" si="117"/>
        <v>ADD</v>
      </c>
      <c r="O498" s="59"/>
      <c r="P498" s="59" t="str">
        <f t="shared" si="118"/>
        <v>ADD</v>
      </c>
      <c r="Q498" s="151" t="str">
        <f>VLOOKUP(L498,'SAP Data'!$A$7:$B$1304,2,FALSE)</f>
        <v>SALARY  OVERTIME</v>
      </c>
      <c r="S498" s="165" t="s">
        <v>1953</v>
      </c>
      <c r="T498" s="164" t="s">
        <v>1954</v>
      </c>
      <c r="U498" s="16" t="str">
        <f t="shared" si="112"/>
        <v>501003</v>
      </c>
      <c r="V498" s="174" t="s">
        <v>3741</v>
      </c>
      <c r="W498" s="175" t="s">
        <v>3741</v>
      </c>
      <c r="X498" s="264" t="e">
        <f t="shared" si="113"/>
        <v>#N/A</v>
      </c>
    </row>
    <row r="499" spans="1:24" x14ac:dyDescent="0.25">
      <c r="A499" s="164" t="s">
        <v>1219</v>
      </c>
      <c r="B499" s="16">
        <v>29</v>
      </c>
      <c r="C499" s="165" t="s">
        <v>1220</v>
      </c>
      <c r="E499" s="179" t="s">
        <v>2388</v>
      </c>
      <c r="F499" s="59" t="str">
        <f t="shared" si="119"/>
        <v>232235</v>
      </c>
      <c r="G499" s="180">
        <f t="shared" si="110"/>
        <v>29</v>
      </c>
      <c r="H499" s="59" t="str">
        <f t="shared" si="120"/>
        <v/>
      </c>
      <c r="I499" s="59" t="str">
        <f>IF(H499="ADD",VLOOKUP(F499,'SAP Data'!$A$12:$B$1295,2,FALSE),"")</f>
        <v/>
      </c>
      <c r="J499" s="59"/>
      <c r="K499" s="181">
        <f t="shared" si="121"/>
        <v>29</v>
      </c>
      <c r="L499" s="184" t="s">
        <v>3836</v>
      </c>
      <c r="M499" s="59" t="e">
        <f t="shared" si="111"/>
        <v>#N/A</v>
      </c>
      <c r="N499" s="59" t="str">
        <f t="shared" ref="N499" si="122">IFERROR(M499,"ADD")</f>
        <v>ADD</v>
      </c>
      <c r="O499" s="59"/>
      <c r="P499" s="59" t="str">
        <f t="shared" ref="P499" si="123">IF(O499&gt;0,O499,N499)</f>
        <v>ADD</v>
      </c>
      <c r="Q499" s="151" t="str">
        <f>VLOOKUP(L499,'SAP Data'!$A$7:$B$1304,2,FALSE)</f>
        <v>OFFICE PAYROLL</v>
      </c>
      <c r="S499" s="165" t="s">
        <v>1955</v>
      </c>
      <c r="T499" s="164" t="s">
        <v>1956</v>
      </c>
      <c r="U499" s="16" t="str">
        <f t="shared" si="112"/>
        <v>501005</v>
      </c>
      <c r="V499" s="174" t="s">
        <v>3741</v>
      </c>
      <c r="W499" s="175" t="s">
        <v>3741</v>
      </c>
      <c r="X499" s="264" t="e">
        <f t="shared" si="113"/>
        <v>#N/A</v>
      </c>
    </row>
    <row r="500" spans="1:24" x14ac:dyDescent="0.25">
      <c r="A500" s="164" t="s">
        <v>1221</v>
      </c>
      <c r="B500" s="16">
        <v>29</v>
      </c>
      <c r="C500" s="165" t="s">
        <v>1222</v>
      </c>
      <c r="E500" s="179" t="s">
        <v>2389</v>
      </c>
      <c r="F500" s="59" t="str">
        <f t="shared" si="119"/>
        <v>232239</v>
      </c>
      <c r="G500" s="180">
        <f t="shared" si="110"/>
        <v>29</v>
      </c>
      <c r="H500" s="59" t="str">
        <f t="shared" si="120"/>
        <v/>
      </c>
      <c r="I500" s="59" t="str">
        <f>IF(H500="ADD",VLOOKUP(F500,'SAP Data'!$A$12:$B$1295,2,FALSE),"")</f>
        <v/>
      </c>
      <c r="J500" s="59"/>
      <c r="K500" s="181">
        <f t="shared" si="121"/>
        <v>29</v>
      </c>
      <c r="L500" s="150" t="s">
        <v>2998</v>
      </c>
      <c r="M500" s="59" t="e">
        <f t="shared" si="111"/>
        <v>#N/A</v>
      </c>
      <c r="N500" s="59" t="str">
        <f t="shared" si="117"/>
        <v>ADD</v>
      </c>
      <c r="O500" s="59"/>
      <c r="P500" s="59" t="str">
        <f t="shared" si="118"/>
        <v>ADD</v>
      </c>
      <c r="Q500" s="151" t="str">
        <f>VLOOKUP(L500,'SAP Data'!$A$7:$B$1304,2,FALSE)</f>
        <v>HOURLY PAYROLL</v>
      </c>
      <c r="S500" s="165" t="s">
        <v>1957</v>
      </c>
      <c r="T500" s="164" t="s">
        <v>1958</v>
      </c>
      <c r="U500" s="16" t="str">
        <f t="shared" si="112"/>
        <v>501100</v>
      </c>
      <c r="V500" s="174" t="s">
        <v>3741</v>
      </c>
      <c r="W500" s="175" t="s">
        <v>3741</v>
      </c>
      <c r="X500" s="264" t="e">
        <f t="shared" si="113"/>
        <v>#N/A</v>
      </c>
    </row>
    <row r="501" spans="1:24" x14ac:dyDescent="0.25">
      <c r="A501" s="164" t="s">
        <v>1223</v>
      </c>
      <c r="B501" s="16">
        <v>29</v>
      </c>
      <c r="C501" s="165" t="s">
        <v>1224</v>
      </c>
      <c r="E501" s="179" t="s">
        <v>2390</v>
      </c>
      <c r="F501" s="59" t="str">
        <f t="shared" si="119"/>
        <v>232242</v>
      </c>
      <c r="G501" s="180">
        <f t="shared" si="110"/>
        <v>29</v>
      </c>
      <c r="H501" s="59" t="str">
        <f t="shared" si="120"/>
        <v/>
      </c>
      <c r="I501" s="59" t="str">
        <f>IF(H501="ADD",VLOOKUP(F501,'SAP Data'!$A$12:$B$1295,2,FALSE),"")</f>
        <v/>
      </c>
      <c r="J501" s="59"/>
      <c r="K501" s="181">
        <f t="shared" si="121"/>
        <v>29</v>
      </c>
      <c r="L501" s="150" t="s">
        <v>2999</v>
      </c>
      <c r="M501" s="59" t="e">
        <f t="shared" si="111"/>
        <v>#N/A</v>
      </c>
      <c r="N501" s="59" t="str">
        <f t="shared" si="117"/>
        <v>ADD</v>
      </c>
      <c r="O501" s="59"/>
      <c r="P501" s="59" t="str">
        <f t="shared" si="118"/>
        <v>ADD</v>
      </c>
      <c r="Q501" s="151" t="str">
        <f>VLOOKUP(L501,'SAP Data'!$A$7:$B$1304,2,FALSE)</f>
        <v>HOURLY DOUBLE PAY</v>
      </c>
      <c r="S501" s="165" t="s">
        <v>1959</v>
      </c>
      <c r="T501" s="164" t="s">
        <v>1960</v>
      </c>
      <c r="U501" s="16" t="str">
        <f t="shared" si="112"/>
        <v>501200</v>
      </c>
      <c r="V501" s="174" t="s">
        <v>3741</v>
      </c>
      <c r="W501" s="175" t="s">
        <v>3741</v>
      </c>
      <c r="X501" s="264" t="e">
        <f t="shared" si="113"/>
        <v>#N/A</v>
      </c>
    </row>
    <row r="502" spans="1:24" x14ac:dyDescent="0.25">
      <c r="A502" s="164" t="s">
        <v>1225</v>
      </c>
      <c r="B502" s="16">
        <v>29</v>
      </c>
      <c r="C502" s="165" t="s">
        <v>1224</v>
      </c>
      <c r="E502" s="179" t="s">
        <v>2391</v>
      </c>
      <c r="F502" s="59" t="str">
        <f t="shared" si="119"/>
        <v>232249</v>
      </c>
      <c r="G502" s="180">
        <f t="shared" si="110"/>
        <v>29</v>
      </c>
      <c r="H502" s="59" t="str">
        <f t="shared" si="120"/>
        <v/>
      </c>
      <c r="I502" s="59" t="str">
        <f>IF(H502="ADD",VLOOKUP(F502,'SAP Data'!$A$12:$B$1295,2,FALSE),"")</f>
        <v/>
      </c>
      <c r="J502" s="59"/>
      <c r="K502" s="181">
        <f t="shared" si="121"/>
        <v>29</v>
      </c>
      <c r="L502" s="150" t="s">
        <v>3000</v>
      </c>
      <c r="M502" s="59" t="e">
        <f t="shared" si="111"/>
        <v>#N/A</v>
      </c>
      <c r="N502" s="59" t="str">
        <f t="shared" si="117"/>
        <v>ADD</v>
      </c>
      <c r="O502" s="59"/>
      <c r="P502" s="59" t="str">
        <f t="shared" si="118"/>
        <v>ADD</v>
      </c>
      <c r="Q502" s="151" t="str">
        <f>VLOOKUP(L502,'SAP Data'!$A$7:$B$1304,2,FALSE)</f>
        <v>HOURLY REGULAR  PAY</v>
      </c>
      <c r="S502" s="165" t="s">
        <v>1961</v>
      </c>
      <c r="T502" s="164" t="s">
        <v>1962</v>
      </c>
      <c r="U502" s="16" t="str">
        <f t="shared" si="112"/>
        <v>501300</v>
      </c>
      <c r="V502" s="174" t="s">
        <v>3741</v>
      </c>
      <c r="W502" s="175" t="s">
        <v>3741</v>
      </c>
      <c r="X502" s="264" t="e">
        <f t="shared" si="113"/>
        <v>#N/A</v>
      </c>
    </row>
    <row r="503" spans="1:24" x14ac:dyDescent="0.25">
      <c r="A503" s="164" t="s">
        <v>1226</v>
      </c>
      <c r="B503" s="16">
        <v>29</v>
      </c>
      <c r="C503" s="165" t="s">
        <v>1227</v>
      </c>
      <c r="E503" s="179" t="s">
        <v>2392</v>
      </c>
      <c r="F503" s="59" t="str">
        <f t="shared" si="119"/>
        <v>232400</v>
      </c>
      <c r="G503" s="180">
        <f t="shared" si="110"/>
        <v>29</v>
      </c>
      <c r="H503" s="59" t="str">
        <f t="shared" si="120"/>
        <v/>
      </c>
      <c r="I503" s="59" t="str">
        <f>IF(H503="ADD",VLOOKUP(F503,'SAP Data'!$A$12:$B$1295,2,FALSE),"")</f>
        <v/>
      </c>
      <c r="J503" s="59"/>
      <c r="K503" s="181">
        <f t="shared" si="121"/>
        <v>29</v>
      </c>
      <c r="L503" s="150" t="s">
        <v>3001</v>
      </c>
      <c r="M503" s="59" t="e">
        <f t="shared" si="111"/>
        <v>#N/A</v>
      </c>
      <c r="N503" s="59" t="str">
        <f t="shared" si="117"/>
        <v>ADD</v>
      </c>
      <c r="O503" s="59"/>
      <c r="P503" s="59" t="str">
        <f t="shared" si="118"/>
        <v>ADD</v>
      </c>
      <c r="Q503" s="151" t="str">
        <f>VLOOKUP(L503,'SAP Data'!$A$7:$B$1304,2,FALSE)</f>
        <v>HOURLY OVERTIME PAY</v>
      </c>
      <c r="S503" s="165" t="s">
        <v>1963</v>
      </c>
      <c r="T503" s="164" t="s">
        <v>1964</v>
      </c>
      <c r="U503" s="16" t="str">
        <f t="shared" si="112"/>
        <v>501400</v>
      </c>
      <c r="V503" s="174" t="s">
        <v>3741</v>
      </c>
      <c r="W503" s="175" t="s">
        <v>3741</v>
      </c>
      <c r="X503" s="264" t="e">
        <f t="shared" si="113"/>
        <v>#N/A</v>
      </c>
    </row>
    <row r="504" spans="1:24" x14ac:dyDescent="0.25">
      <c r="A504" s="164" t="s">
        <v>1228</v>
      </c>
      <c r="B504" s="16">
        <v>29</v>
      </c>
      <c r="C504" s="165" t="s">
        <v>1229</v>
      </c>
      <c r="E504" s="179" t="s">
        <v>2393</v>
      </c>
      <c r="F504" s="59" t="str">
        <f t="shared" si="119"/>
        <v>232450</v>
      </c>
      <c r="G504" s="180">
        <f t="shared" si="110"/>
        <v>29</v>
      </c>
      <c r="H504" s="59" t="str">
        <f t="shared" si="120"/>
        <v/>
      </c>
      <c r="I504" s="59" t="str">
        <f>IF(H504="ADD",VLOOKUP(F504,'SAP Data'!$A$12:$B$1295,2,FALSE),"")</f>
        <v/>
      </c>
      <c r="J504" s="59"/>
      <c r="K504" s="181">
        <f t="shared" si="121"/>
        <v>29</v>
      </c>
      <c r="L504" s="150" t="s">
        <v>3561</v>
      </c>
      <c r="M504" s="59" t="e">
        <f t="shared" si="111"/>
        <v>#N/A</v>
      </c>
      <c r="N504" s="59" t="str">
        <f t="shared" si="117"/>
        <v>ADD</v>
      </c>
      <c r="O504" s="59"/>
      <c r="P504" s="59" t="str">
        <f t="shared" si="118"/>
        <v>ADD</v>
      </c>
      <c r="Q504" s="151" t="str">
        <f>VLOOKUP(L504,'SAP Data'!$A$7:$B$1304,2,FALSE)</f>
        <v>ON CALL ASSIGN. PAY</v>
      </c>
      <c r="S504" s="165" t="s">
        <v>1965</v>
      </c>
      <c r="T504" s="164" t="s">
        <v>1966</v>
      </c>
      <c r="U504" s="16" t="str">
        <f t="shared" si="112"/>
        <v>501401</v>
      </c>
      <c r="V504" s="174" t="s">
        <v>3741</v>
      </c>
      <c r="W504" s="175" t="s">
        <v>3741</v>
      </c>
      <c r="X504" s="264" t="e">
        <f t="shared" si="113"/>
        <v>#N/A</v>
      </c>
    </row>
    <row r="505" spans="1:24" x14ac:dyDescent="0.25">
      <c r="A505" s="164" t="s">
        <v>1230</v>
      </c>
      <c r="B505" s="16">
        <v>29</v>
      </c>
      <c r="C505" s="165" t="s">
        <v>1227</v>
      </c>
      <c r="E505" s="179" t="s">
        <v>2394</v>
      </c>
      <c r="F505" s="59" t="str">
        <f t="shared" si="119"/>
        <v>232500</v>
      </c>
      <c r="G505" s="180">
        <f t="shared" si="110"/>
        <v>29</v>
      </c>
      <c r="H505" s="59" t="str">
        <f t="shared" si="120"/>
        <v/>
      </c>
      <c r="I505" s="59" t="str">
        <f>IF(H505="ADD",VLOOKUP(F505,'SAP Data'!$A$12:$B$1295,2,FALSE),"")</f>
        <v/>
      </c>
      <c r="J505" s="59"/>
      <c r="K505" s="181">
        <f t="shared" si="121"/>
        <v>29</v>
      </c>
      <c r="L505" s="150" t="s">
        <v>3002</v>
      </c>
      <c r="M505" s="59" t="e">
        <f t="shared" si="111"/>
        <v>#N/A</v>
      </c>
      <c r="N505" s="59" t="str">
        <f t="shared" si="117"/>
        <v>ADD</v>
      </c>
      <c r="O505" s="59"/>
      <c r="P505" s="59" t="str">
        <f t="shared" si="118"/>
        <v>ADD</v>
      </c>
      <c r="Q505" s="151" t="str">
        <f>VLOOKUP(L505,'SAP Data'!$A$7:$B$1304,2,FALSE)</f>
        <v>P/T HOURLY PAYROLL</v>
      </c>
      <c r="S505" s="165" t="s">
        <v>1967</v>
      </c>
      <c r="T505" s="164" t="s">
        <v>1968</v>
      </c>
      <c r="U505" s="16" t="str">
        <f t="shared" si="112"/>
        <v>501402</v>
      </c>
      <c r="V505" s="174" t="s">
        <v>3741</v>
      </c>
      <c r="W505" s="175" t="s">
        <v>3741</v>
      </c>
      <c r="X505" s="264" t="e">
        <f t="shared" si="113"/>
        <v>#N/A</v>
      </c>
    </row>
    <row r="506" spans="1:24" x14ac:dyDescent="0.25">
      <c r="A506" s="164" t="s">
        <v>1231</v>
      </c>
      <c r="B506" s="16">
        <v>29</v>
      </c>
      <c r="C506" s="165" t="s">
        <v>1232</v>
      </c>
      <c r="E506" s="179" t="s">
        <v>2395</v>
      </c>
      <c r="F506" s="59" t="str">
        <f t="shared" si="119"/>
        <v>232999</v>
      </c>
      <c r="G506" s="180">
        <f t="shared" si="110"/>
        <v>29</v>
      </c>
      <c r="H506" s="59" t="str">
        <f t="shared" si="120"/>
        <v/>
      </c>
      <c r="I506" s="59" t="str">
        <f>IF(H506="ADD",VLOOKUP(F506,'SAP Data'!$A$12:$B$1295,2,FALSE),"")</f>
        <v/>
      </c>
      <c r="J506" s="59"/>
      <c r="K506" s="181">
        <f t="shared" si="121"/>
        <v>29</v>
      </c>
      <c r="L506" s="150" t="s">
        <v>3003</v>
      </c>
      <c r="M506" s="59" t="e">
        <f t="shared" si="111"/>
        <v>#N/A</v>
      </c>
      <c r="N506" s="59" t="str">
        <f t="shared" si="117"/>
        <v>ADD</v>
      </c>
      <c r="O506" s="59"/>
      <c r="P506" s="59" t="str">
        <f t="shared" si="118"/>
        <v>ADD</v>
      </c>
      <c r="Q506" s="151" t="str">
        <f>VLOOKUP(L506,'SAP Data'!$A$7:$B$1304,2,FALSE)</f>
        <v>SALARY BONUS PAYROLL</v>
      </c>
      <c r="S506" s="165" t="s">
        <v>1969</v>
      </c>
      <c r="T506" s="164" t="s">
        <v>1970</v>
      </c>
      <c r="U506" s="16" t="str">
        <f t="shared" si="112"/>
        <v>501403</v>
      </c>
      <c r="V506" s="174" t="s">
        <v>3741</v>
      </c>
      <c r="W506" s="175" t="s">
        <v>3741</v>
      </c>
      <c r="X506" s="264" t="e">
        <f t="shared" si="113"/>
        <v>#N/A</v>
      </c>
    </row>
    <row r="507" spans="1:24" x14ac:dyDescent="0.25">
      <c r="A507" s="164" t="s">
        <v>1233</v>
      </c>
      <c r="B507" s="16">
        <v>29</v>
      </c>
      <c r="C507" s="165" t="s">
        <v>1234</v>
      </c>
      <c r="E507" s="179" t="s">
        <v>2396</v>
      </c>
      <c r="F507" s="59" t="str">
        <f t="shared" si="119"/>
        <v>241001</v>
      </c>
      <c r="G507" s="180">
        <f t="shared" si="110"/>
        <v>29</v>
      </c>
      <c r="H507" s="59" t="str">
        <f t="shared" si="120"/>
        <v/>
      </c>
      <c r="I507" s="59" t="str">
        <f>IF(H507="ADD",VLOOKUP(F507,'SAP Data'!$A$12:$B$1295,2,FALSE),"")</f>
        <v/>
      </c>
      <c r="J507" s="59"/>
      <c r="K507" s="181">
        <f t="shared" si="121"/>
        <v>29</v>
      </c>
      <c r="L507" s="150" t="s">
        <v>3004</v>
      </c>
      <c r="M507" s="59" t="e">
        <f t="shared" si="111"/>
        <v>#N/A</v>
      </c>
      <c r="N507" s="59" t="str">
        <f t="shared" si="117"/>
        <v>ADD</v>
      </c>
      <c r="O507" s="59"/>
      <c r="P507" s="59" t="str">
        <f t="shared" si="118"/>
        <v>ADD</v>
      </c>
      <c r="Q507" s="151" t="str">
        <f>VLOOKUP(L507,'SAP Data'!$A$7:$B$1304,2,FALSE)</f>
        <v>HOURLY BONUS PAYROLL</v>
      </c>
      <c r="S507" s="165" t="s">
        <v>1971</v>
      </c>
      <c r="T507" s="164" t="s">
        <v>1972</v>
      </c>
      <c r="U507" s="16" t="str">
        <f t="shared" si="112"/>
        <v>501404</v>
      </c>
      <c r="V507" s="174" t="s">
        <v>3741</v>
      </c>
      <c r="W507" s="175" t="s">
        <v>3741</v>
      </c>
      <c r="X507" s="264" t="e">
        <f t="shared" si="113"/>
        <v>#N/A</v>
      </c>
    </row>
    <row r="508" spans="1:24" x14ac:dyDescent="0.25">
      <c r="A508" s="164" t="s">
        <v>1235</v>
      </c>
      <c r="B508" s="16">
        <v>29</v>
      </c>
      <c r="C508" s="165" t="s">
        <v>1236</v>
      </c>
      <c r="E508" s="179" t="s">
        <v>2397</v>
      </c>
      <c r="F508" s="59" t="str">
        <f t="shared" si="119"/>
        <v>241002</v>
      </c>
      <c r="G508" s="180">
        <f t="shared" si="110"/>
        <v>29</v>
      </c>
      <c r="H508" s="59" t="str">
        <f t="shared" si="120"/>
        <v/>
      </c>
      <c r="I508" s="59" t="str">
        <f>IF(H508="ADD",VLOOKUP(F508,'SAP Data'!$A$12:$B$1295,2,FALSE),"")</f>
        <v/>
      </c>
      <c r="J508" s="59"/>
      <c r="K508" s="181">
        <f t="shared" si="121"/>
        <v>29</v>
      </c>
      <c r="L508" s="150" t="s">
        <v>3005</v>
      </c>
      <c r="M508" s="59" t="e">
        <f t="shared" si="111"/>
        <v>#N/A</v>
      </c>
      <c r="N508" s="59" t="str">
        <f t="shared" si="117"/>
        <v>ADD</v>
      </c>
      <c r="O508" s="59"/>
      <c r="P508" s="59" t="str">
        <f t="shared" si="118"/>
        <v>ADD</v>
      </c>
      <c r="Q508" s="151" t="str">
        <f>VLOOKUP(L508,'SAP Data'!$A$7:$B$1304,2,FALSE)</f>
        <v>SALARY P/T PAYROLL</v>
      </c>
      <c r="S508" s="165" t="s">
        <v>3678</v>
      </c>
      <c r="T508" s="164" t="s">
        <v>3679</v>
      </c>
      <c r="U508" s="16" t="str">
        <f t="shared" si="112"/>
        <v>501407</v>
      </c>
      <c r="V508" s="174" t="s">
        <v>3741</v>
      </c>
      <c r="W508" s="175" t="s">
        <v>3741</v>
      </c>
      <c r="X508" s="264" t="e">
        <f t="shared" si="113"/>
        <v>#N/A</v>
      </c>
    </row>
    <row r="509" spans="1:24" x14ac:dyDescent="0.25">
      <c r="A509" s="164" t="s">
        <v>1237</v>
      </c>
      <c r="B509" s="16">
        <v>29</v>
      </c>
      <c r="C509" s="165" t="s">
        <v>1238</v>
      </c>
      <c r="E509" s="179" t="s">
        <v>2398</v>
      </c>
      <c r="F509" s="59" t="str">
        <f t="shared" si="119"/>
        <v>241003</v>
      </c>
      <c r="G509" s="180">
        <f t="shared" si="110"/>
        <v>29</v>
      </c>
      <c r="H509" s="59" t="str">
        <f t="shared" si="120"/>
        <v/>
      </c>
      <c r="I509" s="59" t="str">
        <f>IF(H509="ADD",VLOOKUP(F509,'SAP Data'!$A$12:$B$1295,2,FALSE),"")</f>
        <v/>
      </c>
      <c r="J509" s="59"/>
      <c r="K509" s="181">
        <f t="shared" si="121"/>
        <v>29</v>
      </c>
      <c r="L509" s="150" t="s">
        <v>3006</v>
      </c>
      <c r="M509" s="59" t="e">
        <f t="shared" si="111"/>
        <v>#N/A</v>
      </c>
      <c r="N509" s="59" t="str">
        <f t="shared" si="117"/>
        <v>ADD</v>
      </c>
      <c r="O509" s="59"/>
      <c r="P509" s="59" t="str">
        <f t="shared" si="118"/>
        <v>ADD</v>
      </c>
      <c r="Q509" s="151" t="str">
        <f>VLOOKUP(L509,'SAP Data'!$A$7:$B$1304,2,FALSE)</f>
        <v>VACATION, SICK &amp; HOL</v>
      </c>
      <c r="S509" s="165" t="s">
        <v>1973</v>
      </c>
      <c r="T509" s="164" t="s">
        <v>1974</v>
      </c>
      <c r="U509" s="16" t="str">
        <f t="shared" si="112"/>
        <v>501411</v>
      </c>
      <c r="V509" s="174" t="s">
        <v>3741</v>
      </c>
      <c r="W509" s="175" t="s">
        <v>3741</v>
      </c>
      <c r="X509" s="264" t="e">
        <f t="shared" si="113"/>
        <v>#N/A</v>
      </c>
    </row>
    <row r="510" spans="1:24" x14ac:dyDescent="0.25">
      <c r="A510" s="164" t="s">
        <v>1239</v>
      </c>
      <c r="B510" s="16">
        <v>29</v>
      </c>
      <c r="C510" s="165" t="s">
        <v>1240</v>
      </c>
      <c r="E510" s="179" t="s">
        <v>2399</v>
      </c>
      <c r="F510" s="59" t="str">
        <f t="shared" si="119"/>
        <v>241006</v>
      </c>
      <c r="G510" s="180">
        <f t="shared" si="110"/>
        <v>29</v>
      </c>
      <c r="H510" s="59" t="str">
        <f t="shared" si="120"/>
        <v/>
      </c>
      <c r="I510" s="59" t="str">
        <f>IF(H510="ADD",VLOOKUP(F510,'SAP Data'!$A$12:$B$1295,2,FALSE),"")</f>
        <v/>
      </c>
      <c r="J510" s="59"/>
      <c r="K510" s="181">
        <f t="shared" si="121"/>
        <v>29</v>
      </c>
      <c r="L510" s="150" t="s">
        <v>3007</v>
      </c>
      <c r="M510" s="59" t="e">
        <f t="shared" si="111"/>
        <v>#N/A</v>
      </c>
      <c r="N510" s="59" t="str">
        <f t="shared" si="117"/>
        <v>ADD</v>
      </c>
      <c r="O510" s="59"/>
      <c r="P510" s="59" t="str">
        <f t="shared" si="118"/>
        <v>ADD</v>
      </c>
      <c r="Q510" s="151" t="str">
        <f>VLOOKUP(L510,'SAP Data'!$A$7:$B$1304,2,FALSE)</f>
        <v>PAYROLL OVERHEAD</v>
      </c>
      <c r="S510" s="165" t="s">
        <v>1975</v>
      </c>
      <c r="T510" s="164" t="s">
        <v>1976</v>
      </c>
      <c r="U510" s="16" t="str">
        <f t="shared" si="112"/>
        <v>501412</v>
      </c>
      <c r="V510" s="174" t="s">
        <v>3741</v>
      </c>
      <c r="W510" s="175" t="s">
        <v>3741</v>
      </c>
      <c r="X510" s="264" t="e">
        <f t="shared" si="113"/>
        <v>#N/A</v>
      </c>
    </row>
    <row r="511" spans="1:24" x14ac:dyDescent="0.25">
      <c r="A511" s="164" t="s">
        <v>1241</v>
      </c>
      <c r="B511" s="16">
        <v>29</v>
      </c>
      <c r="C511" s="165" t="s">
        <v>1242</v>
      </c>
      <c r="E511" s="179" t="s">
        <v>2400</v>
      </c>
      <c r="F511" s="59" t="str">
        <f t="shared" si="119"/>
        <v>241007</v>
      </c>
      <c r="G511" s="180">
        <f t="shared" si="110"/>
        <v>29</v>
      </c>
      <c r="H511" s="59" t="str">
        <f t="shared" si="120"/>
        <v/>
      </c>
      <c r="I511" s="59" t="str">
        <f>IF(H511="ADD",VLOOKUP(F511,'SAP Data'!$A$12:$B$1295,2,FALSE),"")</f>
        <v/>
      </c>
      <c r="J511" s="59"/>
      <c r="K511" s="181">
        <f t="shared" si="121"/>
        <v>29</v>
      </c>
      <c r="L511" s="150" t="s">
        <v>3008</v>
      </c>
      <c r="M511" s="59" t="e">
        <f t="shared" si="111"/>
        <v>#N/A</v>
      </c>
      <c r="N511" s="59" t="str">
        <f t="shared" si="117"/>
        <v>ADD</v>
      </c>
      <c r="O511" s="59"/>
      <c r="P511" s="59" t="str">
        <f t="shared" si="118"/>
        <v>ADD</v>
      </c>
      <c r="Q511" s="151" t="str">
        <f>VLOOKUP(L511,'SAP Data'!$A$7:$B$1304,2,FALSE)</f>
        <v>CONSTRUCTION OH</v>
      </c>
      <c r="S511" s="165" t="s">
        <v>1977</v>
      </c>
      <c r="T511" s="164" t="s">
        <v>1978</v>
      </c>
      <c r="U511" s="16" t="str">
        <f t="shared" si="112"/>
        <v>501414</v>
      </c>
      <c r="V511" s="174" t="s">
        <v>3741</v>
      </c>
      <c r="W511" s="175" t="s">
        <v>3741</v>
      </c>
      <c r="X511" s="264" t="e">
        <f t="shared" si="113"/>
        <v>#N/A</v>
      </c>
    </row>
    <row r="512" spans="1:24" x14ac:dyDescent="0.25">
      <c r="A512" s="164" t="s">
        <v>1243</v>
      </c>
      <c r="B512" s="16">
        <v>29</v>
      </c>
      <c r="C512" s="165" t="s">
        <v>1244</v>
      </c>
      <c r="E512" s="179" t="s">
        <v>2401</v>
      </c>
      <c r="F512" s="59" t="str">
        <f t="shared" si="119"/>
        <v>241011</v>
      </c>
      <c r="G512" s="180">
        <f t="shared" si="110"/>
        <v>29</v>
      </c>
      <c r="H512" s="59" t="str">
        <f t="shared" si="120"/>
        <v/>
      </c>
      <c r="I512" s="59" t="str">
        <f>IF(H512="ADD",VLOOKUP(F512,'SAP Data'!$A$12:$B$1295,2,FALSE),"")</f>
        <v/>
      </c>
      <c r="J512" s="59"/>
      <c r="K512" s="181">
        <f t="shared" si="121"/>
        <v>29</v>
      </c>
      <c r="L512" s="150" t="s">
        <v>3009</v>
      </c>
      <c r="M512" s="59" t="e">
        <f t="shared" si="111"/>
        <v>#N/A</v>
      </c>
      <c r="N512" s="59" t="str">
        <f t="shared" si="117"/>
        <v>ADD</v>
      </c>
      <c r="O512" s="59"/>
      <c r="P512" s="59" t="str">
        <f t="shared" si="118"/>
        <v>ADD</v>
      </c>
      <c r="Q512" s="151" t="str">
        <f>VLOOKUP(L512,'SAP Data'!$A$7:$B$1304,2,FALSE)</f>
        <v>CONSTRUCTION OH - CI</v>
      </c>
      <c r="S512" s="165" t="s">
        <v>1979</v>
      </c>
      <c r="T512" s="164" t="s">
        <v>1980</v>
      </c>
      <c r="U512" s="16" t="str">
        <f t="shared" si="112"/>
        <v>501415</v>
      </c>
      <c r="V512" s="174" t="s">
        <v>3741</v>
      </c>
      <c r="W512" s="175" t="s">
        <v>3741</v>
      </c>
      <c r="X512" s="264" t="e">
        <f t="shared" si="113"/>
        <v>#N/A</v>
      </c>
    </row>
    <row r="513" spans="1:24" x14ac:dyDescent="0.25">
      <c r="A513" s="164" t="s">
        <v>1245</v>
      </c>
      <c r="B513" s="16">
        <v>29</v>
      </c>
      <c r="C513" s="165" t="s">
        <v>1246</v>
      </c>
      <c r="E513" s="179" t="s">
        <v>2402</v>
      </c>
      <c r="F513" s="59" t="str">
        <f t="shared" si="119"/>
        <v>241012</v>
      </c>
      <c r="G513" s="180">
        <f t="shared" si="110"/>
        <v>29</v>
      </c>
      <c r="H513" s="59" t="str">
        <f t="shared" si="120"/>
        <v/>
      </c>
      <c r="I513" s="59" t="str">
        <f>IF(H513="ADD",VLOOKUP(F513,'SAP Data'!$A$12:$B$1295,2,FALSE),"")</f>
        <v/>
      </c>
      <c r="J513" s="59"/>
      <c r="K513" s="181">
        <f t="shared" si="121"/>
        <v>29</v>
      </c>
      <c r="L513" s="150" t="s">
        <v>3010</v>
      </c>
      <c r="M513" s="59" t="e">
        <f t="shared" si="111"/>
        <v>#N/A</v>
      </c>
      <c r="N513" s="59" t="str">
        <f t="shared" si="117"/>
        <v>ADD</v>
      </c>
      <c r="O513" s="59"/>
      <c r="P513" s="59" t="str">
        <f t="shared" si="118"/>
        <v>ADD</v>
      </c>
      <c r="Q513" s="151" t="str">
        <f>VLOOKUP(L513,'SAP Data'!$A$7:$B$1304,2,FALSE)</f>
        <v>CONS OH - OVER (UNDE</v>
      </c>
      <c r="S513" s="165" t="s">
        <v>1981</v>
      </c>
      <c r="T513" s="164" t="s">
        <v>1982</v>
      </c>
      <c r="U513" s="16" t="str">
        <f t="shared" si="112"/>
        <v>501416</v>
      </c>
      <c r="V513" s="174" t="s">
        <v>3741</v>
      </c>
      <c r="W513" s="175" t="s">
        <v>3741</v>
      </c>
      <c r="X513" s="264" t="e">
        <f t="shared" si="113"/>
        <v>#N/A</v>
      </c>
    </row>
    <row r="514" spans="1:24" x14ac:dyDescent="0.25">
      <c r="A514" s="164" t="s">
        <v>1247</v>
      </c>
      <c r="B514" s="16">
        <v>29</v>
      </c>
      <c r="C514" s="165" t="s">
        <v>1248</v>
      </c>
      <c r="E514" s="179" t="s">
        <v>2403</v>
      </c>
      <c r="F514" s="59" t="str">
        <f t="shared" si="119"/>
        <v>241013</v>
      </c>
      <c r="G514" s="180">
        <f t="shared" si="110"/>
        <v>29</v>
      </c>
      <c r="H514" s="59" t="str">
        <f t="shared" si="120"/>
        <v/>
      </c>
      <c r="I514" s="59" t="str">
        <f>IF(H514="ADD",VLOOKUP(F514,'SAP Data'!$A$12:$B$1295,2,FALSE),"")</f>
        <v/>
      </c>
      <c r="J514" s="59"/>
      <c r="K514" s="181">
        <f t="shared" si="121"/>
        <v>29</v>
      </c>
      <c r="L514" s="150" t="s">
        <v>3011</v>
      </c>
      <c r="M514" s="59" t="e">
        <f t="shared" si="111"/>
        <v>#N/A</v>
      </c>
      <c r="N514" s="59" t="str">
        <f t="shared" si="117"/>
        <v>ADD</v>
      </c>
      <c r="O514" s="59"/>
      <c r="P514" s="59" t="str">
        <f t="shared" si="118"/>
        <v>ADD</v>
      </c>
      <c r="Q514" s="151" t="str">
        <f>VLOOKUP(L514,'SAP Data'!$A$7:$B$1304,2,FALSE)</f>
        <v>PAYROLL OH - OFFICER</v>
      </c>
      <c r="S514" s="165" t="s">
        <v>3680</v>
      </c>
      <c r="T514" s="164" t="s">
        <v>3681</v>
      </c>
      <c r="U514" s="16" t="str">
        <f t="shared" si="112"/>
        <v>501435</v>
      </c>
      <c r="V514" s="174" t="s">
        <v>3741</v>
      </c>
      <c r="W514" s="175" t="s">
        <v>3741</v>
      </c>
      <c r="X514" s="264" t="e">
        <f t="shared" si="113"/>
        <v>#N/A</v>
      </c>
    </row>
    <row r="515" spans="1:24" x14ac:dyDescent="0.25">
      <c r="A515" s="164" t="s">
        <v>1249</v>
      </c>
      <c r="B515" s="16">
        <v>29</v>
      </c>
      <c r="C515" s="165" t="s">
        <v>1250</v>
      </c>
      <c r="E515" s="179" t="s">
        <v>2404</v>
      </c>
      <c r="F515" s="59" t="str">
        <f t="shared" si="119"/>
        <v>241023</v>
      </c>
      <c r="G515" s="180">
        <f t="shared" si="110"/>
        <v>29</v>
      </c>
      <c r="H515" s="59" t="str">
        <f t="shared" si="120"/>
        <v/>
      </c>
      <c r="I515" s="59" t="str">
        <f>IF(H515="ADD",VLOOKUP(F515,'SAP Data'!$A$12:$B$1295,2,FALSE),"")</f>
        <v/>
      </c>
      <c r="J515" s="59"/>
      <c r="K515" s="181">
        <f t="shared" si="121"/>
        <v>29</v>
      </c>
      <c r="L515" s="150" t="s">
        <v>3012</v>
      </c>
      <c r="M515" s="59" t="e">
        <f t="shared" si="111"/>
        <v>#N/A</v>
      </c>
      <c r="N515" s="59" t="str">
        <f t="shared" si="117"/>
        <v>ADD</v>
      </c>
      <c r="O515" s="59"/>
      <c r="P515" s="59" t="str">
        <f t="shared" si="118"/>
        <v>ADD</v>
      </c>
      <c r="Q515" s="151" t="str">
        <f>VLOOKUP(L515,'SAP Data'!$A$7:$B$1304,2,FALSE)</f>
        <v>EDUCATION</v>
      </c>
      <c r="S515" s="165" t="s">
        <v>3511</v>
      </c>
      <c r="T515" s="164" t="s">
        <v>3512</v>
      </c>
      <c r="U515" s="16" t="str">
        <f t="shared" si="112"/>
        <v>501440</v>
      </c>
      <c r="V515" s="174" t="s">
        <v>3741</v>
      </c>
      <c r="W515" s="175" t="s">
        <v>3741</v>
      </c>
      <c r="X515" s="264" t="e">
        <f t="shared" si="113"/>
        <v>#N/A</v>
      </c>
    </row>
    <row r="516" spans="1:24" x14ac:dyDescent="0.25">
      <c r="A516" s="164" t="s">
        <v>1251</v>
      </c>
      <c r="B516" s="16">
        <v>29</v>
      </c>
      <c r="C516" s="165" t="s">
        <v>1252</v>
      </c>
      <c r="E516" s="179" t="s">
        <v>2405</v>
      </c>
      <c r="F516" s="59" t="str">
        <f t="shared" si="119"/>
        <v>241031</v>
      </c>
      <c r="G516" s="180">
        <f t="shared" si="110"/>
        <v>29</v>
      </c>
      <c r="H516" s="59" t="str">
        <f t="shared" si="120"/>
        <v/>
      </c>
      <c r="I516" s="59" t="str">
        <f>IF(H516="ADD",VLOOKUP(F516,'SAP Data'!$A$12:$B$1295,2,FALSE),"")</f>
        <v/>
      </c>
      <c r="J516" s="59"/>
      <c r="K516" s="181">
        <f t="shared" si="121"/>
        <v>29</v>
      </c>
      <c r="L516" s="150" t="s">
        <v>3013</v>
      </c>
      <c r="M516" s="59" t="e">
        <f t="shared" si="111"/>
        <v>#N/A</v>
      </c>
      <c r="N516" s="59" t="str">
        <f t="shared" si="117"/>
        <v>ADD</v>
      </c>
      <c r="O516" s="59"/>
      <c r="P516" s="59" t="str">
        <f t="shared" si="118"/>
        <v>ADD</v>
      </c>
      <c r="Q516" s="151" t="str">
        <f>VLOOKUP(L516,'SAP Data'!$A$7:$B$1304,2,FALSE)</f>
        <v>AUTO ALLOWANCE</v>
      </c>
      <c r="S516" s="165" t="s">
        <v>1983</v>
      </c>
      <c r="T516" s="164" t="s">
        <v>1984</v>
      </c>
      <c r="U516" s="16" t="str">
        <f t="shared" si="112"/>
        <v>501450</v>
      </c>
      <c r="V516" s="174" t="s">
        <v>3741</v>
      </c>
      <c r="W516" s="175" t="s">
        <v>3741</v>
      </c>
      <c r="X516" s="264" t="e">
        <f t="shared" si="113"/>
        <v>#N/A</v>
      </c>
    </row>
    <row r="517" spans="1:24" x14ac:dyDescent="0.25">
      <c r="A517" s="164" t="s">
        <v>1253</v>
      </c>
      <c r="B517" s="16">
        <v>29</v>
      </c>
      <c r="C517" s="165" t="s">
        <v>1254</v>
      </c>
      <c r="E517" s="179" t="s">
        <v>2406</v>
      </c>
      <c r="F517" s="59" t="str">
        <f t="shared" si="119"/>
        <v>241041</v>
      </c>
      <c r="G517" s="180">
        <f t="shared" ref="G517:G580" si="124">SUMIF($A$5:$A$655,F517,$B$5:$B$655)</f>
        <v>29</v>
      </c>
      <c r="H517" s="59" t="str">
        <f t="shared" si="120"/>
        <v/>
      </c>
      <c r="I517" s="59" t="str">
        <f>IF(H517="ADD",VLOOKUP(F517,'SAP Data'!$A$12:$B$1295,2,FALSE),"")</f>
        <v/>
      </c>
      <c r="J517" s="59"/>
      <c r="K517" s="181">
        <f t="shared" si="121"/>
        <v>29</v>
      </c>
      <c r="L517" s="150" t="s">
        <v>3014</v>
      </c>
      <c r="M517" s="59" t="e">
        <f t="shared" ref="M517:M580" si="125">VLOOKUP(L517,$F$5:$K$975,6,FALSE)</f>
        <v>#N/A</v>
      </c>
      <c r="N517" s="59" t="str">
        <f t="shared" si="117"/>
        <v>ADD</v>
      </c>
      <c r="O517" s="59"/>
      <c r="P517" s="59" t="str">
        <f t="shared" si="118"/>
        <v>ADD</v>
      </c>
      <c r="Q517" s="151" t="str">
        <f>VLOOKUP(L517,'SAP Data'!$A$7:$B$1304,2,FALSE)</f>
        <v>COMMISSIONS</v>
      </c>
      <c r="S517" s="165" t="s">
        <v>1985</v>
      </c>
      <c r="T517" s="164" t="s">
        <v>1986</v>
      </c>
      <c r="U517" s="16" t="str">
        <f t="shared" si="112"/>
        <v>501459</v>
      </c>
      <c r="V517" s="174" t="s">
        <v>3741</v>
      </c>
      <c r="W517" s="175" t="s">
        <v>3741</v>
      </c>
      <c r="X517" s="264" t="e">
        <f t="shared" si="113"/>
        <v>#N/A</v>
      </c>
    </row>
    <row r="518" spans="1:24" x14ac:dyDescent="0.25">
      <c r="A518" s="164" t="s">
        <v>1255</v>
      </c>
      <c r="B518" s="16">
        <v>29</v>
      </c>
      <c r="C518" s="165" t="s">
        <v>1256</v>
      </c>
      <c r="E518" s="179" t="s">
        <v>2408</v>
      </c>
      <c r="F518" s="59" t="str">
        <f t="shared" si="119"/>
        <v>236011</v>
      </c>
      <c r="G518" s="180">
        <f t="shared" si="124"/>
        <v>0</v>
      </c>
      <c r="H518" s="59" t="str">
        <f t="shared" si="120"/>
        <v>ADD</v>
      </c>
      <c r="I518" s="59" t="str">
        <f>IF(H518="ADD",VLOOKUP(F518,'SAP Data'!$A$12:$B$1295,2,FALSE),"")</f>
        <v>TAX ACC-OPER PROP-OR</v>
      </c>
      <c r="J518" s="59" t="s">
        <v>3465</v>
      </c>
      <c r="K518" s="181" t="str">
        <f t="shared" si="121"/>
        <v>N/A - Gets captured under 500171</v>
      </c>
      <c r="L518" s="150" t="s">
        <v>3015</v>
      </c>
      <c r="M518" s="59" t="e">
        <f t="shared" si="125"/>
        <v>#N/A</v>
      </c>
      <c r="N518" s="59" t="str">
        <f t="shared" si="117"/>
        <v>ADD</v>
      </c>
      <c r="O518" s="59"/>
      <c r="P518" s="59" t="str">
        <f t="shared" si="118"/>
        <v>ADD</v>
      </c>
      <c r="Q518" s="151" t="str">
        <f>VLOOKUP(L518,'SAP Data'!$A$7:$B$1304,2,FALSE)</f>
        <v>MATERIALS</v>
      </c>
      <c r="S518" s="165" t="s">
        <v>1987</v>
      </c>
      <c r="T518" s="164" t="s">
        <v>1988</v>
      </c>
      <c r="U518" s="16" t="str">
        <f t="shared" ref="U518:U581" si="126">IF(T518&gt;30000000,RIGHT(T518,6),"")</f>
        <v>501470</v>
      </c>
      <c r="V518" s="174" t="s">
        <v>3741</v>
      </c>
      <c r="W518" s="175" t="s">
        <v>3741</v>
      </c>
      <c r="X518" s="264" t="e">
        <f t="shared" ref="X518:X581" si="127">VLOOKUP(V518,AA:AC,3,FALSE)</f>
        <v>#N/A</v>
      </c>
    </row>
    <row r="519" spans="1:24" x14ac:dyDescent="0.25">
      <c r="A519" s="164" t="s">
        <v>1257</v>
      </c>
      <c r="B519" s="16">
        <v>29</v>
      </c>
      <c r="C519" s="165" t="s">
        <v>1258</v>
      </c>
      <c r="E519" s="179" t="s">
        <v>2410</v>
      </c>
      <c r="F519" s="59" t="str">
        <f t="shared" si="119"/>
        <v>236012</v>
      </c>
      <c r="G519" s="180">
        <f t="shared" si="124"/>
        <v>0</v>
      </c>
      <c r="H519" s="59" t="str">
        <f t="shared" si="120"/>
        <v>ADD</v>
      </c>
      <c r="I519" s="59" t="str">
        <f>IF(H519="ADD",VLOOKUP(F519,'SAP Data'!$A$12:$B$1295,2,FALSE),"")</f>
        <v>TAX ACC-OPER PROP-WA</v>
      </c>
      <c r="J519" s="59" t="s">
        <v>3465</v>
      </c>
      <c r="K519" s="181" t="str">
        <f t="shared" si="121"/>
        <v>N/A - Gets captured under 500171</v>
      </c>
      <c r="L519" s="150" t="s">
        <v>3016</v>
      </c>
      <c r="M519" s="59" t="e">
        <f t="shared" si="125"/>
        <v>#N/A</v>
      </c>
      <c r="N519" s="59" t="str">
        <f t="shared" si="117"/>
        <v>ADD</v>
      </c>
      <c r="O519" s="59"/>
      <c r="P519" s="59" t="str">
        <f t="shared" si="118"/>
        <v>ADD</v>
      </c>
      <c r="Q519" s="151" t="str">
        <f>VLOOKUP(L519,'SAP Data'!$A$7:$B$1304,2,FALSE)</f>
        <v>MATERIALS - CONS INV</v>
      </c>
      <c r="S519" s="165" t="s">
        <v>1989</v>
      </c>
      <c r="T519" s="164" t="s">
        <v>1990</v>
      </c>
      <c r="U519" s="16" t="str">
        <f t="shared" si="126"/>
        <v>501500</v>
      </c>
      <c r="V519" s="174" t="s">
        <v>3741</v>
      </c>
      <c r="W519" s="175" t="s">
        <v>3741</v>
      </c>
      <c r="X519" s="264" t="e">
        <f t="shared" si="127"/>
        <v>#N/A</v>
      </c>
    </row>
    <row r="520" spans="1:24" x14ac:dyDescent="0.25">
      <c r="A520" s="164" t="s">
        <v>1259</v>
      </c>
      <c r="B520" s="16">
        <v>29</v>
      </c>
      <c r="C520" s="165" t="s">
        <v>1260</v>
      </c>
      <c r="E520" s="179" t="s">
        <v>2412</v>
      </c>
      <c r="F520" s="59" t="str">
        <f t="shared" si="119"/>
        <v>236015</v>
      </c>
      <c r="G520" s="180">
        <f t="shared" si="124"/>
        <v>0</v>
      </c>
      <c r="H520" s="59" t="str">
        <f t="shared" si="120"/>
        <v>ADD</v>
      </c>
      <c r="I520" s="59" t="str">
        <f>IF(H520="ADD",VLOOKUP(F520,'SAP Data'!$A$12:$B$1295,2,FALSE),"")</f>
        <v>TAX ACC-BUSINESS-WA</v>
      </c>
      <c r="J520" s="59" t="s">
        <v>3465</v>
      </c>
      <c r="K520" s="181" t="str">
        <f t="shared" si="121"/>
        <v>N/A - Gets captured under 500171</v>
      </c>
      <c r="L520" s="150" t="s">
        <v>3017</v>
      </c>
      <c r="M520" s="59" t="e">
        <f t="shared" si="125"/>
        <v>#N/A</v>
      </c>
      <c r="N520" s="59" t="str">
        <f t="shared" si="117"/>
        <v>ADD</v>
      </c>
      <c r="O520" s="59"/>
      <c r="P520" s="59" t="str">
        <f t="shared" si="118"/>
        <v>ADD</v>
      </c>
      <c r="Q520" s="151" t="str">
        <f>VLOOKUP(L520,'SAP Data'!$A$7:$B$1304,2,FALSE)</f>
        <v>MATERIALS -CONS PIPE</v>
      </c>
      <c r="S520" s="165" t="s">
        <v>1991</v>
      </c>
      <c r="T520" s="164" t="s">
        <v>1992</v>
      </c>
      <c r="U520" s="16" t="str">
        <f t="shared" si="126"/>
        <v>501600</v>
      </c>
      <c r="V520" s="174" t="s">
        <v>3741</v>
      </c>
      <c r="W520" s="175" t="s">
        <v>3741</v>
      </c>
      <c r="X520" s="264" t="e">
        <f t="shared" si="127"/>
        <v>#N/A</v>
      </c>
    </row>
    <row r="521" spans="1:24" x14ac:dyDescent="0.25">
      <c r="A521" s="164" t="s">
        <v>1261</v>
      </c>
      <c r="B521" s="16">
        <v>29</v>
      </c>
      <c r="C521" s="165" t="s">
        <v>1262</v>
      </c>
      <c r="E521" s="179" t="s">
        <v>2414</v>
      </c>
      <c r="F521" s="59" t="str">
        <f t="shared" si="119"/>
        <v>236016</v>
      </c>
      <c r="G521" s="180">
        <f t="shared" si="124"/>
        <v>0</v>
      </c>
      <c r="H521" s="59" t="str">
        <f t="shared" si="120"/>
        <v>ADD</v>
      </c>
      <c r="I521" s="59" t="str">
        <f>IF(H521="ADD",VLOOKUP(F521,'SAP Data'!$A$12:$B$1295,2,FALSE),"")</f>
        <v>TAX ACC-COMPENSATING</v>
      </c>
      <c r="J521" s="59" t="s">
        <v>3465</v>
      </c>
      <c r="K521" s="181" t="str">
        <f t="shared" si="121"/>
        <v>N/A - Gets captured under 500171</v>
      </c>
      <c r="L521" s="150" t="s">
        <v>3018</v>
      </c>
      <c r="M521" s="59" t="e">
        <f t="shared" si="125"/>
        <v>#N/A</v>
      </c>
      <c r="N521" s="59" t="str">
        <f t="shared" si="117"/>
        <v>ADD</v>
      </c>
      <c r="O521" s="59"/>
      <c r="P521" s="59" t="str">
        <f t="shared" si="118"/>
        <v>ADD</v>
      </c>
      <c r="Q521" s="151" t="str">
        <f>VLOOKUP(L521,'SAP Data'!$A$7:$B$1304,2,FALSE)</f>
        <v>MAT CONS -PIPE SCRAP</v>
      </c>
      <c r="S521" s="165" t="s">
        <v>1993</v>
      </c>
      <c r="T521" s="164" t="s">
        <v>1994</v>
      </c>
      <c r="U521" s="16" t="str">
        <f t="shared" si="126"/>
        <v>501700</v>
      </c>
      <c r="V521" s="174" t="s">
        <v>3741</v>
      </c>
      <c r="W521" s="175" t="s">
        <v>3741</v>
      </c>
      <c r="X521" s="264" t="e">
        <f t="shared" si="127"/>
        <v>#N/A</v>
      </c>
    </row>
    <row r="522" spans="1:24" x14ac:dyDescent="0.25">
      <c r="A522" s="164" t="s">
        <v>1263</v>
      </c>
      <c r="B522" s="16">
        <v>29</v>
      </c>
      <c r="C522" s="165" t="s">
        <v>1264</v>
      </c>
      <c r="E522" s="179" t="s">
        <v>2416</v>
      </c>
      <c r="F522" s="59" t="str">
        <f t="shared" si="119"/>
        <v>236027</v>
      </c>
      <c r="G522" s="180">
        <f t="shared" si="124"/>
        <v>0</v>
      </c>
      <c r="H522" s="59" t="str">
        <f t="shared" si="120"/>
        <v>ADD</v>
      </c>
      <c r="I522" s="59" t="str">
        <f>IF(H522="ADD",VLOOKUP(F522,'SAP Data'!$A$12:$B$1295,2,FALSE),"")</f>
        <v>TAX ACC-FED-2017</v>
      </c>
      <c r="J522" s="59" t="s">
        <v>3465</v>
      </c>
      <c r="K522" s="181" t="str">
        <f t="shared" si="121"/>
        <v>N/A - Gets captured under 500171</v>
      </c>
      <c r="L522" s="150" t="s">
        <v>3019</v>
      </c>
      <c r="M522" s="59" t="e">
        <f t="shared" si="125"/>
        <v>#N/A</v>
      </c>
      <c r="N522" s="59" t="str">
        <f t="shared" si="117"/>
        <v>ADD</v>
      </c>
      <c r="O522" s="59"/>
      <c r="P522" s="59" t="str">
        <f t="shared" si="118"/>
        <v>ADD</v>
      </c>
      <c r="Q522" s="151" t="str">
        <f>VLOOKUP(L522,'SAP Data'!$A$7:$B$1304,2,FALSE)</f>
        <v>MATERIALS - PIPE</v>
      </c>
      <c r="S522" s="165" t="s">
        <v>1995</v>
      </c>
      <c r="T522" s="164" t="s">
        <v>1996</v>
      </c>
      <c r="U522" s="16" t="str">
        <f t="shared" si="126"/>
        <v>501800</v>
      </c>
      <c r="V522" s="174" t="s">
        <v>3741</v>
      </c>
      <c r="W522" s="175" t="s">
        <v>3741</v>
      </c>
      <c r="X522" s="264" t="e">
        <f t="shared" si="127"/>
        <v>#N/A</v>
      </c>
    </row>
    <row r="523" spans="1:24" x14ac:dyDescent="0.25">
      <c r="A523" s="164" t="s">
        <v>1265</v>
      </c>
      <c r="B523" s="16">
        <v>29</v>
      </c>
      <c r="C523" s="165" t="s">
        <v>1266</v>
      </c>
      <c r="E523" s="179" t="s">
        <v>2418</v>
      </c>
      <c r="F523" s="59" t="str">
        <f t="shared" si="119"/>
        <v>236028</v>
      </c>
      <c r="G523" s="180">
        <f t="shared" si="124"/>
        <v>0</v>
      </c>
      <c r="H523" s="59" t="str">
        <f t="shared" si="120"/>
        <v>ADD</v>
      </c>
      <c r="I523" s="59" t="str">
        <f>IF(H523="ADD",VLOOKUP(F523,'SAP Data'!$A$12:$B$1295,2,FALSE),"")</f>
        <v>TAX ACC-FED-2018</v>
      </c>
      <c r="J523" s="59" t="s">
        <v>3465</v>
      </c>
      <c r="K523" s="181" t="str">
        <f t="shared" si="121"/>
        <v>N/A - Gets captured under 500171</v>
      </c>
      <c r="L523" s="184" t="s">
        <v>3837</v>
      </c>
      <c r="M523" s="59" t="e">
        <f t="shared" si="125"/>
        <v>#N/A</v>
      </c>
      <c r="N523" s="59" t="str">
        <f t="shared" ref="N523" si="128">IFERROR(M523,"ADD")</f>
        <v>ADD</v>
      </c>
      <c r="O523" s="59"/>
      <c r="P523" s="59" t="str">
        <f t="shared" ref="P523" si="129">IF(O523&gt;0,O523,N523)</f>
        <v>ADD</v>
      </c>
      <c r="Q523" s="151" t="str">
        <f>VLOOKUP(L523,'SAP Data'!$A$7:$B$1304,2,FALSE)</f>
        <v>MATERIALS - PACKERS</v>
      </c>
      <c r="S523" s="165" t="s">
        <v>1997</v>
      </c>
      <c r="T523" s="164" t="s">
        <v>1998</v>
      </c>
      <c r="U523" s="16" t="str">
        <f t="shared" si="126"/>
        <v>501900</v>
      </c>
      <c r="V523" s="174" t="s">
        <v>3741</v>
      </c>
      <c r="W523" s="175" t="s">
        <v>3741</v>
      </c>
      <c r="X523" s="264" t="e">
        <f t="shared" si="127"/>
        <v>#N/A</v>
      </c>
    </row>
    <row r="524" spans="1:24" x14ac:dyDescent="0.25">
      <c r="A524" s="164" t="s">
        <v>1267</v>
      </c>
      <c r="B524" s="16">
        <v>29</v>
      </c>
      <c r="C524" s="165" t="s">
        <v>1268</v>
      </c>
      <c r="E524" s="179" t="s">
        <v>2420</v>
      </c>
      <c r="F524" s="59" t="str">
        <f t="shared" si="119"/>
        <v>236037</v>
      </c>
      <c r="G524" s="180">
        <f t="shared" si="124"/>
        <v>0</v>
      </c>
      <c r="H524" s="59" t="str">
        <f t="shared" si="120"/>
        <v>ADD</v>
      </c>
      <c r="I524" s="59" t="str">
        <f>IF(H524="ADD",VLOOKUP(F524,'SAP Data'!$A$12:$B$1295,2,FALSE),"")</f>
        <v>TAX ACC-ST-2017</v>
      </c>
      <c r="J524" s="59" t="s">
        <v>3465</v>
      </c>
      <c r="K524" s="181" t="str">
        <f t="shared" si="121"/>
        <v>N/A - Gets captured under 500171</v>
      </c>
      <c r="L524" s="150" t="s">
        <v>3020</v>
      </c>
      <c r="M524" s="59" t="e">
        <f t="shared" si="125"/>
        <v>#N/A</v>
      </c>
      <c r="N524" s="59" t="str">
        <f t="shared" si="117"/>
        <v>ADD</v>
      </c>
      <c r="O524" s="59"/>
      <c r="P524" s="59" t="str">
        <f t="shared" si="118"/>
        <v>ADD</v>
      </c>
      <c r="Q524" s="151" t="str">
        <f>VLOOKUP(L524,'SAP Data'!$A$7:$B$1304,2,FALSE)</f>
        <v>MATERIALS - PRODUCTI</v>
      </c>
      <c r="S524" s="165" t="s">
        <v>1999</v>
      </c>
      <c r="T524" s="164" t="s">
        <v>2000</v>
      </c>
      <c r="U524" s="16" t="str">
        <f t="shared" si="126"/>
        <v>502000</v>
      </c>
      <c r="V524" s="174" t="s">
        <v>3741</v>
      </c>
      <c r="W524" s="175" t="s">
        <v>3741</v>
      </c>
      <c r="X524" s="264" t="e">
        <f t="shared" si="127"/>
        <v>#N/A</v>
      </c>
    </row>
    <row r="525" spans="1:24" x14ac:dyDescent="0.25">
      <c r="A525" s="164" t="s">
        <v>1269</v>
      </c>
      <c r="B525" s="16">
        <v>29</v>
      </c>
      <c r="C525" s="165" t="s">
        <v>1270</v>
      </c>
      <c r="E525" s="179" t="s">
        <v>2422</v>
      </c>
      <c r="F525" s="59" t="str">
        <f t="shared" si="119"/>
        <v>236038</v>
      </c>
      <c r="G525" s="180">
        <f t="shared" si="124"/>
        <v>0</v>
      </c>
      <c r="H525" s="59" t="str">
        <f t="shared" si="120"/>
        <v>ADD</v>
      </c>
      <c r="I525" s="59" t="str">
        <f>IF(H525="ADD",VLOOKUP(F525,'SAP Data'!$A$12:$B$1295,2,FALSE),"")</f>
        <v>TAX ACC-ST-2018</v>
      </c>
      <c r="J525" s="59" t="s">
        <v>3465</v>
      </c>
      <c r="K525" s="181" t="str">
        <f t="shared" si="121"/>
        <v>N/A - Gets captured under 500171</v>
      </c>
      <c r="L525" s="150" t="s">
        <v>3021</v>
      </c>
      <c r="M525" s="59" t="e">
        <f t="shared" si="125"/>
        <v>#N/A</v>
      </c>
      <c r="N525" s="59" t="str">
        <f t="shared" si="117"/>
        <v>ADD</v>
      </c>
      <c r="O525" s="59"/>
      <c r="P525" s="59" t="str">
        <f t="shared" si="118"/>
        <v>ADD</v>
      </c>
      <c r="Q525" s="151" t="str">
        <f>VLOOKUP(L525,'SAP Data'!$A$7:$B$1304,2,FALSE)</f>
        <v>MATERIALS - TUBING</v>
      </c>
      <c r="S525" s="165" t="s">
        <v>2001</v>
      </c>
      <c r="T525" s="164" t="s">
        <v>2002</v>
      </c>
      <c r="U525" s="16" t="str">
        <f t="shared" si="126"/>
        <v>502100</v>
      </c>
      <c r="V525" s="174" t="s">
        <v>3741</v>
      </c>
      <c r="W525" s="175" t="s">
        <v>3741</v>
      </c>
      <c r="X525" s="264" t="e">
        <f t="shared" si="127"/>
        <v>#N/A</v>
      </c>
    </row>
    <row r="526" spans="1:24" x14ac:dyDescent="0.25">
      <c r="A526" s="164" t="s">
        <v>1301</v>
      </c>
      <c r="B526" s="16">
        <v>1</v>
      </c>
      <c r="C526" s="165" t="s">
        <v>1300</v>
      </c>
      <c r="E526" s="179" t="s">
        <v>2424</v>
      </c>
      <c r="F526" s="59" t="str">
        <f t="shared" si="119"/>
        <v>236045</v>
      </c>
      <c r="G526" s="180">
        <f t="shared" si="124"/>
        <v>0</v>
      </c>
      <c r="H526" s="59" t="str">
        <f t="shared" si="120"/>
        <v>ADD</v>
      </c>
      <c r="I526" s="59" t="str">
        <f>IF(H526="ADD",VLOOKUP(F526,'SAP Data'!$A$12:$B$1295,2,FALSE),"")</f>
        <v>TAX ACC-FRAN-WA</v>
      </c>
      <c r="J526" s="59" t="s">
        <v>3465</v>
      </c>
      <c r="K526" s="181" t="str">
        <f t="shared" si="121"/>
        <v>N/A - Gets captured under 500171</v>
      </c>
      <c r="L526" s="150" t="s">
        <v>3022</v>
      </c>
      <c r="M526" s="59" t="e">
        <f t="shared" si="125"/>
        <v>#N/A</v>
      </c>
      <c r="N526" s="59" t="str">
        <f t="shared" si="117"/>
        <v>ADD</v>
      </c>
      <c r="O526" s="59"/>
      <c r="P526" s="59" t="str">
        <f t="shared" si="118"/>
        <v>ADD</v>
      </c>
      <c r="Q526" s="151" t="str">
        <f>VLOOKUP(L526,'SAP Data'!$A$7:$B$1304,2,FALSE)</f>
        <v>MATERIALS - GRAVEL</v>
      </c>
      <c r="S526" s="165" t="s">
        <v>2003</v>
      </c>
      <c r="T526" s="164" t="s">
        <v>2004</v>
      </c>
      <c r="U526" s="16" t="str">
        <f t="shared" si="126"/>
        <v>502104</v>
      </c>
      <c r="V526" s="174" t="s">
        <v>3741</v>
      </c>
      <c r="W526" s="175" t="s">
        <v>3741</v>
      </c>
      <c r="X526" s="264" t="e">
        <f t="shared" si="127"/>
        <v>#N/A</v>
      </c>
    </row>
    <row r="527" spans="1:24" x14ac:dyDescent="0.25">
      <c r="A527" s="164" t="s">
        <v>1107</v>
      </c>
      <c r="B527" s="16">
        <v>3</v>
      </c>
      <c r="C527" s="165" t="s">
        <v>1047</v>
      </c>
      <c r="E527" s="179" t="s">
        <v>2426</v>
      </c>
      <c r="F527" s="59" t="str">
        <f t="shared" si="119"/>
        <v>236046</v>
      </c>
      <c r="G527" s="180">
        <f t="shared" si="124"/>
        <v>0</v>
      </c>
      <c r="H527" s="59" t="str">
        <f t="shared" si="120"/>
        <v>ADD</v>
      </c>
      <c r="I527" s="59" t="str">
        <f>IF(H527="ADD",VLOOKUP(F527,'SAP Data'!$A$12:$B$1295,2,FALSE),"")</f>
        <v>TAX ACC-FRAN-UNBLD</v>
      </c>
      <c r="J527" s="59" t="s">
        <v>3465</v>
      </c>
      <c r="K527" s="181" t="str">
        <f t="shared" si="121"/>
        <v>N/A - Gets captured under 500171</v>
      </c>
      <c r="L527" s="150" t="s">
        <v>3023</v>
      </c>
      <c r="M527" s="59" t="e">
        <f t="shared" si="125"/>
        <v>#N/A</v>
      </c>
      <c r="N527" s="59" t="str">
        <f t="shared" si="117"/>
        <v>ADD</v>
      </c>
      <c r="O527" s="59"/>
      <c r="P527" s="59" t="str">
        <f t="shared" si="118"/>
        <v>ADD</v>
      </c>
      <c r="Q527" s="151" t="str">
        <f>VLOOKUP(L527,'SAP Data'!$A$7:$B$1304,2,FALSE)</f>
        <v>MATERIALS - OTHER</v>
      </c>
      <c r="S527" s="165" t="s">
        <v>2005</v>
      </c>
      <c r="T527" s="164" t="s">
        <v>2006</v>
      </c>
      <c r="U527" s="16" t="str">
        <f t="shared" si="126"/>
        <v>502105</v>
      </c>
      <c r="V527" s="174" t="s">
        <v>3741</v>
      </c>
      <c r="W527" s="175" t="s">
        <v>3741</v>
      </c>
      <c r="X527" s="264" t="e">
        <f t="shared" si="127"/>
        <v>#N/A</v>
      </c>
    </row>
    <row r="528" spans="1:24" x14ac:dyDescent="0.25">
      <c r="A528" s="164" t="s">
        <v>1189</v>
      </c>
      <c r="B528" s="16">
        <v>29</v>
      </c>
      <c r="C528" s="165" t="s">
        <v>1190</v>
      </c>
      <c r="E528" s="179" t="s">
        <v>2428</v>
      </c>
      <c r="F528" s="59" t="str">
        <f t="shared" si="119"/>
        <v>236047</v>
      </c>
      <c r="G528" s="180">
        <f t="shared" si="124"/>
        <v>0</v>
      </c>
      <c r="H528" s="59" t="str">
        <f t="shared" si="120"/>
        <v>ADD</v>
      </c>
      <c r="I528" s="59" t="str">
        <f>IF(H528="ADD",VLOOKUP(F528,'SAP Data'!$A$12:$B$1295,2,FALSE),"")</f>
        <v>TAX ACC-FRAN-UNB WAR</v>
      </c>
      <c r="J528" s="59" t="s">
        <v>3465</v>
      </c>
      <c r="K528" s="181" t="str">
        <f t="shared" si="121"/>
        <v>N/A - Gets captured under 500171</v>
      </c>
      <c r="L528" s="150" t="s">
        <v>3024</v>
      </c>
      <c r="M528" s="59" t="e">
        <f t="shared" si="125"/>
        <v>#N/A</v>
      </c>
      <c r="N528" s="59" t="str">
        <f t="shared" si="117"/>
        <v>ADD</v>
      </c>
      <c r="O528" s="59"/>
      <c r="P528" s="59" t="str">
        <f t="shared" si="118"/>
        <v>ADD</v>
      </c>
      <c r="Q528" s="151" t="str">
        <f>VLOOKUP(L528,'SAP Data'!$A$7:$B$1304,2,FALSE)</f>
        <v>MATERIALS - FTGS &amp; V</v>
      </c>
      <c r="S528" s="165" t="s">
        <v>2007</v>
      </c>
      <c r="T528" s="164" t="s">
        <v>2008</v>
      </c>
      <c r="U528" s="16" t="str">
        <f t="shared" si="126"/>
        <v>502106</v>
      </c>
      <c r="V528" s="174" t="s">
        <v>3741</v>
      </c>
      <c r="W528" s="175" t="s">
        <v>3741</v>
      </c>
      <c r="X528" s="264" t="e">
        <f t="shared" si="127"/>
        <v>#N/A</v>
      </c>
    </row>
    <row r="529" spans="1:24" x14ac:dyDescent="0.25">
      <c r="A529" s="164" t="s">
        <v>1191</v>
      </c>
      <c r="B529" s="16">
        <v>29</v>
      </c>
      <c r="C529" s="165" t="s">
        <v>1192</v>
      </c>
      <c r="E529" s="179" t="s">
        <v>2430</v>
      </c>
      <c r="F529" s="59" t="str">
        <f t="shared" si="119"/>
        <v>236050</v>
      </c>
      <c r="G529" s="180">
        <f t="shared" si="124"/>
        <v>0</v>
      </c>
      <c r="H529" s="59" t="str">
        <f t="shared" si="120"/>
        <v>ADD</v>
      </c>
      <c r="I529" s="59" t="str">
        <f>IF(H529="ADD",VLOOKUP(F529,'SAP Data'!$A$12:$B$1295,2,FALSE),"")</f>
        <v>TAX ACC-SO CLAC 98</v>
      </c>
      <c r="J529" s="59" t="s">
        <v>3465</v>
      </c>
      <c r="K529" s="181" t="str">
        <f t="shared" si="121"/>
        <v>N/A - Gets captured under 500171</v>
      </c>
      <c r="L529" s="150" t="s">
        <v>3562</v>
      </c>
      <c r="M529" s="59" t="e">
        <f t="shared" si="125"/>
        <v>#N/A</v>
      </c>
      <c r="N529" s="59" t="str">
        <f t="shared" si="117"/>
        <v>ADD</v>
      </c>
      <c r="O529" s="59"/>
      <c r="P529" s="59" t="str">
        <f t="shared" si="118"/>
        <v>ADD</v>
      </c>
      <c r="Q529" s="151" t="str">
        <f>VLOOKUP(L529,'SAP Data'!$A$7:$B$1304,2,FALSE)</f>
        <v>RESIDENTIAL METERS</v>
      </c>
      <c r="S529" s="165" t="s">
        <v>2009</v>
      </c>
      <c r="T529" s="164" t="s">
        <v>2010</v>
      </c>
      <c r="U529" s="16" t="str">
        <f t="shared" si="126"/>
        <v>502107</v>
      </c>
      <c r="V529" s="174" t="s">
        <v>3741</v>
      </c>
      <c r="W529" s="175" t="s">
        <v>3741</v>
      </c>
      <c r="X529" s="264" t="e">
        <f t="shared" si="127"/>
        <v>#N/A</v>
      </c>
    </row>
    <row r="530" spans="1:24" x14ac:dyDescent="0.25">
      <c r="A530" s="164" t="s">
        <v>1193</v>
      </c>
      <c r="B530" s="16">
        <v>29</v>
      </c>
      <c r="C530" s="165" t="s">
        <v>1194</v>
      </c>
      <c r="E530" s="179" t="s">
        <v>2432</v>
      </c>
      <c r="F530" s="59" t="str">
        <f t="shared" si="119"/>
        <v>236051</v>
      </c>
      <c r="G530" s="180">
        <f t="shared" si="124"/>
        <v>0</v>
      </c>
      <c r="H530" s="59" t="str">
        <f t="shared" si="120"/>
        <v>ADD</v>
      </c>
      <c r="I530" s="59" t="str">
        <f>IF(H530="ADD",VLOOKUP(F530,'SAP Data'!$A$12:$B$1295,2,FALSE),"")</f>
        <v>TAX ACC-PAYROLL</v>
      </c>
      <c r="J530" s="59" t="s">
        <v>3465</v>
      </c>
      <c r="K530" s="181" t="str">
        <f t="shared" si="121"/>
        <v>N/A - Gets captured under 500171</v>
      </c>
      <c r="L530" s="150" t="s">
        <v>3025</v>
      </c>
      <c r="M530" s="59" t="e">
        <f t="shared" si="125"/>
        <v>#N/A</v>
      </c>
      <c r="N530" s="59" t="str">
        <f t="shared" si="117"/>
        <v>ADD</v>
      </c>
      <c r="O530" s="59"/>
      <c r="P530" s="59" t="str">
        <f t="shared" si="118"/>
        <v>ADD</v>
      </c>
      <c r="Q530" s="151" t="str">
        <f>VLOOKUP(L530,'SAP Data'!$A$7:$B$1304,2,FALSE)</f>
        <v>GAUGES AND INSTRMNTS</v>
      </c>
      <c r="S530" s="165" t="s">
        <v>3513</v>
      </c>
      <c r="T530" s="164" t="s">
        <v>3514</v>
      </c>
      <c r="U530" s="16" t="str">
        <f t="shared" si="126"/>
        <v>502108</v>
      </c>
      <c r="V530" s="174" t="s">
        <v>3741</v>
      </c>
      <c r="W530" s="175" t="s">
        <v>3741</v>
      </c>
      <c r="X530" s="264" t="e">
        <f t="shared" si="127"/>
        <v>#N/A</v>
      </c>
    </row>
    <row r="531" spans="1:24" x14ac:dyDescent="0.25">
      <c r="A531" s="164" t="s">
        <v>1195</v>
      </c>
      <c r="B531" s="16">
        <v>29</v>
      </c>
      <c r="C531" s="165" t="s">
        <v>1196</v>
      </c>
      <c r="E531" s="179" t="s">
        <v>2434</v>
      </c>
      <c r="F531" s="59" t="str">
        <f t="shared" si="119"/>
        <v>236052</v>
      </c>
      <c r="G531" s="180">
        <f t="shared" si="124"/>
        <v>0</v>
      </c>
      <c r="H531" s="59" t="str">
        <f t="shared" si="120"/>
        <v>ADD</v>
      </c>
      <c r="I531" s="59" t="str">
        <f>IF(H531="ADD",VLOOKUP(F531,'SAP Data'!$A$12:$B$1295,2,FALSE),"")</f>
        <v>TAX ACC-UNEMP-OR</v>
      </c>
      <c r="J531" s="59" t="s">
        <v>3465</v>
      </c>
      <c r="K531" s="181" t="str">
        <f t="shared" si="121"/>
        <v>N/A - Gets captured under 500171</v>
      </c>
      <c r="L531" s="150" t="s">
        <v>3026</v>
      </c>
      <c r="M531" s="59" t="e">
        <f t="shared" si="125"/>
        <v>#N/A</v>
      </c>
      <c r="N531" s="59" t="str">
        <f t="shared" si="117"/>
        <v>ADD</v>
      </c>
      <c r="O531" s="59"/>
      <c r="P531" s="59" t="str">
        <f t="shared" si="118"/>
        <v>ADD</v>
      </c>
      <c r="Q531" s="151" t="str">
        <f>VLOOKUP(L531,'SAP Data'!$A$7:$B$1304,2,FALSE)</f>
        <v>MATERIALS - AGGREG</v>
      </c>
      <c r="S531" s="165" t="s">
        <v>2011</v>
      </c>
      <c r="T531" s="164" t="s">
        <v>2012</v>
      </c>
      <c r="U531" s="16" t="str">
        <f t="shared" si="126"/>
        <v>502111</v>
      </c>
      <c r="V531" s="174" t="s">
        <v>3741</v>
      </c>
      <c r="W531" s="175" t="s">
        <v>3741</v>
      </c>
      <c r="X531" s="264" t="e">
        <f t="shared" si="127"/>
        <v>#N/A</v>
      </c>
    </row>
    <row r="532" spans="1:24" x14ac:dyDescent="0.25">
      <c r="A532" s="164" t="s">
        <v>1197</v>
      </c>
      <c r="B532" s="16">
        <v>29</v>
      </c>
      <c r="C532" s="165" t="s">
        <v>1198</v>
      </c>
      <c r="E532" s="179" t="s">
        <v>2436</v>
      </c>
      <c r="F532" s="59" t="str">
        <f t="shared" si="119"/>
        <v>236053</v>
      </c>
      <c r="G532" s="180">
        <f t="shared" si="124"/>
        <v>0</v>
      </c>
      <c r="H532" s="59" t="str">
        <f t="shared" si="120"/>
        <v>ADD</v>
      </c>
      <c r="I532" s="59" t="str">
        <f>IF(H532="ADD",VLOOKUP(F532,'SAP Data'!$A$12:$B$1295,2,FALSE),"")</f>
        <v>TAX ACC-UNEMP-WA</v>
      </c>
      <c r="J532" s="59" t="s">
        <v>3465</v>
      </c>
      <c r="K532" s="181" t="str">
        <f t="shared" si="121"/>
        <v>N/A - Gets captured under 500171</v>
      </c>
      <c r="L532" s="150" t="s">
        <v>3027</v>
      </c>
      <c r="M532" s="59" t="e">
        <f t="shared" si="125"/>
        <v>#N/A</v>
      </c>
      <c r="N532" s="59" t="str">
        <f t="shared" si="117"/>
        <v>ADD</v>
      </c>
      <c r="O532" s="59"/>
      <c r="P532" s="59" t="str">
        <f t="shared" si="118"/>
        <v>ADD</v>
      </c>
      <c r="Q532" s="151" t="str">
        <f>VLOOKUP(L532,'SAP Data'!$A$7:$B$1304,2,FALSE)</f>
        <v>MATERIALS - SAND</v>
      </c>
      <c r="S532" s="165" t="s">
        <v>2013</v>
      </c>
      <c r="T532" s="164" t="s">
        <v>2014</v>
      </c>
      <c r="U532" s="16" t="str">
        <f t="shared" si="126"/>
        <v>502112</v>
      </c>
      <c r="V532" s="174" t="s">
        <v>3741</v>
      </c>
      <c r="W532" s="175" t="s">
        <v>3741</v>
      </c>
      <c r="X532" s="264" t="e">
        <f t="shared" si="127"/>
        <v>#N/A</v>
      </c>
    </row>
    <row r="533" spans="1:24" x14ac:dyDescent="0.25">
      <c r="A533" s="164" t="s">
        <v>1199</v>
      </c>
      <c r="B533" s="16">
        <v>29</v>
      </c>
      <c r="C533" s="165" t="s">
        <v>1190</v>
      </c>
      <c r="E533" s="179" t="s">
        <v>2438</v>
      </c>
      <c r="F533" s="59" t="str">
        <f t="shared" si="119"/>
        <v>236054</v>
      </c>
      <c r="G533" s="180">
        <f t="shared" si="124"/>
        <v>0</v>
      </c>
      <c r="H533" s="59" t="str">
        <f t="shared" si="120"/>
        <v>ADD</v>
      </c>
      <c r="I533" s="59" t="str">
        <f>IF(H533="ADD",VLOOKUP(F533,'SAP Data'!$A$12:$B$1295,2,FALSE),"")</f>
        <v>TAX ACC-FED UNEMP</v>
      </c>
      <c r="J533" s="59" t="s">
        <v>3465</v>
      </c>
      <c r="K533" s="181" t="str">
        <f t="shared" si="121"/>
        <v>N/A - Gets captured under 500171</v>
      </c>
      <c r="L533" s="150" t="s">
        <v>3028</v>
      </c>
      <c r="M533" s="59" t="e">
        <f t="shared" si="125"/>
        <v>#N/A</v>
      </c>
      <c r="N533" s="59" t="str">
        <f t="shared" si="117"/>
        <v>ADD</v>
      </c>
      <c r="O533" s="59"/>
      <c r="P533" s="59" t="str">
        <f t="shared" si="118"/>
        <v>ADD</v>
      </c>
      <c r="Q533" s="151" t="str">
        <f>VLOOKUP(L533,'SAP Data'!$A$7:$B$1304,2,FALSE)</f>
        <v>MILEAGE REIMBURSE</v>
      </c>
      <c r="S533" s="165" t="s">
        <v>2015</v>
      </c>
      <c r="T533" s="164" t="s">
        <v>2016</v>
      </c>
      <c r="U533" s="16" t="str">
        <f t="shared" si="126"/>
        <v>502113</v>
      </c>
      <c r="V533" s="174" t="s">
        <v>3741</v>
      </c>
      <c r="W533" s="175" t="s">
        <v>3741</v>
      </c>
      <c r="X533" s="264" t="e">
        <f t="shared" si="127"/>
        <v>#N/A</v>
      </c>
    </row>
    <row r="534" spans="1:24" x14ac:dyDescent="0.25">
      <c r="A534" s="164" t="s">
        <v>1200</v>
      </c>
      <c r="B534" s="16">
        <v>29</v>
      </c>
      <c r="C534" s="165" t="s">
        <v>1192</v>
      </c>
      <c r="E534" s="179" t="s">
        <v>2440</v>
      </c>
      <c r="F534" s="59" t="str">
        <f t="shared" si="119"/>
        <v>236055</v>
      </c>
      <c r="G534" s="180">
        <f t="shared" si="124"/>
        <v>0</v>
      </c>
      <c r="H534" s="59" t="str">
        <f t="shared" si="120"/>
        <v>ADD</v>
      </c>
      <c r="I534" s="59" t="str">
        <f>IF(H534="ADD",VLOOKUP(F534,'SAP Data'!$A$12:$B$1295,2,FALSE),"")</f>
        <v>TAX ACC-FED UNEMP-WA</v>
      </c>
      <c r="J534" s="59" t="s">
        <v>3465</v>
      </c>
      <c r="K534" s="181" t="str">
        <f t="shared" si="121"/>
        <v>N/A - Gets captured under 500171</v>
      </c>
      <c r="L534" s="150" t="s">
        <v>3029</v>
      </c>
      <c r="M534" s="59" t="e">
        <f t="shared" si="125"/>
        <v>#N/A</v>
      </c>
      <c r="N534" s="59" t="str">
        <f t="shared" si="117"/>
        <v>ADD</v>
      </c>
      <c r="O534" s="59"/>
      <c r="P534" s="59" t="str">
        <f t="shared" si="118"/>
        <v>ADD</v>
      </c>
      <c r="Q534" s="151" t="str">
        <f>VLOOKUP(L534,'SAP Data'!$A$7:$B$1304,2,FALSE)</f>
        <v>TRANSPORTATION</v>
      </c>
      <c r="S534" s="165" t="s">
        <v>2017</v>
      </c>
      <c r="T534" s="164" t="s">
        <v>2018</v>
      </c>
      <c r="U534" s="16" t="str">
        <f t="shared" si="126"/>
        <v>502114</v>
      </c>
      <c r="V534" s="174" t="s">
        <v>3741</v>
      </c>
      <c r="W534" s="175" t="s">
        <v>3741</v>
      </c>
      <c r="X534" s="264" t="e">
        <f t="shared" si="127"/>
        <v>#N/A</v>
      </c>
    </row>
    <row r="535" spans="1:24" x14ac:dyDescent="0.25">
      <c r="A535" s="164" t="s">
        <v>1201</v>
      </c>
      <c r="B535" s="16">
        <v>29</v>
      </c>
      <c r="C535" s="165" t="s">
        <v>1194</v>
      </c>
      <c r="E535" s="179" t="s">
        <v>2442</v>
      </c>
      <c r="F535" s="59" t="str">
        <f t="shared" si="119"/>
        <v>236056</v>
      </c>
      <c r="G535" s="180">
        <f t="shared" si="124"/>
        <v>0</v>
      </c>
      <c r="H535" s="59" t="str">
        <f t="shared" si="120"/>
        <v>ADD</v>
      </c>
      <c r="I535" s="59" t="str">
        <f>IF(H535="ADD",VLOOKUP(F535,'SAP Data'!$A$12:$B$1295,2,FALSE),"")</f>
        <v>TAX ACC-PAYROLL-SOC</v>
      </c>
      <c r="J535" s="59" t="s">
        <v>3465</v>
      </c>
      <c r="K535" s="181" t="str">
        <f t="shared" si="121"/>
        <v>N/A - Gets captured under 500171</v>
      </c>
      <c r="L535" s="150" t="s">
        <v>3030</v>
      </c>
      <c r="M535" s="59" t="e">
        <f t="shared" si="125"/>
        <v>#N/A</v>
      </c>
      <c r="N535" s="59" t="str">
        <f t="shared" si="117"/>
        <v>ADD</v>
      </c>
      <c r="O535" s="59"/>
      <c r="P535" s="59" t="str">
        <f t="shared" si="118"/>
        <v>ADD</v>
      </c>
      <c r="Q535" s="151" t="str">
        <f>VLOOKUP(L535,'SAP Data'!$A$7:$B$1304,2,FALSE)</f>
        <v>EQUIPMENT</v>
      </c>
      <c r="S535" s="165" t="s">
        <v>2019</v>
      </c>
      <c r="T535" s="164" t="s">
        <v>2020</v>
      </c>
      <c r="U535" s="16" t="str">
        <f t="shared" si="126"/>
        <v>502115</v>
      </c>
      <c r="V535" s="174" t="s">
        <v>3741</v>
      </c>
      <c r="W535" s="175" t="s">
        <v>3741</v>
      </c>
      <c r="X535" s="264" t="e">
        <f t="shared" si="127"/>
        <v>#N/A</v>
      </c>
    </row>
    <row r="536" spans="1:24" x14ac:dyDescent="0.25">
      <c r="A536" s="164" t="s">
        <v>1202</v>
      </c>
      <c r="B536" s="16">
        <v>29</v>
      </c>
      <c r="C536" s="165" t="s">
        <v>1203</v>
      </c>
      <c r="E536" s="179" t="s">
        <v>2444</v>
      </c>
      <c r="F536" s="59" t="str">
        <f t="shared" si="119"/>
        <v>236057</v>
      </c>
      <c r="G536" s="180">
        <f t="shared" si="124"/>
        <v>0</v>
      </c>
      <c r="H536" s="59" t="str">
        <f t="shared" si="120"/>
        <v>ADD</v>
      </c>
      <c r="I536" s="59" t="str">
        <f>IF(H536="ADD",VLOOKUP(F536,'SAP Data'!$A$12:$B$1295,2,FALSE),"")</f>
        <v>TAX ACC-PAYROLL-TRI-</v>
      </c>
      <c r="J536" s="59" t="s">
        <v>3465</v>
      </c>
      <c r="K536" s="181" t="str">
        <f t="shared" si="121"/>
        <v>N/A - Gets captured under 500171</v>
      </c>
      <c r="L536" s="150" t="s">
        <v>3031</v>
      </c>
      <c r="M536" s="59" t="e">
        <f t="shared" si="125"/>
        <v>#N/A</v>
      </c>
      <c r="N536" s="59" t="str">
        <f t="shared" si="117"/>
        <v>ADD</v>
      </c>
      <c r="O536" s="59"/>
      <c r="P536" s="59" t="str">
        <f t="shared" si="118"/>
        <v>ADD</v>
      </c>
      <c r="Q536" s="151" t="str">
        <f>VLOOKUP(L536,'SAP Data'!$A$7:$B$1304,2,FALSE)</f>
        <v>FURNITURE</v>
      </c>
      <c r="S536" s="165" t="s">
        <v>2021</v>
      </c>
      <c r="T536" s="164" t="s">
        <v>2022</v>
      </c>
      <c r="U536" s="16" t="str">
        <f t="shared" si="126"/>
        <v>502116</v>
      </c>
      <c r="V536" s="174" t="s">
        <v>3741</v>
      </c>
      <c r="W536" s="175" t="s">
        <v>3741</v>
      </c>
      <c r="X536" s="264" t="e">
        <f t="shared" si="127"/>
        <v>#N/A</v>
      </c>
    </row>
    <row r="537" spans="1:24" x14ac:dyDescent="0.25">
      <c r="A537" s="164" t="s">
        <v>1204</v>
      </c>
      <c r="B537" s="16">
        <v>29</v>
      </c>
      <c r="C537" s="165" t="s">
        <v>1205</v>
      </c>
      <c r="E537" s="179" t="s">
        <v>2446</v>
      </c>
      <c r="F537" s="59" t="str">
        <f t="shared" si="119"/>
        <v>236058</v>
      </c>
      <c r="G537" s="180">
        <f t="shared" si="124"/>
        <v>0</v>
      </c>
      <c r="H537" s="59" t="str">
        <f t="shared" si="120"/>
        <v>ADD</v>
      </c>
      <c r="I537" s="59" t="str">
        <f>IF(H537="ADD",VLOOKUP(F537,'SAP Data'!$A$12:$B$1295,2,FALSE),"")</f>
        <v>TAX ACC-LANE CO TRAN</v>
      </c>
      <c r="J537" s="59" t="s">
        <v>3465</v>
      </c>
      <c r="K537" s="181" t="str">
        <f t="shared" si="121"/>
        <v>N/A - Gets captured under 500171</v>
      </c>
      <c r="L537" s="150" t="s">
        <v>3032</v>
      </c>
      <c r="M537" s="59" t="e">
        <f t="shared" si="125"/>
        <v>#N/A</v>
      </c>
      <c r="N537" s="59" t="str">
        <f t="shared" si="117"/>
        <v>ADD</v>
      </c>
      <c r="O537" s="59"/>
      <c r="P537" s="59" t="str">
        <f t="shared" si="118"/>
        <v>ADD</v>
      </c>
      <c r="Q537" s="151" t="str">
        <f>VLOOKUP(L537,'SAP Data'!$A$7:$B$1304,2,FALSE)</f>
        <v>DUES/MEMBERSHIP</v>
      </c>
      <c r="S537" s="165" t="s">
        <v>2023</v>
      </c>
      <c r="T537" s="164" t="s">
        <v>2024</v>
      </c>
      <c r="U537" s="16" t="str">
        <f t="shared" si="126"/>
        <v>502118</v>
      </c>
      <c r="V537" s="174" t="s">
        <v>3741</v>
      </c>
      <c r="W537" s="175" t="s">
        <v>3741</v>
      </c>
      <c r="X537" s="264" t="e">
        <f t="shared" si="127"/>
        <v>#N/A</v>
      </c>
    </row>
    <row r="538" spans="1:24" x14ac:dyDescent="0.25">
      <c r="A538" s="164" t="s">
        <v>1206</v>
      </c>
      <c r="B538" s="16">
        <v>29</v>
      </c>
      <c r="C538" s="165" t="s">
        <v>1205</v>
      </c>
      <c r="E538" s="179" t="s">
        <v>2448</v>
      </c>
      <c r="F538" s="59" t="str">
        <f t="shared" si="119"/>
        <v>236059</v>
      </c>
      <c r="G538" s="180">
        <f t="shared" si="124"/>
        <v>0</v>
      </c>
      <c r="H538" s="59" t="str">
        <f t="shared" si="120"/>
        <v>ADD</v>
      </c>
      <c r="I538" s="59" t="str">
        <f>IF(H538="ADD",VLOOKUP(F538,'SAP Data'!$A$12:$B$1295,2,FALSE),"")</f>
        <v>TAX ACC-PAYROLL-MEDI</v>
      </c>
      <c r="J538" s="59" t="s">
        <v>3465</v>
      </c>
      <c r="K538" s="181" t="str">
        <f t="shared" si="121"/>
        <v>N/A - Gets captured under 500171</v>
      </c>
      <c r="L538" s="150" t="s">
        <v>3033</v>
      </c>
      <c r="M538" s="59" t="e">
        <f t="shared" si="125"/>
        <v>#N/A</v>
      </c>
      <c r="N538" s="59" t="str">
        <f t="shared" si="117"/>
        <v>ADD</v>
      </c>
      <c r="O538" s="59"/>
      <c r="P538" s="59" t="str">
        <f t="shared" si="118"/>
        <v>ADD</v>
      </c>
      <c r="Q538" s="151" t="str">
        <f>VLOOKUP(L538,'SAP Data'!$A$7:$B$1304,2,FALSE)</f>
        <v>OFFICE CONTRACT WORK</v>
      </c>
      <c r="S538" s="165" t="s">
        <v>2025</v>
      </c>
      <c r="T538" s="164" t="s">
        <v>2026</v>
      </c>
      <c r="U538" s="16" t="str">
        <f t="shared" si="126"/>
        <v>502121</v>
      </c>
      <c r="V538" s="174" t="s">
        <v>3741</v>
      </c>
      <c r="W538" s="175" t="s">
        <v>3741</v>
      </c>
      <c r="X538" s="264" t="e">
        <f t="shared" si="127"/>
        <v>#N/A</v>
      </c>
    </row>
    <row r="539" spans="1:24" x14ac:dyDescent="0.25">
      <c r="A539" s="164" t="s">
        <v>1314</v>
      </c>
      <c r="B539" s="16">
        <v>5</v>
      </c>
      <c r="C539" s="165" t="s">
        <v>1315</v>
      </c>
      <c r="E539" s="179" t="s">
        <v>2450</v>
      </c>
      <c r="F539" s="59" t="str">
        <f t="shared" si="119"/>
        <v>236061</v>
      </c>
      <c r="G539" s="180">
        <f t="shared" si="124"/>
        <v>0</v>
      </c>
      <c r="H539" s="59" t="str">
        <f t="shared" si="120"/>
        <v>ADD</v>
      </c>
      <c r="I539" s="59" t="str">
        <f>IF(H539="ADD",VLOOKUP(F539,'SAP Data'!$A$12:$B$1295,2,FALSE),"")</f>
        <v>TAX ACC-CALIF. SUI</v>
      </c>
      <c r="J539" s="59" t="s">
        <v>3465</v>
      </c>
      <c r="K539" s="181" t="str">
        <f t="shared" si="121"/>
        <v>N/A - Gets captured under 500171</v>
      </c>
      <c r="L539" s="150" t="s">
        <v>3034</v>
      </c>
      <c r="M539" s="59" t="e">
        <f t="shared" si="125"/>
        <v>#N/A</v>
      </c>
      <c r="N539" s="59" t="str">
        <f t="shared" si="117"/>
        <v>ADD</v>
      </c>
      <c r="O539" s="59"/>
      <c r="P539" s="59" t="str">
        <f t="shared" si="118"/>
        <v>ADD</v>
      </c>
      <c r="Q539" s="151" t="str">
        <f>VLOOKUP(L539,'SAP Data'!$A$7:$B$1304,2,FALSE)</f>
        <v>OTHER CONTRACT WORK</v>
      </c>
      <c r="S539" s="165" t="s">
        <v>2027</v>
      </c>
      <c r="T539" s="164" t="s">
        <v>2028</v>
      </c>
      <c r="U539" s="16" t="str">
        <f t="shared" si="126"/>
        <v>502125</v>
      </c>
      <c r="V539" s="174" t="s">
        <v>3741</v>
      </c>
      <c r="W539" s="175" t="s">
        <v>3741</v>
      </c>
      <c r="X539" s="264" t="e">
        <f t="shared" si="127"/>
        <v>#N/A</v>
      </c>
    </row>
    <row r="540" spans="1:24" x14ac:dyDescent="0.25">
      <c r="A540" s="164">
        <v>243600</v>
      </c>
      <c r="B540" s="16">
        <v>5</v>
      </c>
      <c r="C540" s="165" t="s">
        <v>3637</v>
      </c>
      <c r="E540" s="179" t="s">
        <v>2452</v>
      </c>
      <c r="F540" s="59" t="str">
        <f t="shared" si="119"/>
        <v>236062</v>
      </c>
      <c r="G540" s="180">
        <f t="shared" si="124"/>
        <v>0</v>
      </c>
      <c r="H540" s="59" t="str">
        <f t="shared" si="120"/>
        <v>ADD</v>
      </c>
      <c r="I540" s="59" t="str">
        <f>IF(H540="ADD",VLOOKUP(F540,'SAP Data'!$A$12:$B$1295,2,FALSE),"")</f>
        <v>TAX ACC-UNEMP-OR GS</v>
      </c>
      <c r="J540" s="59" t="s">
        <v>3465</v>
      </c>
      <c r="K540" s="181" t="str">
        <f t="shared" si="121"/>
        <v>N/A - Gets captured under 500171</v>
      </c>
      <c r="L540" s="184" t="s">
        <v>3838</v>
      </c>
      <c r="M540" s="59" t="e">
        <f t="shared" si="125"/>
        <v>#N/A</v>
      </c>
      <c r="N540" s="59" t="str">
        <f t="shared" ref="N540" si="130">IFERROR(M540,"ADD")</f>
        <v>ADD</v>
      </c>
      <c r="O540" s="59"/>
      <c r="P540" s="59" t="str">
        <f t="shared" ref="P540" si="131">IF(O540&gt;0,O540,N540)</f>
        <v>ADD</v>
      </c>
      <c r="Q540" s="151" t="str">
        <f>VLOOKUP(L540,'SAP Data'!$A$7:$B$1304,2,FALSE)</f>
        <v>CASING AND OTHER CRE</v>
      </c>
      <c r="S540" s="165" t="s">
        <v>2029</v>
      </c>
      <c r="T540" s="164" t="s">
        <v>2030</v>
      </c>
      <c r="U540" s="16" t="str">
        <f t="shared" si="126"/>
        <v>502126</v>
      </c>
      <c r="V540" s="174" t="s">
        <v>3741</v>
      </c>
      <c r="W540" s="175" t="s">
        <v>3741</v>
      </c>
      <c r="X540" s="264" t="e">
        <f t="shared" si="127"/>
        <v>#N/A</v>
      </c>
    </row>
    <row r="541" spans="1:24" x14ac:dyDescent="0.25">
      <c r="A541" s="164">
        <v>243602</v>
      </c>
      <c r="B541" s="16">
        <v>5</v>
      </c>
      <c r="C541" s="165" t="s">
        <v>3806</v>
      </c>
      <c r="E541" s="179" t="s">
        <v>2454</v>
      </c>
      <c r="F541" s="59" t="str">
        <f t="shared" si="119"/>
        <v>236064</v>
      </c>
      <c r="G541" s="180">
        <f t="shared" si="124"/>
        <v>0</v>
      </c>
      <c r="H541" s="59" t="str">
        <f t="shared" si="120"/>
        <v>ADD</v>
      </c>
      <c r="I541" s="59" t="str">
        <f>IF(H541="ADD",VLOOKUP(F541,'SAP Data'!$A$12:$B$1295,2,FALSE),"")</f>
        <v>TAX ACC-FED UNEMP-OR</v>
      </c>
      <c r="J541" s="59" t="s">
        <v>3465</v>
      </c>
      <c r="K541" s="181" t="str">
        <f t="shared" si="121"/>
        <v>N/A - Gets captured under 500171</v>
      </c>
      <c r="L541" s="150" t="s">
        <v>3035</v>
      </c>
      <c r="M541" s="59" t="e">
        <f t="shared" si="125"/>
        <v>#N/A</v>
      </c>
      <c r="N541" s="59" t="str">
        <f t="shared" si="117"/>
        <v>ADD</v>
      </c>
      <c r="O541" s="59"/>
      <c r="P541" s="59" t="str">
        <f t="shared" si="118"/>
        <v>ADD</v>
      </c>
      <c r="Q541" s="151" t="str">
        <f>VLOOKUP(L541,'SAP Data'!$A$7:$B$1304,2,FALSE)</f>
        <v>DRILLING</v>
      </c>
      <c r="S541" s="165" t="s">
        <v>2031</v>
      </c>
      <c r="T541" s="164" t="s">
        <v>2032</v>
      </c>
      <c r="U541" s="16" t="str">
        <f t="shared" si="126"/>
        <v>502127</v>
      </c>
      <c r="V541" s="174" t="s">
        <v>3741</v>
      </c>
      <c r="W541" s="175" t="s">
        <v>3741</v>
      </c>
      <c r="X541" s="264" t="e">
        <f t="shared" si="127"/>
        <v>#N/A</v>
      </c>
    </row>
    <row r="542" spans="1:24" x14ac:dyDescent="0.25">
      <c r="A542" s="164" t="s">
        <v>1436</v>
      </c>
      <c r="B542" s="16">
        <v>13</v>
      </c>
      <c r="C542" s="165" t="s">
        <v>1437</v>
      </c>
      <c r="E542" s="179" t="s">
        <v>2455</v>
      </c>
      <c r="F542" s="59" t="str">
        <f t="shared" si="119"/>
        <v>236066</v>
      </c>
      <c r="G542" s="180">
        <f t="shared" si="124"/>
        <v>0</v>
      </c>
      <c r="H542" s="59" t="str">
        <f t="shared" si="120"/>
        <v>ADD</v>
      </c>
      <c r="I542" s="59" t="str">
        <f>IF(H542="ADD",VLOOKUP(F542,'SAP Data'!$A$12:$B$1295,2,FALSE),"")</f>
        <v>TAX ACC-PAYROLL-SOC</v>
      </c>
      <c r="J542" s="59" t="s">
        <v>3465</v>
      </c>
      <c r="K542" s="181" t="str">
        <f t="shared" si="121"/>
        <v>N/A - Gets captured under 500171</v>
      </c>
      <c r="L542" s="150" t="s">
        <v>3036</v>
      </c>
      <c r="M542" s="59" t="e">
        <f t="shared" si="125"/>
        <v>#N/A</v>
      </c>
      <c r="N542" s="59" t="str">
        <f t="shared" si="117"/>
        <v>ADD</v>
      </c>
      <c r="O542" s="59"/>
      <c r="P542" s="59" t="str">
        <f t="shared" si="118"/>
        <v>ADD</v>
      </c>
      <c r="Q542" s="151" t="str">
        <f>VLOOKUP(L542,'SAP Data'!$A$7:$B$1304,2,FALSE)</f>
        <v>ENGINEERING</v>
      </c>
      <c r="S542" s="165" t="s">
        <v>2033</v>
      </c>
      <c r="T542" s="164" t="s">
        <v>2034</v>
      </c>
      <c r="U542" s="16" t="str">
        <f t="shared" si="126"/>
        <v>502129</v>
      </c>
      <c r="V542" s="174" t="s">
        <v>3741</v>
      </c>
      <c r="W542" s="175" t="s">
        <v>3741</v>
      </c>
      <c r="X542" s="264" t="e">
        <f t="shared" si="127"/>
        <v>#N/A</v>
      </c>
    </row>
    <row r="543" spans="1:24" x14ac:dyDescent="0.25">
      <c r="A543" s="164" t="s">
        <v>1439</v>
      </c>
      <c r="B543" s="16">
        <v>13</v>
      </c>
      <c r="C543" s="165" t="s">
        <v>1437</v>
      </c>
      <c r="E543" s="179" t="s">
        <v>2456</v>
      </c>
      <c r="F543" s="59" t="str">
        <f t="shared" si="119"/>
        <v>236067</v>
      </c>
      <c r="G543" s="180">
        <f t="shared" si="124"/>
        <v>0</v>
      </c>
      <c r="H543" s="59" t="str">
        <f t="shared" si="120"/>
        <v>ADD</v>
      </c>
      <c r="I543" s="59" t="str">
        <f>IF(H543="ADD",VLOOKUP(F543,'SAP Data'!$A$12:$B$1295,2,FALSE),"")</f>
        <v>TAX ACC-PAYROLL-TRI-</v>
      </c>
      <c r="J543" s="59" t="s">
        <v>3465</v>
      </c>
      <c r="K543" s="181" t="str">
        <f t="shared" si="121"/>
        <v>N/A - Gets captured under 500171</v>
      </c>
      <c r="L543" s="150" t="s">
        <v>3037</v>
      </c>
      <c r="M543" s="59" t="e">
        <f t="shared" si="125"/>
        <v>#N/A</v>
      </c>
      <c r="N543" s="59" t="str">
        <f t="shared" si="117"/>
        <v>ADD</v>
      </c>
      <c r="O543" s="59"/>
      <c r="P543" s="59" t="str">
        <f t="shared" si="118"/>
        <v>ADD</v>
      </c>
      <c r="Q543" s="151" t="str">
        <f>VLOOKUP(L543,'SAP Data'!$A$7:$B$1304,2,FALSE)</f>
        <v>ENVIRONMENTAL</v>
      </c>
      <c r="S543" s="165" t="s">
        <v>3682</v>
      </c>
      <c r="T543" s="164" t="s">
        <v>3683</v>
      </c>
      <c r="U543" s="16" t="str">
        <f t="shared" si="126"/>
        <v>502130</v>
      </c>
      <c r="V543" s="174" t="s">
        <v>3741</v>
      </c>
      <c r="W543" s="175" t="s">
        <v>3741</v>
      </c>
      <c r="X543" s="264" t="e">
        <f t="shared" si="127"/>
        <v>#N/A</v>
      </c>
    </row>
    <row r="544" spans="1:24" x14ac:dyDescent="0.25">
      <c r="A544" s="164" t="s">
        <v>1441</v>
      </c>
      <c r="B544" s="16">
        <v>13</v>
      </c>
      <c r="C544" s="165" t="s">
        <v>1442</v>
      </c>
      <c r="E544" s="179" t="s">
        <v>2457</v>
      </c>
      <c r="F544" s="59" t="str">
        <f t="shared" si="119"/>
        <v>236069</v>
      </c>
      <c r="G544" s="180">
        <f t="shared" si="124"/>
        <v>0</v>
      </c>
      <c r="H544" s="59" t="str">
        <f t="shared" si="120"/>
        <v>ADD</v>
      </c>
      <c r="I544" s="59" t="str">
        <f>IF(H544="ADD",VLOOKUP(F544,'SAP Data'!$A$12:$B$1295,2,FALSE),"")</f>
        <v>TAX ACC-PAYROLL-MEDI</v>
      </c>
      <c r="J544" s="59" t="s">
        <v>3465</v>
      </c>
      <c r="K544" s="181" t="str">
        <f t="shared" si="121"/>
        <v>N/A - Gets captured under 500171</v>
      </c>
      <c r="L544" s="150" t="s">
        <v>3038</v>
      </c>
      <c r="M544" s="59" t="e">
        <f t="shared" si="125"/>
        <v>#N/A</v>
      </c>
      <c r="N544" s="59" t="str">
        <f t="shared" si="117"/>
        <v>ADD</v>
      </c>
      <c r="O544" s="59"/>
      <c r="P544" s="59" t="str">
        <f t="shared" si="118"/>
        <v>ADD</v>
      </c>
      <c r="Q544" s="151" t="str">
        <f>VLOOKUP(L544,'SAP Data'!$A$7:$B$1304,2,FALSE)</f>
        <v>WATER SUPPLY</v>
      </c>
      <c r="S544" s="165" t="s">
        <v>2035</v>
      </c>
      <c r="T544" s="164" t="s">
        <v>2036</v>
      </c>
      <c r="U544" s="16" t="str">
        <f t="shared" si="126"/>
        <v>502134</v>
      </c>
      <c r="V544" s="174" t="s">
        <v>3741</v>
      </c>
      <c r="W544" s="175" t="s">
        <v>3741</v>
      </c>
      <c r="X544" s="264" t="e">
        <f t="shared" si="127"/>
        <v>#N/A</v>
      </c>
    </row>
    <row r="545" spans="1:24" x14ac:dyDescent="0.25">
      <c r="A545" s="164" t="s">
        <v>1444</v>
      </c>
      <c r="B545" s="16">
        <v>13</v>
      </c>
      <c r="C545" s="165" t="s">
        <v>1442</v>
      </c>
      <c r="E545" s="179" t="s">
        <v>2459</v>
      </c>
      <c r="F545" s="59" t="str">
        <f t="shared" si="119"/>
        <v>236076</v>
      </c>
      <c r="G545" s="180">
        <f t="shared" si="124"/>
        <v>0</v>
      </c>
      <c r="H545" s="59" t="str">
        <f t="shared" si="120"/>
        <v>ADD</v>
      </c>
      <c r="I545" s="59" t="str">
        <f>IF(H545="ADD",VLOOKUP(F545,'SAP Data'!$A$12:$B$1295,2,FALSE),"")</f>
        <v>TAX ACC-PAYROLL SEVE</v>
      </c>
      <c r="J545" s="59" t="s">
        <v>3465</v>
      </c>
      <c r="K545" s="181" t="str">
        <f t="shared" si="121"/>
        <v>N/A - Gets captured under 500171</v>
      </c>
      <c r="L545" s="150" t="s">
        <v>3563</v>
      </c>
      <c r="M545" s="59" t="e">
        <f t="shared" si="125"/>
        <v>#N/A</v>
      </c>
      <c r="N545" s="59" t="str">
        <f t="shared" si="117"/>
        <v>ADD</v>
      </c>
      <c r="O545" s="59"/>
      <c r="P545" s="59" t="str">
        <f t="shared" si="118"/>
        <v>ADD</v>
      </c>
      <c r="Q545" s="151" t="str">
        <f>VLOOKUP(L545,'SAP Data'!$A$7:$B$1304,2,FALSE)</f>
        <v>LOCATION RESTORATION</v>
      </c>
      <c r="S545" s="165" t="s">
        <v>2037</v>
      </c>
      <c r="T545" s="164" t="s">
        <v>2038</v>
      </c>
      <c r="U545" s="16" t="str">
        <f t="shared" si="126"/>
        <v>502140</v>
      </c>
      <c r="V545" s="174" t="s">
        <v>3741</v>
      </c>
      <c r="W545" s="175" t="s">
        <v>3741</v>
      </c>
      <c r="X545" s="264" t="e">
        <f t="shared" si="127"/>
        <v>#N/A</v>
      </c>
    </row>
    <row r="546" spans="1:24" x14ac:dyDescent="0.25">
      <c r="A546" s="164" t="s">
        <v>1446</v>
      </c>
      <c r="B546" s="16">
        <v>13</v>
      </c>
      <c r="C546" s="165" t="s">
        <v>1447</v>
      </c>
      <c r="E546" s="179" t="s">
        <v>2461</v>
      </c>
      <c r="F546" s="59" t="str">
        <f t="shared" si="119"/>
        <v>236078</v>
      </c>
      <c r="G546" s="180">
        <f t="shared" si="124"/>
        <v>0</v>
      </c>
      <c r="H546" s="59" t="str">
        <f t="shared" si="120"/>
        <v>ADD</v>
      </c>
      <c r="I546" s="59" t="str">
        <f>IF(H546="ADD",VLOOKUP(F546,'SAP Data'!$A$12:$B$1295,2,FALSE),"")</f>
        <v>TAX ACC BONUS</v>
      </c>
      <c r="J546" s="59" t="s">
        <v>3465</v>
      </c>
      <c r="K546" s="181" t="str">
        <f t="shared" si="121"/>
        <v>N/A - Gets captured under 500171</v>
      </c>
      <c r="L546" s="150" t="s">
        <v>3039</v>
      </c>
      <c r="M546" s="59" t="e">
        <f t="shared" si="125"/>
        <v>#N/A</v>
      </c>
      <c r="N546" s="59" t="str">
        <f t="shared" si="117"/>
        <v>ADD</v>
      </c>
      <c r="O546" s="59"/>
      <c r="P546" s="59" t="str">
        <f t="shared" si="118"/>
        <v>ADD</v>
      </c>
      <c r="Q546" s="151" t="str">
        <f>VLOOKUP(L546,'SAP Data'!$A$7:$B$1304,2,FALSE)</f>
        <v>DIRECTIONAL DRILLING</v>
      </c>
      <c r="S546" s="165" t="s">
        <v>2039</v>
      </c>
      <c r="T546" s="164" t="s">
        <v>2040</v>
      </c>
      <c r="U546" s="16" t="str">
        <f t="shared" si="126"/>
        <v>502150</v>
      </c>
      <c r="V546" s="174" t="s">
        <v>3741</v>
      </c>
      <c r="W546" s="175" t="s">
        <v>3741</v>
      </c>
      <c r="X546" s="264" t="e">
        <f t="shared" si="127"/>
        <v>#N/A</v>
      </c>
    </row>
    <row r="547" spans="1:24" x14ac:dyDescent="0.25">
      <c r="A547" s="164" t="s">
        <v>1449</v>
      </c>
      <c r="B547" s="16">
        <v>13</v>
      </c>
      <c r="C547" s="165" t="s">
        <v>1447</v>
      </c>
      <c r="E547" s="179" t="s">
        <v>2463</v>
      </c>
      <c r="F547" s="59" t="str">
        <f t="shared" si="119"/>
        <v>236087</v>
      </c>
      <c r="G547" s="180">
        <f t="shared" si="124"/>
        <v>0</v>
      </c>
      <c r="H547" s="59" t="str">
        <f t="shared" si="120"/>
        <v>ADD</v>
      </c>
      <c r="I547" s="59" t="str">
        <f>IF(H547="ADD",VLOOKUP(F547,'SAP Data'!$A$12:$B$1295,2,FALSE),"")</f>
        <v>TAX ACC-CA-2017</v>
      </c>
      <c r="J547" s="59" t="s">
        <v>3465</v>
      </c>
      <c r="K547" s="181" t="str">
        <f t="shared" si="121"/>
        <v>N/A - Gets captured under 500171</v>
      </c>
      <c r="L547" s="150" t="s">
        <v>3040</v>
      </c>
      <c r="M547" s="59" t="e">
        <f t="shared" si="125"/>
        <v>#N/A</v>
      </c>
      <c r="N547" s="59" t="str">
        <f t="shared" si="117"/>
        <v>ADD</v>
      </c>
      <c r="O547" s="59"/>
      <c r="P547" s="59" t="str">
        <f t="shared" si="118"/>
        <v>ADD</v>
      </c>
      <c r="Q547" s="151" t="str">
        <f>VLOOKUP(L547,'SAP Data'!$A$7:$B$1304,2,FALSE)</f>
        <v>OPEN HOLE LOGGING</v>
      </c>
      <c r="S547" s="165" t="s">
        <v>2041</v>
      </c>
      <c r="T547" s="164" t="s">
        <v>2042</v>
      </c>
      <c r="U547" s="16" t="str">
        <f t="shared" si="126"/>
        <v>502160</v>
      </c>
      <c r="V547" s="174" t="s">
        <v>3741</v>
      </c>
      <c r="W547" s="175" t="s">
        <v>3741</v>
      </c>
      <c r="X547" s="264" t="e">
        <f t="shared" si="127"/>
        <v>#N/A</v>
      </c>
    </row>
    <row r="548" spans="1:24" x14ac:dyDescent="0.25">
      <c r="A548" s="164" t="s">
        <v>1451</v>
      </c>
      <c r="B548" s="16">
        <v>13</v>
      </c>
      <c r="C548" s="165" t="s">
        <v>1452</v>
      </c>
      <c r="E548" s="179" t="s">
        <v>2465</v>
      </c>
      <c r="F548" s="59" t="str">
        <f t="shared" si="119"/>
        <v>236088</v>
      </c>
      <c r="G548" s="180">
        <f t="shared" si="124"/>
        <v>0</v>
      </c>
      <c r="H548" s="59" t="str">
        <f t="shared" si="120"/>
        <v>ADD</v>
      </c>
      <c r="I548" s="59" t="str">
        <f>IF(H548="ADD",VLOOKUP(F548,'SAP Data'!$A$12:$B$1295,2,FALSE),"")</f>
        <v>TAX ACC-CA-2018</v>
      </c>
      <c r="J548" s="59" t="s">
        <v>3465</v>
      </c>
      <c r="K548" s="181" t="str">
        <f t="shared" si="121"/>
        <v>N/A - Gets captured under 500171</v>
      </c>
      <c r="L548" s="150" t="s">
        <v>3041</v>
      </c>
      <c r="M548" s="59" t="e">
        <f t="shared" si="125"/>
        <v>#N/A</v>
      </c>
      <c r="N548" s="59" t="str">
        <f t="shared" si="117"/>
        <v>ADD</v>
      </c>
      <c r="O548" s="59"/>
      <c r="P548" s="59" t="str">
        <f t="shared" si="118"/>
        <v>ADD</v>
      </c>
      <c r="Q548" s="151" t="str">
        <f>VLOOKUP(L548,'SAP Data'!$A$7:$B$1304,2,FALSE)</f>
        <v>SURVEYS</v>
      </c>
      <c r="S548" s="165" t="s">
        <v>2043</v>
      </c>
      <c r="T548" s="164" t="s">
        <v>2044</v>
      </c>
      <c r="U548" s="16" t="str">
        <f t="shared" si="126"/>
        <v>502165</v>
      </c>
      <c r="V548" s="174" t="s">
        <v>3741</v>
      </c>
      <c r="W548" s="175" t="s">
        <v>3741</v>
      </c>
      <c r="X548" s="264" t="e">
        <f t="shared" si="127"/>
        <v>#N/A</v>
      </c>
    </row>
    <row r="549" spans="1:24" x14ac:dyDescent="0.25">
      <c r="A549" s="164" t="s">
        <v>1454</v>
      </c>
      <c r="B549" s="16">
        <v>13</v>
      </c>
      <c r="C549" s="165" t="s">
        <v>1455</v>
      </c>
      <c r="E549" s="179" t="s">
        <v>2467</v>
      </c>
      <c r="F549" s="59" t="str">
        <f t="shared" si="119"/>
        <v>236100</v>
      </c>
      <c r="G549" s="180">
        <f t="shared" si="124"/>
        <v>0</v>
      </c>
      <c r="H549" s="59" t="str">
        <f t="shared" si="120"/>
        <v>ADD</v>
      </c>
      <c r="I549" s="59" t="str">
        <f>IF(H549="ADD",VLOOKUP(F549,'SAP Data'!$A$12:$B$1295,2,FALSE),"")</f>
        <v>TAX ACC-MULT CO</v>
      </c>
      <c r="J549" s="59" t="s">
        <v>3465</v>
      </c>
      <c r="K549" s="181" t="str">
        <f t="shared" si="121"/>
        <v>N/A - Gets captured under 500171</v>
      </c>
      <c r="L549" s="150" t="s">
        <v>3042</v>
      </c>
      <c r="M549" s="59" t="e">
        <f t="shared" si="125"/>
        <v>#N/A</v>
      </c>
      <c r="N549" s="59" t="str">
        <f t="shared" si="117"/>
        <v>ADD</v>
      </c>
      <c r="O549" s="59"/>
      <c r="P549" s="59" t="str">
        <f t="shared" si="118"/>
        <v>ADD</v>
      </c>
      <c r="Q549" s="151" t="str">
        <f>VLOOKUP(L549,'SAP Data'!$A$7:$B$1304,2,FALSE)</f>
        <v>TRUCKING AND HAULING</v>
      </c>
      <c r="S549" s="165" t="s">
        <v>2045</v>
      </c>
      <c r="T549" s="164" t="s">
        <v>2046</v>
      </c>
      <c r="U549" s="16" t="str">
        <f t="shared" si="126"/>
        <v>502170</v>
      </c>
      <c r="V549" s="174" t="s">
        <v>3741</v>
      </c>
      <c r="W549" s="175" t="s">
        <v>3741</v>
      </c>
      <c r="X549" s="264" t="e">
        <f t="shared" si="127"/>
        <v>#N/A</v>
      </c>
    </row>
    <row r="550" spans="1:24" x14ac:dyDescent="0.25">
      <c r="A550" s="164" t="s">
        <v>1457</v>
      </c>
      <c r="B550" s="16">
        <v>13</v>
      </c>
      <c r="C550" s="165" t="s">
        <v>1458</v>
      </c>
      <c r="E550" s="179" t="s">
        <v>2469</v>
      </c>
      <c r="F550" s="59" t="str">
        <f t="shared" si="119"/>
        <v>236101</v>
      </c>
      <c r="G550" s="180">
        <f t="shared" si="124"/>
        <v>0</v>
      </c>
      <c r="H550" s="59" t="str">
        <f t="shared" si="120"/>
        <v>ADD</v>
      </c>
      <c r="I550" s="59" t="str">
        <f>IF(H550="ADD",VLOOKUP(F550,'SAP Data'!$A$12:$B$1295,2,FALSE),"")</f>
        <v>FRAN TAX - PORTLAND</v>
      </c>
      <c r="J550" s="59" t="s">
        <v>3465</v>
      </c>
      <c r="K550" s="181" t="str">
        <f t="shared" si="121"/>
        <v>N/A - Gets captured under 500171</v>
      </c>
      <c r="L550" s="150" t="s">
        <v>3043</v>
      </c>
      <c r="M550" s="59" t="e">
        <f t="shared" si="125"/>
        <v>#N/A</v>
      </c>
      <c r="N550" s="59" t="str">
        <f t="shared" si="117"/>
        <v>ADD</v>
      </c>
      <c r="O550" s="59"/>
      <c r="P550" s="59" t="str">
        <f t="shared" si="118"/>
        <v>ADD</v>
      </c>
      <c r="Q550" s="151" t="str">
        <f>VLOOKUP(L550,'SAP Data'!$A$7:$B$1304,2,FALSE)</f>
        <v>SIDEBOOM</v>
      </c>
      <c r="S550" s="165" t="s">
        <v>2047</v>
      </c>
      <c r="T550" s="164" t="s">
        <v>2048</v>
      </c>
      <c r="U550" s="16" t="str">
        <f t="shared" si="126"/>
        <v>502171</v>
      </c>
      <c r="V550" s="174" t="s">
        <v>3741</v>
      </c>
      <c r="W550" s="175" t="s">
        <v>3741</v>
      </c>
      <c r="X550" s="264" t="e">
        <f t="shared" si="127"/>
        <v>#N/A</v>
      </c>
    </row>
    <row r="551" spans="1:24" x14ac:dyDescent="0.25">
      <c r="A551" s="164" t="s">
        <v>1460</v>
      </c>
      <c r="B551" s="16">
        <v>13</v>
      </c>
      <c r="C551" s="165" t="s">
        <v>1458</v>
      </c>
      <c r="E551" s="179" t="s">
        <v>2471</v>
      </c>
      <c r="F551" s="59" t="str">
        <f t="shared" si="119"/>
        <v>236102</v>
      </c>
      <c r="G551" s="180">
        <f t="shared" si="124"/>
        <v>0</v>
      </c>
      <c r="H551" s="59" t="str">
        <f t="shared" si="120"/>
        <v>ADD</v>
      </c>
      <c r="I551" s="59" t="str">
        <f>IF(H551="ADD",VLOOKUP(F551,'SAP Data'!$A$12:$B$1295,2,FALSE),"")</f>
        <v>FRAN TAX - ALBANY</v>
      </c>
      <c r="J551" s="59" t="s">
        <v>3465</v>
      </c>
      <c r="K551" s="181" t="str">
        <f t="shared" si="121"/>
        <v>N/A - Gets captured under 500171</v>
      </c>
      <c r="L551" s="150" t="s">
        <v>3044</v>
      </c>
      <c r="M551" s="59" t="e">
        <f t="shared" si="125"/>
        <v>#N/A</v>
      </c>
      <c r="N551" s="59" t="str">
        <f t="shared" ref="N551:N615" si="132">IFERROR(M551,"ADD")</f>
        <v>ADD</v>
      </c>
      <c r="O551" s="59"/>
      <c r="P551" s="59" t="str">
        <f t="shared" ref="P551:P615" si="133">IF(O551&gt;0,O551,N551)</f>
        <v>ADD</v>
      </c>
      <c r="Q551" s="151" t="str">
        <f>VLOOKUP(L551,'SAP Data'!$A$7:$B$1304,2,FALSE)</f>
        <v>TRACKHOE</v>
      </c>
      <c r="S551" s="165" t="s">
        <v>2049</v>
      </c>
      <c r="T551" s="164" t="s">
        <v>2050</v>
      </c>
      <c r="U551" s="16" t="str">
        <f t="shared" si="126"/>
        <v>502180</v>
      </c>
      <c r="V551" s="174" t="s">
        <v>3741</v>
      </c>
      <c r="W551" s="175" t="s">
        <v>3741</v>
      </c>
      <c r="X551" s="264" t="e">
        <f t="shared" si="127"/>
        <v>#N/A</v>
      </c>
    </row>
    <row r="552" spans="1:24" x14ac:dyDescent="0.25">
      <c r="A552" s="164" t="s">
        <v>1462</v>
      </c>
      <c r="B552" s="16">
        <v>13</v>
      </c>
      <c r="C552" s="165" t="s">
        <v>1463</v>
      </c>
      <c r="E552" s="179" t="s">
        <v>2473</v>
      </c>
      <c r="F552" s="59" t="str">
        <f t="shared" si="119"/>
        <v>236103</v>
      </c>
      <c r="G552" s="180">
        <f t="shared" si="124"/>
        <v>0</v>
      </c>
      <c r="H552" s="59" t="str">
        <f t="shared" si="120"/>
        <v>ADD</v>
      </c>
      <c r="I552" s="59" t="str">
        <f>IF(H552="ADD",VLOOKUP(F552,'SAP Data'!$A$12:$B$1295,2,FALSE),"")</f>
        <v>FRAN TAX - AURORA</v>
      </c>
      <c r="J552" s="59" t="s">
        <v>3465</v>
      </c>
      <c r="K552" s="181" t="str">
        <f t="shared" si="121"/>
        <v>N/A - Gets captured under 500171</v>
      </c>
      <c r="L552" s="150" t="s">
        <v>3045</v>
      </c>
      <c r="M552" s="59" t="e">
        <f t="shared" si="125"/>
        <v>#N/A</v>
      </c>
      <c r="N552" s="59" t="str">
        <f t="shared" si="132"/>
        <v>ADD</v>
      </c>
      <c r="O552" s="59"/>
      <c r="P552" s="59" t="str">
        <f t="shared" si="133"/>
        <v>ADD</v>
      </c>
      <c r="Q552" s="151" t="str">
        <f>VLOOKUP(L552,'SAP Data'!$A$7:$B$1304,2,FALSE)</f>
        <v>INSPECTION</v>
      </c>
      <c r="S552" s="165" t="s">
        <v>2051</v>
      </c>
      <c r="T552" s="164" t="s">
        <v>2052</v>
      </c>
      <c r="U552" s="16" t="str">
        <f t="shared" si="126"/>
        <v>502185</v>
      </c>
      <c r="V552" s="174" t="s">
        <v>3741</v>
      </c>
      <c r="W552" s="175" t="s">
        <v>3741</v>
      </c>
      <c r="X552" s="264" t="e">
        <f t="shared" si="127"/>
        <v>#N/A</v>
      </c>
    </row>
    <row r="553" spans="1:24" x14ac:dyDescent="0.25">
      <c r="A553" s="164" t="s">
        <v>1465</v>
      </c>
      <c r="B553" s="16">
        <v>13</v>
      </c>
      <c r="C553" s="165" t="s">
        <v>1463</v>
      </c>
      <c r="E553" s="179" t="s">
        <v>2475</v>
      </c>
      <c r="F553" s="59" t="str">
        <f t="shared" si="119"/>
        <v>236104</v>
      </c>
      <c r="G553" s="180">
        <f t="shared" si="124"/>
        <v>0</v>
      </c>
      <c r="H553" s="59" t="str">
        <f t="shared" si="120"/>
        <v>ADD</v>
      </c>
      <c r="I553" s="59" t="str">
        <f>IF(H553="ADD",VLOOKUP(F553,'SAP Data'!$A$12:$B$1295,2,FALSE),"")</f>
        <v>FRAN TAX - CORVALLIS</v>
      </c>
      <c r="J553" s="59" t="s">
        <v>3465</v>
      </c>
      <c r="K553" s="181" t="str">
        <f t="shared" si="121"/>
        <v>N/A - Gets captured under 500171</v>
      </c>
      <c r="L553" s="150" t="s">
        <v>3046</v>
      </c>
      <c r="M553" s="59" t="e">
        <f t="shared" si="125"/>
        <v>#N/A</v>
      </c>
      <c r="N553" s="59" t="str">
        <f t="shared" si="132"/>
        <v>ADD</v>
      </c>
      <c r="O553" s="59"/>
      <c r="P553" s="59" t="str">
        <f t="shared" si="133"/>
        <v>ADD</v>
      </c>
      <c r="Q553" s="151" t="str">
        <f>VLOOKUP(L553,'SAP Data'!$A$7:$B$1304,2,FALSE)</f>
        <v>CONTROLS INSTALLATIO</v>
      </c>
      <c r="S553" s="165" t="s">
        <v>2053</v>
      </c>
      <c r="T553" s="164" t="s">
        <v>2054</v>
      </c>
      <c r="U553" s="16" t="str">
        <f t="shared" si="126"/>
        <v>502195</v>
      </c>
      <c r="V553" s="174" t="s">
        <v>3741</v>
      </c>
      <c r="W553" s="175" t="s">
        <v>3741</v>
      </c>
      <c r="X553" s="264" t="e">
        <f t="shared" si="127"/>
        <v>#N/A</v>
      </c>
    </row>
    <row r="554" spans="1:24" x14ac:dyDescent="0.25">
      <c r="A554" s="164" t="s">
        <v>1467</v>
      </c>
      <c r="B554" s="16">
        <v>13</v>
      </c>
      <c r="C554" s="165" t="s">
        <v>1468</v>
      </c>
      <c r="E554" s="179" t="s">
        <v>2477</v>
      </c>
      <c r="F554" s="59" t="str">
        <f t="shared" si="119"/>
        <v>236105</v>
      </c>
      <c r="G554" s="180">
        <f t="shared" si="124"/>
        <v>0</v>
      </c>
      <c r="H554" s="59" t="str">
        <f t="shared" si="120"/>
        <v>ADD</v>
      </c>
      <c r="I554" s="59" t="str">
        <f>IF(H554="ADD",VLOOKUP(F554,'SAP Data'!$A$12:$B$1295,2,FALSE),"")</f>
        <v>FRAN TAX - FAIRVIEW</v>
      </c>
      <c r="J554" s="59" t="s">
        <v>3465</v>
      </c>
      <c r="K554" s="181" t="str">
        <f t="shared" si="121"/>
        <v>N/A - Gets captured under 500171</v>
      </c>
      <c r="L554" s="150" t="s">
        <v>3047</v>
      </c>
      <c r="M554" s="59" t="e">
        <f t="shared" si="125"/>
        <v>#N/A</v>
      </c>
      <c r="N554" s="59" t="str">
        <f t="shared" si="132"/>
        <v>ADD</v>
      </c>
      <c r="O554" s="59"/>
      <c r="P554" s="59" t="str">
        <f t="shared" si="133"/>
        <v>ADD</v>
      </c>
      <c r="Q554" s="151" t="str">
        <f>VLOOKUP(L554,'SAP Data'!$A$7:$B$1304,2,FALSE)</f>
        <v>BID MAIN WORK</v>
      </c>
      <c r="S554" s="165" t="s">
        <v>2055</v>
      </c>
      <c r="T554" s="164" t="s">
        <v>2056</v>
      </c>
      <c r="U554" s="16" t="str">
        <f t="shared" si="126"/>
        <v>502199</v>
      </c>
      <c r="V554" s="174" t="s">
        <v>3741</v>
      </c>
      <c r="W554" s="175" t="s">
        <v>3741</v>
      </c>
      <c r="X554" s="264" t="e">
        <f t="shared" si="127"/>
        <v>#N/A</v>
      </c>
    </row>
    <row r="555" spans="1:24" x14ac:dyDescent="0.25">
      <c r="A555" s="164" t="s">
        <v>1470</v>
      </c>
      <c r="B555" s="16">
        <v>13</v>
      </c>
      <c r="C555" s="165" t="s">
        <v>1468</v>
      </c>
      <c r="E555" s="179" t="s">
        <v>2479</v>
      </c>
      <c r="F555" s="59" t="str">
        <f t="shared" si="119"/>
        <v>236106</v>
      </c>
      <c r="G555" s="180">
        <f t="shared" si="124"/>
        <v>0</v>
      </c>
      <c r="H555" s="59" t="str">
        <f t="shared" si="120"/>
        <v>ADD</v>
      </c>
      <c r="I555" s="59" t="str">
        <f>IF(H555="ADD",VLOOKUP(F555,'SAP Data'!$A$12:$B$1295,2,FALSE),"")</f>
        <v>FRAN TAX - GERVAIS</v>
      </c>
      <c r="J555" s="59" t="s">
        <v>3465</v>
      </c>
      <c r="K555" s="181" t="str">
        <f t="shared" si="121"/>
        <v>N/A - Gets captured under 500171</v>
      </c>
      <c r="L555" s="150" t="s">
        <v>3048</v>
      </c>
      <c r="M555" s="59" t="e">
        <f t="shared" si="125"/>
        <v>#N/A</v>
      </c>
      <c r="N555" s="59" t="str">
        <f t="shared" si="132"/>
        <v>ADD</v>
      </c>
      <c r="O555" s="59"/>
      <c r="P555" s="59" t="str">
        <f t="shared" si="133"/>
        <v>ADD</v>
      </c>
      <c r="Q555" s="151" t="str">
        <f>VLOOKUP(L555,'SAP Data'!$A$7:$B$1304,2,FALSE)</f>
        <v>DIRECTIONAL BORE</v>
      </c>
      <c r="S555" s="165" t="s">
        <v>2057</v>
      </c>
      <c r="T555" s="164" t="s">
        <v>2058</v>
      </c>
      <c r="U555" s="16" t="str">
        <f t="shared" si="126"/>
        <v>502200</v>
      </c>
      <c r="V555" s="174" t="s">
        <v>3741</v>
      </c>
      <c r="W555" s="175" t="s">
        <v>3741</v>
      </c>
      <c r="X555" s="264" t="e">
        <f t="shared" si="127"/>
        <v>#N/A</v>
      </c>
    </row>
    <row r="556" spans="1:24" x14ac:dyDescent="0.25">
      <c r="A556" s="164" t="s">
        <v>1523</v>
      </c>
      <c r="B556" s="16">
        <v>23</v>
      </c>
      <c r="C556" s="165" t="s">
        <v>1524</v>
      </c>
      <c r="E556" s="179" t="s">
        <v>2481</v>
      </c>
      <c r="F556" s="59" t="str">
        <f t="shared" ref="F556:F619" si="134">RIGHT(E556,6)</f>
        <v>236107</v>
      </c>
      <c r="G556" s="180">
        <f t="shared" si="124"/>
        <v>0</v>
      </c>
      <c r="H556" s="59" t="str">
        <f t="shared" ref="H556:H619" si="135">IF(G556=0,"ADD","")</f>
        <v>ADD</v>
      </c>
      <c r="I556" s="59" t="str">
        <f>IF(H556="ADD",VLOOKUP(F556,'SAP Data'!$A$12:$B$1295,2,FALSE),"")</f>
        <v>FRAN TAX - HUBBARD</v>
      </c>
      <c r="J556" s="59" t="s">
        <v>3465</v>
      </c>
      <c r="K556" s="181" t="str">
        <f t="shared" ref="K556:K619" si="136">IF(G556&gt;0,G556,J556)</f>
        <v>N/A - Gets captured under 500171</v>
      </c>
      <c r="L556" s="150" t="s">
        <v>3049</v>
      </c>
      <c r="M556" s="59" t="e">
        <f t="shared" si="125"/>
        <v>#N/A</v>
      </c>
      <c r="N556" s="59" t="str">
        <f t="shared" si="132"/>
        <v>ADD</v>
      </c>
      <c r="O556" s="59"/>
      <c r="P556" s="59" t="str">
        <f t="shared" si="133"/>
        <v>ADD</v>
      </c>
      <c r="Q556" s="151" t="str">
        <f>VLOOKUP(L556,'SAP Data'!$A$7:$B$1304,2,FALSE)</f>
        <v>FENCING</v>
      </c>
      <c r="S556" s="165" t="s">
        <v>2059</v>
      </c>
      <c r="T556" s="164" t="s">
        <v>2060</v>
      </c>
      <c r="U556" s="16" t="str">
        <f t="shared" si="126"/>
        <v>502220</v>
      </c>
      <c r="V556" s="174" t="s">
        <v>3741</v>
      </c>
      <c r="W556" s="175" t="s">
        <v>3741</v>
      </c>
      <c r="X556" s="264" t="e">
        <f t="shared" si="127"/>
        <v>#N/A</v>
      </c>
    </row>
    <row r="557" spans="1:24" x14ac:dyDescent="0.25">
      <c r="A557" s="164" t="s">
        <v>1526</v>
      </c>
      <c r="B557" s="16">
        <v>23</v>
      </c>
      <c r="C557" s="165" t="s">
        <v>1527</v>
      </c>
      <c r="E557" s="179" t="s">
        <v>2483</v>
      </c>
      <c r="F557" s="59" t="str">
        <f t="shared" si="134"/>
        <v>236108</v>
      </c>
      <c r="G557" s="180">
        <f t="shared" si="124"/>
        <v>0</v>
      </c>
      <c r="H557" s="59" t="str">
        <f t="shared" si="135"/>
        <v>ADD</v>
      </c>
      <c r="I557" s="59" t="str">
        <f>IF(H557="ADD",VLOOKUP(F557,'SAP Data'!$A$12:$B$1295,2,FALSE),"")</f>
        <v>FRAN TAX - LEBANON</v>
      </c>
      <c r="J557" s="59" t="s">
        <v>3465</v>
      </c>
      <c r="K557" s="181" t="str">
        <f t="shared" si="136"/>
        <v>N/A - Gets captured under 500171</v>
      </c>
      <c r="L557" s="150" t="s">
        <v>3050</v>
      </c>
      <c r="M557" s="59" t="e">
        <f t="shared" si="125"/>
        <v>#N/A</v>
      </c>
      <c r="N557" s="59" t="str">
        <f t="shared" si="132"/>
        <v>ADD</v>
      </c>
      <c r="O557" s="59"/>
      <c r="P557" s="59" t="str">
        <f t="shared" si="133"/>
        <v>ADD</v>
      </c>
      <c r="Q557" s="151" t="str">
        <f>VLOOKUP(L557,'SAP Data'!$A$7:$B$1304,2,FALSE)</f>
        <v>WELDING</v>
      </c>
      <c r="S557" s="165" t="s">
        <v>2061</v>
      </c>
      <c r="T557" s="164" t="s">
        <v>2062</v>
      </c>
      <c r="U557" s="16" t="str">
        <f t="shared" si="126"/>
        <v>502300</v>
      </c>
      <c r="V557" s="174" t="s">
        <v>3741</v>
      </c>
      <c r="W557" s="175" t="s">
        <v>3741</v>
      </c>
      <c r="X557" s="264" t="e">
        <f t="shared" si="127"/>
        <v>#N/A</v>
      </c>
    </row>
    <row r="558" spans="1:24" x14ac:dyDescent="0.25">
      <c r="A558" s="164" t="s">
        <v>1529</v>
      </c>
      <c r="B558" s="16">
        <v>23</v>
      </c>
      <c r="C558" s="165" t="s">
        <v>1530</v>
      </c>
      <c r="E558" s="179" t="s">
        <v>2485</v>
      </c>
      <c r="F558" s="59" t="str">
        <f t="shared" si="134"/>
        <v>236109</v>
      </c>
      <c r="G558" s="180">
        <f t="shared" si="124"/>
        <v>0</v>
      </c>
      <c r="H558" s="59" t="str">
        <f t="shared" si="135"/>
        <v>ADD</v>
      </c>
      <c r="I558" s="59" t="str">
        <f>IF(H558="ADD",VLOOKUP(F558,'SAP Data'!$A$12:$B$1295,2,FALSE),"")</f>
        <v>FRAN TAX - MILWAUKIE</v>
      </c>
      <c r="J558" s="59" t="s">
        <v>3465</v>
      </c>
      <c r="K558" s="181" t="str">
        <f t="shared" si="136"/>
        <v>N/A - Gets captured under 500171</v>
      </c>
      <c r="L558" s="150" t="s">
        <v>3051</v>
      </c>
      <c r="M558" s="59" t="e">
        <f t="shared" si="125"/>
        <v>#N/A</v>
      </c>
      <c r="N558" s="59" t="str">
        <f t="shared" si="132"/>
        <v>ADD</v>
      </c>
      <c r="O558" s="59"/>
      <c r="P558" s="59" t="str">
        <f t="shared" si="133"/>
        <v>ADD</v>
      </c>
      <c r="Q558" s="151" t="str">
        <f>VLOOKUP(L558,'SAP Data'!$A$7:$B$1304,2,FALSE)</f>
        <v>CONCRETE PAVING</v>
      </c>
      <c r="S558" s="165" t="s">
        <v>2063</v>
      </c>
      <c r="T558" s="164" t="s">
        <v>2064</v>
      </c>
      <c r="U558" s="16" t="str">
        <f t="shared" si="126"/>
        <v>502302</v>
      </c>
      <c r="V558" s="174" t="s">
        <v>3741</v>
      </c>
      <c r="W558" s="175" t="s">
        <v>3741</v>
      </c>
      <c r="X558" s="264" t="e">
        <f t="shared" si="127"/>
        <v>#N/A</v>
      </c>
    </row>
    <row r="559" spans="1:24" x14ac:dyDescent="0.25">
      <c r="A559" s="164" t="s">
        <v>1532</v>
      </c>
      <c r="B559" s="16">
        <v>16</v>
      </c>
      <c r="C559" s="165" t="s">
        <v>1533</v>
      </c>
      <c r="E559" s="179" t="s">
        <v>2487</v>
      </c>
      <c r="F559" s="59" t="str">
        <f t="shared" si="134"/>
        <v>236110</v>
      </c>
      <c r="G559" s="180">
        <f t="shared" si="124"/>
        <v>0</v>
      </c>
      <c r="H559" s="59" t="str">
        <f t="shared" si="135"/>
        <v>ADD</v>
      </c>
      <c r="I559" s="59" t="str">
        <f>IF(H559="ADD",VLOOKUP(F559,'SAP Data'!$A$12:$B$1295,2,FALSE),"")</f>
        <v>FRANTAX - MT ANGEL</v>
      </c>
      <c r="J559" s="59" t="s">
        <v>3465</v>
      </c>
      <c r="K559" s="181" t="str">
        <f t="shared" si="136"/>
        <v>N/A - Gets captured under 500171</v>
      </c>
      <c r="L559" s="150" t="s">
        <v>3052</v>
      </c>
      <c r="M559" s="59" t="e">
        <f t="shared" si="125"/>
        <v>#N/A</v>
      </c>
      <c r="N559" s="59" t="str">
        <f t="shared" si="132"/>
        <v>ADD</v>
      </c>
      <c r="O559" s="59"/>
      <c r="P559" s="59" t="str">
        <f t="shared" si="133"/>
        <v>ADD</v>
      </c>
      <c r="Q559" s="151" t="str">
        <f>VLOOKUP(L559,'SAP Data'!$A$7:$B$1304,2,FALSE)</f>
        <v>OTHER CONTRACTING</v>
      </c>
      <c r="S559" s="165" t="s">
        <v>2065</v>
      </c>
      <c r="T559" s="164" t="s">
        <v>2066</v>
      </c>
      <c r="U559" s="16" t="str">
        <f t="shared" si="126"/>
        <v>502330</v>
      </c>
      <c r="V559" s="174" t="s">
        <v>3741</v>
      </c>
      <c r="W559" s="175" t="s">
        <v>3741</v>
      </c>
      <c r="X559" s="264" t="e">
        <f t="shared" si="127"/>
        <v>#N/A</v>
      </c>
    </row>
    <row r="560" spans="1:24" x14ac:dyDescent="0.25">
      <c r="A560" s="164" t="s">
        <v>1271</v>
      </c>
      <c r="B560" s="16">
        <v>29</v>
      </c>
      <c r="C560" s="165" t="s">
        <v>1272</v>
      </c>
      <c r="E560" s="179" t="s">
        <v>2489</v>
      </c>
      <c r="F560" s="59" t="str">
        <f t="shared" si="134"/>
        <v>236111</v>
      </c>
      <c r="G560" s="180">
        <f t="shared" si="124"/>
        <v>0</v>
      </c>
      <c r="H560" s="59" t="str">
        <f t="shared" si="135"/>
        <v>ADD</v>
      </c>
      <c r="I560" s="59" t="str">
        <f>IF(H560="ADD",VLOOKUP(F560,'SAP Data'!$A$12:$B$1295,2,FALSE),"")</f>
        <v>FRAN TAX - SALEM</v>
      </c>
      <c r="J560" s="59" t="s">
        <v>3465</v>
      </c>
      <c r="K560" s="181" t="str">
        <f t="shared" si="136"/>
        <v>N/A - Gets captured under 500171</v>
      </c>
      <c r="L560" s="150" t="s">
        <v>3053</v>
      </c>
      <c r="M560" s="59" t="e">
        <f t="shared" si="125"/>
        <v>#N/A</v>
      </c>
      <c r="N560" s="59" t="str">
        <f t="shared" si="132"/>
        <v>ADD</v>
      </c>
      <c r="O560" s="59"/>
      <c r="P560" s="59" t="str">
        <f t="shared" si="133"/>
        <v>ADD</v>
      </c>
      <c r="Q560" s="151" t="str">
        <f>VLOOKUP(L560,'SAP Data'!$A$7:$B$1304,2,FALSE)</f>
        <v>CONTRACT CONS LABOR</v>
      </c>
      <c r="S560" s="165" t="s">
        <v>2067</v>
      </c>
      <c r="T560" s="164" t="s">
        <v>2068</v>
      </c>
      <c r="U560" s="16" t="str">
        <f t="shared" si="126"/>
        <v>502357</v>
      </c>
      <c r="V560" s="174" t="s">
        <v>3741</v>
      </c>
      <c r="W560" s="175" t="s">
        <v>3741</v>
      </c>
      <c r="X560" s="264" t="e">
        <f t="shared" si="127"/>
        <v>#N/A</v>
      </c>
    </row>
    <row r="561" spans="1:24" x14ac:dyDescent="0.25">
      <c r="A561" s="164" t="s">
        <v>1388</v>
      </c>
      <c r="B561" s="16">
        <v>29</v>
      </c>
      <c r="C561" s="165" t="s">
        <v>1272</v>
      </c>
      <c r="E561" s="179" t="s">
        <v>2491</v>
      </c>
      <c r="F561" s="59" t="str">
        <f t="shared" si="134"/>
        <v>236112</v>
      </c>
      <c r="G561" s="180">
        <f t="shared" si="124"/>
        <v>0</v>
      </c>
      <c r="H561" s="59" t="str">
        <f t="shared" si="135"/>
        <v>ADD</v>
      </c>
      <c r="I561" s="59" t="str">
        <f>IF(H561="ADD",VLOOKUP(F561,'SAP Data'!$A$12:$B$1295,2,FALSE),"")</f>
        <v>FRANTAX - SILVERTON</v>
      </c>
      <c r="J561" s="59" t="s">
        <v>3465</v>
      </c>
      <c r="K561" s="181" t="str">
        <f t="shared" si="136"/>
        <v>N/A - Gets captured under 500171</v>
      </c>
      <c r="L561" s="150" t="s">
        <v>3054</v>
      </c>
      <c r="M561" s="59" t="e">
        <f t="shared" si="125"/>
        <v>#N/A</v>
      </c>
      <c r="N561" s="59" t="str">
        <f t="shared" si="132"/>
        <v>ADD</v>
      </c>
      <c r="O561" s="59"/>
      <c r="P561" s="59" t="str">
        <f t="shared" si="133"/>
        <v>ADD</v>
      </c>
      <c r="Q561" s="151" t="str">
        <f>VLOOKUP(L561,'SAP Data'!$A$7:$B$1304,2,FALSE)</f>
        <v>VACUUM TRUCK</v>
      </c>
      <c r="S561" s="165" t="s">
        <v>3515</v>
      </c>
      <c r="T561" s="164" t="s">
        <v>3516</v>
      </c>
      <c r="U561" s="16" t="str">
        <f t="shared" si="126"/>
        <v>502360</v>
      </c>
      <c r="V561" s="174" t="s">
        <v>3741</v>
      </c>
      <c r="W561" s="175" t="s">
        <v>3741</v>
      </c>
      <c r="X561" s="264" t="e">
        <f t="shared" si="127"/>
        <v>#N/A</v>
      </c>
    </row>
    <row r="562" spans="1:24" x14ac:dyDescent="0.25">
      <c r="A562" s="164" t="s">
        <v>1390</v>
      </c>
      <c r="B562" s="16">
        <v>7</v>
      </c>
      <c r="C562" s="165" t="s">
        <v>1391</v>
      </c>
      <c r="E562" s="179" t="s">
        <v>2493</v>
      </c>
      <c r="F562" s="59" t="str">
        <f t="shared" si="134"/>
        <v>236113</v>
      </c>
      <c r="G562" s="180">
        <f t="shared" si="124"/>
        <v>0</v>
      </c>
      <c r="H562" s="59" t="str">
        <f t="shared" si="135"/>
        <v>ADD</v>
      </c>
      <c r="I562" s="59" t="str">
        <f>IF(H562="ADD",VLOOKUP(F562,'SAP Data'!$A$12:$B$1295,2,FALSE),"")</f>
        <v>FRAN TAX - TROUTDALE</v>
      </c>
      <c r="J562" s="59" t="s">
        <v>3465</v>
      </c>
      <c r="K562" s="181" t="str">
        <f t="shared" si="136"/>
        <v>N/A - Gets captured under 500171</v>
      </c>
      <c r="L562" s="150" t="s">
        <v>3055</v>
      </c>
      <c r="M562" s="59" t="e">
        <f t="shared" si="125"/>
        <v>#N/A</v>
      </c>
      <c r="N562" s="59" t="str">
        <f t="shared" si="132"/>
        <v>ADD</v>
      </c>
      <c r="O562" s="59"/>
      <c r="P562" s="59" t="str">
        <f t="shared" si="133"/>
        <v>ADD</v>
      </c>
      <c r="Q562" s="151" t="str">
        <f>VLOOKUP(L562,'SAP Data'!$A$7:$B$1304,2,FALSE)</f>
        <v>DUMP TRUCK</v>
      </c>
      <c r="S562" s="165" t="s">
        <v>3517</v>
      </c>
      <c r="T562" s="164" t="s">
        <v>3518</v>
      </c>
      <c r="U562" s="16" t="str">
        <f t="shared" si="126"/>
        <v>502362</v>
      </c>
      <c r="V562" s="174" t="s">
        <v>3741</v>
      </c>
      <c r="W562" s="175" t="s">
        <v>3741</v>
      </c>
      <c r="X562" s="264" t="e">
        <f t="shared" si="127"/>
        <v>#N/A</v>
      </c>
    </row>
    <row r="563" spans="1:24" x14ac:dyDescent="0.25">
      <c r="A563" s="164">
        <v>254003</v>
      </c>
      <c r="B563" s="16">
        <v>7</v>
      </c>
      <c r="C563" s="165" t="s">
        <v>3818</v>
      </c>
      <c r="E563" s="179" t="s">
        <v>2495</v>
      </c>
      <c r="F563" s="59" t="str">
        <f t="shared" si="134"/>
        <v>236114</v>
      </c>
      <c r="G563" s="180">
        <f t="shared" si="124"/>
        <v>0</v>
      </c>
      <c r="H563" s="59" t="str">
        <f t="shared" si="135"/>
        <v>ADD</v>
      </c>
      <c r="I563" s="59" t="str">
        <f>IF(H563="ADD",VLOOKUP(F563,'SAP Data'!$A$12:$B$1295,2,FALSE),"")</f>
        <v>FRAN TAX - WEST LINN</v>
      </c>
      <c r="J563" s="59" t="s">
        <v>3465</v>
      </c>
      <c r="K563" s="181" t="str">
        <f t="shared" si="136"/>
        <v>N/A - Gets captured under 500171</v>
      </c>
      <c r="L563" s="150" t="s">
        <v>3056</v>
      </c>
      <c r="M563" s="59" t="e">
        <f t="shared" si="125"/>
        <v>#N/A</v>
      </c>
      <c r="N563" s="59" t="str">
        <f t="shared" si="132"/>
        <v>ADD</v>
      </c>
      <c r="O563" s="59"/>
      <c r="P563" s="59" t="str">
        <f t="shared" si="133"/>
        <v>ADD</v>
      </c>
      <c r="Q563" s="151" t="str">
        <f>VLOOKUP(L563,'SAP Data'!$A$7:$B$1304,2,FALSE)</f>
        <v>FLAGGING</v>
      </c>
      <c r="S563" s="165" t="s">
        <v>2069</v>
      </c>
      <c r="T563" s="164" t="s">
        <v>2070</v>
      </c>
      <c r="U563" s="16" t="str">
        <f t="shared" si="126"/>
        <v>502390</v>
      </c>
      <c r="V563" s="174" t="s">
        <v>3741</v>
      </c>
      <c r="W563" s="175" t="s">
        <v>3741</v>
      </c>
      <c r="X563" s="264" t="e">
        <f t="shared" si="127"/>
        <v>#N/A</v>
      </c>
    </row>
    <row r="564" spans="1:24" x14ac:dyDescent="0.25">
      <c r="A564" s="164" t="s">
        <v>1393</v>
      </c>
      <c r="B564" s="16">
        <v>9</v>
      </c>
      <c r="C564" s="165" t="s">
        <v>1394</v>
      </c>
      <c r="E564" s="179" t="s">
        <v>2497</v>
      </c>
      <c r="F564" s="59" t="str">
        <f t="shared" si="134"/>
        <v>236115</v>
      </c>
      <c r="G564" s="180">
        <f t="shared" si="124"/>
        <v>0</v>
      </c>
      <c r="H564" s="59" t="str">
        <f t="shared" si="135"/>
        <v>ADD</v>
      </c>
      <c r="I564" s="59" t="str">
        <f>IF(H564="ADD",VLOOKUP(F564,'SAP Data'!$A$12:$B$1295,2,FALSE),"")</f>
        <v>FRAN TAX - WOODBURN</v>
      </c>
      <c r="J564" s="59" t="s">
        <v>3465</v>
      </c>
      <c r="K564" s="181" t="str">
        <f t="shared" si="136"/>
        <v>N/A - Gets captured under 500171</v>
      </c>
      <c r="L564" s="150" t="s">
        <v>3057</v>
      </c>
      <c r="M564" s="59" t="e">
        <f t="shared" si="125"/>
        <v>#N/A</v>
      </c>
      <c r="N564" s="59" t="str">
        <f t="shared" si="132"/>
        <v>ADD</v>
      </c>
      <c r="O564" s="59"/>
      <c r="P564" s="59" t="str">
        <f t="shared" si="133"/>
        <v>ADD</v>
      </c>
      <c r="Q564" s="151" t="str">
        <f>VLOOKUP(L564,'SAP Data'!$A$7:$B$1304,2,FALSE)</f>
        <v>GEO LOGICAL  SVC</v>
      </c>
      <c r="S564" s="165" t="s">
        <v>2071</v>
      </c>
      <c r="T564" s="164" t="s">
        <v>2072</v>
      </c>
      <c r="U564" s="16" t="str">
        <f t="shared" si="126"/>
        <v>502400</v>
      </c>
      <c r="V564" s="174" t="s">
        <v>3741</v>
      </c>
      <c r="W564" s="175" t="s">
        <v>3741</v>
      </c>
      <c r="X564" s="264" t="e">
        <f t="shared" si="127"/>
        <v>#N/A</v>
      </c>
    </row>
    <row r="565" spans="1:24" x14ac:dyDescent="0.25">
      <c r="A565" s="164">
        <v>254101</v>
      </c>
      <c r="B565" s="16">
        <v>23</v>
      </c>
      <c r="C565" s="165" t="s">
        <v>3810</v>
      </c>
      <c r="E565" s="179" t="s">
        <v>2499</v>
      </c>
      <c r="F565" s="59" t="str">
        <f t="shared" si="134"/>
        <v>236117</v>
      </c>
      <c r="G565" s="180">
        <f t="shared" si="124"/>
        <v>0</v>
      </c>
      <c r="H565" s="59" t="str">
        <f t="shared" si="135"/>
        <v>ADD</v>
      </c>
      <c r="I565" s="59" t="str">
        <f>IF(H565="ADD",VLOOKUP(F565,'SAP Data'!$A$12:$B$1295,2,FALSE),"")</f>
        <v>FRAN TAX - BEAVERTON</v>
      </c>
      <c r="J565" s="59" t="s">
        <v>3465</v>
      </c>
      <c r="K565" s="181" t="str">
        <f t="shared" si="136"/>
        <v>N/A - Gets captured under 500171</v>
      </c>
      <c r="L565" s="150" t="s">
        <v>3058</v>
      </c>
      <c r="M565" s="59" t="e">
        <f t="shared" si="125"/>
        <v>#N/A</v>
      </c>
      <c r="N565" s="59" t="str">
        <f t="shared" si="132"/>
        <v>ADD</v>
      </c>
      <c r="O565" s="59"/>
      <c r="P565" s="59" t="str">
        <f t="shared" si="133"/>
        <v>ADD</v>
      </c>
      <c r="Q565" s="151" t="str">
        <f>VLOOKUP(L565,'SAP Data'!$A$7:$B$1304,2,FALSE)</f>
        <v>ASPHALT PAVING</v>
      </c>
      <c r="S565" s="165" t="s">
        <v>2073</v>
      </c>
      <c r="T565" s="164" t="s">
        <v>2074</v>
      </c>
      <c r="U565" s="16" t="str">
        <f t="shared" si="126"/>
        <v>502401</v>
      </c>
      <c r="V565" s="174" t="s">
        <v>3741</v>
      </c>
      <c r="W565" s="175" t="s">
        <v>3741</v>
      </c>
      <c r="X565" s="264" t="e">
        <f t="shared" si="127"/>
        <v>#N/A</v>
      </c>
    </row>
    <row r="566" spans="1:24" x14ac:dyDescent="0.25">
      <c r="A566" s="164">
        <v>254102</v>
      </c>
      <c r="B566" s="16">
        <v>23</v>
      </c>
      <c r="C566" s="165" t="s">
        <v>3812</v>
      </c>
      <c r="E566" s="179" t="s">
        <v>2501</v>
      </c>
      <c r="F566" s="59" t="str">
        <f t="shared" si="134"/>
        <v>236118</v>
      </c>
      <c r="G566" s="180">
        <f t="shared" si="124"/>
        <v>0</v>
      </c>
      <c r="H566" s="59" t="str">
        <f t="shared" si="135"/>
        <v>ADD</v>
      </c>
      <c r="I566" s="59" t="str">
        <f>IF(H566="ADD",VLOOKUP(F566,'SAP Data'!$A$12:$B$1295,2,FALSE),"")</f>
        <v>FRAN TAX - DALLAS</v>
      </c>
      <c r="J566" s="59" t="s">
        <v>3465</v>
      </c>
      <c r="K566" s="181" t="str">
        <f t="shared" si="136"/>
        <v>N/A - Gets captured under 500171</v>
      </c>
      <c r="L566" s="150" t="s">
        <v>3059</v>
      </c>
      <c r="M566" s="59" t="e">
        <f t="shared" si="125"/>
        <v>#N/A</v>
      </c>
      <c r="N566" s="59" t="str">
        <f t="shared" si="132"/>
        <v>ADD</v>
      </c>
      <c r="O566" s="59"/>
      <c r="P566" s="59" t="str">
        <f t="shared" si="133"/>
        <v>ADD</v>
      </c>
      <c r="Q566" s="151" t="str">
        <f>VLOOKUP(L566,'SAP Data'!$A$7:$B$1304,2,FALSE)</f>
        <v>PIPELINE CONSTRCTION</v>
      </c>
      <c r="S566" s="165" t="s">
        <v>2075</v>
      </c>
      <c r="T566" s="164" t="s">
        <v>2076</v>
      </c>
      <c r="U566" s="16" t="str">
        <f t="shared" si="126"/>
        <v>502466</v>
      </c>
      <c r="V566" s="174" t="s">
        <v>3741</v>
      </c>
      <c r="W566" s="175" t="s">
        <v>3741</v>
      </c>
      <c r="X566" s="264" t="e">
        <f t="shared" si="127"/>
        <v>#N/A</v>
      </c>
    </row>
    <row r="567" spans="1:24" x14ac:dyDescent="0.25">
      <c r="A567" s="164" t="s">
        <v>1396</v>
      </c>
      <c r="B567" s="16">
        <v>19</v>
      </c>
      <c r="C567" s="165" t="s">
        <v>1397</v>
      </c>
      <c r="E567" s="179" t="s">
        <v>2503</v>
      </c>
      <c r="F567" s="59" t="str">
        <f t="shared" si="134"/>
        <v>236119</v>
      </c>
      <c r="G567" s="180">
        <f t="shared" si="124"/>
        <v>0</v>
      </c>
      <c r="H567" s="59" t="str">
        <f t="shared" si="135"/>
        <v>ADD</v>
      </c>
      <c r="I567" s="59" t="str">
        <f>IF(H567="ADD",VLOOKUP(F567,'SAP Data'!$A$12:$B$1295,2,FALSE),"")</f>
        <v>FRAN TAX - MONMOUTH</v>
      </c>
      <c r="J567" s="59" t="s">
        <v>3465</v>
      </c>
      <c r="K567" s="181" t="str">
        <f t="shared" si="136"/>
        <v>N/A - Gets captured under 500171</v>
      </c>
      <c r="L567" s="150" t="s">
        <v>3060</v>
      </c>
      <c r="M567" s="59" t="e">
        <f t="shared" si="125"/>
        <v>#N/A</v>
      </c>
      <c r="N567" s="59" t="str">
        <f t="shared" si="132"/>
        <v>ADD</v>
      </c>
      <c r="O567" s="59"/>
      <c r="P567" s="59" t="str">
        <f t="shared" si="133"/>
        <v>ADD</v>
      </c>
      <c r="Q567" s="151" t="str">
        <f>VLOOKUP(L567,'SAP Data'!$A$7:$B$1304,2,FALSE)</f>
        <v>SAW CUTS</v>
      </c>
      <c r="S567" s="165" t="s">
        <v>2077</v>
      </c>
      <c r="T567" s="164" t="s">
        <v>2078</v>
      </c>
      <c r="U567" s="16" t="str">
        <f t="shared" si="126"/>
        <v>502500</v>
      </c>
      <c r="V567" s="174" t="s">
        <v>3741</v>
      </c>
      <c r="W567" s="175" t="s">
        <v>3741</v>
      </c>
      <c r="X567" s="264" t="e">
        <f t="shared" si="127"/>
        <v>#N/A</v>
      </c>
    </row>
    <row r="568" spans="1:24" x14ac:dyDescent="0.25">
      <c r="A568" s="164" t="s">
        <v>1399</v>
      </c>
      <c r="B568" s="16">
        <v>9</v>
      </c>
      <c r="C568" s="165" t="s">
        <v>1400</v>
      </c>
      <c r="E568" s="179" t="s">
        <v>2505</v>
      </c>
      <c r="F568" s="59" t="str">
        <f t="shared" si="134"/>
        <v>236120</v>
      </c>
      <c r="G568" s="180">
        <f t="shared" si="124"/>
        <v>0</v>
      </c>
      <c r="H568" s="59" t="str">
        <f t="shared" si="135"/>
        <v>ADD</v>
      </c>
      <c r="I568" s="59" t="str">
        <f>IF(H568="ADD",VLOOKUP(F568,'SAP Data'!$A$12:$B$1295,2,FALSE),"")</f>
        <v>FRAN TAX - INDEPENDE</v>
      </c>
      <c r="J568" s="59" t="s">
        <v>3465</v>
      </c>
      <c r="K568" s="181" t="str">
        <f t="shared" si="136"/>
        <v>N/A - Gets captured under 500171</v>
      </c>
      <c r="L568" s="150" t="s">
        <v>3061</v>
      </c>
      <c r="M568" s="59" t="e">
        <f t="shared" si="125"/>
        <v>#N/A</v>
      </c>
      <c r="N568" s="59" t="str">
        <f t="shared" si="132"/>
        <v>ADD</v>
      </c>
      <c r="O568" s="59"/>
      <c r="P568" s="59" t="str">
        <f t="shared" si="133"/>
        <v>ADD</v>
      </c>
      <c r="Q568" s="151" t="str">
        <f>VLOOKUP(L568,'SAP Data'!$A$7:$B$1304,2,FALSE)</f>
        <v>TRANSPORTATION SERVI</v>
      </c>
      <c r="S568" s="165" t="s">
        <v>2079</v>
      </c>
      <c r="T568" s="164" t="s">
        <v>2080</v>
      </c>
      <c r="U568" s="16" t="str">
        <f t="shared" si="126"/>
        <v>502600</v>
      </c>
      <c r="V568" s="174" t="s">
        <v>3741</v>
      </c>
      <c r="W568" s="175" t="s">
        <v>3741</v>
      </c>
      <c r="X568" s="264" t="e">
        <f t="shared" si="127"/>
        <v>#N/A</v>
      </c>
    </row>
    <row r="569" spans="1:24" x14ac:dyDescent="0.25">
      <c r="A569" s="164" t="s">
        <v>1402</v>
      </c>
      <c r="B569" s="16">
        <v>19</v>
      </c>
      <c r="C569" s="165" t="s">
        <v>1403</v>
      </c>
      <c r="E569" s="179" t="s">
        <v>2507</v>
      </c>
      <c r="F569" s="59" t="str">
        <f t="shared" si="134"/>
        <v>236121</v>
      </c>
      <c r="G569" s="180">
        <f t="shared" si="124"/>
        <v>0</v>
      </c>
      <c r="H569" s="59" t="str">
        <f t="shared" si="135"/>
        <v>ADD</v>
      </c>
      <c r="I569" s="59" t="str">
        <f>IF(H569="ADD",VLOOKUP(F569,'SAP Data'!$A$12:$B$1295,2,FALSE),"")</f>
        <v>FRANTAX - TUALATIN</v>
      </c>
      <c r="J569" s="59" t="s">
        <v>3465</v>
      </c>
      <c r="K569" s="181" t="str">
        <f t="shared" si="136"/>
        <v>N/A - Gets captured under 500171</v>
      </c>
      <c r="L569" s="150" t="s">
        <v>3062</v>
      </c>
      <c r="M569" s="59" t="e">
        <f t="shared" si="125"/>
        <v>#N/A</v>
      </c>
      <c r="N569" s="59" t="str">
        <f t="shared" si="132"/>
        <v>ADD</v>
      </c>
      <c r="O569" s="59"/>
      <c r="P569" s="59" t="str">
        <f t="shared" si="133"/>
        <v>ADD</v>
      </c>
      <c r="Q569" s="151" t="str">
        <f>VLOOKUP(L569,'SAP Data'!$A$7:$B$1304,2,FALSE)</f>
        <v>BENEFITS</v>
      </c>
      <c r="S569" s="165" t="s">
        <v>2081</v>
      </c>
      <c r="T569" s="164" t="s">
        <v>2082</v>
      </c>
      <c r="U569" s="16" t="str">
        <f t="shared" si="126"/>
        <v>502700</v>
      </c>
      <c r="V569" s="174" t="s">
        <v>3741</v>
      </c>
      <c r="W569" s="175" t="s">
        <v>3741</v>
      </c>
      <c r="X569" s="264" t="e">
        <f t="shared" si="127"/>
        <v>#N/A</v>
      </c>
    </row>
    <row r="570" spans="1:24" x14ac:dyDescent="0.25">
      <c r="A570" s="164" t="s">
        <v>1405</v>
      </c>
      <c r="B570" s="16">
        <v>19</v>
      </c>
      <c r="C570" s="165" t="s">
        <v>1406</v>
      </c>
      <c r="E570" s="179" t="s">
        <v>2509</v>
      </c>
      <c r="F570" s="59" t="str">
        <f t="shared" si="134"/>
        <v>236122</v>
      </c>
      <c r="G570" s="180">
        <f t="shared" si="124"/>
        <v>0</v>
      </c>
      <c r="H570" s="59" t="str">
        <f t="shared" si="135"/>
        <v>ADD</v>
      </c>
      <c r="I570" s="59" t="str">
        <f>IF(H570="ADD",VLOOKUP(F570,'SAP Data'!$A$12:$B$1295,2,FALSE),"")</f>
        <v>FRAN TAX - LAKE OSWE</v>
      </c>
      <c r="J570" s="59" t="s">
        <v>3465</v>
      </c>
      <c r="K570" s="181" t="str">
        <f t="shared" si="136"/>
        <v>N/A - Gets captured under 500171</v>
      </c>
      <c r="L570" s="150" t="s">
        <v>3063</v>
      </c>
      <c r="M570" s="59" t="e">
        <f t="shared" si="125"/>
        <v>#N/A</v>
      </c>
      <c r="N570" s="59" t="str">
        <f t="shared" si="132"/>
        <v>ADD</v>
      </c>
      <c r="O570" s="59"/>
      <c r="P570" s="59" t="str">
        <f t="shared" si="133"/>
        <v>ADD</v>
      </c>
      <c r="Q570" s="151" t="str">
        <f>VLOOKUP(L570,'SAP Data'!$A$7:$B$1304,2,FALSE)</f>
        <v>BENEFIT-ENHANCED401K</v>
      </c>
      <c r="S570" s="165" t="s">
        <v>2083</v>
      </c>
      <c r="T570" s="164" t="s">
        <v>2084</v>
      </c>
      <c r="U570" s="16" t="str">
        <f t="shared" si="126"/>
        <v>502800</v>
      </c>
      <c r="V570" s="174" t="s">
        <v>3741</v>
      </c>
      <c r="W570" s="175" t="s">
        <v>3741</v>
      </c>
      <c r="X570" s="264" t="e">
        <f t="shared" si="127"/>
        <v>#N/A</v>
      </c>
    </row>
    <row r="571" spans="1:24" x14ac:dyDescent="0.25">
      <c r="A571" s="164">
        <v>254121</v>
      </c>
      <c r="B571" s="16">
        <v>19</v>
      </c>
      <c r="C571" s="165" t="s">
        <v>3822</v>
      </c>
      <c r="E571" s="179" t="s">
        <v>2511</v>
      </c>
      <c r="F571" s="59" t="str">
        <f t="shared" si="134"/>
        <v>236123</v>
      </c>
      <c r="G571" s="180">
        <f t="shared" si="124"/>
        <v>0</v>
      </c>
      <c r="H571" s="59" t="str">
        <f t="shared" si="135"/>
        <v>ADD</v>
      </c>
      <c r="I571" s="59" t="str">
        <f>IF(H571="ADD",VLOOKUP(F571,'SAP Data'!$A$12:$B$1295,2,FALSE),"")</f>
        <v>FRAN TAX - NEWBERG</v>
      </c>
      <c r="J571" s="59" t="s">
        <v>3465</v>
      </c>
      <c r="K571" s="181" t="str">
        <f t="shared" si="136"/>
        <v>N/A - Gets captured under 500171</v>
      </c>
      <c r="L571" s="150" t="s">
        <v>3064</v>
      </c>
      <c r="M571" s="59" t="e">
        <f t="shared" si="125"/>
        <v>#N/A</v>
      </c>
      <c r="N571" s="59" t="str">
        <f t="shared" si="132"/>
        <v>ADD</v>
      </c>
      <c r="O571" s="59"/>
      <c r="P571" s="59" t="str">
        <f t="shared" si="133"/>
        <v>ADD</v>
      </c>
      <c r="Q571" s="151" t="str">
        <f>VLOOKUP(L571,'SAP Data'!$A$7:$B$1304,2,FALSE)</f>
        <v>RENTS AND LEASES</v>
      </c>
      <c r="S571" s="165" t="s">
        <v>2085</v>
      </c>
      <c r="T571" s="164" t="s">
        <v>2086</v>
      </c>
      <c r="U571" s="16" t="str">
        <f t="shared" si="126"/>
        <v>502900</v>
      </c>
      <c r="V571" s="174" t="s">
        <v>3741</v>
      </c>
      <c r="W571" s="175" t="s">
        <v>3741</v>
      </c>
      <c r="X571" s="264" t="e">
        <f t="shared" si="127"/>
        <v>#N/A</v>
      </c>
    </row>
    <row r="572" spans="1:24" x14ac:dyDescent="0.25">
      <c r="A572" s="164" t="s">
        <v>1408</v>
      </c>
      <c r="B572" s="16">
        <v>19</v>
      </c>
      <c r="C572" s="165" t="s">
        <v>1409</v>
      </c>
      <c r="E572" s="179" t="s">
        <v>2513</v>
      </c>
      <c r="F572" s="59" t="str">
        <f t="shared" si="134"/>
        <v>236124</v>
      </c>
      <c r="G572" s="180">
        <f t="shared" si="124"/>
        <v>0</v>
      </c>
      <c r="H572" s="59" t="str">
        <f t="shared" si="135"/>
        <v>ADD</v>
      </c>
      <c r="I572" s="59" t="str">
        <f>IF(H572="ADD",VLOOKUP(F572,'SAP Data'!$A$12:$B$1295,2,FALSE),"")</f>
        <v>FRAN TAX - SHERWOOD</v>
      </c>
      <c r="J572" s="59" t="s">
        <v>3465</v>
      </c>
      <c r="K572" s="181" t="str">
        <f t="shared" si="136"/>
        <v>N/A - Gets captured under 500171</v>
      </c>
      <c r="L572" s="150" t="s">
        <v>3065</v>
      </c>
      <c r="M572" s="59" t="e">
        <f t="shared" si="125"/>
        <v>#N/A</v>
      </c>
      <c r="N572" s="59" t="str">
        <f t="shared" si="132"/>
        <v>ADD</v>
      </c>
      <c r="O572" s="59"/>
      <c r="P572" s="59" t="str">
        <f t="shared" si="133"/>
        <v>ADD</v>
      </c>
      <c r="Q572" s="151" t="str">
        <f>VLOOKUP(L572,'SAP Data'!$A$7:$B$1304,2,FALSE)</f>
        <v>TOOLS AND EQUIP RENT</v>
      </c>
      <c r="S572" s="165" t="s">
        <v>2087</v>
      </c>
      <c r="T572" s="164" t="s">
        <v>2088</v>
      </c>
      <c r="U572" s="16" t="str">
        <f t="shared" si="126"/>
        <v>503000</v>
      </c>
      <c r="V572" s="174" t="s">
        <v>3741</v>
      </c>
      <c r="W572" s="175" t="s">
        <v>3741</v>
      </c>
      <c r="X572" s="264" t="e">
        <f t="shared" si="127"/>
        <v>#N/A</v>
      </c>
    </row>
    <row r="573" spans="1:24" x14ac:dyDescent="0.25">
      <c r="A573" s="164" t="s">
        <v>1411</v>
      </c>
      <c r="B573" s="16">
        <v>19</v>
      </c>
      <c r="C573" s="165" t="s">
        <v>1412</v>
      </c>
      <c r="E573" s="179" t="s">
        <v>2515</v>
      </c>
      <c r="F573" s="59" t="str">
        <f t="shared" si="134"/>
        <v>236125</v>
      </c>
      <c r="G573" s="180">
        <f t="shared" si="124"/>
        <v>0</v>
      </c>
      <c r="H573" s="59" t="str">
        <f t="shared" si="135"/>
        <v>ADD</v>
      </c>
      <c r="I573" s="59" t="str">
        <f>IF(H573="ADD",VLOOKUP(F573,'SAP Data'!$A$12:$B$1295,2,FALSE),"")</f>
        <v>FRAN TAX - HILLSBORO</v>
      </c>
      <c r="J573" s="59" t="s">
        <v>3465</v>
      </c>
      <c r="K573" s="181" t="str">
        <f t="shared" si="136"/>
        <v>N/A - Gets captured under 500171</v>
      </c>
      <c r="L573" s="150" t="s">
        <v>3066</v>
      </c>
      <c r="M573" s="59" t="e">
        <f t="shared" si="125"/>
        <v>#N/A</v>
      </c>
      <c r="N573" s="59" t="str">
        <f t="shared" si="132"/>
        <v>ADD</v>
      </c>
      <c r="O573" s="59"/>
      <c r="P573" s="59" t="str">
        <f t="shared" si="133"/>
        <v>ADD</v>
      </c>
      <c r="Q573" s="151" t="str">
        <f>VLOOKUP(L573,'SAP Data'!$A$7:$B$1304,2,FALSE)</f>
        <v>EASEMENTS</v>
      </c>
      <c r="S573" s="165" t="s">
        <v>2089</v>
      </c>
      <c r="T573" s="164" t="s">
        <v>2090</v>
      </c>
      <c r="U573" s="16" t="str">
        <f t="shared" si="126"/>
        <v>503100</v>
      </c>
      <c r="V573" s="174" t="s">
        <v>3741</v>
      </c>
      <c r="W573" s="175" t="s">
        <v>3741</v>
      </c>
      <c r="X573" s="264" t="e">
        <f t="shared" si="127"/>
        <v>#N/A</v>
      </c>
    </row>
    <row r="574" spans="1:24" x14ac:dyDescent="0.25">
      <c r="A574" s="164" t="s">
        <v>3574</v>
      </c>
      <c r="B574" s="16">
        <v>23</v>
      </c>
      <c r="C574" s="165" t="s">
        <v>3534</v>
      </c>
      <c r="E574" s="179" t="s">
        <v>2517</v>
      </c>
      <c r="F574" s="59" t="str">
        <f t="shared" si="134"/>
        <v>236128</v>
      </c>
      <c r="G574" s="180">
        <f t="shared" si="124"/>
        <v>0</v>
      </c>
      <c r="H574" s="59" t="str">
        <f t="shared" si="135"/>
        <v>ADD</v>
      </c>
      <c r="I574" s="59" t="str">
        <f>IF(H574="ADD",VLOOKUP(F574,'SAP Data'!$A$12:$B$1295,2,FALSE),"")</f>
        <v>FRAN TAX - FOREST GR</v>
      </c>
      <c r="J574" s="59" t="s">
        <v>3465</v>
      </c>
      <c r="K574" s="181" t="str">
        <f t="shared" si="136"/>
        <v>N/A - Gets captured under 500171</v>
      </c>
      <c r="L574" s="150" t="s">
        <v>3067</v>
      </c>
      <c r="M574" s="59" t="e">
        <f t="shared" si="125"/>
        <v>#N/A</v>
      </c>
      <c r="N574" s="59" t="str">
        <f t="shared" si="132"/>
        <v>ADD</v>
      </c>
      <c r="O574" s="59"/>
      <c r="P574" s="59" t="str">
        <f t="shared" si="133"/>
        <v>ADD</v>
      </c>
      <c r="Q574" s="151" t="str">
        <f>VLOOKUP(L574,'SAP Data'!$A$7:$B$1304,2,FALSE)</f>
        <v>LARGE EQUIPMENT RENT</v>
      </c>
      <c r="S574" s="165" t="s">
        <v>2091</v>
      </c>
      <c r="T574" s="164" t="s">
        <v>2092</v>
      </c>
      <c r="U574" s="16" t="str">
        <f t="shared" si="126"/>
        <v>503200</v>
      </c>
      <c r="V574" s="174" t="s">
        <v>3741</v>
      </c>
      <c r="W574" s="175" t="s">
        <v>3741</v>
      </c>
      <c r="X574" s="264" t="e">
        <f t="shared" si="127"/>
        <v>#N/A</v>
      </c>
    </row>
    <row r="575" spans="1:24" x14ac:dyDescent="0.25">
      <c r="A575" s="164" t="s">
        <v>3847</v>
      </c>
      <c r="B575" s="16">
        <v>23</v>
      </c>
      <c r="C575" s="165" t="s">
        <v>3810</v>
      </c>
      <c r="E575" s="179" t="s">
        <v>2519</v>
      </c>
      <c r="F575" s="59" t="str">
        <f t="shared" si="134"/>
        <v>236129</v>
      </c>
      <c r="G575" s="180">
        <f t="shared" si="124"/>
        <v>0</v>
      </c>
      <c r="H575" s="59" t="str">
        <f t="shared" si="135"/>
        <v>ADD</v>
      </c>
      <c r="I575" s="59" t="str">
        <f>IF(H575="ADD",VLOOKUP(F575,'SAP Data'!$A$12:$B$1295,2,FALSE),"")</f>
        <v>FRAN TAX - CORNELIUS</v>
      </c>
      <c r="J575" s="59" t="s">
        <v>3465</v>
      </c>
      <c r="K575" s="181" t="str">
        <f t="shared" si="136"/>
        <v>N/A - Gets captured under 500171</v>
      </c>
      <c r="L575" s="150" t="s">
        <v>3564</v>
      </c>
      <c r="M575" s="59" t="e">
        <f t="shared" si="125"/>
        <v>#N/A</v>
      </c>
      <c r="N575" s="59" t="str">
        <f t="shared" si="132"/>
        <v>ADD</v>
      </c>
      <c r="O575" s="59"/>
      <c r="P575" s="59" t="str">
        <f t="shared" si="133"/>
        <v>ADD</v>
      </c>
      <c r="Q575" s="151" t="str">
        <f>VLOOKUP(L575,'SAP Data'!$A$7:$B$1304,2,FALSE)</f>
        <v>ROU UTIL LEA RENT EX</v>
      </c>
      <c r="S575" s="165" t="s">
        <v>2093</v>
      </c>
      <c r="T575" s="164" t="s">
        <v>2094</v>
      </c>
      <c r="U575" s="16" t="str">
        <f t="shared" si="126"/>
        <v>503300</v>
      </c>
      <c r="V575" s="174" t="s">
        <v>3741</v>
      </c>
      <c r="W575" s="175" t="s">
        <v>3741</v>
      </c>
      <c r="X575" s="264" t="e">
        <f t="shared" si="127"/>
        <v>#N/A</v>
      </c>
    </row>
    <row r="576" spans="1:24" x14ac:dyDescent="0.25">
      <c r="A576" s="164" t="s">
        <v>3848</v>
      </c>
      <c r="B576" s="16">
        <v>23</v>
      </c>
      <c r="C576" s="165" t="s">
        <v>3812</v>
      </c>
      <c r="E576" s="179" t="s">
        <v>2521</v>
      </c>
      <c r="F576" s="59" t="str">
        <f t="shared" si="134"/>
        <v>236130</v>
      </c>
      <c r="G576" s="180">
        <f t="shared" si="124"/>
        <v>0</v>
      </c>
      <c r="H576" s="59" t="str">
        <f t="shared" si="135"/>
        <v>ADD</v>
      </c>
      <c r="I576" s="59" t="str">
        <f>IF(H576="ADD",VLOOKUP(F576,'SAP Data'!$A$12:$B$1295,2,FALSE),"")</f>
        <v>FRAN TAX - GRESHAM</v>
      </c>
      <c r="J576" s="59" t="s">
        <v>3465</v>
      </c>
      <c r="K576" s="181" t="str">
        <f t="shared" si="136"/>
        <v>N/A - Gets captured under 500171</v>
      </c>
      <c r="L576" s="150" t="s">
        <v>3565</v>
      </c>
      <c r="M576" s="59" t="e">
        <f t="shared" si="125"/>
        <v>#N/A</v>
      </c>
      <c r="N576" s="59" t="str">
        <f t="shared" si="132"/>
        <v>ADD</v>
      </c>
      <c r="O576" s="59"/>
      <c r="P576" s="59" t="str">
        <f t="shared" si="133"/>
        <v>ADD</v>
      </c>
      <c r="Q576" s="151" t="str">
        <f>VLOOKUP(L576,'SAP Data'!$A$7:$B$1304,2,FALSE)</f>
        <v>NON-LEASE COMP EXP</v>
      </c>
      <c r="S576" s="165" t="s">
        <v>2095</v>
      </c>
      <c r="T576" s="164" t="s">
        <v>2096</v>
      </c>
      <c r="U576" s="16" t="str">
        <f t="shared" si="126"/>
        <v>503400</v>
      </c>
      <c r="V576" s="174" t="s">
        <v>3741</v>
      </c>
      <c r="W576" s="175" t="s">
        <v>3741</v>
      </c>
      <c r="X576" s="264" t="e">
        <f t="shared" si="127"/>
        <v>#N/A</v>
      </c>
    </row>
    <row r="577" spans="1:24" x14ac:dyDescent="0.25">
      <c r="A577" s="164">
        <v>254205</v>
      </c>
      <c r="B577" s="16">
        <v>23</v>
      </c>
      <c r="C577" s="165" t="s">
        <v>3536</v>
      </c>
      <c r="E577" s="179" t="s">
        <v>2523</v>
      </c>
      <c r="F577" s="59" t="str">
        <f t="shared" si="134"/>
        <v>236131</v>
      </c>
      <c r="G577" s="180">
        <f t="shared" si="124"/>
        <v>0</v>
      </c>
      <c r="H577" s="59" t="str">
        <f t="shared" si="135"/>
        <v>ADD</v>
      </c>
      <c r="I577" s="59" t="str">
        <f>IF(H577="ADD",VLOOKUP(F577,'SAP Data'!$A$12:$B$1295,2,FALSE),"")</f>
        <v>FRAN TAX - GLADSTONE</v>
      </c>
      <c r="J577" s="59" t="s">
        <v>3465</v>
      </c>
      <c r="K577" s="181" t="str">
        <f t="shared" si="136"/>
        <v>N/A - Gets captured under 500171</v>
      </c>
      <c r="L577" s="150" t="s">
        <v>3068</v>
      </c>
      <c r="M577" s="59" t="e">
        <f t="shared" si="125"/>
        <v>#N/A</v>
      </c>
      <c r="N577" s="59" t="str">
        <f t="shared" si="132"/>
        <v>ADD</v>
      </c>
      <c r="O577" s="59"/>
      <c r="P577" s="59" t="str">
        <f t="shared" si="133"/>
        <v>ADD</v>
      </c>
      <c r="Q577" s="151" t="str">
        <f>VLOOKUP(L577,'SAP Data'!$A$7:$B$1304,2,FALSE)</f>
        <v>STORAGE LEASES</v>
      </c>
      <c r="S577" s="165" t="s">
        <v>2097</v>
      </c>
      <c r="T577" s="164" t="s">
        <v>2098</v>
      </c>
      <c r="U577" s="16" t="str">
        <f t="shared" si="126"/>
        <v>503500</v>
      </c>
      <c r="V577" s="174" t="s">
        <v>3741</v>
      </c>
      <c r="W577" s="175" t="s">
        <v>3741</v>
      </c>
      <c r="X577" s="264" t="e">
        <f t="shared" si="127"/>
        <v>#N/A</v>
      </c>
    </row>
    <row r="578" spans="1:24" x14ac:dyDescent="0.25">
      <c r="A578" s="164" t="s">
        <v>1274</v>
      </c>
      <c r="B578" s="16">
        <v>23</v>
      </c>
      <c r="C578" s="165" t="s">
        <v>1275</v>
      </c>
      <c r="E578" s="179" t="s">
        <v>2525</v>
      </c>
      <c r="F578" s="59" t="str">
        <f t="shared" si="134"/>
        <v>236132</v>
      </c>
      <c r="G578" s="180">
        <f t="shared" si="124"/>
        <v>0</v>
      </c>
      <c r="H578" s="59" t="str">
        <f t="shared" si="135"/>
        <v>ADD</v>
      </c>
      <c r="I578" s="59" t="str">
        <f>IF(H578="ADD",VLOOKUP(F578,'SAP Data'!$A$12:$B$1295,2,FALSE),"")</f>
        <v>FRAN TAX - OREGON CI</v>
      </c>
      <c r="J578" s="59" t="s">
        <v>3465</v>
      </c>
      <c r="K578" s="181" t="str">
        <f t="shared" si="136"/>
        <v>N/A - Gets captured under 500171</v>
      </c>
      <c r="L578" s="150" t="s">
        <v>3069</v>
      </c>
      <c r="M578" s="59" t="e">
        <f t="shared" si="125"/>
        <v>#N/A</v>
      </c>
      <c r="N578" s="59" t="str">
        <f t="shared" si="132"/>
        <v>ADD</v>
      </c>
      <c r="O578" s="59"/>
      <c r="P578" s="59" t="str">
        <f t="shared" si="133"/>
        <v>ADD</v>
      </c>
      <c r="Q578" s="151" t="str">
        <f>VLOOKUP(L578,'SAP Data'!$A$7:$B$1304,2,FALSE)</f>
        <v>MISCELLANEOUS</v>
      </c>
      <c r="S578" s="165" t="s">
        <v>2099</v>
      </c>
      <c r="T578" s="164" t="s">
        <v>2100</v>
      </c>
      <c r="U578" s="16" t="str">
        <f t="shared" si="126"/>
        <v>503600</v>
      </c>
      <c r="V578" s="174" t="s">
        <v>3741</v>
      </c>
      <c r="W578" s="175" t="s">
        <v>3741</v>
      </c>
      <c r="X578" s="264" t="e">
        <f t="shared" si="127"/>
        <v>#N/A</v>
      </c>
    </row>
    <row r="579" spans="1:24" x14ac:dyDescent="0.25">
      <c r="A579" s="164" t="s">
        <v>1277</v>
      </c>
      <c r="B579" s="16">
        <v>23</v>
      </c>
      <c r="C579" s="165" t="s">
        <v>1278</v>
      </c>
      <c r="E579" s="179" t="s">
        <v>2527</v>
      </c>
      <c r="F579" s="59" t="str">
        <f t="shared" si="134"/>
        <v>236133</v>
      </c>
      <c r="G579" s="180">
        <f t="shared" si="124"/>
        <v>0</v>
      </c>
      <c r="H579" s="59" t="str">
        <f t="shared" si="135"/>
        <v>ADD</v>
      </c>
      <c r="I579" s="59" t="str">
        <f>IF(H579="ADD",VLOOKUP(F579,'SAP Data'!$A$12:$B$1295,2,FALSE),"")</f>
        <v>FRAN TAX - WOOD VILL</v>
      </c>
      <c r="J579" s="59" t="s">
        <v>3465</v>
      </c>
      <c r="K579" s="181" t="str">
        <f t="shared" si="136"/>
        <v>N/A - Gets captured under 500171</v>
      </c>
      <c r="L579" s="150" t="s">
        <v>3070</v>
      </c>
      <c r="M579" s="59" t="e">
        <f t="shared" si="125"/>
        <v>#N/A</v>
      </c>
      <c r="N579" s="59" t="str">
        <f t="shared" si="132"/>
        <v>ADD</v>
      </c>
      <c r="O579" s="59"/>
      <c r="P579" s="59" t="str">
        <f t="shared" si="133"/>
        <v>ADD</v>
      </c>
      <c r="Q579" s="151" t="str">
        <f>VLOOKUP(L579,'SAP Data'!$A$7:$B$1304,2,FALSE)</f>
        <v>CIAC RECEIPTS</v>
      </c>
      <c r="S579" s="165" t="s">
        <v>2101</v>
      </c>
      <c r="T579" s="164" t="s">
        <v>2102</v>
      </c>
      <c r="U579" s="16" t="str">
        <f t="shared" si="126"/>
        <v>503700</v>
      </c>
      <c r="V579" s="174" t="s">
        <v>3741</v>
      </c>
      <c r="W579" s="175" t="s">
        <v>3741</v>
      </c>
      <c r="X579" s="264" t="e">
        <f t="shared" si="127"/>
        <v>#N/A</v>
      </c>
    </row>
    <row r="580" spans="1:24" x14ac:dyDescent="0.25">
      <c r="A580" s="164" t="s">
        <v>1280</v>
      </c>
      <c r="B580" s="16">
        <v>23</v>
      </c>
      <c r="C580" s="165" t="s">
        <v>1281</v>
      </c>
      <c r="E580" s="179" t="s">
        <v>2529</v>
      </c>
      <c r="F580" s="59" t="str">
        <f t="shared" si="134"/>
        <v>236134</v>
      </c>
      <c r="G580" s="180">
        <f t="shared" si="124"/>
        <v>0</v>
      </c>
      <c r="H580" s="59" t="str">
        <f t="shared" si="135"/>
        <v>ADD</v>
      </c>
      <c r="I580" s="59" t="str">
        <f>IF(H580="ADD",VLOOKUP(F580,'SAP Data'!$A$12:$B$1295,2,FALSE),"")</f>
        <v>FRAN TAX - EUGENE</v>
      </c>
      <c r="J580" s="59" t="s">
        <v>3465</v>
      </c>
      <c r="K580" s="181" t="str">
        <f t="shared" si="136"/>
        <v>N/A - Gets captured under 500171</v>
      </c>
      <c r="L580" s="150" t="s">
        <v>3071</v>
      </c>
      <c r="M580" s="59" t="e">
        <f t="shared" si="125"/>
        <v>#N/A</v>
      </c>
      <c r="N580" s="59" t="str">
        <f t="shared" si="132"/>
        <v>ADD</v>
      </c>
      <c r="O580" s="59"/>
      <c r="P580" s="59" t="str">
        <f t="shared" si="133"/>
        <v>ADD</v>
      </c>
      <c r="Q580" s="151" t="str">
        <f>VLOOKUP(L580,'SAP Data'!$A$7:$B$1304,2,FALSE)</f>
        <v>P CARD UNCODED CHARG</v>
      </c>
      <c r="S580" s="165" t="s">
        <v>3519</v>
      </c>
      <c r="T580" s="164" t="s">
        <v>3520</v>
      </c>
      <c r="U580" s="16" t="str">
        <f t="shared" si="126"/>
        <v>503760</v>
      </c>
      <c r="V580" s="174" t="s">
        <v>3741</v>
      </c>
      <c r="W580" s="175" t="s">
        <v>3741</v>
      </c>
      <c r="X580" s="264" t="e">
        <f t="shared" si="127"/>
        <v>#N/A</v>
      </c>
    </row>
    <row r="581" spans="1:24" x14ac:dyDescent="0.25">
      <c r="A581" s="164">
        <v>254305</v>
      </c>
      <c r="B581" s="16">
        <v>23</v>
      </c>
      <c r="E581" s="179" t="s">
        <v>2531</v>
      </c>
      <c r="F581" s="59" t="str">
        <f t="shared" si="134"/>
        <v>236135</v>
      </c>
      <c r="G581" s="180">
        <f t="shared" ref="G581:G644" si="137">SUMIF($A$5:$A$655,F581,$B$5:$B$655)</f>
        <v>0</v>
      </c>
      <c r="H581" s="59" t="str">
        <f t="shared" si="135"/>
        <v>ADD</v>
      </c>
      <c r="I581" s="59" t="str">
        <f>IF(H581="ADD",VLOOKUP(F581,'SAP Data'!$A$12:$B$1295,2,FALSE),"")</f>
        <v>FRAN TAX - SPRINGFIE</v>
      </c>
      <c r="J581" s="59" t="s">
        <v>3465</v>
      </c>
      <c r="K581" s="181" t="str">
        <f t="shared" si="136"/>
        <v>N/A - Gets captured under 500171</v>
      </c>
      <c r="L581" s="150" t="s">
        <v>3072</v>
      </c>
      <c r="M581" s="59" t="e">
        <f t="shared" ref="M581:M644" si="138">VLOOKUP(L581,$F$5:$K$975,6,FALSE)</f>
        <v>#N/A</v>
      </c>
      <c r="N581" s="59" t="str">
        <f t="shared" si="132"/>
        <v>ADD</v>
      </c>
      <c r="O581" s="59"/>
      <c r="P581" s="59" t="str">
        <f t="shared" si="133"/>
        <v>ADD</v>
      </c>
      <c r="Q581" s="151" t="str">
        <f>VLOOKUP(L581,'SAP Data'!$A$7:$B$1304,2,FALSE)</f>
        <v>BANK CHARGES</v>
      </c>
      <c r="S581" s="165" t="s">
        <v>2103</v>
      </c>
      <c r="T581" s="164" t="s">
        <v>2104</v>
      </c>
      <c r="U581" s="16" t="str">
        <f t="shared" si="126"/>
        <v>503800</v>
      </c>
      <c r="V581" s="174" t="s">
        <v>3741</v>
      </c>
      <c r="W581" s="175" t="s">
        <v>3741</v>
      </c>
      <c r="X581" s="264" t="e">
        <f t="shared" si="127"/>
        <v>#N/A</v>
      </c>
    </row>
    <row r="582" spans="1:24" x14ac:dyDescent="0.25">
      <c r="A582" s="164">
        <v>254310</v>
      </c>
      <c r="B582" s="16">
        <v>23</v>
      </c>
      <c r="C582" s="165" t="s">
        <v>3814</v>
      </c>
      <c r="E582" s="179" t="s">
        <v>2533</v>
      </c>
      <c r="F582" s="59" t="str">
        <f t="shared" si="134"/>
        <v>236136</v>
      </c>
      <c r="G582" s="180">
        <f t="shared" si="137"/>
        <v>0</v>
      </c>
      <c r="H582" s="59" t="str">
        <f t="shared" si="135"/>
        <v>ADD</v>
      </c>
      <c r="I582" s="59" t="str">
        <f>IF(H582="ADD",VLOOKUP(F582,'SAP Data'!$A$12:$B$1295,2,FALSE),"")</f>
        <v>FRAN TAX - THE DALLE</v>
      </c>
      <c r="J582" s="59" t="s">
        <v>3465</v>
      </c>
      <c r="K582" s="181" t="str">
        <f t="shared" si="136"/>
        <v>N/A - Gets captured under 500171</v>
      </c>
      <c r="L582" s="150" t="s">
        <v>3073</v>
      </c>
      <c r="M582" s="59" t="e">
        <f t="shared" si="138"/>
        <v>#N/A</v>
      </c>
      <c r="N582" s="59" t="str">
        <f t="shared" si="132"/>
        <v>ADD</v>
      </c>
      <c r="O582" s="59"/>
      <c r="P582" s="59" t="str">
        <f t="shared" si="133"/>
        <v>ADD</v>
      </c>
      <c r="Q582" s="151" t="str">
        <f>VLOOKUP(L582,'SAP Data'!$A$7:$B$1304,2,FALSE)</f>
        <v>UTILITIES</v>
      </c>
      <c r="S582" s="165" t="s">
        <v>2105</v>
      </c>
      <c r="T582" s="164" t="s">
        <v>2106</v>
      </c>
      <c r="U582" s="16" t="str">
        <f t="shared" ref="U582:U645" si="139">IF(T582&gt;30000000,RIGHT(T582,6),"")</f>
        <v>503806</v>
      </c>
      <c r="V582" s="174" t="s">
        <v>3741</v>
      </c>
      <c r="W582" s="175" t="s">
        <v>3741</v>
      </c>
      <c r="X582" s="264" t="e">
        <f t="shared" ref="X582:X645" si="140">VLOOKUP(V582,AA:AC,3,FALSE)</f>
        <v>#N/A</v>
      </c>
    </row>
    <row r="583" spans="1:24" x14ac:dyDescent="0.25">
      <c r="A583" s="164" t="s">
        <v>1414</v>
      </c>
      <c r="B583" s="16">
        <v>23</v>
      </c>
      <c r="C583" s="165" t="s">
        <v>1415</v>
      </c>
      <c r="E583" s="179" t="s">
        <v>2535</v>
      </c>
      <c r="F583" s="59" t="str">
        <f t="shared" si="134"/>
        <v>236137</v>
      </c>
      <c r="G583" s="180">
        <f t="shared" si="137"/>
        <v>0</v>
      </c>
      <c r="H583" s="59" t="str">
        <f t="shared" si="135"/>
        <v>ADD</v>
      </c>
      <c r="I583" s="59" t="str">
        <f>IF(H583="ADD",VLOOKUP(F583,'SAP Data'!$A$12:$B$1295,2,FALSE),"")</f>
        <v>FRAN TAX - TURNER</v>
      </c>
      <c r="J583" s="59" t="s">
        <v>3465</v>
      </c>
      <c r="K583" s="181" t="str">
        <f t="shared" si="136"/>
        <v>N/A - Gets captured under 500171</v>
      </c>
      <c r="L583" s="150" t="s">
        <v>3074</v>
      </c>
      <c r="M583" s="59" t="e">
        <f t="shared" si="138"/>
        <v>#N/A</v>
      </c>
      <c r="N583" s="59" t="str">
        <f t="shared" si="132"/>
        <v>ADD</v>
      </c>
      <c r="O583" s="59"/>
      <c r="P583" s="59" t="str">
        <f t="shared" si="133"/>
        <v>ADD</v>
      </c>
      <c r="Q583" s="151" t="str">
        <f>VLOOKUP(L583,'SAP Data'!$A$7:$B$1304,2,FALSE)</f>
        <v>TELEPHONE</v>
      </c>
      <c r="S583" s="165" t="s">
        <v>2107</v>
      </c>
      <c r="T583" s="164" t="s">
        <v>2108</v>
      </c>
      <c r="U583" s="16" t="str">
        <f t="shared" si="139"/>
        <v>503808</v>
      </c>
      <c r="V583" s="174" t="s">
        <v>3741</v>
      </c>
      <c r="W583" s="175" t="s">
        <v>3741</v>
      </c>
      <c r="X583" s="264" t="e">
        <f t="shared" si="140"/>
        <v>#N/A</v>
      </c>
    </row>
    <row r="584" spans="1:24" x14ac:dyDescent="0.25">
      <c r="A584" s="164">
        <v>254400</v>
      </c>
      <c r="B584" s="16">
        <v>7</v>
      </c>
      <c r="E584" s="179" t="s">
        <v>2537</v>
      </c>
      <c r="F584" s="59" t="str">
        <f t="shared" si="134"/>
        <v>236138</v>
      </c>
      <c r="G584" s="180">
        <f t="shared" si="137"/>
        <v>0</v>
      </c>
      <c r="H584" s="59" t="str">
        <f t="shared" si="135"/>
        <v>ADD</v>
      </c>
      <c r="I584" s="59" t="str">
        <f>IF(H584="ADD",VLOOKUP(F584,'SAP Data'!$A$12:$B$1295,2,FALSE),"")</f>
        <v>FRAN TAX - COBURG</v>
      </c>
      <c r="J584" s="59" t="s">
        <v>3465</v>
      </c>
      <c r="K584" s="181" t="str">
        <f t="shared" si="136"/>
        <v>N/A - Gets captured under 500171</v>
      </c>
      <c r="L584" s="150" t="s">
        <v>3075</v>
      </c>
      <c r="M584" s="59" t="e">
        <f t="shared" si="138"/>
        <v>#N/A</v>
      </c>
      <c r="N584" s="59" t="str">
        <f t="shared" si="132"/>
        <v>ADD</v>
      </c>
      <c r="O584" s="59"/>
      <c r="P584" s="59" t="str">
        <f t="shared" si="133"/>
        <v>ADD</v>
      </c>
      <c r="Q584" s="151" t="str">
        <f>VLOOKUP(L584,'SAP Data'!$A$7:$B$1304,2,FALSE)</f>
        <v>POSTAGE</v>
      </c>
      <c r="S584" s="165" t="s">
        <v>2109</v>
      </c>
      <c r="T584" s="164" t="s">
        <v>2110</v>
      </c>
      <c r="U584" s="16" t="str">
        <f t="shared" si="139"/>
        <v>503811</v>
      </c>
      <c r="V584" s="174" t="s">
        <v>3741</v>
      </c>
      <c r="W584" s="175" t="s">
        <v>3741</v>
      </c>
      <c r="X584" s="264" t="e">
        <f t="shared" si="140"/>
        <v>#N/A</v>
      </c>
    </row>
    <row r="585" spans="1:24" x14ac:dyDescent="0.25">
      <c r="A585" s="164">
        <v>254401</v>
      </c>
      <c r="B585" s="16">
        <v>7</v>
      </c>
      <c r="E585" s="179" t="s">
        <v>2539</v>
      </c>
      <c r="F585" s="59" t="str">
        <f t="shared" si="134"/>
        <v>236139</v>
      </c>
      <c r="G585" s="180">
        <f t="shared" si="137"/>
        <v>0</v>
      </c>
      <c r="H585" s="59" t="str">
        <f t="shared" si="135"/>
        <v>ADD</v>
      </c>
      <c r="I585" s="59" t="str">
        <f>IF(H585="ADD",VLOOKUP(F585,'SAP Data'!$A$12:$B$1295,2,FALSE),"")</f>
        <v>FRAN TAX - ST HELENS</v>
      </c>
      <c r="J585" s="59" t="s">
        <v>3465</v>
      </c>
      <c r="K585" s="181" t="str">
        <f t="shared" si="136"/>
        <v>N/A - Gets captured under 500171</v>
      </c>
      <c r="L585" s="150" t="s">
        <v>3076</v>
      </c>
      <c r="M585" s="59" t="e">
        <f t="shared" si="138"/>
        <v>#N/A</v>
      </c>
      <c r="N585" s="59" t="str">
        <f t="shared" si="132"/>
        <v>ADD</v>
      </c>
      <c r="O585" s="59"/>
      <c r="P585" s="59" t="str">
        <f t="shared" si="133"/>
        <v>ADD</v>
      </c>
      <c r="Q585" s="151" t="str">
        <f>VLOOKUP(L585,'SAP Data'!$A$7:$B$1304,2,FALSE)</f>
        <v>COMPANY GAS USE</v>
      </c>
      <c r="S585" s="165" t="s">
        <v>2111</v>
      </c>
      <c r="T585" s="164" t="s">
        <v>2112</v>
      </c>
      <c r="U585" s="16" t="str">
        <f t="shared" si="139"/>
        <v>503812</v>
      </c>
      <c r="V585" s="174" t="s">
        <v>3741</v>
      </c>
      <c r="W585" s="175" t="s">
        <v>3741</v>
      </c>
      <c r="X585" s="264" t="e">
        <f t="shared" si="140"/>
        <v>#N/A</v>
      </c>
    </row>
    <row r="586" spans="1:24" x14ac:dyDescent="0.25">
      <c r="A586" s="164" t="s">
        <v>1428</v>
      </c>
      <c r="B586" s="16">
        <v>23</v>
      </c>
      <c r="C586" s="165" t="s">
        <v>1429</v>
      </c>
      <c r="E586" s="179" t="s">
        <v>2541</v>
      </c>
      <c r="F586" s="59" t="str">
        <f t="shared" si="134"/>
        <v>236140</v>
      </c>
      <c r="G586" s="180">
        <f t="shared" si="137"/>
        <v>0</v>
      </c>
      <c r="H586" s="59" t="str">
        <f t="shared" si="135"/>
        <v>ADD</v>
      </c>
      <c r="I586" s="59" t="str">
        <f>IF(H586="ADD",VLOOKUP(F586,'SAP Data'!$A$12:$B$1295,2,FALSE),"")</f>
        <v>FRANTAX - SCAPPOOSE</v>
      </c>
      <c r="J586" s="59" t="s">
        <v>3465</v>
      </c>
      <c r="K586" s="181" t="str">
        <f t="shared" si="136"/>
        <v>N/A - Gets captured under 500171</v>
      </c>
      <c r="L586" s="150" t="s">
        <v>3077</v>
      </c>
      <c r="M586" s="59" t="e">
        <f t="shared" si="138"/>
        <v>#N/A</v>
      </c>
      <c r="N586" s="59" t="str">
        <f t="shared" si="132"/>
        <v>ADD</v>
      </c>
      <c r="O586" s="59"/>
      <c r="P586" s="59" t="str">
        <f t="shared" si="133"/>
        <v>ADD</v>
      </c>
      <c r="Q586" s="151" t="str">
        <f>VLOOKUP(L586,'SAP Data'!$A$7:$B$1304,2,FALSE)</f>
        <v>OFFICE SUPPLIES</v>
      </c>
      <c r="S586" s="165" t="s">
        <v>2113</v>
      </c>
      <c r="T586" s="164" t="s">
        <v>2114</v>
      </c>
      <c r="U586" s="16" t="str">
        <f t="shared" si="139"/>
        <v>503813</v>
      </c>
      <c r="V586" s="174" t="s">
        <v>3741</v>
      </c>
      <c r="W586" s="175" t="s">
        <v>3741</v>
      </c>
      <c r="X586" s="264" t="e">
        <f t="shared" si="140"/>
        <v>#N/A</v>
      </c>
    </row>
    <row r="587" spans="1:24" x14ac:dyDescent="0.25">
      <c r="A587" s="164" t="s">
        <v>1431</v>
      </c>
      <c r="B587" s="16">
        <v>23</v>
      </c>
      <c r="C587" s="165" t="s">
        <v>1429</v>
      </c>
      <c r="E587" s="179" t="s">
        <v>2543</v>
      </c>
      <c r="F587" s="59" t="str">
        <f t="shared" si="134"/>
        <v>236141</v>
      </c>
      <c r="G587" s="180">
        <f t="shared" si="137"/>
        <v>0</v>
      </c>
      <c r="H587" s="59" t="str">
        <f t="shared" si="135"/>
        <v>ADD</v>
      </c>
      <c r="I587" s="59" t="str">
        <f>IF(H587="ADD",VLOOKUP(F587,'SAP Data'!$A$12:$B$1295,2,FALSE),"")</f>
        <v>FRAN TAX - TIGARD</v>
      </c>
      <c r="J587" s="59" t="s">
        <v>3465</v>
      </c>
      <c r="K587" s="181" t="str">
        <f t="shared" si="136"/>
        <v>N/A - Gets captured under 500171</v>
      </c>
      <c r="L587" s="150" t="s">
        <v>3078</v>
      </c>
      <c r="M587" s="59" t="e">
        <f t="shared" si="138"/>
        <v>#N/A</v>
      </c>
      <c r="N587" s="59" t="str">
        <f t="shared" si="132"/>
        <v>ADD</v>
      </c>
      <c r="O587" s="59"/>
      <c r="P587" s="59" t="str">
        <f t="shared" si="133"/>
        <v>ADD</v>
      </c>
      <c r="Q587" s="151" t="str">
        <f>VLOOKUP(L587,'SAP Data'!$A$7:$B$1304,2,FALSE)</f>
        <v>PRINTING</v>
      </c>
      <c r="S587" s="165" t="s">
        <v>2115</v>
      </c>
      <c r="T587" s="164" t="s">
        <v>2116</v>
      </c>
      <c r="U587" s="16" t="str">
        <f t="shared" si="139"/>
        <v>503816</v>
      </c>
      <c r="V587" s="174" t="s">
        <v>3741</v>
      </c>
      <c r="W587" s="175" t="s">
        <v>3741</v>
      </c>
      <c r="X587" s="264" t="e">
        <f t="shared" si="140"/>
        <v>#N/A</v>
      </c>
    </row>
    <row r="588" spans="1:24" x14ac:dyDescent="0.25">
      <c r="A588" s="164" t="s">
        <v>1433</v>
      </c>
      <c r="B588" s="16">
        <v>23</v>
      </c>
      <c r="C588" s="165" t="s">
        <v>1434</v>
      </c>
      <c r="E588" s="179" t="s">
        <v>2545</v>
      </c>
      <c r="F588" s="59" t="str">
        <f t="shared" si="134"/>
        <v>236142</v>
      </c>
      <c r="G588" s="180">
        <f t="shared" si="137"/>
        <v>0</v>
      </c>
      <c r="H588" s="59" t="str">
        <f t="shared" si="135"/>
        <v>ADD</v>
      </c>
      <c r="I588" s="59" t="str">
        <f>IF(H588="ADD",VLOOKUP(F588,'SAP Data'!$A$12:$B$1295,2,FALSE),"")</f>
        <v>FRAN TAX - SWEET HOM</v>
      </c>
      <c r="J588" s="59" t="s">
        <v>3465</v>
      </c>
      <c r="K588" s="181" t="str">
        <f t="shared" si="136"/>
        <v>N/A - Gets captured under 500171</v>
      </c>
      <c r="L588" s="150" t="s">
        <v>3079</v>
      </c>
      <c r="M588" s="59" t="e">
        <f t="shared" si="138"/>
        <v>#N/A</v>
      </c>
      <c r="N588" s="59" t="str">
        <f t="shared" si="132"/>
        <v>ADD</v>
      </c>
      <c r="O588" s="59"/>
      <c r="P588" s="59" t="str">
        <f t="shared" si="133"/>
        <v>ADD</v>
      </c>
      <c r="Q588" s="151" t="str">
        <f>VLOOKUP(L588,'SAP Data'!$A$7:$B$1304,2,FALSE)</f>
        <v>BOOKS AND MAGAZINES</v>
      </c>
      <c r="S588" s="165" t="s">
        <v>2117</v>
      </c>
      <c r="T588" s="164" t="s">
        <v>2118</v>
      </c>
      <c r="U588" s="16" t="str">
        <f t="shared" si="139"/>
        <v>503817</v>
      </c>
      <c r="V588" s="174" t="s">
        <v>3741</v>
      </c>
      <c r="W588" s="175" t="s">
        <v>3741</v>
      </c>
      <c r="X588" s="264" t="e">
        <f t="shared" si="140"/>
        <v>#N/A</v>
      </c>
    </row>
    <row r="589" spans="1:24" x14ac:dyDescent="0.25">
      <c r="A589" s="164" t="s">
        <v>1283</v>
      </c>
      <c r="B589" s="16">
        <v>23</v>
      </c>
      <c r="C589" s="165" t="s">
        <v>1284</v>
      </c>
      <c r="E589" s="179" t="s">
        <v>2547</v>
      </c>
      <c r="F589" s="59" t="str">
        <f t="shared" si="134"/>
        <v>236145</v>
      </c>
      <c r="G589" s="180">
        <f t="shared" si="137"/>
        <v>0</v>
      </c>
      <c r="H589" s="59" t="str">
        <f t="shared" si="135"/>
        <v>ADD</v>
      </c>
      <c r="I589" s="59" t="str">
        <f>IF(H589="ADD",VLOOKUP(F589,'SAP Data'!$A$12:$B$1295,2,FALSE),"")</f>
        <v>FRAN TAX - HOOD RIVE</v>
      </c>
      <c r="J589" s="59" t="s">
        <v>3465</v>
      </c>
      <c r="K589" s="181" t="str">
        <f t="shared" si="136"/>
        <v>N/A - Gets captured under 500171</v>
      </c>
      <c r="L589" s="150" t="s">
        <v>3080</v>
      </c>
      <c r="M589" s="59" t="e">
        <f t="shared" si="138"/>
        <v>#N/A</v>
      </c>
      <c r="N589" s="59" t="str">
        <f t="shared" si="132"/>
        <v>ADD</v>
      </c>
      <c r="O589" s="59"/>
      <c r="P589" s="59" t="str">
        <f t="shared" si="133"/>
        <v>ADD</v>
      </c>
      <c r="Q589" s="151" t="str">
        <f>VLOOKUP(L589,'SAP Data'!$A$7:$B$1304,2,FALSE)</f>
        <v>REFRESHMENTS</v>
      </c>
      <c r="S589" s="165" t="s">
        <v>2119</v>
      </c>
      <c r="T589" s="164" t="s">
        <v>2120</v>
      </c>
      <c r="U589" s="16" t="str">
        <f t="shared" si="139"/>
        <v>503818</v>
      </c>
      <c r="V589" s="174" t="s">
        <v>3741</v>
      </c>
      <c r="W589" s="175" t="s">
        <v>3741</v>
      </c>
      <c r="X589" s="264" t="e">
        <f t="shared" si="140"/>
        <v>#N/A</v>
      </c>
    </row>
    <row r="590" spans="1:24" x14ac:dyDescent="0.25">
      <c r="A590" s="164" t="s">
        <v>1286</v>
      </c>
      <c r="B590" s="16">
        <v>23</v>
      </c>
      <c r="C590" s="165" t="s">
        <v>1284</v>
      </c>
      <c r="E590" s="179" t="s">
        <v>2549</v>
      </c>
      <c r="F590" s="59" t="str">
        <f t="shared" si="134"/>
        <v>236146</v>
      </c>
      <c r="G590" s="180">
        <f t="shared" si="137"/>
        <v>0</v>
      </c>
      <c r="H590" s="59" t="str">
        <f t="shared" si="135"/>
        <v>ADD</v>
      </c>
      <c r="I590" s="59" t="str">
        <f>IF(H590="ADD",VLOOKUP(F590,'SAP Data'!$A$12:$B$1295,2,FALSE),"")</f>
        <v>FRANTAX - STAYTON</v>
      </c>
      <c r="J590" s="59" t="s">
        <v>3465</v>
      </c>
      <c r="K590" s="181" t="str">
        <f t="shared" si="136"/>
        <v>N/A - Gets captured under 500171</v>
      </c>
      <c r="L590" s="150" t="s">
        <v>3081</v>
      </c>
      <c r="M590" s="59" t="e">
        <f t="shared" si="138"/>
        <v>#N/A</v>
      </c>
      <c r="N590" s="59" t="str">
        <f t="shared" si="132"/>
        <v>ADD</v>
      </c>
      <c r="O590" s="59"/>
      <c r="P590" s="59" t="str">
        <f t="shared" si="133"/>
        <v>ADD</v>
      </c>
      <c r="Q590" s="151" t="str">
        <f>VLOOKUP(L590,'SAP Data'!$A$7:$B$1304,2,FALSE)</f>
        <v>TOOL EXPENSE</v>
      </c>
      <c r="S590" s="165" t="s">
        <v>2121</v>
      </c>
      <c r="T590" s="164" t="s">
        <v>2122</v>
      </c>
      <c r="U590" s="16" t="str">
        <f t="shared" si="139"/>
        <v>503819</v>
      </c>
      <c r="V590" s="174" t="s">
        <v>3741</v>
      </c>
      <c r="W590" s="175" t="s">
        <v>3741</v>
      </c>
      <c r="X590" s="264" t="e">
        <f t="shared" si="140"/>
        <v>#N/A</v>
      </c>
    </row>
    <row r="591" spans="1:24" x14ac:dyDescent="0.25">
      <c r="A591" s="164" t="s">
        <v>1288</v>
      </c>
      <c r="B591" s="16">
        <v>23</v>
      </c>
      <c r="C591" s="165" t="s">
        <v>1289</v>
      </c>
      <c r="E591" s="179" t="s">
        <v>2551</v>
      </c>
      <c r="F591" s="59" t="str">
        <f t="shared" si="134"/>
        <v>236147</v>
      </c>
      <c r="G591" s="180">
        <f t="shared" si="137"/>
        <v>0</v>
      </c>
      <c r="H591" s="59" t="str">
        <f t="shared" si="135"/>
        <v>ADD</v>
      </c>
      <c r="I591" s="59" t="str">
        <f>IF(H591="ADD",VLOOKUP(F591,'SAP Data'!$A$12:$B$1295,2,FALSE),"")</f>
        <v>FRANTAX - AUMSVILLE</v>
      </c>
      <c r="J591" s="59" t="s">
        <v>3465</v>
      </c>
      <c r="K591" s="181" t="str">
        <f t="shared" si="136"/>
        <v>N/A - Gets captured under 500171</v>
      </c>
      <c r="L591" s="150" t="s">
        <v>3082</v>
      </c>
      <c r="M591" s="59">
        <f t="shared" si="138"/>
        <v>0</v>
      </c>
      <c r="N591" s="59">
        <f t="shared" si="132"/>
        <v>0</v>
      </c>
      <c r="O591" s="59"/>
      <c r="P591" s="59">
        <f t="shared" si="133"/>
        <v>0</v>
      </c>
      <c r="Q591" s="151" t="str">
        <f>VLOOKUP(L591,'SAP Data'!$A$7:$B$1304,2,FALSE)</f>
        <v>MOTOR OIL</v>
      </c>
      <c r="S591" s="165" t="s">
        <v>2123</v>
      </c>
      <c r="T591" s="164" t="s">
        <v>2124</v>
      </c>
      <c r="U591" s="16" t="str">
        <f t="shared" si="139"/>
        <v>503820</v>
      </c>
      <c r="V591" s="174" t="s">
        <v>3741</v>
      </c>
      <c r="W591" s="175" t="s">
        <v>3741</v>
      </c>
      <c r="X591" s="264" t="e">
        <f t="shared" si="140"/>
        <v>#N/A</v>
      </c>
    </row>
    <row r="592" spans="1:24" x14ac:dyDescent="0.25">
      <c r="A592" s="164" t="s">
        <v>1319</v>
      </c>
      <c r="B592" s="16">
        <v>4</v>
      </c>
      <c r="C592" s="165" t="s">
        <v>1320</v>
      </c>
      <c r="E592" s="179" t="s">
        <v>2553</v>
      </c>
      <c r="F592" s="59" t="str">
        <f t="shared" si="134"/>
        <v>236148</v>
      </c>
      <c r="G592" s="180">
        <f t="shared" si="137"/>
        <v>0</v>
      </c>
      <c r="H592" s="59" t="str">
        <f t="shared" si="135"/>
        <v>ADD</v>
      </c>
      <c r="I592" s="59" t="str">
        <f>IF(H592="ADD",VLOOKUP(F592,'SAP Data'!$A$12:$B$1295,2,FALSE),"")</f>
        <v>FRANTAX - LYONS</v>
      </c>
      <c r="J592" s="59" t="s">
        <v>3465</v>
      </c>
      <c r="K592" s="181" t="str">
        <f t="shared" si="136"/>
        <v>N/A - Gets captured under 500171</v>
      </c>
      <c r="L592" s="150" t="s">
        <v>3083</v>
      </c>
      <c r="M592" s="59" t="e">
        <f t="shared" si="138"/>
        <v>#N/A</v>
      </c>
      <c r="N592" s="59" t="str">
        <f t="shared" si="132"/>
        <v>ADD</v>
      </c>
      <c r="O592" s="59"/>
      <c r="P592" s="59" t="str">
        <f t="shared" si="133"/>
        <v>ADD</v>
      </c>
      <c r="Q592" s="151" t="str">
        <f>VLOOKUP(L592,'SAP Data'!$A$7:$B$1304,2,FALSE)</f>
        <v>COPIER LEASE/MAINT</v>
      </c>
      <c r="S592" s="165" t="s">
        <v>2125</v>
      </c>
      <c r="T592" s="164" t="s">
        <v>2126</v>
      </c>
      <c r="U592" s="16" t="str">
        <f t="shared" si="139"/>
        <v>503821</v>
      </c>
      <c r="V592" s="174" t="s">
        <v>3741</v>
      </c>
      <c r="W592" s="175" t="s">
        <v>3741</v>
      </c>
      <c r="X592" s="264" t="e">
        <f t="shared" si="140"/>
        <v>#N/A</v>
      </c>
    </row>
    <row r="593" spans="1:24" x14ac:dyDescent="0.25">
      <c r="A593" s="164" t="s">
        <v>1535</v>
      </c>
      <c r="B593" s="16">
        <v>29</v>
      </c>
      <c r="C593" s="165" t="s">
        <v>1536</v>
      </c>
      <c r="E593" s="179" t="s">
        <v>2555</v>
      </c>
      <c r="F593" s="59" t="str">
        <f t="shared" si="134"/>
        <v>236149</v>
      </c>
      <c r="G593" s="180">
        <f t="shared" si="137"/>
        <v>0</v>
      </c>
      <c r="H593" s="59" t="str">
        <f t="shared" si="135"/>
        <v>ADD</v>
      </c>
      <c r="I593" s="59" t="str">
        <f>IF(H593="ADD",VLOOKUP(F593,'SAP Data'!$A$12:$B$1295,2,FALSE),"")</f>
        <v>FRANTAX - MILL CITY</v>
      </c>
      <c r="J593" s="59" t="s">
        <v>3465</v>
      </c>
      <c r="K593" s="181" t="str">
        <f t="shared" si="136"/>
        <v>N/A - Gets captured under 500171</v>
      </c>
      <c r="L593" s="150" t="s">
        <v>3084</v>
      </c>
      <c r="M593" s="59" t="e">
        <f t="shared" si="138"/>
        <v>#N/A</v>
      </c>
      <c r="N593" s="59" t="str">
        <f t="shared" si="132"/>
        <v>ADD</v>
      </c>
      <c r="O593" s="59"/>
      <c r="P593" s="59" t="str">
        <f t="shared" si="133"/>
        <v>ADD</v>
      </c>
      <c r="Q593" s="151" t="str">
        <f>VLOOKUP(L593,'SAP Data'!$A$7:$B$1304,2,FALSE)</f>
        <v>DEPRECIATION</v>
      </c>
      <c r="S593" s="165" t="s">
        <v>2127</v>
      </c>
      <c r="T593" s="164" t="s">
        <v>2128</v>
      </c>
      <c r="U593" s="16" t="str">
        <f t="shared" si="139"/>
        <v>503822</v>
      </c>
      <c r="V593" s="174" t="s">
        <v>3741</v>
      </c>
      <c r="W593" s="175" t="s">
        <v>3741</v>
      </c>
      <c r="X593" s="264" t="e">
        <f t="shared" si="140"/>
        <v>#N/A</v>
      </c>
    </row>
    <row r="594" spans="1:24" x14ac:dyDescent="0.25">
      <c r="A594" s="164" t="s">
        <v>1538</v>
      </c>
      <c r="B594" s="16">
        <v>29</v>
      </c>
      <c r="C594" s="165" t="s">
        <v>1539</v>
      </c>
      <c r="E594" s="179" t="s">
        <v>2557</v>
      </c>
      <c r="F594" s="59" t="str">
        <f t="shared" si="134"/>
        <v>236152</v>
      </c>
      <c r="G594" s="180">
        <f t="shared" si="137"/>
        <v>0</v>
      </c>
      <c r="H594" s="59" t="str">
        <f t="shared" si="135"/>
        <v>ADD</v>
      </c>
      <c r="I594" s="59" t="str">
        <f>IF(H594="ADD",VLOOKUP(F594,'SAP Data'!$A$12:$B$1295,2,FALSE),"")</f>
        <v>FRAN TAX - JUNCTION</v>
      </c>
      <c r="J594" s="59" t="s">
        <v>3465</v>
      </c>
      <c r="K594" s="181" t="str">
        <f t="shared" si="136"/>
        <v>N/A - Gets captured under 500171</v>
      </c>
      <c r="L594" s="150" t="s">
        <v>3566</v>
      </c>
      <c r="M594" s="59" t="e">
        <f t="shared" si="138"/>
        <v>#N/A</v>
      </c>
      <c r="N594" s="59" t="str">
        <f t="shared" si="132"/>
        <v>ADD</v>
      </c>
      <c r="O594" s="59"/>
      <c r="P594" s="59" t="str">
        <f t="shared" si="133"/>
        <v>ADD</v>
      </c>
      <c r="Q594" s="151" t="str">
        <f>VLOOKUP(L594,'SAP Data'!$A$7:$B$1304,2,FALSE)</f>
        <v>FIN LEAS DEPR</v>
      </c>
      <c r="S594" s="165" t="s">
        <v>2129</v>
      </c>
      <c r="T594" s="164" t="s">
        <v>2130</v>
      </c>
      <c r="U594" s="16" t="str">
        <f t="shared" si="139"/>
        <v>503824</v>
      </c>
      <c r="V594" s="174" t="s">
        <v>3741</v>
      </c>
      <c r="W594" s="175" t="s">
        <v>3741</v>
      </c>
      <c r="X594" s="264" t="e">
        <f t="shared" si="140"/>
        <v>#N/A</v>
      </c>
    </row>
    <row r="595" spans="1:24" x14ac:dyDescent="0.25">
      <c r="A595" s="164" t="s">
        <v>1541</v>
      </c>
      <c r="B595" s="16">
        <v>29</v>
      </c>
      <c r="C595" s="165" t="s">
        <v>1542</v>
      </c>
      <c r="E595" s="179" t="s">
        <v>2559</v>
      </c>
      <c r="F595" s="59" t="str">
        <f t="shared" si="134"/>
        <v>236153</v>
      </c>
      <c r="G595" s="180">
        <f t="shared" si="137"/>
        <v>0</v>
      </c>
      <c r="H595" s="59" t="str">
        <f t="shared" si="135"/>
        <v>ADD</v>
      </c>
      <c r="I595" s="59" t="str">
        <f>IF(H595="ADD",VLOOKUP(F595,'SAP Data'!$A$12:$B$1295,2,FALSE),"")</f>
        <v>FRAN TAX - COTTAGE G</v>
      </c>
      <c r="J595" s="59" t="s">
        <v>3465</v>
      </c>
      <c r="K595" s="181" t="str">
        <f t="shared" si="136"/>
        <v>N/A - Gets captured under 500171</v>
      </c>
      <c r="L595" s="150" t="s">
        <v>3085</v>
      </c>
      <c r="M595" s="59" t="e">
        <f t="shared" si="138"/>
        <v>#N/A</v>
      </c>
      <c r="N595" s="59" t="str">
        <f t="shared" si="132"/>
        <v>ADD</v>
      </c>
      <c r="O595" s="59"/>
      <c r="P595" s="59" t="str">
        <f t="shared" si="133"/>
        <v>ADD</v>
      </c>
      <c r="Q595" s="151" t="str">
        <f>VLOOKUP(L595,'SAP Data'!$A$7:$B$1304,2,FALSE)</f>
        <v>TAXES</v>
      </c>
      <c r="S595" s="165" t="s">
        <v>2131</v>
      </c>
      <c r="T595" s="164" t="s">
        <v>2132</v>
      </c>
      <c r="U595" s="16" t="str">
        <f t="shared" si="139"/>
        <v>503825</v>
      </c>
      <c r="V595" s="174" t="s">
        <v>3741</v>
      </c>
      <c r="W595" s="175" t="s">
        <v>3741</v>
      </c>
      <c r="X595" s="264" t="e">
        <f t="shared" si="140"/>
        <v>#N/A</v>
      </c>
    </row>
    <row r="596" spans="1:24" x14ac:dyDescent="0.25">
      <c r="A596" s="164" t="s">
        <v>1544</v>
      </c>
      <c r="B596" s="16">
        <v>29</v>
      </c>
      <c r="C596" s="165" t="s">
        <v>1545</v>
      </c>
      <c r="E596" s="179" t="s">
        <v>2561</v>
      </c>
      <c r="F596" s="59" t="str">
        <f t="shared" si="134"/>
        <v>236154</v>
      </c>
      <c r="G596" s="180">
        <f t="shared" si="137"/>
        <v>0</v>
      </c>
      <c r="H596" s="59" t="str">
        <f t="shared" si="135"/>
        <v>ADD</v>
      </c>
      <c r="I596" s="59" t="str">
        <f>IF(H596="ADD",VLOOKUP(F596,'SAP Data'!$A$12:$B$1295,2,FALSE),"")</f>
        <v>FRAN TAX - CRESWELL</v>
      </c>
      <c r="J596" s="59" t="s">
        <v>3465</v>
      </c>
      <c r="K596" s="181" t="str">
        <f t="shared" si="136"/>
        <v>N/A - Gets captured under 500171</v>
      </c>
      <c r="L596" s="184" t="s">
        <v>3839</v>
      </c>
      <c r="M596" s="59" t="e">
        <f t="shared" si="138"/>
        <v>#N/A</v>
      </c>
      <c r="N596" s="59" t="str">
        <f t="shared" ref="N596" si="141">IFERROR(M596,"ADD")</f>
        <v>ADD</v>
      </c>
      <c r="O596" s="59"/>
      <c r="P596" s="59" t="str">
        <f t="shared" ref="P596" si="142">IF(O596&gt;0,O596,N596)</f>
        <v>ADD</v>
      </c>
      <c r="Q596" s="151" t="str">
        <f>VLOOKUP(L596,'SAP Data'!$A$7:$B$1304,2,FALSE)</f>
        <v>MULT CO BUS TAX</v>
      </c>
      <c r="S596" s="165" t="s">
        <v>2133</v>
      </c>
      <c r="T596" s="164" t="s">
        <v>2134</v>
      </c>
      <c r="U596" s="16" t="str">
        <f t="shared" si="139"/>
        <v>503826</v>
      </c>
      <c r="V596" s="174" t="s">
        <v>3741</v>
      </c>
      <c r="W596" s="175" t="s">
        <v>3741</v>
      </c>
      <c r="X596" s="264" t="e">
        <f t="shared" si="140"/>
        <v>#N/A</v>
      </c>
    </row>
    <row r="597" spans="1:24" x14ac:dyDescent="0.25">
      <c r="A597" s="164" t="s">
        <v>1547</v>
      </c>
      <c r="B597" s="16">
        <v>29</v>
      </c>
      <c r="C597" s="165" t="s">
        <v>1548</v>
      </c>
      <c r="E597" s="179" t="s">
        <v>2563</v>
      </c>
      <c r="F597" s="59" t="str">
        <f t="shared" si="134"/>
        <v>236155</v>
      </c>
      <c r="G597" s="180">
        <f t="shared" si="137"/>
        <v>0</v>
      </c>
      <c r="H597" s="59" t="str">
        <f t="shared" si="135"/>
        <v>ADD</v>
      </c>
      <c r="I597" s="59" t="str">
        <f>IF(H597="ADD",VLOOKUP(F597,'SAP Data'!$A$12:$B$1295,2,FALSE),"")</f>
        <v>FRAN TAX - COLUMBIA</v>
      </c>
      <c r="J597" s="59" t="s">
        <v>3465</v>
      </c>
      <c r="K597" s="181" t="str">
        <f t="shared" si="136"/>
        <v>N/A - Gets captured under 500171</v>
      </c>
      <c r="L597" s="150" t="s">
        <v>3086</v>
      </c>
      <c r="M597" s="59" t="e">
        <f t="shared" si="138"/>
        <v>#N/A</v>
      </c>
      <c r="N597" s="59" t="str">
        <f t="shared" si="132"/>
        <v>ADD</v>
      </c>
      <c r="O597" s="59"/>
      <c r="P597" s="59" t="str">
        <f t="shared" si="133"/>
        <v>ADD</v>
      </c>
      <c r="Q597" s="151" t="str">
        <f>VLOOKUP(L597,'SAP Data'!$A$7:$B$1304,2,FALSE)</f>
        <v>TAXES-OTHER</v>
      </c>
      <c r="S597" s="165" t="s">
        <v>2135</v>
      </c>
      <c r="T597" s="164" t="s">
        <v>2136</v>
      </c>
      <c r="U597" s="16" t="str">
        <f t="shared" si="139"/>
        <v>503827</v>
      </c>
      <c r="V597" s="174" t="s">
        <v>3741</v>
      </c>
      <c r="W597" s="175" t="s">
        <v>3741</v>
      </c>
      <c r="X597" s="264" t="e">
        <f t="shared" si="140"/>
        <v>#N/A</v>
      </c>
    </row>
    <row r="598" spans="1:24" x14ac:dyDescent="0.25">
      <c r="A598" s="164" t="s">
        <v>1550</v>
      </c>
      <c r="B598" s="16">
        <v>23</v>
      </c>
      <c r="C598" s="165" t="s">
        <v>1551</v>
      </c>
      <c r="E598" s="179" t="s">
        <v>2565</v>
      </c>
      <c r="F598" s="59" t="str">
        <f t="shared" si="134"/>
        <v>236156</v>
      </c>
      <c r="G598" s="180">
        <f t="shared" si="137"/>
        <v>0</v>
      </c>
      <c r="H598" s="59" t="str">
        <f t="shared" si="135"/>
        <v>ADD</v>
      </c>
      <c r="I598" s="59" t="str">
        <f>IF(H598="ADD",VLOOKUP(F598,'SAP Data'!$A$12:$B$1295,2,FALSE),"")</f>
        <v>FRANTAX - PHILOMATH</v>
      </c>
      <c r="J598" s="59" t="s">
        <v>3465</v>
      </c>
      <c r="K598" s="181" t="str">
        <f t="shared" si="136"/>
        <v>N/A - Gets captured under 500171</v>
      </c>
      <c r="L598" s="150" t="s">
        <v>3087</v>
      </c>
      <c r="M598" s="59" t="e">
        <f t="shared" si="138"/>
        <v>#N/A</v>
      </c>
      <c r="N598" s="59" t="str">
        <f t="shared" si="132"/>
        <v>ADD</v>
      </c>
      <c r="O598" s="59"/>
      <c r="P598" s="59" t="str">
        <f t="shared" si="133"/>
        <v>ADD</v>
      </c>
      <c r="Q598" s="151" t="str">
        <f>VLOOKUP(L598,'SAP Data'!$A$7:$B$1304,2,FALSE)</f>
        <v>TAXES-PROPERTY</v>
      </c>
      <c r="S598" s="165" t="s">
        <v>2137</v>
      </c>
      <c r="T598" s="164" t="s">
        <v>2138</v>
      </c>
      <c r="U598" s="16" t="str">
        <f t="shared" si="139"/>
        <v>503828</v>
      </c>
      <c r="V598" s="174" t="s">
        <v>3741</v>
      </c>
      <c r="W598" s="175" t="s">
        <v>3741</v>
      </c>
      <c r="X598" s="264" t="e">
        <f t="shared" si="140"/>
        <v>#N/A</v>
      </c>
    </row>
    <row r="599" spans="1:24" x14ac:dyDescent="0.25">
      <c r="A599" s="164" t="s">
        <v>1553</v>
      </c>
      <c r="B599" s="16">
        <v>23</v>
      </c>
      <c r="C599" s="165" t="s">
        <v>1554</v>
      </c>
      <c r="E599" s="179" t="s">
        <v>2567</v>
      </c>
      <c r="F599" s="59" t="str">
        <f t="shared" si="134"/>
        <v>236158</v>
      </c>
      <c r="G599" s="180">
        <f t="shared" si="137"/>
        <v>0</v>
      </c>
      <c r="H599" s="59" t="str">
        <f t="shared" si="135"/>
        <v>ADD</v>
      </c>
      <c r="I599" s="59" t="str">
        <f>IF(H599="ADD",VLOOKUP(F599,'SAP Data'!$A$12:$B$1295,2,FALSE),"")</f>
        <v>FRAN TAX - DONALD</v>
      </c>
      <c r="J599" s="59" t="s">
        <v>3465</v>
      </c>
      <c r="K599" s="181" t="str">
        <f t="shared" si="136"/>
        <v>N/A - Gets captured under 500171</v>
      </c>
      <c r="L599" s="150" t="s">
        <v>3088</v>
      </c>
      <c r="M599" s="59" t="e">
        <f t="shared" si="138"/>
        <v>#N/A</v>
      </c>
      <c r="N599" s="59" t="str">
        <f t="shared" si="132"/>
        <v>ADD</v>
      </c>
      <c r="O599" s="59"/>
      <c r="P599" s="59" t="str">
        <f t="shared" si="133"/>
        <v>ADD</v>
      </c>
      <c r="Q599" s="151" t="str">
        <f>VLOOKUP(L599,'SAP Data'!$A$7:$B$1304,2,FALSE)</f>
        <v>INC TAX-FED STORAGE</v>
      </c>
      <c r="S599" s="165" t="s">
        <v>2139</v>
      </c>
      <c r="T599" s="164" t="s">
        <v>2140</v>
      </c>
      <c r="U599" s="16" t="str">
        <f t="shared" si="139"/>
        <v>503829</v>
      </c>
      <c r="V599" s="174" t="s">
        <v>3741</v>
      </c>
      <c r="W599" s="175" t="s">
        <v>3741</v>
      </c>
      <c r="X599" s="264" t="e">
        <f t="shared" si="140"/>
        <v>#N/A</v>
      </c>
    </row>
    <row r="600" spans="1:24" x14ac:dyDescent="0.25">
      <c r="A600" s="164" t="s">
        <v>1556</v>
      </c>
      <c r="B600" s="16">
        <v>23</v>
      </c>
      <c r="C600" s="165" t="s">
        <v>1557</v>
      </c>
      <c r="E600" s="179" t="s">
        <v>2569</v>
      </c>
      <c r="F600" s="59" t="str">
        <f t="shared" si="134"/>
        <v>236159</v>
      </c>
      <c r="G600" s="180">
        <f t="shared" si="137"/>
        <v>0</v>
      </c>
      <c r="H600" s="59" t="str">
        <f t="shared" si="135"/>
        <v>ADD</v>
      </c>
      <c r="I600" s="59" t="str">
        <f>IF(H600="ADD",VLOOKUP(F600,'SAP Data'!$A$12:$B$1295,2,FALSE),"")</f>
        <v>FRAN TAX - MCMINNVIL</v>
      </c>
      <c r="J600" s="59" t="s">
        <v>3465</v>
      </c>
      <c r="K600" s="181" t="str">
        <f t="shared" si="136"/>
        <v>N/A - Gets captured under 500171</v>
      </c>
      <c r="L600" s="150" t="s">
        <v>3089</v>
      </c>
      <c r="M600" s="59" t="e">
        <f t="shared" si="138"/>
        <v>#N/A</v>
      </c>
      <c r="N600" s="59" t="str">
        <f t="shared" si="132"/>
        <v>ADD</v>
      </c>
      <c r="O600" s="59"/>
      <c r="P600" s="59" t="str">
        <f t="shared" si="133"/>
        <v>ADD</v>
      </c>
      <c r="Q600" s="151" t="str">
        <f>VLOOKUP(L600,'SAP Data'!$A$7:$B$1304,2,FALSE)</f>
        <v>INC TAX-FEDL NONOP</v>
      </c>
      <c r="S600" s="165" t="s">
        <v>3521</v>
      </c>
      <c r="T600" s="164" t="s">
        <v>3522</v>
      </c>
      <c r="U600" s="16" t="str">
        <f t="shared" si="139"/>
        <v>503831</v>
      </c>
      <c r="V600" s="174" t="s">
        <v>3741</v>
      </c>
      <c r="W600" s="175" t="s">
        <v>3741</v>
      </c>
      <c r="X600" s="264" t="e">
        <f t="shared" si="140"/>
        <v>#N/A</v>
      </c>
    </row>
    <row r="601" spans="1:24" x14ac:dyDescent="0.25">
      <c r="A601" s="164" t="s">
        <v>1559</v>
      </c>
      <c r="B601" s="16">
        <v>23</v>
      </c>
      <c r="C601" s="165" t="s">
        <v>1560</v>
      </c>
      <c r="E601" s="179" t="s">
        <v>2571</v>
      </c>
      <c r="F601" s="59" t="str">
        <f t="shared" si="134"/>
        <v>236160</v>
      </c>
      <c r="G601" s="180">
        <f t="shared" si="137"/>
        <v>0</v>
      </c>
      <c r="H601" s="59" t="str">
        <f t="shared" si="135"/>
        <v>ADD</v>
      </c>
      <c r="I601" s="59" t="str">
        <f>IF(H601="ADD",VLOOKUP(F601,'SAP Data'!$A$12:$B$1295,2,FALSE),"")</f>
        <v>FRAN TAX - AMITY</v>
      </c>
      <c r="J601" s="59" t="s">
        <v>3465</v>
      </c>
      <c r="K601" s="181" t="str">
        <f t="shared" si="136"/>
        <v>N/A - Gets captured under 500171</v>
      </c>
      <c r="L601" s="150" t="s">
        <v>3090</v>
      </c>
      <c r="M601" s="59" t="e">
        <f t="shared" si="138"/>
        <v>#N/A</v>
      </c>
      <c r="N601" s="59" t="str">
        <f t="shared" si="132"/>
        <v>ADD</v>
      </c>
      <c r="O601" s="59"/>
      <c r="P601" s="59" t="str">
        <f t="shared" si="133"/>
        <v>ADD</v>
      </c>
      <c r="Q601" s="151" t="str">
        <f>VLOOKUP(L601,'SAP Data'!$A$7:$B$1304,2,FALSE)</f>
        <v>INC TAX - FED OPER</v>
      </c>
      <c r="S601" s="165" t="s">
        <v>3523</v>
      </c>
      <c r="T601" s="164" t="s">
        <v>3524</v>
      </c>
      <c r="U601" s="16" t="str">
        <f t="shared" si="139"/>
        <v>503832</v>
      </c>
      <c r="V601" s="174" t="s">
        <v>3741</v>
      </c>
      <c r="W601" s="175" t="s">
        <v>3741</v>
      </c>
      <c r="X601" s="264" t="e">
        <f t="shared" si="140"/>
        <v>#N/A</v>
      </c>
    </row>
    <row r="602" spans="1:24" x14ac:dyDescent="0.25">
      <c r="A602" s="164" t="s">
        <v>1562</v>
      </c>
      <c r="B602" s="16">
        <v>23</v>
      </c>
      <c r="C602" s="165" t="s">
        <v>1563</v>
      </c>
      <c r="E602" s="179" t="s">
        <v>2573</v>
      </c>
      <c r="F602" s="59" t="str">
        <f t="shared" si="134"/>
        <v>236161</v>
      </c>
      <c r="G602" s="180">
        <f t="shared" si="137"/>
        <v>0</v>
      </c>
      <c r="H602" s="59" t="str">
        <f t="shared" si="135"/>
        <v>ADD</v>
      </c>
      <c r="I602" s="59" t="str">
        <f>IF(H602="ADD",VLOOKUP(F602,'SAP Data'!$A$12:$B$1295,2,FALSE),"")</f>
        <v>FRAN TAX - HALSEY</v>
      </c>
      <c r="J602" s="59" t="s">
        <v>3465</v>
      </c>
      <c r="K602" s="181" t="str">
        <f t="shared" si="136"/>
        <v>N/A - Gets captured under 500171</v>
      </c>
      <c r="L602" s="150" t="s">
        <v>3091</v>
      </c>
      <c r="M602" s="59" t="e">
        <f t="shared" si="138"/>
        <v>#N/A</v>
      </c>
      <c r="N602" s="59" t="str">
        <f t="shared" si="132"/>
        <v>ADD</v>
      </c>
      <c r="O602" s="59"/>
      <c r="P602" s="59" t="str">
        <f t="shared" si="133"/>
        <v>ADD</v>
      </c>
      <c r="Q602" s="151" t="str">
        <f>VLOOKUP(L602,'SAP Data'!$A$7:$B$1304,2,FALSE)</f>
        <v>NONOP OR EXC TAX</v>
      </c>
      <c r="S602" s="165" t="s">
        <v>2141</v>
      </c>
      <c r="T602" s="164" t="s">
        <v>2142</v>
      </c>
      <c r="U602" s="16" t="str">
        <f t="shared" si="139"/>
        <v>503840</v>
      </c>
      <c r="V602" s="174" t="s">
        <v>3741</v>
      </c>
      <c r="W602" s="175" t="s">
        <v>3741</v>
      </c>
      <c r="X602" s="264" t="e">
        <f t="shared" si="140"/>
        <v>#N/A</v>
      </c>
    </row>
    <row r="603" spans="1:24" x14ac:dyDescent="0.25">
      <c r="A603" s="164" t="s">
        <v>1565</v>
      </c>
      <c r="B603" s="16">
        <v>23</v>
      </c>
      <c r="C603" s="165" t="s">
        <v>1566</v>
      </c>
      <c r="E603" s="179" t="s">
        <v>2575</v>
      </c>
      <c r="F603" s="59" t="str">
        <f t="shared" si="134"/>
        <v>236162</v>
      </c>
      <c r="G603" s="180">
        <f t="shared" si="137"/>
        <v>0</v>
      </c>
      <c r="H603" s="59" t="str">
        <f t="shared" si="135"/>
        <v>ADD</v>
      </c>
      <c r="I603" s="59" t="str">
        <f>IF(H603="ADD",VLOOKUP(F603,'SAP Data'!$A$12:$B$1295,2,FALSE),"")</f>
        <v>FRAN TAX - HARRISBUR</v>
      </c>
      <c r="J603" s="59" t="s">
        <v>3465</v>
      </c>
      <c r="K603" s="181" t="str">
        <f t="shared" si="136"/>
        <v>N/A - Gets captured under 500171</v>
      </c>
      <c r="L603" s="150" t="s">
        <v>3092</v>
      </c>
      <c r="M603" s="59" t="e">
        <f t="shared" si="138"/>
        <v>#N/A</v>
      </c>
      <c r="N603" s="59" t="str">
        <f t="shared" si="132"/>
        <v>ADD</v>
      </c>
      <c r="O603" s="59"/>
      <c r="P603" s="59" t="str">
        <f t="shared" si="133"/>
        <v>ADD</v>
      </c>
      <c r="Q603" s="151" t="str">
        <f>VLOOKUP(L603,'SAP Data'!$A$7:$B$1304,2,FALSE)</f>
        <v>OR EXCISE TAX-NONOP</v>
      </c>
      <c r="S603" s="165" t="s">
        <v>2143</v>
      </c>
      <c r="T603" s="164" t="s">
        <v>2144</v>
      </c>
      <c r="U603" s="16" t="str">
        <f t="shared" si="139"/>
        <v>503900</v>
      </c>
      <c r="V603" s="174" t="s">
        <v>3741</v>
      </c>
      <c r="W603" s="175" t="s">
        <v>3741</v>
      </c>
      <c r="X603" s="264" t="e">
        <f t="shared" si="140"/>
        <v>#N/A</v>
      </c>
    </row>
    <row r="604" spans="1:24" x14ac:dyDescent="0.25">
      <c r="A604" s="164" t="s">
        <v>1568</v>
      </c>
      <c r="B604" s="16">
        <v>23</v>
      </c>
      <c r="C604" s="165" t="s">
        <v>1569</v>
      </c>
      <c r="E604" s="179" t="s">
        <v>2577</v>
      </c>
      <c r="F604" s="59" t="str">
        <f t="shared" si="134"/>
        <v>236163</v>
      </c>
      <c r="G604" s="180">
        <f t="shared" si="137"/>
        <v>0</v>
      </c>
      <c r="H604" s="59" t="str">
        <f t="shared" si="135"/>
        <v>ADD</v>
      </c>
      <c r="I604" s="59" t="str">
        <f>IF(H604="ADD",VLOOKUP(F604,'SAP Data'!$A$12:$B$1295,2,FALSE),"")</f>
        <v>FRAN TAX - BROWNSVIL</v>
      </c>
      <c r="J604" s="59" t="s">
        <v>3465</v>
      </c>
      <c r="K604" s="181" t="str">
        <f t="shared" si="136"/>
        <v>N/A - Gets captured under 500171</v>
      </c>
      <c r="L604" s="150" t="s">
        <v>3093</v>
      </c>
      <c r="M604" s="59" t="e">
        <f t="shared" si="138"/>
        <v>#N/A</v>
      </c>
      <c r="N604" s="59" t="str">
        <f t="shared" si="132"/>
        <v>ADD</v>
      </c>
      <c r="O604" s="59"/>
      <c r="P604" s="59" t="str">
        <f t="shared" si="133"/>
        <v>ADD</v>
      </c>
      <c r="Q604" s="151" t="str">
        <f>VLOOKUP(L604,'SAP Data'!$A$7:$B$1304,2,FALSE)</f>
        <v>STAT EXCISE TAX-OPER</v>
      </c>
      <c r="S604" s="165" t="s">
        <v>2145</v>
      </c>
      <c r="T604" s="164" t="s">
        <v>2146</v>
      </c>
      <c r="U604" s="16" t="str">
        <f t="shared" si="139"/>
        <v>504000</v>
      </c>
      <c r="V604" s="174" t="s">
        <v>3741</v>
      </c>
      <c r="W604" s="175" t="s">
        <v>3741</v>
      </c>
      <c r="X604" s="264" t="e">
        <f t="shared" si="140"/>
        <v>#N/A</v>
      </c>
    </row>
    <row r="605" spans="1:24" x14ac:dyDescent="0.25">
      <c r="A605" s="164" t="s">
        <v>1571</v>
      </c>
      <c r="B605" s="16">
        <v>23</v>
      </c>
      <c r="C605" s="165" t="s">
        <v>1572</v>
      </c>
      <c r="E605" s="179" t="s">
        <v>2579</v>
      </c>
      <c r="F605" s="59" t="str">
        <f t="shared" si="134"/>
        <v>236165</v>
      </c>
      <c r="G605" s="180">
        <f t="shared" si="137"/>
        <v>0</v>
      </c>
      <c r="H605" s="59" t="str">
        <f t="shared" si="135"/>
        <v>ADD</v>
      </c>
      <c r="I605" s="59" t="str">
        <f>IF(H605="ADD",VLOOKUP(F605,'SAP Data'!$A$12:$B$1295,2,FALSE),"")</f>
        <v>FRAN TAX - NORTH PLA</v>
      </c>
      <c r="J605" s="59" t="s">
        <v>3465</v>
      </c>
      <c r="K605" s="181" t="str">
        <f t="shared" si="136"/>
        <v>N/A - Gets captured under 500171</v>
      </c>
      <c r="L605" s="150" t="s">
        <v>3094</v>
      </c>
      <c r="M605" s="59" t="e">
        <f t="shared" si="138"/>
        <v>#N/A</v>
      </c>
      <c r="N605" s="59" t="str">
        <f t="shared" si="132"/>
        <v>ADD</v>
      </c>
      <c r="O605" s="59"/>
      <c r="P605" s="59" t="str">
        <f t="shared" si="133"/>
        <v>ADD</v>
      </c>
      <c r="Q605" s="151" t="str">
        <f>VLOOKUP(L605,'SAP Data'!$A$7:$B$1304,2,FALSE)</f>
        <v>DEFD EXCISE TAX-OR</v>
      </c>
      <c r="S605" s="165" t="s">
        <v>2147</v>
      </c>
      <c r="T605" s="164" t="s">
        <v>2148</v>
      </c>
      <c r="U605" s="16" t="str">
        <f t="shared" si="139"/>
        <v>504100</v>
      </c>
      <c r="V605" s="174" t="s">
        <v>3741</v>
      </c>
      <c r="W605" s="175" t="s">
        <v>3741</v>
      </c>
      <c r="X605" s="264" t="e">
        <f t="shared" si="140"/>
        <v>#N/A</v>
      </c>
    </row>
    <row r="606" spans="1:24" x14ac:dyDescent="0.25">
      <c r="A606" s="164" t="s">
        <v>1574</v>
      </c>
      <c r="B606" s="16">
        <v>23</v>
      </c>
      <c r="C606" s="165" t="s">
        <v>1575</v>
      </c>
      <c r="E606" s="179" t="s">
        <v>2581</v>
      </c>
      <c r="F606" s="59" t="str">
        <f t="shared" si="134"/>
        <v>236166</v>
      </c>
      <c r="G606" s="180">
        <f t="shared" si="137"/>
        <v>0</v>
      </c>
      <c r="H606" s="59" t="str">
        <f t="shared" si="135"/>
        <v>ADD</v>
      </c>
      <c r="I606" s="59" t="str">
        <f>IF(H606="ADD",VLOOKUP(F606,'SAP Data'!$A$12:$B$1295,2,FALSE),"")</f>
        <v>FRAN TAX - ASTORIA</v>
      </c>
      <c r="J606" s="59" t="s">
        <v>3465</v>
      </c>
      <c r="K606" s="181" t="str">
        <f t="shared" si="136"/>
        <v>N/A - Gets captured under 500171</v>
      </c>
      <c r="L606" s="150" t="s">
        <v>3095</v>
      </c>
      <c r="M606" s="59" t="e">
        <f t="shared" si="138"/>
        <v>#N/A</v>
      </c>
      <c r="N606" s="59" t="str">
        <f t="shared" si="132"/>
        <v>ADD</v>
      </c>
      <c r="O606" s="59"/>
      <c r="P606" s="59" t="str">
        <f t="shared" si="133"/>
        <v>ADD</v>
      </c>
      <c r="Q606" s="151" t="str">
        <f>VLOOKUP(L606,'SAP Data'!$A$7:$B$1304,2,FALSE)</f>
        <v>DEFD FED STORAGE TAX</v>
      </c>
      <c r="S606" s="165" t="s">
        <v>2149</v>
      </c>
      <c r="T606" s="164" t="s">
        <v>2150</v>
      </c>
      <c r="U606" s="16" t="str">
        <f t="shared" si="139"/>
        <v>504200</v>
      </c>
      <c r="V606" s="174" t="s">
        <v>3741</v>
      </c>
      <c r="W606" s="175" t="s">
        <v>3741</v>
      </c>
      <c r="X606" s="264" t="e">
        <f t="shared" si="140"/>
        <v>#N/A</v>
      </c>
    </row>
    <row r="607" spans="1:24" x14ac:dyDescent="0.25">
      <c r="A607" s="164" t="s">
        <v>1577</v>
      </c>
      <c r="B607" s="16">
        <v>23</v>
      </c>
      <c r="C607" s="165" t="s">
        <v>1578</v>
      </c>
      <c r="E607" s="179" t="s">
        <v>2583</v>
      </c>
      <c r="F607" s="59" t="str">
        <f t="shared" si="134"/>
        <v>236167</v>
      </c>
      <c r="G607" s="180">
        <f t="shared" si="137"/>
        <v>0</v>
      </c>
      <c r="H607" s="59" t="str">
        <f t="shared" si="135"/>
        <v>ADD</v>
      </c>
      <c r="I607" s="59" t="str">
        <f>IF(H607="ADD",VLOOKUP(F607,'SAP Data'!$A$12:$B$1295,2,FALSE),"")</f>
        <v>FRAN TAX - CLATSKANI</v>
      </c>
      <c r="J607" s="59" t="s">
        <v>3465</v>
      </c>
      <c r="K607" s="181" t="str">
        <f t="shared" si="136"/>
        <v>N/A - Gets captured under 500171</v>
      </c>
      <c r="L607" s="150" t="s">
        <v>3096</v>
      </c>
      <c r="M607" s="59" t="e">
        <f t="shared" si="138"/>
        <v>#N/A</v>
      </c>
      <c r="N607" s="59" t="str">
        <f t="shared" si="132"/>
        <v>ADD</v>
      </c>
      <c r="O607" s="59"/>
      <c r="P607" s="59" t="str">
        <f t="shared" si="133"/>
        <v>ADD</v>
      </c>
      <c r="Q607" s="151" t="str">
        <f>VLOOKUP(L607,'SAP Data'!$A$7:$B$1304,2,FALSE)</f>
        <v>DEFD FEDL INC TAX</v>
      </c>
      <c r="S607" s="165" t="s">
        <v>2151</v>
      </c>
      <c r="T607" s="164" t="s">
        <v>2152</v>
      </c>
      <c r="U607" s="16" t="str">
        <f t="shared" si="139"/>
        <v>504300</v>
      </c>
      <c r="V607" s="174" t="s">
        <v>3741</v>
      </c>
      <c r="W607" s="175" t="s">
        <v>3741</v>
      </c>
      <c r="X607" s="264" t="e">
        <f t="shared" si="140"/>
        <v>#N/A</v>
      </c>
    </row>
    <row r="608" spans="1:24" x14ac:dyDescent="0.25">
      <c r="A608" s="164" t="s">
        <v>1580</v>
      </c>
      <c r="B608" s="16">
        <v>23</v>
      </c>
      <c r="C608" s="165" t="s">
        <v>1581</v>
      </c>
      <c r="E608" s="179" t="s">
        <v>2585</v>
      </c>
      <c r="F608" s="59" t="str">
        <f t="shared" si="134"/>
        <v>236168</v>
      </c>
      <c r="G608" s="180">
        <f t="shared" si="137"/>
        <v>0</v>
      </c>
      <c r="H608" s="59" t="str">
        <f t="shared" si="135"/>
        <v>ADD</v>
      </c>
      <c r="I608" s="59" t="str">
        <f>IF(H608="ADD",VLOOKUP(F608,'SAP Data'!$A$12:$B$1295,2,FALSE),"")</f>
        <v>FRAN TAX - JEFFERSON</v>
      </c>
      <c r="J608" s="59" t="s">
        <v>3465</v>
      </c>
      <c r="K608" s="181" t="str">
        <f t="shared" si="136"/>
        <v>N/A - Gets captured under 500171</v>
      </c>
      <c r="L608" s="150" t="s">
        <v>3097</v>
      </c>
      <c r="M608" s="59" t="e">
        <f t="shared" si="138"/>
        <v>#N/A</v>
      </c>
      <c r="N608" s="59" t="str">
        <f t="shared" si="132"/>
        <v>ADD</v>
      </c>
      <c r="O608" s="59"/>
      <c r="P608" s="59" t="str">
        <f t="shared" si="133"/>
        <v>ADD</v>
      </c>
      <c r="Q608" s="151" t="str">
        <f>VLOOKUP(L608,'SAP Data'!$A$7:$B$1304,2,FALSE)</f>
        <v>DEFD NONOP TAX-FED</v>
      </c>
      <c r="S608" s="165" t="s">
        <v>2153</v>
      </c>
      <c r="T608" s="164" t="s">
        <v>2154</v>
      </c>
      <c r="U608" s="16" t="str">
        <f t="shared" si="139"/>
        <v>504305</v>
      </c>
      <c r="V608" s="174" t="s">
        <v>3741</v>
      </c>
      <c r="W608" s="175" t="s">
        <v>3741</v>
      </c>
      <c r="X608" s="264" t="e">
        <f t="shared" si="140"/>
        <v>#N/A</v>
      </c>
    </row>
    <row r="609" spans="1:24" x14ac:dyDescent="0.25">
      <c r="A609" s="164" t="s">
        <v>1583</v>
      </c>
      <c r="B609" s="16">
        <v>23</v>
      </c>
      <c r="C609" s="165" t="s">
        <v>1584</v>
      </c>
      <c r="E609" s="179" t="s">
        <v>2587</v>
      </c>
      <c r="F609" s="59" t="str">
        <f t="shared" si="134"/>
        <v>236169</v>
      </c>
      <c r="G609" s="180">
        <f t="shared" si="137"/>
        <v>0</v>
      </c>
      <c r="H609" s="59" t="str">
        <f t="shared" si="135"/>
        <v>ADD</v>
      </c>
      <c r="I609" s="59" t="str">
        <f>IF(H609="ADD",VLOOKUP(F609,'SAP Data'!$A$12:$B$1295,2,FALSE),"")</f>
        <v>FRAN TAX - SCIO</v>
      </c>
      <c r="J609" s="59" t="s">
        <v>3465</v>
      </c>
      <c r="K609" s="181" t="str">
        <f t="shared" si="136"/>
        <v>N/A - Gets captured under 500171</v>
      </c>
      <c r="L609" s="150" t="s">
        <v>3098</v>
      </c>
      <c r="M609" s="59" t="e">
        <f t="shared" si="138"/>
        <v>#N/A</v>
      </c>
      <c r="N609" s="59" t="str">
        <f t="shared" si="132"/>
        <v>ADD</v>
      </c>
      <c r="O609" s="59"/>
      <c r="P609" s="59" t="str">
        <f t="shared" si="133"/>
        <v>ADD</v>
      </c>
      <c r="Q609" s="151" t="str">
        <f>VLOOKUP(L609,'SAP Data'!$A$7:$B$1304,2,FALSE)</f>
        <v>DEFD STATE TAX</v>
      </c>
      <c r="S609" s="165" t="s">
        <v>2155</v>
      </c>
      <c r="T609" s="164" t="s">
        <v>2156</v>
      </c>
      <c r="U609" s="16" t="str">
        <f t="shared" si="139"/>
        <v>504400</v>
      </c>
      <c r="V609" s="174" t="s">
        <v>3741</v>
      </c>
      <c r="W609" s="175" t="s">
        <v>3741</v>
      </c>
      <c r="X609" s="264" t="e">
        <f t="shared" si="140"/>
        <v>#N/A</v>
      </c>
    </row>
    <row r="610" spans="1:24" x14ac:dyDescent="0.25">
      <c r="A610" s="164" t="s">
        <v>1586</v>
      </c>
      <c r="B610" s="16">
        <v>23</v>
      </c>
      <c r="C610" s="165" t="s">
        <v>1587</v>
      </c>
      <c r="E610" s="179" t="s">
        <v>2589</v>
      </c>
      <c r="F610" s="59" t="str">
        <f t="shared" si="134"/>
        <v>236170</v>
      </c>
      <c r="G610" s="180">
        <f t="shared" si="137"/>
        <v>0</v>
      </c>
      <c r="H610" s="59" t="str">
        <f t="shared" si="135"/>
        <v>ADD</v>
      </c>
      <c r="I610" s="59" t="str">
        <f>IF(H610="ADD",VLOOKUP(F610,'SAP Data'!$A$12:$B$1295,2,FALSE),"")</f>
        <v>FRAN TAX - SUBLIMITY</v>
      </c>
      <c r="J610" s="59" t="s">
        <v>3465</v>
      </c>
      <c r="K610" s="181" t="str">
        <f t="shared" si="136"/>
        <v>N/A - Gets captured under 500171</v>
      </c>
      <c r="L610" s="150" t="s">
        <v>3099</v>
      </c>
      <c r="M610" s="59" t="e">
        <f t="shared" si="138"/>
        <v>#N/A</v>
      </c>
      <c r="N610" s="59" t="str">
        <f t="shared" si="132"/>
        <v>ADD</v>
      </c>
      <c r="O610" s="59"/>
      <c r="P610" s="59" t="str">
        <f t="shared" si="133"/>
        <v>ADD</v>
      </c>
      <c r="Q610" s="151" t="str">
        <f>VLOOKUP(L610,'SAP Data'!$A$7:$B$1304,2,FALSE)</f>
        <v>OR DEFD EX TAX-NONOP</v>
      </c>
      <c r="S610" s="165" t="s">
        <v>2157</v>
      </c>
      <c r="T610" s="164" t="s">
        <v>2158</v>
      </c>
      <c r="U610" s="16" t="str">
        <f t="shared" si="139"/>
        <v>504500</v>
      </c>
      <c r="V610" s="174" t="s">
        <v>3741</v>
      </c>
      <c r="W610" s="175" t="s">
        <v>3741</v>
      </c>
      <c r="X610" s="264" t="e">
        <f t="shared" si="140"/>
        <v>#N/A</v>
      </c>
    </row>
    <row r="611" spans="1:24" x14ac:dyDescent="0.25">
      <c r="A611" s="164" t="s">
        <v>1589</v>
      </c>
      <c r="B611" s="16">
        <v>23</v>
      </c>
      <c r="C611" s="165" t="s">
        <v>1590</v>
      </c>
      <c r="E611" s="179" t="s">
        <v>2591</v>
      </c>
      <c r="F611" s="59" t="str">
        <f t="shared" si="134"/>
        <v>236171</v>
      </c>
      <c r="G611" s="180">
        <f t="shared" si="137"/>
        <v>0</v>
      </c>
      <c r="H611" s="59" t="str">
        <f t="shared" si="135"/>
        <v>ADD</v>
      </c>
      <c r="I611" s="59" t="str">
        <f>IF(H611="ADD",VLOOKUP(F611,'SAP Data'!$A$12:$B$1295,2,FALSE),"")</f>
        <v>FRAN TAX - MOLALLA</v>
      </c>
      <c r="J611" s="59" t="s">
        <v>3465</v>
      </c>
      <c r="K611" s="181" t="str">
        <f t="shared" si="136"/>
        <v>N/A - Gets captured under 500171</v>
      </c>
      <c r="L611" s="150" t="s">
        <v>3100</v>
      </c>
      <c r="M611" s="59" t="e">
        <f t="shared" si="138"/>
        <v>#N/A</v>
      </c>
      <c r="N611" s="59" t="str">
        <f t="shared" si="132"/>
        <v>ADD</v>
      </c>
      <c r="O611" s="59"/>
      <c r="P611" s="59" t="str">
        <f t="shared" si="133"/>
        <v>ADD</v>
      </c>
      <c r="Q611" s="151" t="str">
        <f>VLOOKUP(L611,'SAP Data'!$A$7:$B$1304,2,FALSE)</f>
        <v>DEFD EX TAX CR-OR</v>
      </c>
      <c r="S611" s="165" t="s">
        <v>2159</v>
      </c>
      <c r="T611" s="164" t="s">
        <v>2160</v>
      </c>
      <c r="U611" s="16" t="str">
        <f t="shared" si="139"/>
        <v>504600</v>
      </c>
      <c r="V611" s="174" t="s">
        <v>3741</v>
      </c>
      <c r="W611" s="175" t="s">
        <v>3741</v>
      </c>
      <c r="X611" s="264" t="e">
        <f t="shared" si="140"/>
        <v>#N/A</v>
      </c>
    </row>
    <row r="612" spans="1:24" x14ac:dyDescent="0.25">
      <c r="A612" s="164" t="s">
        <v>1592</v>
      </c>
      <c r="B612" s="16">
        <v>23</v>
      </c>
      <c r="C612" s="165" t="s">
        <v>1593</v>
      </c>
      <c r="E612" s="179" t="s">
        <v>2593</v>
      </c>
      <c r="F612" s="59" t="str">
        <f t="shared" si="134"/>
        <v>236172</v>
      </c>
      <c r="G612" s="180">
        <f t="shared" si="137"/>
        <v>0</v>
      </c>
      <c r="H612" s="59" t="str">
        <f t="shared" si="135"/>
        <v>ADD</v>
      </c>
      <c r="I612" s="59" t="str">
        <f>IF(H612="ADD",VLOOKUP(F612,'SAP Data'!$A$12:$B$1295,2,FALSE),"")</f>
        <v>FRAN TAX - BARLOW</v>
      </c>
      <c r="J612" s="59" t="s">
        <v>3465</v>
      </c>
      <c r="K612" s="181" t="str">
        <f t="shared" si="136"/>
        <v>N/A - Gets captured under 500171</v>
      </c>
      <c r="L612" s="150" t="s">
        <v>3101</v>
      </c>
      <c r="M612" s="59" t="e">
        <f t="shared" si="138"/>
        <v>#N/A</v>
      </c>
      <c r="N612" s="59" t="str">
        <f t="shared" si="132"/>
        <v>ADD</v>
      </c>
      <c r="O612" s="59"/>
      <c r="P612" s="59" t="str">
        <f t="shared" si="133"/>
        <v>ADD</v>
      </c>
      <c r="Q612" s="151" t="str">
        <f>VLOOKUP(L612,'SAP Data'!$A$7:$B$1304,2,FALSE)</f>
        <v>DEFD EXCISE TAX-OR-C</v>
      </c>
      <c r="S612" s="165" t="s">
        <v>2161</v>
      </c>
      <c r="T612" s="164" t="s">
        <v>2162</v>
      </c>
      <c r="U612" s="16" t="str">
        <f t="shared" si="139"/>
        <v>504700</v>
      </c>
      <c r="V612" s="174" t="s">
        <v>3741</v>
      </c>
      <c r="W612" s="175" t="s">
        <v>3741</v>
      </c>
      <c r="X612" s="264" t="e">
        <f t="shared" si="140"/>
        <v>#N/A</v>
      </c>
    </row>
    <row r="613" spans="1:24" x14ac:dyDescent="0.25">
      <c r="A613" s="164" t="s">
        <v>1595</v>
      </c>
      <c r="B613" s="16">
        <v>23</v>
      </c>
      <c r="C613" s="165" t="s">
        <v>1596</v>
      </c>
      <c r="E613" s="179" t="s">
        <v>2595</v>
      </c>
      <c r="F613" s="59" t="str">
        <f t="shared" si="134"/>
        <v>236173</v>
      </c>
      <c r="G613" s="180">
        <f t="shared" si="137"/>
        <v>0</v>
      </c>
      <c r="H613" s="59" t="str">
        <f t="shared" si="135"/>
        <v>ADD</v>
      </c>
      <c r="I613" s="59" t="str">
        <f>IF(H613="ADD",VLOOKUP(F613,'SAP Data'!$A$12:$B$1295,2,FALSE),"")</f>
        <v>FRAN TAX - WILLAMINA</v>
      </c>
      <c r="J613" s="59" t="s">
        <v>3465</v>
      </c>
      <c r="K613" s="181" t="str">
        <f t="shared" si="136"/>
        <v>N/A - Gets captured under 500171</v>
      </c>
      <c r="L613" s="150" t="s">
        <v>3102</v>
      </c>
      <c r="M613" s="59" t="e">
        <f t="shared" si="138"/>
        <v>#N/A</v>
      </c>
      <c r="N613" s="59" t="str">
        <f t="shared" si="132"/>
        <v>ADD</v>
      </c>
      <c r="O613" s="59"/>
      <c r="P613" s="59" t="str">
        <f t="shared" si="133"/>
        <v>ADD</v>
      </c>
      <c r="Q613" s="151" t="str">
        <f>VLOOKUP(L613,'SAP Data'!$A$7:$B$1304,2,FALSE)</f>
        <v>DEFD FEDL INC TAX-CR</v>
      </c>
      <c r="S613" s="165" t="s">
        <v>2163</v>
      </c>
      <c r="T613" s="164" t="s">
        <v>2164</v>
      </c>
      <c r="U613" s="16" t="str">
        <f t="shared" si="139"/>
        <v>504800</v>
      </c>
      <c r="V613" s="174" t="s">
        <v>3741</v>
      </c>
      <c r="W613" s="175" t="s">
        <v>3741</v>
      </c>
      <c r="X613" s="264" t="e">
        <f t="shared" si="140"/>
        <v>#N/A</v>
      </c>
    </row>
    <row r="614" spans="1:24" x14ac:dyDescent="0.25">
      <c r="A614" s="164" t="s">
        <v>1598</v>
      </c>
      <c r="B614" s="16">
        <v>23</v>
      </c>
      <c r="C614" s="165" t="s">
        <v>1599</v>
      </c>
      <c r="E614" s="179" t="s">
        <v>2597</v>
      </c>
      <c r="F614" s="59" t="str">
        <f t="shared" si="134"/>
        <v>236174</v>
      </c>
      <c r="G614" s="180">
        <f t="shared" si="137"/>
        <v>0</v>
      </c>
      <c r="H614" s="59" t="str">
        <f t="shared" si="135"/>
        <v>ADD</v>
      </c>
      <c r="I614" s="59" t="str">
        <f>IF(H614="ADD",VLOOKUP(F614,'SAP Data'!$A$12:$B$1295,2,FALSE),"")</f>
        <v>FRAN TAX - WATERLOO</v>
      </c>
      <c r="J614" s="59" t="s">
        <v>3465</v>
      </c>
      <c r="K614" s="181" t="str">
        <f t="shared" si="136"/>
        <v>N/A - Gets captured under 500171</v>
      </c>
      <c r="L614" s="150" t="s">
        <v>3103</v>
      </c>
      <c r="M614" s="59" t="e">
        <f t="shared" si="138"/>
        <v>#N/A</v>
      </c>
      <c r="N614" s="59" t="str">
        <f t="shared" si="132"/>
        <v>ADD</v>
      </c>
      <c r="O614" s="59"/>
      <c r="P614" s="59" t="str">
        <f t="shared" si="133"/>
        <v>ADD</v>
      </c>
      <c r="Q614" s="151" t="str">
        <f>VLOOKUP(L614,'SAP Data'!$A$7:$B$1304,2,FALSE)</f>
        <v>DEFD INC TAX CR-FEDL</v>
      </c>
      <c r="S614" s="165" t="s">
        <v>2165</v>
      </c>
      <c r="T614" s="164" t="s">
        <v>2166</v>
      </c>
      <c r="U614" s="16" t="str">
        <f t="shared" si="139"/>
        <v>504900</v>
      </c>
      <c r="V614" s="174" t="s">
        <v>3741</v>
      </c>
      <c r="W614" s="175" t="s">
        <v>3741</v>
      </c>
      <c r="X614" s="264" t="e">
        <f t="shared" si="140"/>
        <v>#N/A</v>
      </c>
    </row>
    <row r="615" spans="1:24" x14ac:dyDescent="0.25">
      <c r="A615" s="164" t="s">
        <v>1601</v>
      </c>
      <c r="B615" s="16">
        <v>23</v>
      </c>
      <c r="C615" s="165" t="s">
        <v>1602</v>
      </c>
      <c r="E615" s="179" t="s">
        <v>2599</v>
      </c>
      <c r="F615" s="59" t="str">
        <f t="shared" si="134"/>
        <v>236175</v>
      </c>
      <c r="G615" s="180">
        <f t="shared" si="137"/>
        <v>0</v>
      </c>
      <c r="H615" s="59" t="str">
        <f t="shared" si="135"/>
        <v>ADD</v>
      </c>
      <c r="I615" s="59" t="str">
        <f>IF(H615="ADD",VLOOKUP(F615,'SAP Data'!$A$12:$B$1295,2,FALSE),"")</f>
        <v>FRAN TAX - SODAVILLE</v>
      </c>
      <c r="J615" s="59" t="s">
        <v>3465</v>
      </c>
      <c r="K615" s="181" t="str">
        <f t="shared" si="136"/>
        <v>N/A - Gets captured under 500171</v>
      </c>
      <c r="L615" s="150" t="s">
        <v>3567</v>
      </c>
      <c r="M615" s="59" t="e">
        <f t="shared" si="138"/>
        <v>#N/A</v>
      </c>
      <c r="N615" s="59" t="str">
        <f t="shared" si="132"/>
        <v>ADD</v>
      </c>
      <c r="O615" s="59"/>
      <c r="P615" s="59" t="str">
        <f t="shared" si="133"/>
        <v>ADD</v>
      </c>
      <c r="Q615" s="151" t="str">
        <f>VLOOKUP(L615,'SAP Data'!$A$7:$B$1304,2,FALSE)</f>
        <v>ITC-DEFERRED</v>
      </c>
      <c r="S615" s="165" t="s">
        <v>2167</v>
      </c>
      <c r="T615" s="164" t="s">
        <v>2168</v>
      </c>
      <c r="U615" s="16" t="str">
        <f t="shared" si="139"/>
        <v>504950</v>
      </c>
      <c r="V615" s="174" t="s">
        <v>3741</v>
      </c>
      <c r="W615" s="175" t="s">
        <v>3741</v>
      </c>
      <c r="X615" s="264" t="e">
        <f t="shared" si="140"/>
        <v>#N/A</v>
      </c>
    </row>
    <row r="616" spans="1:24" x14ac:dyDescent="0.25">
      <c r="A616" s="164" t="s">
        <v>1472</v>
      </c>
      <c r="B616" s="16">
        <v>23</v>
      </c>
      <c r="C616" s="165" t="s">
        <v>1473</v>
      </c>
      <c r="E616" s="179" t="s">
        <v>2601</v>
      </c>
      <c r="F616" s="59" t="str">
        <f t="shared" si="134"/>
        <v>236176</v>
      </c>
      <c r="G616" s="180">
        <f t="shared" si="137"/>
        <v>0</v>
      </c>
      <c r="H616" s="59" t="str">
        <f t="shared" si="135"/>
        <v>ADD</v>
      </c>
      <c r="I616" s="59" t="str">
        <f>IF(H616="ADD",VLOOKUP(F616,'SAP Data'!$A$12:$B$1295,2,FALSE),"")</f>
        <v>FRAN TAX - RAINIER</v>
      </c>
      <c r="J616" s="59" t="s">
        <v>3465</v>
      </c>
      <c r="K616" s="181" t="str">
        <f t="shared" si="136"/>
        <v>N/A - Gets captured under 500171</v>
      </c>
      <c r="L616" s="150" t="s">
        <v>3568</v>
      </c>
      <c r="M616" s="59" t="e">
        <f t="shared" si="138"/>
        <v>#N/A</v>
      </c>
      <c r="N616" s="59" t="str">
        <f t="shared" ref="N616:N680" si="143">IFERROR(M616,"ADD")</f>
        <v>ADD</v>
      </c>
      <c r="O616" s="59"/>
      <c r="P616" s="59" t="str">
        <f t="shared" ref="P616:P680" si="144">IF(O616&gt;0,O616,N616)</f>
        <v>ADD</v>
      </c>
      <c r="Q616" s="151" t="str">
        <f>VLOOKUP(L616,'SAP Data'!$A$7:$B$1304,2,FALSE)</f>
        <v>ITC-RESTORED</v>
      </c>
      <c r="S616" s="165" t="s">
        <v>2169</v>
      </c>
      <c r="T616" s="164" t="s">
        <v>2170</v>
      </c>
      <c r="U616" s="16" t="str">
        <f t="shared" si="139"/>
        <v>505000</v>
      </c>
      <c r="V616" s="174" t="s">
        <v>3741</v>
      </c>
      <c r="W616" s="175" t="s">
        <v>3741</v>
      </c>
      <c r="X616" s="264" t="e">
        <f t="shared" si="140"/>
        <v>#N/A</v>
      </c>
    </row>
    <row r="617" spans="1:24" x14ac:dyDescent="0.25">
      <c r="A617" s="164" t="s">
        <v>1475</v>
      </c>
      <c r="B617" s="16">
        <v>23</v>
      </c>
      <c r="C617" s="165" t="s">
        <v>1476</v>
      </c>
      <c r="E617" s="179" t="s">
        <v>2603</v>
      </c>
      <c r="F617" s="59" t="str">
        <f t="shared" si="134"/>
        <v>236177</v>
      </c>
      <c r="G617" s="180">
        <f t="shared" si="137"/>
        <v>0</v>
      </c>
      <c r="H617" s="59" t="str">
        <f t="shared" si="135"/>
        <v>ADD</v>
      </c>
      <c r="I617" s="59" t="str">
        <f>IF(H617="ADD",VLOOKUP(F617,'SAP Data'!$A$12:$B$1295,2,FALSE),"")</f>
        <v>FRAN TAX - GEARHART</v>
      </c>
      <c r="J617" s="59" t="s">
        <v>3465</v>
      </c>
      <c r="K617" s="181" t="str">
        <f t="shared" si="136"/>
        <v>N/A - Gets captured under 500171</v>
      </c>
      <c r="L617" s="150" t="s">
        <v>3104</v>
      </c>
      <c r="M617" s="59" t="e">
        <f t="shared" si="138"/>
        <v>#N/A</v>
      </c>
      <c r="N617" s="59" t="str">
        <f t="shared" si="143"/>
        <v>ADD</v>
      </c>
      <c r="O617" s="59"/>
      <c r="P617" s="59" t="str">
        <f t="shared" si="144"/>
        <v>ADD</v>
      </c>
      <c r="Q617" s="151" t="str">
        <f>VLOOKUP(L617,'SAP Data'!$A$7:$B$1304,2,FALSE)</f>
        <v>TAXES -WA CAPITAL CO</v>
      </c>
      <c r="S617" s="165" t="s">
        <v>2171</v>
      </c>
      <c r="T617" s="164" t="s">
        <v>2172</v>
      </c>
      <c r="U617" s="16" t="str">
        <f t="shared" si="139"/>
        <v>505100</v>
      </c>
      <c r="V617" s="174" t="s">
        <v>3741</v>
      </c>
      <c r="W617" s="175" t="s">
        <v>3741</v>
      </c>
      <c r="X617" s="264" t="e">
        <f t="shared" si="140"/>
        <v>#N/A</v>
      </c>
    </row>
    <row r="618" spans="1:24" x14ac:dyDescent="0.25">
      <c r="A618" s="164" t="s">
        <v>1478</v>
      </c>
      <c r="B618" s="16">
        <v>23</v>
      </c>
      <c r="C618" s="165" t="s">
        <v>1479</v>
      </c>
      <c r="E618" s="179" t="s">
        <v>2605</v>
      </c>
      <c r="F618" s="59" t="str">
        <f t="shared" si="134"/>
        <v>236179</v>
      </c>
      <c r="G618" s="180">
        <f t="shared" si="137"/>
        <v>0</v>
      </c>
      <c r="H618" s="59" t="str">
        <f t="shared" si="135"/>
        <v>ADD</v>
      </c>
      <c r="I618" s="59" t="str">
        <f>IF(H618="ADD",VLOOKUP(F618,'SAP Data'!$A$12:$B$1295,2,FALSE),"")</f>
        <v>FRAN TAX - WARRENTON</v>
      </c>
      <c r="J618" s="59" t="s">
        <v>3465</v>
      </c>
      <c r="K618" s="181" t="str">
        <f t="shared" si="136"/>
        <v>N/A - Gets captured under 500171</v>
      </c>
      <c r="L618" s="150" t="s">
        <v>3105</v>
      </c>
      <c r="M618" s="59" t="e">
        <f t="shared" si="138"/>
        <v>#N/A</v>
      </c>
      <c r="N618" s="59" t="str">
        <f t="shared" si="143"/>
        <v>ADD</v>
      </c>
      <c r="O618" s="59"/>
      <c r="P618" s="59" t="str">
        <f t="shared" si="144"/>
        <v>ADD</v>
      </c>
      <c r="Q618" s="151" t="str">
        <f>VLOOKUP(L618,'SAP Data'!$A$7:$B$1304,2,FALSE)</f>
        <v>INSURANCE</v>
      </c>
      <c r="S618" s="165" t="s">
        <v>2173</v>
      </c>
      <c r="T618" s="164" t="s">
        <v>2174</v>
      </c>
      <c r="U618" s="16" t="str">
        <f t="shared" si="139"/>
        <v>505200</v>
      </c>
      <c r="V618" s="174" t="s">
        <v>3741</v>
      </c>
      <c r="W618" s="175" t="s">
        <v>3741</v>
      </c>
      <c r="X618" s="264" t="e">
        <f t="shared" si="140"/>
        <v>#N/A</v>
      </c>
    </row>
    <row r="619" spans="1:24" x14ac:dyDescent="0.25">
      <c r="A619" s="164" t="s">
        <v>1291</v>
      </c>
      <c r="B619" s="16">
        <v>23</v>
      </c>
      <c r="C619" s="165" t="s">
        <v>1292</v>
      </c>
      <c r="E619" s="179" t="s">
        <v>2607</v>
      </c>
      <c r="F619" s="59" t="str">
        <f t="shared" si="134"/>
        <v>236180</v>
      </c>
      <c r="G619" s="180">
        <f t="shared" si="137"/>
        <v>0</v>
      </c>
      <c r="H619" s="59" t="str">
        <f t="shared" si="135"/>
        <v>ADD</v>
      </c>
      <c r="I619" s="59" t="str">
        <f>IF(H619="ADD",VLOOKUP(F619,'SAP Data'!$A$12:$B$1295,2,FALSE),"")</f>
        <v>FRAN TAX - SEASIDE</v>
      </c>
      <c r="J619" s="59" t="s">
        <v>3465</v>
      </c>
      <c r="K619" s="181" t="str">
        <f t="shared" si="136"/>
        <v>N/A - Gets captured under 500171</v>
      </c>
      <c r="L619" s="150" t="s">
        <v>3106</v>
      </c>
      <c r="M619" s="59" t="e">
        <f t="shared" si="138"/>
        <v>#N/A</v>
      </c>
      <c r="N619" s="59" t="str">
        <f t="shared" si="143"/>
        <v>ADD</v>
      </c>
      <c r="O619" s="59"/>
      <c r="P619" s="59" t="str">
        <f t="shared" si="144"/>
        <v>ADD</v>
      </c>
      <c r="Q619" s="151" t="str">
        <f>VLOOKUP(L619,'SAP Data'!$A$7:$B$1304,2,FALSE)</f>
        <v>CASH DISCOUNT</v>
      </c>
      <c r="S619" s="165" t="s">
        <v>2175</v>
      </c>
      <c r="T619" s="164" t="s">
        <v>2176</v>
      </c>
      <c r="U619" s="16" t="str">
        <f t="shared" si="139"/>
        <v>505300</v>
      </c>
      <c r="V619" s="174" t="s">
        <v>3741</v>
      </c>
      <c r="W619" s="175" t="s">
        <v>3741</v>
      </c>
      <c r="X619" s="264" t="e">
        <f t="shared" si="140"/>
        <v>#N/A</v>
      </c>
    </row>
    <row r="620" spans="1:24" x14ac:dyDescent="0.25">
      <c r="A620" s="164" t="s">
        <v>1294</v>
      </c>
      <c r="B620" s="16">
        <v>23</v>
      </c>
      <c r="C620" s="165" t="s">
        <v>1295</v>
      </c>
      <c r="E620" s="179" t="s">
        <v>2609</v>
      </c>
      <c r="F620" s="59" t="str">
        <f t="shared" ref="F620:F683" si="145">RIGHT(E620,6)</f>
        <v>236181</v>
      </c>
      <c r="G620" s="180">
        <f t="shared" si="137"/>
        <v>0</v>
      </c>
      <c r="H620" s="59" t="str">
        <f t="shared" ref="H620:H683" si="146">IF(G620=0,"ADD","")</f>
        <v>ADD</v>
      </c>
      <c r="I620" s="59" t="str">
        <f>IF(H620="ADD",VLOOKUP(F620,'SAP Data'!$A$12:$B$1295,2,FALSE),"")</f>
        <v>FRAN TAX - SHERIDAN</v>
      </c>
      <c r="J620" s="59" t="s">
        <v>3465</v>
      </c>
      <c r="K620" s="181" t="str">
        <f t="shared" ref="K620:K683" si="147">IF(G620&gt;0,G620,J620)</f>
        <v>N/A - Gets captured under 500171</v>
      </c>
      <c r="L620" s="150" t="s">
        <v>3107</v>
      </c>
      <c r="M620" s="59" t="e">
        <f t="shared" si="138"/>
        <v>#N/A</v>
      </c>
      <c r="N620" s="59" t="str">
        <f t="shared" si="143"/>
        <v>ADD</v>
      </c>
      <c r="O620" s="59"/>
      <c r="P620" s="59" t="str">
        <f t="shared" si="144"/>
        <v>ADD</v>
      </c>
      <c r="Q620" s="151" t="str">
        <f>VLOOKUP(L620,'SAP Data'!$A$7:$B$1304,2,FALSE)</f>
        <v>PAYSTATION COMMISSIO</v>
      </c>
      <c r="S620" s="165" t="s">
        <v>885</v>
      </c>
      <c r="T620" s="164" t="s">
        <v>2177</v>
      </c>
      <c r="U620" s="16" t="str">
        <f t="shared" si="139"/>
        <v>505400</v>
      </c>
      <c r="V620" s="174" t="s">
        <v>3741</v>
      </c>
      <c r="W620" s="175" t="s">
        <v>3741</v>
      </c>
      <c r="X620" s="264" t="e">
        <f t="shared" si="140"/>
        <v>#N/A</v>
      </c>
    </row>
    <row r="621" spans="1:24" x14ac:dyDescent="0.25">
      <c r="A621" s="164" t="s">
        <v>1297</v>
      </c>
      <c r="B621" s="16">
        <v>23</v>
      </c>
      <c r="C621" s="165" t="s">
        <v>1298</v>
      </c>
      <c r="E621" s="179" t="s">
        <v>2611</v>
      </c>
      <c r="F621" s="59" t="str">
        <f t="shared" si="145"/>
        <v>236182</v>
      </c>
      <c r="G621" s="180">
        <f t="shared" si="137"/>
        <v>0</v>
      </c>
      <c r="H621" s="59" t="str">
        <f t="shared" si="146"/>
        <v>ADD</v>
      </c>
      <c r="I621" s="59" t="str">
        <f>IF(H621="ADD",VLOOKUP(F621,'SAP Data'!$A$12:$B$1295,2,FALSE),"")</f>
        <v>FRAN TAX - TOLEDO</v>
      </c>
      <c r="J621" s="59" t="s">
        <v>3465</v>
      </c>
      <c r="K621" s="181" t="str">
        <f t="shared" si="147"/>
        <v>N/A - Gets captured under 500171</v>
      </c>
      <c r="L621" s="150" t="s">
        <v>3108</v>
      </c>
      <c r="M621" s="59" t="e">
        <f t="shared" si="138"/>
        <v>#N/A</v>
      </c>
      <c r="N621" s="59" t="str">
        <f t="shared" si="143"/>
        <v>ADD</v>
      </c>
      <c r="O621" s="59"/>
      <c r="P621" s="59" t="str">
        <f t="shared" si="144"/>
        <v>ADD</v>
      </c>
      <c r="Q621" s="151" t="str">
        <f>VLOOKUP(L621,'SAP Data'!$A$7:$B$1304,2,FALSE)</f>
        <v xml:space="preserve"> REGULATORY DEFEERAL</v>
      </c>
      <c r="S621" s="165" t="s">
        <v>2178</v>
      </c>
      <c r="T621" s="164" t="s">
        <v>2179</v>
      </c>
      <c r="U621" s="16" t="str">
        <f t="shared" si="139"/>
        <v>505500</v>
      </c>
      <c r="V621" s="174" t="s">
        <v>3741</v>
      </c>
      <c r="W621" s="175" t="s">
        <v>3741</v>
      </c>
      <c r="X621" s="264" t="e">
        <f t="shared" si="140"/>
        <v>#N/A</v>
      </c>
    </row>
    <row r="622" spans="1:24" x14ac:dyDescent="0.25">
      <c r="A622" s="164" t="s">
        <v>1604</v>
      </c>
      <c r="B622" s="16">
        <v>29</v>
      </c>
      <c r="C622" s="165" t="s">
        <v>1605</v>
      </c>
      <c r="E622" s="179" t="s">
        <v>2613</v>
      </c>
      <c r="F622" s="59" t="str">
        <f t="shared" si="145"/>
        <v>236183</v>
      </c>
      <c r="G622" s="180">
        <f t="shared" si="137"/>
        <v>0</v>
      </c>
      <c r="H622" s="59" t="str">
        <f t="shared" si="146"/>
        <v>ADD</v>
      </c>
      <c r="I622" s="59" t="str">
        <f>IF(H622="ADD",VLOOKUP(F622,'SAP Data'!$A$12:$B$1295,2,FALSE),"")</f>
        <v>FRAN TAX - NEWPORT</v>
      </c>
      <c r="J622" s="59" t="s">
        <v>3465</v>
      </c>
      <c r="K622" s="181" t="str">
        <f t="shared" si="147"/>
        <v>N/A - Gets captured under 500171</v>
      </c>
      <c r="L622" s="150" t="s">
        <v>3109</v>
      </c>
      <c r="M622" s="59" t="e">
        <f t="shared" si="138"/>
        <v>#N/A</v>
      </c>
      <c r="N622" s="59" t="str">
        <f t="shared" si="143"/>
        <v>ADD</v>
      </c>
      <c r="O622" s="59"/>
      <c r="P622" s="59" t="str">
        <f t="shared" si="144"/>
        <v>ADD</v>
      </c>
      <c r="Q622" s="151" t="str">
        <f>VLOOKUP(L622,'SAP Data'!$A$7:$B$1304,2,FALSE)</f>
        <v>CASH RECEIPTS</v>
      </c>
      <c r="S622" s="165" t="s">
        <v>2180</v>
      </c>
      <c r="T622" s="164" t="s">
        <v>2181</v>
      </c>
      <c r="U622" s="16" t="str">
        <f t="shared" si="139"/>
        <v>505600</v>
      </c>
      <c r="V622" s="174" t="s">
        <v>3741</v>
      </c>
      <c r="W622" s="175" t="s">
        <v>3741</v>
      </c>
      <c r="X622" s="264" t="e">
        <f t="shared" si="140"/>
        <v>#N/A</v>
      </c>
    </row>
    <row r="623" spans="1:24" x14ac:dyDescent="0.25">
      <c r="A623" s="164" t="s">
        <v>1607</v>
      </c>
      <c r="B623" s="16">
        <v>29</v>
      </c>
      <c r="C623" s="165" t="s">
        <v>1605</v>
      </c>
      <c r="E623" s="179" t="s">
        <v>2615</v>
      </c>
      <c r="F623" s="59" t="str">
        <f t="shared" si="145"/>
        <v>236184</v>
      </c>
      <c r="G623" s="180">
        <f t="shared" si="137"/>
        <v>0</v>
      </c>
      <c r="H623" s="59" t="str">
        <f t="shared" si="146"/>
        <v>ADD</v>
      </c>
      <c r="I623" s="59" t="str">
        <f>IF(H623="ADD",VLOOKUP(F623,'SAP Data'!$A$12:$B$1295,2,FALSE),"")</f>
        <v>FRAN TAX - BANKS</v>
      </c>
      <c r="J623" s="59" t="s">
        <v>3465</v>
      </c>
      <c r="K623" s="181" t="str">
        <f t="shared" si="147"/>
        <v>N/A - Gets captured under 500171</v>
      </c>
      <c r="L623" s="150" t="s">
        <v>3110</v>
      </c>
      <c r="M623" s="59" t="e">
        <f t="shared" si="138"/>
        <v>#N/A</v>
      </c>
      <c r="N623" s="59" t="str">
        <f t="shared" si="143"/>
        <v>ADD</v>
      </c>
      <c r="O623" s="59"/>
      <c r="P623" s="59" t="str">
        <f t="shared" si="144"/>
        <v>ADD</v>
      </c>
      <c r="Q623" s="151" t="str">
        <f>VLOOKUP(L623,'SAP Data'!$A$7:$B$1304,2,FALSE)</f>
        <v>BENEFITS - BU HEALTH</v>
      </c>
      <c r="S623" s="165" t="s">
        <v>2182</v>
      </c>
      <c r="T623" s="164" t="s">
        <v>2183</v>
      </c>
      <c r="U623" s="16" t="str">
        <f t="shared" si="139"/>
        <v>505700</v>
      </c>
      <c r="V623" s="174" t="s">
        <v>3741</v>
      </c>
      <c r="W623" s="175" t="s">
        <v>3741</v>
      </c>
      <c r="X623" s="264" t="e">
        <f t="shared" si="140"/>
        <v>#N/A</v>
      </c>
    </row>
    <row r="624" spans="1:24" x14ac:dyDescent="0.25">
      <c r="A624" s="164" t="s">
        <v>1322</v>
      </c>
      <c r="B624" s="16">
        <v>9</v>
      </c>
      <c r="C624" s="165" t="s">
        <v>1323</v>
      </c>
      <c r="E624" s="179" t="s">
        <v>2617</v>
      </c>
      <c r="F624" s="59" t="str">
        <f t="shared" si="145"/>
        <v>236185</v>
      </c>
      <c r="G624" s="180">
        <f t="shared" si="137"/>
        <v>0</v>
      </c>
      <c r="H624" s="59" t="str">
        <f t="shared" si="146"/>
        <v>ADD</v>
      </c>
      <c r="I624" s="59" t="str">
        <f>IF(H624="ADD",VLOOKUP(F624,'SAP Data'!$A$12:$B$1295,2,FALSE),"")</f>
        <v>FRAN TAX - LINCOLN C</v>
      </c>
      <c r="J624" s="59" t="s">
        <v>3465</v>
      </c>
      <c r="K624" s="181" t="str">
        <f t="shared" si="147"/>
        <v>N/A - Gets captured under 500171</v>
      </c>
      <c r="L624" s="150" t="s">
        <v>3111</v>
      </c>
      <c r="M624" s="59" t="e">
        <f t="shared" si="138"/>
        <v>#N/A</v>
      </c>
      <c r="N624" s="59" t="str">
        <f t="shared" si="143"/>
        <v>ADD</v>
      </c>
      <c r="O624" s="59"/>
      <c r="P624" s="59" t="str">
        <f t="shared" si="144"/>
        <v>ADD</v>
      </c>
      <c r="Q624" s="151" t="str">
        <f>VLOOKUP(L624,'SAP Data'!$A$7:$B$1304,2,FALSE)</f>
        <v>AMORTIZATION</v>
      </c>
      <c r="S624" s="165" t="s">
        <v>2184</v>
      </c>
      <c r="T624" s="164" t="s">
        <v>2185</v>
      </c>
      <c r="U624" s="16" t="str">
        <f t="shared" si="139"/>
        <v>505800</v>
      </c>
      <c r="V624" s="174" t="s">
        <v>3741</v>
      </c>
      <c r="W624" s="175" t="s">
        <v>3741</v>
      </c>
      <c r="X624" s="264" t="e">
        <f t="shared" si="140"/>
        <v>#N/A</v>
      </c>
    </row>
    <row r="625" spans="1:24" x14ac:dyDescent="0.25">
      <c r="A625" s="164" t="s">
        <v>1325</v>
      </c>
      <c r="B625" s="16">
        <v>19</v>
      </c>
      <c r="C625" s="165" t="s">
        <v>1326</v>
      </c>
      <c r="E625" s="179" t="s">
        <v>2619</v>
      </c>
      <c r="F625" s="59" t="str">
        <f t="shared" si="145"/>
        <v>236186</v>
      </c>
      <c r="G625" s="180">
        <f t="shared" si="137"/>
        <v>0</v>
      </c>
      <c r="H625" s="59" t="str">
        <f t="shared" si="146"/>
        <v>ADD</v>
      </c>
      <c r="I625" s="59" t="str">
        <f>IF(H625="ADD",VLOOKUP(F625,'SAP Data'!$A$12:$B$1295,2,FALSE),"")</f>
        <v>FRAN TAX - SILETZ</v>
      </c>
      <c r="J625" s="59" t="s">
        <v>3465</v>
      </c>
      <c r="K625" s="181" t="str">
        <f t="shared" si="147"/>
        <v>N/A - Gets captured under 500171</v>
      </c>
      <c r="L625" s="150" t="s">
        <v>3112</v>
      </c>
      <c r="M625" s="59" t="e">
        <f t="shared" si="138"/>
        <v>#N/A</v>
      </c>
      <c r="N625" s="59" t="str">
        <f t="shared" si="143"/>
        <v>ADD</v>
      </c>
      <c r="O625" s="59"/>
      <c r="P625" s="59" t="str">
        <f t="shared" si="144"/>
        <v>ADD</v>
      </c>
      <c r="Q625" s="151" t="str">
        <f>VLOOKUP(L625,'SAP Data'!$A$7:$B$1304,2,FALSE)</f>
        <v>BAD DEBT EXPENSE</v>
      </c>
      <c r="S625" s="165" t="s">
        <v>2186</v>
      </c>
      <c r="T625" s="164" t="s">
        <v>2187</v>
      </c>
      <c r="U625" s="16" t="str">
        <f t="shared" si="139"/>
        <v>505900</v>
      </c>
      <c r="V625" s="174" t="s">
        <v>3741</v>
      </c>
      <c r="W625" s="175" t="s">
        <v>3741</v>
      </c>
      <c r="X625" s="264" t="e">
        <f t="shared" si="140"/>
        <v>#N/A</v>
      </c>
    </row>
    <row r="626" spans="1:24" x14ac:dyDescent="0.25">
      <c r="A626" s="164" t="s">
        <v>1328</v>
      </c>
      <c r="B626" s="16">
        <v>19</v>
      </c>
      <c r="C626" s="165" t="s">
        <v>1329</v>
      </c>
      <c r="E626" s="179" t="s">
        <v>2621</v>
      </c>
      <c r="F626" s="59" t="str">
        <f t="shared" si="145"/>
        <v>236187</v>
      </c>
      <c r="G626" s="180">
        <f t="shared" si="137"/>
        <v>0</v>
      </c>
      <c r="H626" s="59" t="str">
        <f t="shared" si="146"/>
        <v>ADD</v>
      </c>
      <c r="I626" s="59" t="str">
        <f>IF(H626="ADD",VLOOKUP(F626,'SAP Data'!$A$12:$B$1295,2,FALSE),"")</f>
        <v>FRAN TAX - SANDY</v>
      </c>
      <c r="J626" s="59" t="s">
        <v>3465</v>
      </c>
      <c r="K626" s="181" t="str">
        <f t="shared" si="147"/>
        <v>N/A - Gets captured under 500171</v>
      </c>
      <c r="L626" s="150" t="s">
        <v>3113</v>
      </c>
      <c r="M626" s="59" t="e">
        <f t="shared" si="138"/>
        <v>#N/A</v>
      </c>
      <c r="N626" s="59" t="str">
        <f t="shared" si="143"/>
        <v>ADD</v>
      </c>
      <c r="O626" s="59"/>
      <c r="P626" s="59" t="str">
        <f t="shared" si="144"/>
        <v>ADD</v>
      </c>
      <c r="Q626" s="151" t="str">
        <f>VLOOKUP(L626,'SAP Data'!$A$7:$B$1304,2,FALSE)</f>
        <v>DEALER RELATIONS</v>
      </c>
      <c r="S626" s="165" t="s">
        <v>2188</v>
      </c>
      <c r="T626" s="164" t="s">
        <v>2189</v>
      </c>
      <c r="U626" s="16" t="str">
        <f t="shared" si="139"/>
        <v>506000</v>
      </c>
      <c r="V626" s="174" t="s">
        <v>3741</v>
      </c>
      <c r="W626" s="175" t="s">
        <v>3741</v>
      </c>
      <c r="X626" s="264" t="e">
        <f t="shared" si="140"/>
        <v>#N/A</v>
      </c>
    </row>
    <row r="627" spans="1:24" x14ac:dyDescent="0.25">
      <c r="A627" s="164" t="s">
        <v>1331</v>
      </c>
      <c r="B627" s="16">
        <v>19</v>
      </c>
      <c r="C627" s="165" t="s">
        <v>1332</v>
      </c>
      <c r="E627" s="179" t="s">
        <v>2623</v>
      </c>
      <c r="F627" s="59" t="str">
        <f t="shared" si="145"/>
        <v>236189</v>
      </c>
      <c r="G627" s="180">
        <f t="shared" si="137"/>
        <v>0</v>
      </c>
      <c r="H627" s="59" t="str">
        <f t="shared" si="146"/>
        <v>ADD</v>
      </c>
      <c r="I627" s="59" t="str">
        <f>IF(H627="ADD",VLOOKUP(F627,'SAP Data'!$A$12:$B$1295,2,FALSE),"")</f>
        <v>FRAN TAX - CANBY</v>
      </c>
      <c r="J627" s="59" t="s">
        <v>3465</v>
      </c>
      <c r="K627" s="181" t="str">
        <f t="shared" si="147"/>
        <v>N/A - Gets captured under 500171</v>
      </c>
      <c r="L627" s="150" t="s">
        <v>3114</v>
      </c>
      <c r="M627" s="59" t="e">
        <f t="shared" si="138"/>
        <v>#N/A</v>
      </c>
      <c r="N627" s="59" t="str">
        <f t="shared" si="143"/>
        <v>ADD</v>
      </c>
      <c r="O627" s="59"/>
      <c r="P627" s="59" t="str">
        <f t="shared" si="144"/>
        <v>ADD</v>
      </c>
      <c r="Q627" s="151" t="str">
        <f>VLOOKUP(L627,'SAP Data'!$A$7:$B$1304,2,FALSE)</f>
        <v>PARKING</v>
      </c>
      <c r="S627" s="165" t="s">
        <v>2190</v>
      </c>
      <c r="T627" s="164" t="s">
        <v>2191</v>
      </c>
      <c r="U627" s="16" t="str">
        <f t="shared" si="139"/>
        <v>506100</v>
      </c>
      <c r="V627" s="174" t="s">
        <v>3741</v>
      </c>
      <c r="W627" s="175" t="s">
        <v>3741</v>
      </c>
      <c r="X627" s="264" t="e">
        <f t="shared" si="140"/>
        <v>#N/A</v>
      </c>
    </row>
    <row r="628" spans="1:24" x14ac:dyDescent="0.25">
      <c r="A628" s="164" t="s">
        <v>1334</v>
      </c>
      <c r="B628" s="16">
        <v>19</v>
      </c>
      <c r="C628" s="165" t="s">
        <v>1332</v>
      </c>
      <c r="E628" s="179" t="s">
        <v>2625</v>
      </c>
      <c r="F628" s="59" t="str">
        <f t="shared" si="145"/>
        <v>236190</v>
      </c>
      <c r="G628" s="180">
        <f t="shared" si="137"/>
        <v>0</v>
      </c>
      <c r="H628" s="59" t="str">
        <f t="shared" si="146"/>
        <v>ADD</v>
      </c>
      <c r="I628" s="59" t="str">
        <f>IF(H628="ADD",VLOOKUP(F628,'SAP Data'!$A$12:$B$1295,2,FALSE),"")</f>
        <v>FRAN TAX - KING CITY</v>
      </c>
      <c r="J628" s="59" t="s">
        <v>3465</v>
      </c>
      <c r="K628" s="181" t="str">
        <f t="shared" si="147"/>
        <v>N/A - Gets captured under 500171</v>
      </c>
      <c r="L628" s="150" t="s">
        <v>3115</v>
      </c>
      <c r="M628" s="59" t="e">
        <f t="shared" si="138"/>
        <v>#N/A</v>
      </c>
      <c r="N628" s="59" t="str">
        <f t="shared" si="143"/>
        <v>ADD</v>
      </c>
      <c r="O628" s="59"/>
      <c r="P628" s="59" t="str">
        <f t="shared" si="144"/>
        <v>ADD</v>
      </c>
      <c r="Q628" s="151" t="str">
        <f>VLOOKUP(L628,'SAP Data'!$A$7:$B$1304,2,FALSE)</f>
        <v>LAUNDRY</v>
      </c>
      <c r="S628" s="165" t="s">
        <v>2192</v>
      </c>
      <c r="T628" s="164" t="s">
        <v>2193</v>
      </c>
      <c r="U628" s="16" t="str">
        <f t="shared" si="139"/>
        <v>506200</v>
      </c>
      <c r="V628" s="174" t="s">
        <v>3741</v>
      </c>
      <c r="W628" s="175" t="s">
        <v>3741</v>
      </c>
      <c r="X628" s="264" t="e">
        <f t="shared" si="140"/>
        <v>#N/A</v>
      </c>
    </row>
    <row r="629" spans="1:24" x14ac:dyDescent="0.25">
      <c r="A629" s="164" t="s">
        <v>1336</v>
      </c>
      <c r="B629" s="16">
        <v>19</v>
      </c>
      <c r="C629" s="165" t="s">
        <v>1337</v>
      </c>
      <c r="E629" s="179" t="s">
        <v>2627</v>
      </c>
      <c r="F629" s="59" t="str">
        <f t="shared" si="145"/>
        <v>236191</v>
      </c>
      <c r="G629" s="180">
        <f t="shared" si="137"/>
        <v>0</v>
      </c>
      <c r="H629" s="59" t="str">
        <f t="shared" si="146"/>
        <v>ADD</v>
      </c>
      <c r="I629" s="59" t="str">
        <f>IF(H629="ADD",VLOOKUP(F629,'SAP Data'!$A$12:$B$1295,2,FALSE),"")</f>
        <v>FRAN TAX - HAPPY VAL</v>
      </c>
      <c r="J629" s="59" t="s">
        <v>3465</v>
      </c>
      <c r="K629" s="181" t="str">
        <f t="shared" si="147"/>
        <v>N/A - Gets captured under 500171</v>
      </c>
      <c r="L629" s="150" t="s">
        <v>3116</v>
      </c>
      <c r="M629" s="59" t="e">
        <f t="shared" si="138"/>
        <v>#N/A</v>
      </c>
      <c r="N629" s="59" t="str">
        <f t="shared" si="143"/>
        <v>ADD</v>
      </c>
      <c r="O629" s="59"/>
      <c r="P629" s="59" t="str">
        <f t="shared" si="144"/>
        <v>ADD</v>
      </c>
      <c r="Q629" s="151" t="str">
        <f>VLOOKUP(L629,'SAP Data'!$A$7:$B$1304,2,FALSE)</f>
        <v>UNIFORMS</v>
      </c>
      <c r="S629" s="165" t="s">
        <v>2194</v>
      </c>
      <c r="T629" s="164" t="s">
        <v>2195</v>
      </c>
      <c r="U629" s="16" t="str">
        <f t="shared" si="139"/>
        <v>506245</v>
      </c>
      <c r="V629" s="174" t="s">
        <v>3741</v>
      </c>
      <c r="W629" s="175" t="s">
        <v>3741</v>
      </c>
      <c r="X629" s="264" t="e">
        <f t="shared" si="140"/>
        <v>#N/A</v>
      </c>
    </row>
    <row r="630" spans="1:24" x14ac:dyDescent="0.25">
      <c r="A630" s="164" t="s">
        <v>1339</v>
      </c>
      <c r="B630" s="16">
        <v>19</v>
      </c>
      <c r="C630" s="165" t="s">
        <v>1340</v>
      </c>
      <c r="E630" s="179" t="s">
        <v>2629</v>
      </c>
      <c r="F630" s="59" t="str">
        <f t="shared" si="145"/>
        <v>236192</v>
      </c>
      <c r="G630" s="180">
        <f t="shared" si="137"/>
        <v>0</v>
      </c>
      <c r="H630" s="59" t="str">
        <f t="shared" si="146"/>
        <v>ADD</v>
      </c>
      <c r="I630" s="59" t="str">
        <f>IF(H630="ADD",VLOOKUP(F630,'SAP Data'!$A$12:$B$1295,2,FALSE),"")</f>
        <v>FRAN TAX - DURHAM</v>
      </c>
      <c r="J630" s="59" t="s">
        <v>3465</v>
      </c>
      <c r="K630" s="181" t="str">
        <f t="shared" si="147"/>
        <v>N/A - Gets captured under 500171</v>
      </c>
      <c r="L630" s="150" t="s">
        <v>3117</v>
      </c>
      <c r="M630" s="59" t="e">
        <f t="shared" si="138"/>
        <v>#N/A</v>
      </c>
      <c r="N630" s="59" t="str">
        <f t="shared" si="143"/>
        <v>ADD</v>
      </c>
      <c r="O630" s="59"/>
      <c r="P630" s="59" t="str">
        <f t="shared" si="144"/>
        <v>ADD</v>
      </c>
      <c r="Q630" s="151" t="str">
        <f>VLOOKUP(L630,'SAP Data'!$A$7:$B$1304,2,FALSE)</f>
        <v>CLOTHING</v>
      </c>
      <c r="S630" s="165" t="s">
        <v>2196</v>
      </c>
      <c r="T630" s="164" t="s">
        <v>2197</v>
      </c>
      <c r="U630" s="16" t="str">
        <f t="shared" si="139"/>
        <v>506300</v>
      </c>
      <c r="V630" s="174" t="s">
        <v>3741</v>
      </c>
      <c r="W630" s="175" t="s">
        <v>3741</v>
      </c>
      <c r="X630" s="264" t="e">
        <f t="shared" si="140"/>
        <v>#N/A</v>
      </c>
    </row>
    <row r="631" spans="1:24" x14ac:dyDescent="0.25">
      <c r="A631" s="164" t="s">
        <v>1342</v>
      </c>
      <c r="B631" s="16">
        <v>19</v>
      </c>
      <c r="C631" s="165" t="s">
        <v>1343</v>
      </c>
      <c r="E631" s="179" t="s">
        <v>2631</v>
      </c>
      <c r="F631" s="59" t="str">
        <f t="shared" si="145"/>
        <v>236193</v>
      </c>
      <c r="G631" s="180">
        <f t="shared" si="137"/>
        <v>0</v>
      </c>
      <c r="H631" s="59" t="str">
        <f t="shared" si="146"/>
        <v>ADD</v>
      </c>
      <c r="I631" s="59" t="str">
        <f>IF(H631="ADD",VLOOKUP(F631,'SAP Data'!$A$12:$B$1295,2,FALSE),"")</f>
        <v>FRAN TAX - DUNDEE</v>
      </c>
      <c r="J631" s="59" t="s">
        <v>3465</v>
      </c>
      <c r="K631" s="181" t="str">
        <f t="shared" si="147"/>
        <v>N/A - Gets captured under 500171</v>
      </c>
      <c r="L631" s="150" t="s">
        <v>3118</v>
      </c>
      <c r="M631" s="59" t="e">
        <f t="shared" si="138"/>
        <v>#N/A</v>
      </c>
      <c r="N631" s="59" t="str">
        <f t="shared" si="143"/>
        <v>ADD</v>
      </c>
      <c r="O631" s="59"/>
      <c r="P631" s="59" t="str">
        <f t="shared" si="144"/>
        <v>ADD</v>
      </c>
      <c r="Q631" s="151" t="str">
        <f>VLOOKUP(L631,'SAP Data'!$A$7:$B$1304,2,FALSE)</f>
        <v>LEGAL FEES</v>
      </c>
      <c r="S631" s="165" t="s">
        <v>2198</v>
      </c>
      <c r="T631" s="164" t="s">
        <v>2199</v>
      </c>
      <c r="U631" s="16" t="str">
        <f t="shared" si="139"/>
        <v>506400</v>
      </c>
      <c r="V631" s="174" t="s">
        <v>3741</v>
      </c>
      <c r="W631" s="175" t="s">
        <v>3741</v>
      </c>
      <c r="X631" s="264" t="e">
        <f t="shared" si="140"/>
        <v>#N/A</v>
      </c>
    </row>
    <row r="632" spans="1:24" x14ac:dyDescent="0.25">
      <c r="A632" s="164" t="s">
        <v>1345</v>
      </c>
      <c r="B632" s="16">
        <v>19</v>
      </c>
      <c r="C632" s="165" t="s">
        <v>1343</v>
      </c>
      <c r="E632" s="179" t="s">
        <v>2633</v>
      </c>
      <c r="F632" s="59" t="str">
        <f t="shared" si="145"/>
        <v>236194</v>
      </c>
      <c r="G632" s="180">
        <f t="shared" si="137"/>
        <v>0</v>
      </c>
      <c r="H632" s="59" t="str">
        <f t="shared" si="146"/>
        <v>ADD</v>
      </c>
      <c r="I632" s="59" t="str">
        <f>IF(H632="ADD",VLOOKUP(F632,'SAP Data'!$A$12:$B$1295,2,FALSE),"")</f>
        <v>FRAN TAX - MAYWOOD P</v>
      </c>
      <c r="J632" s="59" t="s">
        <v>3465</v>
      </c>
      <c r="K632" s="181" t="str">
        <f t="shared" si="147"/>
        <v>N/A - Gets captured under 500171</v>
      </c>
      <c r="L632" s="150" t="s">
        <v>3119</v>
      </c>
      <c r="M632" s="59" t="e">
        <f t="shared" si="138"/>
        <v>#N/A</v>
      </c>
      <c r="N632" s="59" t="str">
        <f t="shared" si="143"/>
        <v>ADD</v>
      </c>
      <c r="O632" s="59"/>
      <c r="P632" s="59" t="str">
        <f t="shared" si="144"/>
        <v>ADD</v>
      </c>
      <c r="Q632" s="151" t="str">
        <f>VLOOKUP(L632,'SAP Data'!$A$7:$B$1304,2,FALSE)</f>
        <v>PROFESSIONAL SERVICE</v>
      </c>
      <c r="S632" s="165" t="s">
        <v>2200</v>
      </c>
      <c r="T632" s="164" t="s">
        <v>2201</v>
      </c>
      <c r="U632" s="16" t="str">
        <f t="shared" si="139"/>
        <v>506500</v>
      </c>
      <c r="V632" s="174" t="s">
        <v>3741</v>
      </c>
      <c r="W632" s="175" t="s">
        <v>3741</v>
      </c>
      <c r="X632" s="264" t="e">
        <f t="shared" si="140"/>
        <v>#N/A</v>
      </c>
    </row>
    <row r="633" spans="1:24" x14ac:dyDescent="0.25">
      <c r="A633" s="164" t="s">
        <v>1347</v>
      </c>
      <c r="B633" s="16">
        <v>19</v>
      </c>
      <c r="C633" s="165" t="s">
        <v>1348</v>
      </c>
      <c r="E633" s="179" t="s">
        <v>2635</v>
      </c>
      <c r="F633" s="59" t="str">
        <f t="shared" si="145"/>
        <v>236195</v>
      </c>
      <c r="G633" s="180">
        <f t="shared" si="137"/>
        <v>0</v>
      </c>
      <c r="H633" s="59" t="str">
        <f t="shared" si="146"/>
        <v>ADD</v>
      </c>
      <c r="I633" s="59" t="str">
        <f>IF(H633="ADD",VLOOKUP(F633,'SAP Data'!$A$12:$B$1295,2,FALSE),"")</f>
        <v>FRAN TAX - WILSONVIL</v>
      </c>
      <c r="J633" s="59" t="s">
        <v>3465</v>
      </c>
      <c r="K633" s="181" t="str">
        <f t="shared" si="147"/>
        <v>N/A - Gets captured under 500171</v>
      </c>
      <c r="L633" s="150" t="s">
        <v>3120</v>
      </c>
      <c r="M633" s="59" t="e">
        <f t="shared" si="138"/>
        <v>#N/A</v>
      </c>
      <c r="N633" s="59" t="str">
        <f t="shared" si="143"/>
        <v>ADD</v>
      </c>
      <c r="O633" s="59"/>
      <c r="P633" s="59" t="str">
        <f t="shared" si="144"/>
        <v>ADD</v>
      </c>
      <c r="Q633" s="151" t="str">
        <f>VLOOKUP(L633,'SAP Data'!$A$7:$B$1304,2,FALSE)</f>
        <v>ADVERTISING</v>
      </c>
      <c r="S633" s="165" t="s">
        <v>2202</v>
      </c>
      <c r="T633" s="164" t="s">
        <v>2203</v>
      </c>
      <c r="U633" s="16" t="str">
        <f t="shared" si="139"/>
        <v>506600</v>
      </c>
      <c r="V633" s="174" t="s">
        <v>3741</v>
      </c>
      <c r="W633" s="175" t="s">
        <v>3741</v>
      </c>
      <c r="X633" s="264" t="e">
        <f t="shared" si="140"/>
        <v>#N/A</v>
      </c>
    </row>
    <row r="634" spans="1:24" x14ac:dyDescent="0.25">
      <c r="A634" s="164" t="s">
        <v>1350</v>
      </c>
      <c r="B634" s="16">
        <v>19</v>
      </c>
      <c r="C634" s="165" t="s">
        <v>1348</v>
      </c>
      <c r="E634" s="179" t="s">
        <v>2637</v>
      </c>
      <c r="F634" s="59" t="str">
        <f t="shared" si="145"/>
        <v>236196</v>
      </c>
      <c r="G634" s="180">
        <f t="shared" si="137"/>
        <v>0</v>
      </c>
      <c r="H634" s="59" t="str">
        <f t="shared" si="146"/>
        <v>ADD</v>
      </c>
      <c r="I634" s="59" t="str">
        <f>IF(H634="ADD",VLOOKUP(F634,'SAP Data'!$A$12:$B$1295,2,FALSE),"")</f>
        <v>FRAN TAX - JOHNSON C</v>
      </c>
      <c r="J634" s="59" t="s">
        <v>3465</v>
      </c>
      <c r="K634" s="181" t="str">
        <f t="shared" si="147"/>
        <v>N/A - Gets captured under 500171</v>
      </c>
      <c r="L634" s="150" t="s">
        <v>3121</v>
      </c>
      <c r="M634" s="59" t="e">
        <f t="shared" si="138"/>
        <v>#N/A</v>
      </c>
      <c r="N634" s="59" t="str">
        <f t="shared" si="143"/>
        <v>ADD</v>
      </c>
      <c r="O634" s="59"/>
      <c r="P634" s="59" t="str">
        <f t="shared" si="144"/>
        <v>ADD</v>
      </c>
      <c r="Q634" s="151" t="str">
        <f>VLOOKUP(L634,'SAP Data'!$A$7:$B$1304,2,FALSE)</f>
        <v>CUSTOMER RECOVERY</v>
      </c>
      <c r="S634" s="165" t="s">
        <v>2204</v>
      </c>
      <c r="T634" s="164" t="s">
        <v>2205</v>
      </c>
      <c r="U634" s="16" t="str">
        <f t="shared" si="139"/>
        <v>506700</v>
      </c>
      <c r="V634" s="174" t="s">
        <v>3741</v>
      </c>
      <c r="W634" s="175" t="s">
        <v>3741</v>
      </c>
      <c r="X634" s="264" t="e">
        <f t="shared" si="140"/>
        <v>#N/A</v>
      </c>
    </row>
    <row r="635" spans="1:24" x14ac:dyDescent="0.25">
      <c r="A635" s="164">
        <v>283041</v>
      </c>
      <c r="B635" s="143">
        <v>9</v>
      </c>
      <c r="C635" s="165" t="s">
        <v>3639</v>
      </c>
      <c r="E635" s="179" t="s">
        <v>2639</v>
      </c>
      <c r="F635" s="59" t="str">
        <f t="shared" si="145"/>
        <v>236197</v>
      </c>
      <c r="G635" s="180">
        <f t="shared" si="137"/>
        <v>0</v>
      </c>
      <c r="H635" s="59" t="str">
        <f t="shared" si="146"/>
        <v>ADD</v>
      </c>
      <c r="I635" s="59" t="str">
        <f>IF(H635="ADD",VLOOKUP(F635,'SAP Data'!$A$12:$B$1295,2,FALSE),"")</f>
        <v>FRAN TAX - RIVERGROV</v>
      </c>
      <c r="J635" s="59" t="s">
        <v>3465</v>
      </c>
      <c r="K635" s="181" t="str">
        <f t="shared" si="147"/>
        <v>N/A - Gets captured under 500171</v>
      </c>
      <c r="L635" s="150" t="s">
        <v>3122</v>
      </c>
      <c r="M635" s="59" t="e">
        <f t="shared" si="138"/>
        <v>#N/A</v>
      </c>
      <c r="N635" s="59" t="str">
        <f t="shared" si="143"/>
        <v>ADD</v>
      </c>
      <c r="O635" s="59"/>
      <c r="P635" s="59" t="str">
        <f t="shared" si="144"/>
        <v>ADD</v>
      </c>
      <c r="Q635" s="151" t="str">
        <f>VLOOKUP(L635,'SAP Data'!$A$7:$B$1304,2,FALSE)</f>
        <v>CLEARING</v>
      </c>
      <c r="S635" s="165" t="s">
        <v>2206</v>
      </c>
      <c r="T635" s="164" t="s">
        <v>2207</v>
      </c>
      <c r="U635" s="16" t="str">
        <f t="shared" si="139"/>
        <v>506800</v>
      </c>
      <c r="V635" s="174" t="s">
        <v>3741</v>
      </c>
      <c r="W635" s="175" t="s">
        <v>3741</v>
      </c>
      <c r="X635" s="264" t="e">
        <f t="shared" si="140"/>
        <v>#N/A</v>
      </c>
    </row>
    <row r="636" spans="1:24" x14ac:dyDescent="0.25">
      <c r="A636" s="164">
        <v>283042</v>
      </c>
      <c r="B636" s="143">
        <v>9</v>
      </c>
      <c r="C636" s="165" t="s">
        <v>3641</v>
      </c>
      <c r="E636" s="179" t="s">
        <v>2641</v>
      </c>
      <c r="F636" s="59" t="str">
        <f t="shared" si="145"/>
        <v>236198</v>
      </c>
      <c r="G636" s="180">
        <f t="shared" si="137"/>
        <v>0</v>
      </c>
      <c r="H636" s="59" t="str">
        <f t="shared" si="146"/>
        <v>ADD</v>
      </c>
      <c r="I636" s="59" t="str">
        <f>IF(H636="ADD",VLOOKUP(F636,'SAP Data'!$A$12:$B$1295,2,FALSE),"")</f>
        <v>FRAN TAX - TANGENT</v>
      </c>
      <c r="J636" s="59" t="s">
        <v>3465</v>
      </c>
      <c r="K636" s="181" t="str">
        <f t="shared" si="147"/>
        <v>N/A - Gets captured under 500171</v>
      </c>
      <c r="L636" s="150" t="s">
        <v>3123</v>
      </c>
      <c r="M636" s="59" t="e">
        <f t="shared" si="138"/>
        <v>#N/A</v>
      </c>
      <c r="N636" s="59" t="str">
        <f t="shared" si="143"/>
        <v>ADD</v>
      </c>
      <c r="O636" s="59"/>
      <c r="P636" s="59" t="str">
        <f t="shared" si="144"/>
        <v>ADD</v>
      </c>
      <c r="Q636" s="151" t="str">
        <f>VLOOKUP(L636,'SAP Data'!$A$7:$B$1304,2,FALSE)</f>
        <v>REPAIRS AND MAINT</v>
      </c>
      <c r="S636" s="165" t="s">
        <v>2208</v>
      </c>
      <c r="T636" s="164" t="s">
        <v>2209</v>
      </c>
      <c r="U636" s="16" t="str">
        <f t="shared" si="139"/>
        <v>506801</v>
      </c>
      <c r="V636" s="174" t="s">
        <v>3741</v>
      </c>
      <c r="W636" s="175" t="s">
        <v>3741</v>
      </c>
      <c r="X636" s="264" t="e">
        <f t="shared" si="140"/>
        <v>#N/A</v>
      </c>
    </row>
    <row r="637" spans="1:24" x14ac:dyDescent="0.25">
      <c r="A637" s="164">
        <v>283043</v>
      </c>
      <c r="B637" s="143">
        <v>9</v>
      </c>
      <c r="C637" s="165" t="s">
        <v>3643</v>
      </c>
      <c r="E637" s="179" t="s">
        <v>2643</v>
      </c>
      <c r="F637" s="59" t="str">
        <f t="shared" si="145"/>
        <v>236199</v>
      </c>
      <c r="G637" s="180">
        <f t="shared" si="137"/>
        <v>0</v>
      </c>
      <c r="H637" s="59" t="str">
        <f t="shared" si="146"/>
        <v>ADD</v>
      </c>
      <c r="I637" s="59" t="str">
        <f>IF(H637="ADD",VLOOKUP(F637,'SAP Data'!$A$12:$B$1295,2,FALSE),"")</f>
        <v>FRAN TAX - DEPOE BAY</v>
      </c>
      <c r="J637" s="59" t="s">
        <v>3465</v>
      </c>
      <c r="K637" s="181" t="str">
        <f t="shared" si="147"/>
        <v>N/A - Gets captured under 500171</v>
      </c>
      <c r="L637" s="150" t="s">
        <v>3124</v>
      </c>
      <c r="M637" s="59" t="e">
        <f t="shared" si="138"/>
        <v>#N/A</v>
      </c>
      <c r="N637" s="59" t="str">
        <f t="shared" si="143"/>
        <v>ADD</v>
      </c>
      <c r="O637" s="59"/>
      <c r="P637" s="59" t="str">
        <f t="shared" si="144"/>
        <v>ADD</v>
      </c>
      <c r="Q637" s="151" t="str">
        <f>VLOOKUP(L637,'SAP Data'!$A$7:$B$1304,2,FALSE)</f>
        <v>SOFTWARE MAINT</v>
      </c>
      <c r="S637" s="165" t="s">
        <v>3525</v>
      </c>
      <c r="T637" s="164" t="s">
        <v>3526</v>
      </c>
      <c r="U637" s="16" t="str">
        <f t="shared" si="139"/>
        <v>506804</v>
      </c>
      <c r="V637" s="174" t="s">
        <v>3741</v>
      </c>
      <c r="W637" s="175" t="s">
        <v>3741</v>
      </c>
      <c r="X637" s="264" t="e">
        <f t="shared" si="140"/>
        <v>#N/A</v>
      </c>
    </row>
    <row r="638" spans="1:24" x14ac:dyDescent="0.25">
      <c r="A638" s="164">
        <v>283044</v>
      </c>
      <c r="B638" s="143">
        <v>9</v>
      </c>
      <c r="C638" s="165" t="s">
        <v>3641</v>
      </c>
      <c r="E638" s="179" t="s">
        <v>2645</v>
      </c>
      <c r="F638" s="59" t="str">
        <f t="shared" si="145"/>
        <v>236200</v>
      </c>
      <c r="G638" s="180">
        <f t="shared" si="137"/>
        <v>0</v>
      </c>
      <c r="H638" s="59" t="str">
        <f t="shared" si="146"/>
        <v>ADD</v>
      </c>
      <c r="I638" s="59" t="str">
        <f>IF(H638="ADD",VLOOKUP(F638,'SAP Data'!$A$12:$B$1295,2,FALSE),"")</f>
        <v>FRAN TAX - MILLERSBU</v>
      </c>
      <c r="J638" s="59" t="s">
        <v>3465</v>
      </c>
      <c r="K638" s="181" t="str">
        <f t="shared" si="147"/>
        <v>N/A - Gets captured under 500171</v>
      </c>
      <c r="L638" s="150" t="s">
        <v>3125</v>
      </c>
      <c r="M638" s="59" t="e">
        <f t="shared" si="138"/>
        <v>#N/A</v>
      </c>
      <c r="N638" s="59" t="str">
        <f t="shared" si="143"/>
        <v>ADD</v>
      </c>
      <c r="O638" s="59"/>
      <c r="P638" s="59" t="str">
        <f t="shared" si="144"/>
        <v>ADD</v>
      </c>
      <c r="Q638" s="151" t="str">
        <f>VLOOKUP(L638,'SAP Data'!$A$7:$B$1304,2,FALSE)</f>
        <v>COLLECTION FEES</v>
      </c>
      <c r="S638" s="165" t="s">
        <v>2210</v>
      </c>
      <c r="T638" s="164" t="s">
        <v>2211</v>
      </c>
      <c r="U638" s="16" t="str">
        <f t="shared" si="139"/>
        <v>506810</v>
      </c>
      <c r="V638" s="174" t="s">
        <v>3741</v>
      </c>
      <c r="W638" s="175" t="s">
        <v>3741</v>
      </c>
      <c r="X638" s="264" t="e">
        <f t="shared" si="140"/>
        <v>#N/A</v>
      </c>
    </row>
    <row r="639" spans="1:24" x14ac:dyDescent="0.25">
      <c r="A639" s="164" t="s">
        <v>1352</v>
      </c>
      <c r="B639" s="16">
        <v>9</v>
      </c>
      <c r="C639" s="165" t="s">
        <v>1353</v>
      </c>
      <c r="E639" s="179" t="s">
        <v>2647</v>
      </c>
      <c r="F639" s="59" t="str">
        <f t="shared" si="145"/>
        <v>236213</v>
      </c>
      <c r="G639" s="180">
        <f t="shared" si="137"/>
        <v>0</v>
      </c>
      <c r="H639" s="59" t="str">
        <f t="shared" si="146"/>
        <v>ADD</v>
      </c>
      <c r="I639" s="59" t="str">
        <f>IF(H639="ADD",VLOOKUP(F639,'SAP Data'!$A$12:$B$1295,2,FALSE),"")</f>
        <v>FRAN TAX - ADAIR VIL</v>
      </c>
      <c r="J639" s="59" t="s">
        <v>3465</v>
      </c>
      <c r="K639" s="181" t="str">
        <f t="shared" si="147"/>
        <v>N/A - Gets captured under 500171</v>
      </c>
      <c r="L639" s="150" t="s">
        <v>3126</v>
      </c>
      <c r="M639" s="59" t="e">
        <f t="shared" si="138"/>
        <v>#N/A</v>
      </c>
      <c r="N639" s="59" t="str">
        <f t="shared" si="143"/>
        <v>ADD</v>
      </c>
      <c r="O639" s="59"/>
      <c r="P639" s="59" t="str">
        <f t="shared" si="144"/>
        <v>ADD</v>
      </c>
      <c r="Q639" s="151" t="str">
        <f>VLOOKUP(L639,'SAP Data'!$A$7:$B$1304,2,FALSE)</f>
        <v>MEAL TICKETS</v>
      </c>
      <c r="S639" s="165" t="s">
        <v>2212</v>
      </c>
      <c r="T639" s="164" t="s">
        <v>2213</v>
      </c>
      <c r="U639" s="16" t="str">
        <f t="shared" si="139"/>
        <v>507000</v>
      </c>
      <c r="V639" s="174" t="s">
        <v>3741</v>
      </c>
      <c r="W639" s="175" t="s">
        <v>3741</v>
      </c>
      <c r="X639" s="264" t="e">
        <f t="shared" si="140"/>
        <v>#N/A</v>
      </c>
    </row>
    <row r="640" spans="1:24" x14ac:dyDescent="0.25">
      <c r="A640" s="164" t="s">
        <v>1355</v>
      </c>
      <c r="B640" s="16">
        <v>9</v>
      </c>
      <c r="C640" s="165" t="s">
        <v>1353</v>
      </c>
      <c r="E640" s="179" t="s">
        <v>2649</v>
      </c>
      <c r="F640" s="59" t="str">
        <f t="shared" si="145"/>
        <v>236214</v>
      </c>
      <c r="G640" s="180">
        <f t="shared" si="137"/>
        <v>0</v>
      </c>
      <c r="H640" s="59" t="str">
        <f t="shared" si="146"/>
        <v>ADD</v>
      </c>
      <c r="I640" s="59" t="str">
        <f>IF(H640="ADD",VLOOKUP(F640,'SAP Data'!$A$12:$B$1295,2,FALSE),"")</f>
        <v>FRAN TAX - KEIZER</v>
      </c>
      <c r="J640" s="59" t="s">
        <v>3465</v>
      </c>
      <c r="K640" s="181" t="str">
        <f t="shared" si="147"/>
        <v>N/A - Gets captured under 500171</v>
      </c>
      <c r="L640" s="150" t="s">
        <v>3127</v>
      </c>
      <c r="M640" s="59" t="e">
        <f t="shared" si="138"/>
        <v>#N/A</v>
      </c>
      <c r="N640" s="59" t="str">
        <f t="shared" si="143"/>
        <v>ADD</v>
      </c>
      <c r="O640" s="59"/>
      <c r="P640" s="59" t="str">
        <f t="shared" si="144"/>
        <v>ADD</v>
      </c>
      <c r="Q640" s="151" t="str">
        <f>VLOOKUP(L640,'SAP Data'!$A$7:$B$1304,2,FALSE)</f>
        <v>HARDWARE MAINT</v>
      </c>
      <c r="S640" s="165" t="s">
        <v>2214</v>
      </c>
      <c r="T640" s="164" t="s">
        <v>2215</v>
      </c>
      <c r="U640" s="16" t="str">
        <f t="shared" si="139"/>
        <v>507100</v>
      </c>
      <c r="V640" s="174" t="s">
        <v>3741</v>
      </c>
      <c r="W640" s="175" t="s">
        <v>3741</v>
      </c>
      <c r="X640" s="264" t="e">
        <f t="shared" si="140"/>
        <v>#N/A</v>
      </c>
    </row>
    <row r="641" spans="1:24" x14ac:dyDescent="0.25">
      <c r="A641" s="164" t="s">
        <v>1357</v>
      </c>
      <c r="B641" s="16">
        <v>9</v>
      </c>
      <c r="C641" s="165" t="s">
        <v>1358</v>
      </c>
      <c r="E641" s="179" t="s">
        <v>2651</v>
      </c>
      <c r="F641" s="59" t="str">
        <f t="shared" si="145"/>
        <v>236215</v>
      </c>
      <c r="G641" s="180">
        <f t="shared" si="137"/>
        <v>0</v>
      </c>
      <c r="H641" s="59" t="str">
        <f t="shared" si="146"/>
        <v>ADD</v>
      </c>
      <c r="I641" s="59" t="str">
        <f>IF(H641="ADD",VLOOKUP(F641,'SAP Data'!$A$12:$B$1295,2,FALSE),"")</f>
        <v>FRAN TAX - LAFAYETTE</v>
      </c>
      <c r="J641" s="59" t="s">
        <v>3465</v>
      </c>
      <c r="K641" s="181" t="str">
        <f t="shared" si="147"/>
        <v>N/A - Gets captured under 500171</v>
      </c>
      <c r="L641" s="150" t="s">
        <v>3128</v>
      </c>
      <c r="M641" s="59" t="e">
        <f t="shared" si="138"/>
        <v>#N/A</v>
      </c>
      <c r="N641" s="59" t="str">
        <f t="shared" si="143"/>
        <v>ADD</v>
      </c>
      <c r="O641" s="59"/>
      <c r="P641" s="59" t="str">
        <f t="shared" si="144"/>
        <v>ADD</v>
      </c>
      <c r="Q641" s="151" t="str">
        <f>VLOOKUP(L641,'SAP Data'!$A$7:$B$1304,2,FALSE)</f>
        <v>PENSION CONTRIBUTION</v>
      </c>
      <c r="S641" s="165" t="s">
        <v>2216</v>
      </c>
      <c r="T641" s="164" t="s">
        <v>2217</v>
      </c>
      <c r="U641" s="16" t="str">
        <f t="shared" si="139"/>
        <v>507400</v>
      </c>
      <c r="V641" s="174" t="s">
        <v>3741</v>
      </c>
      <c r="W641" s="175" t="s">
        <v>3741</v>
      </c>
      <c r="X641" s="264" t="e">
        <f t="shared" si="140"/>
        <v>#N/A</v>
      </c>
    </row>
    <row r="642" spans="1:24" x14ac:dyDescent="0.25">
      <c r="A642" s="164" t="s">
        <v>1360</v>
      </c>
      <c r="B642" s="16">
        <v>19</v>
      </c>
      <c r="C642" s="165" t="s">
        <v>1358</v>
      </c>
      <c r="E642" s="179" t="s">
        <v>2653</v>
      </c>
      <c r="F642" s="59" t="str">
        <f t="shared" si="145"/>
        <v>236217</v>
      </c>
      <c r="G642" s="180">
        <f t="shared" si="137"/>
        <v>0</v>
      </c>
      <c r="H642" s="59" t="str">
        <f t="shared" si="146"/>
        <v>ADD</v>
      </c>
      <c r="I642" s="59" t="str">
        <f>IF(H642="ADD",VLOOKUP(F642,'SAP Data'!$A$12:$B$1295,2,FALSE),"")</f>
        <v>FRAN TAX - CANNON BE</v>
      </c>
      <c r="J642" s="59" t="s">
        <v>3465</v>
      </c>
      <c r="K642" s="181" t="str">
        <f t="shared" si="147"/>
        <v>N/A - Gets captured under 500171</v>
      </c>
      <c r="L642" s="150" t="s">
        <v>3129</v>
      </c>
      <c r="M642" s="59" t="e">
        <f t="shared" si="138"/>
        <v>#N/A</v>
      </c>
      <c r="N642" s="59" t="str">
        <f t="shared" si="143"/>
        <v>ADD</v>
      </c>
      <c r="O642" s="59"/>
      <c r="P642" s="59" t="str">
        <f t="shared" si="144"/>
        <v>ADD</v>
      </c>
      <c r="Q642" s="151" t="str">
        <f>VLOOKUP(L642,'SAP Data'!$A$7:$B$1304,2,FALSE)</f>
        <v>SECURITY</v>
      </c>
      <c r="S642" s="165" t="s">
        <v>2218</v>
      </c>
      <c r="T642" s="164" t="s">
        <v>2219</v>
      </c>
      <c r="U642" s="16" t="str">
        <f t="shared" si="139"/>
        <v>507500</v>
      </c>
      <c r="V642" s="174" t="s">
        <v>3741</v>
      </c>
      <c r="W642" s="175" t="s">
        <v>3741</v>
      </c>
      <c r="X642" s="264" t="e">
        <f t="shared" si="140"/>
        <v>#N/A</v>
      </c>
    </row>
    <row r="643" spans="1:24" x14ac:dyDescent="0.25">
      <c r="A643" s="164" t="s">
        <v>1362</v>
      </c>
      <c r="B643" s="16">
        <v>19</v>
      </c>
      <c r="C643" s="165" t="s">
        <v>1363</v>
      </c>
      <c r="E643" s="179" t="s">
        <v>2655</v>
      </c>
      <c r="F643" s="59" t="str">
        <f t="shared" si="145"/>
        <v>236218</v>
      </c>
      <c r="G643" s="180">
        <f t="shared" si="137"/>
        <v>0</v>
      </c>
      <c r="H643" s="59" t="str">
        <f t="shared" si="146"/>
        <v>ADD</v>
      </c>
      <c r="I643" s="59" t="str">
        <f>IF(H643="ADD",VLOOKUP(F643,'SAP Data'!$A$12:$B$1295,2,FALSE),"")</f>
        <v>FRAN TAX - VERNONIA</v>
      </c>
      <c r="J643" s="59" t="s">
        <v>3465</v>
      </c>
      <c r="K643" s="181" t="str">
        <f t="shared" si="147"/>
        <v>N/A - Gets captured under 500171</v>
      </c>
      <c r="L643" s="150" t="s">
        <v>3130</v>
      </c>
      <c r="M643" s="59" t="e">
        <f t="shared" si="138"/>
        <v>#N/A</v>
      </c>
      <c r="N643" s="59" t="str">
        <f t="shared" si="143"/>
        <v>ADD</v>
      </c>
      <c r="O643" s="59"/>
      <c r="P643" s="59" t="str">
        <f t="shared" si="144"/>
        <v>ADD</v>
      </c>
      <c r="Q643" s="151" t="str">
        <f>VLOOKUP(L643,'SAP Data'!$A$7:$B$1304,2,FALSE)</f>
        <v>PERMITS AND FEES</v>
      </c>
      <c r="S643" s="165" t="s">
        <v>2220</v>
      </c>
      <c r="T643" s="164" t="s">
        <v>2221</v>
      </c>
      <c r="U643" s="16" t="str">
        <f t="shared" si="139"/>
        <v>507700</v>
      </c>
      <c r="V643" s="174" t="s">
        <v>3741</v>
      </c>
      <c r="W643" s="175" t="s">
        <v>3741</v>
      </c>
      <c r="X643" s="264" t="e">
        <f t="shared" si="140"/>
        <v>#N/A</v>
      </c>
    </row>
    <row r="644" spans="1:24" x14ac:dyDescent="0.25">
      <c r="A644" s="164" t="s">
        <v>1365</v>
      </c>
      <c r="B644" s="16">
        <v>19</v>
      </c>
      <c r="C644" s="165" t="s">
        <v>1363</v>
      </c>
      <c r="E644" s="179" t="s">
        <v>2657</v>
      </c>
      <c r="F644" s="59" t="str">
        <f t="shared" si="145"/>
        <v>236225</v>
      </c>
      <c r="G644" s="180">
        <f t="shared" si="137"/>
        <v>0</v>
      </c>
      <c r="H644" s="59" t="str">
        <f t="shared" si="146"/>
        <v>ADD</v>
      </c>
      <c r="I644" s="59" t="str">
        <f>IF(H644="ADD",VLOOKUP(F644,'SAP Data'!$A$12:$B$1295,2,FALSE),"")</f>
        <v>FRAN TAX - COOS BAY</v>
      </c>
      <c r="J644" s="59" t="s">
        <v>3465</v>
      </c>
      <c r="K644" s="181" t="str">
        <f t="shared" si="147"/>
        <v>N/A - Gets captured under 500171</v>
      </c>
      <c r="L644" s="150" t="s">
        <v>3131</v>
      </c>
      <c r="M644" s="59" t="e">
        <f t="shared" si="138"/>
        <v>#N/A</v>
      </c>
      <c r="N644" s="59" t="str">
        <f t="shared" si="143"/>
        <v>ADD</v>
      </c>
      <c r="O644" s="59"/>
      <c r="P644" s="59" t="str">
        <f t="shared" si="144"/>
        <v>ADD</v>
      </c>
      <c r="Q644" s="151" t="str">
        <f>VLOOKUP(L644,'SAP Data'!$A$7:$B$1304,2,FALSE)</f>
        <v>CONS PERMITS - REG</v>
      </c>
      <c r="S644" s="165" t="s">
        <v>2222</v>
      </c>
      <c r="T644" s="164" t="s">
        <v>2223</v>
      </c>
      <c r="U644" s="16" t="str">
        <f t="shared" si="139"/>
        <v>508000</v>
      </c>
      <c r="V644" s="174" t="s">
        <v>3741</v>
      </c>
      <c r="W644" s="175" t="s">
        <v>3741</v>
      </c>
      <c r="X644" s="264" t="e">
        <f t="shared" si="140"/>
        <v>#N/A</v>
      </c>
    </row>
    <row r="645" spans="1:24" x14ac:dyDescent="0.25">
      <c r="A645" s="164" t="s">
        <v>1367</v>
      </c>
      <c r="B645" s="16">
        <v>19</v>
      </c>
      <c r="C645" s="165" t="s">
        <v>1368</v>
      </c>
      <c r="E645" s="179" t="s">
        <v>2659</v>
      </c>
      <c r="F645" s="59" t="str">
        <f t="shared" si="145"/>
        <v>236226</v>
      </c>
      <c r="G645" s="180">
        <f t="shared" ref="G645:G708" si="148">SUMIF($A$5:$A$655,F645,$B$5:$B$655)</f>
        <v>0</v>
      </c>
      <c r="H645" s="59" t="str">
        <f t="shared" si="146"/>
        <v>ADD</v>
      </c>
      <c r="I645" s="59" t="str">
        <f>IF(H645="ADD",VLOOKUP(F645,'SAP Data'!$A$12:$B$1295,2,FALSE),"")</f>
        <v>FRAN TAX - NORTH BEN</v>
      </c>
      <c r="J645" s="59" t="s">
        <v>3465</v>
      </c>
      <c r="K645" s="181" t="str">
        <f t="shared" si="147"/>
        <v>N/A - Gets captured under 500171</v>
      </c>
      <c r="L645" s="150" t="s">
        <v>3132</v>
      </c>
      <c r="M645" s="59" t="e">
        <f t="shared" ref="M645:M708" si="149">VLOOKUP(L645,$F$5:$K$975,6,FALSE)</f>
        <v>#N/A</v>
      </c>
      <c r="N645" s="59" t="str">
        <f t="shared" si="143"/>
        <v>ADD</v>
      </c>
      <c r="O645" s="59"/>
      <c r="P645" s="59" t="str">
        <f t="shared" si="144"/>
        <v>ADD</v>
      </c>
      <c r="Q645" s="151" t="str">
        <f>VLOOKUP(L645,'SAP Data'!$A$7:$B$1304,2,FALSE)</f>
        <v>CELLULAR PHONES</v>
      </c>
      <c r="S645" s="165" t="s">
        <v>2224</v>
      </c>
      <c r="T645" s="164" t="s">
        <v>2225</v>
      </c>
      <c r="U645" s="16" t="str">
        <f t="shared" si="139"/>
        <v>508400</v>
      </c>
      <c r="V645" s="174" t="s">
        <v>3741</v>
      </c>
      <c r="W645" s="175" t="s">
        <v>3741</v>
      </c>
      <c r="X645" s="264" t="e">
        <f t="shared" si="140"/>
        <v>#N/A</v>
      </c>
    </row>
    <row r="646" spans="1:24" x14ac:dyDescent="0.25">
      <c r="A646" s="164" t="s">
        <v>1370</v>
      </c>
      <c r="B646" s="16">
        <v>19</v>
      </c>
      <c r="C646" s="165" t="s">
        <v>1371</v>
      </c>
      <c r="E646" s="179" t="s">
        <v>2661</v>
      </c>
      <c r="F646" s="59" t="str">
        <f t="shared" si="145"/>
        <v>236229</v>
      </c>
      <c r="G646" s="180">
        <f t="shared" si="148"/>
        <v>0</v>
      </c>
      <c r="H646" s="59" t="str">
        <f t="shared" si="146"/>
        <v>ADD</v>
      </c>
      <c r="I646" s="59" t="str">
        <f>IF(H646="ADD",VLOOKUP(F646,'SAP Data'!$A$12:$B$1295,2,FALSE),"")</f>
        <v>FRAN TAX - MYRTLE PO</v>
      </c>
      <c r="J646" s="59" t="s">
        <v>3465</v>
      </c>
      <c r="K646" s="181" t="str">
        <f t="shared" si="147"/>
        <v>N/A - Gets captured under 500171</v>
      </c>
      <c r="L646" s="150" t="s">
        <v>3133</v>
      </c>
      <c r="M646" s="59" t="e">
        <f t="shared" si="149"/>
        <v>#N/A</v>
      </c>
      <c r="N646" s="59" t="str">
        <f t="shared" si="143"/>
        <v>ADD</v>
      </c>
      <c r="O646" s="59"/>
      <c r="P646" s="59" t="str">
        <f t="shared" si="144"/>
        <v>ADD</v>
      </c>
      <c r="Q646" s="151" t="str">
        <f>VLOOKUP(L646,'SAP Data'!$A$7:$B$1304,2,FALSE)</f>
        <v>DONATIONS</v>
      </c>
      <c r="S646" s="165" t="s">
        <v>2226</v>
      </c>
      <c r="T646" s="164" t="s">
        <v>2227</v>
      </c>
      <c r="U646" s="16" t="str">
        <f t="shared" ref="U646:U709" si="150">IF(T646&gt;30000000,RIGHT(T646,6),"")</f>
        <v>508410</v>
      </c>
      <c r="V646" s="174" t="s">
        <v>3741</v>
      </c>
      <c r="W646" s="175" t="s">
        <v>3741</v>
      </c>
      <c r="X646" s="264" t="e">
        <f t="shared" ref="X646:X709" si="151">VLOOKUP(V646,AA:AC,3,FALSE)</f>
        <v>#N/A</v>
      </c>
    </row>
    <row r="647" spans="1:24" x14ac:dyDescent="0.25">
      <c r="A647" s="164" t="s">
        <v>1373</v>
      </c>
      <c r="B647" s="16">
        <v>19</v>
      </c>
      <c r="C647" s="165" t="s">
        <v>1374</v>
      </c>
      <c r="E647" s="179" t="s">
        <v>2663</v>
      </c>
      <c r="F647" s="59" t="str">
        <f t="shared" si="145"/>
        <v>236230</v>
      </c>
      <c r="G647" s="180">
        <f t="shared" si="148"/>
        <v>0</v>
      </c>
      <c r="H647" s="59" t="str">
        <f t="shared" si="146"/>
        <v>ADD</v>
      </c>
      <c r="I647" s="59" t="str">
        <f>IF(H647="ADD",VLOOKUP(F647,'SAP Data'!$A$12:$B$1295,2,FALSE),"")</f>
        <v>FRAN TAX - COQUILLE</v>
      </c>
      <c r="J647" s="59" t="s">
        <v>3465</v>
      </c>
      <c r="K647" s="181" t="str">
        <f t="shared" si="147"/>
        <v>N/A - Gets captured under 500171</v>
      </c>
      <c r="L647" s="150" t="s">
        <v>3134</v>
      </c>
      <c r="M647" s="59" t="e">
        <f t="shared" si="149"/>
        <v>#N/A</v>
      </c>
      <c r="N647" s="59" t="str">
        <f t="shared" si="143"/>
        <v>ADD</v>
      </c>
      <c r="O647" s="59"/>
      <c r="P647" s="59" t="str">
        <f t="shared" si="144"/>
        <v>ADD</v>
      </c>
      <c r="Q647" s="151" t="str">
        <f>VLOOKUP(L647,'SAP Data'!$A$7:$B$1304,2,FALSE)</f>
        <v>UNLEADED FUEL</v>
      </c>
      <c r="S647" s="165" t="s">
        <v>2228</v>
      </c>
      <c r="T647" s="164" t="s">
        <v>2229</v>
      </c>
      <c r="U647" s="16" t="str">
        <f t="shared" si="150"/>
        <v>509100</v>
      </c>
      <c r="V647" s="174" t="s">
        <v>3741</v>
      </c>
      <c r="W647" s="175" t="s">
        <v>3741</v>
      </c>
      <c r="X647" s="264" t="e">
        <f t="shared" si="151"/>
        <v>#N/A</v>
      </c>
    </row>
    <row r="648" spans="1:24" x14ac:dyDescent="0.25">
      <c r="A648" s="164" t="s">
        <v>1376</v>
      </c>
      <c r="B648" s="16">
        <v>19</v>
      </c>
      <c r="C648" s="165" t="s">
        <v>1377</v>
      </c>
      <c r="E648" s="179" t="s">
        <v>2665</v>
      </c>
      <c r="F648" s="59" t="str">
        <f t="shared" si="145"/>
        <v>236232</v>
      </c>
      <c r="G648" s="180">
        <f t="shared" si="148"/>
        <v>0</v>
      </c>
      <c r="H648" s="59" t="str">
        <f t="shared" si="146"/>
        <v>ADD</v>
      </c>
      <c r="I648" s="59" t="str">
        <f>IF(H648="ADD",VLOOKUP(F648,'SAP Data'!$A$12:$B$1295,2,FALSE),"")</f>
        <v>FRAN TAX - DAMASCUS</v>
      </c>
      <c r="J648" s="59" t="s">
        <v>3465</v>
      </c>
      <c r="K648" s="181" t="str">
        <f t="shared" si="147"/>
        <v>N/A - Gets captured under 500171</v>
      </c>
      <c r="L648" s="150" t="s">
        <v>3135</v>
      </c>
      <c r="M648" s="59" t="e">
        <f t="shared" si="149"/>
        <v>#N/A</v>
      </c>
      <c r="N648" s="59" t="str">
        <f t="shared" si="143"/>
        <v>ADD</v>
      </c>
      <c r="O648" s="59"/>
      <c r="P648" s="59" t="str">
        <f t="shared" si="144"/>
        <v>ADD</v>
      </c>
      <c r="Q648" s="151" t="str">
        <f>VLOOKUP(L648,'SAP Data'!$A$7:$B$1304,2,FALSE)</f>
        <v>DIESEL FUEL</v>
      </c>
      <c r="S648" s="165" t="s">
        <v>3507</v>
      </c>
      <c r="T648" s="164" t="s">
        <v>3527</v>
      </c>
      <c r="U648" s="16" t="str">
        <f t="shared" si="150"/>
        <v>511111</v>
      </c>
      <c r="V648" s="174" t="s">
        <v>3741</v>
      </c>
      <c r="W648" s="175" t="s">
        <v>3741</v>
      </c>
      <c r="X648" s="264" t="e">
        <f t="shared" si="151"/>
        <v>#N/A</v>
      </c>
    </row>
    <row r="649" spans="1:24" x14ac:dyDescent="0.25">
      <c r="A649" s="164" t="s">
        <v>1379</v>
      </c>
      <c r="B649" s="16">
        <v>19</v>
      </c>
      <c r="C649" s="165" t="s">
        <v>1380</v>
      </c>
      <c r="E649" s="179" t="s">
        <v>2667</v>
      </c>
      <c r="F649" s="59" t="str">
        <f t="shared" si="145"/>
        <v>236995</v>
      </c>
      <c r="G649" s="180">
        <f t="shared" si="148"/>
        <v>0</v>
      </c>
      <c r="H649" s="59" t="str">
        <f t="shared" si="146"/>
        <v>ADD</v>
      </c>
      <c r="I649" s="59" t="str">
        <f>IF(H649="ADD",VLOOKUP(F649,'SAP Data'!$A$12:$B$1295,2,FALSE),"")</f>
        <v>WASH EXCISE TAX PYMN</v>
      </c>
      <c r="J649" s="59" t="s">
        <v>3465</v>
      </c>
      <c r="K649" s="181" t="str">
        <f t="shared" si="147"/>
        <v>N/A - Gets captured under 500171</v>
      </c>
      <c r="L649" s="150" t="s">
        <v>3136</v>
      </c>
      <c r="M649" s="59" t="e">
        <f t="shared" si="149"/>
        <v>#N/A</v>
      </c>
      <c r="N649" s="59" t="str">
        <f t="shared" si="143"/>
        <v>ADD</v>
      </c>
      <c r="O649" s="59"/>
      <c r="P649" s="59" t="str">
        <f t="shared" si="144"/>
        <v>ADD</v>
      </c>
      <c r="Q649" s="151" t="str">
        <f>VLOOKUP(L649,'SAP Data'!$A$7:$B$1304,2,FALSE)</f>
        <v>CNG FUEL</v>
      </c>
      <c r="S649" s="165" t="s">
        <v>2230</v>
      </c>
      <c r="T649" s="164" t="s">
        <v>2231</v>
      </c>
      <c r="U649" s="16" t="str">
        <f t="shared" si="150"/>
        <v>512100</v>
      </c>
      <c r="V649" s="174" t="s">
        <v>3741</v>
      </c>
      <c r="W649" s="175" t="s">
        <v>3741</v>
      </c>
      <c r="X649" s="264" t="e">
        <f t="shared" si="151"/>
        <v>#N/A</v>
      </c>
    </row>
    <row r="650" spans="1:24" x14ac:dyDescent="0.25">
      <c r="A650" s="164" t="s">
        <v>1382</v>
      </c>
      <c r="B650" s="16">
        <v>19</v>
      </c>
      <c r="C650" s="165" t="s">
        <v>1383</v>
      </c>
      <c r="E650" s="179" t="s">
        <v>2669</v>
      </c>
      <c r="F650" s="59" t="str">
        <f t="shared" si="145"/>
        <v>236998</v>
      </c>
      <c r="G650" s="180">
        <f t="shared" si="148"/>
        <v>0</v>
      </c>
      <c r="H650" s="59" t="str">
        <f t="shared" si="146"/>
        <v>ADD</v>
      </c>
      <c r="I650" s="59" t="str">
        <f>IF(H650="ADD",VLOOKUP(F650,'SAP Data'!$A$12:$B$1295,2,FALSE),"")</f>
        <v>INCOME TAX RECLASS</v>
      </c>
      <c r="J650" s="59" t="s">
        <v>3465</v>
      </c>
      <c r="K650" s="181" t="str">
        <f t="shared" si="147"/>
        <v>N/A - Gets captured under 500171</v>
      </c>
      <c r="L650" s="150" t="s">
        <v>3137</v>
      </c>
      <c r="M650" s="59" t="e">
        <f t="shared" si="149"/>
        <v>#N/A</v>
      </c>
      <c r="N650" s="59" t="str">
        <f t="shared" si="143"/>
        <v>ADD</v>
      </c>
      <c r="O650" s="59"/>
      <c r="P650" s="59" t="str">
        <f t="shared" si="144"/>
        <v>ADD</v>
      </c>
      <c r="Q650" s="151" t="str">
        <f>VLOOKUP(L650,'SAP Data'!$A$7:$B$1304,2,FALSE)</f>
        <v>INVENTORY ADJUSTMENT</v>
      </c>
      <c r="S650" s="165" t="s">
        <v>2232</v>
      </c>
      <c r="T650" s="164" t="s">
        <v>2233</v>
      </c>
      <c r="U650" s="16" t="str">
        <f t="shared" si="150"/>
        <v>512200</v>
      </c>
      <c r="V650" s="174" t="s">
        <v>3741</v>
      </c>
      <c r="W650" s="175" t="s">
        <v>3741</v>
      </c>
      <c r="X650" s="264" t="e">
        <f t="shared" si="151"/>
        <v>#N/A</v>
      </c>
    </row>
    <row r="651" spans="1:24" x14ac:dyDescent="0.25">
      <c r="A651" s="164" t="s">
        <v>1385</v>
      </c>
      <c r="B651" s="16">
        <v>19</v>
      </c>
      <c r="C651" s="165" t="s">
        <v>1386</v>
      </c>
      <c r="E651" s="179" t="s">
        <v>2671</v>
      </c>
      <c r="F651" s="59" t="str">
        <f t="shared" si="145"/>
        <v>236999</v>
      </c>
      <c r="G651" s="180">
        <f t="shared" si="148"/>
        <v>0</v>
      </c>
      <c r="H651" s="59" t="str">
        <f t="shared" si="146"/>
        <v>ADD</v>
      </c>
      <c r="I651" s="59" t="str">
        <f>IF(H651="ADD",VLOOKUP(F651,'SAP Data'!$A$12:$B$1295,2,FALSE),"")</f>
        <v>FRANCHISE TAX - WA</v>
      </c>
      <c r="J651" s="59" t="s">
        <v>3465</v>
      </c>
      <c r="K651" s="181" t="str">
        <f t="shared" si="147"/>
        <v>N/A - Gets captured under 500171</v>
      </c>
      <c r="L651" s="150" t="s">
        <v>3138</v>
      </c>
      <c r="M651" s="59" t="e">
        <f t="shared" si="149"/>
        <v>#N/A</v>
      </c>
      <c r="N651" s="59" t="str">
        <f t="shared" si="143"/>
        <v>ADD</v>
      </c>
      <c r="O651" s="59"/>
      <c r="P651" s="59" t="str">
        <f t="shared" si="144"/>
        <v>ADD</v>
      </c>
      <c r="Q651" s="151" t="str">
        <f>VLOOKUP(L651,'SAP Data'!$A$7:$B$1304,2,FALSE)</f>
        <v>PLANT TRANSFERS</v>
      </c>
      <c r="S651" s="165" t="s">
        <v>2234</v>
      </c>
      <c r="T651" s="164" t="s">
        <v>2235</v>
      </c>
      <c r="U651" s="16" t="str">
        <f t="shared" si="150"/>
        <v>513100</v>
      </c>
      <c r="V651" s="174" t="s">
        <v>3741</v>
      </c>
      <c r="W651" s="175" t="s">
        <v>3741</v>
      </c>
      <c r="X651" s="264" t="e">
        <f t="shared" si="151"/>
        <v>#N/A</v>
      </c>
    </row>
    <row r="652" spans="1:24" x14ac:dyDescent="0.25">
      <c r="A652" s="164" t="s">
        <v>983</v>
      </c>
      <c r="B652" s="16">
        <v>1</v>
      </c>
      <c r="C652" s="165" t="s">
        <v>984</v>
      </c>
      <c r="E652" s="179" t="s">
        <v>2672</v>
      </c>
      <c r="F652" s="59" t="str">
        <f t="shared" si="145"/>
        <v>237026</v>
      </c>
      <c r="G652" s="180">
        <f t="shared" si="148"/>
        <v>29</v>
      </c>
      <c r="H652" s="59" t="str">
        <f t="shared" si="146"/>
        <v/>
      </c>
      <c r="I652" s="59" t="str">
        <f>IF(H652="ADD",VLOOKUP(F652,'SAP Data'!$A$12:$B$1295,2,FALSE),"")</f>
        <v/>
      </c>
      <c r="J652" s="59"/>
      <c r="K652" s="181">
        <f t="shared" si="147"/>
        <v>29</v>
      </c>
      <c r="L652" s="150" t="s">
        <v>3569</v>
      </c>
      <c r="M652" s="59" t="e">
        <f t="shared" si="149"/>
        <v>#N/A</v>
      </c>
      <c r="N652" s="59" t="str">
        <f t="shared" si="143"/>
        <v>ADD</v>
      </c>
      <c r="O652" s="59"/>
      <c r="P652" s="59" t="str">
        <f t="shared" si="144"/>
        <v>ADD</v>
      </c>
      <c r="Q652" s="151" t="str">
        <f>VLOOKUP(L652,'SAP Data'!$A$7:$B$1304,2,FALSE)</f>
        <v>RETIREMENTS</v>
      </c>
      <c r="S652" s="165" t="s">
        <v>2236</v>
      </c>
      <c r="T652" s="164" t="s">
        <v>2237</v>
      </c>
      <c r="U652" s="16" t="str">
        <f t="shared" si="150"/>
        <v>513200</v>
      </c>
      <c r="V652" s="174" t="s">
        <v>3741</v>
      </c>
      <c r="W652" s="175" t="s">
        <v>3741</v>
      </c>
      <c r="X652" s="264" t="e">
        <f t="shared" si="151"/>
        <v>#N/A</v>
      </c>
    </row>
    <row r="653" spans="1:24" x14ac:dyDescent="0.25">
      <c r="A653" s="164" t="s">
        <v>1207</v>
      </c>
      <c r="B653" s="16">
        <v>29</v>
      </c>
      <c r="C653" s="165" t="s">
        <v>1208</v>
      </c>
      <c r="E653" s="179" t="s">
        <v>2673</v>
      </c>
      <c r="F653" s="59" t="str">
        <f t="shared" si="145"/>
        <v>237032</v>
      </c>
      <c r="G653" s="180">
        <f t="shared" si="148"/>
        <v>29</v>
      </c>
      <c r="H653" s="59" t="str">
        <f t="shared" si="146"/>
        <v/>
      </c>
      <c r="I653" s="59" t="str">
        <f>IF(H653="ADD",VLOOKUP(F653,'SAP Data'!$A$12:$B$1295,2,FALSE),"")</f>
        <v/>
      </c>
      <c r="J653" s="59"/>
      <c r="K653" s="181">
        <f t="shared" si="147"/>
        <v>29</v>
      </c>
      <c r="L653" s="150" t="s">
        <v>3139</v>
      </c>
      <c r="M653" s="59" t="e">
        <f t="shared" si="149"/>
        <v>#N/A</v>
      </c>
      <c r="N653" s="59" t="str">
        <f t="shared" si="143"/>
        <v>ADD</v>
      </c>
      <c r="O653" s="59"/>
      <c r="P653" s="59" t="str">
        <f t="shared" si="144"/>
        <v>ADD</v>
      </c>
      <c r="Q653" s="151" t="str">
        <f>VLOOKUP(L653,'SAP Data'!$A$7:$B$1304,2,FALSE)</f>
        <v>DAMAGES</v>
      </c>
      <c r="S653" s="165" t="s">
        <v>2238</v>
      </c>
      <c r="T653" s="164" t="s">
        <v>2239</v>
      </c>
      <c r="U653" s="16" t="str">
        <f t="shared" si="150"/>
        <v>522000</v>
      </c>
      <c r="V653" s="174" t="s">
        <v>3741</v>
      </c>
      <c r="W653" s="175" t="s">
        <v>3741</v>
      </c>
      <c r="X653" s="264" t="e">
        <f t="shared" si="151"/>
        <v>#N/A</v>
      </c>
    </row>
    <row r="654" spans="1:24" x14ac:dyDescent="0.25">
      <c r="A654" s="164" t="s">
        <v>1312</v>
      </c>
      <c r="B654" s="16">
        <v>29</v>
      </c>
      <c r="C654" s="165" t="s">
        <v>1313</v>
      </c>
      <c r="E654" s="179" t="s">
        <v>2674</v>
      </c>
      <c r="F654" s="59" t="str">
        <f t="shared" si="145"/>
        <v>237072</v>
      </c>
      <c r="G654" s="180">
        <f t="shared" si="148"/>
        <v>29</v>
      </c>
      <c r="H654" s="59" t="str">
        <f t="shared" si="146"/>
        <v/>
      </c>
      <c r="I654" s="59" t="str">
        <f>IF(H654="ADD",VLOOKUP(F654,'SAP Data'!$A$12:$B$1295,2,FALSE),"")</f>
        <v/>
      </c>
      <c r="J654" s="59"/>
      <c r="K654" s="181">
        <f t="shared" si="147"/>
        <v>29</v>
      </c>
      <c r="L654" s="150" t="s">
        <v>3140</v>
      </c>
      <c r="M654" s="59" t="e">
        <f t="shared" si="149"/>
        <v>#N/A</v>
      </c>
      <c r="N654" s="59" t="str">
        <f t="shared" si="143"/>
        <v>ADD</v>
      </c>
      <c r="O654" s="59"/>
      <c r="P654" s="59" t="str">
        <f t="shared" si="144"/>
        <v>ADD</v>
      </c>
      <c r="Q654" s="151" t="str">
        <f>VLOOKUP(L654,'SAP Data'!$A$7:$B$1304,2,FALSE)</f>
        <v>REBATES</v>
      </c>
      <c r="S654" s="165" t="s">
        <v>2240</v>
      </c>
      <c r="T654" s="164" t="s">
        <v>2241</v>
      </c>
      <c r="U654" s="16" t="str">
        <f t="shared" si="150"/>
        <v>522100</v>
      </c>
      <c r="V654" s="174" t="s">
        <v>3741</v>
      </c>
      <c r="W654" s="175" t="s">
        <v>3741</v>
      </c>
      <c r="X654" s="264" t="e">
        <f t="shared" si="151"/>
        <v>#N/A</v>
      </c>
    </row>
    <row r="655" spans="1:24" x14ac:dyDescent="0.25">
      <c r="A655" s="164" t="s">
        <v>1317</v>
      </c>
      <c r="B655" s="16">
        <v>29</v>
      </c>
      <c r="C655" s="165" t="s">
        <v>1318</v>
      </c>
      <c r="E655" s="179" t="s">
        <v>2675</v>
      </c>
      <c r="F655" s="59" t="str">
        <f t="shared" si="145"/>
        <v>237073</v>
      </c>
      <c r="G655" s="180">
        <f t="shared" si="148"/>
        <v>29</v>
      </c>
      <c r="H655" s="59" t="str">
        <f t="shared" si="146"/>
        <v/>
      </c>
      <c r="I655" s="59" t="str">
        <f>IF(H655="ADD",VLOOKUP(F655,'SAP Data'!$A$12:$B$1295,2,FALSE),"")</f>
        <v/>
      </c>
      <c r="J655" s="59"/>
      <c r="K655" s="181">
        <f t="shared" si="147"/>
        <v>29</v>
      </c>
      <c r="L655" s="150" t="s">
        <v>3141</v>
      </c>
      <c r="M655" s="59" t="e">
        <f t="shared" si="149"/>
        <v>#N/A</v>
      </c>
      <c r="N655" s="59" t="str">
        <f t="shared" si="143"/>
        <v>ADD</v>
      </c>
      <c r="O655" s="59"/>
      <c r="P655" s="59" t="str">
        <f t="shared" si="144"/>
        <v>ADD</v>
      </c>
      <c r="Q655" s="151" t="str">
        <f>VLOOKUP(L655,'SAP Data'!$A$7:$B$1304,2,FALSE)</f>
        <v xml:space="preserve"> RESEARCH AND DEV</v>
      </c>
      <c r="S655" s="165" t="s">
        <v>2242</v>
      </c>
      <c r="T655" s="164" t="s">
        <v>2243</v>
      </c>
      <c r="U655" s="16" t="str">
        <f t="shared" si="150"/>
        <v>522200</v>
      </c>
      <c r="V655" s="174" t="s">
        <v>3741</v>
      </c>
      <c r="W655" s="175" t="s">
        <v>3741</v>
      </c>
      <c r="X655" s="264" t="e">
        <f t="shared" si="151"/>
        <v>#N/A</v>
      </c>
    </row>
    <row r="656" spans="1:24" x14ac:dyDescent="0.25">
      <c r="A656" s="164">
        <v>503500</v>
      </c>
      <c r="C656" s="165" t="s">
        <v>2097</v>
      </c>
      <c r="E656" s="179" t="s">
        <v>2676</v>
      </c>
      <c r="F656" s="59" t="str">
        <f t="shared" si="145"/>
        <v>237074</v>
      </c>
      <c r="G656" s="180">
        <f t="shared" si="148"/>
        <v>29</v>
      </c>
      <c r="H656" s="59" t="str">
        <f t="shared" si="146"/>
        <v/>
      </c>
      <c r="I656" s="59" t="str">
        <f>IF(H656="ADD",VLOOKUP(F656,'SAP Data'!$A$12:$B$1295,2,FALSE),"")</f>
        <v/>
      </c>
      <c r="J656" s="59"/>
      <c r="K656" s="181">
        <f t="shared" si="147"/>
        <v>29</v>
      </c>
      <c r="L656" s="150" t="s">
        <v>3142</v>
      </c>
      <c r="M656" s="59" t="e">
        <f t="shared" si="149"/>
        <v>#N/A</v>
      </c>
      <c r="N656" s="59" t="str">
        <f t="shared" si="143"/>
        <v>ADD</v>
      </c>
      <c r="O656" s="59"/>
      <c r="P656" s="59" t="str">
        <f t="shared" si="144"/>
        <v>ADD</v>
      </c>
      <c r="Q656" s="151" t="str">
        <f>VLOOKUP(L656,'SAP Data'!$A$7:$B$1304,2,FALSE)</f>
        <v>DIRECTOR FEES</v>
      </c>
      <c r="S656" s="165" t="s">
        <v>2244</v>
      </c>
      <c r="T656" s="164" t="s">
        <v>2245</v>
      </c>
      <c r="U656" s="16" t="str">
        <f t="shared" si="150"/>
        <v>524100</v>
      </c>
      <c r="V656" s="174" t="s">
        <v>3741</v>
      </c>
      <c r="W656" s="175" t="s">
        <v>3741</v>
      </c>
      <c r="X656" s="264" t="e">
        <f t="shared" si="151"/>
        <v>#N/A</v>
      </c>
    </row>
    <row r="657" spans="5:24" x14ac:dyDescent="0.25">
      <c r="E657" s="179" t="s">
        <v>2677</v>
      </c>
      <c r="F657" s="59" t="str">
        <f t="shared" si="145"/>
        <v>237075</v>
      </c>
      <c r="G657" s="180">
        <f t="shared" si="148"/>
        <v>29</v>
      </c>
      <c r="H657" s="59" t="str">
        <f t="shared" si="146"/>
        <v/>
      </c>
      <c r="I657" s="59" t="str">
        <f>IF(H657="ADD",VLOOKUP(F657,'SAP Data'!$A$12:$B$1295,2,FALSE),"")</f>
        <v/>
      </c>
      <c r="J657" s="59"/>
      <c r="K657" s="181">
        <f t="shared" si="147"/>
        <v>29</v>
      </c>
      <c r="L657" s="150" t="s">
        <v>3143</v>
      </c>
      <c r="M657" s="59" t="e">
        <f t="shared" si="149"/>
        <v>#N/A</v>
      </c>
      <c r="N657" s="59" t="str">
        <f t="shared" si="143"/>
        <v>ADD</v>
      </c>
      <c r="O657" s="59"/>
      <c r="P657" s="59" t="str">
        <f t="shared" si="144"/>
        <v>ADD</v>
      </c>
      <c r="Q657" s="151" t="str">
        <f>VLOOKUP(L657,'SAP Data'!$A$7:$B$1304,2,FALSE)</f>
        <v>CORPORATE IDENTITY</v>
      </c>
      <c r="S657" s="165" t="s">
        <v>2246</v>
      </c>
      <c r="T657" s="164" t="s">
        <v>2247</v>
      </c>
      <c r="U657" s="16" t="str">
        <f t="shared" si="150"/>
        <v>524200</v>
      </c>
      <c r="V657" s="174" t="s">
        <v>3741</v>
      </c>
      <c r="W657" s="175" t="s">
        <v>3741</v>
      </c>
      <c r="X657" s="264" t="e">
        <f t="shared" si="151"/>
        <v>#N/A</v>
      </c>
    </row>
    <row r="658" spans="5:24" x14ac:dyDescent="0.25">
      <c r="E658" s="179" t="s">
        <v>2678</v>
      </c>
      <c r="F658" s="59" t="str">
        <f t="shared" si="145"/>
        <v>237076</v>
      </c>
      <c r="G658" s="180">
        <f t="shared" si="148"/>
        <v>29</v>
      </c>
      <c r="H658" s="59" t="str">
        <f t="shared" si="146"/>
        <v/>
      </c>
      <c r="I658" s="59" t="str">
        <f>IF(H658="ADD",VLOOKUP(F658,'SAP Data'!$A$12:$B$1295,2,FALSE),"")</f>
        <v/>
      </c>
      <c r="J658" s="59"/>
      <c r="K658" s="181">
        <f t="shared" si="147"/>
        <v>29</v>
      </c>
      <c r="L658" s="150" t="s">
        <v>3144</v>
      </c>
      <c r="M658" s="59" t="e">
        <f t="shared" si="149"/>
        <v>#N/A</v>
      </c>
      <c r="N658" s="59" t="str">
        <f t="shared" si="143"/>
        <v>ADD</v>
      </c>
      <c r="O658" s="59"/>
      <c r="P658" s="59" t="str">
        <f t="shared" si="144"/>
        <v>ADD</v>
      </c>
      <c r="Q658" s="151" t="str">
        <f>VLOOKUP(L658,'SAP Data'!$A$7:$B$1304,2,FALSE)</f>
        <v>SMALL TOOLS</v>
      </c>
      <c r="S658" s="165" t="s">
        <v>2248</v>
      </c>
      <c r="T658" s="164" t="s">
        <v>2249</v>
      </c>
      <c r="U658" s="16" t="str">
        <f t="shared" si="150"/>
        <v>530100</v>
      </c>
      <c r="V658" s="174" t="s">
        <v>3741</v>
      </c>
      <c r="W658" s="175" t="s">
        <v>3741</v>
      </c>
      <c r="X658" s="264" t="e">
        <f t="shared" si="151"/>
        <v>#N/A</v>
      </c>
    </row>
    <row r="659" spans="5:24" x14ac:dyDescent="0.25">
      <c r="E659" s="179" t="s">
        <v>2679</v>
      </c>
      <c r="F659" s="59" t="str">
        <f t="shared" si="145"/>
        <v>237078</v>
      </c>
      <c r="G659" s="180">
        <f t="shared" si="148"/>
        <v>29</v>
      </c>
      <c r="H659" s="59" t="str">
        <f t="shared" si="146"/>
        <v/>
      </c>
      <c r="I659" s="59" t="str">
        <f>IF(H659="ADD",VLOOKUP(F659,'SAP Data'!$A$12:$B$1295,2,FALSE),"")</f>
        <v/>
      </c>
      <c r="J659" s="59"/>
      <c r="K659" s="181">
        <f t="shared" si="147"/>
        <v>29</v>
      </c>
      <c r="L659" s="150" t="s">
        <v>3145</v>
      </c>
      <c r="M659" s="59" t="e">
        <f t="shared" si="149"/>
        <v>#N/A</v>
      </c>
      <c r="N659" s="59" t="str">
        <f t="shared" si="143"/>
        <v>ADD</v>
      </c>
      <c r="O659" s="59"/>
      <c r="P659" s="59" t="str">
        <f t="shared" si="144"/>
        <v>ADD</v>
      </c>
      <c r="Q659" s="151" t="str">
        <f>VLOOKUP(L659,'SAP Data'!$A$7:$B$1304,2,FALSE)</f>
        <v>5-ORDER DISTRIBUTION</v>
      </c>
      <c r="S659" s="165" t="s">
        <v>2250</v>
      </c>
      <c r="T659" s="164" t="s">
        <v>2251</v>
      </c>
      <c r="U659" s="16" t="str">
        <f t="shared" si="150"/>
        <v>530200</v>
      </c>
      <c r="V659" s="174" t="s">
        <v>3741</v>
      </c>
      <c r="W659" s="175" t="s">
        <v>3741</v>
      </c>
      <c r="X659" s="264" t="e">
        <f t="shared" si="151"/>
        <v>#N/A</v>
      </c>
    </row>
    <row r="660" spans="5:24" x14ac:dyDescent="0.25">
      <c r="E660" s="179" t="s">
        <v>2680</v>
      </c>
      <c r="F660" s="59" t="str">
        <f t="shared" si="145"/>
        <v>237079</v>
      </c>
      <c r="G660" s="180">
        <f t="shared" si="148"/>
        <v>29</v>
      </c>
      <c r="H660" s="59" t="str">
        <f t="shared" si="146"/>
        <v/>
      </c>
      <c r="I660" s="59" t="str">
        <f>IF(H660="ADD",VLOOKUP(F660,'SAP Data'!$A$12:$B$1295,2,FALSE),"")</f>
        <v/>
      </c>
      <c r="J660" s="59"/>
      <c r="K660" s="181">
        <f t="shared" si="147"/>
        <v>29</v>
      </c>
      <c r="L660" s="184" t="s">
        <v>3840</v>
      </c>
      <c r="M660" s="59" t="e">
        <f t="shared" si="149"/>
        <v>#N/A</v>
      </c>
      <c r="N660" s="59" t="str">
        <f t="shared" ref="N660" si="152">IFERROR(M660,"ADD")</f>
        <v>ADD</v>
      </c>
      <c r="O660" s="59"/>
      <c r="P660" s="59" t="str">
        <f t="shared" ref="P660" si="153">IF(O660&gt;0,O660,N660)</f>
        <v>ADD</v>
      </c>
      <c r="Q660" s="151" t="str">
        <f>VLOOKUP(L660,'SAP Data'!$A$7:$B$1304,2,FALSE)</f>
        <v>GARAGE OVERHEAD</v>
      </c>
      <c r="S660" s="165" t="s">
        <v>2252</v>
      </c>
      <c r="T660" s="164" t="s">
        <v>2253</v>
      </c>
      <c r="U660" s="16" t="str">
        <f t="shared" si="150"/>
        <v>531200</v>
      </c>
      <c r="V660" s="174" t="s">
        <v>3741</v>
      </c>
      <c r="W660" s="175" t="s">
        <v>3741</v>
      </c>
      <c r="X660" s="264" t="e">
        <f t="shared" si="151"/>
        <v>#N/A</v>
      </c>
    </row>
    <row r="661" spans="5:24" x14ac:dyDescent="0.25">
      <c r="E661" s="179" t="s">
        <v>2681</v>
      </c>
      <c r="F661" s="59" t="str">
        <f t="shared" si="145"/>
        <v>237080</v>
      </c>
      <c r="G661" s="180">
        <f t="shared" si="148"/>
        <v>29</v>
      </c>
      <c r="H661" s="59" t="str">
        <f t="shared" si="146"/>
        <v/>
      </c>
      <c r="I661" s="59" t="str">
        <f>IF(H661="ADD",VLOOKUP(F661,'SAP Data'!$A$12:$B$1295,2,FALSE),"")</f>
        <v/>
      </c>
      <c r="J661" s="59"/>
      <c r="K661" s="181">
        <f t="shared" si="147"/>
        <v>29</v>
      </c>
      <c r="L661" s="150" t="s">
        <v>3146</v>
      </c>
      <c r="M661" s="59" t="e">
        <f t="shared" si="149"/>
        <v>#N/A</v>
      </c>
      <c r="N661" s="59" t="str">
        <f t="shared" si="143"/>
        <v>ADD</v>
      </c>
      <c r="O661" s="59"/>
      <c r="P661" s="59" t="str">
        <f t="shared" si="144"/>
        <v>ADD</v>
      </c>
      <c r="Q661" s="151" t="str">
        <f>VLOOKUP(L661,'SAP Data'!$A$7:$B$1304,2,FALSE)</f>
        <v>ADMINISTRATIVE EXPEN</v>
      </c>
      <c r="S661" s="165" t="s">
        <v>2254</v>
      </c>
      <c r="T661" s="164" t="s">
        <v>2255</v>
      </c>
      <c r="U661" s="16" t="str">
        <f t="shared" si="150"/>
        <v>531201</v>
      </c>
      <c r="V661" s="174" t="s">
        <v>3741</v>
      </c>
      <c r="W661" s="175" t="s">
        <v>3741</v>
      </c>
      <c r="X661" s="264" t="e">
        <f t="shared" si="151"/>
        <v>#N/A</v>
      </c>
    </row>
    <row r="662" spans="5:24" x14ac:dyDescent="0.25">
      <c r="E662" s="179" t="s">
        <v>2682</v>
      </c>
      <c r="F662" s="59" t="str">
        <f t="shared" si="145"/>
        <v>237081</v>
      </c>
      <c r="G662" s="180">
        <f t="shared" si="148"/>
        <v>29</v>
      </c>
      <c r="H662" s="59" t="str">
        <f t="shared" si="146"/>
        <v/>
      </c>
      <c r="I662" s="59" t="str">
        <f>IF(H662="ADD",VLOOKUP(F662,'SAP Data'!$A$12:$B$1295,2,FALSE),"")</f>
        <v/>
      </c>
      <c r="J662" s="59"/>
      <c r="K662" s="181">
        <f t="shared" si="147"/>
        <v>29</v>
      </c>
      <c r="L662" s="150" t="s">
        <v>3147</v>
      </c>
      <c r="M662" s="59" t="e">
        <f t="shared" si="149"/>
        <v>#N/A</v>
      </c>
      <c r="N662" s="59" t="str">
        <f t="shared" si="143"/>
        <v>ADD</v>
      </c>
      <c r="O662" s="59"/>
      <c r="P662" s="59" t="str">
        <f t="shared" si="144"/>
        <v>ADD</v>
      </c>
      <c r="Q662" s="151" t="str">
        <f>VLOOKUP(L662,'SAP Data'!$A$7:$B$1304,2,FALSE)</f>
        <v>SHARED SERVICES COST</v>
      </c>
      <c r="S662" s="165" t="s">
        <v>2256</v>
      </c>
      <c r="T662" s="164" t="s">
        <v>2257</v>
      </c>
      <c r="U662" s="16" t="str">
        <f t="shared" si="150"/>
        <v>540100</v>
      </c>
      <c r="V662" s="174" t="s">
        <v>3741</v>
      </c>
      <c r="W662" s="175" t="s">
        <v>3741</v>
      </c>
      <c r="X662" s="264" t="e">
        <f t="shared" si="151"/>
        <v>#N/A</v>
      </c>
    </row>
    <row r="663" spans="5:24" x14ac:dyDescent="0.25">
      <c r="E663" s="179" t="s">
        <v>2683</v>
      </c>
      <c r="F663" s="59" t="str">
        <f t="shared" si="145"/>
        <v>237085</v>
      </c>
      <c r="G663" s="180">
        <f t="shared" si="148"/>
        <v>29</v>
      </c>
      <c r="H663" s="59" t="str">
        <f t="shared" si="146"/>
        <v/>
      </c>
      <c r="I663" s="59" t="str">
        <f>IF(H663="ADD",VLOOKUP(F663,'SAP Data'!$A$12:$B$1295,2,FALSE),"")</f>
        <v/>
      </c>
      <c r="J663" s="59"/>
      <c r="K663" s="181">
        <f t="shared" si="147"/>
        <v>29</v>
      </c>
      <c r="L663" s="150" t="s">
        <v>3148</v>
      </c>
      <c r="M663" s="59" t="e">
        <f t="shared" si="149"/>
        <v>#N/A</v>
      </c>
      <c r="N663" s="59" t="str">
        <f t="shared" si="143"/>
        <v>ADD</v>
      </c>
      <c r="O663" s="59"/>
      <c r="P663" s="59" t="str">
        <f t="shared" si="144"/>
        <v>ADD</v>
      </c>
      <c r="Q663" s="151" t="str">
        <f>VLOOKUP(L663,'SAP Data'!$A$7:$B$1304,2,FALSE)</f>
        <v xml:space="preserve"> INVENTORY DIFF</v>
      </c>
      <c r="S663" s="165" t="s">
        <v>2258</v>
      </c>
      <c r="T663" s="164" t="s">
        <v>2259</v>
      </c>
      <c r="U663" s="16" t="str">
        <f t="shared" si="150"/>
        <v>540200</v>
      </c>
      <c r="V663" s="174" t="s">
        <v>3741</v>
      </c>
      <c r="W663" s="175" t="s">
        <v>3741</v>
      </c>
      <c r="X663" s="264" t="e">
        <f t="shared" si="151"/>
        <v>#N/A</v>
      </c>
    </row>
    <row r="664" spans="5:24" x14ac:dyDescent="0.25">
      <c r="E664" s="179" t="s">
        <v>2684</v>
      </c>
      <c r="F664" s="59" t="str">
        <f t="shared" si="145"/>
        <v>237086</v>
      </c>
      <c r="G664" s="180">
        <f t="shared" si="148"/>
        <v>29</v>
      </c>
      <c r="H664" s="59" t="str">
        <f t="shared" si="146"/>
        <v/>
      </c>
      <c r="I664" s="59" t="str">
        <f>IF(H664="ADD",VLOOKUP(F664,'SAP Data'!$A$12:$B$1295,2,FALSE),"")</f>
        <v/>
      </c>
      <c r="J664" s="59"/>
      <c r="K664" s="181">
        <f t="shared" si="147"/>
        <v>29</v>
      </c>
      <c r="L664" s="150" t="s">
        <v>3570</v>
      </c>
      <c r="M664" s="59" t="e">
        <f t="shared" si="149"/>
        <v>#N/A</v>
      </c>
      <c r="N664" s="59" t="str">
        <f t="shared" si="143"/>
        <v>ADD</v>
      </c>
      <c r="O664" s="59"/>
      <c r="P664" s="59" t="str">
        <f t="shared" si="144"/>
        <v>ADD</v>
      </c>
      <c r="Q664" s="151" t="str">
        <f>VLOOKUP(L664,'SAP Data'!$A$7:$B$1304,2,FALSE)</f>
        <v>SAP to BI DIFF FIX</v>
      </c>
      <c r="S664" s="165" t="s">
        <v>2260</v>
      </c>
      <c r="T664" s="164" t="s">
        <v>2261</v>
      </c>
      <c r="U664" s="16" t="str">
        <f t="shared" si="150"/>
        <v>540300</v>
      </c>
      <c r="V664" s="174" t="s">
        <v>3741</v>
      </c>
      <c r="W664" s="175" t="s">
        <v>3741</v>
      </c>
      <c r="X664" s="264" t="e">
        <f t="shared" si="151"/>
        <v>#N/A</v>
      </c>
    </row>
    <row r="665" spans="5:24" x14ac:dyDescent="0.25">
      <c r="E665" s="179" t="s">
        <v>2685</v>
      </c>
      <c r="F665" s="59" t="str">
        <f t="shared" si="145"/>
        <v>237087</v>
      </c>
      <c r="G665" s="180">
        <f t="shared" si="148"/>
        <v>29</v>
      </c>
      <c r="H665" s="59" t="str">
        <f t="shared" si="146"/>
        <v/>
      </c>
      <c r="I665" s="59" t="str">
        <f>IF(H665="ADD",VLOOKUP(F665,'SAP Data'!$A$12:$B$1295,2,FALSE),"")</f>
        <v/>
      </c>
      <c r="J665" s="59"/>
      <c r="K665" s="181">
        <f t="shared" si="147"/>
        <v>29</v>
      </c>
      <c r="L665" s="150" t="s">
        <v>3149</v>
      </c>
      <c r="M665" s="59" t="e">
        <f t="shared" si="149"/>
        <v>#N/A</v>
      </c>
      <c r="N665" s="59" t="str">
        <f t="shared" si="143"/>
        <v>ADD</v>
      </c>
      <c r="O665" s="59"/>
      <c r="P665" s="59" t="str">
        <f t="shared" si="144"/>
        <v>ADD</v>
      </c>
      <c r="Q665" s="151" t="str">
        <f>VLOOKUP(L665,'SAP Data'!$A$7:$B$1304,2,FALSE)</f>
        <v>MEALS AND ENTERTAIN</v>
      </c>
      <c r="S665" s="165" t="s">
        <v>2262</v>
      </c>
      <c r="T665" s="164" t="s">
        <v>2263</v>
      </c>
      <c r="U665" s="16" t="str">
        <f t="shared" si="150"/>
        <v>540600</v>
      </c>
      <c r="V665" s="174" t="s">
        <v>3741</v>
      </c>
      <c r="W665" s="175" t="s">
        <v>3741</v>
      </c>
      <c r="X665" s="264" t="e">
        <f t="shared" si="151"/>
        <v>#N/A</v>
      </c>
    </row>
    <row r="666" spans="5:24" x14ac:dyDescent="0.25">
      <c r="E666" s="179" t="s">
        <v>2686</v>
      </c>
      <c r="F666" s="59" t="str">
        <f t="shared" si="145"/>
        <v>237088</v>
      </c>
      <c r="G666" s="180">
        <f t="shared" si="148"/>
        <v>29</v>
      </c>
      <c r="H666" s="59" t="str">
        <f t="shared" si="146"/>
        <v/>
      </c>
      <c r="I666" s="59" t="str">
        <f>IF(H666="ADD",VLOOKUP(F666,'SAP Data'!$A$12:$B$1295,2,FALSE),"")</f>
        <v/>
      </c>
      <c r="J666" s="59"/>
      <c r="K666" s="181">
        <f t="shared" si="147"/>
        <v>29</v>
      </c>
      <c r="L666" s="150" t="s">
        <v>3150</v>
      </c>
      <c r="M666" s="59" t="e">
        <f t="shared" si="149"/>
        <v>#N/A</v>
      </c>
      <c r="N666" s="59" t="str">
        <f t="shared" si="143"/>
        <v>ADD</v>
      </c>
      <c r="O666" s="59"/>
      <c r="P666" s="59" t="str">
        <f t="shared" si="144"/>
        <v>ADD</v>
      </c>
      <c r="Q666" s="151" t="str">
        <f>VLOOKUP(L666,'SAP Data'!$A$7:$B$1304,2,FALSE)</f>
        <v>TRAVEL IN TERRITORY</v>
      </c>
      <c r="S666" s="165" t="s">
        <v>2155</v>
      </c>
      <c r="T666" s="164" t="s">
        <v>2264</v>
      </c>
      <c r="U666" s="16" t="str">
        <f t="shared" si="150"/>
        <v>540700</v>
      </c>
      <c r="V666" s="174" t="s">
        <v>3741</v>
      </c>
      <c r="W666" s="175" t="s">
        <v>3741</v>
      </c>
      <c r="X666" s="264" t="e">
        <f t="shared" si="151"/>
        <v>#N/A</v>
      </c>
    </row>
    <row r="667" spans="5:24" x14ac:dyDescent="0.25">
      <c r="E667" s="179" t="s">
        <v>2687</v>
      </c>
      <c r="F667" s="59" t="str">
        <f t="shared" si="145"/>
        <v>237094</v>
      </c>
      <c r="G667" s="180">
        <f t="shared" si="148"/>
        <v>29</v>
      </c>
      <c r="H667" s="59" t="str">
        <f t="shared" si="146"/>
        <v/>
      </c>
      <c r="I667" s="59" t="str">
        <f>IF(H667="ADD",VLOOKUP(F667,'SAP Data'!$A$12:$B$1295,2,FALSE),"")</f>
        <v/>
      </c>
      <c r="J667" s="59"/>
      <c r="K667" s="181">
        <f t="shared" si="147"/>
        <v>29</v>
      </c>
      <c r="L667" s="150" t="s">
        <v>3151</v>
      </c>
      <c r="M667" s="59" t="e">
        <f t="shared" si="149"/>
        <v>#N/A</v>
      </c>
      <c r="N667" s="59" t="str">
        <f t="shared" si="143"/>
        <v>ADD</v>
      </c>
      <c r="O667" s="59"/>
      <c r="P667" s="59" t="str">
        <f t="shared" si="144"/>
        <v>ADD</v>
      </c>
      <c r="Q667" s="151" t="str">
        <f>VLOOKUP(L667,'SAP Data'!$A$7:$B$1304,2,FALSE)</f>
        <v>CONFERENCE TRAVEL</v>
      </c>
      <c r="S667" s="165" t="s">
        <v>2265</v>
      </c>
      <c r="T667" s="164" t="s">
        <v>2266</v>
      </c>
      <c r="U667" s="16" t="str">
        <f t="shared" si="150"/>
        <v>540800</v>
      </c>
      <c r="V667" s="174" t="s">
        <v>3741</v>
      </c>
      <c r="W667" s="175" t="s">
        <v>3741</v>
      </c>
      <c r="X667" s="264" t="e">
        <f t="shared" si="151"/>
        <v>#N/A</v>
      </c>
    </row>
    <row r="668" spans="5:24" x14ac:dyDescent="0.25">
      <c r="E668" s="179" t="s">
        <v>2688</v>
      </c>
      <c r="F668" s="59" t="str">
        <f t="shared" si="145"/>
        <v>237095</v>
      </c>
      <c r="G668" s="180">
        <f t="shared" si="148"/>
        <v>29</v>
      </c>
      <c r="H668" s="59" t="str">
        <f t="shared" si="146"/>
        <v/>
      </c>
      <c r="I668" s="59" t="str">
        <f>IF(H668="ADD",VLOOKUP(F668,'SAP Data'!$A$12:$B$1295,2,FALSE),"")</f>
        <v/>
      </c>
      <c r="J668" s="59"/>
      <c r="K668" s="181">
        <f t="shared" si="147"/>
        <v>29</v>
      </c>
      <c r="L668" s="150" t="s">
        <v>3152</v>
      </c>
      <c r="M668" s="59" t="e">
        <f t="shared" si="149"/>
        <v>#N/A</v>
      </c>
      <c r="N668" s="59" t="str">
        <f t="shared" si="143"/>
        <v>ADD</v>
      </c>
      <c r="O668" s="59"/>
      <c r="P668" s="59" t="str">
        <f t="shared" si="144"/>
        <v>ADD</v>
      </c>
      <c r="Q668" s="151" t="str">
        <f>VLOOKUP(L668,'SAP Data'!$A$7:$B$1304,2,FALSE)</f>
        <v>BUSINESS TRAVEL</v>
      </c>
      <c r="S668" s="165" t="s">
        <v>2267</v>
      </c>
      <c r="T668" s="164" t="s">
        <v>2268</v>
      </c>
      <c r="U668" s="16" t="str">
        <f t="shared" si="150"/>
        <v>540900</v>
      </c>
      <c r="V668" s="174" t="s">
        <v>3741</v>
      </c>
      <c r="W668" s="175" t="s">
        <v>3741</v>
      </c>
      <c r="X668" s="264" t="e">
        <f t="shared" si="151"/>
        <v>#N/A</v>
      </c>
    </row>
    <row r="669" spans="5:24" x14ac:dyDescent="0.25">
      <c r="E669" s="179" t="s">
        <v>2689</v>
      </c>
      <c r="F669" s="59" t="str">
        <f t="shared" si="145"/>
        <v>237097</v>
      </c>
      <c r="G669" s="180">
        <f t="shared" si="148"/>
        <v>29</v>
      </c>
      <c r="H669" s="59" t="str">
        <f t="shared" si="146"/>
        <v/>
      </c>
      <c r="I669" s="59" t="str">
        <f>IF(H669="ADD",VLOOKUP(F669,'SAP Data'!$A$12:$B$1295,2,FALSE),"")</f>
        <v/>
      </c>
      <c r="J669" s="59"/>
      <c r="K669" s="181">
        <f t="shared" si="147"/>
        <v>29</v>
      </c>
      <c r="L669" s="150" t="s">
        <v>3153</v>
      </c>
      <c r="M669" s="59" t="e">
        <f t="shared" si="149"/>
        <v>#N/A</v>
      </c>
      <c r="N669" s="59" t="str">
        <f t="shared" si="143"/>
        <v>ADD</v>
      </c>
      <c r="O669" s="59"/>
      <c r="P669" s="59" t="str">
        <f t="shared" si="144"/>
        <v>ADD</v>
      </c>
      <c r="Q669" s="151" t="str">
        <f>VLOOKUP(L669,'SAP Data'!$A$7:$B$1304,2,FALSE)</f>
        <v>EMPLOYEE AWARDS</v>
      </c>
      <c r="S669" s="165" t="s">
        <v>2269</v>
      </c>
      <c r="T669" s="164" t="s">
        <v>2270</v>
      </c>
      <c r="U669" s="16" t="str">
        <f t="shared" si="150"/>
        <v>541000</v>
      </c>
      <c r="V669" s="174" t="s">
        <v>3741</v>
      </c>
      <c r="W669" s="175" t="s">
        <v>3741</v>
      </c>
      <c r="X669" s="264" t="e">
        <f t="shared" si="151"/>
        <v>#N/A</v>
      </c>
    </row>
    <row r="670" spans="5:24" x14ac:dyDescent="0.25">
      <c r="E670" s="179" t="s">
        <v>2690</v>
      </c>
      <c r="F670" s="59" t="str">
        <f t="shared" si="145"/>
        <v>237099</v>
      </c>
      <c r="G670" s="180">
        <f t="shared" si="148"/>
        <v>29</v>
      </c>
      <c r="H670" s="59" t="str">
        <f t="shared" si="146"/>
        <v/>
      </c>
      <c r="I670" s="59" t="str">
        <f>IF(H670="ADD",VLOOKUP(F670,'SAP Data'!$A$12:$B$1295,2,FALSE),"")</f>
        <v/>
      </c>
      <c r="J670" s="59"/>
      <c r="K670" s="181">
        <f t="shared" si="147"/>
        <v>29</v>
      </c>
      <c r="L670" s="150" t="s">
        <v>3154</v>
      </c>
      <c r="M670" s="59" t="e">
        <f t="shared" si="149"/>
        <v>#N/A</v>
      </c>
      <c r="N670" s="59" t="str">
        <f t="shared" si="143"/>
        <v>ADD</v>
      </c>
      <c r="O670" s="59"/>
      <c r="P670" s="59" t="str">
        <f t="shared" si="144"/>
        <v>ADD</v>
      </c>
      <c r="Q670" s="151" t="str">
        <f>VLOOKUP(L670,'SAP Data'!$A$7:$B$1304,2,FALSE)</f>
        <v>EMPLOYEE AWRDS MLS &amp;</v>
      </c>
      <c r="S670" s="165" t="s">
        <v>2271</v>
      </c>
      <c r="T670" s="164" t="s">
        <v>2272</v>
      </c>
      <c r="U670" s="16" t="str">
        <f t="shared" si="150"/>
        <v>561000</v>
      </c>
      <c r="V670" s="174" t="s">
        <v>3741</v>
      </c>
      <c r="W670" s="175" t="s">
        <v>3741</v>
      </c>
      <c r="X670" s="264" t="e">
        <f t="shared" si="151"/>
        <v>#N/A</v>
      </c>
    </row>
    <row r="671" spans="5:24" x14ac:dyDescent="0.25">
      <c r="E671" s="179" t="s">
        <v>2691</v>
      </c>
      <c r="F671" s="59" t="str">
        <f t="shared" si="145"/>
        <v>237100</v>
      </c>
      <c r="G671" s="180">
        <f t="shared" si="148"/>
        <v>29</v>
      </c>
      <c r="H671" s="59" t="str">
        <f t="shared" si="146"/>
        <v/>
      </c>
      <c r="I671" s="59" t="str">
        <f>IF(H671="ADD",VLOOKUP(F671,'SAP Data'!$A$12:$B$1295,2,FALSE),"")</f>
        <v/>
      </c>
      <c r="J671" s="59"/>
      <c r="K671" s="181">
        <f t="shared" si="147"/>
        <v>29</v>
      </c>
      <c r="L671" s="150" t="s">
        <v>3155</v>
      </c>
      <c r="M671" s="59" t="e">
        <f t="shared" si="149"/>
        <v>#N/A</v>
      </c>
      <c r="N671" s="59" t="str">
        <f t="shared" si="143"/>
        <v>ADD</v>
      </c>
      <c r="O671" s="59"/>
      <c r="P671" s="59" t="str">
        <f t="shared" si="144"/>
        <v>ADD</v>
      </c>
      <c r="Q671" s="151" t="str">
        <f>VLOOKUP(L671,'SAP Data'!$A$7:$B$1304,2,FALSE)</f>
        <v>NON EMPLOYEE GIFTS</v>
      </c>
      <c r="S671" s="165" t="s">
        <v>2273</v>
      </c>
      <c r="T671" s="164" t="s">
        <v>2274</v>
      </c>
      <c r="U671" s="16" t="str">
        <f t="shared" si="150"/>
        <v>562000</v>
      </c>
      <c r="V671" s="174" t="s">
        <v>3741</v>
      </c>
      <c r="W671" s="175" t="s">
        <v>3741</v>
      </c>
      <c r="X671" s="264" t="e">
        <f t="shared" si="151"/>
        <v>#N/A</v>
      </c>
    </row>
    <row r="672" spans="5:24" x14ac:dyDescent="0.25">
      <c r="E672" s="179" t="s">
        <v>2692</v>
      </c>
      <c r="F672" s="59" t="str">
        <f t="shared" si="145"/>
        <v>237101</v>
      </c>
      <c r="G672" s="180">
        <f t="shared" si="148"/>
        <v>29</v>
      </c>
      <c r="H672" s="59" t="str">
        <f t="shared" si="146"/>
        <v/>
      </c>
      <c r="I672" s="59" t="str">
        <f>IF(H672="ADD",VLOOKUP(F672,'SAP Data'!$A$12:$B$1295,2,FALSE),"")</f>
        <v/>
      </c>
      <c r="J672" s="59"/>
      <c r="K672" s="181">
        <f t="shared" si="147"/>
        <v>29</v>
      </c>
      <c r="L672" s="150" t="s">
        <v>3156</v>
      </c>
      <c r="M672" s="59" t="e">
        <f t="shared" si="149"/>
        <v>#N/A</v>
      </c>
      <c r="N672" s="59" t="str">
        <f t="shared" si="143"/>
        <v>ADD</v>
      </c>
      <c r="O672" s="59"/>
      <c r="P672" s="59" t="str">
        <f t="shared" si="144"/>
        <v>ADD</v>
      </c>
      <c r="Q672" s="151" t="str">
        <f>VLOOKUP(L672,'SAP Data'!$A$7:$B$1304,2,FALSE)</f>
        <v>BUILDER SIGNS</v>
      </c>
      <c r="S672" s="165" t="s">
        <v>2275</v>
      </c>
      <c r="T672" s="164" t="s">
        <v>2276</v>
      </c>
      <c r="U672" s="16" t="str">
        <f t="shared" si="150"/>
        <v>566666</v>
      </c>
      <c r="V672" s="174" t="s">
        <v>3741</v>
      </c>
      <c r="W672" s="175" t="s">
        <v>3741</v>
      </c>
      <c r="X672" s="264" t="e">
        <f t="shared" si="151"/>
        <v>#N/A</v>
      </c>
    </row>
    <row r="673" spans="5:24" x14ac:dyDescent="0.25">
      <c r="E673" s="179" t="s">
        <v>2693</v>
      </c>
      <c r="F673" s="59" t="str">
        <f t="shared" si="145"/>
        <v>237102</v>
      </c>
      <c r="G673" s="180">
        <f t="shared" si="148"/>
        <v>29</v>
      </c>
      <c r="H673" s="59" t="str">
        <f t="shared" si="146"/>
        <v/>
      </c>
      <c r="I673" s="59" t="str">
        <f>IF(H673="ADD",VLOOKUP(F673,'SAP Data'!$A$12:$B$1295,2,FALSE),"")</f>
        <v/>
      </c>
      <c r="J673" s="59"/>
      <c r="K673" s="181">
        <f t="shared" si="147"/>
        <v>29</v>
      </c>
      <c r="L673" s="150" t="s">
        <v>3157</v>
      </c>
      <c r="M673" s="59" t="e">
        <f t="shared" si="149"/>
        <v>#N/A</v>
      </c>
      <c r="N673" s="59" t="str">
        <f t="shared" si="143"/>
        <v>ADD</v>
      </c>
      <c r="O673" s="59"/>
      <c r="P673" s="59" t="str">
        <f t="shared" si="144"/>
        <v>ADD</v>
      </c>
      <c r="Q673" s="151" t="str">
        <f>VLOOKUP(L673,'SAP Data'!$A$7:$B$1304,2,FALSE)</f>
        <v>CLAIMS &amp; ACCRUALS</v>
      </c>
      <c r="S673" s="165" t="s">
        <v>3528</v>
      </c>
      <c r="T673" s="164" t="s">
        <v>3529</v>
      </c>
      <c r="U673" s="16" t="str">
        <f t="shared" si="150"/>
        <v>588105</v>
      </c>
      <c r="V673" s="174" t="s">
        <v>3741</v>
      </c>
      <c r="W673" s="175" t="s">
        <v>3741</v>
      </c>
      <c r="X673" s="264" t="e">
        <f t="shared" si="151"/>
        <v>#N/A</v>
      </c>
    </row>
    <row r="674" spans="5:24" x14ac:dyDescent="0.25">
      <c r="E674" s="179" t="s">
        <v>2694</v>
      </c>
      <c r="F674" s="59" t="str">
        <f t="shared" si="145"/>
        <v>237103</v>
      </c>
      <c r="G674" s="180">
        <f t="shared" si="148"/>
        <v>29</v>
      </c>
      <c r="H674" s="59" t="str">
        <f t="shared" si="146"/>
        <v/>
      </c>
      <c r="I674" s="59" t="str">
        <f>IF(H674="ADD",VLOOKUP(F674,'SAP Data'!$A$12:$B$1295,2,FALSE),"")</f>
        <v/>
      </c>
      <c r="J674" s="59"/>
      <c r="K674" s="181">
        <f t="shared" si="147"/>
        <v>29</v>
      </c>
      <c r="L674" s="150" t="s">
        <v>3158</v>
      </c>
      <c r="M674" s="59" t="e">
        <f t="shared" si="149"/>
        <v>#N/A</v>
      </c>
      <c r="N674" s="59" t="str">
        <f t="shared" si="143"/>
        <v>ADD</v>
      </c>
      <c r="O674" s="59"/>
      <c r="P674" s="59" t="str">
        <f t="shared" si="144"/>
        <v>ADD</v>
      </c>
      <c r="Q674" s="151" t="str">
        <f>VLOOKUP(L674,'SAP Data'!$A$7:$B$1304,2,FALSE)</f>
        <v>INTEREST EXPENSE</v>
      </c>
      <c r="S674" s="165" t="s">
        <v>2277</v>
      </c>
      <c r="T674" s="164" t="s">
        <v>2278</v>
      </c>
      <c r="U674" s="16" t="str">
        <f t="shared" si="150"/>
        <v>589999</v>
      </c>
      <c r="V674" s="174" t="s">
        <v>3741</v>
      </c>
      <c r="W674" s="175" t="s">
        <v>3741</v>
      </c>
      <c r="X674" s="264" t="e">
        <f t="shared" si="151"/>
        <v>#N/A</v>
      </c>
    </row>
    <row r="675" spans="5:24" x14ac:dyDescent="0.25">
      <c r="E675" s="179" t="s">
        <v>2695</v>
      </c>
      <c r="F675" s="59" t="str">
        <f t="shared" si="145"/>
        <v>237104</v>
      </c>
      <c r="G675" s="180">
        <f t="shared" si="148"/>
        <v>29</v>
      </c>
      <c r="H675" s="59" t="str">
        <f t="shared" si="146"/>
        <v/>
      </c>
      <c r="I675" s="59" t="str">
        <f>IF(H675="ADD",VLOOKUP(F675,'SAP Data'!$A$12:$B$1295,2,FALSE),"")</f>
        <v/>
      </c>
      <c r="J675" s="59"/>
      <c r="K675" s="181">
        <f t="shared" si="147"/>
        <v>29</v>
      </c>
      <c r="L675" s="150" t="s">
        <v>3159</v>
      </c>
      <c r="M675" s="59" t="e">
        <f t="shared" si="149"/>
        <v>#N/A</v>
      </c>
      <c r="N675" s="59" t="str">
        <f t="shared" si="143"/>
        <v>ADD</v>
      </c>
      <c r="O675" s="59"/>
      <c r="P675" s="59" t="str">
        <f t="shared" si="144"/>
        <v>ADD</v>
      </c>
      <c r="Q675" s="151" t="str">
        <f>VLOOKUP(L675,'SAP Data'!$A$7:$B$1304,2,FALSE)</f>
        <v>DIVIDEND EXPENSE</v>
      </c>
      <c r="S675" s="165" t="s">
        <v>2279</v>
      </c>
      <c r="T675" s="164" t="s">
        <v>2280</v>
      </c>
      <c r="U675" s="16" t="str">
        <f t="shared" si="150"/>
        <v>599900</v>
      </c>
      <c r="V675" s="174" t="s">
        <v>3741</v>
      </c>
      <c r="W675" s="175" t="s">
        <v>3741</v>
      </c>
      <c r="X675" s="264" t="e">
        <f t="shared" si="151"/>
        <v>#N/A</v>
      </c>
    </row>
    <row r="676" spans="5:24" x14ac:dyDescent="0.25">
      <c r="E676" s="179" t="s">
        <v>2696</v>
      </c>
      <c r="F676" s="59" t="str">
        <f t="shared" si="145"/>
        <v>237105</v>
      </c>
      <c r="G676" s="180">
        <f t="shared" si="148"/>
        <v>29</v>
      </c>
      <c r="H676" s="59" t="str">
        <f t="shared" si="146"/>
        <v/>
      </c>
      <c r="I676" s="59" t="str">
        <f>IF(H676="ADD",VLOOKUP(F676,'SAP Data'!$A$12:$B$1295,2,FALSE),"")</f>
        <v/>
      </c>
      <c r="J676" s="59"/>
      <c r="K676" s="181">
        <f t="shared" si="147"/>
        <v>29</v>
      </c>
      <c r="L676" s="150" t="s">
        <v>3160</v>
      </c>
      <c r="M676" s="59" t="e">
        <f t="shared" si="149"/>
        <v>#N/A</v>
      </c>
      <c r="N676" s="59" t="str">
        <f t="shared" si="143"/>
        <v>ADD</v>
      </c>
      <c r="O676" s="59"/>
      <c r="P676" s="59" t="str">
        <f t="shared" si="144"/>
        <v>ADD</v>
      </c>
      <c r="Q676" s="151" t="str">
        <f>VLOOKUP(L676,'SAP Data'!$A$7:$B$1304,2,FALSE)</f>
        <v>AFUDC DEBT</v>
      </c>
      <c r="S676" s="165" t="s">
        <v>2281</v>
      </c>
      <c r="T676" s="164" t="s">
        <v>2282</v>
      </c>
      <c r="U676" s="16" t="str">
        <f t="shared" si="150"/>
        <v>599999</v>
      </c>
      <c r="V676" s="174" t="s">
        <v>3741</v>
      </c>
      <c r="W676" s="175" t="s">
        <v>3741</v>
      </c>
      <c r="X676" s="264" t="e">
        <f t="shared" si="151"/>
        <v>#N/A</v>
      </c>
    </row>
    <row r="677" spans="5:24" x14ac:dyDescent="0.25">
      <c r="E677" s="179" t="s">
        <v>2697</v>
      </c>
      <c r="F677" s="59" t="str">
        <f t="shared" si="145"/>
        <v>237106</v>
      </c>
      <c r="G677" s="180">
        <f t="shared" si="148"/>
        <v>29</v>
      </c>
      <c r="H677" s="59" t="str">
        <f t="shared" si="146"/>
        <v/>
      </c>
      <c r="I677" s="59" t="str">
        <f>IF(H677="ADD",VLOOKUP(F677,'SAP Data'!$A$12:$B$1295,2,FALSE),"")</f>
        <v/>
      </c>
      <c r="J677" s="59"/>
      <c r="K677" s="181">
        <f t="shared" si="147"/>
        <v>29</v>
      </c>
      <c r="L677" s="150" t="s">
        <v>3161</v>
      </c>
      <c r="M677" s="59" t="e">
        <f t="shared" si="149"/>
        <v>#N/A</v>
      </c>
      <c r="N677" s="59" t="str">
        <f t="shared" si="143"/>
        <v>ADD</v>
      </c>
      <c r="O677" s="59"/>
      <c r="P677" s="59" t="str">
        <f t="shared" si="144"/>
        <v>ADD</v>
      </c>
      <c r="Q677" s="151" t="str">
        <f>VLOOKUP(L677,'SAP Data'!$A$7:$B$1304,2,FALSE)</f>
        <v>AFUDC EQUITY</v>
      </c>
      <c r="S677" s="165" t="s">
        <v>986</v>
      </c>
      <c r="T677" s="164">
        <v>500159</v>
      </c>
      <c r="U677" s="16" t="str">
        <f t="shared" si="150"/>
        <v/>
      </c>
      <c r="V677" s="174">
        <v>3</v>
      </c>
      <c r="W677" s="175" t="s">
        <v>3741</v>
      </c>
      <c r="X677" s="264" t="str">
        <f t="shared" si="151"/>
        <v>Miscellaneous Debt</v>
      </c>
    </row>
    <row r="678" spans="5:24" x14ac:dyDescent="0.25">
      <c r="E678" s="179" t="s">
        <v>2698</v>
      </c>
      <c r="F678" s="59" t="str">
        <f t="shared" si="145"/>
        <v>237107</v>
      </c>
      <c r="G678" s="180">
        <f t="shared" si="148"/>
        <v>29</v>
      </c>
      <c r="H678" s="59" t="str">
        <f t="shared" si="146"/>
        <v/>
      </c>
      <c r="I678" s="59" t="str">
        <f>IF(H678="ADD",VLOOKUP(F678,'SAP Data'!$A$12:$B$1295,2,FALSE),"")</f>
        <v/>
      </c>
      <c r="J678" s="59"/>
      <c r="K678" s="181">
        <f t="shared" si="147"/>
        <v>29</v>
      </c>
      <c r="L678" s="150" t="s">
        <v>3162</v>
      </c>
      <c r="M678" s="59" t="e">
        <f t="shared" si="149"/>
        <v>#N/A</v>
      </c>
      <c r="N678" s="59" t="str">
        <f t="shared" si="143"/>
        <v>ADD</v>
      </c>
      <c r="O678" s="59"/>
      <c r="P678" s="59" t="str">
        <f t="shared" si="144"/>
        <v>ADD</v>
      </c>
      <c r="Q678" s="151" t="str">
        <f>VLOOKUP(L678,'SAP Data'!$A$7:$B$1304,2,FALSE)</f>
        <v>DEMAND CHARGES</v>
      </c>
      <c r="S678" s="165" t="s">
        <v>988</v>
      </c>
      <c r="T678" s="164" t="s">
        <v>2283</v>
      </c>
      <c r="U678" s="16" t="str">
        <f t="shared" si="150"/>
        <v>181000</v>
      </c>
      <c r="V678" s="174">
        <v>23</v>
      </c>
      <c r="W678" s="175">
        <v>3</v>
      </c>
      <c r="X678" s="264" t="str">
        <f t="shared" si="151"/>
        <v>Other Deferred Debits</v>
      </c>
    </row>
    <row r="679" spans="5:24" x14ac:dyDescent="0.25">
      <c r="E679" s="179" t="s">
        <v>2699</v>
      </c>
      <c r="F679" s="59" t="str">
        <f t="shared" si="145"/>
        <v>237108</v>
      </c>
      <c r="G679" s="180">
        <f t="shared" si="148"/>
        <v>29</v>
      </c>
      <c r="H679" s="59" t="str">
        <f t="shared" si="146"/>
        <v/>
      </c>
      <c r="I679" s="59" t="str">
        <f>IF(H679="ADD",VLOOKUP(F679,'SAP Data'!$A$12:$B$1295,2,FALSE),"")</f>
        <v/>
      </c>
      <c r="J679" s="59"/>
      <c r="K679" s="181">
        <f t="shared" si="147"/>
        <v>29</v>
      </c>
      <c r="L679" s="150" t="s">
        <v>3163</v>
      </c>
      <c r="M679" s="59" t="e">
        <f t="shared" si="149"/>
        <v>#N/A</v>
      </c>
      <c r="N679" s="59" t="str">
        <f t="shared" si="143"/>
        <v>ADD</v>
      </c>
      <c r="O679" s="59"/>
      <c r="P679" s="59" t="str">
        <f t="shared" si="144"/>
        <v>ADD</v>
      </c>
      <c r="Q679" s="151" t="str">
        <f>VLOOKUP(L679,'SAP Data'!$A$7:$B$1304,2,FALSE)</f>
        <v>COMMODITY CHARGES</v>
      </c>
      <c r="S679" s="165" t="s">
        <v>990</v>
      </c>
      <c r="T679" s="164" t="s">
        <v>2284</v>
      </c>
      <c r="U679" s="16" t="str">
        <f t="shared" si="150"/>
        <v>181026</v>
      </c>
      <c r="V679" s="174">
        <v>23</v>
      </c>
      <c r="W679" s="175">
        <v>3</v>
      </c>
      <c r="X679" s="264" t="str">
        <f t="shared" si="151"/>
        <v>Other Deferred Debits</v>
      </c>
    </row>
    <row r="680" spans="5:24" x14ac:dyDescent="0.25">
      <c r="E680" s="179" t="s">
        <v>2700</v>
      </c>
      <c r="F680" s="59" t="str">
        <f t="shared" si="145"/>
        <v>237109</v>
      </c>
      <c r="G680" s="180">
        <f t="shared" si="148"/>
        <v>29</v>
      </c>
      <c r="H680" s="59" t="str">
        <f t="shared" si="146"/>
        <v/>
      </c>
      <c r="I680" s="59" t="str">
        <f>IF(H680="ADD",VLOOKUP(F680,'SAP Data'!$A$12:$B$1295,2,FALSE),"")</f>
        <v/>
      </c>
      <c r="J680" s="59"/>
      <c r="K680" s="181">
        <f t="shared" si="147"/>
        <v>29</v>
      </c>
      <c r="L680" s="150" t="s">
        <v>3164</v>
      </c>
      <c r="M680" s="59" t="e">
        <f t="shared" si="149"/>
        <v>#N/A</v>
      </c>
      <c r="N680" s="59" t="str">
        <f t="shared" si="143"/>
        <v>ADD</v>
      </c>
      <c r="O680" s="59"/>
      <c r="P680" s="59" t="str">
        <f t="shared" si="144"/>
        <v>ADD</v>
      </c>
      <c r="Q680" s="151" t="str">
        <f>VLOOKUP(L680,'SAP Data'!$A$7:$B$1304,2,FALSE)</f>
        <v>EQUALIZATION</v>
      </c>
      <c r="S680" s="165" t="s">
        <v>992</v>
      </c>
      <c r="T680" s="164" t="s">
        <v>2285</v>
      </c>
      <c r="U680" s="16" t="str">
        <f t="shared" si="150"/>
        <v>181073</v>
      </c>
      <c r="V680" s="174">
        <v>23</v>
      </c>
      <c r="W680" s="175">
        <v>3</v>
      </c>
      <c r="X680" s="264" t="str">
        <f t="shared" si="151"/>
        <v>Other Deferred Debits</v>
      </c>
    </row>
    <row r="681" spans="5:24" x14ac:dyDescent="0.25">
      <c r="E681" s="179" t="s">
        <v>2701</v>
      </c>
      <c r="F681" s="59" t="str">
        <f t="shared" si="145"/>
        <v>237110</v>
      </c>
      <c r="G681" s="180">
        <f t="shared" si="148"/>
        <v>29</v>
      </c>
      <c r="H681" s="59" t="str">
        <f t="shared" si="146"/>
        <v/>
      </c>
      <c r="I681" s="59" t="str">
        <f>IF(H681="ADD",VLOOKUP(F681,'SAP Data'!$A$12:$B$1295,2,FALSE),"")</f>
        <v/>
      </c>
      <c r="J681" s="59"/>
      <c r="K681" s="181">
        <f t="shared" si="147"/>
        <v>29</v>
      </c>
      <c r="L681" s="150" t="s">
        <v>3165</v>
      </c>
      <c r="M681" s="59" t="e">
        <f t="shared" si="149"/>
        <v>#N/A</v>
      </c>
      <c r="N681" s="59" t="str">
        <f t="shared" ref="N681:N744" si="154">IFERROR(M681,"ADD")</f>
        <v>ADD</v>
      </c>
      <c r="O681" s="59"/>
      <c r="P681" s="59" t="str">
        <f t="shared" ref="P681:P744" si="155">IF(O681&gt;0,O681,N681)</f>
        <v>ADD</v>
      </c>
      <c r="Q681" s="151" t="str">
        <f>VLOOKUP(L681,'SAP Data'!$A$7:$B$1304,2,FALSE)</f>
        <v>LNG</v>
      </c>
      <c r="S681" s="165" t="s">
        <v>994</v>
      </c>
      <c r="T681" s="164" t="s">
        <v>2286</v>
      </c>
      <c r="U681" s="16" t="str">
        <f t="shared" si="150"/>
        <v>181074</v>
      </c>
      <c r="V681" s="174">
        <v>23</v>
      </c>
      <c r="W681" s="175">
        <v>3</v>
      </c>
      <c r="X681" s="264" t="str">
        <f t="shared" si="151"/>
        <v>Other Deferred Debits</v>
      </c>
    </row>
    <row r="682" spans="5:24" x14ac:dyDescent="0.25">
      <c r="E682" s="179" t="s">
        <v>2702</v>
      </c>
      <c r="F682" s="59" t="str">
        <f t="shared" si="145"/>
        <v>237112</v>
      </c>
      <c r="G682" s="180">
        <f t="shared" si="148"/>
        <v>29</v>
      </c>
      <c r="H682" s="59" t="str">
        <f t="shared" si="146"/>
        <v/>
      </c>
      <c r="I682" s="59" t="str">
        <f>IF(H682="ADD",VLOOKUP(F682,'SAP Data'!$A$12:$B$1295,2,FALSE),"")</f>
        <v/>
      </c>
      <c r="J682" s="59"/>
      <c r="K682" s="181">
        <f t="shared" si="147"/>
        <v>29</v>
      </c>
      <c r="L682" s="150" t="s">
        <v>3166</v>
      </c>
      <c r="M682" s="59" t="e">
        <f t="shared" si="149"/>
        <v>#N/A</v>
      </c>
      <c r="N682" s="59" t="str">
        <f t="shared" si="154"/>
        <v>ADD</v>
      </c>
      <c r="O682" s="59"/>
      <c r="P682" s="59" t="str">
        <f t="shared" si="155"/>
        <v>ADD</v>
      </c>
      <c r="Q682" s="151" t="str">
        <f>VLOOKUP(L682,'SAP Data'!$A$7:$B$1304,2,FALSE)</f>
        <v>AMORTIZATION</v>
      </c>
      <c r="S682" s="165" t="s">
        <v>996</v>
      </c>
      <c r="T682" s="164" t="s">
        <v>2287</v>
      </c>
      <c r="U682" s="16" t="str">
        <f t="shared" si="150"/>
        <v>181075</v>
      </c>
      <c r="V682" s="174">
        <v>23</v>
      </c>
      <c r="W682" s="175">
        <v>3</v>
      </c>
      <c r="X682" s="264" t="str">
        <f t="shared" si="151"/>
        <v>Other Deferred Debits</v>
      </c>
    </row>
    <row r="683" spans="5:24" x14ac:dyDescent="0.25">
      <c r="E683" s="179" t="s">
        <v>2704</v>
      </c>
      <c r="F683" s="59" t="str">
        <f t="shared" si="145"/>
        <v>237113</v>
      </c>
      <c r="G683" s="180">
        <f t="shared" si="148"/>
        <v>0</v>
      </c>
      <c r="H683" s="59" t="str">
        <f t="shared" si="146"/>
        <v>ADD</v>
      </c>
      <c r="I683" s="59" t="str">
        <f>IF(H683="ADD",VLOOKUP(F683,'SAP Data'!$A$12:$B$1295,2,FALSE),"")</f>
        <v>INT ACC-4.11%, 2048</v>
      </c>
      <c r="J683" s="59" t="s">
        <v>3470</v>
      </c>
      <c r="K683" s="181" t="str">
        <f t="shared" si="147"/>
        <v>Captured in GL 500172</v>
      </c>
      <c r="L683" s="150" t="s">
        <v>3167</v>
      </c>
      <c r="M683" s="59" t="e">
        <f t="shared" si="149"/>
        <v>#N/A</v>
      </c>
      <c r="N683" s="59" t="str">
        <f t="shared" si="154"/>
        <v>ADD</v>
      </c>
      <c r="O683" s="59"/>
      <c r="P683" s="59" t="str">
        <f t="shared" si="155"/>
        <v>ADD</v>
      </c>
      <c r="Q683" s="151" t="str">
        <f>VLOOKUP(L683,'SAP Data'!$A$7:$B$1304,2,FALSE)</f>
        <v>DEFERRAL</v>
      </c>
      <c r="S683" s="165" t="s">
        <v>998</v>
      </c>
      <c r="T683" s="164" t="s">
        <v>2288</v>
      </c>
      <c r="U683" s="16" t="str">
        <f t="shared" si="150"/>
        <v>181076</v>
      </c>
      <c r="V683" s="174">
        <v>23</v>
      </c>
      <c r="W683" s="175">
        <v>3</v>
      </c>
      <c r="X683" s="264" t="str">
        <f t="shared" si="151"/>
        <v>Other Deferred Debits</v>
      </c>
    </row>
    <row r="684" spans="5:24" x14ac:dyDescent="0.25">
      <c r="E684" s="179" t="s">
        <v>1273</v>
      </c>
      <c r="F684" s="59" t="str">
        <f t="shared" ref="F684:F755" si="156">RIGHT(E684,6)</f>
        <v>254000</v>
      </c>
      <c r="G684" s="180">
        <f t="shared" si="148"/>
        <v>29</v>
      </c>
      <c r="H684" s="59" t="str">
        <f t="shared" ref="H684:H755" si="157">IF(G684=0,"ADD","")</f>
        <v/>
      </c>
      <c r="I684" s="59" t="str">
        <f>IF(H684="ADD",VLOOKUP(F684,'SAP Data'!$A$12:$B$1295,2,FALSE),"")</f>
        <v/>
      </c>
      <c r="J684" s="59"/>
      <c r="K684" s="181">
        <f t="shared" ref="K684:K755" si="158">IF(G684&gt;0,G684,J684)</f>
        <v>29</v>
      </c>
      <c r="L684" s="150" t="s">
        <v>3168</v>
      </c>
      <c r="M684" s="59" t="e">
        <f t="shared" si="149"/>
        <v>#N/A</v>
      </c>
      <c r="N684" s="59" t="str">
        <f t="shared" si="154"/>
        <v>ADD</v>
      </c>
      <c r="O684" s="59"/>
      <c r="P684" s="59" t="str">
        <f t="shared" si="155"/>
        <v>ADD</v>
      </c>
      <c r="Q684" s="151" t="str">
        <f>VLOOKUP(L684,'SAP Data'!$A$7:$B$1304,2,FALSE)</f>
        <v>UNDERGROUND STORAGE</v>
      </c>
      <c r="S684" s="165" t="s">
        <v>1000</v>
      </c>
      <c r="T684" s="164" t="s">
        <v>2289</v>
      </c>
      <c r="U684" s="16" t="str">
        <f t="shared" si="150"/>
        <v>181079</v>
      </c>
      <c r="V684" s="174">
        <v>23</v>
      </c>
      <c r="W684" s="175">
        <v>3</v>
      </c>
      <c r="X684" s="264" t="str">
        <f t="shared" si="151"/>
        <v>Other Deferred Debits</v>
      </c>
    </row>
    <row r="685" spans="5:24" x14ac:dyDescent="0.25">
      <c r="E685" s="179" t="s">
        <v>3535</v>
      </c>
      <c r="F685" s="59" t="str">
        <f t="shared" si="156"/>
        <v>254200</v>
      </c>
      <c r="G685" s="180">
        <f t="shared" si="148"/>
        <v>23</v>
      </c>
      <c r="H685" s="59" t="str">
        <f t="shared" si="157"/>
        <v/>
      </c>
      <c r="I685" s="59" t="str">
        <f>IF(H685="ADD",VLOOKUP(F685,'SAP Data'!$A$12:$B$1295,2,FALSE),"")</f>
        <v/>
      </c>
      <c r="J685" s="59"/>
      <c r="K685" s="181">
        <f t="shared" si="158"/>
        <v>23</v>
      </c>
      <c r="L685" s="150" t="s">
        <v>3169</v>
      </c>
      <c r="M685" s="59" t="e">
        <f t="shared" si="149"/>
        <v>#N/A</v>
      </c>
      <c r="N685" s="59" t="str">
        <f t="shared" si="154"/>
        <v>ADD</v>
      </c>
      <c r="O685" s="59"/>
      <c r="P685" s="59" t="str">
        <f t="shared" si="155"/>
        <v>ADD</v>
      </c>
      <c r="Q685" s="151" t="str">
        <f>VLOOKUP(L685,'SAP Data'!$A$7:$B$1304,2,FALSE)</f>
        <v>COMMODITY AMORT</v>
      </c>
      <c r="S685" s="165" t="s">
        <v>1002</v>
      </c>
      <c r="T685" s="164" t="s">
        <v>2290</v>
      </c>
      <c r="U685" s="16" t="str">
        <f t="shared" si="150"/>
        <v>181080</v>
      </c>
      <c r="V685" s="174">
        <v>23</v>
      </c>
      <c r="W685" s="175">
        <v>3</v>
      </c>
      <c r="X685" s="264" t="str">
        <f t="shared" si="151"/>
        <v>Other Deferred Debits</v>
      </c>
    </row>
    <row r="686" spans="5:24" x14ac:dyDescent="0.25">
      <c r="E686" s="179" t="s">
        <v>3811</v>
      </c>
      <c r="F686" s="59" t="str">
        <f t="shared" ref="F686" si="159">RIGHT(E686,6)</f>
        <v>254201</v>
      </c>
      <c r="G686" s="180">
        <f t="shared" si="148"/>
        <v>23</v>
      </c>
      <c r="H686" s="59" t="str">
        <f t="shared" ref="H686" si="160">IF(G686=0,"ADD","")</f>
        <v/>
      </c>
      <c r="I686" s="59" t="str">
        <f>IF(H686="ADD",VLOOKUP(F686,'SAP Data'!$A$12:$B$1295,2,FALSE),"")</f>
        <v/>
      </c>
      <c r="J686" s="59"/>
      <c r="K686" s="181">
        <f t="shared" ref="K686" si="161">IF(G686&gt;0,G686,J686)</f>
        <v>23</v>
      </c>
      <c r="L686" s="150" t="s">
        <v>3170</v>
      </c>
      <c r="M686" s="59" t="e">
        <f t="shared" si="149"/>
        <v>#N/A</v>
      </c>
      <c r="N686" s="59" t="str">
        <f t="shared" si="154"/>
        <v>ADD</v>
      </c>
      <c r="O686" s="59"/>
      <c r="P686" s="59" t="str">
        <f t="shared" si="155"/>
        <v>ADD</v>
      </c>
      <c r="Q686" s="151" t="str">
        <f>VLOOKUP(L686,'SAP Data'!$A$7:$B$1304,2,FALSE)</f>
        <v>DMG Write-Offs</v>
      </c>
      <c r="S686" s="165" t="s">
        <v>1000</v>
      </c>
      <c r="T686" s="164" t="s">
        <v>2291</v>
      </c>
      <c r="U686" s="16" t="str">
        <f t="shared" si="150"/>
        <v>181081</v>
      </c>
      <c r="V686" s="174">
        <v>23</v>
      </c>
      <c r="W686" s="175">
        <v>3</v>
      </c>
      <c r="X686" s="264" t="str">
        <f t="shared" si="151"/>
        <v>Other Deferred Debits</v>
      </c>
    </row>
    <row r="687" spans="5:24" x14ac:dyDescent="0.25">
      <c r="E687" s="179" t="s">
        <v>3813</v>
      </c>
      <c r="F687" s="59" t="str">
        <f t="shared" ref="F687" si="162">RIGHT(E687,6)</f>
        <v>254202</v>
      </c>
      <c r="G687" s="180">
        <f t="shared" si="148"/>
        <v>23</v>
      </c>
      <c r="H687" s="59" t="str">
        <f t="shared" ref="H687" si="163">IF(G687=0,"ADD","")</f>
        <v/>
      </c>
      <c r="I687" s="59" t="str">
        <f>IF(H687="ADD",VLOOKUP(F687,'SAP Data'!$A$12:$B$1295,2,FALSE),"")</f>
        <v/>
      </c>
      <c r="J687" s="59"/>
      <c r="K687" s="181">
        <f t="shared" ref="K687" si="164">IF(G687&gt;0,G687,J687)</f>
        <v>23</v>
      </c>
      <c r="L687" s="150" t="s">
        <v>3171</v>
      </c>
      <c r="M687" s="59" t="e">
        <f t="shared" si="149"/>
        <v>#N/A</v>
      </c>
      <c r="N687" s="59" t="str">
        <f t="shared" si="154"/>
        <v>ADD</v>
      </c>
      <c r="O687" s="59"/>
      <c r="P687" s="59" t="str">
        <f t="shared" si="155"/>
        <v>ADD</v>
      </c>
      <c r="Q687" s="151" t="str">
        <f>VLOOKUP(L687,'SAP Data'!$A$7:$B$1304,2,FALSE)</f>
        <v>ORDERS NOT SOLD W/O</v>
      </c>
      <c r="S687" s="165" t="s">
        <v>1005</v>
      </c>
      <c r="T687" s="164" t="s">
        <v>2292</v>
      </c>
      <c r="U687" s="16" t="str">
        <f t="shared" si="150"/>
        <v>181085</v>
      </c>
      <c r="V687" s="174">
        <v>23</v>
      </c>
      <c r="W687" s="175">
        <v>3</v>
      </c>
      <c r="X687" s="264" t="str">
        <f t="shared" si="151"/>
        <v>Other Deferred Debits</v>
      </c>
    </row>
    <row r="688" spans="5:24" x14ac:dyDescent="0.25">
      <c r="E688" s="179" t="s">
        <v>3537</v>
      </c>
      <c r="F688" s="59" t="str">
        <f t="shared" ref="F688" si="165">RIGHT(E688,6)</f>
        <v>254205</v>
      </c>
      <c r="G688" s="180">
        <f t="shared" si="148"/>
        <v>23</v>
      </c>
      <c r="H688" s="59" t="str">
        <f t="shared" ref="H688" si="166">IF(G688=0,"ADD","")</f>
        <v/>
      </c>
      <c r="I688" s="59" t="str">
        <f>IF(H688="ADD",VLOOKUP(F688,'SAP Data'!$A$12:$B$1295,2,FALSE),"")</f>
        <v/>
      </c>
      <c r="J688" s="59"/>
      <c r="K688" s="181">
        <f t="shared" ref="K688" si="167">IF(G688&gt;0,G688,J688)</f>
        <v>23</v>
      </c>
      <c r="L688" s="150" t="s">
        <v>3172</v>
      </c>
      <c r="M688" s="59" t="e">
        <f t="shared" si="149"/>
        <v>#N/A</v>
      </c>
      <c r="N688" s="59" t="str">
        <f t="shared" si="154"/>
        <v>ADD</v>
      </c>
      <c r="O688" s="59"/>
      <c r="P688" s="59" t="str">
        <f t="shared" si="155"/>
        <v>ADD</v>
      </c>
      <c r="Q688" s="151" t="str">
        <f>VLOOKUP(L688,'SAP Data'!$A$7:$B$1304,2,FALSE)</f>
        <v>P CARD SUSPENSE</v>
      </c>
      <c r="S688" s="165" t="s">
        <v>1007</v>
      </c>
      <c r="T688" s="164" t="s">
        <v>2293</v>
      </c>
      <c r="U688" s="16" t="str">
        <f t="shared" si="150"/>
        <v>181086</v>
      </c>
      <c r="V688" s="174">
        <v>23</v>
      </c>
      <c r="W688" s="175">
        <v>3</v>
      </c>
      <c r="X688" s="264" t="str">
        <f t="shared" si="151"/>
        <v>Other Deferred Debits</v>
      </c>
    </row>
    <row r="689" spans="5:24" x14ac:dyDescent="0.25">
      <c r="E689" s="179" t="s">
        <v>1276</v>
      </c>
      <c r="F689" s="59" t="str">
        <f t="shared" si="156"/>
        <v>254301</v>
      </c>
      <c r="G689" s="180">
        <f t="shared" si="148"/>
        <v>23</v>
      </c>
      <c r="H689" s="59" t="str">
        <f t="shared" si="157"/>
        <v/>
      </c>
      <c r="I689" s="59" t="str">
        <f>IF(H689="ADD",VLOOKUP(F689,'SAP Data'!$A$12:$B$1295,2,FALSE),"")</f>
        <v/>
      </c>
      <c r="J689" s="59"/>
      <c r="K689" s="181">
        <f t="shared" si="158"/>
        <v>23</v>
      </c>
      <c r="L689" s="150" t="s">
        <v>3571</v>
      </c>
      <c r="M689" s="59" t="e">
        <f t="shared" si="149"/>
        <v>#N/A</v>
      </c>
      <c r="N689" s="59" t="str">
        <f t="shared" si="154"/>
        <v>ADD</v>
      </c>
      <c r="O689" s="59"/>
      <c r="P689" s="59" t="str">
        <f t="shared" si="155"/>
        <v>ADD</v>
      </c>
      <c r="Q689" s="151" t="str">
        <f>VLOOKUP(L689,'SAP Data'!$A$7:$B$1304,2,FALSE)</f>
        <v>SALARY PAYROLL ZTFSO</v>
      </c>
      <c r="S689" s="165" t="s">
        <v>1009</v>
      </c>
      <c r="T689" s="164" t="s">
        <v>2294</v>
      </c>
      <c r="U689" s="16" t="str">
        <f t="shared" si="150"/>
        <v>181087</v>
      </c>
      <c r="V689" s="174">
        <v>23</v>
      </c>
      <c r="W689" s="175">
        <v>3</v>
      </c>
      <c r="X689" s="264" t="str">
        <f t="shared" si="151"/>
        <v>Other Deferred Debits</v>
      </c>
    </row>
    <row r="690" spans="5:24" x14ac:dyDescent="0.25">
      <c r="E690" s="179" t="s">
        <v>1279</v>
      </c>
      <c r="F690" s="59" t="str">
        <f t="shared" si="156"/>
        <v>254302</v>
      </c>
      <c r="G690" s="180">
        <f t="shared" si="148"/>
        <v>23</v>
      </c>
      <c r="H690" s="59" t="str">
        <f t="shared" si="157"/>
        <v/>
      </c>
      <c r="I690" s="59" t="str">
        <f>IF(H690="ADD",VLOOKUP(F690,'SAP Data'!$A$12:$B$1295,2,FALSE),"")</f>
        <v/>
      </c>
      <c r="J690" s="59"/>
      <c r="K690" s="181">
        <f t="shared" si="158"/>
        <v>23</v>
      </c>
      <c r="L690" s="150" t="s">
        <v>3173</v>
      </c>
      <c r="M690" s="59" t="e">
        <f t="shared" si="149"/>
        <v>#N/A</v>
      </c>
      <c r="N690" s="59" t="str">
        <f t="shared" si="154"/>
        <v>ADD</v>
      </c>
      <c r="O690" s="59"/>
      <c r="P690" s="59" t="str">
        <f t="shared" si="155"/>
        <v>ADD</v>
      </c>
      <c r="Q690" s="151" t="str">
        <f>VLOOKUP(L690,'SAP Data'!$A$7:$B$1304,2,FALSE)</f>
        <v>INTERCO PAYROLL</v>
      </c>
      <c r="S690" s="165" t="s">
        <v>1011</v>
      </c>
      <c r="T690" s="164" t="s">
        <v>2295</v>
      </c>
      <c r="U690" s="16" t="str">
        <f t="shared" si="150"/>
        <v>181088</v>
      </c>
      <c r="V690" s="174">
        <v>23</v>
      </c>
      <c r="W690" s="175">
        <v>3</v>
      </c>
      <c r="X690" s="264" t="str">
        <f t="shared" si="151"/>
        <v>Other Deferred Debits</v>
      </c>
    </row>
    <row r="691" spans="5:24" x14ac:dyDescent="0.25">
      <c r="E691" s="179" t="s">
        <v>1282</v>
      </c>
      <c r="F691" s="59" t="str">
        <f t="shared" si="156"/>
        <v>254304</v>
      </c>
      <c r="G691" s="180">
        <f t="shared" si="148"/>
        <v>23</v>
      </c>
      <c r="H691" s="59" t="str">
        <f t="shared" si="157"/>
        <v/>
      </c>
      <c r="I691" s="59" t="str">
        <f>IF(H691="ADD",VLOOKUP(F691,'SAP Data'!$A$12:$B$1295,2,FALSE),"")</f>
        <v/>
      </c>
      <c r="J691" s="59"/>
      <c r="K691" s="181">
        <f t="shared" si="158"/>
        <v>23</v>
      </c>
      <c r="L691" s="150" t="s">
        <v>3174</v>
      </c>
      <c r="M691" s="59" t="e">
        <f t="shared" si="149"/>
        <v>#N/A</v>
      </c>
      <c r="N691" s="59" t="str">
        <f t="shared" si="154"/>
        <v>ADD</v>
      </c>
      <c r="O691" s="59"/>
      <c r="P691" s="59" t="str">
        <f t="shared" si="155"/>
        <v>ADD</v>
      </c>
      <c r="Q691" s="151" t="str">
        <f>VLOOKUP(L691,'SAP Data'!$A$7:$B$1304,2,FALSE)</f>
        <v>MISC. EXPENSE BUDGET</v>
      </c>
      <c r="S691" s="165" t="s">
        <v>1013</v>
      </c>
      <c r="T691" s="164" t="s">
        <v>2296</v>
      </c>
      <c r="U691" s="16" t="str">
        <f t="shared" si="150"/>
        <v>181094</v>
      </c>
      <c r="V691" s="174">
        <v>23</v>
      </c>
      <c r="W691" s="175">
        <v>3</v>
      </c>
      <c r="X691" s="264" t="str">
        <f t="shared" si="151"/>
        <v>Other Deferred Debits</v>
      </c>
    </row>
    <row r="692" spans="5:24" x14ac:dyDescent="0.25">
      <c r="E692" s="179" t="s">
        <v>1655</v>
      </c>
      <c r="F692" s="59" t="str">
        <f>RIGHT(E692,6)</f>
        <v>254305</v>
      </c>
      <c r="G692" s="180">
        <f t="shared" si="148"/>
        <v>23</v>
      </c>
      <c r="H692" s="59" t="str">
        <f>IF(G692=0,"ADD","")</f>
        <v/>
      </c>
      <c r="I692" s="59" t="str">
        <f>IF(H692="ADD",VLOOKUP(F692,'SAP Data'!$A$12:$B$1295,2,FALSE),"")</f>
        <v/>
      </c>
      <c r="J692" s="59"/>
      <c r="K692" s="181">
        <f>IF(G692&gt;0,G692,J692)</f>
        <v>23</v>
      </c>
      <c r="L692" s="150" t="s">
        <v>3175</v>
      </c>
      <c r="M692" s="59" t="e">
        <f t="shared" si="149"/>
        <v>#N/A</v>
      </c>
      <c r="N692" s="59" t="str">
        <f t="shared" si="154"/>
        <v>ADD</v>
      </c>
      <c r="O692" s="59"/>
      <c r="P692" s="59" t="str">
        <f t="shared" si="155"/>
        <v>ADD</v>
      </c>
      <c r="Q692" s="151" t="str">
        <f>VLOOKUP(L692,'SAP Data'!$A$7:$B$1304,2,FALSE)</f>
        <v>CAPITAL ORD SETTLE</v>
      </c>
      <c r="S692" s="165" t="s">
        <v>1015</v>
      </c>
      <c r="T692" s="164" t="s">
        <v>2297</v>
      </c>
      <c r="U692" s="16" t="str">
        <f t="shared" si="150"/>
        <v>181095</v>
      </c>
      <c r="V692" s="174">
        <v>23</v>
      </c>
      <c r="W692" s="175">
        <v>3</v>
      </c>
      <c r="X692" s="264" t="str">
        <f t="shared" si="151"/>
        <v>Other Deferred Debits</v>
      </c>
    </row>
    <row r="693" spans="5:24" x14ac:dyDescent="0.25">
      <c r="E693" s="179" t="s">
        <v>3815</v>
      </c>
      <c r="F693" s="59" t="str">
        <f>RIGHT(E693,6)</f>
        <v>254310</v>
      </c>
      <c r="G693" s="180">
        <f t="shared" si="148"/>
        <v>23</v>
      </c>
      <c r="H693" s="59" t="str">
        <f>IF(G693=0,"ADD","")</f>
        <v/>
      </c>
      <c r="I693" s="59" t="str">
        <f>IF(H693="ADD",VLOOKUP(F693,'SAP Data'!$A$12:$B$1295,2,FALSE),"")</f>
        <v/>
      </c>
      <c r="J693" s="59"/>
      <c r="K693" s="181">
        <f>IF(G693&gt;0,G693,J693)</f>
        <v>23</v>
      </c>
      <c r="L693" s="150" t="s">
        <v>985</v>
      </c>
      <c r="M693" s="59">
        <f t="shared" si="149"/>
        <v>3</v>
      </c>
      <c r="N693" s="59">
        <f t="shared" si="154"/>
        <v>3</v>
      </c>
      <c r="O693" s="59"/>
      <c r="P693" s="59">
        <f t="shared" si="155"/>
        <v>3</v>
      </c>
      <c r="Q693" s="151" t="str">
        <f>VLOOKUP(L693,'SAP Data'!$A$7:$B$1304,2,FALSE)</f>
        <v>LONG TERM DEBT</v>
      </c>
      <c r="S693" s="165" t="s">
        <v>1017</v>
      </c>
      <c r="T693" s="164" t="s">
        <v>2298</v>
      </c>
      <c r="U693" s="16" t="str">
        <f t="shared" si="150"/>
        <v>181097</v>
      </c>
      <c r="V693" s="174">
        <v>23</v>
      </c>
      <c r="W693" s="175">
        <v>3</v>
      </c>
      <c r="X693" s="264" t="str">
        <f t="shared" si="151"/>
        <v>Other Deferred Debits</v>
      </c>
    </row>
    <row r="694" spans="5:24" x14ac:dyDescent="0.25">
      <c r="E694" s="179" t="s">
        <v>3648</v>
      </c>
      <c r="F694" s="59" t="str">
        <f>RIGHT(E694,6)</f>
        <v>254400</v>
      </c>
      <c r="G694" s="180">
        <f t="shared" si="148"/>
        <v>7</v>
      </c>
      <c r="H694" s="59" t="str">
        <f>IF(G694=0,"ADD","")</f>
        <v/>
      </c>
      <c r="I694" s="59" t="str">
        <f>IF(H694="ADD",VLOOKUP(F694,'SAP Data'!$A$12:$B$1295,2,FALSE),"")</f>
        <v/>
      </c>
      <c r="J694" s="59"/>
      <c r="K694" s="181">
        <f>IF(G694&gt;0,G694,J694)</f>
        <v>7</v>
      </c>
      <c r="L694" s="150" t="s">
        <v>987</v>
      </c>
      <c r="M694" s="59">
        <f t="shared" si="149"/>
        <v>23</v>
      </c>
      <c r="N694" s="59">
        <f t="shared" si="154"/>
        <v>23</v>
      </c>
      <c r="O694" s="59"/>
      <c r="P694" s="59">
        <f t="shared" si="155"/>
        <v>23</v>
      </c>
      <c r="Q694" s="151" t="str">
        <f>VLOOKUP(L694,'SAP Data'!$A$7:$B$1304,2,FALSE)</f>
        <v>DEBT ISSUANCE COST</v>
      </c>
      <c r="S694" s="165" t="s">
        <v>1019</v>
      </c>
      <c r="T694" s="164" t="s">
        <v>2299</v>
      </c>
      <c r="U694" s="16" t="str">
        <f t="shared" si="150"/>
        <v>181100</v>
      </c>
      <c r="V694" s="174">
        <v>23</v>
      </c>
      <c r="W694" s="175">
        <v>3</v>
      </c>
      <c r="X694" s="264" t="str">
        <f t="shared" si="151"/>
        <v>Other Deferred Debits</v>
      </c>
    </row>
    <row r="695" spans="5:24" x14ac:dyDescent="0.25">
      <c r="E695" s="179" t="s">
        <v>3649</v>
      </c>
      <c r="F695" s="59" t="str">
        <f>RIGHT(E695,6)</f>
        <v>254401</v>
      </c>
      <c r="G695" s="180">
        <f t="shared" si="148"/>
        <v>7</v>
      </c>
      <c r="H695" s="59" t="str">
        <f>IF(G695=0,"ADD","")</f>
        <v/>
      </c>
      <c r="I695" s="59" t="str">
        <f>IF(H695="ADD",VLOOKUP(F695,'SAP Data'!$A$12:$B$1295,2,FALSE),"")</f>
        <v/>
      </c>
      <c r="J695" s="59"/>
      <c r="K695" s="181">
        <f>IF(G695&gt;0,G695,J695)</f>
        <v>7</v>
      </c>
      <c r="L695" s="150" t="s">
        <v>989</v>
      </c>
      <c r="M695" s="59">
        <f t="shared" si="149"/>
        <v>23</v>
      </c>
      <c r="N695" s="59">
        <f t="shared" si="154"/>
        <v>23</v>
      </c>
      <c r="O695" s="59"/>
      <c r="P695" s="59">
        <f t="shared" si="155"/>
        <v>23</v>
      </c>
      <c r="Q695" s="151" t="str">
        <f>VLOOKUP(L695,'SAP Data'!$A$7:$B$1304,2,FALSE)</f>
        <v>UNAMT DEBT DIS 9.05%</v>
      </c>
      <c r="S695" s="165" t="s">
        <v>1021</v>
      </c>
      <c r="T695" s="164" t="s">
        <v>2300</v>
      </c>
      <c r="U695" s="16" t="str">
        <f t="shared" si="150"/>
        <v>181102</v>
      </c>
      <c r="V695" s="174">
        <v>23</v>
      </c>
      <c r="W695" s="175">
        <v>3</v>
      </c>
      <c r="X695" s="264" t="str">
        <f t="shared" si="151"/>
        <v>Other Deferred Debits</v>
      </c>
    </row>
    <row r="696" spans="5:24" x14ac:dyDescent="0.25">
      <c r="E696" s="179" t="s">
        <v>1285</v>
      </c>
      <c r="F696" s="59" t="str">
        <f t="shared" si="156"/>
        <v>254640</v>
      </c>
      <c r="G696" s="180">
        <f t="shared" si="148"/>
        <v>23</v>
      </c>
      <c r="H696" s="59" t="str">
        <f t="shared" si="157"/>
        <v/>
      </c>
      <c r="I696" s="59" t="str">
        <f>IF(H696="ADD",VLOOKUP(F696,'SAP Data'!$A$12:$B$1295,2,FALSE),"")</f>
        <v/>
      </c>
      <c r="J696" s="59"/>
      <c r="K696" s="181">
        <f t="shared" si="158"/>
        <v>23</v>
      </c>
      <c r="L696" s="150" t="s">
        <v>991</v>
      </c>
      <c r="M696" s="59">
        <f t="shared" si="149"/>
        <v>23</v>
      </c>
      <c r="N696" s="59">
        <f t="shared" si="154"/>
        <v>23</v>
      </c>
      <c r="O696" s="59"/>
      <c r="P696" s="59">
        <f t="shared" si="155"/>
        <v>23</v>
      </c>
      <c r="Q696" s="151" t="str">
        <f>VLOOKUP(L696,'SAP Data'!$A$7:$B$1304,2,FALSE)</f>
        <v>UNAMT DEBT DIS 8.31%</v>
      </c>
      <c r="S696" s="165" t="s">
        <v>1023</v>
      </c>
      <c r="T696" s="164" t="s">
        <v>2301</v>
      </c>
      <c r="U696" s="16" t="str">
        <f t="shared" si="150"/>
        <v>181104</v>
      </c>
      <c r="V696" s="174">
        <v>23</v>
      </c>
      <c r="W696" s="175">
        <v>3</v>
      </c>
      <c r="X696" s="264" t="str">
        <f t="shared" si="151"/>
        <v>Other Deferred Debits</v>
      </c>
    </row>
    <row r="697" spans="5:24" x14ac:dyDescent="0.25">
      <c r="E697" s="179" t="s">
        <v>1287</v>
      </c>
      <c r="F697" s="59" t="str">
        <f t="shared" si="156"/>
        <v>254645</v>
      </c>
      <c r="G697" s="180">
        <f t="shared" si="148"/>
        <v>23</v>
      </c>
      <c r="H697" s="59" t="str">
        <f t="shared" si="157"/>
        <v/>
      </c>
      <c r="I697" s="59" t="str">
        <f>IF(H697="ADD",VLOOKUP(F697,'SAP Data'!$A$12:$B$1295,2,FALSE),"")</f>
        <v/>
      </c>
      <c r="J697" s="59"/>
      <c r="K697" s="181">
        <f t="shared" si="158"/>
        <v>23</v>
      </c>
      <c r="L697" s="150" t="s">
        <v>993</v>
      </c>
      <c r="M697" s="59">
        <f t="shared" si="149"/>
        <v>23</v>
      </c>
      <c r="N697" s="59">
        <f t="shared" si="154"/>
        <v>23</v>
      </c>
      <c r="O697" s="59"/>
      <c r="P697" s="59">
        <f t="shared" si="155"/>
        <v>23</v>
      </c>
      <c r="Q697" s="151" t="str">
        <f>VLOOKUP(L697,'SAP Data'!$A$7:$B$1304,2,FALSE)</f>
        <v>UNAMT DEBT DIS 6.52%</v>
      </c>
      <c r="S697" s="165" t="s">
        <v>1025</v>
      </c>
      <c r="T697" s="164" t="s">
        <v>2302</v>
      </c>
      <c r="U697" s="16" t="str">
        <f t="shared" si="150"/>
        <v>181105</v>
      </c>
      <c r="V697" s="174">
        <v>23</v>
      </c>
      <c r="W697" s="175">
        <v>3</v>
      </c>
      <c r="X697" s="264" t="str">
        <f t="shared" si="151"/>
        <v>Other Deferred Debits</v>
      </c>
    </row>
    <row r="698" spans="5:24" x14ac:dyDescent="0.25">
      <c r="E698" s="179" t="s">
        <v>1290</v>
      </c>
      <c r="F698" s="59" t="str">
        <f t="shared" si="156"/>
        <v>254647</v>
      </c>
      <c r="G698" s="180">
        <f t="shared" si="148"/>
        <v>23</v>
      </c>
      <c r="H698" s="59" t="str">
        <f t="shared" si="157"/>
        <v/>
      </c>
      <c r="I698" s="59" t="str">
        <f>IF(H698="ADD",VLOOKUP(F698,'SAP Data'!$A$12:$B$1295,2,FALSE),"")</f>
        <v/>
      </c>
      <c r="J698" s="59"/>
      <c r="K698" s="181">
        <f t="shared" si="158"/>
        <v>23</v>
      </c>
      <c r="L698" s="150" t="s">
        <v>995</v>
      </c>
      <c r="M698" s="59">
        <f t="shared" si="149"/>
        <v>23</v>
      </c>
      <c r="N698" s="59">
        <f t="shared" si="154"/>
        <v>23</v>
      </c>
      <c r="O698" s="59"/>
      <c r="P698" s="59">
        <f t="shared" si="155"/>
        <v>23</v>
      </c>
      <c r="Q698" s="151" t="str">
        <f>VLOOKUP(L698,'SAP Data'!$A$7:$B$1304,2,FALSE)</f>
        <v>UNAMT DEBT DIS 7.05%</v>
      </c>
      <c r="S698" s="165" t="s">
        <v>1027</v>
      </c>
      <c r="T698" s="164" t="s">
        <v>2303</v>
      </c>
      <c r="U698" s="16" t="str">
        <f t="shared" si="150"/>
        <v>181106</v>
      </c>
      <c r="V698" s="174">
        <v>23</v>
      </c>
      <c r="W698" s="175">
        <v>3</v>
      </c>
      <c r="X698" s="264" t="str">
        <f t="shared" si="151"/>
        <v>Other Deferred Debits</v>
      </c>
    </row>
    <row r="699" spans="5:24" x14ac:dyDescent="0.25">
      <c r="E699" s="179" t="s">
        <v>1293</v>
      </c>
      <c r="F699" s="59" t="str">
        <f t="shared" si="156"/>
        <v>262640</v>
      </c>
      <c r="G699" s="180">
        <f t="shared" si="148"/>
        <v>23</v>
      </c>
      <c r="H699" s="59" t="str">
        <f t="shared" si="157"/>
        <v/>
      </c>
      <c r="I699" s="59" t="str">
        <f>IF(H699="ADD",VLOOKUP(F699,'SAP Data'!$A$12:$B$1295,2,FALSE),"")</f>
        <v/>
      </c>
      <c r="J699" s="59"/>
      <c r="K699" s="181">
        <f t="shared" si="158"/>
        <v>23</v>
      </c>
      <c r="L699" s="150" t="s">
        <v>997</v>
      </c>
      <c r="M699" s="59">
        <f t="shared" si="149"/>
        <v>23</v>
      </c>
      <c r="N699" s="59">
        <f t="shared" si="154"/>
        <v>23</v>
      </c>
      <c r="O699" s="59"/>
      <c r="P699" s="59">
        <f t="shared" si="155"/>
        <v>23</v>
      </c>
      <c r="Q699" s="151" t="str">
        <f>VLOOKUP(L699,'SAP Data'!$A$7:$B$1304,2,FALSE)</f>
        <v>UNAMT DEBT DIS 7.00%</v>
      </c>
      <c r="S699" s="165" t="s">
        <v>1029</v>
      </c>
      <c r="T699" s="164" t="s">
        <v>2304</v>
      </c>
      <c r="U699" s="16" t="str">
        <f t="shared" si="150"/>
        <v>181107</v>
      </c>
      <c r="V699" s="174">
        <v>23</v>
      </c>
      <c r="W699" s="175">
        <v>3</v>
      </c>
      <c r="X699" s="264" t="str">
        <f t="shared" si="151"/>
        <v>Other Deferred Debits</v>
      </c>
    </row>
    <row r="700" spans="5:24" x14ac:dyDescent="0.25">
      <c r="E700" s="179" t="s">
        <v>1296</v>
      </c>
      <c r="F700" s="59" t="str">
        <f t="shared" si="156"/>
        <v>262645</v>
      </c>
      <c r="G700" s="180">
        <f t="shared" si="148"/>
        <v>23</v>
      </c>
      <c r="H700" s="59" t="str">
        <f t="shared" si="157"/>
        <v/>
      </c>
      <c r="I700" s="59" t="str">
        <f>IF(H700="ADD",VLOOKUP(F700,'SAP Data'!$A$12:$B$1295,2,FALSE),"")</f>
        <v/>
      </c>
      <c r="J700" s="59"/>
      <c r="K700" s="181">
        <f t="shared" si="158"/>
        <v>23</v>
      </c>
      <c r="L700" s="150" t="s">
        <v>999</v>
      </c>
      <c r="M700" s="59">
        <f t="shared" si="149"/>
        <v>23</v>
      </c>
      <c r="N700" s="59">
        <f t="shared" si="154"/>
        <v>23</v>
      </c>
      <c r="O700" s="59"/>
      <c r="P700" s="59">
        <f t="shared" si="155"/>
        <v>23</v>
      </c>
      <c r="Q700" s="151" t="str">
        <f>VLOOKUP(L700,'SAP Data'!$A$7:$B$1304,2,FALSE)</f>
        <v>UNAMT DEBT DIS 6.65%</v>
      </c>
      <c r="S700" s="165" t="s">
        <v>1031</v>
      </c>
      <c r="T700" s="164" t="s">
        <v>2305</v>
      </c>
      <c r="U700" s="16" t="str">
        <f t="shared" si="150"/>
        <v>181109</v>
      </c>
      <c r="V700" s="174">
        <v>23</v>
      </c>
      <c r="W700" s="175">
        <v>3</v>
      </c>
      <c r="X700" s="264" t="str">
        <f t="shared" si="151"/>
        <v>Other Deferred Debits</v>
      </c>
    </row>
    <row r="701" spans="5:24" x14ac:dyDescent="0.25">
      <c r="E701" s="179" t="s">
        <v>1299</v>
      </c>
      <c r="F701" s="59" t="str">
        <f t="shared" si="156"/>
        <v>262648</v>
      </c>
      <c r="G701" s="180">
        <f t="shared" si="148"/>
        <v>23</v>
      </c>
      <c r="H701" s="59" t="str">
        <f t="shared" si="157"/>
        <v/>
      </c>
      <c r="I701" s="59" t="str">
        <f>IF(H701="ADD",VLOOKUP(F701,'SAP Data'!$A$12:$B$1295,2,FALSE),"")</f>
        <v/>
      </c>
      <c r="J701" s="59"/>
      <c r="K701" s="181">
        <f t="shared" si="158"/>
        <v>23</v>
      </c>
      <c r="L701" s="150" t="s">
        <v>1001</v>
      </c>
      <c r="M701" s="59">
        <f t="shared" si="149"/>
        <v>23</v>
      </c>
      <c r="N701" s="59">
        <f t="shared" si="154"/>
        <v>23</v>
      </c>
      <c r="O701" s="59"/>
      <c r="P701" s="59">
        <f t="shared" si="155"/>
        <v>23</v>
      </c>
      <c r="Q701" s="151" t="str">
        <f>VLOOKUP(L701,'SAP Data'!$A$7:$B$1304,2,FALSE)</f>
        <v>UNAMT DEBT DIS 6.60%</v>
      </c>
      <c r="S701" s="165" t="s">
        <v>1033</v>
      </c>
      <c r="T701" s="164" t="s">
        <v>2306</v>
      </c>
      <c r="U701" s="16" t="str">
        <f t="shared" si="150"/>
        <v>181110</v>
      </c>
      <c r="V701" s="174">
        <v>23</v>
      </c>
      <c r="W701" s="175">
        <v>3</v>
      </c>
      <c r="X701" s="264" t="str">
        <f t="shared" si="151"/>
        <v>Other Deferred Debits</v>
      </c>
    </row>
    <row r="702" spans="5:24" x14ac:dyDescent="0.25">
      <c r="E702" s="179" t="s">
        <v>1302</v>
      </c>
      <c r="F702" s="59" t="str">
        <f t="shared" si="156"/>
        <v>238000</v>
      </c>
      <c r="G702" s="180">
        <f t="shared" si="148"/>
        <v>1</v>
      </c>
      <c r="H702" s="59" t="str">
        <f t="shared" si="157"/>
        <v/>
      </c>
      <c r="I702" s="59" t="str">
        <f>IF(H702="ADD",VLOOKUP(F702,'SAP Data'!$A$12:$B$1295,2,FALSE),"")</f>
        <v/>
      </c>
      <c r="J702" s="59"/>
      <c r="K702" s="181">
        <f t="shared" si="158"/>
        <v>1</v>
      </c>
      <c r="L702" s="150" t="s">
        <v>1003</v>
      </c>
      <c r="M702" s="59">
        <f t="shared" si="149"/>
        <v>23</v>
      </c>
      <c r="N702" s="59">
        <f t="shared" si="154"/>
        <v>23</v>
      </c>
      <c r="O702" s="59"/>
      <c r="P702" s="59">
        <f t="shared" si="155"/>
        <v>23</v>
      </c>
      <c r="Q702" s="151" t="str">
        <f>VLOOKUP(L702,'SAP Data'!$A$7:$B$1304,2,FALSE)</f>
        <v>UNAMT DEBT DIS 6.65%</v>
      </c>
      <c r="S702" s="165" t="s">
        <v>1035</v>
      </c>
      <c r="T702" s="164" t="s">
        <v>2307</v>
      </c>
      <c r="U702" s="16" t="str">
        <f t="shared" si="150"/>
        <v>181111</v>
      </c>
      <c r="V702" s="174">
        <v>23</v>
      </c>
      <c r="W702" s="175">
        <v>3</v>
      </c>
      <c r="X702" s="264" t="str">
        <f t="shared" si="151"/>
        <v>Other Deferred Debits</v>
      </c>
    </row>
    <row r="703" spans="5:24" x14ac:dyDescent="0.25">
      <c r="E703" s="179" t="s">
        <v>1305</v>
      </c>
      <c r="F703" s="59" t="str">
        <f t="shared" si="156"/>
        <v>235000</v>
      </c>
      <c r="G703" s="180">
        <f t="shared" si="148"/>
        <v>12</v>
      </c>
      <c r="H703" s="59" t="str">
        <f t="shared" si="157"/>
        <v/>
      </c>
      <c r="I703" s="59" t="str">
        <f>IF(H703="ADD",VLOOKUP(F703,'SAP Data'!$A$12:$B$1295,2,FALSE),"")</f>
        <v/>
      </c>
      <c r="J703" s="59"/>
      <c r="K703" s="181">
        <f t="shared" si="158"/>
        <v>12</v>
      </c>
      <c r="L703" s="150" t="s">
        <v>1004</v>
      </c>
      <c r="M703" s="59">
        <f t="shared" si="149"/>
        <v>23</v>
      </c>
      <c r="N703" s="59">
        <f t="shared" si="154"/>
        <v>23</v>
      </c>
      <c r="O703" s="59"/>
      <c r="P703" s="59">
        <f t="shared" si="155"/>
        <v>23</v>
      </c>
      <c r="Q703" s="151" t="str">
        <f>VLOOKUP(L703,'SAP Data'!$A$7:$B$1304,2,FALSE)</f>
        <v>UNAMT DEBT DIS 7.63%</v>
      </c>
      <c r="S703" s="165" t="s">
        <v>1037</v>
      </c>
      <c r="T703" s="164" t="s">
        <v>2308</v>
      </c>
      <c r="U703" s="16" t="str">
        <f t="shared" si="150"/>
        <v>181112</v>
      </c>
      <c r="V703" s="174">
        <v>23</v>
      </c>
      <c r="W703" s="175">
        <v>3</v>
      </c>
      <c r="X703" s="264" t="str">
        <f t="shared" si="151"/>
        <v>Other Deferred Debits</v>
      </c>
    </row>
    <row r="704" spans="5:24" x14ac:dyDescent="0.25">
      <c r="E704" s="179" t="s">
        <v>1308</v>
      </c>
      <c r="F704" s="59" t="str">
        <f t="shared" si="156"/>
        <v>235001</v>
      </c>
      <c r="G704" s="180">
        <f t="shared" si="148"/>
        <v>12</v>
      </c>
      <c r="H704" s="59" t="str">
        <f t="shared" si="157"/>
        <v/>
      </c>
      <c r="I704" s="59" t="str">
        <f>IF(H704="ADD",VLOOKUP(F704,'SAP Data'!$A$12:$B$1295,2,FALSE),"")</f>
        <v/>
      </c>
      <c r="J704" s="59"/>
      <c r="K704" s="181">
        <f t="shared" si="158"/>
        <v>12</v>
      </c>
      <c r="L704" s="150" t="s">
        <v>1006</v>
      </c>
      <c r="M704" s="59">
        <f t="shared" si="149"/>
        <v>23</v>
      </c>
      <c r="N704" s="59">
        <f t="shared" si="154"/>
        <v>23</v>
      </c>
      <c r="O704" s="59"/>
      <c r="P704" s="59">
        <f t="shared" si="155"/>
        <v>23</v>
      </c>
      <c r="Q704" s="151" t="str">
        <f>VLOOKUP(L704,'SAP Data'!$A$7:$B$1304,2,FALSE)</f>
        <v>UNAMT DEBT DIS 7.74%</v>
      </c>
      <c r="S704" s="165" t="s">
        <v>2309</v>
      </c>
      <c r="T704" s="164" t="s">
        <v>2310</v>
      </c>
      <c r="U704" s="16" t="str">
        <f t="shared" si="150"/>
        <v>181113</v>
      </c>
      <c r="V704" s="174">
        <v>3</v>
      </c>
      <c r="W704" s="175" t="s">
        <v>3741</v>
      </c>
      <c r="X704" s="264" t="str">
        <f t="shared" si="151"/>
        <v>Miscellaneous Debt</v>
      </c>
    </row>
    <row r="705" spans="5:24" x14ac:dyDescent="0.25">
      <c r="E705" s="179" t="s">
        <v>1311</v>
      </c>
      <c r="F705" s="59" t="str">
        <f t="shared" si="156"/>
        <v>235005</v>
      </c>
      <c r="G705" s="180">
        <f t="shared" si="148"/>
        <v>12</v>
      </c>
      <c r="H705" s="59" t="str">
        <f t="shared" si="157"/>
        <v/>
      </c>
      <c r="I705" s="59" t="str">
        <f>IF(H705="ADD",VLOOKUP(F705,'SAP Data'!$A$12:$B$1295,2,FALSE),"")</f>
        <v/>
      </c>
      <c r="J705" s="59"/>
      <c r="K705" s="181">
        <f t="shared" si="158"/>
        <v>12</v>
      </c>
      <c r="L705" s="150" t="s">
        <v>1008</v>
      </c>
      <c r="M705" s="59">
        <f t="shared" si="149"/>
        <v>23</v>
      </c>
      <c r="N705" s="59">
        <f t="shared" si="154"/>
        <v>23</v>
      </c>
      <c r="O705" s="59"/>
      <c r="P705" s="59">
        <f t="shared" si="155"/>
        <v>23</v>
      </c>
      <c r="Q705" s="151" t="str">
        <f>VLOOKUP(L705,'SAP Data'!$A$7:$B$1304,2,FALSE)</f>
        <v>UNAMT DEBT DIS 7.85%</v>
      </c>
      <c r="S705" s="165" t="s">
        <v>3628</v>
      </c>
      <c r="T705" s="164" t="s">
        <v>3629</v>
      </c>
      <c r="U705" s="16" t="str">
        <f t="shared" si="150"/>
        <v>181114</v>
      </c>
      <c r="V705" s="174">
        <v>3</v>
      </c>
      <c r="W705" s="175" t="s">
        <v>3741</v>
      </c>
      <c r="X705" s="264" t="str">
        <f t="shared" si="151"/>
        <v>Miscellaneous Debt</v>
      </c>
    </row>
    <row r="706" spans="5:24" x14ac:dyDescent="0.25">
      <c r="E706" s="179" t="s">
        <v>2717</v>
      </c>
      <c r="F706" s="59" t="str">
        <f t="shared" si="156"/>
        <v>241101</v>
      </c>
      <c r="G706" s="180">
        <f t="shared" si="148"/>
        <v>0</v>
      </c>
      <c r="H706" s="59" t="str">
        <f t="shared" si="157"/>
        <v>ADD</v>
      </c>
      <c r="I706" s="59" t="str">
        <f>IF(H706="ADD",VLOOKUP(F706,'SAP Data'!$A$12:$B$1295,2,FALSE),"")</f>
        <v>FRAN TAX - PORTLAND</v>
      </c>
      <c r="J706" s="59" t="s">
        <v>3471</v>
      </c>
      <c r="K706" s="181" t="str">
        <f t="shared" si="158"/>
        <v>Captured in GL 500179</v>
      </c>
      <c r="L706" s="150" t="s">
        <v>1010</v>
      </c>
      <c r="M706" s="59">
        <f t="shared" si="149"/>
        <v>23</v>
      </c>
      <c r="N706" s="59">
        <f t="shared" si="154"/>
        <v>23</v>
      </c>
      <c r="O706" s="59"/>
      <c r="P706" s="59">
        <f t="shared" si="155"/>
        <v>23</v>
      </c>
      <c r="Q706" s="151" t="str">
        <f>VLOOKUP(L706,'SAP Data'!$A$7:$B$1304,2,FALSE)</f>
        <v>UNAMT DEBT DIS 7.72%</v>
      </c>
      <c r="S706" s="165" t="s">
        <v>3630</v>
      </c>
      <c r="T706" s="164" t="s">
        <v>3631</v>
      </c>
      <c r="U706" s="16" t="str">
        <f t="shared" si="150"/>
        <v>181115</v>
      </c>
      <c r="V706" s="174">
        <v>3</v>
      </c>
      <c r="W706" s="175" t="s">
        <v>3741</v>
      </c>
      <c r="X706" s="264" t="str">
        <f t="shared" si="151"/>
        <v>Miscellaneous Debt</v>
      </c>
    </row>
    <row r="707" spans="5:24" x14ac:dyDescent="0.25">
      <c r="E707" s="179" t="s">
        <v>2718</v>
      </c>
      <c r="F707" s="59" t="str">
        <f t="shared" si="156"/>
        <v>241102</v>
      </c>
      <c r="G707" s="180">
        <f t="shared" si="148"/>
        <v>0</v>
      </c>
      <c r="H707" s="59" t="str">
        <f t="shared" si="157"/>
        <v>ADD</v>
      </c>
      <c r="I707" s="59" t="str">
        <f>IF(H707="ADD",VLOOKUP(F707,'SAP Data'!$A$12:$B$1295,2,FALSE),"")</f>
        <v>FRAN TAX - ALBANY</v>
      </c>
      <c r="J707" s="59" t="s">
        <v>3471</v>
      </c>
      <c r="K707" s="181" t="str">
        <f t="shared" si="158"/>
        <v>Captured in GL 500179</v>
      </c>
      <c r="L707" s="150" t="s">
        <v>1012</v>
      </c>
      <c r="M707" s="59">
        <f t="shared" si="149"/>
        <v>23</v>
      </c>
      <c r="N707" s="59">
        <f t="shared" si="154"/>
        <v>23</v>
      </c>
      <c r="O707" s="59"/>
      <c r="P707" s="59">
        <f t="shared" si="155"/>
        <v>23</v>
      </c>
      <c r="Q707" s="151" t="str">
        <f>VLOOKUP(L707,'SAP Data'!$A$7:$B$1304,2,FALSE)</f>
        <v>UNAMT DEBT DIS 5.82%</v>
      </c>
      <c r="S707" s="165" t="s">
        <v>1039</v>
      </c>
      <c r="T707" s="164" t="s">
        <v>2311</v>
      </c>
      <c r="U707" s="16" t="str">
        <f t="shared" si="150"/>
        <v>181996</v>
      </c>
      <c r="V707" s="174">
        <v>23</v>
      </c>
      <c r="W707" s="175">
        <v>3</v>
      </c>
      <c r="X707" s="264" t="str">
        <f t="shared" si="151"/>
        <v>Other Deferred Debits</v>
      </c>
    </row>
    <row r="708" spans="5:24" x14ac:dyDescent="0.25">
      <c r="E708" s="179" t="s">
        <v>2719</v>
      </c>
      <c r="F708" s="59" t="str">
        <f t="shared" si="156"/>
        <v>241103</v>
      </c>
      <c r="G708" s="180">
        <f t="shared" si="148"/>
        <v>0</v>
      </c>
      <c r="H708" s="59" t="str">
        <f t="shared" si="157"/>
        <v>ADD</v>
      </c>
      <c r="I708" s="59" t="str">
        <f>IF(H708="ADD",VLOOKUP(F708,'SAP Data'!$A$12:$B$1295,2,FALSE),"")</f>
        <v>FRAN TAX - AURORA</v>
      </c>
      <c r="J708" s="59" t="s">
        <v>3471</v>
      </c>
      <c r="K708" s="181" t="str">
        <f t="shared" si="158"/>
        <v>Captured in GL 500179</v>
      </c>
      <c r="L708" s="150" t="s">
        <v>1014</v>
      </c>
      <c r="M708" s="59">
        <f t="shared" si="149"/>
        <v>23</v>
      </c>
      <c r="N708" s="59">
        <f t="shared" si="154"/>
        <v>23</v>
      </c>
      <c r="O708" s="59"/>
      <c r="P708" s="59">
        <f t="shared" si="155"/>
        <v>23</v>
      </c>
      <c r="Q708" s="151" t="str">
        <f>VLOOKUP(L708,'SAP Data'!$A$7:$B$1304,2,FALSE)</f>
        <v>UNAMT DEBT DISC 5.66</v>
      </c>
      <c r="S708" s="165" t="s">
        <v>1041</v>
      </c>
      <c r="T708" s="164" t="s">
        <v>2312</v>
      </c>
      <c r="U708" s="16" t="str">
        <f t="shared" si="150"/>
        <v>181997</v>
      </c>
      <c r="V708" s="174">
        <v>23</v>
      </c>
      <c r="W708" s="175">
        <v>3</v>
      </c>
      <c r="X708" s="264" t="str">
        <f t="shared" si="151"/>
        <v>Other Deferred Debits</v>
      </c>
    </row>
    <row r="709" spans="5:24" x14ac:dyDescent="0.25">
      <c r="E709" s="179" t="s">
        <v>2720</v>
      </c>
      <c r="F709" s="59" t="str">
        <f t="shared" si="156"/>
        <v>241104</v>
      </c>
      <c r="G709" s="180">
        <f t="shared" ref="G709:G772" si="168">SUMIF($A$5:$A$655,F709,$B$5:$B$655)</f>
        <v>0</v>
      </c>
      <c r="H709" s="59" t="str">
        <f t="shared" si="157"/>
        <v>ADD</v>
      </c>
      <c r="I709" s="59" t="str">
        <f>IF(H709="ADD",VLOOKUP(F709,'SAP Data'!$A$12:$B$1295,2,FALSE),"")</f>
        <v>FRAN TAX - CORVALLIS</v>
      </c>
      <c r="J709" s="59" t="s">
        <v>3471</v>
      </c>
      <c r="K709" s="181" t="str">
        <f t="shared" si="158"/>
        <v>Captured in GL 500179</v>
      </c>
      <c r="L709" s="150" t="s">
        <v>1016</v>
      </c>
      <c r="M709" s="59">
        <f t="shared" ref="M709:M772" si="169">VLOOKUP(L709,$F$5:$K$975,6,FALSE)</f>
        <v>23</v>
      </c>
      <c r="N709" s="59">
        <f t="shared" si="154"/>
        <v>23</v>
      </c>
      <c r="O709" s="59"/>
      <c r="P709" s="59">
        <f t="shared" si="155"/>
        <v>23</v>
      </c>
      <c r="Q709" s="151" t="str">
        <f>VLOOKUP(L709,'SAP Data'!$A$7:$B$1304,2,FALSE)</f>
        <v>UNAMT DEBT DISC 5.62</v>
      </c>
      <c r="S709" s="165" t="s">
        <v>1043</v>
      </c>
      <c r="T709" s="164" t="s">
        <v>2313</v>
      </c>
      <c r="U709" s="16" t="str">
        <f t="shared" si="150"/>
        <v>181998</v>
      </c>
      <c r="V709" s="174">
        <v>23</v>
      </c>
      <c r="W709" s="175">
        <v>3</v>
      </c>
      <c r="X709" s="264" t="str">
        <f t="shared" si="151"/>
        <v>Other Deferred Debits</v>
      </c>
    </row>
    <row r="710" spans="5:24" x14ac:dyDescent="0.25">
      <c r="E710" s="179" t="s">
        <v>2721</v>
      </c>
      <c r="F710" s="59" t="str">
        <f t="shared" si="156"/>
        <v>241105</v>
      </c>
      <c r="G710" s="180">
        <f t="shared" si="168"/>
        <v>0</v>
      </c>
      <c r="H710" s="59" t="str">
        <f t="shared" si="157"/>
        <v>ADD</v>
      </c>
      <c r="I710" s="59" t="str">
        <f>IF(H710="ADD",VLOOKUP(F710,'SAP Data'!$A$12:$B$1295,2,FALSE),"")</f>
        <v>FRAN TAX - FAIRVIEW</v>
      </c>
      <c r="J710" s="59" t="s">
        <v>3471</v>
      </c>
      <c r="K710" s="181" t="str">
        <f t="shared" si="158"/>
        <v>Captured in GL 500179</v>
      </c>
      <c r="L710" s="150" t="s">
        <v>1018</v>
      </c>
      <c r="M710" s="59">
        <f t="shared" si="169"/>
        <v>23</v>
      </c>
      <c r="N710" s="59">
        <f t="shared" si="154"/>
        <v>23</v>
      </c>
      <c r="O710" s="59"/>
      <c r="P710" s="59">
        <f t="shared" si="155"/>
        <v>23</v>
      </c>
      <c r="Q710" s="151" t="str">
        <f>VLOOKUP(L710,'SAP Data'!$A$7:$B$1304,2,FALSE)</f>
        <v>UNAMT DEBT DISC 5.25</v>
      </c>
      <c r="S710" s="165" t="s">
        <v>1045</v>
      </c>
      <c r="T710" s="164" t="s">
        <v>2314</v>
      </c>
      <c r="U710" s="16" t="str">
        <f t="shared" ref="U710:U773" si="170">IF(T710&gt;30000000,RIGHT(T710,6),"")</f>
        <v>181999</v>
      </c>
      <c r="V710" s="174">
        <v>23</v>
      </c>
      <c r="W710" s="175">
        <v>3</v>
      </c>
      <c r="X710" s="264" t="str">
        <f t="shared" ref="X710:X773" si="171">VLOOKUP(V710,AA:AC,3,FALSE)</f>
        <v>Other Deferred Debits</v>
      </c>
    </row>
    <row r="711" spans="5:24" x14ac:dyDescent="0.25">
      <c r="E711" s="179" t="s">
        <v>2722</v>
      </c>
      <c r="F711" s="59" t="str">
        <f t="shared" si="156"/>
        <v>241107</v>
      </c>
      <c r="G711" s="180">
        <f t="shared" si="168"/>
        <v>0</v>
      </c>
      <c r="H711" s="59" t="str">
        <f t="shared" si="157"/>
        <v>ADD</v>
      </c>
      <c r="I711" s="59" t="str">
        <f>IF(H711="ADD",VLOOKUP(F711,'SAP Data'!$A$12:$B$1295,2,FALSE),"")</f>
        <v>FRAN TAX - HUBBARD</v>
      </c>
      <c r="J711" s="59" t="s">
        <v>3471</v>
      </c>
      <c r="K711" s="181" t="str">
        <f t="shared" si="158"/>
        <v>Captured in GL 500179</v>
      </c>
      <c r="L711" s="150" t="s">
        <v>1020</v>
      </c>
      <c r="M711" s="59">
        <f t="shared" si="169"/>
        <v>23</v>
      </c>
      <c r="N711" s="59">
        <f t="shared" si="154"/>
        <v>23</v>
      </c>
      <c r="O711" s="59"/>
      <c r="P711" s="59">
        <f t="shared" si="155"/>
        <v>23</v>
      </c>
      <c r="Q711" s="151" t="str">
        <f>VLOOKUP(L711,'SAP Data'!$A$7:$B$1304,2,FALSE)</f>
        <v>UNAMT DEBT DISC 5.37</v>
      </c>
      <c r="S711" s="165" t="s">
        <v>1047</v>
      </c>
      <c r="T711" s="164" t="s">
        <v>2315</v>
      </c>
      <c r="U711" s="16" t="str">
        <f t="shared" si="170"/>
        <v>221001</v>
      </c>
      <c r="V711" s="174">
        <v>3</v>
      </c>
      <c r="W711" s="175">
        <v>3</v>
      </c>
      <c r="X711" s="264" t="str">
        <f t="shared" si="171"/>
        <v>Miscellaneous Debt</v>
      </c>
    </row>
    <row r="712" spans="5:24" x14ac:dyDescent="0.25">
      <c r="E712" s="179" t="s">
        <v>2723</v>
      </c>
      <c r="F712" s="59" t="str">
        <f t="shared" si="156"/>
        <v>241108</v>
      </c>
      <c r="G712" s="180">
        <f t="shared" si="168"/>
        <v>0</v>
      </c>
      <c r="H712" s="59" t="str">
        <f t="shared" si="157"/>
        <v>ADD</v>
      </c>
      <c r="I712" s="59" t="str">
        <f>IF(H712="ADD",VLOOKUP(F712,'SAP Data'!$A$12:$B$1295,2,FALSE),"")</f>
        <v>FRAN TAX - LEBANON</v>
      </c>
      <c r="J712" s="59" t="s">
        <v>3471</v>
      </c>
      <c r="K712" s="181" t="str">
        <f t="shared" si="158"/>
        <v>Captured in GL 500179</v>
      </c>
      <c r="L712" s="150" t="s">
        <v>1022</v>
      </c>
      <c r="M712" s="59">
        <f t="shared" si="169"/>
        <v>23</v>
      </c>
      <c r="N712" s="59">
        <f t="shared" si="154"/>
        <v>23</v>
      </c>
      <c r="O712" s="59"/>
      <c r="P712" s="59">
        <f t="shared" si="155"/>
        <v>23</v>
      </c>
      <c r="Q712" s="151" t="str">
        <f>VLOOKUP(L712,'SAP Data'!$A$7:$B$1304,2,FALSE)</f>
        <v>UNAMT DEBT DISC3.176</v>
      </c>
      <c r="S712" s="165" t="s">
        <v>1049</v>
      </c>
      <c r="T712" s="164" t="s">
        <v>2316</v>
      </c>
      <c r="U712" s="16" t="str">
        <f t="shared" si="170"/>
        <v>221026</v>
      </c>
      <c r="V712" s="174">
        <v>3</v>
      </c>
      <c r="W712" s="175">
        <v>3</v>
      </c>
      <c r="X712" s="264" t="str">
        <f t="shared" si="171"/>
        <v>Miscellaneous Debt</v>
      </c>
    </row>
    <row r="713" spans="5:24" x14ac:dyDescent="0.25">
      <c r="E713" s="179" t="s">
        <v>2724</v>
      </c>
      <c r="F713" s="59" t="str">
        <f t="shared" si="156"/>
        <v>241109</v>
      </c>
      <c r="G713" s="180">
        <f t="shared" si="168"/>
        <v>0</v>
      </c>
      <c r="H713" s="59" t="str">
        <f t="shared" si="157"/>
        <v>ADD</v>
      </c>
      <c r="I713" s="59" t="str">
        <f>IF(H713="ADD",VLOOKUP(F713,'SAP Data'!$A$12:$B$1295,2,FALSE),"")</f>
        <v>FRAN TAX - MILWAUKIE</v>
      </c>
      <c r="J713" s="59" t="s">
        <v>3471</v>
      </c>
      <c r="K713" s="181" t="str">
        <f t="shared" si="158"/>
        <v>Captured in GL 500179</v>
      </c>
      <c r="L713" s="150" t="s">
        <v>1024</v>
      </c>
      <c r="M713" s="59">
        <f t="shared" si="169"/>
        <v>23</v>
      </c>
      <c r="N713" s="59">
        <f t="shared" si="154"/>
        <v>23</v>
      </c>
      <c r="O713" s="59"/>
      <c r="P713" s="59">
        <f t="shared" si="155"/>
        <v>23</v>
      </c>
      <c r="Q713" s="151" t="str">
        <f>VLOOKUP(L713,'SAP Data'!$A$7:$B$1304,2,FALSE)</f>
        <v>UNAMT DEBT DISC4.000</v>
      </c>
      <c r="S713" s="165" t="s">
        <v>1051</v>
      </c>
      <c r="T713" s="164" t="s">
        <v>2317</v>
      </c>
      <c r="U713" s="16" t="str">
        <f t="shared" si="170"/>
        <v>221072</v>
      </c>
      <c r="V713" s="174">
        <v>3</v>
      </c>
      <c r="W713" s="175">
        <v>3</v>
      </c>
      <c r="X713" s="264" t="str">
        <f t="shared" si="171"/>
        <v>Miscellaneous Debt</v>
      </c>
    </row>
    <row r="714" spans="5:24" x14ac:dyDescent="0.25">
      <c r="E714" s="179" t="s">
        <v>2726</v>
      </c>
      <c r="F714" s="59" t="str">
        <f t="shared" si="156"/>
        <v>241110</v>
      </c>
      <c r="G714" s="180">
        <f t="shared" si="168"/>
        <v>0</v>
      </c>
      <c r="H714" s="59" t="str">
        <f t="shared" si="157"/>
        <v>ADD</v>
      </c>
      <c r="I714" s="59" t="str">
        <f>IF(H714="ADD",VLOOKUP(F714,'SAP Data'!$A$12:$B$1295,2,FALSE),"")</f>
        <v>FRAN TAX - MT ANGEL</v>
      </c>
      <c r="J714" s="59" t="s">
        <v>3471</v>
      </c>
      <c r="K714" s="181" t="str">
        <f t="shared" si="158"/>
        <v>Captured in GL 500179</v>
      </c>
      <c r="L714" s="150" t="s">
        <v>1026</v>
      </c>
      <c r="M714" s="59">
        <f t="shared" si="169"/>
        <v>23</v>
      </c>
      <c r="N714" s="59">
        <f t="shared" si="154"/>
        <v>23</v>
      </c>
      <c r="O714" s="59"/>
      <c r="P714" s="59">
        <f t="shared" si="155"/>
        <v>23</v>
      </c>
      <c r="Q714" s="151" t="str">
        <f>VLOOKUP(L714,'SAP Data'!$A$7:$B$1304,2,FALSE)</f>
        <v>UNAMT DEBT DISC3.542</v>
      </c>
      <c r="S714" s="165" t="s">
        <v>1053</v>
      </c>
      <c r="T714" s="164" t="s">
        <v>2318</v>
      </c>
      <c r="U714" s="16" t="str">
        <f t="shared" si="170"/>
        <v>221073</v>
      </c>
      <c r="V714" s="174">
        <v>3</v>
      </c>
      <c r="W714" s="175">
        <v>3</v>
      </c>
      <c r="X714" s="264" t="str">
        <f t="shared" si="171"/>
        <v>Miscellaneous Debt</v>
      </c>
    </row>
    <row r="715" spans="5:24" x14ac:dyDescent="0.25">
      <c r="E715" s="179" t="s">
        <v>2727</v>
      </c>
      <c r="F715" s="59" t="str">
        <f t="shared" si="156"/>
        <v>241111</v>
      </c>
      <c r="G715" s="180">
        <f t="shared" si="168"/>
        <v>0</v>
      </c>
      <c r="H715" s="59" t="str">
        <f t="shared" si="157"/>
        <v>ADD</v>
      </c>
      <c r="I715" s="59" t="str">
        <f>IF(H715="ADD",VLOOKUP(F715,'SAP Data'!$A$12:$B$1295,2,FALSE),"")</f>
        <v>FRAN TAX - SALEM</v>
      </c>
      <c r="J715" s="59" t="s">
        <v>3471</v>
      </c>
      <c r="K715" s="181" t="str">
        <f t="shared" si="158"/>
        <v>Captured in GL 500179</v>
      </c>
      <c r="L715" s="150" t="s">
        <v>1028</v>
      </c>
      <c r="M715" s="59">
        <f t="shared" si="169"/>
        <v>23</v>
      </c>
      <c r="N715" s="59">
        <f t="shared" si="154"/>
        <v>23</v>
      </c>
      <c r="O715" s="59"/>
      <c r="P715" s="59">
        <f t="shared" si="155"/>
        <v>23</v>
      </c>
      <c r="Q715" s="151" t="str">
        <f>VLOOKUP(L715,'SAP Data'!$A$7:$B$1304,2,FALSE)</f>
        <v>UNAMT DEBT DISC 1.54</v>
      </c>
      <c r="S715" s="165" t="s">
        <v>1055</v>
      </c>
      <c r="T715" s="164" t="s">
        <v>2319</v>
      </c>
      <c r="U715" s="16" t="str">
        <f t="shared" si="170"/>
        <v>221074</v>
      </c>
      <c r="V715" s="174">
        <v>3</v>
      </c>
      <c r="W715" s="175">
        <v>3</v>
      </c>
      <c r="X715" s="264" t="str">
        <f t="shared" si="171"/>
        <v>Miscellaneous Debt</v>
      </c>
    </row>
    <row r="716" spans="5:24" x14ac:dyDescent="0.25">
      <c r="E716" s="179" t="s">
        <v>2729</v>
      </c>
      <c r="F716" s="59" t="str">
        <f t="shared" si="156"/>
        <v>241112</v>
      </c>
      <c r="G716" s="180">
        <f t="shared" si="168"/>
        <v>0</v>
      </c>
      <c r="H716" s="59" t="str">
        <f t="shared" si="157"/>
        <v>ADD</v>
      </c>
      <c r="I716" s="59" t="str">
        <f>IF(H716="ADD",VLOOKUP(F716,'SAP Data'!$A$12:$B$1295,2,FALSE),"")</f>
        <v>FRAN TAX - SILVERTON</v>
      </c>
      <c r="J716" s="59" t="s">
        <v>3471</v>
      </c>
      <c r="K716" s="181" t="str">
        <f t="shared" si="158"/>
        <v>Captured in GL 500179</v>
      </c>
      <c r="L716" s="150" t="s">
        <v>1030</v>
      </c>
      <c r="M716" s="59">
        <f t="shared" si="169"/>
        <v>23</v>
      </c>
      <c r="N716" s="59">
        <f t="shared" si="154"/>
        <v>23</v>
      </c>
      <c r="O716" s="59"/>
      <c r="P716" s="59">
        <f t="shared" si="155"/>
        <v>23</v>
      </c>
      <c r="Q716" s="151" t="str">
        <f>VLOOKUP(L716,'SAP Data'!$A$7:$B$1304,2,FALSE)</f>
        <v>UNAMT DEBT DISC 4.13</v>
      </c>
      <c r="S716" s="165" t="s">
        <v>1057</v>
      </c>
      <c r="T716" s="164" t="s">
        <v>2320</v>
      </c>
      <c r="U716" s="16" t="str">
        <f t="shared" si="170"/>
        <v>221075</v>
      </c>
      <c r="V716" s="174">
        <v>3</v>
      </c>
      <c r="W716" s="175">
        <v>3</v>
      </c>
      <c r="X716" s="264" t="str">
        <f t="shared" si="171"/>
        <v>Miscellaneous Debt</v>
      </c>
    </row>
    <row r="717" spans="5:24" x14ac:dyDescent="0.25">
      <c r="E717" s="179" t="s">
        <v>2730</v>
      </c>
      <c r="F717" s="59" t="str">
        <f t="shared" si="156"/>
        <v>241113</v>
      </c>
      <c r="G717" s="180">
        <f t="shared" si="168"/>
        <v>0</v>
      </c>
      <c r="H717" s="59" t="str">
        <f t="shared" si="157"/>
        <v>ADD</v>
      </c>
      <c r="I717" s="59" t="str">
        <f>IF(H717="ADD",VLOOKUP(F717,'SAP Data'!$A$12:$B$1295,2,FALSE),"")</f>
        <v>FRAN TAX - TROUTDALE</v>
      </c>
      <c r="J717" s="59" t="s">
        <v>3471</v>
      </c>
      <c r="K717" s="181" t="str">
        <f t="shared" si="158"/>
        <v>Captured in GL 500179</v>
      </c>
      <c r="L717" s="150" t="s">
        <v>1032</v>
      </c>
      <c r="M717" s="59">
        <f t="shared" si="169"/>
        <v>23</v>
      </c>
      <c r="N717" s="59">
        <f t="shared" si="154"/>
        <v>23</v>
      </c>
      <c r="O717" s="59"/>
      <c r="P717" s="59">
        <f t="shared" si="155"/>
        <v>23</v>
      </c>
      <c r="Q717" s="151" t="str">
        <f>VLOOKUP(L717,'SAP Data'!$A$7:$B$1304,2,FALSE)</f>
        <v>UNAMT DEBT DISC 2.82</v>
      </c>
      <c r="S717" s="165" t="s">
        <v>1059</v>
      </c>
      <c r="T717" s="164" t="s">
        <v>2321</v>
      </c>
      <c r="U717" s="16" t="str">
        <f t="shared" si="170"/>
        <v>221076</v>
      </c>
      <c r="V717" s="174">
        <v>3</v>
      </c>
      <c r="W717" s="175">
        <v>3</v>
      </c>
      <c r="X717" s="264" t="str">
        <f t="shared" si="171"/>
        <v>Miscellaneous Debt</v>
      </c>
    </row>
    <row r="718" spans="5:24" x14ac:dyDescent="0.25">
      <c r="E718" s="179" t="s">
        <v>2731</v>
      </c>
      <c r="F718" s="59" t="str">
        <f t="shared" si="156"/>
        <v>241114</v>
      </c>
      <c r="G718" s="180">
        <f t="shared" si="168"/>
        <v>0</v>
      </c>
      <c r="H718" s="59" t="str">
        <f t="shared" si="157"/>
        <v>ADD</v>
      </c>
      <c r="I718" s="59" t="str">
        <f>IF(H718="ADD",VLOOKUP(F718,'SAP Data'!$A$12:$B$1295,2,FALSE),"")</f>
        <v>FRAN TAX - WEST LINN</v>
      </c>
      <c r="J718" s="59" t="s">
        <v>3471</v>
      </c>
      <c r="K718" s="181" t="str">
        <f t="shared" si="158"/>
        <v>Captured in GL 500179</v>
      </c>
      <c r="L718" s="150" t="s">
        <v>1034</v>
      </c>
      <c r="M718" s="59">
        <f t="shared" si="169"/>
        <v>23</v>
      </c>
      <c r="N718" s="59">
        <f t="shared" si="154"/>
        <v>23</v>
      </c>
      <c r="O718" s="59"/>
      <c r="P718" s="59">
        <f t="shared" si="155"/>
        <v>23</v>
      </c>
      <c r="Q718" s="151" t="str">
        <f>VLOOKUP(L718,'SAP Data'!$A$7:$B$1304,2,FALSE)</f>
        <v>UNAMT DEBT DISC 3.21</v>
      </c>
      <c r="S718" s="165" t="s">
        <v>1061</v>
      </c>
      <c r="T718" s="164" t="s">
        <v>2322</v>
      </c>
      <c r="U718" s="16" t="str">
        <f t="shared" si="170"/>
        <v>221079</v>
      </c>
      <c r="V718" s="174">
        <v>3</v>
      </c>
      <c r="W718" s="175">
        <v>3</v>
      </c>
      <c r="X718" s="264" t="str">
        <f t="shared" si="171"/>
        <v>Miscellaneous Debt</v>
      </c>
    </row>
    <row r="719" spans="5:24" x14ac:dyDescent="0.25">
      <c r="E719" s="179" t="s">
        <v>2732</v>
      </c>
      <c r="F719" s="59" t="str">
        <f t="shared" si="156"/>
        <v>241115</v>
      </c>
      <c r="G719" s="180">
        <f t="shared" si="168"/>
        <v>0</v>
      </c>
      <c r="H719" s="59" t="str">
        <f t="shared" si="157"/>
        <v>ADD</v>
      </c>
      <c r="I719" s="59" t="str">
        <f>IF(H719="ADD",VLOOKUP(F719,'SAP Data'!$A$12:$B$1295,2,FALSE),"")</f>
        <v>FRAN TAX - WOODBURN</v>
      </c>
      <c r="J719" s="59" t="s">
        <v>3471</v>
      </c>
      <c r="K719" s="181" t="str">
        <f t="shared" si="158"/>
        <v>Captured in GL 500179</v>
      </c>
      <c r="L719" s="150" t="s">
        <v>1036</v>
      </c>
      <c r="M719" s="59">
        <f t="shared" si="169"/>
        <v>23</v>
      </c>
      <c r="N719" s="59">
        <f t="shared" si="154"/>
        <v>23</v>
      </c>
      <c r="O719" s="59"/>
      <c r="P719" s="59">
        <f t="shared" si="155"/>
        <v>23</v>
      </c>
      <c r="Q719" s="151" t="str">
        <f>VLOOKUP(L719,'SAP Data'!$A$7:$B$1304,2,FALSE)</f>
        <v>UNAMT DEBT DISC 3.68</v>
      </c>
      <c r="S719" s="165" t="s">
        <v>1063</v>
      </c>
      <c r="T719" s="164" t="s">
        <v>2323</v>
      </c>
      <c r="U719" s="16" t="str">
        <f t="shared" si="170"/>
        <v>221080</v>
      </c>
      <c r="V719" s="174">
        <v>3</v>
      </c>
      <c r="W719" s="175">
        <v>3</v>
      </c>
      <c r="X719" s="264" t="str">
        <f t="shared" si="171"/>
        <v>Miscellaneous Debt</v>
      </c>
    </row>
    <row r="720" spans="5:24" x14ac:dyDescent="0.25">
      <c r="E720" s="179" t="s">
        <v>2733</v>
      </c>
      <c r="F720" s="59" t="str">
        <f t="shared" si="156"/>
        <v>241117</v>
      </c>
      <c r="G720" s="180">
        <f t="shared" si="168"/>
        <v>0</v>
      </c>
      <c r="H720" s="59" t="str">
        <f t="shared" si="157"/>
        <v>ADD</v>
      </c>
      <c r="I720" s="59" t="str">
        <f>IF(H720="ADD",VLOOKUP(F720,'SAP Data'!$A$12:$B$1295,2,FALSE),"")</f>
        <v>FRAN TAX - BEAVERTON</v>
      </c>
      <c r="J720" s="59" t="s">
        <v>3471</v>
      </c>
      <c r="K720" s="181" t="str">
        <f t="shared" si="158"/>
        <v>Captured in GL 500179</v>
      </c>
      <c r="L720" s="150" t="s">
        <v>3176</v>
      </c>
      <c r="M720" s="59" t="str">
        <f t="shared" si="169"/>
        <v>N/A - Gets captured under 500159</v>
      </c>
      <c r="N720" s="59" t="str">
        <f t="shared" si="154"/>
        <v>N/A - Gets captured under 500159</v>
      </c>
      <c r="O720" s="59"/>
      <c r="P720" s="59" t="str">
        <f t="shared" si="155"/>
        <v>N/A - Gets captured under 500159</v>
      </c>
      <c r="Q720" s="151" t="str">
        <f>VLOOKUP(L720,'SAP Data'!$A$7:$B$1304,2,FALSE)</f>
        <v>UNAMT DEBT DISC 4.11</v>
      </c>
      <c r="S720" s="165" t="s">
        <v>1065</v>
      </c>
      <c r="T720" s="164" t="s">
        <v>2324</v>
      </c>
      <c r="U720" s="16" t="str">
        <f t="shared" si="170"/>
        <v>221081</v>
      </c>
      <c r="V720" s="174">
        <v>3</v>
      </c>
      <c r="W720" s="175">
        <v>3</v>
      </c>
      <c r="X720" s="264" t="str">
        <f t="shared" si="171"/>
        <v>Miscellaneous Debt</v>
      </c>
    </row>
    <row r="721" spans="5:24" x14ac:dyDescent="0.25">
      <c r="E721" s="179" t="s">
        <v>2734</v>
      </c>
      <c r="F721" s="59" t="str">
        <f t="shared" si="156"/>
        <v>241118</v>
      </c>
      <c r="G721" s="180">
        <f t="shared" si="168"/>
        <v>0</v>
      </c>
      <c r="H721" s="59" t="str">
        <f t="shared" si="157"/>
        <v>ADD</v>
      </c>
      <c r="I721" s="59" t="str">
        <f>IF(H721="ADD",VLOOKUP(F721,'SAP Data'!$A$12:$B$1295,2,FALSE),"")</f>
        <v>FRAN TAX - DALLAS</v>
      </c>
      <c r="J721" s="59" t="s">
        <v>3471</v>
      </c>
      <c r="K721" s="181" t="str">
        <f t="shared" si="158"/>
        <v>Captured in GL 500179</v>
      </c>
      <c r="L721" s="150" t="s">
        <v>1038</v>
      </c>
      <c r="M721" s="59">
        <f t="shared" si="169"/>
        <v>23</v>
      </c>
      <c r="N721" s="59">
        <f t="shared" si="154"/>
        <v>23</v>
      </c>
      <c r="O721" s="59"/>
      <c r="P721" s="59">
        <f t="shared" si="155"/>
        <v>23</v>
      </c>
      <c r="Q721" s="151" t="str">
        <f>VLOOKUP(L721,'SAP Data'!$A$7:$B$1304,2,FALSE)</f>
        <v>MRTG 22 SUPP INDENTU</v>
      </c>
      <c r="S721" s="165" t="s">
        <v>1067</v>
      </c>
      <c r="T721" s="164" t="s">
        <v>2325</v>
      </c>
      <c r="U721" s="16" t="str">
        <f t="shared" si="170"/>
        <v>221085</v>
      </c>
      <c r="V721" s="174">
        <v>3</v>
      </c>
      <c r="W721" s="175">
        <v>3</v>
      </c>
      <c r="X721" s="264" t="str">
        <f t="shared" si="171"/>
        <v>Miscellaneous Debt</v>
      </c>
    </row>
    <row r="722" spans="5:24" x14ac:dyDescent="0.25">
      <c r="E722" s="179" t="s">
        <v>2735</v>
      </c>
      <c r="F722" s="59" t="str">
        <f t="shared" si="156"/>
        <v>241119</v>
      </c>
      <c r="G722" s="180">
        <f t="shared" si="168"/>
        <v>0</v>
      </c>
      <c r="H722" s="59" t="str">
        <f t="shared" si="157"/>
        <v>ADD</v>
      </c>
      <c r="I722" s="59" t="str">
        <f>IF(H722="ADD",VLOOKUP(F722,'SAP Data'!$A$12:$B$1295,2,FALSE),"")</f>
        <v>FRAN TAX - MONMOUTH</v>
      </c>
      <c r="J722" s="59" t="s">
        <v>3471</v>
      </c>
      <c r="K722" s="181" t="str">
        <f t="shared" si="158"/>
        <v>Captured in GL 500179</v>
      </c>
      <c r="L722" s="150" t="s">
        <v>1040</v>
      </c>
      <c r="M722" s="59">
        <f t="shared" si="169"/>
        <v>23</v>
      </c>
      <c r="N722" s="59">
        <f t="shared" si="154"/>
        <v>23</v>
      </c>
      <c r="O722" s="59"/>
      <c r="P722" s="59">
        <f t="shared" si="155"/>
        <v>23</v>
      </c>
      <c r="Q722" s="151" t="str">
        <f>VLOOKUP(L722,'SAP Data'!$A$7:$B$1304,2,FALSE)</f>
        <v>2016 SHELF REGISTRAT</v>
      </c>
      <c r="S722" s="165" t="s">
        <v>1069</v>
      </c>
      <c r="T722" s="164" t="s">
        <v>2326</v>
      </c>
      <c r="U722" s="16" t="str">
        <f t="shared" si="170"/>
        <v>221086</v>
      </c>
      <c r="V722" s="174">
        <v>3</v>
      </c>
      <c r="W722" s="175">
        <v>3</v>
      </c>
      <c r="X722" s="264" t="str">
        <f t="shared" si="171"/>
        <v>Miscellaneous Debt</v>
      </c>
    </row>
    <row r="723" spans="5:24" x14ac:dyDescent="0.25">
      <c r="E723" s="179" t="s">
        <v>2736</v>
      </c>
      <c r="F723" s="59" t="str">
        <f t="shared" si="156"/>
        <v>241120</v>
      </c>
      <c r="G723" s="180">
        <f t="shared" si="168"/>
        <v>0</v>
      </c>
      <c r="H723" s="59" t="str">
        <f t="shared" si="157"/>
        <v>ADD</v>
      </c>
      <c r="I723" s="59" t="str">
        <f>IF(H723="ADD",VLOOKUP(F723,'SAP Data'!$A$12:$B$1295,2,FALSE),"")</f>
        <v>FRAN TAX - INDEPENDE</v>
      </c>
      <c r="J723" s="59" t="s">
        <v>3471</v>
      </c>
      <c r="K723" s="181" t="str">
        <f t="shared" si="158"/>
        <v>Captured in GL 500179</v>
      </c>
      <c r="L723" s="150" t="s">
        <v>1042</v>
      </c>
      <c r="M723" s="59">
        <f t="shared" si="169"/>
        <v>23</v>
      </c>
      <c r="N723" s="59">
        <f t="shared" si="154"/>
        <v>23</v>
      </c>
      <c r="O723" s="59"/>
      <c r="P723" s="59">
        <f t="shared" si="155"/>
        <v>23</v>
      </c>
      <c r="Q723" s="151" t="str">
        <f>VLOOKUP(L723,'SAP Data'!$A$7:$B$1304,2,FALSE)</f>
        <v>2007 SHELF REGISTRAT</v>
      </c>
      <c r="S723" s="165" t="s">
        <v>1071</v>
      </c>
      <c r="T723" s="164" t="s">
        <v>2327</v>
      </c>
      <c r="U723" s="16" t="str">
        <f t="shared" si="170"/>
        <v>221087</v>
      </c>
      <c r="V723" s="174">
        <v>3</v>
      </c>
      <c r="W723" s="175">
        <v>3</v>
      </c>
      <c r="X723" s="264" t="str">
        <f t="shared" si="171"/>
        <v>Miscellaneous Debt</v>
      </c>
    </row>
    <row r="724" spans="5:24" x14ac:dyDescent="0.25">
      <c r="E724" s="179" t="s">
        <v>2738</v>
      </c>
      <c r="F724" s="59" t="str">
        <f t="shared" si="156"/>
        <v>241121</v>
      </c>
      <c r="G724" s="180">
        <f t="shared" si="168"/>
        <v>0</v>
      </c>
      <c r="H724" s="59" t="str">
        <f t="shared" si="157"/>
        <v>ADD</v>
      </c>
      <c r="I724" s="59" t="str">
        <f>IF(H724="ADD",VLOOKUP(F724,'SAP Data'!$A$12:$B$1295,2,FALSE),"")</f>
        <v>FRAN TAX - TUALATIN</v>
      </c>
      <c r="J724" s="59" t="s">
        <v>3471</v>
      </c>
      <c r="K724" s="181" t="str">
        <f t="shared" si="158"/>
        <v>Captured in GL 500179</v>
      </c>
      <c r="L724" s="150" t="s">
        <v>1044</v>
      </c>
      <c r="M724" s="59">
        <f t="shared" si="169"/>
        <v>23</v>
      </c>
      <c r="N724" s="59">
        <f t="shared" si="154"/>
        <v>23</v>
      </c>
      <c r="O724" s="59"/>
      <c r="P724" s="59">
        <f t="shared" si="155"/>
        <v>23</v>
      </c>
      <c r="Q724" s="151" t="str">
        <f>VLOOKUP(L724,'SAP Data'!$A$7:$B$1304,2,FALSE)</f>
        <v>SHELF REGISTRATION</v>
      </c>
      <c r="S724" s="165" t="s">
        <v>1073</v>
      </c>
      <c r="T724" s="164" t="s">
        <v>2328</v>
      </c>
      <c r="U724" s="16" t="str">
        <f t="shared" si="170"/>
        <v>221088</v>
      </c>
      <c r="V724" s="174">
        <v>3</v>
      </c>
      <c r="W724" s="175">
        <v>3</v>
      </c>
      <c r="X724" s="264" t="str">
        <f t="shared" si="171"/>
        <v>Miscellaneous Debt</v>
      </c>
    </row>
    <row r="725" spans="5:24" x14ac:dyDescent="0.25">
      <c r="E725" s="179" t="s">
        <v>2739</v>
      </c>
      <c r="F725" s="59" t="str">
        <f t="shared" si="156"/>
        <v>241122</v>
      </c>
      <c r="G725" s="180">
        <f t="shared" si="168"/>
        <v>0</v>
      </c>
      <c r="H725" s="59" t="str">
        <f t="shared" si="157"/>
        <v>ADD</v>
      </c>
      <c r="I725" s="59" t="str">
        <f>IF(H725="ADD",VLOOKUP(F725,'SAP Data'!$A$12:$B$1295,2,FALSE),"")</f>
        <v>FRAN TAX - LAKE OSWE</v>
      </c>
      <c r="J725" s="59" t="s">
        <v>3471</v>
      </c>
      <c r="K725" s="181" t="str">
        <f t="shared" si="158"/>
        <v>Captured in GL 500179</v>
      </c>
      <c r="L725" s="150" t="s">
        <v>1046</v>
      </c>
      <c r="M725" s="59">
        <f t="shared" si="169"/>
        <v>3</v>
      </c>
      <c r="N725" s="59">
        <f t="shared" si="154"/>
        <v>3</v>
      </c>
      <c r="O725" s="59"/>
      <c r="P725" s="59">
        <f t="shared" si="155"/>
        <v>3</v>
      </c>
      <c r="Q725" s="151" t="str">
        <f>VLOOKUP(L725,'SAP Data'!$A$7:$B$1304,2,FALSE)</f>
        <v>CURR PORTION LT DEBT</v>
      </c>
      <c r="S725" s="165" t="s">
        <v>1075</v>
      </c>
      <c r="T725" s="164" t="s">
        <v>2329</v>
      </c>
      <c r="U725" s="16" t="str">
        <f t="shared" si="170"/>
        <v>221094</v>
      </c>
      <c r="V725" s="174">
        <v>3</v>
      </c>
      <c r="W725" s="175">
        <v>3</v>
      </c>
      <c r="X725" s="264" t="str">
        <f t="shared" si="171"/>
        <v>Miscellaneous Debt</v>
      </c>
    </row>
    <row r="726" spans="5:24" x14ac:dyDescent="0.25">
      <c r="E726" s="179" t="s">
        <v>2740</v>
      </c>
      <c r="F726" s="59" t="str">
        <f t="shared" si="156"/>
        <v>241123</v>
      </c>
      <c r="G726" s="180">
        <f t="shared" si="168"/>
        <v>0</v>
      </c>
      <c r="H726" s="59" t="str">
        <f t="shared" si="157"/>
        <v>ADD</v>
      </c>
      <c r="I726" s="59" t="str">
        <f>IF(H726="ADD",VLOOKUP(F726,'SAP Data'!$A$12:$B$1295,2,FALSE),"")</f>
        <v>FRAN TAX - NEWBERG</v>
      </c>
      <c r="J726" s="59" t="s">
        <v>3471</v>
      </c>
      <c r="K726" s="181" t="str">
        <f t="shared" si="158"/>
        <v>Captured in GL 500179</v>
      </c>
      <c r="L726" s="150" t="s">
        <v>1048</v>
      </c>
      <c r="M726" s="59">
        <f t="shared" si="169"/>
        <v>3</v>
      </c>
      <c r="N726" s="59">
        <f t="shared" si="154"/>
        <v>3</v>
      </c>
      <c r="O726" s="59"/>
      <c r="P726" s="59">
        <f t="shared" si="155"/>
        <v>3</v>
      </c>
      <c r="Q726" s="151" t="str">
        <f>VLOOKUP(L726,'SAP Data'!$A$7:$B$1304,2,FALSE)</f>
        <v>BONDS 9.05% - 2021</v>
      </c>
      <c r="S726" s="165" t="s">
        <v>1077</v>
      </c>
      <c r="T726" s="164" t="s">
        <v>2330</v>
      </c>
      <c r="U726" s="16" t="str">
        <f t="shared" si="170"/>
        <v>221095</v>
      </c>
      <c r="V726" s="174">
        <v>3</v>
      </c>
      <c r="W726" s="175">
        <v>3</v>
      </c>
      <c r="X726" s="264" t="str">
        <f t="shared" si="171"/>
        <v>Miscellaneous Debt</v>
      </c>
    </row>
    <row r="727" spans="5:24" x14ac:dyDescent="0.25">
      <c r="E727" s="179" t="s">
        <v>2741</v>
      </c>
      <c r="F727" s="59" t="str">
        <f t="shared" si="156"/>
        <v>241124</v>
      </c>
      <c r="G727" s="180">
        <f t="shared" si="168"/>
        <v>0</v>
      </c>
      <c r="H727" s="59" t="str">
        <f t="shared" si="157"/>
        <v>ADD</v>
      </c>
      <c r="I727" s="59" t="str">
        <f>IF(H727="ADD",VLOOKUP(F727,'SAP Data'!$A$12:$B$1295,2,FALSE),"")</f>
        <v>FRAN TAX - SHERWOOD</v>
      </c>
      <c r="J727" s="59" t="s">
        <v>3471</v>
      </c>
      <c r="K727" s="181" t="str">
        <f t="shared" si="158"/>
        <v>Captured in GL 500179</v>
      </c>
      <c r="L727" s="150" t="s">
        <v>1050</v>
      </c>
      <c r="M727" s="59">
        <f t="shared" si="169"/>
        <v>3</v>
      </c>
      <c r="N727" s="59">
        <f t="shared" si="154"/>
        <v>3</v>
      </c>
      <c r="O727" s="59"/>
      <c r="P727" s="59">
        <f t="shared" si="155"/>
        <v>3</v>
      </c>
      <c r="Q727" s="151" t="str">
        <f>VLOOKUP(L727,'SAP Data'!$A$7:$B$1304,2,FALSE)</f>
        <v>SEC MTN'S 8.26%-2014</v>
      </c>
      <c r="S727" s="165" t="s">
        <v>1079</v>
      </c>
      <c r="T727" s="164" t="s">
        <v>2331</v>
      </c>
      <c r="U727" s="16" t="str">
        <f t="shared" si="170"/>
        <v>221097</v>
      </c>
      <c r="V727" s="174">
        <v>3</v>
      </c>
      <c r="W727" s="175">
        <v>3</v>
      </c>
      <c r="X727" s="264" t="str">
        <f t="shared" si="171"/>
        <v>Miscellaneous Debt</v>
      </c>
    </row>
    <row r="728" spans="5:24" x14ac:dyDescent="0.25">
      <c r="E728" s="179" t="s">
        <v>2742</v>
      </c>
      <c r="F728" s="59" t="str">
        <f t="shared" si="156"/>
        <v>241128</v>
      </c>
      <c r="G728" s="180">
        <f t="shared" si="168"/>
        <v>0</v>
      </c>
      <c r="H728" s="59" t="str">
        <f t="shared" si="157"/>
        <v>ADD</v>
      </c>
      <c r="I728" s="59" t="str">
        <f>IF(H728="ADD",VLOOKUP(F728,'SAP Data'!$A$12:$B$1295,2,FALSE),"")</f>
        <v>FRAN TAX - FOREST GR</v>
      </c>
      <c r="J728" s="59" t="s">
        <v>3471</v>
      </c>
      <c r="K728" s="181" t="str">
        <f t="shared" si="158"/>
        <v>Captured in GL 500179</v>
      </c>
      <c r="L728" s="150" t="s">
        <v>1052</v>
      </c>
      <c r="M728" s="59">
        <f t="shared" si="169"/>
        <v>3</v>
      </c>
      <c r="N728" s="59">
        <f t="shared" si="154"/>
        <v>3</v>
      </c>
      <c r="O728" s="59"/>
      <c r="P728" s="59">
        <f t="shared" si="155"/>
        <v>3</v>
      </c>
      <c r="Q728" s="151" t="str">
        <f>VLOOKUP(L728,'SAP Data'!$A$7:$B$1304,2,FALSE)</f>
        <v>SEC MTN'S 8.31%-2019</v>
      </c>
      <c r="S728" s="165" t="s">
        <v>1081</v>
      </c>
      <c r="T728" s="164" t="s">
        <v>2332</v>
      </c>
      <c r="U728" s="16" t="str">
        <f t="shared" si="170"/>
        <v>221099</v>
      </c>
      <c r="V728" s="174">
        <v>3</v>
      </c>
      <c r="W728" s="175">
        <v>3</v>
      </c>
      <c r="X728" s="264" t="str">
        <f t="shared" si="171"/>
        <v>Miscellaneous Debt</v>
      </c>
    </row>
    <row r="729" spans="5:24" x14ac:dyDescent="0.25">
      <c r="E729" s="179" t="s">
        <v>2743</v>
      </c>
      <c r="F729" s="59" t="str">
        <f t="shared" si="156"/>
        <v>241129</v>
      </c>
      <c r="G729" s="180">
        <f t="shared" si="168"/>
        <v>0</v>
      </c>
      <c r="H729" s="59" t="str">
        <f t="shared" si="157"/>
        <v>ADD</v>
      </c>
      <c r="I729" s="59" t="str">
        <f>IF(H729="ADD",VLOOKUP(F729,'SAP Data'!$A$12:$B$1295,2,FALSE),"")</f>
        <v>FRAN TAX - CORNELIUS</v>
      </c>
      <c r="J729" s="59" t="s">
        <v>3471</v>
      </c>
      <c r="K729" s="181" t="str">
        <f t="shared" si="158"/>
        <v>Captured in GL 500179</v>
      </c>
      <c r="L729" s="150" t="s">
        <v>1054</v>
      </c>
      <c r="M729" s="59">
        <f t="shared" si="169"/>
        <v>3</v>
      </c>
      <c r="N729" s="59">
        <f t="shared" si="154"/>
        <v>3</v>
      </c>
      <c r="O729" s="59"/>
      <c r="P729" s="59">
        <f t="shared" si="155"/>
        <v>3</v>
      </c>
      <c r="Q729" s="151" t="str">
        <f>VLOOKUP(L729,'SAP Data'!$A$7:$B$1304,2,FALSE)</f>
        <v>SEC MTN'S 6.52%-2025</v>
      </c>
      <c r="S729" s="165" t="s">
        <v>1083</v>
      </c>
      <c r="T729" s="164" t="s">
        <v>2333</v>
      </c>
      <c r="U729" s="16" t="str">
        <f t="shared" si="170"/>
        <v>221100</v>
      </c>
      <c r="V729" s="174">
        <v>3</v>
      </c>
      <c r="W729" s="175">
        <v>3</v>
      </c>
      <c r="X729" s="264" t="str">
        <f t="shared" si="171"/>
        <v>Miscellaneous Debt</v>
      </c>
    </row>
    <row r="730" spans="5:24" x14ac:dyDescent="0.25">
      <c r="E730" s="179" t="s">
        <v>2744</v>
      </c>
      <c r="F730" s="59" t="str">
        <f t="shared" si="156"/>
        <v>241130</v>
      </c>
      <c r="G730" s="180">
        <f t="shared" si="168"/>
        <v>0</v>
      </c>
      <c r="H730" s="59" t="str">
        <f t="shared" si="157"/>
        <v>ADD</v>
      </c>
      <c r="I730" s="59" t="str">
        <f>IF(H730="ADD",VLOOKUP(F730,'SAP Data'!$A$12:$B$1295,2,FALSE),"")</f>
        <v>FRAN TAX - GRESHAM</v>
      </c>
      <c r="J730" s="59" t="s">
        <v>3471</v>
      </c>
      <c r="K730" s="181" t="str">
        <f t="shared" si="158"/>
        <v>Captured in GL 500179</v>
      </c>
      <c r="L730" s="150" t="s">
        <v>1056</v>
      </c>
      <c r="M730" s="59">
        <f t="shared" si="169"/>
        <v>3</v>
      </c>
      <c r="N730" s="59">
        <f t="shared" si="154"/>
        <v>3</v>
      </c>
      <c r="O730" s="59"/>
      <c r="P730" s="59">
        <f t="shared" si="155"/>
        <v>3</v>
      </c>
      <c r="Q730" s="151" t="str">
        <f>VLOOKUP(L730,'SAP Data'!$A$7:$B$1304,2,FALSE)</f>
        <v>SEC MTN'S 7.05%-2026</v>
      </c>
      <c r="S730" s="165" t="s">
        <v>1085</v>
      </c>
      <c r="T730" s="164" t="s">
        <v>2334</v>
      </c>
      <c r="U730" s="16" t="str">
        <f t="shared" si="170"/>
        <v>221102</v>
      </c>
      <c r="V730" s="174">
        <v>3</v>
      </c>
      <c r="W730" s="175">
        <v>3</v>
      </c>
      <c r="X730" s="264" t="str">
        <f t="shared" si="171"/>
        <v>Miscellaneous Debt</v>
      </c>
    </row>
    <row r="731" spans="5:24" x14ac:dyDescent="0.25">
      <c r="E731" s="179" t="s">
        <v>2746</v>
      </c>
      <c r="F731" s="59" t="str">
        <f t="shared" si="156"/>
        <v>241131</v>
      </c>
      <c r="G731" s="180">
        <f t="shared" si="168"/>
        <v>0</v>
      </c>
      <c r="H731" s="59" t="str">
        <f t="shared" si="157"/>
        <v>ADD</v>
      </c>
      <c r="I731" s="59" t="str">
        <f>IF(H731="ADD",VLOOKUP(F731,'SAP Data'!$A$12:$B$1295,2,FALSE),"")</f>
        <v>FRAN TAX - Gladstone</v>
      </c>
      <c r="J731" s="59" t="s">
        <v>3471</v>
      </c>
      <c r="K731" s="181" t="str">
        <f t="shared" si="158"/>
        <v>Captured in GL 500179</v>
      </c>
      <c r="L731" s="150" t="s">
        <v>1058</v>
      </c>
      <c r="M731" s="59">
        <f t="shared" si="169"/>
        <v>3</v>
      </c>
      <c r="N731" s="59">
        <f t="shared" si="154"/>
        <v>3</v>
      </c>
      <c r="O731" s="59"/>
      <c r="P731" s="59">
        <f t="shared" si="155"/>
        <v>3</v>
      </c>
      <c r="Q731" s="151" t="str">
        <f>VLOOKUP(L731,'SAP Data'!$A$7:$B$1304,2,FALSE)</f>
        <v>SEC MTN'S 7.00%-2027</v>
      </c>
      <c r="S731" s="165" t="s">
        <v>1087</v>
      </c>
      <c r="T731" s="164" t="s">
        <v>2335</v>
      </c>
      <c r="U731" s="16" t="str">
        <f t="shared" si="170"/>
        <v>221104</v>
      </c>
      <c r="V731" s="174">
        <v>3</v>
      </c>
      <c r="W731" s="175">
        <v>3</v>
      </c>
      <c r="X731" s="264" t="str">
        <f t="shared" si="171"/>
        <v>Miscellaneous Debt</v>
      </c>
    </row>
    <row r="732" spans="5:24" x14ac:dyDescent="0.25">
      <c r="E732" s="179" t="s">
        <v>2747</v>
      </c>
      <c r="F732" s="59" t="str">
        <f t="shared" si="156"/>
        <v>241132</v>
      </c>
      <c r="G732" s="180">
        <f t="shared" si="168"/>
        <v>0</v>
      </c>
      <c r="H732" s="59" t="str">
        <f t="shared" si="157"/>
        <v>ADD</v>
      </c>
      <c r="I732" s="59" t="str">
        <f>IF(H732="ADD",VLOOKUP(F732,'SAP Data'!$A$12:$B$1295,2,FALSE),"")</f>
        <v>FRAN TAX - OREGON CI</v>
      </c>
      <c r="J732" s="59" t="s">
        <v>3471</v>
      </c>
      <c r="K732" s="181" t="str">
        <f t="shared" si="158"/>
        <v>Captured in GL 500179</v>
      </c>
      <c r="L732" s="150" t="s">
        <v>1060</v>
      </c>
      <c r="M732" s="59">
        <f t="shared" si="169"/>
        <v>3</v>
      </c>
      <c r="N732" s="59">
        <f t="shared" si="154"/>
        <v>3</v>
      </c>
      <c r="O732" s="59"/>
      <c r="P732" s="59">
        <f t="shared" si="155"/>
        <v>3</v>
      </c>
      <c r="Q732" s="151" t="str">
        <f>VLOOKUP(L732,'SAP Data'!$A$7:$B$1304,2,FALSE)</f>
        <v>SEC MTN'S 6.65%-2027</v>
      </c>
      <c r="S732" s="165" t="s">
        <v>1089</v>
      </c>
      <c r="T732" s="164" t="s">
        <v>2336</v>
      </c>
      <c r="U732" s="16" t="str">
        <f t="shared" si="170"/>
        <v>221105</v>
      </c>
      <c r="V732" s="174">
        <v>3</v>
      </c>
      <c r="W732" s="175">
        <v>3</v>
      </c>
      <c r="X732" s="264" t="str">
        <f t="shared" si="171"/>
        <v>Miscellaneous Debt</v>
      </c>
    </row>
    <row r="733" spans="5:24" x14ac:dyDescent="0.25">
      <c r="E733" s="179" t="s">
        <v>2748</v>
      </c>
      <c r="F733" s="59" t="str">
        <f t="shared" si="156"/>
        <v>241133</v>
      </c>
      <c r="G733" s="180">
        <f t="shared" si="168"/>
        <v>0</v>
      </c>
      <c r="H733" s="59" t="str">
        <f t="shared" si="157"/>
        <v>ADD</v>
      </c>
      <c r="I733" s="59" t="str">
        <f>IF(H733="ADD",VLOOKUP(F733,'SAP Data'!$A$12:$B$1295,2,FALSE),"")</f>
        <v>FRAN TAX - WOOD VILL</v>
      </c>
      <c r="J733" s="59" t="s">
        <v>3471</v>
      </c>
      <c r="K733" s="181" t="str">
        <f t="shared" si="158"/>
        <v>Captured in GL 500179</v>
      </c>
      <c r="L733" s="150" t="s">
        <v>1062</v>
      </c>
      <c r="M733" s="59">
        <f t="shared" si="169"/>
        <v>3</v>
      </c>
      <c r="N733" s="59">
        <f t="shared" si="154"/>
        <v>3</v>
      </c>
      <c r="O733" s="59"/>
      <c r="P733" s="59">
        <f t="shared" si="155"/>
        <v>3</v>
      </c>
      <c r="Q733" s="151" t="str">
        <f>VLOOKUP(L733,'SAP Data'!$A$7:$B$1304,2,FALSE)</f>
        <v>SEC MTN'S 6.60%-2018</v>
      </c>
      <c r="S733" s="165" t="s">
        <v>1091</v>
      </c>
      <c r="T733" s="164" t="s">
        <v>2337</v>
      </c>
      <c r="U733" s="16" t="str">
        <f t="shared" si="170"/>
        <v>221106</v>
      </c>
      <c r="V733" s="174">
        <v>3</v>
      </c>
      <c r="W733" s="175">
        <v>3</v>
      </c>
      <c r="X733" s="264" t="str">
        <f t="shared" si="171"/>
        <v>Miscellaneous Debt</v>
      </c>
    </row>
    <row r="734" spans="5:24" x14ac:dyDescent="0.25">
      <c r="E734" s="179" t="s">
        <v>2749</v>
      </c>
      <c r="F734" s="59" t="str">
        <f t="shared" si="156"/>
        <v>241134</v>
      </c>
      <c r="G734" s="180">
        <f t="shared" si="168"/>
        <v>0</v>
      </c>
      <c r="H734" s="59" t="str">
        <f t="shared" si="157"/>
        <v>ADD</v>
      </c>
      <c r="I734" s="59" t="str">
        <f>IF(H734="ADD",VLOOKUP(F734,'SAP Data'!$A$12:$B$1295,2,FALSE),"")</f>
        <v>FRAN TAX - EUGENE</v>
      </c>
      <c r="J734" s="59" t="s">
        <v>3471</v>
      </c>
      <c r="K734" s="181" t="str">
        <f t="shared" si="158"/>
        <v>Captured in GL 500179</v>
      </c>
      <c r="L734" s="150" t="s">
        <v>1064</v>
      </c>
      <c r="M734" s="59">
        <f t="shared" si="169"/>
        <v>3</v>
      </c>
      <c r="N734" s="59">
        <f t="shared" si="154"/>
        <v>3</v>
      </c>
      <c r="O734" s="59"/>
      <c r="P734" s="59">
        <f t="shared" si="155"/>
        <v>3</v>
      </c>
      <c r="Q734" s="151" t="str">
        <f>VLOOKUP(L734,'SAP Data'!$A$7:$B$1304,2,FALSE)</f>
        <v>SEC MTN'S 6.65%-2028</v>
      </c>
      <c r="S734" s="165" t="s">
        <v>1093</v>
      </c>
      <c r="T734" s="164" t="s">
        <v>2338</v>
      </c>
      <c r="U734" s="16" t="str">
        <f t="shared" si="170"/>
        <v>221107</v>
      </c>
      <c r="V734" s="174">
        <v>3</v>
      </c>
      <c r="W734" s="175">
        <v>3</v>
      </c>
      <c r="X734" s="264" t="str">
        <f t="shared" si="171"/>
        <v>Miscellaneous Debt</v>
      </c>
    </row>
    <row r="735" spans="5:24" x14ac:dyDescent="0.25">
      <c r="E735" s="179" t="s">
        <v>2750</v>
      </c>
      <c r="F735" s="59" t="str">
        <f t="shared" si="156"/>
        <v>241135</v>
      </c>
      <c r="G735" s="180">
        <f t="shared" si="168"/>
        <v>0</v>
      </c>
      <c r="H735" s="59" t="str">
        <f t="shared" si="157"/>
        <v>ADD</v>
      </c>
      <c r="I735" s="59" t="str">
        <f>IF(H735="ADD",VLOOKUP(F735,'SAP Data'!$A$12:$B$1295,2,FALSE),"")</f>
        <v>FRAN TAX - SPRINGFIE</v>
      </c>
      <c r="J735" s="59" t="s">
        <v>3471</v>
      </c>
      <c r="K735" s="181" t="str">
        <f t="shared" si="158"/>
        <v>Captured in GL 500179</v>
      </c>
      <c r="L735" s="150" t="s">
        <v>1066</v>
      </c>
      <c r="M735" s="59">
        <f t="shared" si="169"/>
        <v>3</v>
      </c>
      <c r="N735" s="59">
        <f t="shared" si="154"/>
        <v>3</v>
      </c>
      <c r="O735" s="59"/>
      <c r="P735" s="59">
        <f t="shared" si="155"/>
        <v>3</v>
      </c>
      <c r="Q735" s="151" t="str">
        <f>VLOOKUP(L735,'SAP Data'!$A$7:$B$1304,2,FALSE)</f>
        <v>SEC MTN'S 7.63%-2019</v>
      </c>
      <c r="S735" s="165" t="s">
        <v>1095</v>
      </c>
      <c r="T735" s="164" t="s">
        <v>2339</v>
      </c>
      <c r="U735" s="16" t="str">
        <f t="shared" si="170"/>
        <v>221108</v>
      </c>
      <c r="V735" s="174">
        <v>3</v>
      </c>
      <c r="W735" s="175">
        <v>3</v>
      </c>
      <c r="X735" s="264" t="str">
        <f t="shared" si="171"/>
        <v>Miscellaneous Debt</v>
      </c>
    </row>
    <row r="736" spans="5:24" x14ac:dyDescent="0.25">
      <c r="E736" s="179" t="s">
        <v>2751</v>
      </c>
      <c r="F736" s="59" t="str">
        <f t="shared" si="156"/>
        <v>241136</v>
      </c>
      <c r="G736" s="180">
        <f t="shared" si="168"/>
        <v>0</v>
      </c>
      <c r="H736" s="59" t="str">
        <f t="shared" si="157"/>
        <v>ADD</v>
      </c>
      <c r="I736" s="59" t="str">
        <f>IF(H736="ADD",VLOOKUP(F736,'SAP Data'!$A$12:$B$1295,2,FALSE),"")</f>
        <v>FRAN TAX - THE DALLE</v>
      </c>
      <c r="J736" s="59" t="s">
        <v>3471</v>
      </c>
      <c r="K736" s="181" t="str">
        <f t="shared" si="158"/>
        <v>Captured in GL 500179</v>
      </c>
      <c r="L736" s="150" t="s">
        <v>1068</v>
      </c>
      <c r="M736" s="59">
        <f t="shared" si="169"/>
        <v>3</v>
      </c>
      <c r="N736" s="59">
        <f t="shared" si="154"/>
        <v>3</v>
      </c>
      <c r="O736" s="59"/>
      <c r="P736" s="59">
        <f t="shared" si="155"/>
        <v>3</v>
      </c>
      <c r="Q736" s="151" t="str">
        <f>VLOOKUP(L736,'SAP Data'!$A$7:$B$1304,2,FALSE)</f>
        <v>SEC MTN'S 7.74%-2030</v>
      </c>
      <c r="S736" s="165" t="s">
        <v>1097</v>
      </c>
      <c r="T736" s="164" t="s">
        <v>2340</v>
      </c>
      <c r="U736" s="16" t="str">
        <f t="shared" si="170"/>
        <v>221109</v>
      </c>
      <c r="V736" s="174">
        <v>3</v>
      </c>
      <c r="W736" s="175">
        <v>3</v>
      </c>
      <c r="X736" s="264" t="str">
        <f t="shared" si="171"/>
        <v>Miscellaneous Debt</v>
      </c>
    </row>
    <row r="737" spans="5:24" x14ac:dyDescent="0.25">
      <c r="E737" s="179" t="s">
        <v>2752</v>
      </c>
      <c r="F737" s="59" t="str">
        <f t="shared" si="156"/>
        <v>241137</v>
      </c>
      <c r="G737" s="180">
        <f t="shared" si="168"/>
        <v>0</v>
      </c>
      <c r="H737" s="59" t="str">
        <f t="shared" si="157"/>
        <v>ADD</v>
      </c>
      <c r="I737" s="59" t="str">
        <f>IF(H737="ADD",VLOOKUP(F737,'SAP Data'!$A$12:$B$1295,2,FALSE),"")</f>
        <v>FRAN TAX - TURNER</v>
      </c>
      <c r="J737" s="59" t="s">
        <v>3471</v>
      </c>
      <c r="K737" s="181" t="str">
        <f t="shared" si="158"/>
        <v>Captured in GL 500179</v>
      </c>
      <c r="L737" s="150" t="s">
        <v>1070</v>
      </c>
      <c r="M737" s="59">
        <f t="shared" si="169"/>
        <v>3</v>
      </c>
      <c r="N737" s="59">
        <f t="shared" si="154"/>
        <v>3</v>
      </c>
      <c r="O737" s="59"/>
      <c r="P737" s="59">
        <f t="shared" si="155"/>
        <v>3</v>
      </c>
      <c r="Q737" s="151" t="str">
        <f>VLOOKUP(L737,'SAP Data'!$A$7:$B$1304,2,FALSE)</f>
        <v>SEC MTN'S 7.85%-2030</v>
      </c>
      <c r="S737" s="165" t="s">
        <v>1099</v>
      </c>
      <c r="T737" s="164" t="s">
        <v>2341</v>
      </c>
      <c r="U737" s="16" t="str">
        <f t="shared" si="170"/>
        <v>221110</v>
      </c>
      <c r="V737" s="174">
        <v>3</v>
      </c>
      <c r="W737" s="175">
        <v>3</v>
      </c>
      <c r="X737" s="264" t="str">
        <f t="shared" si="171"/>
        <v>Miscellaneous Debt</v>
      </c>
    </row>
    <row r="738" spans="5:24" x14ac:dyDescent="0.25">
      <c r="E738" s="179" t="s">
        <v>2753</v>
      </c>
      <c r="F738" s="59" t="str">
        <f t="shared" si="156"/>
        <v>241139</v>
      </c>
      <c r="G738" s="180">
        <f t="shared" si="168"/>
        <v>0</v>
      </c>
      <c r="H738" s="59" t="str">
        <f t="shared" si="157"/>
        <v>ADD</v>
      </c>
      <c r="I738" s="59" t="str">
        <f>IF(H738="ADD",VLOOKUP(F738,'SAP Data'!$A$12:$B$1295,2,FALSE),"")</f>
        <v>FRAN TAX - ST HELENS</v>
      </c>
      <c r="J738" s="59" t="s">
        <v>3471</v>
      </c>
      <c r="K738" s="181" t="str">
        <f t="shared" si="158"/>
        <v>Captured in GL 500179</v>
      </c>
      <c r="L738" s="150" t="s">
        <v>1072</v>
      </c>
      <c r="M738" s="59">
        <f t="shared" si="169"/>
        <v>3</v>
      </c>
      <c r="N738" s="59">
        <f t="shared" si="154"/>
        <v>3</v>
      </c>
      <c r="O738" s="59"/>
      <c r="P738" s="59">
        <f t="shared" si="155"/>
        <v>3</v>
      </c>
      <c r="Q738" s="151" t="str">
        <f>VLOOKUP(L738,'SAP Data'!$A$7:$B$1304,2,FALSE)</f>
        <v>SEC MTN'S 7.72%-2025</v>
      </c>
      <c r="S738" s="165" t="s">
        <v>1101</v>
      </c>
      <c r="T738" s="164" t="s">
        <v>2342</v>
      </c>
      <c r="U738" s="16" t="str">
        <f t="shared" si="170"/>
        <v>221112</v>
      </c>
      <c r="V738" s="174">
        <v>3</v>
      </c>
      <c r="W738" s="175">
        <v>3</v>
      </c>
      <c r="X738" s="264" t="str">
        <f t="shared" si="171"/>
        <v>Miscellaneous Debt</v>
      </c>
    </row>
    <row r="739" spans="5:24" x14ac:dyDescent="0.25">
      <c r="E739" s="179" t="s">
        <v>2755</v>
      </c>
      <c r="F739" s="59" t="str">
        <f t="shared" si="156"/>
        <v>241140</v>
      </c>
      <c r="G739" s="180">
        <f t="shared" si="168"/>
        <v>0</v>
      </c>
      <c r="H739" s="59" t="str">
        <f t="shared" si="157"/>
        <v>ADD</v>
      </c>
      <c r="I739" s="59" t="str">
        <f>IF(H739="ADD",VLOOKUP(F739,'SAP Data'!$A$12:$B$1295,2,FALSE),"")</f>
        <v>FRAN TAX - SCAPPOOSE</v>
      </c>
      <c r="J739" s="59" t="s">
        <v>3471</v>
      </c>
      <c r="K739" s="181" t="str">
        <f t="shared" si="158"/>
        <v>Captured in GL 500179</v>
      </c>
      <c r="L739" s="150" t="s">
        <v>1074</v>
      </c>
      <c r="M739" s="59">
        <f t="shared" si="169"/>
        <v>3</v>
      </c>
      <c r="N739" s="59">
        <f t="shared" si="154"/>
        <v>3</v>
      </c>
      <c r="O739" s="59"/>
      <c r="P739" s="59">
        <f t="shared" si="155"/>
        <v>3</v>
      </c>
      <c r="Q739" s="151" t="str">
        <f>VLOOKUP(L739,'SAP Data'!$A$7:$B$1304,2,FALSE)</f>
        <v>SEC MTN'S 5.82%-2032</v>
      </c>
      <c r="S739" s="165" t="s">
        <v>2343</v>
      </c>
      <c r="T739" s="164" t="s">
        <v>2344</v>
      </c>
      <c r="U739" s="16" t="str">
        <f t="shared" si="170"/>
        <v>221113</v>
      </c>
      <c r="V739" s="174">
        <v>3</v>
      </c>
      <c r="W739" s="175" t="s">
        <v>3741</v>
      </c>
      <c r="X739" s="264" t="str">
        <f t="shared" si="171"/>
        <v>Miscellaneous Debt</v>
      </c>
    </row>
    <row r="740" spans="5:24" x14ac:dyDescent="0.25">
      <c r="E740" s="179" t="s">
        <v>2756</v>
      </c>
      <c r="F740" s="59" t="str">
        <f t="shared" si="156"/>
        <v>241141</v>
      </c>
      <c r="G740" s="180">
        <f t="shared" si="168"/>
        <v>0</v>
      </c>
      <c r="H740" s="59" t="str">
        <f t="shared" si="157"/>
        <v>ADD</v>
      </c>
      <c r="I740" s="59" t="str">
        <f>IF(H740="ADD",VLOOKUP(F740,'SAP Data'!$A$12:$B$1295,2,FALSE),"")</f>
        <v>FRAN TAX - TIGARD</v>
      </c>
      <c r="J740" s="59" t="s">
        <v>3471</v>
      </c>
      <c r="K740" s="181" t="str">
        <f t="shared" si="158"/>
        <v>Captured in GL 500179</v>
      </c>
      <c r="L740" s="150" t="s">
        <v>1076</v>
      </c>
      <c r="M740" s="59">
        <f t="shared" si="169"/>
        <v>3</v>
      </c>
      <c r="N740" s="59">
        <f t="shared" si="154"/>
        <v>3</v>
      </c>
      <c r="O740" s="59"/>
      <c r="P740" s="59">
        <f t="shared" si="155"/>
        <v>3</v>
      </c>
      <c r="Q740" s="151" t="str">
        <f>VLOOKUP(L740,'SAP Data'!$A$7:$B$1304,2,FALSE)</f>
        <v>SEC MTN'S 5.66%-2033</v>
      </c>
      <c r="S740" s="165" t="s">
        <v>3632</v>
      </c>
      <c r="T740" s="164" t="s">
        <v>3633</v>
      </c>
      <c r="U740" s="16" t="str">
        <f t="shared" si="170"/>
        <v>221114</v>
      </c>
      <c r="V740" s="174">
        <v>3</v>
      </c>
      <c r="W740" s="175" t="s">
        <v>3741</v>
      </c>
      <c r="X740" s="264" t="str">
        <f t="shared" si="171"/>
        <v>Miscellaneous Debt</v>
      </c>
    </row>
    <row r="741" spans="5:24" x14ac:dyDescent="0.25">
      <c r="E741" s="179" t="s">
        <v>2757</v>
      </c>
      <c r="F741" s="59" t="str">
        <f t="shared" si="156"/>
        <v>241142</v>
      </c>
      <c r="G741" s="180">
        <f t="shared" si="168"/>
        <v>0</v>
      </c>
      <c r="H741" s="59" t="str">
        <f t="shared" si="157"/>
        <v>ADD</v>
      </c>
      <c r="I741" s="59" t="str">
        <f>IF(H741="ADD",VLOOKUP(F741,'SAP Data'!$A$12:$B$1295,2,FALSE),"")</f>
        <v>FRAN TAX - SWEET HOM</v>
      </c>
      <c r="J741" s="59" t="s">
        <v>3471</v>
      </c>
      <c r="K741" s="181" t="str">
        <f t="shared" si="158"/>
        <v>Captured in GL 500179</v>
      </c>
      <c r="L741" s="150" t="s">
        <v>1078</v>
      </c>
      <c r="M741" s="59">
        <f t="shared" si="169"/>
        <v>3</v>
      </c>
      <c r="N741" s="59">
        <f t="shared" si="154"/>
        <v>3</v>
      </c>
      <c r="O741" s="59"/>
      <c r="P741" s="59">
        <f t="shared" si="155"/>
        <v>3</v>
      </c>
      <c r="Q741" s="151" t="str">
        <f>VLOOKUP(L741,'SAP Data'!$A$7:$B$1304,2,FALSE)</f>
        <v>SEC MTN'S 5.62%-2023</v>
      </c>
      <c r="S741" s="165" t="s">
        <v>3634</v>
      </c>
      <c r="T741" s="164" t="s">
        <v>3635</v>
      </c>
      <c r="U741" s="16" t="str">
        <f t="shared" si="170"/>
        <v>221115</v>
      </c>
      <c r="V741" s="174">
        <v>3</v>
      </c>
      <c r="W741" s="175" t="s">
        <v>3741</v>
      </c>
      <c r="X741" s="264" t="str">
        <f t="shared" si="171"/>
        <v>Miscellaneous Debt</v>
      </c>
    </row>
    <row r="742" spans="5:24" x14ac:dyDescent="0.25">
      <c r="E742" s="179" t="s">
        <v>2758</v>
      </c>
      <c r="F742" s="59" t="str">
        <f t="shared" si="156"/>
        <v>241145</v>
      </c>
      <c r="G742" s="180">
        <f t="shared" si="168"/>
        <v>0</v>
      </c>
      <c r="H742" s="59" t="str">
        <f t="shared" si="157"/>
        <v>ADD</v>
      </c>
      <c r="I742" s="59" t="str">
        <f>IF(H742="ADD",VLOOKUP(F742,'SAP Data'!$A$12:$B$1295,2,FALSE),"")</f>
        <v>FRAN TAX - HOOD RIVE</v>
      </c>
      <c r="J742" s="59" t="s">
        <v>3471</v>
      </c>
      <c r="K742" s="181" t="str">
        <f t="shared" si="158"/>
        <v>Captured in GL 500179</v>
      </c>
      <c r="L742" s="150" t="s">
        <v>1080</v>
      </c>
      <c r="M742" s="59">
        <f t="shared" si="169"/>
        <v>3</v>
      </c>
      <c r="N742" s="59">
        <f t="shared" si="154"/>
        <v>3</v>
      </c>
      <c r="O742" s="59"/>
      <c r="P742" s="59">
        <f t="shared" si="155"/>
        <v>3</v>
      </c>
      <c r="Q742" s="151" t="str">
        <f>VLOOKUP(L742,'SAP Data'!$A$7:$B$1304,2,FALSE)</f>
        <v>SEC MTN'S 4.70%-2015</v>
      </c>
      <c r="S742" s="165" t="s">
        <v>2345</v>
      </c>
      <c r="T742" s="164">
        <v>500156</v>
      </c>
      <c r="U742" s="16" t="str">
        <f t="shared" si="170"/>
        <v/>
      </c>
      <c r="V742" s="174" t="s">
        <v>3741</v>
      </c>
      <c r="W742" s="175" t="s">
        <v>3741</v>
      </c>
      <c r="X742" s="264" t="e">
        <f t="shared" si="171"/>
        <v>#N/A</v>
      </c>
    </row>
    <row r="743" spans="5:24" x14ac:dyDescent="0.25">
      <c r="E743" s="179" t="s">
        <v>2760</v>
      </c>
      <c r="F743" s="59" t="str">
        <f t="shared" si="156"/>
        <v>241146</v>
      </c>
      <c r="G743" s="180">
        <f t="shared" si="168"/>
        <v>0</v>
      </c>
      <c r="H743" s="59" t="str">
        <f t="shared" si="157"/>
        <v>ADD</v>
      </c>
      <c r="I743" s="59" t="str">
        <f>IF(H743="ADD",VLOOKUP(F743,'SAP Data'!$A$12:$B$1295,2,FALSE),"")</f>
        <v>FRAN TAX - STAYTON</v>
      </c>
      <c r="J743" s="59" t="s">
        <v>3471</v>
      </c>
      <c r="K743" s="181" t="str">
        <f t="shared" si="158"/>
        <v>Captured in GL 500179</v>
      </c>
      <c r="L743" s="150" t="s">
        <v>1082</v>
      </c>
      <c r="M743" s="59">
        <f t="shared" si="169"/>
        <v>3</v>
      </c>
      <c r="N743" s="59">
        <f t="shared" si="154"/>
        <v>3</v>
      </c>
      <c r="O743" s="59"/>
      <c r="P743" s="59">
        <f t="shared" si="155"/>
        <v>3</v>
      </c>
      <c r="Q743" s="151" t="str">
        <f>VLOOKUP(L743,'SAP Data'!$A$7:$B$1304,2,FALSE)</f>
        <v>SEC MTN'S 5.25%-2035</v>
      </c>
      <c r="S743" s="165" t="s">
        <v>2347</v>
      </c>
      <c r="T743" s="164">
        <v>500168</v>
      </c>
      <c r="U743" s="16" t="str">
        <f t="shared" si="170"/>
        <v/>
      </c>
      <c r="V743" s="174" t="s">
        <v>3741</v>
      </c>
      <c r="W743" s="175" t="s">
        <v>3741</v>
      </c>
      <c r="X743" s="264" t="e">
        <f t="shared" si="171"/>
        <v>#N/A</v>
      </c>
    </row>
    <row r="744" spans="5:24" x14ac:dyDescent="0.25">
      <c r="E744" s="179" t="s">
        <v>2762</v>
      </c>
      <c r="F744" s="59" t="str">
        <f t="shared" si="156"/>
        <v>241147</v>
      </c>
      <c r="G744" s="180">
        <f t="shared" si="168"/>
        <v>0</v>
      </c>
      <c r="H744" s="59" t="str">
        <f t="shared" si="157"/>
        <v>ADD</v>
      </c>
      <c r="I744" s="59" t="str">
        <f>IF(H744="ADD",VLOOKUP(F744,'SAP Data'!$A$12:$B$1295,2,FALSE),"")</f>
        <v>FRAN TAX - AUMSVILLE</v>
      </c>
      <c r="J744" s="59" t="s">
        <v>3471</v>
      </c>
      <c r="K744" s="181" t="str">
        <f t="shared" si="158"/>
        <v>Captured in GL 500179</v>
      </c>
      <c r="L744" s="150" t="s">
        <v>1084</v>
      </c>
      <c r="M744" s="59">
        <f t="shared" si="169"/>
        <v>3</v>
      </c>
      <c r="N744" s="59">
        <f t="shared" si="154"/>
        <v>3</v>
      </c>
      <c r="O744" s="59"/>
      <c r="P744" s="59">
        <f t="shared" si="155"/>
        <v>3</v>
      </c>
      <c r="Q744" s="151" t="str">
        <f>VLOOKUP(L744,'SAP Data'!$A$7:$B$1304,2,FALSE)</f>
        <v>SEC MTN'S 5.37%-2020</v>
      </c>
      <c r="S744" s="165" t="s">
        <v>1103</v>
      </c>
      <c r="T744" s="164" t="s">
        <v>1104</v>
      </c>
      <c r="U744" s="16" t="str">
        <f t="shared" si="170"/>
        <v>231002</v>
      </c>
      <c r="V744" s="174">
        <v>3</v>
      </c>
      <c r="W744" s="175">
        <v>3</v>
      </c>
      <c r="X744" s="264" t="str">
        <f t="shared" si="171"/>
        <v>Miscellaneous Debt</v>
      </c>
    </row>
    <row r="745" spans="5:24" x14ac:dyDescent="0.25">
      <c r="E745" s="179" t="s">
        <v>2763</v>
      </c>
      <c r="F745" s="59" t="str">
        <f t="shared" si="156"/>
        <v>241152</v>
      </c>
      <c r="G745" s="180">
        <f t="shared" si="168"/>
        <v>0</v>
      </c>
      <c r="H745" s="59" t="str">
        <f t="shared" si="157"/>
        <v>ADD</v>
      </c>
      <c r="I745" s="59" t="str">
        <f>IF(H745="ADD",VLOOKUP(F745,'SAP Data'!$A$12:$B$1295,2,FALSE),"")</f>
        <v>FRAN TAX - JUNCTION</v>
      </c>
      <c r="J745" s="59" t="s">
        <v>3471</v>
      </c>
      <c r="K745" s="181" t="str">
        <f t="shared" si="158"/>
        <v>Captured in GL 500179</v>
      </c>
      <c r="L745" s="150" t="s">
        <v>1086</v>
      </c>
      <c r="M745" s="59">
        <f t="shared" si="169"/>
        <v>3</v>
      </c>
      <c r="N745" s="59">
        <f t="shared" ref="N745:N810" si="172">IFERROR(M745,"ADD")</f>
        <v>3</v>
      </c>
      <c r="O745" s="59"/>
      <c r="P745" s="59">
        <f t="shared" ref="P745:P810" si="173">IF(O745&gt;0,O745,N745)</f>
        <v>3</v>
      </c>
      <c r="Q745" s="151" t="str">
        <f>VLOOKUP(L745,'SAP Data'!$A$7:$B$1304,2,FALSE)</f>
        <v>SEC MTN'S3.176%-2021</v>
      </c>
      <c r="S745" s="165" t="s">
        <v>2349</v>
      </c>
      <c r="T745" s="164" t="s">
        <v>2350</v>
      </c>
      <c r="U745" s="16" t="str">
        <f t="shared" si="170"/>
        <v>231003</v>
      </c>
      <c r="V745" s="174">
        <v>3</v>
      </c>
      <c r="W745" s="175" t="s">
        <v>3741</v>
      </c>
      <c r="X745" s="264" t="str">
        <f t="shared" si="171"/>
        <v>Miscellaneous Debt</v>
      </c>
    </row>
    <row r="746" spans="5:24" x14ac:dyDescent="0.25">
      <c r="E746" s="179" t="s">
        <v>2764</v>
      </c>
      <c r="F746" s="59" t="str">
        <f t="shared" si="156"/>
        <v>241153</v>
      </c>
      <c r="G746" s="180">
        <f t="shared" si="168"/>
        <v>0</v>
      </c>
      <c r="H746" s="59" t="str">
        <f t="shared" si="157"/>
        <v>ADD</v>
      </c>
      <c r="I746" s="59" t="str">
        <f>IF(H746="ADD",VLOOKUP(F746,'SAP Data'!$A$12:$B$1295,2,FALSE),"")</f>
        <v>FRAN TAX - COTTAGE G</v>
      </c>
      <c r="J746" s="59" t="s">
        <v>3471</v>
      </c>
      <c r="K746" s="181" t="str">
        <f t="shared" si="158"/>
        <v>Captured in GL 500179</v>
      </c>
      <c r="L746" s="150" t="s">
        <v>1088</v>
      </c>
      <c r="M746" s="59">
        <f t="shared" si="169"/>
        <v>3</v>
      </c>
      <c r="N746" s="59">
        <f t="shared" si="172"/>
        <v>3</v>
      </c>
      <c r="O746" s="59"/>
      <c r="P746" s="59">
        <f t="shared" si="173"/>
        <v>3</v>
      </c>
      <c r="Q746" s="151" t="str">
        <f>VLOOKUP(L746,'SAP Data'!$A$7:$B$1304,2,FALSE)</f>
        <v>PRVT BOND 4.00%-2042</v>
      </c>
      <c r="S746" s="165" t="s">
        <v>2351</v>
      </c>
      <c r="T746" s="164" t="s">
        <v>3636</v>
      </c>
      <c r="U746" s="16" t="str">
        <f t="shared" si="170"/>
        <v>001107</v>
      </c>
      <c r="V746" s="174" t="s">
        <v>3741</v>
      </c>
      <c r="W746" s="175" t="s">
        <v>3741</v>
      </c>
      <c r="X746" s="264" t="e">
        <f t="shared" si="171"/>
        <v>#N/A</v>
      </c>
    </row>
    <row r="747" spans="5:24" x14ac:dyDescent="0.25">
      <c r="E747" s="179" t="s">
        <v>2765</v>
      </c>
      <c r="F747" s="59" t="str">
        <f t="shared" si="156"/>
        <v>241154</v>
      </c>
      <c r="G747" s="180">
        <f t="shared" si="168"/>
        <v>0</v>
      </c>
      <c r="H747" s="59" t="str">
        <f t="shared" si="157"/>
        <v>ADD</v>
      </c>
      <c r="I747" s="59" t="str">
        <f>IF(H747="ADD",VLOOKUP(F747,'SAP Data'!$A$12:$B$1295,2,FALSE),"")</f>
        <v>FRAN TAX - CRESWELL</v>
      </c>
      <c r="J747" s="59" t="s">
        <v>3471</v>
      </c>
      <c r="K747" s="181" t="str">
        <f t="shared" si="158"/>
        <v>Captured in GL 500179</v>
      </c>
      <c r="L747" s="150" t="s">
        <v>1090</v>
      </c>
      <c r="M747" s="59">
        <f t="shared" si="169"/>
        <v>3</v>
      </c>
      <c r="N747" s="59">
        <f t="shared" si="172"/>
        <v>3</v>
      </c>
      <c r="O747" s="59"/>
      <c r="P747" s="59">
        <f t="shared" si="173"/>
        <v>3</v>
      </c>
      <c r="Q747" s="151" t="str">
        <f>VLOOKUP(L747,'SAP Data'!$A$7:$B$1304,2,FALSE)</f>
        <v>SEC MTN'S3.542%-2023</v>
      </c>
      <c r="S747" s="165" t="s">
        <v>3637</v>
      </c>
      <c r="T747" s="164" t="s">
        <v>3638</v>
      </c>
      <c r="U747" s="16" t="str">
        <f t="shared" si="170"/>
        <v>243600</v>
      </c>
      <c r="V747" s="174">
        <v>5</v>
      </c>
      <c r="W747" s="175">
        <v>5</v>
      </c>
      <c r="X747" s="264" t="str">
        <f t="shared" si="171"/>
        <v>Deferred Liabilities</v>
      </c>
    </row>
    <row r="748" spans="5:24" x14ac:dyDescent="0.25">
      <c r="E748" s="179" t="s">
        <v>2766</v>
      </c>
      <c r="F748" s="59" t="str">
        <f t="shared" si="156"/>
        <v>241155</v>
      </c>
      <c r="G748" s="180">
        <f t="shared" si="168"/>
        <v>0</v>
      </c>
      <c r="H748" s="59" t="str">
        <f t="shared" si="157"/>
        <v>ADD</v>
      </c>
      <c r="I748" s="59" t="str">
        <f>IF(H748="ADD",VLOOKUP(F748,'SAP Data'!$A$12:$B$1295,2,FALSE),"")</f>
        <v>FRAN TAX - COLUMBIA</v>
      </c>
      <c r="J748" s="59" t="s">
        <v>3471</v>
      </c>
      <c r="K748" s="181" t="str">
        <f t="shared" si="158"/>
        <v>Captured in GL 500179</v>
      </c>
      <c r="L748" s="150" t="s">
        <v>1092</v>
      </c>
      <c r="M748" s="59">
        <f t="shared" si="169"/>
        <v>3</v>
      </c>
      <c r="N748" s="59">
        <f t="shared" si="172"/>
        <v>3</v>
      </c>
      <c r="O748" s="59"/>
      <c r="P748" s="59">
        <f t="shared" si="173"/>
        <v>3</v>
      </c>
      <c r="Q748" s="151" t="str">
        <f>VLOOKUP(L748,'SAP Data'!$A$7:$B$1304,2,FALSE)</f>
        <v>SEC MTN'S1.54%-2018</v>
      </c>
      <c r="S748" s="165" t="s">
        <v>2351</v>
      </c>
      <c r="T748" s="164">
        <v>500169</v>
      </c>
      <c r="U748" s="16" t="str">
        <f t="shared" si="170"/>
        <v/>
      </c>
      <c r="V748" s="174" t="s">
        <v>3741</v>
      </c>
      <c r="W748" s="175" t="s">
        <v>3741</v>
      </c>
      <c r="X748" s="264" t="e">
        <f t="shared" si="171"/>
        <v>#N/A</v>
      </c>
    </row>
    <row r="749" spans="5:24" x14ac:dyDescent="0.25">
      <c r="E749" s="179" t="s">
        <v>2768</v>
      </c>
      <c r="F749" s="59" t="str">
        <f t="shared" si="156"/>
        <v>241156</v>
      </c>
      <c r="G749" s="180">
        <f t="shared" si="168"/>
        <v>0</v>
      </c>
      <c r="H749" s="59" t="str">
        <f t="shared" si="157"/>
        <v>ADD</v>
      </c>
      <c r="I749" s="59" t="str">
        <f>IF(H749="ADD",VLOOKUP(F749,'SAP Data'!$A$12:$B$1295,2,FALSE),"")</f>
        <v>FRAN TAX - PHILOMATH</v>
      </c>
      <c r="J749" s="59" t="s">
        <v>3471</v>
      </c>
      <c r="K749" s="181" t="str">
        <f t="shared" si="158"/>
        <v>Captured in GL 500179</v>
      </c>
      <c r="L749" s="150" t="s">
        <v>1094</v>
      </c>
      <c r="M749" s="59">
        <f t="shared" si="169"/>
        <v>3</v>
      </c>
      <c r="N749" s="59">
        <f t="shared" si="172"/>
        <v>3</v>
      </c>
      <c r="O749" s="59"/>
      <c r="P749" s="59">
        <f t="shared" si="173"/>
        <v>3</v>
      </c>
      <c r="Q749" s="151" t="str">
        <f>VLOOKUP(L749,'SAP Data'!$A$7:$B$1304,2,FALSE)</f>
        <v>SEC MTN'S3.21%-2026</v>
      </c>
      <c r="S749" s="165" t="s">
        <v>988</v>
      </c>
      <c r="T749" s="164" t="s">
        <v>1106</v>
      </c>
      <c r="U749" s="16" t="str">
        <f t="shared" si="170"/>
        <v>174000</v>
      </c>
      <c r="V749" s="174">
        <v>23</v>
      </c>
      <c r="W749" s="175">
        <v>3</v>
      </c>
      <c r="X749" s="264" t="str">
        <f t="shared" si="171"/>
        <v>Other Deferred Debits</v>
      </c>
    </row>
    <row r="750" spans="5:24" x14ac:dyDescent="0.25">
      <c r="E750" s="179" t="s">
        <v>2769</v>
      </c>
      <c r="F750" s="59" t="str">
        <f t="shared" si="156"/>
        <v>241158</v>
      </c>
      <c r="G750" s="180">
        <f t="shared" si="168"/>
        <v>0</v>
      </c>
      <c r="H750" s="59" t="str">
        <f t="shared" si="157"/>
        <v>ADD</v>
      </c>
      <c r="I750" s="59" t="str">
        <f>IF(H750="ADD",VLOOKUP(F750,'SAP Data'!$A$12:$B$1295,2,FALSE),"")</f>
        <v>FRAN TAX - DONALD</v>
      </c>
      <c r="J750" s="59" t="s">
        <v>3471</v>
      </c>
      <c r="K750" s="181" t="str">
        <f t="shared" si="158"/>
        <v>Captured in GL 500179</v>
      </c>
      <c r="L750" s="150" t="s">
        <v>1096</v>
      </c>
      <c r="M750" s="59">
        <f t="shared" si="169"/>
        <v>3</v>
      </c>
      <c r="N750" s="59">
        <f t="shared" si="172"/>
        <v>3</v>
      </c>
      <c r="O750" s="59"/>
      <c r="P750" s="59">
        <f t="shared" si="173"/>
        <v>3</v>
      </c>
      <c r="Q750" s="151" t="str">
        <f>VLOOKUP(L750,'SAP Data'!$A$7:$B$1304,2,FALSE)</f>
        <v>SEC MTN'S4.13%-2046</v>
      </c>
      <c r="S750" s="165" t="s">
        <v>1047</v>
      </c>
      <c r="T750" s="164" t="s">
        <v>1108</v>
      </c>
      <c r="U750" s="16" t="str">
        <f t="shared" si="170"/>
        <v>239001</v>
      </c>
      <c r="V750" s="174">
        <v>3</v>
      </c>
      <c r="W750" s="175">
        <v>3</v>
      </c>
      <c r="X750" s="264" t="str">
        <f t="shared" si="171"/>
        <v>Miscellaneous Debt</v>
      </c>
    </row>
    <row r="751" spans="5:24" x14ac:dyDescent="0.25">
      <c r="E751" s="179" t="s">
        <v>2770</v>
      </c>
      <c r="F751" s="59" t="str">
        <f t="shared" si="156"/>
        <v>241159</v>
      </c>
      <c r="G751" s="180">
        <f t="shared" si="168"/>
        <v>0</v>
      </c>
      <c r="H751" s="59" t="str">
        <f t="shared" si="157"/>
        <v>ADD</v>
      </c>
      <c r="I751" s="59" t="str">
        <f>IF(H751="ADD",VLOOKUP(F751,'SAP Data'!$A$12:$B$1295,2,FALSE),"")</f>
        <v>FRAN TAX - MCMINNVIL</v>
      </c>
      <c r="J751" s="59" t="s">
        <v>3471</v>
      </c>
      <c r="K751" s="181" t="str">
        <f t="shared" si="158"/>
        <v>Captured in GL 500179</v>
      </c>
      <c r="L751" s="150" t="s">
        <v>1098</v>
      </c>
      <c r="M751" s="59">
        <f t="shared" si="169"/>
        <v>3</v>
      </c>
      <c r="N751" s="59">
        <f t="shared" si="172"/>
        <v>3</v>
      </c>
      <c r="O751" s="59"/>
      <c r="P751" s="59">
        <f t="shared" si="173"/>
        <v>3</v>
      </c>
      <c r="Q751" s="151" t="str">
        <f>VLOOKUP(L751,'SAP Data'!$A$7:$B$1304,2,FALSE)</f>
        <v>SEC MTN'S2.822%-2027</v>
      </c>
      <c r="S751" s="165" t="s">
        <v>1110</v>
      </c>
      <c r="T751" s="164">
        <v>500170</v>
      </c>
      <c r="U751" s="16" t="str">
        <f t="shared" si="170"/>
        <v/>
      </c>
      <c r="V751" s="174" t="s">
        <v>3741</v>
      </c>
      <c r="W751" s="175" t="s">
        <v>3741</v>
      </c>
      <c r="X751" s="264" t="e">
        <f t="shared" si="171"/>
        <v>#N/A</v>
      </c>
    </row>
    <row r="752" spans="5:24" x14ac:dyDescent="0.25">
      <c r="E752" s="179" t="s">
        <v>2771</v>
      </c>
      <c r="F752" s="59" t="str">
        <f t="shared" si="156"/>
        <v>241160</v>
      </c>
      <c r="G752" s="180">
        <f t="shared" si="168"/>
        <v>0</v>
      </c>
      <c r="H752" s="59" t="str">
        <f t="shared" si="157"/>
        <v>ADD</v>
      </c>
      <c r="I752" s="59" t="str">
        <f>IF(H752="ADD",VLOOKUP(F752,'SAP Data'!$A$12:$B$1295,2,FALSE),"")</f>
        <v>FRAN TAX - AMITY</v>
      </c>
      <c r="J752" s="59" t="s">
        <v>3471</v>
      </c>
      <c r="K752" s="181" t="str">
        <f t="shared" si="158"/>
        <v>Captured in GL 500179</v>
      </c>
      <c r="L752" s="150" t="s">
        <v>1100</v>
      </c>
      <c r="M752" s="59">
        <f t="shared" si="169"/>
        <v>3</v>
      </c>
      <c r="N752" s="59">
        <f t="shared" si="172"/>
        <v>3</v>
      </c>
      <c r="O752" s="59"/>
      <c r="P752" s="59">
        <f t="shared" si="173"/>
        <v>3</v>
      </c>
      <c r="Q752" s="151" t="str">
        <f>VLOOKUP(L752,'SAP Data'!$A$7:$B$1304,2,FALSE)</f>
        <v>SEC MTN'S3.68%-2047</v>
      </c>
      <c r="S752" s="165" t="s">
        <v>1112</v>
      </c>
      <c r="T752" s="164" t="s">
        <v>2353</v>
      </c>
      <c r="U752" s="16" t="str">
        <f t="shared" si="170"/>
        <v>232000</v>
      </c>
      <c r="V752" s="174">
        <v>29</v>
      </c>
      <c r="W752" s="175">
        <v>29</v>
      </c>
      <c r="X752" s="264">
        <f t="shared" si="171"/>
        <v>0</v>
      </c>
    </row>
    <row r="753" spans="5:24" x14ac:dyDescent="0.25">
      <c r="E753" s="179" t="s">
        <v>2772</v>
      </c>
      <c r="F753" s="59" t="str">
        <f t="shared" si="156"/>
        <v>241161</v>
      </c>
      <c r="G753" s="180">
        <f t="shared" si="168"/>
        <v>0</v>
      </c>
      <c r="H753" s="59" t="str">
        <f t="shared" si="157"/>
        <v>ADD</v>
      </c>
      <c r="I753" s="59" t="str">
        <f>IF(H753="ADD",VLOOKUP(F753,'SAP Data'!$A$12:$B$1295,2,FALSE),"")</f>
        <v>FRAN TAX - HALSEY</v>
      </c>
      <c r="J753" s="59" t="s">
        <v>3471</v>
      </c>
      <c r="K753" s="181" t="str">
        <f t="shared" si="158"/>
        <v>Captured in GL 500179</v>
      </c>
      <c r="L753" s="150" t="s">
        <v>3177</v>
      </c>
      <c r="M753" s="59">
        <f t="shared" si="169"/>
        <v>3</v>
      </c>
      <c r="N753" s="59">
        <f t="shared" si="172"/>
        <v>3</v>
      </c>
      <c r="O753" s="59"/>
      <c r="P753" s="59">
        <f t="shared" si="173"/>
        <v>3</v>
      </c>
      <c r="Q753" s="151" t="str">
        <f>VLOOKUP(L753,'SAP Data'!$A$7:$B$1304,2,FALSE)</f>
        <v>SEC MTN'S4.11%-2048</v>
      </c>
      <c r="S753" s="165" t="s">
        <v>1114</v>
      </c>
      <c r="T753" s="164" t="s">
        <v>2354</v>
      </c>
      <c r="U753" s="16" t="str">
        <f t="shared" si="170"/>
        <v>232001</v>
      </c>
      <c r="V753" s="174">
        <v>29</v>
      </c>
      <c r="W753" s="175">
        <v>29</v>
      </c>
      <c r="X753" s="264">
        <f t="shared" si="171"/>
        <v>0</v>
      </c>
    </row>
    <row r="754" spans="5:24" x14ac:dyDescent="0.25">
      <c r="E754" s="179" t="s">
        <v>2773</v>
      </c>
      <c r="F754" s="59" t="str">
        <f t="shared" si="156"/>
        <v>241162</v>
      </c>
      <c r="G754" s="180">
        <f t="shared" si="168"/>
        <v>0</v>
      </c>
      <c r="H754" s="59" t="str">
        <f t="shared" si="157"/>
        <v>ADD</v>
      </c>
      <c r="I754" s="59" t="str">
        <f>IF(H754="ADD",VLOOKUP(F754,'SAP Data'!$A$12:$B$1295,2,FALSE),"")</f>
        <v>FRAN TAX - HARRISBUR</v>
      </c>
      <c r="J754" s="59" t="s">
        <v>3471</v>
      </c>
      <c r="K754" s="181" t="str">
        <f t="shared" si="158"/>
        <v>Captured in GL 500179</v>
      </c>
      <c r="L754" s="184" t="s">
        <v>3841</v>
      </c>
      <c r="M754" s="59">
        <f t="shared" si="169"/>
        <v>3</v>
      </c>
      <c r="N754" s="59">
        <f t="shared" ref="N754:N755" si="174">IFERROR(M754,"ADD")</f>
        <v>3</v>
      </c>
      <c r="O754" s="59"/>
      <c r="P754" s="59">
        <f t="shared" ref="P754:P755" si="175">IF(O754&gt;0,O754,N754)</f>
        <v>3</v>
      </c>
      <c r="Q754" s="151" t="str">
        <f>VLOOKUP(L754,'SAP Data'!$A$7:$B$1304,2,FALSE)</f>
        <v>SEC MTN'S3.869%-2049</v>
      </c>
      <c r="S754" s="165" t="s">
        <v>1116</v>
      </c>
      <c r="T754" s="164" t="s">
        <v>2355</v>
      </c>
      <c r="U754" s="16" t="str">
        <f t="shared" si="170"/>
        <v>232010</v>
      </c>
      <c r="V754" s="174">
        <v>29</v>
      </c>
      <c r="W754" s="175">
        <v>29</v>
      </c>
      <c r="X754" s="264">
        <f t="shared" si="171"/>
        <v>0</v>
      </c>
    </row>
    <row r="755" spans="5:24" x14ac:dyDescent="0.25">
      <c r="E755" s="179" t="s">
        <v>2774</v>
      </c>
      <c r="F755" s="59" t="str">
        <f t="shared" si="156"/>
        <v>241165</v>
      </c>
      <c r="G755" s="180">
        <f t="shared" si="168"/>
        <v>0</v>
      </c>
      <c r="H755" s="59" t="str">
        <f t="shared" si="157"/>
        <v>ADD</v>
      </c>
      <c r="I755" s="59" t="str">
        <f>IF(H755="ADD",VLOOKUP(F755,'SAP Data'!$A$12:$B$1295,2,FALSE),"")</f>
        <v>FRAN TAX - NORTH PLA</v>
      </c>
      <c r="J755" s="59" t="s">
        <v>3471</v>
      </c>
      <c r="K755" s="181" t="str">
        <f t="shared" si="158"/>
        <v>Captured in GL 500179</v>
      </c>
      <c r="L755" s="184" t="s">
        <v>3842</v>
      </c>
      <c r="M755" s="59">
        <f t="shared" si="169"/>
        <v>3</v>
      </c>
      <c r="N755" s="59">
        <f t="shared" si="174"/>
        <v>3</v>
      </c>
      <c r="O755" s="59"/>
      <c r="P755" s="59">
        <f t="shared" si="175"/>
        <v>3</v>
      </c>
      <c r="Q755" s="151" t="str">
        <f>VLOOKUP(L755,'SAP Data'!$A$7:$B$1304,2,FALSE)</f>
        <v>SEC MTN'S3.141%-2029</v>
      </c>
      <c r="S755" s="165" t="s">
        <v>1118</v>
      </c>
      <c r="T755" s="164" t="s">
        <v>2356</v>
      </c>
      <c r="U755" s="16" t="str">
        <f t="shared" si="170"/>
        <v>232014</v>
      </c>
      <c r="V755" s="174">
        <v>29</v>
      </c>
      <c r="W755" s="175">
        <v>29</v>
      </c>
      <c r="X755" s="264">
        <f t="shared" si="171"/>
        <v>0</v>
      </c>
    </row>
    <row r="756" spans="5:24" x14ac:dyDescent="0.25">
      <c r="E756" s="179" t="s">
        <v>2775</v>
      </c>
      <c r="F756" s="59" t="str">
        <f t="shared" ref="F756:F821" si="176">RIGHT(E756,6)</f>
        <v>241166</v>
      </c>
      <c r="G756" s="180">
        <f t="shared" si="168"/>
        <v>0</v>
      </c>
      <c r="H756" s="59" t="str">
        <f t="shared" ref="H756:H821" si="177">IF(G756=0,"ADD","")</f>
        <v>ADD</v>
      </c>
      <c r="I756" s="59" t="str">
        <f>IF(H756="ADD",VLOOKUP(F756,'SAP Data'!$A$12:$B$1295,2,FALSE),"")</f>
        <v>FRAN TAX - ASTORIA</v>
      </c>
      <c r="J756" s="59" t="s">
        <v>3471</v>
      </c>
      <c r="K756" s="181" t="str">
        <f t="shared" ref="K756:K821" si="178">IF(G756&gt;0,G756,J756)</f>
        <v>Captured in GL 500179</v>
      </c>
      <c r="L756" s="150" t="s">
        <v>2346</v>
      </c>
      <c r="M756" s="59" t="e">
        <f t="shared" si="169"/>
        <v>#N/A</v>
      </c>
      <c r="N756" s="59" t="str">
        <f t="shared" si="172"/>
        <v>ADD</v>
      </c>
      <c r="O756" s="59"/>
      <c r="P756" s="59" t="str">
        <f t="shared" si="173"/>
        <v>ADD</v>
      </c>
      <c r="Q756" s="151" t="str">
        <f>VLOOKUP(L756,'SAP Data'!$A$7:$B$1304,2,FALSE)</f>
        <v>CURRENT LIABILITIES</v>
      </c>
      <c r="S756" s="165" t="s">
        <v>2357</v>
      </c>
      <c r="T756" s="164" t="s">
        <v>2358</v>
      </c>
      <c r="U756" s="16" t="str">
        <f t="shared" si="170"/>
        <v>232017</v>
      </c>
      <c r="V756" s="174">
        <v>29</v>
      </c>
      <c r="W756" s="175" t="s">
        <v>3741</v>
      </c>
      <c r="X756" s="264">
        <f t="shared" si="171"/>
        <v>0</v>
      </c>
    </row>
    <row r="757" spans="5:24" x14ac:dyDescent="0.25">
      <c r="E757" s="179" t="s">
        <v>2776</v>
      </c>
      <c r="F757" s="59" t="str">
        <f t="shared" si="176"/>
        <v>241167</v>
      </c>
      <c r="G757" s="180">
        <f t="shared" si="168"/>
        <v>0</v>
      </c>
      <c r="H757" s="59" t="str">
        <f t="shared" si="177"/>
        <v>ADD</v>
      </c>
      <c r="I757" s="59" t="str">
        <f>IF(H757="ADD",VLOOKUP(F757,'SAP Data'!$A$12:$B$1295,2,FALSE),"")</f>
        <v>FRAN TAX - CLATSKANI</v>
      </c>
      <c r="J757" s="59" t="s">
        <v>3471</v>
      </c>
      <c r="K757" s="181" t="str">
        <f t="shared" si="178"/>
        <v>Captured in GL 500179</v>
      </c>
      <c r="L757" s="150" t="s">
        <v>2348</v>
      </c>
      <c r="M757" s="59" t="e">
        <f t="shared" si="169"/>
        <v>#N/A</v>
      </c>
      <c r="N757" s="59" t="str">
        <f t="shared" si="172"/>
        <v>ADD</v>
      </c>
      <c r="O757" s="59"/>
      <c r="P757" s="59" t="str">
        <f t="shared" si="173"/>
        <v>ADD</v>
      </c>
      <c r="Q757" s="151" t="str">
        <f>VLOOKUP(L757,'SAP Data'!$A$7:$B$1304,2,FALSE)</f>
        <v>NOTES PAYABLE</v>
      </c>
      <c r="S757" s="165" t="s">
        <v>1120</v>
      </c>
      <c r="T757" s="164" t="s">
        <v>2359</v>
      </c>
      <c r="U757" s="16" t="str">
        <f t="shared" si="170"/>
        <v>232021</v>
      </c>
      <c r="V757" s="174">
        <v>29</v>
      </c>
      <c r="W757" s="175">
        <v>29</v>
      </c>
      <c r="X757" s="264">
        <f t="shared" si="171"/>
        <v>0</v>
      </c>
    </row>
    <row r="758" spans="5:24" x14ac:dyDescent="0.25">
      <c r="E758" s="179" t="s">
        <v>2777</v>
      </c>
      <c r="F758" s="59" t="str">
        <f t="shared" si="176"/>
        <v>241168</v>
      </c>
      <c r="G758" s="180">
        <f t="shared" si="168"/>
        <v>0</v>
      </c>
      <c r="H758" s="59" t="str">
        <f t="shared" si="177"/>
        <v>ADD</v>
      </c>
      <c r="I758" s="59" t="str">
        <f>IF(H758="ADD",VLOOKUP(F758,'SAP Data'!$A$12:$B$1295,2,FALSE),"")</f>
        <v>FRAN TAX - JEFFERSON</v>
      </c>
      <c r="J758" s="59" t="s">
        <v>3471</v>
      </c>
      <c r="K758" s="181" t="str">
        <f t="shared" si="178"/>
        <v>Captured in GL 500179</v>
      </c>
      <c r="L758" s="150" t="s">
        <v>1102</v>
      </c>
      <c r="M758" s="59">
        <f t="shared" si="169"/>
        <v>3</v>
      </c>
      <c r="N758" s="59">
        <f t="shared" si="172"/>
        <v>3</v>
      </c>
      <c r="O758" s="59"/>
      <c r="P758" s="59">
        <f t="shared" si="173"/>
        <v>3</v>
      </c>
      <c r="Q758" s="151" t="str">
        <f>VLOOKUP(L758,'SAP Data'!$A$7:$B$1304,2,FALSE)</f>
        <v>N/P COM PAPER</v>
      </c>
      <c r="S758" s="165" t="s">
        <v>1122</v>
      </c>
      <c r="T758" s="164" t="s">
        <v>2360</v>
      </c>
      <c r="U758" s="16" t="str">
        <f t="shared" si="170"/>
        <v>232022</v>
      </c>
      <c r="V758" s="174">
        <v>29</v>
      </c>
      <c r="W758" s="175">
        <v>29</v>
      </c>
      <c r="X758" s="264">
        <f t="shared" si="171"/>
        <v>0</v>
      </c>
    </row>
    <row r="759" spans="5:24" x14ac:dyDescent="0.25">
      <c r="E759" s="179" t="s">
        <v>2778</v>
      </c>
      <c r="F759" s="59" t="str">
        <f t="shared" si="176"/>
        <v>241172</v>
      </c>
      <c r="G759" s="180">
        <f t="shared" si="168"/>
        <v>0</v>
      </c>
      <c r="H759" s="59" t="str">
        <f t="shared" si="177"/>
        <v>ADD</v>
      </c>
      <c r="I759" s="59" t="str">
        <f>IF(H759="ADD",VLOOKUP(F759,'SAP Data'!$A$12:$B$1295,2,FALSE),"")</f>
        <v>FRAN TAX - BARLOW</v>
      </c>
      <c r="J759" s="59" t="s">
        <v>3471</v>
      </c>
      <c r="K759" s="181" t="str">
        <f t="shared" si="178"/>
        <v>Captured in GL 500179</v>
      </c>
      <c r="L759" s="150" t="s">
        <v>3178</v>
      </c>
      <c r="M759" s="59">
        <f t="shared" si="169"/>
        <v>3</v>
      </c>
      <c r="N759" s="59">
        <f t="shared" si="172"/>
        <v>3</v>
      </c>
      <c r="O759" s="59"/>
      <c r="P759" s="59">
        <f t="shared" si="173"/>
        <v>3</v>
      </c>
      <c r="Q759" s="151" t="str">
        <f>VLOOKUP(L759,'SAP Data'!$A$7:$B$1304,2,FALSE)</f>
        <v>N/P BANK LOAN</v>
      </c>
      <c r="S759" s="165" t="s">
        <v>1124</v>
      </c>
      <c r="T759" s="164" t="s">
        <v>2361</v>
      </c>
      <c r="U759" s="16" t="str">
        <f t="shared" si="170"/>
        <v>232024</v>
      </c>
      <c r="V759" s="174">
        <v>29</v>
      </c>
      <c r="W759" s="175">
        <v>29</v>
      </c>
      <c r="X759" s="264">
        <f t="shared" si="171"/>
        <v>0</v>
      </c>
    </row>
    <row r="760" spans="5:24" x14ac:dyDescent="0.25">
      <c r="E760" s="179" t="s">
        <v>2779</v>
      </c>
      <c r="F760" s="59" t="str">
        <f t="shared" si="176"/>
        <v>241173</v>
      </c>
      <c r="G760" s="180">
        <f t="shared" si="168"/>
        <v>0</v>
      </c>
      <c r="H760" s="59" t="str">
        <f t="shared" si="177"/>
        <v>ADD</v>
      </c>
      <c r="I760" s="59" t="str">
        <f>IF(H760="ADD",VLOOKUP(F760,'SAP Data'!$A$12:$B$1295,2,FALSE),"")</f>
        <v>FRAN TAX - WILLAMINA</v>
      </c>
      <c r="J760" s="59" t="s">
        <v>3471</v>
      </c>
      <c r="K760" s="181" t="str">
        <f t="shared" si="178"/>
        <v>Captured in GL 500179</v>
      </c>
      <c r="L760" s="150" t="s">
        <v>2352</v>
      </c>
      <c r="M760" s="59" t="e">
        <f t="shared" si="169"/>
        <v>#N/A</v>
      </c>
      <c r="N760" s="59" t="str">
        <f t="shared" si="172"/>
        <v>ADD</v>
      </c>
      <c r="O760" s="59"/>
      <c r="P760" s="59" t="str">
        <f t="shared" si="173"/>
        <v>ADD</v>
      </c>
      <c r="Q760" s="151" t="str">
        <f>VLOOKUP(L760,'SAP Data'!$A$7:$B$1304,2,FALSE)</f>
        <v>CURRENT PORTION OF L</v>
      </c>
      <c r="S760" s="165" t="s">
        <v>1126</v>
      </c>
      <c r="T760" s="164" t="s">
        <v>2362</v>
      </c>
      <c r="U760" s="16" t="str">
        <f t="shared" si="170"/>
        <v>232025</v>
      </c>
      <c r="V760" s="174">
        <v>29</v>
      </c>
      <c r="W760" s="175">
        <v>29</v>
      </c>
      <c r="X760" s="264">
        <f t="shared" si="171"/>
        <v>0</v>
      </c>
    </row>
    <row r="761" spans="5:24" x14ac:dyDescent="0.25">
      <c r="E761" s="179" t="s">
        <v>2780</v>
      </c>
      <c r="F761" s="59" t="str">
        <f t="shared" si="176"/>
        <v>241174</v>
      </c>
      <c r="G761" s="180">
        <f t="shared" si="168"/>
        <v>0</v>
      </c>
      <c r="H761" s="59" t="str">
        <f t="shared" si="177"/>
        <v>ADD</v>
      </c>
      <c r="I761" s="59" t="str">
        <f>IF(H761="ADD",VLOOKUP(F761,'SAP Data'!$A$12:$B$1295,2,FALSE),"")</f>
        <v>FRAN TAX - WATERLOO</v>
      </c>
      <c r="J761" s="59" t="s">
        <v>3471</v>
      </c>
      <c r="K761" s="181" t="str">
        <f t="shared" si="178"/>
        <v>Captured in GL 500179</v>
      </c>
      <c r="L761" s="150" t="s">
        <v>1105</v>
      </c>
      <c r="M761" s="59">
        <f t="shared" si="169"/>
        <v>23</v>
      </c>
      <c r="N761" s="59">
        <f t="shared" si="172"/>
        <v>23</v>
      </c>
      <c r="O761" s="59"/>
      <c r="P761" s="59">
        <f t="shared" si="173"/>
        <v>23</v>
      </c>
      <c r="Q761" s="151" t="str">
        <f>VLOOKUP(L761,'SAP Data'!$A$7:$B$1304,2,FALSE)</f>
        <v>DEBT ISSUANCE COST</v>
      </c>
      <c r="S761" s="165" t="s">
        <v>1128</v>
      </c>
      <c r="T761" s="164" t="s">
        <v>2363</v>
      </c>
      <c r="U761" s="16" t="str">
        <f t="shared" si="170"/>
        <v>232026</v>
      </c>
      <c r="V761" s="174">
        <v>29</v>
      </c>
      <c r="W761" s="175">
        <v>29</v>
      </c>
      <c r="X761" s="264">
        <f t="shared" si="171"/>
        <v>0</v>
      </c>
    </row>
    <row r="762" spans="5:24" x14ac:dyDescent="0.25">
      <c r="E762" s="179" t="s">
        <v>2781</v>
      </c>
      <c r="F762" s="59" t="str">
        <f t="shared" si="176"/>
        <v>241175</v>
      </c>
      <c r="G762" s="180">
        <f t="shared" si="168"/>
        <v>0</v>
      </c>
      <c r="H762" s="59" t="str">
        <f t="shared" si="177"/>
        <v>ADD</v>
      </c>
      <c r="I762" s="59" t="str">
        <f>IF(H762="ADD",VLOOKUP(F762,'SAP Data'!$A$12:$B$1295,2,FALSE),"")</f>
        <v>FRAN TAX - SODAVILLE</v>
      </c>
      <c r="J762" s="59" t="s">
        <v>3471</v>
      </c>
      <c r="K762" s="181" t="str">
        <f t="shared" si="178"/>
        <v>Captured in GL 500179</v>
      </c>
      <c r="L762" s="150" t="s">
        <v>1107</v>
      </c>
      <c r="M762" s="59">
        <f t="shared" si="169"/>
        <v>3</v>
      </c>
      <c r="N762" s="59">
        <f t="shared" si="172"/>
        <v>3</v>
      </c>
      <c r="O762" s="59"/>
      <c r="P762" s="59">
        <f t="shared" si="173"/>
        <v>3</v>
      </c>
      <c r="Q762" s="151" t="str">
        <f>VLOOKUP(L762,'SAP Data'!$A$7:$B$1304,2,FALSE)</f>
        <v>CURR PORTION LT DEBT</v>
      </c>
      <c r="S762" s="165" t="s">
        <v>1130</v>
      </c>
      <c r="T762" s="164" t="s">
        <v>2364</v>
      </c>
      <c r="U762" s="16" t="str">
        <f t="shared" si="170"/>
        <v>232027</v>
      </c>
      <c r="V762" s="174">
        <v>29</v>
      </c>
      <c r="W762" s="175">
        <v>29</v>
      </c>
      <c r="X762" s="264">
        <f t="shared" si="171"/>
        <v>0</v>
      </c>
    </row>
    <row r="763" spans="5:24" x14ac:dyDescent="0.25">
      <c r="E763" s="179" t="s">
        <v>2782</v>
      </c>
      <c r="F763" s="59" t="str">
        <f t="shared" si="176"/>
        <v>241179</v>
      </c>
      <c r="G763" s="180">
        <f t="shared" si="168"/>
        <v>0</v>
      </c>
      <c r="H763" s="59" t="str">
        <f t="shared" si="177"/>
        <v>ADD</v>
      </c>
      <c r="I763" s="59" t="str">
        <f>IF(H763="ADD",VLOOKUP(F763,'SAP Data'!$A$12:$B$1295,2,FALSE),"")</f>
        <v>FRAN TAX - WARRENTON</v>
      </c>
      <c r="J763" s="59" t="s">
        <v>3471</v>
      </c>
      <c r="K763" s="181" t="str">
        <f t="shared" si="178"/>
        <v>Captured in GL 500179</v>
      </c>
      <c r="L763" s="150" t="s">
        <v>1109</v>
      </c>
      <c r="M763" s="59">
        <f t="shared" si="169"/>
        <v>29</v>
      </c>
      <c r="N763" s="59">
        <f t="shared" si="172"/>
        <v>29</v>
      </c>
      <c r="O763" s="59"/>
      <c r="P763" s="59">
        <f t="shared" si="173"/>
        <v>29</v>
      </c>
      <c r="Q763" s="151" t="str">
        <f>VLOOKUP(L763,'SAP Data'!$A$7:$B$1304,2,FALSE)</f>
        <v>ACCOUNTS PAYABLE</v>
      </c>
      <c r="S763" s="165" t="s">
        <v>1132</v>
      </c>
      <c r="T763" s="164" t="s">
        <v>2365</v>
      </c>
      <c r="U763" s="16" t="str">
        <f t="shared" si="170"/>
        <v>232028</v>
      </c>
      <c r="V763" s="174">
        <v>29</v>
      </c>
      <c r="W763" s="175">
        <v>29</v>
      </c>
      <c r="X763" s="264">
        <f t="shared" si="171"/>
        <v>0</v>
      </c>
    </row>
    <row r="764" spans="5:24" x14ac:dyDescent="0.25">
      <c r="E764" s="179" t="s">
        <v>2783</v>
      </c>
      <c r="F764" s="59" t="str">
        <f t="shared" si="176"/>
        <v>241180</v>
      </c>
      <c r="G764" s="180">
        <f t="shared" si="168"/>
        <v>0</v>
      </c>
      <c r="H764" s="59" t="str">
        <f t="shared" si="177"/>
        <v>ADD</v>
      </c>
      <c r="I764" s="59" t="str">
        <f>IF(H764="ADD",VLOOKUP(F764,'SAP Data'!$A$12:$B$1295,2,FALSE),"")</f>
        <v>FRAN TAX - SEASIDE</v>
      </c>
      <c r="J764" s="59" t="s">
        <v>3471</v>
      </c>
      <c r="K764" s="181" t="str">
        <f t="shared" si="178"/>
        <v>Captured in GL 500179</v>
      </c>
      <c r="L764" s="150" t="s">
        <v>1111</v>
      </c>
      <c r="M764" s="59">
        <f t="shared" si="169"/>
        <v>29</v>
      </c>
      <c r="N764" s="59">
        <f t="shared" si="172"/>
        <v>29</v>
      </c>
      <c r="O764" s="59"/>
      <c r="P764" s="59">
        <f t="shared" si="173"/>
        <v>29</v>
      </c>
      <c r="Q764" s="151" t="str">
        <f>VLOOKUP(L764,'SAP Data'!$A$7:$B$1304,2,FALSE)</f>
        <v>GR/IR</v>
      </c>
      <c r="S764" s="165" t="s">
        <v>1134</v>
      </c>
      <c r="T764" s="164" t="s">
        <v>2366</v>
      </c>
      <c r="U764" s="16" t="str">
        <f t="shared" si="170"/>
        <v>232031</v>
      </c>
      <c r="V764" s="174">
        <v>29</v>
      </c>
      <c r="W764" s="175">
        <v>29</v>
      </c>
      <c r="X764" s="264">
        <f t="shared" si="171"/>
        <v>0</v>
      </c>
    </row>
    <row r="765" spans="5:24" x14ac:dyDescent="0.25">
      <c r="E765" s="179" t="s">
        <v>2784</v>
      </c>
      <c r="F765" s="59" t="str">
        <f t="shared" si="176"/>
        <v>241181</v>
      </c>
      <c r="G765" s="180">
        <f t="shared" si="168"/>
        <v>0</v>
      </c>
      <c r="H765" s="59" t="str">
        <f t="shared" si="177"/>
        <v>ADD</v>
      </c>
      <c r="I765" s="59" t="str">
        <f>IF(H765="ADD",VLOOKUP(F765,'SAP Data'!$A$12:$B$1295,2,FALSE),"")</f>
        <v>FRAN TAX - SHERIDAN</v>
      </c>
      <c r="J765" s="59" t="s">
        <v>3471</v>
      </c>
      <c r="K765" s="181" t="str">
        <f t="shared" si="178"/>
        <v>Captured in GL 500179</v>
      </c>
      <c r="L765" s="150" t="s">
        <v>1113</v>
      </c>
      <c r="M765" s="59">
        <f t="shared" si="169"/>
        <v>29</v>
      </c>
      <c r="N765" s="59">
        <f t="shared" si="172"/>
        <v>29</v>
      </c>
      <c r="O765" s="59"/>
      <c r="P765" s="59">
        <f t="shared" si="173"/>
        <v>29</v>
      </c>
      <c r="Q765" s="151" t="str">
        <f>VLOOKUP(L765,'SAP Data'!$A$7:$B$1304,2,FALSE)</f>
        <v>A/P VOUCHERS</v>
      </c>
      <c r="S765" s="165" t="s">
        <v>1136</v>
      </c>
      <c r="T765" s="164" t="s">
        <v>2367</v>
      </c>
      <c r="U765" s="16" t="str">
        <f t="shared" si="170"/>
        <v>232032</v>
      </c>
      <c r="V765" s="174">
        <v>29</v>
      </c>
      <c r="W765" s="175">
        <v>29</v>
      </c>
      <c r="X765" s="264">
        <f t="shared" si="171"/>
        <v>0</v>
      </c>
    </row>
    <row r="766" spans="5:24" x14ac:dyDescent="0.25">
      <c r="E766" s="179" t="s">
        <v>2785</v>
      </c>
      <c r="F766" s="59" t="str">
        <f t="shared" si="176"/>
        <v>241182</v>
      </c>
      <c r="G766" s="180">
        <f t="shared" si="168"/>
        <v>0</v>
      </c>
      <c r="H766" s="59" t="str">
        <f t="shared" si="177"/>
        <v>ADD</v>
      </c>
      <c r="I766" s="59" t="str">
        <f>IF(H766="ADD",VLOOKUP(F766,'SAP Data'!$A$12:$B$1295,2,FALSE),"")</f>
        <v>FRAN TAX - TOLEDO</v>
      </c>
      <c r="J766" s="59" t="s">
        <v>3471</v>
      </c>
      <c r="K766" s="181" t="str">
        <f t="shared" si="178"/>
        <v>Captured in GL 500179</v>
      </c>
      <c r="L766" s="150" t="s">
        <v>1115</v>
      </c>
      <c r="M766" s="59">
        <f t="shared" si="169"/>
        <v>29</v>
      </c>
      <c r="N766" s="59">
        <f t="shared" si="172"/>
        <v>29</v>
      </c>
      <c r="O766" s="59"/>
      <c r="P766" s="59">
        <f t="shared" si="173"/>
        <v>29</v>
      </c>
      <c r="Q766" s="151" t="str">
        <f>VLOOKUP(L766,'SAP Data'!$A$7:$B$1304,2,FALSE)</f>
        <v>CLN ENERGY WORKS PDX</v>
      </c>
      <c r="S766" s="165" t="s">
        <v>1138</v>
      </c>
      <c r="T766" s="164" t="s">
        <v>2368</v>
      </c>
      <c r="U766" s="16" t="str">
        <f t="shared" si="170"/>
        <v>232040</v>
      </c>
      <c r="V766" s="174">
        <v>29</v>
      </c>
      <c r="W766" s="175">
        <v>29</v>
      </c>
      <c r="X766" s="264">
        <f t="shared" si="171"/>
        <v>0</v>
      </c>
    </row>
    <row r="767" spans="5:24" x14ac:dyDescent="0.25">
      <c r="E767" s="179" t="s">
        <v>2786</v>
      </c>
      <c r="F767" s="59" t="str">
        <f t="shared" si="176"/>
        <v>241183</v>
      </c>
      <c r="G767" s="180">
        <f t="shared" si="168"/>
        <v>0</v>
      </c>
      <c r="H767" s="59" t="str">
        <f t="shared" si="177"/>
        <v>ADD</v>
      </c>
      <c r="I767" s="59" t="str">
        <f>IF(H767="ADD",VLOOKUP(F767,'SAP Data'!$A$12:$B$1295,2,FALSE),"")</f>
        <v>FRAN TAX - NEWPORT</v>
      </c>
      <c r="J767" s="59" t="s">
        <v>3471</v>
      </c>
      <c r="K767" s="181" t="str">
        <f t="shared" si="178"/>
        <v>Captured in GL 500179</v>
      </c>
      <c r="L767" s="150" t="s">
        <v>1117</v>
      </c>
      <c r="M767" s="59">
        <f t="shared" si="169"/>
        <v>29</v>
      </c>
      <c r="N767" s="59">
        <f t="shared" si="172"/>
        <v>29</v>
      </c>
      <c r="O767" s="59"/>
      <c r="P767" s="59">
        <f t="shared" si="173"/>
        <v>29</v>
      </c>
      <c r="Q767" s="151" t="str">
        <f>VLOOKUP(L767,'SAP Data'!$A$7:$B$1304,2,FALSE)</f>
        <v>A/P ACCRUED INV</v>
      </c>
      <c r="S767" s="165" t="s">
        <v>1140</v>
      </c>
      <c r="T767" s="164" t="s">
        <v>2369</v>
      </c>
      <c r="U767" s="16" t="str">
        <f t="shared" si="170"/>
        <v>232098</v>
      </c>
      <c r="V767" s="174">
        <v>29</v>
      </c>
      <c r="W767" s="175">
        <v>29</v>
      </c>
      <c r="X767" s="264">
        <f t="shared" si="171"/>
        <v>0</v>
      </c>
    </row>
    <row r="768" spans="5:24" x14ac:dyDescent="0.25">
      <c r="E768" s="179" t="s">
        <v>2787</v>
      </c>
      <c r="F768" s="59" t="str">
        <f t="shared" si="176"/>
        <v>241184</v>
      </c>
      <c r="G768" s="180">
        <f t="shared" si="168"/>
        <v>0</v>
      </c>
      <c r="H768" s="59" t="str">
        <f t="shared" si="177"/>
        <v>ADD</v>
      </c>
      <c r="I768" s="59" t="str">
        <f>IF(H768="ADD",VLOOKUP(F768,'SAP Data'!$A$12:$B$1295,2,FALSE),"")</f>
        <v>FRAN TAX - BANKS</v>
      </c>
      <c r="J768" s="59" t="s">
        <v>3471</v>
      </c>
      <c r="K768" s="181" t="str">
        <f t="shared" si="178"/>
        <v>Captured in GL 500179</v>
      </c>
      <c r="L768" s="150" t="s">
        <v>3179</v>
      </c>
      <c r="M768" s="59" t="str">
        <f t="shared" si="169"/>
        <v>N/A - Gets captured under 500170</v>
      </c>
      <c r="N768" s="59" t="str">
        <f t="shared" si="172"/>
        <v>N/A - Gets captured under 500170</v>
      </c>
      <c r="O768" s="59"/>
      <c r="P768" s="59" t="str">
        <f t="shared" si="173"/>
        <v>N/A - Gets captured under 500170</v>
      </c>
      <c r="Q768" s="151" t="str">
        <f>VLOOKUP(L768,'SAP Data'!$A$7:$B$1304,2,FALSE)</f>
        <v>A/P-TRADE-INV GEN</v>
      </c>
      <c r="S768" s="165" t="s">
        <v>1142</v>
      </c>
      <c r="T768" s="164" t="s">
        <v>2370</v>
      </c>
      <c r="U768" s="16" t="str">
        <f t="shared" si="170"/>
        <v>232099</v>
      </c>
      <c r="V768" s="174">
        <v>29</v>
      </c>
      <c r="W768" s="175">
        <v>29</v>
      </c>
      <c r="X768" s="264">
        <f t="shared" si="171"/>
        <v>0</v>
      </c>
    </row>
    <row r="769" spans="5:24" x14ac:dyDescent="0.25">
      <c r="E769" s="179" t="s">
        <v>2788</v>
      </c>
      <c r="F769" s="59" t="str">
        <f t="shared" si="176"/>
        <v>241185</v>
      </c>
      <c r="G769" s="180">
        <f t="shared" si="168"/>
        <v>0</v>
      </c>
      <c r="H769" s="59" t="str">
        <f t="shared" si="177"/>
        <v>ADD</v>
      </c>
      <c r="I769" s="59" t="str">
        <f>IF(H769="ADD",VLOOKUP(F769,'SAP Data'!$A$12:$B$1295,2,FALSE),"")</f>
        <v>FRAN TAX - LINCOLN C</v>
      </c>
      <c r="J769" s="59" t="s">
        <v>3471</v>
      </c>
      <c r="K769" s="181" t="str">
        <f t="shared" si="178"/>
        <v>Captured in GL 500179</v>
      </c>
      <c r="L769" s="150" t="s">
        <v>1119</v>
      </c>
      <c r="M769" s="59">
        <f t="shared" si="169"/>
        <v>29</v>
      </c>
      <c r="N769" s="59">
        <f t="shared" si="172"/>
        <v>29</v>
      </c>
      <c r="O769" s="59"/>
      <c r="P769" s="59">
        <f t="shared" si="173"/>
        <v>29</v>
      </c>
      <c r="Q769" s="151" t="str">
        <f>VLOOKUP(L769,'SAP Data'!$A$7:$B$1304,2,FALSE)</f>
        <v>A/P OFFICE PAYROLL</v>
      </c>
      <c r="S769" s="165" t="s">
        <v>1144</v>
      </c>
      <c r="T769" s="164" t="s">
        <v>2371</v>
      </c>
      <c r="U769" s="16" t="str">
        <f t="shared" si="170"/>
        <v>232100</v>
      </c>
      <c r="V769" s="174">
        <v>29</v>
      </c>
      <c r="W769" s="175">
        <v>29</v>
      </c>
      <c r="X769" s="264">
        <f t="shared" si="171"/>
        <v>0</v>
      </c>
    </row>
    <row r="770" spans="5:24" x14ac:dyDescent="0.25">
      <c r="E770" s="179" t="s">
        <v>2789</v>
      </c>
      <c r="F770" s="59" t="str">
        <f t="shared" si="176"/>
        <v>241186</v>
      </c>
      <c r="G770" s="180">
        <f t="shared" si="168"/>
        <v>0</v>
      </c>
      <c r="H770" s="59" t="str">
        <f t="shared" si="177"/>
        <v>ADD</v>
      </c>
      <c r="I770" s="59" t="str">
        <f>IF(H770="ADD",VLOOKUP(F770,'SAP Data'!$A$12:$B$1295,2,FALSE),"")</f>
        <v>FRAN TAX - SILETZ</v>
      </c>
      <c r="J770" s="59" t="s">
        <v>3471</v>
      </c>
      <c r="K770" s="181" t="str">
        <f t="shared" si="178"/>
        <v>Captured in GL 500179</v>
      </c>
      <c r="L770" s="150" t="s">
        <v>1121</v>
      </c>
      <c r="M770" s="59">
        <f t="shared" si="169"/>
        <v>29</v>
      </c>
      <c r="N770" s="59">
        <f t="shared" si="172"/>
        <v>29</v>
      </c>
      <c r="O770" s="59"/>
      <c r="P770" s="59">
        <f t="shared" si="173"/>
        <v>29</v>
      </c>
      <c r="Q770" s="151" t="str">
        <f>VLOOKUP(L770,'SAP Data'!$A$7:$B$1304,2,FALSE)</f>
        <v>A/P HOURLY PAYROLL</v>
      </c>
      <c r="S770" s="165" t="s">
        <v>1140</v>
      </c>
      <c r="T770" s="164" t="s">
        <v>2372</v>
      </c>
      <c r="U770" s="16" t="str">
        <f t="shared" si="170"/>
        <v>232109</v>
      </c>
      <c r="V770" s="174">
        <v>29</v>
      </c>
      <c r="W770" s="175">
        <v>29</v>
      </c>
      <c r="X770" s="264">
        <f t="shared" si="171"/>
        <v>0</v>
      </c>
    </row>
    <row r="771" spans="5:24" x14ac:dyDescent="0.25">
      <c r="E771" s="179" t="s">
        <v>2790</v>
      </c>
      <c r="F771" s="59" t="str">
        <f t="shared" si="176"/>
        <v>241187</v>
      </c>
      <c r="G771" s="180">
        <f t="shared" si="168"/>
        <v>0</v>
      </c>
      <c r="H771" s="59" t="str">
        <f t="shared" si="177"/>
        <v>ADD</v>
      </c>
      <c r="I771" s="59" t="str">
        <f>IF(H771="ADD",VLOOKUP(F771,'SAP Data'!$A$12:$B$1295,2,FALSE),"")</f>
        <v>FRAN TAX - SANDY</v>
      </c>
      <c r="J771" s="59" t="s">
        <v>3471</v>
      </c>
      <c r="K771" s="181" t="str">
        <f t="shared" si="178"/>
        <v>Captured in GL 500179</v>
      </c>
      <c r="L771" s="150" t="s">
        <v>1123</v>
      </c>
      <c r="M771" s="59">
        <f t="shared" si="169"/>
        <v>29</v>
      </c>
      <c r="N771" s="59">
        <f t="shared" si="172"/>
        <v>29</v>
      </c>
      <c r="O771" s="59"/>
      <c r="P771" s="59">
        <f t="shared" si="173"/>
        <v>29</v>
      </c>
      <c r="Q771" s="151" t="str">
        <f>VLOOKUP(L771,'SAP Data'!$A$7:$B$1304,2,FALSE)</f>
        <v>A/P PENSION</v>
      </c>
      <c r="S771" s="165" t="s">
        <v>1147</v>
      </c>
      <c r="T771" s="164" t="s">
        <v>2373</v>
      </c>
      <c r="U771" s="16" t="str">
        <f t="shared" si="170"/>
        <v>232202</v>
      </c>
      <c r="V771" s="174">
        <v>29</v>
      </c>
      <c r="W771" s="175">
        <v>29</v>
      </c>
      <c r="X771" s="264">
        <f t="shared" si="171"/>
        <v>0</v>
      </c>
    </row>
    <row r="772" spans="5:24" x14ac:dyDescent="0.25">
      <c r="E772" s="179" t="s">
        <v>2791</v>
      </c>
      <c r="F772" s="59" t="str">
        <f t="shared" si="176"/>
        <v>241189</v>
      </c>
      <c r="G772" s="180">
        <f t="shared" si="168"/>
        <v>0</v>
      </c>
      <c r="H772" s="59" t="str">
        <f t="shared" si="177"/>
        <v>ADD</v>
      </c>
      <c r="I772" s="59" t="str">
        <f>IF(H772="ADD",VLOOKUP(F772,'SAP Data'!$A$12:$B$1295,2,FALSE),"")</f>
        <v>FRAN TAX - CANBY</v>
      </c>
      <c r="J772" s="59" t="s">
        <v>3471</v>
      </c>
      <c r="K772" s="181" t="str">
        <f t="shared" si="178"/>
        <v>Captured in GL 500179</v>
      </c>
      <c r="L772" s="150" t="s">
        <v>1125</v>
      </c>
      <c r="M772" s="59">
        <f t="shared" si="169"/>
        <v>29</v>
      </c>
      <c r="N772" s="59">
        <f t="shared" si="172"/>
        <v>29</v>
      </c>
      <c r="O772" s="59"/>
      <c r="P772" s="59">
        <f t="shared" si="173"/>
        <v>29</v>
      </c>
      <c r="Q772" s="151" t="str">
        <f>VLOOKUP(L772,'SAP Data'!$A$7:$B$1304,2,FALSE)</f>
        <v>FLEX SPENDING ACCT</v>
      </c>
      <c r="S772" s="165" t="s">
        <v>1149</v>
      </c>
      <c r="T772" s="164" t="s">
        <v>2374</v>
      </c>
      <c r="U772" s="16" t="str">
        <f t="shared" si="170"/>
        <v>232211</v>
      </c>
      <c r="V772" s="174">
        <v>29</v>
      </c>
      <c r="W772" s="175">
        <v>29</v>
      </c>
      <c r="X772" s="264">
        <f t="shared" si="171"/>
        <v>0</v>
      </c>
    </row>
    <row r="773" spans="5:24" x14ac:dyDescent="0.25">
      <c r="E773" s="179" t="s">
        <v>2792</v>
      </c>
      <c r="F773" s="59" t="str">
        <f t="shared" si="176"/>
        <v>241190</v>
      </c>
      <c r="G773" s="180">
        <f t="shared" ref="G773:G836" si="179">SUMIF($A$5:$A$655,F773,$B$5:$B$655)</f>
        <v>0</v>
      </c>
      <c r="H773" s="59" t="str">
        <f t="shared" si="177"/>
        <v>ADD</v>
      </c>
      <c r="I773" s="59" t="str">
        <f>IF(H773="ADD",VLOOKUP(F773,'SAP Data'!$A$12:$B$1295,2,FALSE),"")</f>
        <v>FRAN TAX - KING CITY</v>
      </c>
      <c r="J773" s="59" t="s">
        <v>3471</v>
      </c>
      <c r="K773" s="181" t="str">
        <f t="shared" si="178"/>
        <v>Captured in GL 500179</v>
      </c>
      <c r="L773" s="150" t="s">
        <v>1127</v>
      </c>
      <c r="M773" s="59">
        <f t="shared" ref="M773:M836" si="180">VLOOKUP(L773,$F$5:$K$975,6,FALSE)</f>
        <v>29</v>
      </c>
      <c r="N773" s="59">
        <f t="shared" si="172"/>
        <v>29</v>
      </c>
      <c r="O773" s="59"/>
      <c r="P773" s="59">
        <f t="shared" si="173"/>
        <v>29</v>
      </c>
      <c r="Q773" s="151" t="str">
        <f>VLOOKUP(L773,'SAP Data'!$A$7:$B$1304,2,FALSE)</f>
        <v>ACCRUED SEVERANCE</v>
      </c>
      <c r="S773" s="165" t="s">
        <v>1151</v>
      </c>
      <c r="T773" s="164" t="s">
        <v>2375</v>
      </c>
      <c r="U773" s="16" t="str">
        <f t="shared" si="170"/>
        <v>232212</v>
      </c>
      <c r="V773" s="174">
        <v>29</v>
      </c>
      <c r="W773" s="175">
        <v>29</v>
      </c>
      <c r="X773" s="264">
        <f t="shared" si="171"/>
        <v>0</v>
      </c>
    </row>
    <row r="774" spans="5:24" x14ac:dyDescent="0.25">
      <c r="E774" s="179" t="s">
        <v>2793</v>
      </c>
      <c r="F774" s="59" t="str">
        <f t="shared" si="176"/>
        <v>241191</v>
      </c>
      <c r="G774" s="180">
        <f t="shared" si="179"/>
        <v>0</v>
      </c>
      <c r="H774" s="59" t="str">
        <f t="shared" si="177"/>
        <v>ADD</v>
      </c>
      <c r="I774" s="59" t="str">
        <f>IF(H774="ADD",VLOOKUP(F774,'SAP Data'!$A$12:$B$1295,2,FALSE),"")</f>
        <v>FRAN TAX - HAPPY VAL</v>
      </c>
      <c r="J774" s="59" t="s">
        <v>3471</v>
      </c>
      <c r="K774" s="181" t="str">
        <f t="shared" si="178"/>
        <v>Captured in GL 500179</v>
      </c>
      <c r="L774" s="150" t="s">
        <v>1129</v>
      </c>
      <c r="M774" s="59">
        <f t="shared" si="180"/>
        <v>29</v>
      </c>
      <c r="N774" s="59">
        <f t="shared" si="172"/>
        <v>29</v>
      </c>
      <c r="O774" s="59"/>
      <c r="P774" s="59">
        <f t="shared" si="173"/>
        <v>29</v>
      </c>
      <c r="Q774" s="151" t="str">
        <f>VLOOKUP(L774,'SAP Data'!$A$7:$B$1304,2,FALSE)</f>
        <v>KEY GOAL BONUS ACCRU</v>
      </c>
      <c r="S774" s="165" t="s">
        <v>1153</v>
      </c>
      <c r="T774" s="164" t="s">
        <v>2376</v>
      </c>
      <c r="U774" s="16" t="str">
        <f t="shared" ref="U774:U837" si="181">IF(T774&gt;30000000,RIGHT(T774,6),"")</f>
        <v>232213</v>
      </c>
      <c r="V774" s="174">
        <v>29</v>
      </c>
      <c r="W774" s="175">
        <v>29</v>
      </c>
      <c r="X774" s="264">
        <f t="shared" ref="X774:X837" si="182">VLOOKUP(V774,AA:AC,3,FALSE)</f>
        <v>0</v>
      </c>
    </row>
    <row r="775" spans="5:24" x14ac:dyDescent="0.25">
      <c r="E775" s="179" t="s">
        <v>2794</v>
      </c>
      <c r="F775" s="59" t="str">
        <f t="shared" si="176"/>
        <v>241192</v>
      </c>
      <c r="G775" s="180">
        <f t="shared" si="179"/>
        <v>0</v>
      </c>
      <c r="H775" s="59" t="str">
        <f t="shared" si="177"/>
        <v>ADD</v>
      </c>
      <c r="I775" s="59" t="str">
        <f>IF(H775="ADD",VLOOKUP(F775,'SAP Data'!$A$12:$B$1295,2,FALSE),"")</f>
        <v>FRAN TAX - DURHAM</v>
      </c>
      <c r="J775" s="59" t="s">
        <v>3471</v>
      </c>
      <c r="K775" s="181" t="str">
        <f t="shared" si="178"/>
        <v>Captured in GL 500179</v>
      </c>
      <c r="L775" s="150" t="s">
        <v>1131</v>
      </c>
      <c r="M775" s="59">
        <f t="shared" si="180"/>
        <v>29</v>
      </c>
      <c r="N775" s="59">
        <f t="shared" si="172"/>
        <v>29</v>
      </c>
      <c r="O775" s="59"/>
      <c r="P775" s="59">
        <f t="shared" si="173"/>
        <v>29</v>
      </c>
      <c r="Q775" s="151" t="str">
        <f>VLOOKUP(L775,'SAP Data'!$A$7:$B$1304,2,FALSE)</f>
        <v>PERFORMANCE BONUS AC</v>
      </c>
      <c r="S775" s="165" t="s">
        <v>1155</v>
      </c>
      <c r="T775" s="164" t="s">
        <v>2377</v>
      </c>
      <c r="U775" s="16" t="str">
        <f t="shared" si="181"/>
        <v>232217</v>
      </c>
      <c r="V775" s="174">
        <v>29</v>
      </c>
      <c r="W775" s="175">
        <v>29</v>
      </c>
      <c r="X775" s="264">
        <f t="shared" si="182"/>
        <v>0</v>
      </c>
    </row>
    <row r="776" spans="5:24" x14ac:dyDescent="0.25">
      <c r="E776" s="179" t="s">
        <v>2795</v>
      </c>
      <c r="F776" s="59" t="str">
        <f t="shared" si="176"/>
        <v>241193</v>
      </c>
      <c r="G776" s="180">
        <f t="shared" si="179"/>
        <v>0</v>
      </c>
      <c r="H776" s="59" t="str">
        <f t="shared" si="177"/>
        <v>ADD</v>
      </c>
      <c r="I776" s="59" t="str">
        <f>IF(H776="ADD",VLOOKUP(F776,'SAP Data'!$A$12:$B$1295,2,FALSE),"")</f>
        <v>FRAN TAX - DUNDEE</v>
      </c>
      <c r="J776" s="59" t="s">
        <v>3471</v>
      </c>
      <c r="K776" s="181" t="str">
        <f t="shared" si="178"/>
        <v>Captured in GL 500179</v>
      </c>
      <c r="L776" s="150" t="s">
        <v>1133</v>
      </c>
      <c r="M776" s="59">
        <f t="shared" si="180"/>
        <v>29</v>
      </c>
      <c r="N776" s="59">
        <f t="shared" si="172"/>
        <v>29</v>
      </c>
      <c r="O776" s="59"/>
      <c r="P776" s="59">
        <f t="shared" si="173"/>
        <v>29</v>
      </c>
      <c r="Q776" s="151" t="str">
        <f>VLOOKUP(L776,'SAP Data'!$A$7:$B$1304,2,FALSE)</f>
        <v>HEALTH SAVINGS ACCT</v>
      </c>
      <c r="S776" s="165" t="s">
        <v>1157</v>
      </c>
      <c r="T776" s="164" t="s">
        <v>2378</v>
      </c>
      <c r="U776" s="16" t="str">
        <f t="shared" si="181"/>
        <v>232218</v>
      </c>
      <c r="V776" s="174">
        <v>29</v>
      </c>
      <c r="W776" s="175">
        <v>29</v>
      </c>
      <c r="X776" s="264">
        <f t="shared" si="182"/>
        <v>0</v>
      </c>
    </row>
    <row r="777" spans="5:24" x14ac:dyDescent="0.25">
      <c r="E777" s="179" t="s">
        <v>2796</v>
      </c>
      <c r="F777" s="59" t="str">
        <f t="shared" si="176"/>
        <v>241194</v>
      </c>
      <c r="G777" s="180">
        <f t="shared" si="179"/>
        <v>0</v>
      </c>
      <c r="H777" s="59" t="str">
        <f t="shared" si="177"/>
        <v>ADD</v>
      </c>
      <c r="I777" s="59" t="str">
        <f>IF(H777="ADD",VLOOKUP(F777,'SAP Data'!$A$12:$B$1295,2,FALSE),"")</f>
        <v>FRAN TAX - MAYWOOD P</v>
      </c>
      <c r="J777" s="59" t="s">
        <v>3471</v>
      </c>
      <c r="K777" s="181" t="str">
        <f t="shared" si="178"/>
        <v>Captured in GL 500179</v>
      </c>
      <c r="L777" s="150" t="s">
        <v>1135</v>
      </c>
      <c r="M777" s="59">
        <f t="shared" si="180"/>
        <v>29</v>
      </c>
      <c r="N777" s="59">
        <f t="shared" si="172"/>
        <v>29</v>
      </c>
      <c r="O777" s="59"/>
      <c r="P777" s="59">
        <f t="shared" si="173"/>
        <v>29</v>
      </c>
      <c r="Q777" s="151" t="str">
        <f>VLOOKUP(L777,'SAP Data'!$A$7:$B$1304,2,FALSE)</f>
        <v>A/P HOURLY PTO-BARGA</v>
      </c>
      <c r="S777" s="165" t="s">
        <v>1159</v>
      </c>
      <c r="T777" s="164" t="s">
        <v>2379</v>
      </c>
      <c r="U777" s="16" t="str">
        <f t="shared" si="181"/>
        <v>232219</v>
      </c>
      <c r="V777" s="174">
        <v>29</v>
      </c>
      <c r="W777" s="175">
        <v>29</v>
      </c>
      <c r="X777" s="264">
        <f t="shared" si="182"/>
        <v>0</v>
      </c>
    </row>
    <row r="778" spans="5:24" x14ac:dyDescent="0.25">
      <c r="E778" s="179" t="s">
        <v>2797</v>
      </c>
      <c r="F778" s="59" t="str">
        <f t="shared" si="176"/>
        <v>241195</v>
      </c>
      <c r="G778" s="180">
        <f t="shared" si="179"/>
        <v>0</v>
      </c>
      <c r="H778" s="59" t="str">
        <f t="shared" si="177"/>
        <v>ADD</v>
      </c>
      <c r="I778" s="59" t="str">
        <f>IF(H778="ADD",VLOOKUP(F778,'SAP Data'!$A$12:$B$1295,2,FALSE),"")</f>
        <v>FRAN TAX - WILSONVIL</v>
      </c>
      <c r="J778" s="59" t="s">
        <v>3471</v>
      </c>
      <c r="K778" s="181" t="str">
        <f t="shared" si="178"/>
        <v>Captured in GL 500179</v>
      </c>
      <c r="L778" s="150" t="s">
        <v>1137</v>
      </c>
      <c r="M778" s="59">
        <f t="shared" si="180"/>
        <v>29</v>
      </c>
      <c r="N778" s="59">
        <f t="shared" si="172"/>
        <v>29</v>
      </c>
      <c r="O778" s="59"/>
      <c r="P778" s="59">
        <f t="shared" si="173"/>
        <v>29</v>
      </c>
      <c r="Q778" s="151" t="str">
        <f>VLOOKUP(L778,'SAP Data'!$A$7:$B$1304,2,FALSE)</f>
        <v>DEMAND CHARGE EQUALI</v>
      </c>
      <c r="S778" s="165" t="s">
        <v>2380</v>
      </c>
      <c r="T778" s="164" t="s">
        <v>2381</v>
      </c>
      <c r="U778" s="16" t="str">
        <f t="shared" si="181"/>
        <v>232220</v>
      </c>
      <c r="V778" s="174">
        <v>29</v>
      </c>
      <c r="W778" s="175">
        <v>29</v>
      </c>
      <c r="X778" s="264">
        <f t="shared" si="182"/>
        <v>0</v>
      </c>
    </row>
    <row r="779" spans="5:24" x14ac:dyDescent="0.25">
      <c r="E779" s="179" t="s">
        <v>2798</v>
      </c>
      <c r="F779" s="59" t="str">
        <f t="shared" si="176"/>
        <v>241196</v>
      </c>
      <c r="G779" s="180">
        <f t="shared" si="179"/>
        <v>0</v>
      </c>
      <c r="H779" s="59" t="str">
        <f t="shared" si="177"/>
        <v>ADD</v>
      </c>
      <c r="I779" s="59" t="str">
        <f>IF(H779="ADD",VLOOKUP(F779,'SAP Data'!$A$12:$B$1295,2,FALSE),"")</f>
        <v>FRAN TAX - JOHNSON C</v>
      </c>
      <c r="J779" s="59" t="s">
        <v>3471</v>
      </c>
      <c r="K779" s="181" t="str">
        <f t="shared" si="178"/>
        <v>Captured in GL 500179</v>
      </c>
      <c r="L779" s="150" t="s">
        <v>1139</v>
      </c>
      <c r="M779" s="59">
        <f t="shared" si="180"/>
        <v>29</v>
      </c>
      <c r="N779" s="59">
        <f t="shared" si="172"/>
        <v>29</v>
      </c>
      <c r="O779" s="59"/>
      <c r="P779" s="59">
        <f t="shared" si="173"/>
        <v>29</v>
      </c>
      <c r="Q779" s="151" t="str">
        <f>VLOOKUP(L779,'SAP Data'!$A$7:$B$1304,2,FALSE)</f>
        <v>OTHER OVERHEAD EXEC</v>
      </c>
      <c r="S779" s="165" t="s">
        <v>1163</v>
      </c>
      <c r="T779" s="164" t="s">
        <v>2382</v>
      </c>
      <c r="U779" s="16" t="str">
        <f t="shared" si="181"/>
        <v>232221</v>
      </c>
      <c r="V779" s="174">
        <v>29</v>
      </c>
      <c r="W779" s="175">
        <v>29</v>
      </c>
      <c r="X779" s="264">
        <f t="shared" si="182"/>
        <v>0</v>
      </c>
    </row>
    <row r="780" spans="5:24" x14ac:dyDescent="0.25">
      <c r="E780" s="179" t="s">
        <v>2799</v>
      </c>
      <c r="F780" s="59" t="str">
        <f t="shared" si="176"/>
        <v>241197</v>
      </c>
      <c r="G780" s="180">
        <f t="shared" si="179"/>
        <v>0</v>
      </c>
      <c r="H780" s="59" t="str">
        <f t="shared" si="177"/>
        <v>ADD</v>
      </c>
      <c r="I780" s="59" t="str">
        <f>IF(H780="ADD",VLOOKUP(F780,'SAP Data'!$A$12:$B$1295,2,FALSE),"")</f>
        <v>FRAN TAX - RIVERGROV</v>
      </c>
      <c r="J780" s="59" t="s">
        <v>3471</v>
      </c>
      <c r="K780" s="181" t="str">
        <f t="shared" si="178"/>
        <v>Captured in GL 500179</v>
      </c>
      <c r="L780" s="150" t="s">
        <v>1141</v>
      </c>
      <c r="M780" s="59">
        <f t="shared" si="180"/>
        <v>29</v>
      </c>
      <c r="N780" s="59">
        <f t="shared" si="172"/>
        <v>29</v>
      </c>
      <c r="O780" s="59"/>
      <c r="P780" s="59">
        <f t="shared" si="173"/>
        <v>29</v>
      </c>
      <c r="Q780" s="151" t="str">
        <f>VLOOKUP(L780,'SAP Data'!$A$7:$B$1304,2,FALSE)</f>
        <v>OTHER OVERHEAD ALLOC</v>
      </c>
      <c r="S780" s="165" t="s">
        <v>1165</v>
      </c>
      <c r="T780" s="164" t="s">
        <v>2383</v>
      </c>
      <c r="U780" s="16" t="str">
        <f t="shared" si="181"/>
        <v>232222</v>
      </c>
      <c r="V780" s="174">
        <v>29</v>
      </c>
      <c r="W780" s="175">
        <v>29</v>
      </c>
      <c r="X780" s="264">
        <f t="shared" si="182"/>
        <v>0</v>
      </c>
    </row>
    <row r="781" spans="5:24" x14ac:dyDescent="0.25">
      <c r="E781" s="179" t="s">
        <v>2800</v>
      </c>
      <c r="F781" s="59" t="str">
        <f t="shared" si="176"/>
        <v>241198</v>
      </c>
      <c r="G781" s="180">
        <f t="shared" si="179"/>
        <v>0</v>
      </c>
      <c r="H781" s="59" t="str">
        <f t="shared" si="177"/>
        <v>ADD</v>
      </c>
      <c r="I781" s="59" t="str">
        <f>IF(H781="ADD",VLOOKUP(F781,'SAP Data'!$A$12:$B$1295,2,FALSE),"")</f>
        <v>FRAN TAX - TANGENT</v>
      </c>
      <c r="J781" s="59" t="s">
        <v>3471</v>
      </c>
      <c r="K781" s="181" t="str">
        <f t="shared" si="178"/>
        <v>Captured in GL 500179</v>
      </c>
      <c r="L781" s="150" t="s">
        <v>1143</v>
      </c>
      <c r="M781" s="59">
        <f t="shared" si="180"/>
        <v>29</v>
      </c>
      <c r="N781" s="59">
        <f t="shared" si="172"/>
        <v>29</v>
      </c>
      <c r="O781" s="59"/>
      <c r="P781" s="59">
        <f t="shared" si="173"/>
        <v>29</v>
      </c>
      <c r="Q781" s="151" t="str">
        <f>VLOOKUP(L781,'SAP Data'!$A$7:$B$1304,2,FALSE)</f>
        <v>OT/DB OVERHEAD ALLOC</v>
      </c>
      <c r="S781" s="165" t="s">
        <v>1167</v>
      </c>
      <c r="T781" s="164" t="s">
        <v>2384</v>
      </c>
      <c r="U781" s="16" t="str">
        <f t="shared" si="181"/>
        <v>232223</v>
      </c>
      <c r="V781" s="174">
        <v>29</v>
      </c>
      <c r="W781" s="175">
        <v>29</v>
      </c>
      <c r="X781" s="264">
        <f t="shared" si="182"/>
        <v>0</v>
      </c>
    </row>
    <row r="782" spans="5:24" x14ac:dyDescent="0.25">
      <c r="E782" s="179" t="s">
        <v>2801</v>
      </c>
      <c r="F782" s="59" t="str">
        <f t="shared" si="176"/>
        <v>241199</v>
      </c>
      <c r="G782" s="180">
        <f t="shared" si="179"/>
        <v>0</v>
      </c>
      <c r="H782" s="59" t="str">
        <f t="shared" si="177"/>
        <v>ADD</v>
      </c>
      <c r="I782" s="59" t="str">
        <f>IF(H782="ADD",VLOOKUP(F782,'SAP Data'!$A$12:$B$1295,2,FALSE),"")</f>
        <v>FRAN TAX - DEPOE BAY</v>
      </c>
      <c r="J782" s="59" t="s">
        <v>3471</v>
      </c>
      <c r="K782" s="181" t="str">
        <f t="shared" si="178"/>
        <v>Captured in GL 500179</v>
      </c>
      <c r="L782" s="150" t="s">
        <v>1145</v>
      </c>
      <c r="M782" s="59">
        <f t="shared" si="180"/>
        <v>29</v>
      </c>
      <c r="N782" s="59">
        <f t="shared" si="172"/>
        <v>29</v>
      </c>
      <c r="O782" s="59"/>
      <c r="P782" s="59">
        <f t="shared" si="173"/>
        <v>29</v>
      </c>
      <c r="Q782" s="151" t="str">
        <f>VLOOKUP(L782,'SAP Data'!$A$7:$B$1304,2,FALSE)</f>
        <v>OTHER OVERHEAD EXEC</v>
      </c>
      <c r="S782" s="165" t="s">
        <v>1169</v>
      </c>
      <c r="T782" s="164" t="s">
        <v>2385</v>
      </c>
      <c r="U782" s="16" t="str">
        <f t="shared" si="181"/>
        <v>232230</v>
      </c>
      <c r="V782" s="174">
        <v>29</v>
      </c>
      <c r="W782" s="175">
        <v>29</v>
      </c>
      <c r="X782" s="264">
        <f t="shared" si="182"/>
        <v>0</v>
      </c>
    </row>
    <row r="783" spans="5:24" x14ac:dyDescent="0.25">
      <c r="E783" s="179" t="s">
        <v>2802</v>
      </c>
      <c r="F783" s="59" t="str">
        <f t="shared" si="176"/>
        <v>241200</v>
      </c>
      <c r="G783" s="180">
        <f t="shared" si="179"/>
        <v>0</v>
      </c>
      <c r="H783" s="59" t="str">
        <f t="shared" si="177"/>
        <v>ADD</v>
      </c>
      <c r="I783" s="59" t="str">
        <f>IF(H783="ADD",VLOOKUP(F783,'SAP Data'!$A$12:$B$1295,2,FALSE),"")</f>
        <v>FRAN TAX - MILLERSBU</v>
      </c>
      <c r="J783" s="59" t="s">
        <v>3471</v>
      </c>
      <c r="K783" s="181" t="str">
        <f t="shared" si="178"/>
        <v>Captured in GL 500179</v>
      </c>
      <c r="L783" s="150" t="s">
        <v>1146</v>
      </c>
      <c r="M783" s="59">
        <f t="shared" si="180"/>
        <v>29</v>
      </c>
      <c r="N783" s="59">
        <f t="shared" si="172"/>
        <v>29</v>
      </c>
      <c r="O783" s="59"/>
      <c r="P783" s="59">
        <f t="shared" si="173"/>
        <v>29</v>
      </c>
      <c r="Q783" s="151" t="str">
        <f>VLOOKUP(L783,'SAP Data'!$A$7:$B$1304,2,FALSE)</f>
        <v>A/P TAX LEVY/GARNISH</v>
      </c>
      <c r="S783" s="165" t="s">
        <v>1171</v>
      </c>
      <c r="T783" s="164" t="s">
        <v>2386</v>
      </c>
      <c r="U783" s="16" t="str">
        <f t="shared" si="181"/>
        <v>232232</v>
      </c>
      <c r="V783" s="174">
        <v>29</v>
      </c>
      <c r="W783" s="175">
        <v>29</v>
      </c>
      <c r="X783" s="264">
        <f t="shared" si="182"/>
        <v>0</v>
      </c>
    </row>
    <row r="784" spans="5:24" x14ac:dyDescent="0.25">
      <c r="E784" s="179" t="s">
        <v>2803</v>
      </c>
      <c r="F784" s="59" t="str">
        <f t="shared" si="176"/>
        <v>241213</v>
      </c>
      <c r="G784" s="180">
        <f t="shared" si="179"/>
        <v>0</v>
      </c>
      <c r="H784" s="59" t="str">
        <f t="shared" si="177"/>
        <v>ADD</v>
      </c>
      <c r="I784" s="59" t="str">
        <f>IF(H784="ADD",VLOOKUP(F784,'SAP Data'!$A$12:$B$1295,2,FALSE),"")</f>
        <v>FRAN TAX - ADAIR VIL</v>
      </c>
      <c r="J784" s="59" t="s">
        <v>3471</v>
      </c>
      <c r="K784" s="181" t="str">
        <f t="shared" si="178"/>
        <v>Captured in GL 500179</v>
      </c>
      <c r="L784" s="150" t="s">
        <v>1148</v>
      </c>
      <c r="M784" s="59">
        <f t="shared" si="180"/>
        <v>29</v>
      </c>
      <c r="N784" s="59">
        <f t="shared" si="172"/>
        <v>29</v>
      </c>
      <c r="O784" s="59"/>
      <c r="P784" s="59">
        <f t="shared" si="173"/>
        <v>29</v>
      </c>
      <c r="Q784" s="151" t="str">
        <f>VLOOKUP(L784,'SAP Data'!$A$7:$B$1304,2,FALSE)</f>
        <v>A/P UNION DUES-GAS W</v>
      </c>
      <c r="S784" s="165" t="s">
        <v>1173</v>
      </c>
      <c r="T784" s="164" t="s">
        <v>2387</v>
      </c>
      <c r="U784" s="16" t="str">
        <f t="shared" si="181"/>
        <v>232233</v>
      </c>
      <c r="V784" s="174">
        <v>29</v>
      </c>
      <c r="W784" s="175">
        <v>29</v>
      </c>
      <c r="X784" s="264">
        <f t="shared" si="182"/>
        <v>0</v>
      </c>
    </row>
    <row r="785" spans="5:24" x14ac:dyDescent="0.25">
      <c r="E785" s="179" t="s">
        <v>2804</v>
      </c>
      <c r="F785" s="59" t="str">
        <f t="shared" si="176"/>
        <v>241214</v>
      </c>
      <c r="G785" s="180">
        <f t="shared" si="179"/>
        <v>0</v>
      </c>
      <c r="H785" s="59" t="str">
        <f t="shared" si="177"/>
        <v>ADD</v>
      </c>
      <c r="I785" s="59" t="str">
        <f>IF(H785="ADD",VLOOKUP(F785,'SAP Data'!$A$12:$B$1295,2,FALSE),"")</f>
        <v>FRAN TAX - KEIZER</v>
      </c>
      <c r="J785" s="59" t="s">
        <v>3471</v>
      </c>
      <c r="K785" s="181" t="str">
        <f t="shared" si="178"/>
        <v>Captured in GL 500179</v>
      </c>
      <c r="L785" s="150" t="s">
        <v>1150</v>
      </c>
      <c r="M785" s="59">
        <f t="shared" si="180"/>
        <v>29</v>
      </c>
      <c r="N785" s="59">
        <f t="shared" si="172"/>
        <v>29</v>
      </c>
      <c r="O785" s="59"/>
      <c r="P785" s="59">
        <f t="shared" si="173"/>
        <v>29</v>
      </c>
      <c r="Q785" s="151" t="str">
        <f>VLOOKUP(L785,'SAP Data'!$A$7:$B$1304,2,FALSE)</f>
        <v>A/P UNION DUES-OFFIC</v>
      </c>
      <c r="S785" s="165" t="s">
        <v>1175</v>
      </c>
      <c r="T785" s="164" t="s">
        <v>2388</v>
      </c>
      <c r="U785" s="16" t="str">
        <f t="shared" si="181"/>
        <v>232235</v>
      </c>
      <c r="V785" s="174">
        <v>29</v>
      </c>
      <c r="W785" s="175">
        <v>29</v>
      </c>
      <c r="X785" s="264">
        <f t="shared" si="182"/>
        <v>0</v>
      </c>
    </row>
    <row r="786" spans="5:24" x14ac:dyDescent="0.25">
      <c r="E786" s="179" t="s">
        <v>2805</v>
      </c>
      <c r="F786" s="59" t="str">
        <f t="shared" si="176"/>
        <v>241218</v>
      </c>
      <c r="G786" s="180">
        <f t="shared" si="179"/>
        <v>0</v>
      </c>
      <c r="H786" s="59" t="str">
        <f t="shared" si="177"/>
        <v>ADD</v>
      </c>
      <c r="I786" s="59" t="str">
        <f>IF(H786="ADD",VLOOKUP(F786,'SAP Data'!$A$12:$B$1295,2,FALSE),"")</f>
        <v>FRAN TAX - VERNONIA</v>
      </c>
      <c r="J786" s="59" t="s">
        <v>3471</v>
      </c>
      <c r="K786" s="181" t="str">
        <f t="shared" si="178"/>
        <v>Captured in GL 500179</v>
      </c>
      <c r="L786" s="150" t="s">
        <v>1152</v>
      </c>
      <c r="M786" s="59">
        <f t="shared" si="180"/>
        <v>29</v>
      </c>
      <c r="N786" s="59">
        <f t="shared" si="172"/>
        <v>29</v>
      </c>
      <c r="O786" s="59"/>
      <c r="P786" s="59">
        <f t="shared" si="173"/>
        <v>29</v>
      </c>
      <c r="Q786" s="151" t="str">
        <f>VLOOKUP(L786,'SAP Data'!$A$7:$B$1304,2,FALSE)</f>
        <v>A/P NW RESOURCE CR U</v>
      </c>
      <c r="S786" s="165" t="s">
        <v>1177</v>
      </c>
      <c r="T786" s="164" t="s">
        <v>2389</v>
      </c>
      <c r="U786" s="16" t="str">
        <f t="shared" si="181"/>
        <v>232239</v>
      </c>
      <c r="V786" s="174">
        <v>29</v>
      </c>
      <c r="W786" s="175">
        <v>29</v>
      </c>
      <c r="X786" s="264">
        <f t="shared" si="182"/>
        <v>0</v>
      </c>
    </row>
    <row r="787" spans="5:24" x14ac:dyDescent="0.25">
      <c r="E787" s="179" t="s">
        <v>2806</v>
      </c>
      <c r="F787" s="59" t="str">
        <f t="shared" si="176"/>
        <v>241225</v>
      </c>
      <c r="G787" s="180">
        <f t="shared" si="179"/>
        <v>0</v>
      </c>
      <c r="H787" s="59" t="str">
        <f t="shared" si="177"/>
        <v>ADD</v>
      </c>
      <c r="I787" s="59" t="str">
        <f>IF(H787="ADD",VLOOKUP(F787,'SAP Data'!$A$12:$B$1295,2,FALSE),"")</f>
        <v>FRAN TAX - COOS BAY</v>
      </c>
      <c r="J787" s="59" t="s">
        <v>3471</v>
      </c>
      <c r="K787" s="181" t="str">
        <f t="shared" si="178"/>
        <v>Captured in GL 500179</v>
      </c>
      <c r="L787" s="150" t="s">
        <v>1154</v>
      </c>
      <c r="M787" s="59">
        <f t="shared" si="180"/>
        <v>29</v>
      </c>
      <c r="N787" s="59">
        <f t="shared" si="172"/>
        <v>29</v>
      </c>
      <c r="O787" s="59"/>
      <c r="P787" s="59">
        <f t="shared" si="173"/>
        <v>29</v>
      </c>
      <c r="Q787" s="151" t="str">
        <f>VLOOKUP(L787,'SAP Data'!$A$7:$B$1304,2,FALSE)</f>
        <v>A/P EMP SAVING BOND</v>
      </c>
      <c r="S787" s="165" t="s">
        <v>1179</v>
      </c>
      <c r="T787" s="164" t="s">
        <v>2390</v>
      </c>
      <c r="U787" s="16" t="str">
        <f t="shared" si="181"/>
        <v>232242</v>
      </c>
      <c r="V787" s="174">
        <v>29</v>
      </c>
      <c r="W787" s="175">
        <v>29</v>
      </c>
      <c r="X787" s="264">
        <f t="shared" si="182"/>
        <v>0</v>
      </c>
    </row>
    <row r="788" spans="5:24" x14ac:dyDescent="0.25">
      <c r="E788" s="179" t="s">
        <v>2807</v>
      </c>
      <c r="F788" s="59" t="str">
        <f t="shared" si="176"/>
        <v>241226</v>
      </c>
      <c r="G788" s="180">
        <f t="shared" si="179"/>
        <v>0</v>
      </c>
      <c r="H788" s="59" t="str">
        <f t="shared" si="177"/>
        <v>ADD</v>
      </c>
      <c r="I788" s="59" t="str">
        <f>IF(H788="ADD",VLOOKUP(F788,'SAP Data'!$A$12:$B$1295,2,FALSE),"")</f>
        <v>FRAN TAX - NORTH BEN</v>
      </c>
      <c r="J788" s="59" t="s">
        <v>3471</v>
      </c>
      <c r="K788" s="181" t="str">
        <f t="shared" si="178"/>
        <v>Captured in GL 500179</v>
      </c>
      <c r="L788" s="150" t="s">
        <v>1156</v>
      </c>
      <c r="M788" s="59">
        <f t="shared" si="180"/>
        <v>29</v>
      </c>
      <c r="N788" s="59">
        <f t="shared" si="172"/>
        <v>29</v>
      </c>
      <c r="O788" s="59"/>
      <c r="P788" s="59">
        <f t="shared" si="173"/>
        <v>29</v>
      </c>
      <c r="Q788" s="151" t="str">
        <f>VLOOKUP(L788,'SAP Data'!$A$7:$B$1304,2,FALSE)</f>
        <v>A/P NGPAC</v>
      </c>
      <c r="S788" s="165" t="s">
        <v>1159</v>
      </c>
      <c r="T788" s="164" t="s">
        <v>2391</v>
      </c>
      <c r="U788" s="16" t="str">
        <f t="shared" si="181"/>
        <v>232249</v>
      </c>
      <c r="V788" s="174">
        <v>29</v>
      </c>
      <c r="W788" s="175">
        <v>29</v>
      </c>
      <c r="X788" s="264">
        <f t="shared" si="182"/>
        <v>0</v>
      </c>
    </row>
    <row r="789" spans="5:24" x14ac:dyDescent="0.25">
      <c r="E789" s="179" t="s">
        <v>2808</v>
      </c>
      <c r="F789" s="59" t="str">
        <f t="shared" si="176"/>
        <v>241229</v>
      </c>
      <c r="G789" s="180">
        <f t="shared" si="179"/>
        <v>0</v>
      </c>
      <c r="H789" s="59" t="str">
        <f t="shared" si="177"/>
        <v>ADD</v>
      </c>
      <c r="I789" s="59" t="str">
        <f>IF(H789="ADD",VLOOKUP(F789,'SAP Data'!$A$12:$B$1295,2,FALSE),"")</f>
        <v>FRAN TAX - MYRTLE PO</v>
      </c>
      <c r="J789" s="59" t="s">
        <v>3471</v>
      </c>
      <c r="K789" s="181" t="str">
        <f t="shared" si="178"/>
        <v>Captured in GL 500179</v>
      </c>
      <c r="L789" s="150" t="s">
        <v>1158</v>
      </c>
      <c r="M789" s="59">
        <f t="shared" si="180"/>
        <v>29</v>
      </c>
      <c r="N789" s="59">
        <f t="shared" si="172"/>
        <v>29</v>
      </c>
      <c r="O789" s="59"/>
      <c r="P789" s="59">
        <f t="shared" si="173"/>
        <v>29</v>
      </c>
      <c r="Q789" s="151" t="str">
        <f>VLOOKUP(L789,'SAP Data'!$A$7:$B$1304,2,FALSE)</f>
        <v>A/P EMP SAVINGS PLAN</v>
      </c>
      <c r="S789" s="165" t="s">
        <v>1182</v>
      </c>
      <c r="T789" s="164" t="s">
        <v>2392</v>
      </c>
      <c r="U789" s="16" t="str">
        <f t="shared" si="181"/>
        <v>232400</v>
      </c>
      <c r="V789" s="174">
        <v>29</v>
      </c>
      <c r="W789" s="175">
        <v>29</v>
      </c>
      <c r="X789" s="264">
        <f t="shared" si="182"/>
        <v>0</v>
      </c>
    </row>
    <row r="790" spans="5:24" x14ac:dyDescent="0.25">
      <c r="E790" s="179" t="s">
        <v>2809</v>
      </c>
      <c r="F790" s="59" t="str">
        <f t="shared" si="176"/>
        <v>241230</v>
      </c>
      <c r="G790" s="180">
        <f t="shared" si="179"/>
        <v>0</v>
      </c>
      <c r="H790" s="59" t="str">
        <f t="shared" si="177"/>
        <v>ADD</v>
      </c>
      <c r="I790" s="59" t="str">
        <f>IF(H790="ADD",VLOOKUP(F790,'SAP Data'!$A$12:$B$1295,2,FALSE),"")</f>
        <v>FRAN TAX - COQUILLE</v>
      </c>
      <c r="J790" s="59" t="s">
        <v>3471</v>
      </c>
      <c r="K790" s="181" t="str">
        <f t="shared" si="178"/>
        <v>Captured in GL 500179</v>
      </c>
      <c r="L790" s="150" t="s">
        <v>1160</v>
      </c>
      <c r="M790" s="59">
        <f t="shared" si="180"/>
        <v>29</v>
      </c>
      <c r="N790" s="59">
        <f t="shared" si="172"/>
        <v>29</v>
      </c>
      <c r="O790" s="59"/>
      <c r="P790" s="59">
        <f t="shared" si="173"/>
        <v>29</v>
      </c>
      <c r="Q790" s="151" t="str">
        <f>VLOOKUP(L790,'SAP Data'!$A$7:$B$1304,2,FALSE)</f>
        <v>A/P OREGON FOOD BANK</v>
      </c>
      <c r="S790" s="165" t="s">
        <v>1184</v>
      </c>
      <c r="T790" s="164" t="s">
        <v>2393</v>
      </c>
      <c r="U790" s="16" t="str">
        <f t="shared" si="181"/>
        <v>232450</v>
      </c>
      <c r="V790" s="174">
        <v>29</v>
      </c>
      <c r="W790" s="175">
        <v>29</v>
      </c>
      <c r="X790" s="264">
        <f t="shared" si="182"/>
        <v>0</v>
      </c>
    </row>
    <row r="791" spans="5:24" x14ac:dyDescent="0.25">
      <c r="E791" s="179" t="s">
        <v>2810</v>
      </c>
      <c r="F791" s="59" t="str">
        <f t="shared" si="176"/>
        <v>241232</v>
      </c>
      <c r="G791" s="180">
        <f t="shared" si="179"/>
        <v>0</v>
      </c>
      <c r="H791" s="59" t="str">
        <f t="shared" si="177"/>
        <v>ADD</v>
      </c>
      <c r="I791" s="59" t="str">
        <f>IF(H791="ADD",VLOOKUP(F791,'SAP Data'!$A$12:$B$1295,2,FALSE),"")</f>
        <v>FRAN TAX - DAMASCUS</v>
      </c>
      <c r="J791" s="59" t="s">
        <v>3471</v>
      </c>
      <c r="K791" s="181" t="str">
        <f t="shared" si="178"/>
        <v>Captured in GL 500179</v>
      </c>
      <c r="L791" s="150" t="s">
        <v>1162</v>
      </c>
      <c r="M791" s="59">
        <f t="shared" si="180"/>
        <v>29</v>
      </c>
      <c r="N791" s="59">
        <f t="shared" si="172"/>
        <v>29</v>
      </c>
      <c r="O791" s="59"/>
      <c r="P791" s="59">
        <f t="shared" si="173"/>
        <v>29</v>
      </c>
      <c r="Q791" s="151" t="str">
        <f>VLOOKUP(L791,'SAP Data'!$A$7:$B$1304,2,FALSE)</f>
        <v>A/P UN WAY-GENERAL</v>
      </c>
      <c r="S791" s="165" t="s">
        <v>1186</v>
      </c>
      <c r="T791" s="164" t="s">
        <v>2394</v>
      </c>
      <c r="U791" s="16" t="str">
        <f t="shared" si="181"/>
        <v>232500</v>
      </c>
      <c r="V791" s="174">
        <v>29</v>
      </c>
      <c r="W791" s="175">
        <v>29</v>
      </c>
      <c r="X791" s="264">
        <f t="shared" si="182"/>
        <v>0</v>
      </c>
    </row>
    <row r="792" spans="5:24" x14ac:dyDescent="0.25">
      <c r="E792" s="179" t="s">
        <v>2812</v>
      </c>
      <c r="F792" s="59" t="str">
        <f t="shared" si="176"/>
        <v>241316</v>
      </c>
      <c r="G792" s="180">
        <f t="shared" si="179"/>
        <v>0</v>
      </c>
      <c r="H792" s="59" t="str">
        <f t="shared" si="177"/>
        <v>ADD</v>
      </c>
      <c r="I792" s="59" t="str">
        <f>IF(H792="ADD",VLOOKUP(F792,'SAP Data'!$A$12:$B$1295,2,FALSE),"")</f>
        <v>FRAN TAX - VANCOUVER</v>
      </c>
      <c r="J792" s="59" t="s">
        <v>3471</v>
      </c>
      <c r="K792" s="181" t="str">
        <f t="shared" si="178"/>
        <v>Captured in GL 500179</v>
      </c>
      <c r="L792" s="150" t="s">
        <v>1164</v>
      </c>
      <c r="M792" s="59">
        <f t="shared" si="180"/>
        <v>29</v>
      </c>
      <c r="N792" s="59">
        <f t="shared" si="172"/>
        <v>29</v>
      </c>
      <c r="O792" s="59"/>
      <c r="P792" s="59">
        <f t="shared" si="173"/>
        <v>29</v>
      </c>
      <c r="Q792" s="151" t="str">
        <f>VLOOKUP(L792,'SAP Data'!$A$7:$B$1304,2,FALSE)</f>
        <v>A/P BLACK UNITED FUN</v>
      </c>
      <c r="S792" s="165" t="s">
        <v>1188</v>
      </c>
      <c r="T792" s="164" t="s">
        <v>2395</v>
      </c>
      <c r="U792" s="16" t="str">
        <f t="shared" si="181"/>
        <v>232999</v>
      </c>
      <c r="V792" s="174">
        <v>29</v>
      </c>
      <c r="W792" s="175">
        <v>29</v>
      </c>
      <c r="X792" s="264">
        <f t="shared" si="182"/>
        <v>0</v>
      </c>
    </row>
    <row r="793" spans="5:24" x14ac:dyDescent="0.25">
      <c r="E793" s="179" t="s">
        <v>2814</v>
      </c>
      <c r="F793" s="59" t="str">
        <f t="shared" si="176"/>
        <v>241326</v>
      </c>
      <c r="G793" s="180">
        <f t="shared" si="179"/>
        <v>0</v>
      </c>
      <c r="H793" s="59" t="str">
        <f t="shared" si="177"/>
        <v>ADD</v>
      </c>
      <c r="I793" s="59" t="str">
        <f>IF(H793="ADD",VLOOKUP(F793,'SAP Data'!$A$12:$B$1295,2,FALSE),"")</f>
        <v>FRAN TAX - WASHOUGAL</v>
      </c>
      <c r="J793" s="59" t="s">
        <v>3471</v>
      </c>
      <c r="K793" s="181" t="str">
        <f t="shared" si="178"/>
        <v>Captured in GL 500179</v>
      </c>
      <c r="L793" s="150" t="s">
        <v>1166</v>
      </c>
      <c r="M793" s="59">
        <f t="shared" si="180"/>
        <v>29</v>
      </c>
      <c r="N793" s="59">
        <f t="shared" si="172"/>
        <v>29</v>
      </c>
      <c r="O793" s="59"/>
      <c r="P793" s="59">
        <f t="shared" si="173"/>
        <v>29</v>
      </c>
      <c r="Q793" s="151" t="str">
        <f>VLOOKUP(L793,'SAP Data'!$A$7:$B$1304,2,FALSE)</f>
        <v>A/P ENVIRON FUND</v>
      </c>
      <c r="S793" s="165" t="s">
        <v>1190</v>
      </c>
      <c r="T793" s="164" t="s">
        <v>2396</v>
      </c>
      <c r="U793" s="16" t="str">
        <f t="shared" si="181"/>
        <v>241001</v>
      </c>
      <c r="V793" s="174">
        <v>29</v>
      </c>
      <c r="W793" s="175">
        <v>29</v>
      </c>
      <c r="X793" s="264">
        <f t="shared" si="182"/>
        <v>0</v>
      </c>
    </row>
    <row r="794" spans="5:24" x14ac:dyDescent="0.25">
      <c r="E794" s="179" t="s">
        <v>2816</v>
      </c>
      <c r="F794" s="59" t="str">
        <f t="shared" si="176"/>
        <v>241327</v>
      </c>
      <c r="G794" s="180">
        <f t="shared" si="179"/>
        <v>0</v>
      </c>
      <c r="H794" s="59" t="str">
        <f t="shared" si="177"/>
        <v>ADD</v>
      </c>
      <c r="I794" s="59" t="str">
        <f>IF(H794="ADD",VLOOKUP(F794,'SAP Data'!$A$12:$B$1295,2,FALSE),"")</f>
        <v>FRAN TAX - CAMAS</v>
      </c>
      <c r="J794" s="59" t="s">
        <v>3471</v>
      </c>
      <c r="K794" s="181" t="str">
        <f t="shared" si="178"/>
        <v>Captured in GL 500179</v>
      </c>
      <c r="L794" s="150" t="s">
        <v>1168</v>
      </c>
      <c r="M794" s="59">
        <f t="shared" si="180"/>
        <v>29</v>
      </c>
      <c r="N794" s="59">
        <f t="shared" si="172"/>
        <v>29</v>
      </c>
      <c r="O794" s="59"/>
      <c r="P794" s="59">
        <f t="shared" si="173"/>
        <v>29</v>
      </c>
      <c r="Q794" s="151" t="str">
        <f>VLOOKUP(L794,'SAP Data'!$A$7:$B$1304,2,FALSE)</f>
        <v>A/P PARKING</v>
      </c>
      <c r="S794" s="165" t="s">
        <v>1192</v>
      </c>
      <c r="T794" s="164" t="s">
        <v>2397</v>
      </c>
      <c r="U794" s="16" t="str">
        <f t="shared" si="181"/>
        <v>241002</v>
      </c>
      <c r="V794" s="174">
        <v>29</v>
      </c>
      <c r="W794" s="175">
        <v>29</v>
      </c>
      <c r="X794" s="264">
        <f t="shared" si="182"/>
        <v>0</v>
      </c>
    </row>
    <row r="795" spans="5:24" x14ac:dyDescent="0.25">
      <c r="E795" s="179" t="s">
        <v>2818</v>
      </c>
      <c r="F795" s="59" t="str">
        <f t="shared" si="176"/>
        <v>241343</v>
      </c>
      <c r="G795" s="180">
        <f t="shared" si="179"/>
        <v>0</v>
      </c>
      <c r="H795" s="59" t="str">
        <f t="shared" si="177"/>
        <v>ADD</v>
      </c>
      <c r="I795" s="59" t="str">
        <f>IF(H795="ADD",VLOOKUP(F795,'SAP Data'!$A$12:$B$1295,2,FALSE),"")</f>
        <v>FRAN TAX - BINGEN</v>
      </c>
      <c r="J795" s="59" t="s">
        <v>3471</v>
      </c>
      <c r="K795" s="181" t="str">
        <f t="shared" si="178"/>
        <v>Captured in GL 500179</v>
      </c>
      <c r="L795" s="150" t="s">
        <v>1170</v>
      </c>
      <c r="M795" s="59">
        <f t="shared" si="180"/>
        <v>29</v>
      </c>
      <c r="N795" s="59">
        <f t="shared" si="172"/>
        <v>29</v>
      </c>
      <c r="O795" s="59"/>
      <c r="P795" s="59">
        <f t="shared" si="173"/>
        <v>29</v>
      </c>
      <c r="Q795" s="151" t="str">
        <f>VLOOKUP(L795,'SAP Data'!$A$7:$B$1304,2,FALSE)</f>
        <v>A/P EQUAL PAY BAL</v>
      </c>
      <c r="S795" s="165" t="s">
        <v>1194</v>
      </c>
      <c r="T795" s="164" t="s">
        <v>2398</v>
      </c>
      <c r="U795" s="16" t="str">
        <f t="shared" si="181"/>
        <v>241003</v>
      </c>
      <c r="V795" s="174">
        <v>29</v>
      </c>
      <c r="W795" s="175">
        <v>29</v>
      </c>
      <c r="X795" s="264">
        <f t="shared" si="182"/>
        <v>0</v>
      </c>
    </row>
    <row r="796" spans="5:24" x14ac:dyDescent="0.25">
      <c r="E796" s="179" t="s">
        <v>2820</v>
      </c>
      <c r="F796" s="59" t="str">
        <f t="shared" si="176"/>
        <v>241344</v>
      </c>
      <c r="G796" s="180">
        <f t="shared" si="179"/>
        <v>0</v>
      </c>
      <c r="H796" s="59" t="str">
        <f t="shared" si="177"/>
        <v>ADD</v>
      </c>
      <c r="I796" s="59" t="str">
        <f>IF(H796="ADD",VLOOKUP(F796,'SAP Data'!$A$12:$B$1295,2,FALSE),"")</f>
        <v>FRAN TAX - WHITE SAL</v>
      </c>
      <c r="J796" s="59" t="s">
        <v>3471</v>
      </c>
      <c r="K796" s="181" t="str">
        <f t="shared" si="178"/>
        <v>Captured in GL 500179</v>
      </c>
      <c r="L796" s="150" t="s">
        <v>1172</v>
      </c>
      <c r="M796" s="59">
        <f t="shared" si="180"/>
        <v>29</v>
      </c>
      <c r="N796" s="59">
        <f t="shared" si="172"/>
        <v>29</v>
      </c>
      <c r="O796" s="59"/>
      <c r="P796" s="59">
        <f t="shared" si="173"/>
        <v>29</v>
      </c>
      <c r="Q796" s="151" t="str">
        <f>VLOOKUP(L796,'SAP Data'!$A$7:$B$1304,2,FALSE)</f>
        <v>COG LIABILITY</v>
      </c>
      <c r="S796" s="165" t="s">
        <v>1196</v>
      </c>
      <c r="T796" s="164" t="s">
        <v>2399</v>
      </c>
      <c r="U796" s="16" t="str">
        <f t="shared" si="181"/>
        <v>241006</v>
      </c>
      <c r="V796" s="174">
        <v>29</v>
      </c>
      <c r="W796" s="175">
        <v>29</v>
      </c>
      <c r="X796" s="264">
        <f t="shared" si="182"/>
        <v>0</v>
      </c>
    </row>
    <row r="797" spans="5:24" x14ac:dyDescent="0.25">
      <c r="E797" s="179" t="s">
        <v>2822</v>
      </c>
      <c r="F797" s="59" t="str">
        <f t="shared" si="176"/>
        <v>241350</v>
      </c>
      <c r="G797" s="180">
        <f t="shared" si="179"/>
        <v>0</v>
      </c>
      <c r="H797" s="59" t="str">
        <f t="shared" si="177"/>
        <v>ADD</v>
      </c>
      <c r="I797" s="59" t="str">
        <f>IF(H797="ADD",VLOOKUP(F797,'SAP Data'!$A$12:$B$1295,2,FALSE),"")</f>
        <v>FRAN TAX - BATTLEGRO</v>
      </c>
      <c r="J797" s="59" t="s">
        <v>3471</v>
      </c>
      <c r="K797" s="181" t="str">
        <f t="shared" si="178"/>
        <v>Captured in GL 500179</v>
      </c>
      <c r="L797" s="150" t="s">
        <v>1174</v>
      </c>
      <c r="M797" s="59">
        <f t="shared" si="180"/>
        <v>29</v>
      </c>
      <c r="N797" s="59">
        <f t="shared" si="172"/>
        <v>29</v>
      </c>
      <c r="O797" s="59"/>
      <c r="P797" s="59">
        <f t="shared" si="173"/>
        <v>29</v>
      </c>
      <c r="Q797" s="151" t="str">
        <f>VLOOKUP(L797,'SAP Data'!$A$7:$B$1304,2,FALSE)</f>
        <v>A/P GAS TRANSP IMBAL</v>
      </c>
      <c r="S797" s="165" t="s">
        <v>1198</v>
      </c>
      <c r="T797" s="164" t="s">
        <v>2400</v>
      </c>
      <c r="U797" s="16" t="str">
        <f t="shared" si="181"/>
        <v>241007</v>
      </c>
      <c r="V797" s="174">
        <v>29</v>
      </c>
      <c r="W797" s="175">
        <v>29</v>
      </c>
      <c r="X797" s="264">
        <f t="shared" si="182"/>
        <v>0</v>
      </c>
    </row>
    <row r="798" spans="5:24" x14ac:dyDescent="0.25">
      <c r="E798" s="179" t="s">
        <v>2824</v>
      </c>
      <c r="F798" s="59" t="str">
        <f t="shared" si="176"/>
        <v>241351</v>
      </c>
      <c r="G798" s="180">
        <f t="shared" si="179"/>
        <v>0</v>
      </c>
      <c r="H798" s="59" t="str">
        <f t="shared" si="177"/>
        <v>ADD</v>
      </c>
      <c r="I798" s="59" t="str">
        <f>IF(H798="ADD",VLOOKUP(F798,'SAP Data'!$A$12:$B$1295,2,FALSE),"")</f>
        <v>FRAN TAX - RIDGEFIEL</v>
      </c>
      <c r="J798" s="59" t="s">
        <v>3471</v>
      </c>
      <c r="K798" s="181" t="str">
        <f t="shared" si="178"/>
        <v>Captured in GL 500179</v>
      </c>
      <c r="L798" s="150" t="s">
        <v>1176</v>
      </c>
      <c r="M798" s="59">
        <f t="shared" si="180"/>
        <v>29</v>
      </c>
      <c r="N798" s="59">
        <f t="shared" si="172"/>
        <v>29</v>
      </c>
      <c r="O798" s="59"/>
      <c r="P798" s="59">
        <f t="shared" si="173"/>
        <v>29</v>
      </c>
      <c r="Q798" s="151" t="str">
        <f>VLOOKUP(L798,'SAP Data'!$A$7:$B$1304,2,FALSE)</f>
        <v>A/P MELODY TEPPOLA</v>
      </c>
      <c r="S798" s="165" t="s">
        <v>1190</v>
      </c>
      <c r="T798" s="164" t="s">
        <v>2401</v>
      </c>
      <c r="U798" s="16" t="str">
        <f t="shared" si="181"/>
        <v>241011</v>
      </c>
      <c r="V798" s="174">
        <v>29</v>
      </c>
      <c r="W798" s="175">
        <v>29</v>
      </c>
      <c r="X798" s="264">
        <f t="shared" si="182"/>
        <v>0</v>
      </c>
    </row>
    <row r="799" spans="5:24" x14ac:dyDescent="0.25">
      <c r="E799" s="179" t="s">
        <v>2826</v>
      </c>
      <c r="F799" s="59" t="str">
        <f t="shared" si="176"/>
        <v>241364</v>
      </c>
      <c r="G799" s="180">
        <f t="shared" si="179"/>
        <v>0</v>
      </c>
      <c r="H799" s="59" t="str">
        <f t="shared" si="177"/>
        <v>ADD</v>
      </c>
      <c r="I799" s="59" t="str">
        <f>IF(H799="ADD",VLOOKUP(F799,'SAP Data'!$A$12:$B$1295,2,FALSE),"")</f>
        <v>FRAN TAX - NORTH BON</v>
      </c>
      <c r="J799" s="59" t="s">
        <v>3471</v>
      </c>
      <c r="K799" s="181" t="str">
        <f t="shared" si="178"/>
        <v>Captured in GL 500179</v>
      </c>
      <c r="L799" s="150" t="s">
        <v>1178</v>
      </c>
      <c r="M799" s="59">
        <f t="shared" si="180"/>
        <v>29</v>
      </c>
      <c r="N799" s="59">
        <f t="shared" si="172"/>
        <v>29</v>
      </c>
      <c r="O799" s="59"/>
      <c r="P799" s="59">
        <f t="shared" si="173"/>
        <v>29</v>
      </c>
      <c r="Q799" s="151" t="str">
        <f>VLOOKUP(L799,'SAP Data'!$A$7:$B$1304,2,FALSE)</f>
        <v>A/P WORK FOR ART</v>
      </c>
      <c r="S799" s="165" t="s">
        <v>1192</v>
      </c>
      <c r="T799" s="164" t="s">
        <v>2402</v>
      </c>
      <c r="U799" s="16" t="str">
        <f t="shared" si="181"/>
        <v>241012</v>
      </c>
      <c r="V799" s="174">
        <v>29</v>
      </c>
      <c r="W799" s="175">
        <v>29</v>
      </c>
      <c r="X799" s="264">
        <f t="shared" si="182"/>
        <v>0</v>
      </c>
    </row>
    <row r="800" spans="5:24" x14ac:dyDescent="0.25">
      <c r="E800" s="179" t="s">
        <v>2828</v>
      </c>
      <c r="F800" s="59" t="str">
        <f t="shared" si="176"/>
        <v>241419</v>
      </c>
      <c r="G800" s="180">
        <f t="shared" si="179"/>
        <v>0</v>
      </c>
      <c r="H800" s="59" t="str">
        <f t="shared" si="177"/>
        <v>ADD</v>
      </c>
      <c r="I800" s="59" t="str">
        <f>IF(H800="ADD",VLOOKUP(F800,'SAP Data'!$A$12:$B$1295,2,FALSE),"")</f>
        <v>FRAN TAX - LA CENTER</v>
      </c>
      <c r="J800" s="59" t="s">
        <v>3471</v>
      </c>
      <c r="K800" s="181" t="str">
        <f t="shared" si="178"/>
        <v>Captured in GL 500179</v>
      </c>
      <c r="L800" s="150" t="s">
        <v>1180</v>
      </c>
      <c r="M800" s="59">
        <f t="shared" si="180"/>
        <v>29</v>
      </c>
      <c r="N800" s="59">
        <f t="shared" si="172"/>
        <v>29</v>
      </c>
      <c r="O800" s="59"/>
      <c r="P800" s="59">
        <f t="shared" si="173"/>
        <v>29</v>
      </c>
      <c r="Q800" s="151" t="str">
        <f>VLOOKUP(L800,'SAP Data'!$A$7:$B$1304,2,FALSE)</f>
        <v>A/P EMP SAVINGS PLAN</v>
      </c>
      <c r="S800" s="165" t="s">
        <v>1194</v>
      </c>
      <c r="T800" s="164" t="s">
        <v>2403</v>
      </c>
      <c r="U800" s="16" t="str">
        <f t="shared" si="181"/>
        <v>241013</v>
      </c>
      <c r="V800" s="174">
        <v>29</v>
      </c>
      <c r="W800" s="175">
        <v>29</v>
      </c>
      <c r="X800" s="264">
        <f t="shared" si="182"/>
        <v>0</v>
      </c>
    </row>
    <row r="801" spans="5:24" x14ac:dyDescent="0.25">
      <c r="E801" s="179" t="s">
        <v>1316</v>
      </c>
      <c r="F801" s="59" t="str">
        <f t="shared" si="176"/>
        <v>243048</v>
      </c>
      <c r="G801" s="180">
        <f t="shared" si="179"/>
        <v>5</v>
      </c>
      <c r="H801" s="59" t="str">
        <f t="shared" si="177"/>
        <v/>
      </c>
      <c r="I801" s="59" t="str">
        <f>IF(H801="ADD",VLOOKUP(F801,'SAP Data'!$A$12:$B$1295,2,FALSE),"")</f>
        <v/>
      </c>
      <c r="J801" s="59" t="s">
        <v>3471</v>
      </c>
      <c r="K801" s="181">
        <f t="shared" si="178"/>
        <v>5</v>
      </c>
      <c r="L801" s="150" t="s">
        <v>1181</v>
      </c>
      <c r="M801" s="59">
        <f t="shared" si="180"/>
        <v>29</v>
      </c>
      <c r="N801" s="59">
        <f t="shared" si="172"/>
        <v>29</v>
      </c>
      <c r="O801" s="59"/>
      <c r="P801" s="59">
        <f t="shared" si="173"/>
        <v>29</v>
      </c>
      <c r="Q801" s="151" t="str">
        <f>VLOOKUP(L801,'SAP Data'!$A$7:$B$1304,2,FALSE)</f>
        <v>OTHER BONUS LIAB</v>
      </c>
      <c r="S801" s="165" t="s">
        <v>1203</v>
      </c>
      <c r="T801" s="164" t="s">
        <v>2404</v>
      </c>
      <c r="U801" s="16" t="str">
        <f t="shared" si="181"/>
        <v>241023</v>
      </c>
      <c r="V801" s="174">
        <v>29</v>
      </c>
      <c r="W801" s="175">
        <v>29</v>
      </c>
      <c r="X801" s="264">
        <f t="shared" si="182"/>
        <v>0</v>
      </c>
    </row>
    <row r="802" spans="5:24" x14ac:dyDescent="0.25">
      <c r="E802" s="179" t="s">
        <v>3638</v>
      </c>
      <c r="F802" s="59" t="str">
        <f>RIGHT(E802,6)</f>
        <v>243600</v>
      </c>
      <c r="G802" s="180">
        <f t="shared" si="179"/>
        <v>5</v>
      </c>
      <c r="H802" s="59" t="str">
        <f>IF(G802=0,"ADD","")</f>
        <v/>
      </c>
      <c r="I802" s="59" t="str">
        <f>IF(H802="ADD",VLOOKUP(F802,'SAP Data'!$A$12:$B$1295,2,FALSE),"")</f>
        <v/>
      </c>
      <c r="J802" s="59"/>
      <c r="K802" s="181">
        <f>IF(G802&gt;0,G802,J802)</f>
        <v>5</v>
      </c>
      <c r="L802" s="150" t="s">
        <v>1183</v>
      </c>
      <c r="M802" s="59">
        <f t="shared" si="180"/>
        <v>29</v>
      </c>
      <c r="N802" s="59">
        <f t="shared" si="172"/>
        <v>29</v>
      </c>
      <c r="O802" s="59"/>
      <c r="P802" s="59">
        <f t="shared" si="173"/>
        <v>29</v>
      </c>
      <c r="Q802" s="151" t="str">
        <f>VLOOKUP(L802,'SAP Data'!$A$7:$B$1304,2,FALSE)</f>
        <v>A/P LTIP &amp; PERF AWAR</v>
      </c>
      <c r="S802" s="165" t="s">
        <v>1205</v>
      </c>
      <c r="T802" s="164" t="s">
        <v>2405</v>
      </c>
      <c r="U802" s="16" t="str">
        <f t="shared" si="181"/>
        <v>241031</v>
      </c>
      <c r="V802" s="174">
        <v>29</v>
      </c>
      <c r="W802" s="175">
        <v>29</v>
      </c>
      <c r="X802" s="264">
        <f t="shared" si="182"/>
        <v>0</v>
      </c>
    </row>
    <row r="803" spans="5:24" x14ac:dyDescent="0.25">
      <c r="E803" s="179" t="s">
        <v>3807</v>
      </c>
      <c r="F803" s="59" t="str">
        <f>RIGHT(E803,6)</f>
        <v>243602</v>
      </c>
      <c r="G803" s="180">
        <f t="shared" si="179"/>
        <v>5</v>
      </c>
      <c r="H803" s="59" t="str">
        <f>IF(G803=0,"ADD","")</f>
        <v/>
      </c>
      <c r="I803" s="59" t="str">
        <f>IF(H803="ADD",VLOOKUP(F803,'SAP Data'!$A$12:$B$1295,2,FALSE),"")</f>
        <v/>
      </c>
      <c r="J803" s="59"/>
      <c r="K803" s="181">
        <f>IF(G803&gt;0,G803,J803)</f>
        <v>5</v>
      </c>
      <c r="L803" s="150" t="s">
        <v>1185</v>
      </c>
      <c r="M803" s="59">
        <f t="shared" si="180"/>
        <v>29</v>
      </c>
      <c r="N803" s="59">
        <f t="shared" si="172"/>
        <v>29</v>
      </c>
      <c r="O803" s="59"/>
      <c r="P803" s="59">
        <f t="shared" si="173"/>
        <v>29</v>
      </c>
      <c r="Q803" s="151" t="str">
        <f>VLOOKUP(L803,'SAP Data'!$A$7:$B$1304,2,FALSE)</f>
        <v>Safety Gear Enhanc F</v>
      </c>
      <c r="S803" s="165" t="s">
        <v>1205</v>
      </c>
      <c r="T803" s="164" t="s">
        <v>2406</v>
      </c>
      <c r="U803" s="16" t="str">
        <f t="shared" si="181"/>
        <v>241041</v>
      </c>
      <c r="V803" s="174">
        <v>29</v>
      </c>
      <c r="W803" s="175">
        <v>29</v>
      </c>
      <c r="X803" s="264">
        <f t="shared" si="182"/>
        <v>0</v>
      </c>
    </row>
    <row r="804" spans="5:24" x14ac:dyDescent="0.25">
      <c r="E804" s="179" t="s">
        <v>2832</v>
      </c>
      <c r="F804" s="59" t="str">
        <f t="shared" si="176"/>
        <v>228100</v>
      </c>
      <c r="G804" s="180">
        <f t="shared" si="179"/>
        <v>0</v>
      </c>
      <c r="H804" s="59" t="str">
        <f t="shared" si="177"/>
        <v>ADD</v>
      </c>
      <c r="I804" s="59" t="str">
        <f>IF(H804="ADD",VLOOKUP(F804,'SAP Data'!$A$12:$B$1295,2,FALSE),"")</f>
        <v>ESRIP LIABILITY CURR</v>
      </c>
      <c r="J804" s="59" t="s">
        <v>3471</v>
      </c>
      <c r="K804" s="181" t="str">
        <f t="shared" si="178"/>
        <v>Captured in GL 500179</v>
      </c>
      <c r="L804" s="150" t="s">
        <v>1187</v>
      </c>
      <c r="M804" s="59">
        <f t="shared" si="180"/>
        <v>29</v>
      </c>
      <c r="N804" s="59">
        <f t="shared" si="172"/>
        <v>29</v>
      </c>
      <c r="O804" s="59"/>
      <c r="P804" s="59">
        <f t="shared" si="173"/>
        <v>29</v>
      </c>
      <c r="Q804" s="151" t="str">
        <f>VLOOKUP(L804,'SAP Data'!$A$7:$B$1304,2,FALSE)</f>
        <v>RECLASS - CHECK O/D</v>
      </c>
      <c r="S804" s="165" t="s">
        <v>1208</v>
      </c>
      <c r="T804" s="164">
        <v>500171</v>
      </c>
      <c r="U804" s="16" t="str">
        <f t="shared" si="181"/>
        <v/>
      </c>
      <c r="V804" s="174">
        <v>29</v>
      </c>
      <c r="W804" s="175" t="s">
        <v>3741</v>
      </c>
      <c r="X804" s="264">
        <f t="shared" si="182"/>
        <v>0</v>
      </c>
    </row>
    <row r="805" spans="5:24" x14ac:dyDescent="0.25">
      <c r="E805" s="179" t="s">
        <v>2834</v>
      </c>
      <c r="F805" s="59" t="str">
        <f t="shared" si="176"/>
        <v>228102</v>
      </c>
      <c r="G805" s="180">
        <f t="shared" si="179"/>
        <v>0</v>
      </c>
      <c r="H805" s="59" t="str">
        <f t="shared" si="177"/>
        <v>ADD</v>
      </c>
      <c r="I805" s="59" t="str">
        <f>IF(H805="ADD",VLOOKUP(F805,'SAP Data'!$A$12:$B$1295,2,FALSE),"")</f>
        <v>SERP LIABILITY CP</v>
      </c>
      <c r="J805" s="59" t="s">
        <v>3471</v>
      </c>
      <c r="K805" s="181" t="str">
        <f t="shared" si="178"/>
        <v>Captured in GL 500179</v>
      </c>
      <c r="L805" s="150" t="s">
        <v>1189</v>
      </c>
      <c r="M805" s="59">
        <f t="shared" si="180"/>
        <v>29</v>
      </c>
      <c r="N805" s="59">
        <f t="shared" si="172"/>
        <v>29</v>
      </c>
      <c r="O805" s="59"/>
      <c r="P805" s="59">
        <f t="shared" si="173"/>
        <v>29</v>
      </c>
      <c r="Q805" s="151" t="str">
        <f>VLOOKUP(L805,'SAP Data'!$A$7:$B$1304,2,FALSE)</f>
        <v>TX COL PAY-FED W/H</v>
      </c>
      <c r="S805" s="165" t="s">
        <v>2407</v>
      </c>
      <c r="T805" s="164" t="s">
        <v>2408</v>
      </c>
      <c r="U805" s="16" t="str">
        <f t="shared" si="181"/>
        <v>236011</v>
      </c>
      <c r="V805" s="174">
        <v>29</v>
      </c>
      <c r="W805" s="175">
        <v>29</v>
      </c>
      <c r="X805" s="264">
        <f t="shared" si="182"/>
        <v>0</v>
      </c>
    </row>
    <row r="806" spans="5:24" x14ac:dyDescent="0.25">
      <c r="E806" s="179" t="s">
        <v>2836</v>
      </c>
      <c r="F806" s="59" t="str">
        <f t="shared" si="176"/>
        <v>228106</v>
      </c>
      <c r="G806" s="180">
        <f t="shared" si="179"/>
        <v>0</v>
      </c>
      <c r="H806" s="59" t="str">
        <f t="shared" si="177"/>
        <v>ADD</v>
      </c>
      <c r="I806" s="59" t="str">
        <f>IF(H806="ADD",VLOOKUP(F806,'SAP Data'!$A$12:$B$1295,2,FALSE),"")</f>
        <v>FAS 106 LIABILITY CU</v>
      </c>
      <c r="J806" s="59" t="s">
        <v>3471</v>
      </c>
      <c r="K806" s="181" t="str">
        <f t="shared" si="178"/>
        <v>Captured in GL 500179</v>
      </c>
      <c r="L806" s="150" t="s">
        <v>1191</v>
      </c>
      <c r="M806" s="59">
        <f t="shared" si="180"/>
        <v>29</v>
      </c>
      <c r="N806" s="59">
        <f t="shared" si="172"/>
        <v>29</v>
      </c>
      <c r="O806" s="59"/>
      <c r="P806" s="59">
        <f t="shared" si="173"/>
        <v>29</v>
      </c>
      <c r="Q806" s="151" t="str">
        <f>VLOOKUP(L806,'SAP Data'!$A$7:$B$1304,2,FALSE)</f>
        <v>TX COL PAY-SOC SEC W</v>
      </c>
      <c r="S806" s="165" t="s">
        <v>2409</v>
      </c>
      <c r="T806" s="164" t="s">
        <v>2410</v>
      </c>
      <c r="U806" s="16" t="str">
        <f t="shared" si="181"/>
        <v>236012</v>
      </c>
      <c r="V806" s="174">
        <v>29</v>
      </c>
      <c r="W806" s="175">
        <v>29</v>
      </c>
      <c r="X806" s="264">
        <f t="shared" si="182"/>
        <v>0</v>
      </c>
    </row>
    <row r="807" spans="5:24" x14ac:dyDescent="0.25">
      <c r="E807" s="179" t="s">
        <v>2838</v>
      </c>
      <c r="F807" s="59" t="str">
        <f t="shared" si="176"/>
        <v>232132</v>
      </c>
      <c r="G807" s="180">
        <f t="shared" si="179"/>
        <v>0</v>
      </c>
      <c r="H807" s="59" t="str">
        <f t="shared" si="177"/>
        <v>ADD</v>
      </c>
      <c r="I807" s="59" t="str">
        <f>IF(H807="ADD",VLOOKUP(F807,'SAP Data'!$A$12:$B$1295,2,FALSE),"")</f>
        <v>OPTIMIZATION LIAB</v>
      </c>
      <c r="J807" s="59" t="s">
        <v>3471</v>
      </c>
      <c r="K807" s="181" t="str">
        <f t="shared" si="178"/>
        <v>Captured in GL 500179</v>
      </c>
      <c r="L807" s="150" t="s">
        <v>1193</v>
      </c>
      <c r="M807" s="59">
        <f t="shared" si="180"/>
        <v>29</v>
      </c>
      <c r="N807" s="59">
        <f t="shared" si="172"/>
        <v>29</v>
      </c>
      <c r="O807" s="59"/>
      <c r="P807" s="59">
        <f t="shared" si="173"/>
        <v>29</v>
      </c>
      <c r="Q807" s="151" t="str">
        <f>VLOOKUP(L807,'SAP Data'!$A$7:$B$1304,2,FALSE)</f>
        <v>TX COL PAY-ST W/H</v>
      </c>
      <c r="S807" s="165" t="s">
        <v>2411</v>
      </c>
      <c r="T807" s="164" t="s">
        <v>2412</v>
      </c>
      <c r="U807" s="16" t="str">
        <f t="shared" si="181"/>
        <v>236015</v>
      </c>
      <c r="V807" s="174">
        <v>29</v>
      </c>
      <c r="W807" s="175">
        <v>29</v>
      </c>
      <c r="X807" s="264">
        <f t="shared" si="182"/>
        <v>0</v>
      </c>
    </row>
    <row r="808" spans="5:24" x14ac:dyDescent="0.25">
      <c r="E808" s="179" t="s">
        <v>2840</v>
      </c>
      <c r="F808" s="59" t="str">
        <f t="shared" si="176"/>
        <v>232199</v>
      </c>
      <c r="G808" s="180">
        <f t="shared" si="179"/>
        <v>0</v>
      </c>
      <c r="H808" s="59" t="str">
        <f t="shared" si="177"/>
        <v>ADD</v>
      </c>
      <c r="I808" s="59" t="str">
        <f>IF(H808="ADD",VLOOKUP(F808,'SAP Data'!$A$12:$B$1295,2,FALSE),"")</f>
        <v>VS&amp;H O/H ALLOCATION</v>
      </c>
      <c r="J808" s="59" t="s">
        <v>3471</v>
      </c>
      <c r="K808" s="181" t="str">
        <f t="shared" si="178"/>
        <v>Captured in GL 500179</v>
      </c>
      <c r="L808" s="150" t="s">
        <v>1195</v>
      </c>
      <c r="M808" s="59">
        <f t="shared" si="180"/>
        <v>29</v>
      </c>
      <c r="N808" s="59">
        <f t="shared" si="172"/>
        <v>29</v>
      </c>
      <c r="O808" s="59"/>
      <c r="P808" s="59">
        <f t="shared" si="173"/>
        <v>29</v>
      </c>
      <c r="Q808" s="151" t="str">
        <f>VLOOKUP(L808,'SAP Data'!$A$7:$B$1304,2,FALSE)</f>
        <v>TX COL PAY-FED W/H P</v>
      </c>
      <c r="S808" s="165" t="s">
        <v>2413</v>
      </c>
      <c r="T808" s="164" t="s">
        <v>2414</v>
      </c>
      <c r="U808" s="16" t="str">
        <f t="shared" si="181"/>
        <v>236016</v>
      </c>
      <c r="V808" s="174">
        <v>29</v>
      </c>
      <c r="W808" s="175">
        <v>29</v>
      </c>
      <c r="X808" s="264">
        <f t="shared" si="182"/>
        <v>0</v>
      </c>
    </row>
    <row r="809" spans="5:24" x14ac:dyDescent="0.25">
      <c r="E809" s="179" t="s">
        <v>2841</v>
      </c>
      <c r="F809" s="59" t="str">
        <f t="shared" si="176"/>
        <v>232209</v>
      </c>
      <c r="G809" s="180">
        <f t="shared" si="179"/>
        <v>0</v>
      </c>
      <c r="H809" s="59" t="str">
        <f t="shared" si="177"/>
        <v>ADD</v>
      </c>
      <c r="I809" s="59" t="str">
        <f>IF(H809="ADD",VLOOKUP(F809,'SAP Data'!$A$12:$B$1295,2,FALSE),"")</f>
        <v>VS&amp;H O/H ALLOCATION</v>
      </c>
      <c r="J809" s="59" t="s">
        <v>3471</v>
      </c>
      <c r="K809" s="181" t="str">
        <f t="shared" si="178"/>
        <v>Captured in GL 500179</v>
      </c>
      <c r="L809" s="150" t="s">
        <v>1197</v>
      </c>
      <c r="M809" s="59">
        <f t="shared" si="180"/>
        <v>29</v>
      </c>
      <c r="N809" s="59">
        <f t="shared" si="172"/>
        <v>29</v>
      </c>
      <c r="O809" s="59"/>
      <c r="P809" s="59">
        <f t="shared" si="173"/>
        <v>29</v>
      </c>
      <c r="Q809" s="151" t="str">
        <f>VLOOKUP(L809,'SAP Data'!$A$7:$B$1304,2,FALSE)</f>
        <v>TX COL PAY-ST W/H PE</v>
      </c>
      <c r="S809" s="165" t="s">
        <v>2415</v>
      </c>
      <c r="T809" s="164" t="s">
        <v>2416</v>
      </c>
      <c r="U809" s="16" t="str">
        <f t="shared" si="181"/>
        <v>236027</v>
      </c>
      <c r="V809" s="174">
        <v>29</v>
      </c>
      <c r="W809" s="175">
        <v>29</v>
      </c>
      <c r="X809" s="264">
        <f t="shared" si="182"/>
        <v>0</v>
      </c>
    </row>
    <row r="810" spans="5:24" x14ac:dyDescent="0.25">
      <c r="E810" s="179" t="s">
        <v>2843</v>
      </c>
      <c r="F810" s="59" t="str">
        <f t="shared" si="176"/>
        <v>242000</v>
      </c>
      <c r="G810" s="180">
        <f t="shared" si="179"/>
        <v>0</v>
      </c>
      <c r="H810" s="59" t="str">
        <f t="shared" si="177"/>
        <v>ADD</v>
      </c>
      <c r="I810" s="59" t="str">
        <f>IF(H810="ADD",VLOOKUP(F810,'SAP Data'!$A$12:$B$1295,2,FALSE),"")</f>
        <v>ENVIRON. LIAB. RECLA</v>
      </c>
      <c r="J810" s="59" t="s">
        <v>3471</v>
      </c>
      <c r="K810" s="181" t="str">
        <f t="shared" si="178"/>
        <v>Captured in GL 500179</v>
      </c>
      <c r="L810" s="150" t="s">
        <v>1199</v>
      </c>
      <c r="M810" s="59">
        <f t="shared" si="180"/>
        <v>29</v>
      </c>
      <c r="N810" s="59">
        <f t="shared" si="172"/>
        <v>29</v>
      </c>
      <c r="O810" s="59"/>
      <c r="P810" s="59">
        <f t="shared" si="173"/>
        <v>29</v>
      </c>
      <c r="Q810" s="151" t="str">
        <f>VLOOKUP(L810,'SAP Data'!$A$7:$B$1304,2,FALSE)</f>
        <v>TX COL PAY-FED W/H</v>
      </c>
      <c r="S810" s="165" t="s">
        <v>2417</v>
      </c>
      <c r="T810" s="164" t="s">
        <v>2418</v>
      </c>
      <c r="U810" s="16" t="str">
        <f t="shared" si="181"/>
        <v>236028</v>
      </c>
      <c r="V810" s="174">
        <v>29</v>
      </c>
      <c r="W810" s="175">
        <v>29</v>
      </c>
      <c r="X810" s="264">
        <f t="shared" si="182"/>
        <v>0</v>
      </c>
    </row>
    <row r="811" spans="5:24" x14ac:dyDescent="0.25">
      <c r="E811" s="179" t="s">
        <v>2845</v>
      </c>
      <c r="F811" s="59" t="str">
        <f t="shared" si="176"/>
        <v>242003</v>
      </c>
      <c r="G811" s="180">
        <f t="shared" si="179"/>
        <v>0</v>
      </c>
      <c r="H811" s="59" t="str">
        <f t="shared" si="177"/>
        <v>ADD</v>
      </c>
      <c r="I811" s="59" t="str">
        <f>IF(H811="ADD",VLOOKUP(F811,'SAP Data'!$A$12:$B$1295,2,FALSE),"")</f>
        <v>OTHER LIAB-UNCL OTHE</v>
      </c>
      <c r="J811" s="59" t="s">
        <v>3471</v>
      </c>
      <c r="K811" s="181" t="str">
        <f t="shared" si="178"/>
        <v>Captured in GL 500179</v>
      </c>
      <c r="L811" s="150" t="s">
        <v>1200</v>
      </c>
      <c r="M811" s="59">
        <f t="shared" si="180"/>
        <v>29</v>
      </c>
      <c r="N811" s="59">
        <f t="shared" ref="N811:N874" si="183">IFERROR(M811,"ADD")</f>
        <v>29</v>
      </c>
      <c r="O811" s="59"/>
      <c r="P811" s="59">
        <f t="shared" ref="P811:P874" si="184">IF(O811&gt;0,O811,N811)</f>
        <v>29</v>
      </c>
      <c r="Q811" s="151" t="str">
        <f>VLOOKUP(L811,'SAP Data'!$A$7:$B$1304,2,FALSE)</f>
        <v>TX COL PAY-SOC SEC W</v>
      </c>
      <c r="S811" s="165" t="s">
        <v>3530</v>
      </c>
      <c r="T811" s="164" t="s">
        <v>3531</v>
      </c>
      <c r="U811" s="16" t="str">
        <f t="shared" si="181"/>
        <v>236029</v>
      </c>
      <c r="V811" s="174">
        <v>29</v>
      </c>
      <c r="W811" s="175" t="s">
        <v>3741</v>
      </c>
      <c r="X811" s="264">
        <f t="shared" si="182"/>
        <v>0</v>
      </c>
    </row>
    <row r="812" spans="5:24" x14ac:dyDescent="0.25">
      <c r="E812" s="179" t="s">
        <v>2847</v>
      </c>
      <c r="F812" s="59" t="str">
        <f t="shared" si="176"/>
        <v>242008</v>
      </c>
      <c r="G812" s="180">
        <f t="shared" si="179"/>
        <v>0</v>
      </c>
      <c r="H812" s="59" t="str">
        <f t="shared" si="177"/>
        <v>ADD</v>
      </c>
      <c r="I812" s="59" t="str">
        <f>IF(H812="ADD",VLOOKUP(F812,'SAP Data'!$A$12:$B$1295,2,FALSE),"")</f>
        <v>OTHER LIAB-W/C SHIRR</v>
      </c>
      <c r="J812" s="59" t="s">
        <v>3471</v>
      </c>
      <c r="K812" s="181" t="str">
        <f t="shared" si="178"/>
        <v>Captured in GL 500179</v>
      </c>
      <c r="L812" s="150" t="s">
        <v>1201</v>
      </c>
      <c r="M812" s="59">
        <f t="shared" si="180"/>
        <v>29</v>
      </c>
      <c r="N812" s="59">
        <f t="shared" si="183"/>
        <v>29</v>
      </c>
      <c r="O812" s="59"/>
      <c r="P812" s="59">
        <f t="shared" si="184"/>
        <v>29</v>
      </c>
      <c r="Q812" s="151" t="str">
        <f>VLOOKUP(L812,'SAP Data'!$A$7:$B$1304,2,FALSE)</f>
        <v>TX COL PAY-ST W/H</v>
      </c>
      <c r="S812" s="165" t="s">
        <v>2419</v>
      </c>
      <c r="T812" s="164" t="s">
        <v>2420</v>
      </c>
      <c r="U812" s="16" t="str">
        <f t="shared" si="181"/>
        <v>236037</v>
      </c>
      <c r="V812" s="174">
        <v>29</v>
      </c>
      <c r="W812" s="175">
        <v>29</v>
      </c>
      <c r="X812" s="264">
        <f t="shared" si="182"/>
        <v>0</v>
      </c>
    </row>
    <row r="813" spans="5:24" x14ac:dyDescent="0.25">
      <c r="E813" s="179" t="s">
        <v>2849</v>
      </c>
      <c r="F813" s="59" t="str">
        <f t="shared" si="176"/>
        <v>242010</v>
      </c>
      <c r="G813" s="180">
        <f t="shared" si="179"/>
        <v>0</v>
      </c>
      <c r="H813" s="59" t="str">
        <f t="shared" si="177"/>
        <v>ADD</v>
      </c>
      <c r="I813" s="59" t="str">
        <f>IF(H813="ADD",VLOOKUP(F813,'SAP Data'!$A$12:$B$1295,2,FALSE),"")</f>
        <v>OTHER LIAB-EST W/C C</v>
      </c>
      <c r="J813" s="59" t="s">
        <v>3471</v>
      </c>
      <c r="K813" s="181" t="str">
        <f t="shared" si="178"/>
        <v>Captured in GL 500179</v>
      </c>
      <c r="L813" s="150" t="s">
        <v>1202</v>
      </c>
      <c r="M813" s="59">
        <f t="shared" si="180"/>
        <v>29</v>
      </c>
      <c r="N813" s="59">
        <f t="shared" si="183"/>
        <v>29</v>
      </c>
      <c r="O813" s="59"/>
      <c r="P813" s="59">
        <f t="shared" si="184"/>
        <v>29</v>
      </c>
      <c r="Q813" s="151" t="str">
        <f>VLOOKUP(L813,'SAP Data'!$A$7:$B$1304,2,FALSE)</f>
        <v>TX COL PAY-CALIF W/H</v>
      </c>
      <c r="S813" s="165" t="s">
        <v>2421</v>
      </c>
      <c r="T813" s="164" t="s">
        <v>2422</v>
      </c>
      <c r="U813" s="16" t="str">
        <f t="shared" si="181"/>
        <v>236038</v>
      </c>
      <c r="V813" s="174">
        <v>29</v>
      </c>
      <c r="W813" s="175">
        <v>29</v>
      </c>
      <c r="X813" s="264">
        <f t="shared" si="182"/>
        <v>0</v>
      </c>
    </row>
    <row r="814" spans="5:24" x14ac:dyDescent="0.25">
      <c r="E814" s="179" t="s">
        <v>2851</v>
      </c>
      <c r="F814" s="59" t="str">
        <f t="shared" si="176"/>
        <v>242011</v>
      </c>
      <c r="G814" s="180">
        <f t="shared" si="179"/>
        <v>0</v>
      </c>
      <c r="H814" s="59" t="str">
        <f t="shared" si="177"/>
        <v>ADD</v>
      </c>
      <c r="I814" s="59" t="str">
        <f>IF(H814="ADD",VLOOKUP(F814,'SAP Data'!$A$12:$B$1295,2,FALSE),"")</f>
        <v>OTHER LIAB-W/C GAUTH</v>
      </c>
      <c r="J814" s="59" t="s">
        <v>3471</v>
      </c>
      <c r="K814" s="181" t="str">
        <f t="shared" si="178"/>
        <v>Captured in GL 500179</v>
      </c>
      <c r="L814" s="150" t="s">
        <v>1204</v>
      </c>
      <c r="M814" s="59">
        <f t="shared" si="180"/>
        <v>29</v>
      </c>
      <c r="N814" s="59">
        <f t="shared" si="183"/>
        <v>29</v>
      </c>
      <c r="O814" s="59"/>
      <c r="P814" s="59">
        <f t="shared" si="184"/>
        <v>29</v>
      </c>
      <c r="Q814" s="151" t="str">
        <f>VLOOKUP(L814,'SAP Data'!$A$7:$B$1304,2,FALSE)</f>
        <v>TX COL PAY-MEDICARE</v>
      </c>
      <c r="S814" s="165" t="s">
        <v>3532</v>
      </c>
      <c r="T814" s="164" t="s">
        <v>3533</v>
      </c>
      <c r="U814" s="16" t="str">
        <f t="shared" si="181"/>
        <v>236039</v>
      </c>
      <c r="V814" s="174">
        <v>29</v>
      </c>
      <c r="W814" s="175" t="s">
        <v>3741</v>
      </c>
      <c r="X814" s="264">
        <f t="shared" si="182"/>
        <v>0</v>
      </c>
    </row>
    <row r="815" spans="5:24" x14ac:dyDescent="0.25">
      <c r="E815" s="179" t="s">
        <v>2853</v>
      </c>
      <c r="F815" s="59" t="str">
        <f t="shared" si="176"/>
        <v>242016</v>
      </c>
      <c r="G815" s="180">
        <f t="shared" si="179"/>
        <v>0</v>
      </c>
      <c r="H815" s="59" t="str">
        <f t="shared" si="177"/>
        <v>ADD</v>
      </c>
      <c r="I815" s="59" t="str">
        <f>IF(H815="ADD",VLOOKUP(F815,'SAP Data'!$A$12:$B$1295,2,FALSE),"")</f>
        <v>OTHER LIAB-W/C Powel</v>
      </c>
      <c r="J815" s="59" t="s">
        <v>3471</v>
      </c>
      <c r="K815" s="181" t="str">
        <f t="shared" si="178"/>
        <v>Captured in GL 500179</v>
      </c>
      <c r="L815" s="150" t="s">
        <v>1206</v>
      </c>
      <c r="M815" s="59">
        <f t="shared" si="180"/>
        <v>29</v>
      </c>
      <c r="N815" s="59">
        <f t="shared" si="183"/>
        <v>29</v>
      </c>
      <c r="O815" s="59"/>
      <c r="P815" s="59">
        <f t="shared" si="184"/>
        <v>29</v>
      </c>
      <c r="Q815" s="151" t="str">
        <f>VLOOKUP(L815,'SAP Data'!$A$7:$B$1304,2,FALSE)</f>
        <v>TX COL PAY-MEDICARE</v>
      </c>
      <c r="S815" s="165" t="s">
        <v>2423</v>
      </c>
      <c r="T815" s="164" t="s">
        <v>2424</v>
      </c>
      <c r="U815" s="16" t="str">
        <f t="shared" si="181"/>
        <v>236045</v>
      </c>
      <c r="V815" s="174">
        <v>29</v>
      </c>
      <c r="W815" s="175">
        <v>29</v>
      </c>
      <c r="X815" s="264">
        <f t="shared" si="182"/>
        <v>0</v>
      </c>
    </row>
    <row r="816" spans="5:24" x14ac:dyDescent="0.25">
      <c r="E816" s="179" t="s">
        <v>2855</v>
      </c>
      <c r="F816" s="59" t="str">
        <f t="shared" si="176"/>
        <v>242017</v>
      </c>
      <c r="G816" s="180">
        <f t="shared" si="179"/>
        <v>0</v>
      </c>
      <c r="H816" s="59" t="str">
        <f t="shared" si="177"/>
        <v>ADD</v>
      </c>
      <c r="I816" s="59" t="str">
        <f>IF(H816="ADD",VLOOKUP(F816,'SAP Data'!$A$12:$B$1295,2,FALSE),"")</f>
        <v>OTHER LIAB-UNCL CUST</v>
      </c>
      <c r="J816" s="59" t="s">
        <v>3471</v>
      </c>
      <c r="K816" s="181" t="str">
        <f t="shared" si="178"/>
        <v>Captured in GL 500179</v>
      </c>
      <c r="L816" s="150" t="s">
        <v>1207</v>
      </c>
      <c r="M816" s="59">
        <f t="shared" si="180"/>
        <v>29</v>
      </c>
      <c r="N816" s="59">
        <f t="shared" si="183"/>
        <v>29</v>
      </c>
      <c r="O816" s="59"/>
      <c r="P816" s="59">
        <f t="shared" si="184"/>
        <v>29</v>
      </c>
      <c r="Q816" s="151" t="str">
        <f>VLOOKUP(L816,'SAP Data'!$A$7:$B$1304,2,FALSE)</f>
        <v>TAXES ACCRUED</v>
      </c>
      <c r="S816" s="165" t="s">
        <v>2425</v>
      </c>
      <c r="T816" s="164" t="s">
        <v>2426</v>
      </c>
      <c r="U816" s="16" t="str">
        <f t="shared" si="181"/>
        <v>236046</v>
      </c>
      <c r="V816" s="174">
        <v>29</v>
      </c>
      <c r="W816" s="175">
        <v>29</v>
      </c>
      <c r="X816" s="264">
        <f t="shared" si="182"/>
        <v>0</v>
      </c>
    </row>
    <row r="817" spans="5:24" x14ac:dyDescent="0.25">
      <c r="E817" s="179" t="s">
        <v>2857</v>
      </c>
      <c r="F817" s="59" t="str">
        <f t="shared" si="176"/>
        <v>242018</v>
      </c>
      <c r="G817" s="180">
        <f t="shared" si="179"/>
        <v>0</v>
      </c>
      <c r="H817" s="59" t="str">
        <f t="shared" si="177"/>
        <v>ADD</v>
      </c>
      <c r="I817" s="59" t="str">
        <f>IF(H817="ADD",VLOOKUP(F817,'SAP Data'!$A$12:$B$1295,2,FALSE),"")</f>
        <v>OTHER LIA-WC MCRAE</v>
      </c>
      <c r="J817" s="59" t="s">
        <v>3471</v>
      </c>
      <c r="K817" s="181" t="str">
        <f t="shared" si="178"/>
        <v>Captured in GL 500179</v>
      </c>
      <c r="L817" s="150" t="s">
        <v>3180</v>
      </c>
      <c r="M817" s="59" t="str">
        <f t="shared" si="180"/>
        <v>N/A - Gets captured under 500171</v>
      </c>
      <c r="N817" s="59" t="str">
        <f t="shared" si="183"/>
        <v>N/A - Gets captured under 500171</v>
      </c>
      <c r="O817" s="59"/>
      <c r="P817" s="59" t="str">
        <f t="shared" si="184"/>
        <v>N/A - Gets captured under 500171</v>
      </c>
      <c r="Q817" s="151" t="str">
        <f>VLOOKUP(L817,'SAP Data'!$A$7:$B$1304,2,FALSE)</f>
        <v>TAX ACC-OPER PROP-OR</v>
      </c>
      <c r="S817" s="165" t="s">
        <v>2427</v>
      </c>
      <c r="T817" s="164" t="s">
        <v>2428</v>
      </c>
      <c r="U817" s="16" t="str">
        <f t="shared" si="181"/>
        <v>236047</v>
      </c>
      <c r="V817" s="174">
        <v>29</v>
      </c>
      <c r="W817" s="175">
        <v>29</v>
      </c>
      <c r="X817" s="264">
        <f t="shared" si="182"/>
        <v>0</v>
      </c>
    </row>
    <row r="818" spans="5:24" x14ac:dyDescent="0.25">
      <c r="E818" s="179" t="s">
        <v>1657</v>
      </c>
      <c r="F818" s="59" t="str">
        <f t="shared" si="176"/>
        <v>242019</v>
      </c>
      <c r="G818" s="180">
        <f t="shared" si="179"/>
        <v>0</v>
      </c>
      <c r="H818" s="59" t="str">
        <f t="shared" si="177"/>
        <v>ADD</v>
      </c>
      <c r="I818" s="59" t="str">
        <f>IF(H818="ADD",VLOOKUP(F818,'SAP Data'!$A$12:$B$1295,2,FALSE),"")</f>
        <v>O/L - WC Reclass- ST</v>
      </c>
      <c r="J818" s="59" t="s">
        <v>3471</v>
      </c>
      <c r="K818" s="181" t="str">
        <f t="shared" si="178"/>
        <v>Captured in GL 500179</v>
      </c>
      <c r="L818" s="150" t="s">
        <v>3181</v>
      </c>
      <c r="M818" s="59" t="str">
        <f t="shared" si="180"/>
        <v>N/A - Gets captured under 500171</v>
      </c>
      <c r="N818" s="59" t="str">
        <f t="shared" si="183"/>
        <v>N/A - Gets captured under 500171</v>
      </c>
      <c r="O818" s="59"/>
      <c r="P818" s="59" t="str">
        <f t="shared" si="184"/>
        <v>N/A - Gets captured under 500171</v>
      </c>
      <c r="Q818" s="151" t="str">
        <f>VLOOKUP(L818,'SAP Data'!$A$7:$B$1304,2,FALSE)</f>
        <v>TAX ACC-OPER PROP-WA</v>
      </c>
      <c r="S818" s="165" t="s">
        <v>2429</v>
      </c>
      <c r="T818" s="164" t="s">
        <v>2430</v>
      </c>
      <c r="U818" s="16" t="str">
        <f t="shared" si="181"/>
        <v>236050</v>
      </c>
      <c r="V818" s="174">
        <v>29</v>
      </c>
      <c r="W818" s="175">
        <v>29</v>
      </c>
      <c r="X818" s="264">
        <f t="shared" si="182"/>
        <v>0</v>
      </c>
    </row>
    <row r="819" spans="5:24" x14ac:dyDescent="0.25">
      <c r="E819" s="179" t="s">
        <v>2859</v>
      </c>
      <c r="F819" s="59" t="str">
        <f t="shared" si="176"/>
        <v>242057</v>
      </c>
      <c r="G819" s="180">
        <f t="shared" si="179"/>
        <v>0</v>
      </c>
      <c r="H819" s="59" t="str">
        <f t="shared" si="177"/>
        <v>ADD</v>
      </c>
      <c r="I819" s="59" t="str">
        <f>IF(H819="ADD",VLOOKUP(F819,'SAP Data'!$A$12:$B$1295,2,FALSE),"")</f>
        <v>OTHER LIAB-WK COMP</v>
      </c>
      <c r="J819" s="59" t="s">
        <v>3471</v>
      </c>
      <c r="K819" s="181" t="str">
        <f t="shared" si="178"/>
        <v>Captured in GL 500179</v>
      </c>
      <c r="L819" s="150" t="s">
        <v>3182</v>
      </c>
      <c r="M819" s="59" t="str">
        <f t="shared" si="180"/>
        <v>N/A - Gets captured under 500171</v>
      </c>
      <c r="N819" s="59" t="str">
        <f t="shared" si="183"/>
        <v>N/A - Gets captured under 500171</v>
      </c>
      <c r="O819" s="59"/>
      <c r="P819" s="59" t="str">
        <f t="shared" si="184"/>
        <v>N/A - Gets captured under 500171</v>
      </c>
      <c r="Q819" s="151" t="str">
        <f>VLOOKUP(L819,'SAP Data'!$A$7:$B$1304,2,FALSE)</f>
        <v>TAX ACC-BUSINESS-WA</v>
      </c>
      <c r="S819" s="165" t="s">
        <v>2431</v>
      </c>
      <c r="T819" s="164" t="s">
        <v>2432</v>
      </c>
      <c r="U819" s="16" t="str">
        <f t="shared" si="181"/>
        <v>236051</v>
      </c>
      <c r="V819" s="174">
        <v>29</v>
      </c>
      <c r="W819" s="175">
        <v>29</v>
      </c>
      <c r="X819" s="264">
        <f t="shared" si="182"/>
        <v>0</v>
      </c>
    </row>
    <row r="820" spans="5:24" x14ac:dyDescent="0.25">
      <c r="E820" s="179" t="s">
        <v>2861</v>
      </c>
      <c r="F820" s="59" t="str">
        <f t="shared" si="176"/>
        <v>242059</v>
      </c>
      <c r="G820" s="180">
        <f t="shared" si="179"/>
        <v>0</v>
      </c>
      <c r="H820" s="59" t="str">
        <f t="shared" si="177"/>
        <v>ADD</v>
      </c>
      <c r="I820" s="59" t="str">
        <f>IF(H820="ADD",VLOOKUP(F820,'SAP Data'!$A$12:$B$1295,2,FALSE),"")</f>
        <v>ACCRUED DOE FEE</v>
      </c>
      <c r="J820" s="59" t="s">
        <v>3471</v>
      </c>
      <c r="K820" s="181" t="str">
        <f t="shared" si="178"/>
        <v>Captured in GL 500179</v>
      </c>
      <c r="L820" s="150" t="s">
        <v>3183</v>
      </c>
      <c r="M820" s="59" t="str">
        <f t="shared" si="180"/>
        <v>N/A - Gets captured under 500171</v>
      </c>
      <c r="N820" s="59" t="str">
        <f t="shared" si="183"/>
        <v>N/A - Gets captured under 500171</v>
      </c>
      <c r="O820" s="59"/>
      <c r="P820" s="59" t="str">
        <f t="shared" si="184"/>
        <v>N/A - Gets captured under 500171</v>
      </c>
      <c r="Q820" s="151" t="str">
        <f>VLOOKUP(L820,'SAP Data'!$A$7:$B$1304,2,FALSE)</f>
        <v>TAX ACC-COMPENSATING</v>
      </c>
      <c r="S820" s="165" t="s">
        <v>2433</v>
      </c>
      <c r="T820" s="164" t="s">
        <v>2434</v>
      </c>
      <c r="U820" s="16" t="str">
        <f t="shared" si="181"/>
        <v>236052</v>
      </c>
      <c r="V820" s="174">
        <v>29</v>
      </c>
      <c r="W820" s="175">
        <v>29</v>
      </c>
      <c r="X820" s="264">
        <f t="shared" si="182"/>
        <v>0</v>
      </c>
    </row>
    <row r="821" spans="5:24" x14ac:dyDescent="0.25">
      <c r="E821" s="179" t="s">
        <v>2863</v>
      </c>
      <c r="F821" s="59" t="str">
        <f t="shared" si="176"/>
        <v>242063</v>
      </c>
      <c r="G821" s="180">
        <f t="shared" si="179"/>
        <v>0</v>
      </c>
      <c r="H821" s="59" t="str">
        <f t="shared" si="177"/>
        <v>ADD</v>
      </c>
      <c r="I821" s="59" t="str">
        <f>IF(H821="ADD",VLOOKUP(F821,'SAP Data'!$A$12:$B$1295,2,FALSE),"")</f>
        <v>West States C.P.</v>
      </c>
      <c r="J821" s="59" t="s">
        <v>3471</v>
      </c>
      <c r="K821" s="181" t="str">
        <f t="shared" si="178"/>
        <v>Captured in GL 500179</v>
      </c>
      <c r="L821" s="150" t="s">
        <v>3184</v>
      </c>
      <c r="M821" s="59" t="str">
        <f t="shared" si="180"/>
        <v>N/A - Gets captured under 500171</v>
      </c>
      <c r="N821" s="59" t="str">
        <f t="shared" si="183"/>
        <v>N/A - Gets captured under 500171</v>
      </c>
      <c r="O821" s="59"/>
      <c r="P821" s="59" t="str">
        <f t="shared" si="184"/>
        <v>N/A - Gets captured under 500171</v>
      </c>
      <c r="Q821" s="151" t="str">
        <f>VLOOKUP(L821,'SAP Data'!$A$7:$B$1304,2,FALSE)</f>
        <v>TAX ACC-FED-2017</v>
      </c>
      <c r="S821" s="165" t="s">
        <v>2435</v>
      </c>
      <c r="T821" s="164" t="s">
        <v>2436</v>
      </c>
      <c r="U821" s="16" t="str">
        <f t="shared" si="181"/>
        <v>236053</v>
      </c>
      <c r="V821" s="174">
        <v>29</v>
      </c>
      <c r="W821" s="175">
        <v>29</v>
      </c>
      <c r="X821" s="264">
        <f t="shared" si="182"/>
        <v>0</v>
      </c>
    </row>
    <row r="822" spans="5:24" x14ac:dyDescent="0.25">
      <c r="E822" s="179" t="s">
        <v>2865</v>
      </c>
      <c r="F822" s="59" t="str">
        <f t="shared" ref="F822:F894" si="185">RIGHT(E822,6)</f>
        <v>242064</v>
      </c>
      <c r="G822" s="180">
        <f t="shared" si="179"/>
        <v>0</v>
      </c>
      <c r="H822" s="59" t="str">
        <f t="shared" ref="H822:H894" si="186">IF(G822=0,"ADD","")</f>
        <v>ADD</v>
      </c>
      <c r="I822" s="59" t="str">
        <f>IF(H822="ADD",VLOOKUP(F822,'SAP Data'!$A$12:$B$1295,2,FALSE),"")</f>
        <v>DEALER DEPOSITS - FI</v>
      </c>
      <c r="J822" s="59" t="s">
        <v>3471</v>
      </c>
      <c r="K822" s="181" t="str">
        <f t="shared" ref="K822:K894" si="187">IF(G822&gt;0,G822,J822)</f>
        <v>Captured in GL 500179</v>
      </c>
      <c r="L822" s="150" t="s">
        <v>3185</v>
      </c>
      <c r="M822" s="59" t="str">
        <f t="shared" si="180"/>
        <v>N/A - Gets captured under 500171</v>
      </c>
      <c r="N822" s="59" t="str">
        <f t="shared" si="183"/>
        <v>N/A - Gets captured under 500171</v>
      </c>
      <c r="O822" s="59"/>
      <c r="P822" s="59" t="str">
        <f t="shared" si="184"/>
        <v>N/A - Gets captured under 500171</v>
      </c>
      <c r="Q822" s="151" t="str">
        <f>VLOOKUP(L822,'SAP Data'!$A$7:$B$1304,2,FALSE)</f>
        <v>TAX ACC-FED-2018</v>
      </c>
      <c r="S822" s="165" t="s">
        <v>2437</v>
      </c>
      <c r="T822" s="164" t="s">
        <v>2438</v>
      </c>
      <c r="U822" s="16" t="str">
        <f t="shared" si="181"/>
        <v>236054</v>
      </c>
      <c r="V822" s="174">
        <v>29</v>
      </c>
      <c r="W822" s="175">
        <v>29</v>
      </c>
      <c r="X822" s="264">
        <f t="shared" si="182"/>
        <v>0</v>
      </c>
    </row>
    <row r="823" spans="5:24" x14ac:dyDescent="0.25">
      <c r="E823" s="179" t="s">
        <v>2867</v>
      </c>
      <c r="F823" s="59" t="str">
        <f t="shared" si="185"/>
        <v>242066</v>
      </c>
      <c r="G823" s="180">
        <f t="shared" si="179"/>
        <v>0</v>
      </c>
      <c r="H823" s="59" t="str">
        <f t="shared" si="186"/>
        <v>ADD</v>
      </c>
      <c r="I823" s="59" t="str">
        <f>IF(H823="ADD",VLOOKUP(F823,'SAP Data'!$A$12:$B$1295,2,FALSE),"")</f>
        <v>DEPOSITS-DISTRIBUTOR</v>
      </c>
      <c r="J823" s="59" t="s">
        <v>3471</v>
      </c>
      <c r="K823" s="181" t="str">
        <f t="shared" si="187"/>
        <v>Captured in GL 500179</v>
      </c>
      <c r="L823" s="150" t="s">
        <v>3572</v>
      </c>
      <c r="M823" s="59" t="e">
        <f t="shared" si="180"/>
        <v>#N/A</v>
      </c>
      <c r="N823" s="59" t="str">
        <f t="shared" si="183"/>
        <v>ADD</v>
      </c>
      <c r="O823" s="59" t="s">
        <v>3584</v>
      </c>
      <c r="P823" s="59" t="str">
        <f t="shared" si="184"/>
        <v>covered under 500171</v>
      </c>
      <c r="Q823" s="151" t="str">
        <f>VLOOKUP(L823,'SAP Data'!$A$7:$B$1304,2,FALSE)</f>
        <v>TAX ACC-FED-2019</v>
      </c>
      <c r="S823" s="165" t="s">
        <v>2439</v>
      </c>
      <c r="T823" s="164" t="s">
        <v>2440</v>
      </c>
      <c r="U823" s="16" t="str">
        <f t="shared" si="181"/>
        <v>236055</v>
      </c>
      <c r="V823" s="174">
        <v>29</v>
      </c>
      <c r="W823" s="175">
        <v>29</v>
      </c>
      <c r="X823" s="264">
        <f t="shared" si="182"/>
        <v>0</v>
      </c>
    </row>
    <row r="824" spans="5:24" x14ac:dyDescent="0.25">
      <c r="E824" s="179" t="s">
        <v>2869</v>
      </c>
      <c r="F824" s="59" t="str">
        <f t="shared" si="185"/>
        <v>242072</v>
      </c>
      <c r="G824" s="180">
        <f t="shared" si="179"/>
        <v>0</v>
      </c>
      <c r="H824" s="59" t="str">
        <f t="shared" si="186"/>
        <v>ADD</v>
      </c>
      <c r="I824" s="59" t="str">
        <f>IF(H824="ADD",VLOOKUP(F824,'SAP Data'!$A$12:$B$1295,2,FALSE),"")</f>
        <v>DEALER DEPOSITS HVAC</v>
      </c>
      <c r="J824" s="59" t="s">
        <v>3471</v>
      </c>
      <c r="K824" s="181" t="str">
        <f t="shared" si="187"/>
        <v>Captured in GL 500179</v>
      </c>
      <c r="L824" s="150" t="s">
        <v>3186</v>
      </c>
      <c r="M824" s="59" t="str">
        <f t="shared" si="180"/>
        <v>N/A - Gets captured under 500171</v>
      </c>
      <c r="N824" s="59" t="str">
        <f t="shared" si="183"/>
        <v>N/A - Gets captured under 500171</v>
      </c>
      <c r="O824" s="59"/>
      <c r="P824" s="59" t="str">
        <f t="shared" si="184"/>
        <v>N/A - Gets captured under 500171</v>
      </c>
      <c r="Q824" s="151" t="str">
        <f>VLOOKUP(L824,'SAP Data'!$A$7:$B$1304,2,FALSE)</f>
        <v>TAX ACC-ST-2017</v>
      </c>
      <c r="S824" s="165" t="s">
        <v>2441</v>
      </c>
      <c r="T824" s="164" t="s">
        <v>2442</v>
      </c>
      <c r="U824" s="16" t="str">
        <f t="shared" si="181"/>
        <v>236056</v>
      </c>
      <c r="V824" s="174">
        <v>29</v>
      </c>
      <c r="W824" s="175">
        <v>29</v>
      </c>
      <c r="X824" s="264">
        <f t="shared" si="182"/>
        <v>0</v>
      </c>
    </row>
    <row r="825" spans="5:24" x14ac:dyDescent="0.25">
      <c r="E825" s="179" t="s">
        <v>2871</v>
      </c>
      <c r="F825" s="59" t="str">
        <f t="shared" si="185"/>
        <v>242073</v>
      </c>
      <c r="G825" s="180">
        <f t="shared" si="179"/>
        <v>0</v>
      </c>
      <c r="H825" s="59" t="str">
        <f t="shared" si="186"/>
        <v>ADD</v>
      </c>
      <c r="I825" s="59" t="str">
        <f>IF(H825="ADD",VLOOKUP(F825,'SAP Data'!$A$12:$B$1295,2,FALSE),"")</f>
        <v>NEW CONSTRUCTION</v>
      </c>
      <c r="J825" s="59" t="s">
        <v>3471</v>
      </c>
      <c r="K825" s="181" t="str">
        <f t="shared" si="187"/>
        <v>Captured in GL 500179</v>
      </c>
      <c r="L825" s="150" t="s">
        <v>3187</v>
      </c>
      <c r="M825" s="59" t="str">
        <f t="shared" si="180"/>
        <v>N/A - Gets captured under 500171</v>
      </c>
      <c r="N825" s="59" t="str">
        <f t="shared" si="183"/>
        <v>N/A - Gets captured under 500171</v>
      </c>
      <c r="O825" s="59"/>
      <c r="P825" s="59" t="str">
        <f t="shared" si="184"/>
        <v>N/A - Gets captured under 500171</v>
      </c>
      <c r="Q825" s="151" t="str">
        <f>VLOOKUP(L825,'SAP Data'!$A$7:$B$1304,2,FALSE)</f>
        <v>TAX ACC-ST-2018</v>
      </c>
      <c r="S825" s="165" t="s">
        <v>2443</v>
      </c>
      <c r="T825" s="164" t="s">
        <v>2444</v>
      </c>
      <c r="U825" s="16" t="str">
        <f t="shared" si="181"/>
        <v>236057</v>
      </c>
      <c r="V825" s="174">
        <v>29</v>
      </c>
      <c r="W825" s="175">
        <v>29</v>
      </c>
      <c r="X825" s="264">
        <f t="shared" si="182"/>
        <v>0</v>
      </c>
    </row>
    <row r="826" spans="5:24" x14ac:dyDescent="0.25">
      <c r="E826" s="179" t="s">
        <v>2873</v>
      </c>
      <c r="F826" s="59" t="str">
        <f t="shared" si="185"/>
        <v>242074</v>
      </c>
      <c r="G826" s="180">
        <f t="shared" si="179"/>
        <v>0</v>
      </c>
      <c r="H826" s="59" t="str">
        <f t="shared" si="186"/>
        <v>ADD</v>
      </c>
      <c r="I826" s="59" t="str">
        <f>IF(H826="ADD",VLOOKUP(F826,'SAP Data'!$A$12:$B$1295,2,FALSE),"")</f>
        <v>OSU / U OF O SPONSOR</v>
      </c>
      <c r="J826" s="59" t="s">
        <v>3471</v>
      </c>
      <c r="K826" s="181" t="str">
        <f t="shared" si="187"/>
        <v>Captured in GL 500179</v>
      </c>
      <c r="L826" s="150" t="s">
        <v>3573</v>
      </c>
      <c r="M826" s="59" t="e">
        <f t="shared" si="180"/>
        <v>#N/A</v>
      </c>
      <c r="N826" s="59" t="str">
        <f t="shared" si="183"/>
        <v>ADD</v>
      </c>
      <c r="O826" s="59" t="s">
        <v>3584</v>
      </c>
      <c r="P826" s="59" t="str">
        <f t="shared" si="184"/>
        <v>covered under 500171</v>
      </c>
      <c r="Q826" s="151" t="str">
        <f>VLOOKUP(L826,'SAP Data'!$A$7:$B$1304,2,FALSE)</f>
        <v>TAX ACC-ST-2019</v>
      </c>
      <c r="S826" s="165" t="s">
        <v>2445</v>
      </c>
      <c r="T826" s="164" t="s">
        <v>2446</v>
      </c>
      <c r="U826" s="16" t="str">
        <f t="shared" si="181"/>
        <v>236058</v>
      </c>
      <c r="V826" s="174">
        <v>29</v>
      </c>
      <c r="W826" s="175">
        <v>29</v>
      </c>
      <c r="X826" s="264">
        <f t="shared" si="182"/>
        <v>0</v>
      </c>
    </row>
    <row r="827" spans="5:24" x14ac:dyDescent="0.25">
      <c r="E827" s="179" t="s">
        <v>2875</v>
      </c>
      <c r="F827" s="59" t="str">
        <f t="shared" si="185"/>
        <v>242075</v>
      </c>
      <c r="G827" s="180">
        <f t="shared" si="179"/>
        <v>0</v>
      </c>
      <c r="H827" s="59" t="str">
        <f t="shared" si="186"/>
        <v>ADD</v>
      </c>
      <c r="I827" s="59" t="str">
        <f>IF(H827="ADD",VLOOKUP(F827,'SAP Data'!$A$12:$B$1295,2,FALSE),"")</f>
        <v>NATE TRAINING &amp; TEST</v>
      </c>
      <c r="J827" s="59" t="s">
        <v>3471</v>
      </c>
      <c r="K827" s="181" t="str">
        <f t="shared" si="187"/>
        <v>Captured in GL 500179</v>
      </c>
      <c r="L827" s="150" t="s">
        <v>3188</v>
      </c>
      <c r="M827" s="59" t="str">
        <f t="shared" si="180"/>
        <v>N/A - Gets captured under 500171</v>
      </c>
      <c r="N827" s="59" t="str">
        <f t="shared" si="183"/>
        <v>N/A - Gets captured under 500171</v>
      </c>
      <c r="O827" s="59"/>
      <c r="P827" s="59" t="str">
        <f t="shared" si="184"/>
        <v>N/A - Gets captured under 500171</v>
      </c>
      <c r="Q827" s="151" t="str">
        <f>VLOOKUP(L827,'SAP Data'!$A$7:$B$1304,2,FALSE)</f>
        <v>TAX ACC-FRAN-WA</v>
      </c>
      <c r="S827" s="165" t="s">
        <v>2447</v>
      </c>
      <c r="T827" s="164" t="s">
        <v>2448</v>
      </c>
      <c r="U827" s="16" t="str">
        <f t="shared" si="181"/>
        <v>236059</v>
      </c>
      <c r="V827" s="174">
        <v>29</v>
      </c>
      <c r="W827" s="175">
        <v>29</v>
      </c>
      <c r="X827" s="264">
        <f t="shared" si="182"/>
        <v>0</v>
      </c>
    </row>
    <row r="828" spans="5:24" x14ac:dyDescent="0.25">
      <c r="E828" s="179" t="s">
        <v>2877</v>
      </c>
      <c r="F828" s="59" t="str">
        <f t="shared" si="185"/>
        <v>242100</v>
      </c>
      <c r="G828" s="180">
        <f t="shared" si="179"/>
        <v>0</v>
      </c>
      <c r="H828" s="59" t="str">
        <f t="shared" si="186"/>
        <v>ADD</v>
      </c>
      <c r="I828" s="59" t="str">
        <f>IF(H828="ADD",VLOOKUP(F828,'SAP Data'!$A$12:$B$1295,2,FALSE),"")</f>
        <v>PUBLIC PURPOSE-OLGA</v>
      </c>
      <c r="J828" s="59" t="s">
        <v>3471</v>
      </c>
      <c r="K828" s="181" t="str">
        <f t="shared" si="187"/>
        <v>Captured in GL 500179</v>
      </c>
      <c r="L828" s="150" t="s">
        <v>3189</v>
      </c>
      <c r="M828" s="59" t="str">
        <f t="shared" si="180"/>
        <v>N/A - Gets captured under 500171</v>
      </c>
      <c r="N828" s="59" t="str">
        <f t="shared" si="183"/>
        <v>N/A - Gets captured under 500171</v>
      </c>
      <c r="O828" s="59"/>
      <c r="P828" s="59" t="str">
        <f t="shared" si="184"/>
        <v>N/A - Gets captured under 500171</v>
      </c>
      <c r="Q828" s="151" t="str">
        <f>VLOOKUP(L828,'SAP Data'!$A$7:$B$1304,2,FALSE)</f>
        <v>TAX ACC-FRAN-UNBLD</v>
      </c>
      <c r="S828" s="165" t="s">
        <v>2449</v>
      </c>
      <c r="T828" s="164" t="s">
        <v>2450</v>
      </c>
      <c r="U828" s="16" t="str">
        <f t="shared" si="181"/>
        <v>236061</v>
      </c>
      <c r="V828" s="174">
        <v>29</v>
      </c>
      <c r="W828" s="175">
        <v>29</v>
      </c>
      <c r="X828" s="264">
        <f t="shared" si="182"/>
        <v>0</v>
      </c>
    </row>
    <row r="829" spans="5:24" x14ac:dyDescent="0.25">
      <c r="E829" s="179" t="s">
        <v>2879</v>
      </c>
      <c r="F829" s="59" t="str">
        <f t="shared" si="185"/>
        <v>242101</v>
      </c>
      <c r="G829" s="180">
        <f t="shared" si="179"/>
        <v>0</v>
      </c>
      <c r="H829" s="59" t="str">
        <f t="shared" si="186"/>
        <v>ADD</v>
      </c>
      <c r="I829" s="59" t="str">
        <f>IF(H829="ADD",VLOOKUP(F829,'SAP Data'!$A$12:$B$1295,2,FALSE),"")</f>
        <v>ENERGY ASSIST - DUKE</v>
      </c>
      <c r="J829" s="59" t="s">
        <v>3471</v>
      </c>
      <c r="K829" s="181" t="str">
        <f t="shared" si="187"/>
        <v>Captured in GL 500179</v>
      </c>
      <c r="L829" s="150" t="s">
        <v>3190</v>
      </c>
      <c r="M829" s="59" t="str">
        <f t="shared" si="180"/>
        <v>N/A - Gets captured under 500171</v>
      </c>
      <c r="N829" s="59" t="str">
        <f t="shared" si="183"/>
        <v>N/A - Gets captured under 500171</v>
      </c>
      <c r="O829" s="59"/>
      <c r="P829" s="59" t="str">
        <f t="shared" si="184"/>
        <v>N/A - Gets captured under 500171</v>
      </c>
      <c r="Q829" s="151" t="str">
        <f>VLOOKUP(L829,'SAP Data'!$A$7:$B$1304,2,FALSE)</f>
        <v>TAX ACC-FRAN-UNB WAR</v>
      </c>
      <c r="S829" s="165" t="s">
        <v>2451</v>
      </c>
      <c r="T829" s="164" t="s">
        <v>2452</v>
      </c>
      <c r="U829" s="16" t="str">
        <f t="shared" si="181"/>
        <v>236062</v>
      </c>
      <c r="V829" s="174">
        <v>29</v>
      </c>
      <c r="W829" s="175">
        <v>29</v>
      </c>
      <c r="X829" s="264">
        <f t="shared" si="182"/>
        <v>0</v>
      </c>
    </row>
    <row r="830" spans="5:24" x14ac:dyDescent="0.25">
      <c r="E830" s="179" t="s">
        <v>2881</v>
      </c>
      <c r="F830" s="59" t="str">
        <f t="shared" si="185"/>
        <v>242102</v>
      </c>
      <c r="G830" s="180">
        <f t="shared" si="179"/>
        <v>0</v>
      </c>
      <c r="H830" s="59" t="str">
        <f t="shared" si="186"/>
        <v>ADD</v>
      </c>
      <c r="I830" s="59" t="str">
        <f>IF(H830="ADD",VLOOKUP(F830,'SAP Data'!$A$12:$B$1295,2,FALSE),"")</f>
        <v>PUBLIC PURPOSE-OGEE</v>
      </c>
      <c r="J830" s="59" t="s">
        <v>3471</v>
      </c>
      <c r="K830" s="181" t="str">
        <f t="shared" si="187"/>
        <v>Captured in GL 500179</v>
      </c>
      <c r="L830" s="150" t="s">
        <v>3191</v>
      </c>
      <c r="M830" s="59" t="str">
        <f t="shared" si="180"/>
        <v>N/A - Gets captured under 500171</v>
      </c>
      <c r="N830" s="59" t="str">
        <f t="shared" si="183"/>
        <v>N/A - Gets captured under 500171</v>
      </c>
      <c r="O830" s="59"/>
      <c r="P830" s="59" t="str">
        <f t="shared" si="184"/>
        <v>N/A - Gets captured under 500171</v>
      </c>
      <c r="Q830" s="151" t="str">
        <f>VLOOKUP(L830,'SAP Data'!$A$7:$B$1304,2,FALSE)</f>
        <v>TAX ACC-SO CLAC 98</v>
      </c>
      <c r="S830" s="165" t="s">
        <v>2453</v>
      </c>
      <c r="T830" s="164" t="s">
        <v>2454</v>
      </c>
      <c r="U830" s="16" t="str">
        <f t="shared" si="181"/>
        <v>236064</v>
      </c>
      <c r="V830" s="174">
        <v>29</v>
      </c>
      <c r="W830" s="175">
        <v>29</v>
      </c>
      <c r="X830" s="264">
        <f t="shared" si="182"/>
        <v>0</v>
      </c>
    </row>
    <row r="831" spans="5:24" x14ac:dyDescent="0.25">
      <c r="E831" s="179" t="s">
        <v>2883</v>
      </c>
      <c r="F831" s="59" t="str">
        <f t="shared" si="185"/>
        <v>242104</v>
      </c>
      <c r="G831" s="180">
        <f t="shared" si="179"/>
        <v>0</v>
      </c>
      <c r="H831" s="59" t="str">
        <f t="shared" si="186"/>
        <v>ADD</v>
      </c>
      <c r="I831" s="59" t="str">
        <f>IF(H831="ADD",VLOOKUP(F831,'SAP Data'!$A$12:$B$1295,2,FALSE),"")</f>
        <v>PUBLIC PURPOSE-OLIEE</v>
      </c>
      <c r="J831" s="59" t="s">
        <v>3471</v>
      </c>
      <c r="K831" s="181" t="str">
        <f t="shared" si="187"/>
        <v>Captured in GL 500179</v>
      </c>
      <c r="L831" s="150" t="s">
        <v>3192</v>
      </c>
      <c r="M831" s="59" t="str">
        <f t="shared" si="180"/>
        <v>N/A - Gets captured under 500171</v>
      </c>
      <c r="N831" s="59" t="str">
        <f t="shared" si="183"/>
        <v>N/A - Gets captured under 500171</v>
      </c>
      <c r="O831" s="59"/>
      <c r="P831" s="59" t="str">
        <f t="shared" si="184"/>
        <v>N/A - Gets captured under 500171</v>
      </c>
      <c r="Q831" s="151" t="str">
        <f>VLOOKUP(L831,'SAP Data'!$A$7:$B$1304,2,FALSE)</f>
        <v>TAX ACC-PAYROLL</v>
      </c>
      <c r="S831" s="165" t="s">
        <v>2441</v>
      </c>
      <c r="T831" s="164" t="s">
        <v>2455</v>
      </c>
      <c r="U831" s="16" t="str">
        <f t="shared" si="181"/>
        <v>236066</v>
      </c>
      <c r="V831" s="174">
        <v>29</v>
      </c>
      <c r="W831" s="175">
        <v>29</v>
      </c>
      <c r="X831" s="264">
        <f t="shared" si="182"/>
        <v>0</v>
      </c>
    </row>
    <row r="832" spans="5:24" x14ac:dyDescent="0.25">
      <c r="E832" s="179" t="s">
        <v>2885</v>
      </c>
      <c r="F832" s="59" t="str">
        <f t="shared" si="185"/>
        <v>242105</v>
      </c>
      <c r="G832" s="180">
        <f t="shared" si="179"/>
        <v>0</v>
      </c>
      <c r="H832" s="59" t="str">
        <f t="shared" si="186"/>
        <v>ADD</v>
      </c>
      <c r="I832" s="59" t="str">
        <f>IF(H832="ADD",VLOOKUP(F832,'SAP Data'!$A$12:$B$1295,2,FALSE),"")</f>
        <v>SMART ENERGY LIABILI</v>
      </c>
      <c r="J832" s="59" t="s">
        <v>3471</v>
      </c>
      <c r="K832" s="181" t="str">
        <f t="shared" si="187"/>
        <v>Captured in GL 500179</v>
      </c>
      <c r="L832" s="150" t="s">
        <v>3193</v>
      </c>
      <c r="M832" s="59" t="str">
        <f t="shared" si="180"/>
        <v>N/A - Gets captured under 500171</v>
      </c>
      <c r="N832" s="59" t="str">
        <f t="shared" si="183"/>
        <v>N/A - Gets captured under 500171</v>
      </c>
      <c r="O832" s="59"/>
      <c r="P832" s="59" t="str">
        <f t="shared" si="184"/>
        <v>N/A - Gets captured under 500171</v>
      </c>
      <c r="Q832" s="151" t="str">
        <f>VLOOKUP(L832,'SAP Data'!$A$7:$B$1304,2,FALSE)</f>
        <v>TAX ACC-UNEMP-OR</v>
      </c>
      <c r="S832" s="165" t="s">
        <v>2443</v>
      </c>
      <c r="T832" s="164" t="s">
        <v>2456</v>
      </c>
      <c r="U832" s="16" t="str">
        <f t="shared" si="181"/>
        <v>236067</v>
      </c>
      <c r="V832" s="174">
        <v>29</v>
      </c>
      <c r="W832" s="175">
        <v>29</v>
      </c>
      <c r="X832" s="264">
        <f t="shared" si="182"/>
        <v>0</v>
      </c>
    </row>
    <row r="833" spans="5:24" x14ac:dyDescent="0.25">
      <c r="E833" s="179" t="s">
        <v>2887</v>
      </c>
      <c r="F833" s="59" t="str">
        <f t="shared" si="185"/>
        <v>242107</v>
      </c>
      <c r="G833" s="180">
        <f t="shared" si="179"/>
        <v>0</v>
      </c>
      <c r="H833" s="59" t="str">
        <f t="shared" si="186"/>
        <v>ADD</v>
      </c>
      <c r="I833" s="59" t="str">
        <f>IF(H833="ADD",VLOOKUP(F833,'SAP Data'!$A$12:$B$1295,2,FALSE),"")</f>
        <v>ENERGY ASSISTANCE LI</v>
      </c>
      <c r="J833" s="59" t="s">
        <v>3471</v>
      </c>
      <c r="K833" s="181" t="str">
        <f t="shared" si="187"/>
        <v>Captured in GL 500179</v>
      </c>
      <c r="L833" s="150" t="s">
        <v>3194</v>
      </c>
      <c r="M833" s="59" t="str">
        <f t="shared" si="180"/>
        <v>N/A - Gets captured under 500171</v>
      </c>
      <c r="N833" s="59" t="str">
        <f t="shared" si="183"/>
        <v>N/A - Gets captured under 500171</v>
      </c>
      <c r="O833" s="59"/>
      <c r="P833" s="59" t="str">
        <f t="shared" si="184"/>
        <v>N/A - Gets captured under 500171</v>
      </c>
      <c r="Q833" s="151" t="str">
        <f>VLOOKUP(L833,'SAP Data'!$A$7:$B$1304,2,FALSE)</f>
        <v>TAX ACC-UNEMP-WA</v>
      </c>
      <c r="S833" s="165" t="s">
        <v>2447</v>
      </c>
      <c r="T833" s="164" t="s">
        <v>2457</v>
      </c>
      <c r="U833" s="16" t="str">
        <f t="shared" si="181"/>
        <v>236069</v>
      </c>
      <c r="V833" s="174">
        <v>29</v>
      </c>
      <c r="W833" s="175">
        <v>29</v>
      </c>
      <c r="X833" s="264">
        <f t="shared" si="182"/>
        <v>0</v>
      </c>
    </row>
    <row r="834" spans="5:24" x14ac:dyDescent="0.25">
      <c r="E834" s="179" t="s">
        <v>2889</v>
      </c>
      <c r="F834" s="59" t="str">
        <f t="shared" si="185"/>
        <v>242108</v>
      </c>
      <c r="G834" s="180">
        <f t="shared" si="179"/>
        <v>0</v>
      </c>
      <c r="H834" s="59" t="str">
        <f t="shared" si="186"/>
        <v>ADD</v>
      </c>
      <c r="I834" s="59" t="str">
        <f>IF(H834="ADD",VLOOKUP(F834,'SAP Data'!$A$12:$B$1295,2,FALSE),"")</f>
        <v>OR HEAT/WILLIAM</v>
      </c>
      <c r="J834" s="59" t="s">
        <v>3471</v>
      </c>
      <c r="K834" s="181" t="str">
        <f t="shared" si="187"/>
        <v>Captured in GL 500179</v>
      </c>
      <c r="L834" s="150" t="s">
        <v>3195</v>
      </c>
      <c r="M834" s="59" t="str">
        <f t="shared" si="180"/>
        <v>N/A - Gets captured under 500171</v>
      </c>
      <c r="N834" s="59" t="str">
        <f t="shared" si="183"/>
        <v>N/A - Gets captured under 500171</v>
      </c>
      <c r="O834" s="59"/>
      <c r="P834" s="59" t="str">
        <f t="shared" si="184"/>
        <v>N/A - Gets captured under 500171</v>
      </c>
      <c r="Q834" s="151" t="str">
        <f>VLOOKUP(L834,'SAP Data'!$A$7:$B$1304,2,FALSE)</f>
        <v>TAX ACC-FED UNEMP</v>
      </c>
      <c r="S834" s="165" t="s">
        <v>2458</v>
      </c>
      <c r="T834" s="164" t="s">
        <v>2459</v>
      </c>
      <c r="U834" s="16" t="str">
        <f t="shared" si="181"/>
        <v>236076</v>
      </c>
      <c r="V834" s="174">
        <v>29</v>
      </c>
      <c r="W834" s="175">
        <v>29</v>
      </c>
      <c r="X834" s="264">
        <f t="shared" si="182"/>
        <v>0</v>
      </c>
    </row>
    <row r="835" spans="5:24" x14ac:dyDescent="0.25">
      <c r="E835" s="179" t="s">
        <v>2891</v>
      </c>
      <c r="F835" s="59" t="str">
        <f t="shared" si="185"/>
        <v>242140</v>
      </c>
      <c r="G835" s="180">
        <f t="shared" si="179"/>
        <v>0</v>
      </c>
      <c r="H835" s="59" t="str">
        <f t="shared" si="186"/>
        <v>ADD</v>
      </c>
      <c r="I835" s="59" t="str">
        <f>IF(H835="ADD",VLOOKUP(F835,'SAP Data'!$A$12:$B$1295,2,FALSE),"")</f>
        <v>DEFD REVENUE</v>
      </c>
      <c r="J835" s="59" t="s">
        <v>3471</v>
      </c>
      <c r="K835" s="181" t="str">
        <f t="shared" si="187"/>
        <v>Captured in GL 500179</v>
      </c>
      <c r="L835" s="150" t="s">
        <v>3196</v>
      </c>
      <c r="M835" s="59" t="str">
        <f t="shared" si="180"/>
        <v>N/A - Gets captured under 500171</v>
      </c>
      <c r="N835" s="59" t="str">
        <f t="shared" si="183"/>
        <v>N/A - Gets captured under 500171</v>
      </c>
      <c r="O835" s="59"/>
      <c r="P835" s="59" t="str">
        <f t="shared" si="184"/>
        <v>N/A - Gets captured under 500171</v>
      </c>
      <c r="Q835" s="151" t="str">
        <f>VLOOKUP(L835,'SAP Data'!$A$7:$B$1304,2,FALSE)</f>
        <v>TAX ACC-FED UNEMP-WA</v>
      </c>
      <c r="S835" s="165" t="s">
        <v>2460</v>
      </c>
      <c r="T835" s="164" t="s">
        <v>2461</v>
      </c>
      <c r="U835" s="16" t="str">
        <f t="shared" si="181"/>
        <v>236078</v>
      </c>
      <c r="V835" s="174">
        <v>29</v>
      </c>
      <c r="W835" s="175">
        <v>29</v>
      </c>
      <c r="X835" s="264">
        <f t="shared" si="182"/>
        <v>0</v>
      </c>
    </row>
    <row r="836" spans="5:24" x14ac:dyDescent="0.25">
      <c r="E836" s="179" t="s">
        <v>2893</v>
      </c>
      <c r="F836" s="59" t="str">
        <f t="shared" si="185"/>
        <v>242145</v>
      </c>
      <c r="G836" s="180">
        <f t="shared" si="179"/>
        <v>0</v>
      </c>
      <c r="H836" s="59" t="str">
        <f t="shared" si="186"/>
        <v>ADD</v>
      </c>
      <c r="I836" s="59" t="str">
        <f>IF(H836="ADD",VLOOKUP(F836,'SAP Data'!$A$12:$B$1295,2,FALSE),"")</f>
        <v>APP CTR FIN DEP WFB</v>
      </c>
      <c r="J836" s="59" t="s">
        <v>3471</v>
      </c>
      <c r="K836" s="181" t="str">
        <f t="shared" si="187"/>
        <v>Captured in GL 500179</v>
      </c>
      <c r="L836" s="150" t="s">
        <v>3197</v>
      </c>
      <c r="M836" s="59" t="str">
        <f t="shared" si="180"/>
        <v>N/A - Gets captured under 500171</v>
      </c>
      <c r="N836" s="59" t="str">
        <f t="shared" si="183"/>
        <v>N/A - Gets captured under 500171</v>
      </c>
      <c r="O836" s="59"/>
      <c r="P836" s="59" t="str">
        <f t="shared" si="184"/>
        <v>N/A - Gets captured under 500171</v>
      </c>
      <c r="Q836" s="151" t="str">
        <f>VLOOKUP(L836,'SAP Data'!$A$7:$B$1304,2,FALSE)</f>
        <v>TAX ACC-PAYROLL-SOC</v>
      </c>
      <c r="S836" s="165" t="s">
        <v>2462</v>
      </c>
      <c r="T836" s="164" t="s">
        <v>2463</v>
      </c>
      <c r="U836" s="16" t="str">
        <f t="shared" si="181"/>
        <v>236087</v>
      </c>
      <c r="V836" s="174">
        <v>29</v>
      </c>
      <c r="W836" s="175">
        <v>29</v>
      </c>
      <c r="X836" s="264">
        <f t="shared" si="182"/>
        <v>0</v>
      </c>
    </row>
    <row r="837" spans="5:24" x14ac:dyDescent="0.25">
      <c r="E837" s="179" t="s">
        <v>2895</v>
      </c>
      <c r="F837" s="59" t="str">
        <f t="shared" si="185"/>
        <v>242910</v>
      </c>
      <c r="G837" s="180">
        <f t="shared" ref="G837:G900" si="188">SUMIF($A$5:$A$655,F837,$B$5:$B$655)</f>
        <v>0</v>
      </c>
      <c r="H837" s="59" t="str">
        <f t="shared" si="186"/>
        <v>ADD</v>
      </c>
      <c r="I837" s="59" t="str">
        <f>IF(H837="ADD",VLOOKUP(F837,'SAP Data'!$A$12:$B$1295,2,FALSE),"")</f>
        <v>PR CLR TO 602-04580</v>
      </c>
      <c r="J837" s="59" t="s">
        <v>3471</v>
      </c>
      <c r="K837" s="181" t="str">
        <f t="shared" si="187"/>
        <v>Captured in GL 500179</v>
      </c>
      <c r="L837" s="150" t="s">
        <v>3198</v>
      </c>
      <c r="M837" s="59" t="str">
        <f t="shared" ref="M837:M900" si="189">VLOOKUP(L837,$F$5:$K$975,6,FALSE)</f>
        <v>N/A - Gets captured under 500171</v>
      </c>
      <c r="N837" s="59" t="str">
        <f t="shared" si="183"/>
        <v>N/A - Gets captured under 500171</v>
      </c>
      <c r="O837" s="59"/>
      <c r="P837" s="59" t="str">
        <f t="shared" si="184"/>
        <v>N/A - Gets captured under 500171</v>
      </c>
      <c r="Q837" s="151" t="str">
        <f>VLOOKUP(L837,'SAP Data'!$A$7:$B$1304,2,FALSE)</f>
        <v>TAX ACC-PAYROLL-TRI-</v>
      </c>
      <c r="S837" s="165" t="s">
        <v>2464</v>
      </c>
      <c r="T837" s="164" t="s">
        <v>2465</v>
      </c>
      <c r="U837" s="16" t="str">
        <f t="shared" si="181"/>
        <v>236088</v>
      </c>
      <c r="V837" s="174">
        <v>29</v>
      </c>
      <c r="W837" s="175">
        <v>29</v>
      </c>
      <c r="X837" s="264">
        <f t="shared" si="182"/>
        <v>0</v>
      </c>
    </row>
    <row r="838" spans="5:24" x14ac:dyDescent="0.25">
      <c r="E838" s="179" t="s">
        <v>2897</v>
      </c>
      <c r="F838" s="59" t="str">
        <f t="shared" si="185"/>
        <v>242916</v>
      </c>
      <c r="G838" s="180">
        <f t="shared" si="188"/>
        <v>0</v>
      </c>
      <c r="H838" s="59" t="str">
        <f t="shared" si="186"/>
        <v>ADD</v>
      </c>
      <c r="I838" s="59" t="str">
        <f>IF(H838="ADD",VLOOKUP(F838,'SAP Data'!$A$12:$B$1295,2,FALSE),"")</f>
        <v>PR CLR TO 602-64580</v>
      </c>
      <c r="J838" s="59" t="s">
        <v>3471</v>
      </c>
      <c r="K838" s="181" t="str">
        <f t="shared" si="187"/>
        <v>Captured in GL 500179</v>
      </c>
      <c r="L838" s="150" t="s">
        <v>3199</v>
      </c>
      <c r="M838" s="59" t="str">
        <f t="shared" si="189"/>
        <v>N/A - Gets captured under 500171</v>
      </c>
      <c r="N838" s="59" t="str">
        <f t="shared" si="183"/>
        <v>N/A - Gets captured under 500171</v>
      </c>
      <c r="O838" s="59"/>
      <c r="P838" s="59" t="str">
        <f t="shared" si="184"/>
        <v>N/A - Gets captured under 500171</v>
      </c>
      <c r="Q838" s="151" t="str">
        <f>VLOOKUP(L838,'SAP Data'!$A$7:$B$1304,2,FALSE)</f>
        <v>TAX ACC-LANE CO TRAN</v>
      </c>
      <c r="S838" s="165" t="s">
        <v>2466</v>
      </c>
      <c r="T838" s="164" t="s">
        <v>2467</v>
      </c>
      <c r="U838" s="16" t="str">
        <f t="shared" ref="U838:U901" si="190">IF(T838&gt;30000000,RIGHT(T838,6),"")</f>
        <v>236100</v>
      </c>
      <c r="V838" s="174">
        <v>29</v>
      </c>
      <c r="W838" s="175">
        <v>29</v>
      </c>
      <c r="X838" s="264">
        <f t="shared" ref="X838:X901" si="191">VLOOKUP(V838,AA:AC,3,FALSE)</f>
        <v>0</v>
      </c>
    </row>
    <row r="839" spans="5:24" x14ac:dyDescent="0.25">
      <c r="E839" s="179" t="s">
        <v>2899</v>
      </c>
      <c r="F839" s="59" t="str">
        <f t="shared" si="185"/>
        <v>242920</v>
      </c>
      <c r="G839" s="180">
        <f t="shared" si="188"/>
        <v>0</v>
      </c>
      <c r="H839" s="59" t="str">
        <f t="shared" si="186"/>
        <v>ADD</v>
      </c>
      <c r="I839" s="59" t="str">
        <f>IF(H839="ADD",VLOOKUP(F839,'SAP Data'!$A$12:$B$1295,2,FALSE),"")</f>
        <v>PR CLR TO 602-02005</v>
      </c>
      <c r="J839" s="59" t="s">
        <v>3471</v>
      </c>
      <c r="K839" s="181" t="str">
        <f t="shared" si="187"/>
        <v>Captured in GL 500179</v>
      </c>
      <c r="L839" s="150" t="s">
        <v>3200</v>
      </c>
      <c r="M839" s="59" t="str">
        <f t="shared" si="189"/>
        <v>N/A - Gets captured under 500171</v>
      </c>
      <c r="N839" s="59" t="str">
        <f t="shared" si="183"/>
        <v>N/A - Gets captured under 500171</v>
      </c>
      <c r="O839" s="59"/>
      <c r="P839" s="59" t="str">
        <f t="shared" si="184"/>
        <v>N/A - Gets captured under 500171</v>
      </c>
      <c r="Q839" s="151" t="str">
        <f>VLOOKUP(L839,'SAP Data'!$A$7:$B$1304,2,FALSE)</f>
        <v>TAX ACC-PAYROLL-MEDI</v>
      </c>
      <c r="S839" s="165" t="s">
        <v>2468</v>
      </c>
      <c r="T839" s="164" t="s">
        <v>2469</v>
      </c>
      <c r="U839" s="16" t="str">
        <f t="shared" si="190"/>
        <v>236101</v>
      </c>
      <c r="V839" s="174">
        <v>29</v>
      </c>
      <c r="W839" s="175">
        <v>29</v>
      </c>
      <c r="X839" s="264">
        <f t="shared" si="191"/>
        <v>0</v>
      </c>
    </row>
    <row r="840" spans="5:24" x14ac:dyDescent="0.25">
      <c r="E840" s="179" t="s">
        <v>2901</v>
      </c>
      <c r="F840" s="59" t="str">
        <f t="shared" si="185"/>
        <v>242926</v>
      </c>
      <c r="G840" s="180">
        <f t="shared" si="188"/>
        <v>0</v>
      </c>
      <c r="H840" s="59" t="str">
        <f t="shared" si="186"/>
        <v>ADD</v>
      </c>
      <c r="I840" s="59" t="str">
        <f>IF(H840="ADD",VLOOKUP(F840,'SAP Data'!$A$12:$B$1295,2,FALSE),"")</f>
        <v>PR CLR TO 602-62005</v>
      </c>
      <c r="J840" s="59" t="s">
        <v>3471</v>
      </c>
      <c r="K840" s="181" t="str">
        <f t="shared" si="187"/>
        <v>Captured in GL 500179</v>
      </c>
      <c r="L840" s="150" t="s">
        <v>3201</v>
      </c>
      <c r="M840" s="59" t="str">
        <f t="shared" si="189"/>
        <v>N/A - Gets captured under 500171</v>
      </c>
      <c r="N840" s="59" t="str">
        <f t="shared" si="183"/>
        <v>N/A - Gets captured under 500171</v>
      </c>
      <c r="O840" s="59"/>
      <c r="P840" s="59" t="str">
        <f t="shared" si="184"/>
        <v>N/A - Gets captured under 500171</v>
      </c>
      <c r="Q840" s="151" t="str">
        <f>VLOOKUP(L840,'SAP Data'!$A$7:$B$1304,2,FALSE)</f>
        <v>TAX ACC-CALIF. SUI</v>
      </c>
      <c r="S840" s="165" t="s">
        <v>2470</v>
      </c>
      <c r="T840" s="164" t="s">
        <v>2471</v>
      </c>
      <c r="U840" s="16" t="str">
        <f t="shared" si="190"/>
        <v>236102</v>
      </c>
      <c r="V840" s="174">
        <v>29</v>
      </c>
      <c r="W840" s="175">
        <v>29</v>
      </c>
      <c r="X840" s="264">
        <f t="shared" si="191"/>
        <v>0</v>
      </c>
    </row>
    <row r="841" spans="5:24" x14ac:dyDescent="0.25">
      <c r="E841" s="179" t="s">
        <v>2903</v>
      </c>
      <c r="F841" s="59" t="str">
        <f t="shared" si="185"/>
        <v>242980</v>
      </c>
      <c r="G841" s="180">
        <f t="shared" si="188"/>
        <v>0</v>
      </c>
      <c r="H841" s="59" t="str">
        <f t="shared" si="186"/>
        <v>ADD</v>
      </c>
      <c r="I841" s="59" t="str">
        <f>IF(H841="ADD",VLOOKUP(F841,'SAP Data'!$A$12:$B$1295,2,FALSE),"")</f>
        <v>PR CLR TO 603-04610</v>
      </c>
      <c r="J841" s="59" t="s">
        <v>3471</v>
      </c>
      <c r="K841" s="181" t="str">
        <f t="shared" si="187"/>
        <v>Captured in GL 500179</v>
      </c>
      <c r="L841" s="150" t="s">
        <v>3202</v>
      </c>
      <c r="M841" s="59" t="str">
        <f t="shared" si="189"/>
        <v>N/A - Gets captured under 500171</v>
      </c>
      <c r="N841" s="59" t="str">
        <f t="shared" si="183"/>
        <v>N/A - Gets captured under 500171</v>
      </c>
      <c r="O841" s="59"/>
      <c r="P841" s="59" t="str">
        <f t="shared" si="184"/>
        <v>N/A - Gets captured under 500171</v>
      </c>
      <c r="Q841" s="151" t="str">
        <f>VLOOKUP(L841,'SAP Data'!$A$7:$B$1304,2,FALSE)</f>
        <v>TAX ACC-UNEMP-OR GS</v>
      </c>
      <c r="S841" s="165" t="s">
        <v>2472</v>
      </c>
      <c r="T841" s="164" t="s">
        <v>2473</v>
      </c>
      <c r="U841" s="16" t="str">
        <f t="shared" si="190"/>
        <v>236103</v>
      </c>
      <c r="V841" s="174">
        <v>29</v>
      </c>
      <c r="W841" s="175">
        <v>29</v>
      </c>
      <c r="X841" s="264">
        <f t="shared" si="191"/>
        <v>0</v>
      </c>
    </row>
    <row r="842" spans="5:24" x14ac:dyDescent="0.25">
      <c r="E842" s="179" t="s">
        <v>2905</v>
      </c>
      <c r="F842" s="59" t="str">
        <f t="shared" si="185"/>
        <v>242990</v>
      </c>
      <c r="G842" s="180">
        <f t="shared" si="188"/>
        <v>0</v>
      </c>
      <c r="H842" s="59" t="str">
        <f t="shared" si="186"/>
        <v>ADD</v>
      </c>
      <c r="I842" s="59" t="str">
        <f>IF(H842="ADD",VLOOKUP(F842,'SAP Data'!$A$12:$B$1295,2,FALSE),"")</f>
        <v>NBU $100 CREDIT PLAN</v>
      </c>
      <c r="J842" s="59" t="s">
        <v>3471</v>
      </c>
      <c r="K842" s="181" t="str">
        <f t="shared" si="187"/>
        <v>Captured in GL 500179</v>
      </c>
      <c r="L842" s="150" t="s">
        <v>3203</v>
      </c>
      <c r="M842" s="59" t="str">
        <f t="shared" si="189"/>
        <v>N/A - Gets captured under 500171</v>
      </c>
      <c r="N842" s="59" t="str">
        <f t="shared" si="183"/>
        <v>N/A - Gets captured under 500171</v>
      </c>
      <c r="O842" s="59"/>
      <c r="P842" s="59" t="str">
        <f t="shared" si="184"/>
        <v>N/A - Gets captured under 500171</v>
      </c>
      <c r="Q842" s="151" t="str">
        <f>VLOOKUP(L842,'SAP Data'!$A$7:$B$1304,2,FALSE)</f>
        <v>TAX ACC-FED UNEMP-OR</v>
      </c>
      <c r="S842" s="165" t="s">
        <v>2474</v>
      </c>
      <c r="T842" s="164" t="s">
        <v>2475</v>
      </c>
      <c r="U842" s="16" t="str">
        <f t="shared" si="190"/>
        <v>236104</v>
      </c>
      <c r="V842" s="174">
        <v>29</v>
      </c>
      <c r="W842" s="175">
        <v>29</v>
      </c>
      <c r="X842" s="264">
        <f t="shared" si="191"/>
        <v>0</v>
      </c>
    </row>
    <row r="843" spans="5:24" x14ac:dyDescent="0.25">
      <c r="E843" s="179" t="s">
        <v>2907</v>
      </c>
      <c r="F843" s="59" t="str">
        <f t="shared" si="185"/>
        <v>242999</v>
      </c>
      <c r="G843" s="180">
        <f t="shared" si="188"/>
        <v>0</v>
      </c>
      <c r="H843" s="59" t="str">
        <f t="shared" si="186"/>
        <v>ADD</v>
      </c>
      <c r="I843" s="59" t="str">
        <f>IF(H843="ADD",VLOOKUP(F843,'SAP Data'!$A$12:$B$1295,2,FALSE),"")</f>
        <v>PAYROLL MISC</v>
      </c>
      <c r="J843" s="59" t="s">
        <v>3471</v>
      </c>
      <c r="K843" s="181" t="str">
        <f t="shared" si="187"/>
        <v>Captured in GL 500179</v>
      </c>
      <c r="L843" s="150" t="s">
        <v>3204</v>
      </c>
      <c r="M843" s="59" t="str">
        <f t="shared" si="189"/>
        <v>N/A - Gets captured under 500171</v>
      </c>
      <c r="N843" s="59" t="str">
        <f t="shared" si="183"/>
        <v>N/A - Gets captured under 500171</v>
      </c>
      <c r="O843" s="59"/>
      <c r="P843" s="59" t="str">
        <f t="shared" si="184"/>
        <v>N/A - Gets captured under 500171</v>
      </c>
      <c r="Q843" s="151" t="str">
        <f>VLOOKUP(L843,'SAP Data'!$A$7:$B$1304,2,FALSE)</f>
        <v>TAX ACC-PAYROLL-SOC</v>
      </c>
      <c r="S843" s="165" t="s">
        <v>2476</v>
      </c>
      <c r="T843" s="164" t="s">
        <v>2477</v>
      </c>
      <c r="U843" s="16" t="str">
        <f t="shared" si="190"/>
        <v>236105</v>
      </c>
      <c r="V843" s="174">
        <v>29</v>
      </c>
      <c r="W843" s="175">
        <v>29</v>
      </c>
      <c r="X843" s="264">
        <f t="shared" si="191"/>
        <v>0</v>
      </c>
    </row>
    <row r="844" spans="5:24" x14ac:dyDescent="0.25">
      <c r="E844" s="179" t="s">
        <v>2909</v>
      </c>
      <c r="F844" s="59" t="str">
        <f t="shared" si="185"/>
        <v>243000</v>
      </c>
      <c r="G844" s="180">
        <f t="shared" si="188"/>
        <v>0</v>
      </c>
      <c r="H844" s="59" t="str">
        <f t="shared" si="186"/>
        <v>ADD</v>
      </c>
      <c r="I844" s="59" t="str">
        <f>IF(H844="ADD",VLOOKUP(F844,'SAP Data'!$A$12:$B$1295,2,FALSE),"")</f>
        <v>PR CLR TO 603-64610</v>
      </c>
      <c r="J844" s="59" t="s">
        <v>3471</v>
      </c>
      <c r="K844" s="181" t="str">
        <f t="shared" si="187"/>
        <v>Captured in GL 500179</v>
      </c>
      <c r="L844" s="150" t="s">
        <v>3205</v>
      </c>
      <c r="M844" s="59" t="str">
        <f t="shared" si="189"/>
        <v>N/A - Gets captured under 500171</v>
      </c>
      <c r="N844" s="59" t="str">
        <f t="shared" si="183"/>
        <v>N/A - Gets captured under 500171</v>
      </c>
      <c r="O844" s="59"/>
      <c r="P844" s="59" t="str">
        <f t="shared" si="184"/>
        <v>N/A - Gets captured under 500171</v>
      </c>
      <c r="Q844" s="151" t="str">
        <f>VLOOKUP(L844,'SAP Data'!$A$7:$B$1304,2,FALSE)</f>
        <v>TAX ACC-PAYROLL-TRI-</v>
      </c>
      <c r="S844" s="165" t="s">
        <v>2478</v>
      </c>
      <c r="T844" s="164" t="s">
        <v>2479</v>
      </c>
      <c r="U844" s="16" t="str">
        <f t="shared" si="190"/>
        <v>236106</v>
      </c>
      <c r="V844" s="174">
        <v>29</v>
      </c>
      <c r="W844" s="175">
        <v>29</v>
      </c>
      <c r="X844" s="264">
        <f t="shared" si="191"/>
        <v>0</v>
      </c>
    </row>
    <row r="845" spans="5:24" x14ac:dyDescent="0.25">
      <c r="E845" s="179" t="s">
        <v>1321</v>
      </c>
      <c r="F845" s="59" t="str">
        <f t="shared" si="185"/>
        <v>255084</v>
      </c>
      <c r="G845" s="180">
        <f t="shared" si="188"/>
        <v>4</v>
      </c>
      <c r="H845" s="59" t="str">
        <f t="shared" si="186"/>
        <v/>
      </c>
      <c r="I845" s="59" t="str">
        <f>IF(H845="ADD",VLOOKUP(F845,'SAP Data'!$A$12:$B$1295,2,FALSE),"")</f>
        <v/>
      </c>
      <c r="J845" s="59"/>
      <c r="K845" s="181">
        <f t="shared" si="187"/>
        <v>4</v>
      </c>
      <c r="L845" s="150" t="s">
        <v>3206</v>
      </c>
      <c r="M845" s="59" t="str">
        <f t="shared" si="189"/>
        <v>N/A - Gets captured under 500171</v>
      </c>
      <c r="N845" s="59" t="str">
        <f t="shared" si="183"/>
        <v>N/A - Gets captured under 500171</v>
      </c>
      <c r="O845" s="59"/>
      <c r="P845" s="59" t="str">
        <f t="shared" si="184"/>
        <v>N/A - Gets captured under 500171</v>
      </c>
      <c r="Q845" s="151" t="str">
        <f>VLOOKUP(L845,'SAP Data'!$A$7:$B$1304,2,FALSE)</f>
        <v>TAX ACC-PAYROLL-MEDI</v>
      </c>
      <c r="S845" s="165" t="s">
        <v>2480</v>
      </c>
      <c r="T845" s="164" t="s">
        <v>2481</v>
      </c>
      <c r="U845" s="16" t="str">
        <f t="shared" si="190"/>
        <v>236107</v>
      </c>
      <c r="V845" s="174">
        <v>29</v>
      </c>
      <c r="W845" s="175">
        <v>29</v>
      </c>
      <c r="X845" s="264">
        <f t="shared" si="191"/>
        <v>0</v>
      </c>
    </row>
    <row r="846" spans="5:24" x14ac:dyDescent="0.25">
      <c r="E846" s="179" t="s">
        <v>1324</v>
      </c>
      <c r="F846" s="59" t="str">
        <f t="shared" si="185"/>
        <v>283012</v>
      </c>
      <c r="G846" s="180">
        <f t="shared" si="188"/>
        <v>9</v>
      </c>
      <c r="H846" s="59" t="str">
        <f t="shared" si="186"/>
        <v/>
      </c>
      <c r="I846" s="59" t="str">
        <f>IF(H846="ADD",VLOOKUP(F846,'SAP Data'!$A$12:$B$1295,2,FALSE),"")</f>
        <v/>
      </c>
      <c r="J846" s="59"/>
      <c r="K846" s="181">
        <f t="shared" si="187"/>
        <v>9</v>
      </c>
      <c r="L846" s="150" t="s">
        <v>3207</v>
      </c>
      <c r="M846" s="59" t="str">
        <f t="shared" si="189"/>
        <v>N/A - Gets captured under 500171</v>
      </c>
      <c r="N846" s="59" t="str">
        <f t="shared" si="183"/>
        <v>N/A - Gets captured under 500171</v>
      </c>
      <c r="O846" s="59"/>
      <c r="P846" s="59" t="str">
        <f t="shared" si="184"/>
        <v>N/A - Gets captured under 500171</v>
      </c>
      <c r="Q846" s="151" t="str">
        <f>VLOOKUP(L846,'SAP Data'!$A$7:$B$1304,2,FALSE)</f>
        <v>TAX ACC-PAYROLL SEVE</v>
      </c>
      <c r="S846" s="165" t="s">
        <v>2482</v>
      </c>
      <c r="T846" s="164" t="s">
        <v>2483</v>
      </c>
      <c r="U846" s="16" t="str">
        <f t="shared" si="190"/>
        <v>236108</v>
      </c>
      <c r="V846" s="174">
        <v>29</v>
      </c>
      <c r="W846" s="175">
        <v>29</v>
      </c>
      <c r="X846" s="264">
        <f t="shared" si="191"/>
        <v>0</v>
      </c>
    </row>
    <row r="847" spans="5:24" x14ac:dyDescent="0.25">
      <c r="E847" s="179" t="s">
        <v>1327</v>
      </c>
      <c r="F847" s="59" t="str">
        <f t="shared" si="185"/>
        <v>283013</v>
      </c>
      <c r="G847" s="180">
        <f t="shared" si="188"/>
        <v>19</v>
      </c>
      <c r="H847" s="59" t="str">
        <f t="shared" si="186"/>
        <v/>
      </c>
      <c r="I847" s="59" t="str">
        <f>IF(H847="ADD",VLOOKUP(F847,'SAP Data'!$A$12:$B$1295,2,FALSE),"")</f>
        <v/>
      </c>
      <c r="J847" s="59"/>
      <c r="K847" s="181">
        <f t="shared" si="187"/>
        <v>19</v>
      </c>
      <c r="L847" s="150" t="s">
        <v>3208</v>
      </c>
      <c r="M847" s="59" t="str">
        <f t="shared" si="189"/>
        <v>N/A - Gets captured under 500171</v>
      </c>
      <c r="N847" s="59" t="str">
        <f t="shared" si="183"/>
        <v>N/A - Gets captured under 500171</v>
      </c>
      <c r="O847" s="59"/>
      <c r="P847" s="59" t="str">
        <f t="shared" si="184"/>
        <v>N/A - Gets captured under 500171</v>
      </c>
      <c r="Q847" s="151" t="str">
        <f>VLOOKUP(L847,'SAP Data'!$A$7:$B$1304,2,FALSE)</f>
        <v>TAX ACC BONUS</v>
      </c>
      <c r="S847" s="165" t="s">
        <v>2484</v>
      </c>
      <c r="T847" s="164" t="s">
        <v>2485</v>
      </c>
      <c r="U847" s="16" t="str">
        <f t="shared" si="190"/>
        <v>236109</v>
      </c>
      <c r="V847" s="174">
        <v>29</v>
      </c>
      <c r="W847" s="175">
        <v>29</v>
      </c>
      <c r="X847" s="264">
        <f t="shared" si="191"/>
        <v>0</v>
      </c>
    </row>
    <row r="848" spans="5:24" x14ac:dyDescent="0.25">
      <c r="E848" s="179" t="s">
        <v>1330</v>
      </c>
      <c r="F848" s="59" t="str">
        <f t="shared" si="185"/>
        <v>283014</v>
      </c>
      <c r="G848" s="180">
        <f t="shared" si="188"/>
        <v>19</v>
      </c>
      <c r="H848" s="59" t="str">
        <f t="shared" si="186"/>
        <v/>
      </c>
      <c r="I848" s="59" t="str">
        <f>IF(H848="ADD",VLOOKUP(F848,'SAP Data'!$A$12:$B$1295,2,FALSE),"")</f>
        <v/>
      </c>
      <c r="J848" s="59"/>
      <c r="K848" s="181">
        <f t="shared" si="187"/>
        <v>19</v>
      </c>
      <c r="L848" s="150" t="s">
        <v>3209</v>
      </c>
      <c r="M848" s="59" t="str">
        <f t="shared" si="189"/>
        <v>N/A - Gets captured under 500171</v>
      </c>
      <c r="N848" s="59" t="str">
        <f t="shared" si="183"/>
        <v>N/A - Gets captured under 500171</v>
      </c>
      <c r="O848" s="59"/>
      <c r="P848" s="59" t="str">
        <f t="shared" si="184"/>
        <v>N/A - Gets captured under 500171</v>
      </c>
      <c r="Q848" s="151" t="str">
        <f>VLOOKUP(L848,'SAP Data'!$A$7:$B$1304,2,FALSE)</f>
        <v>TAX ACC-CA-2017</v>
      </c>
      <c r="S848" s="165" t="s">
        <v>2486</v>
      </c>
      <c r="T848" s="164" t="s">
        <v>2487</v>
      </c>
      <c r="U848" s="16" t="str">
        <f t="shared" si="190"/>
        <v>236110</v>
      </c>
      <c r="V848" s="174">
        <v>29</v>
      </c>
      <c r="W848" s="175">
        <v>29</v>
      </c>
      <c r="X848" s="264">
        <f t="shared" si="191"/>
        <v>0</v>
      </c>
    </row>
    <row r="849" spans="5:24" x14ac:dyDescent="0.25">
      <c r="E849" s="179" t="s">
        <v>1333</v>
      </c>
      <c r="F849" s="59" t="str">
        <f t="shared" si="185"/>
        <v>283015</v>
      </c>
      <c r="G849" s="180">
        <f t="shared" si="188"/>
        <v>19</v>
      </c>
      <c r="H849" s="59" t="str">
        <f t="shared" si="186"/>
        <v/>
      </c>
      <c r="I849" s="59" t="str">
        <f>IF(H849="ADD",VLOOKUP(F849,'SAP Data'!$A$12:$B$1295,2,FALSE),"")</f>
        <v/>
      </c>
      <c r="J849" s="59"/>
      <c r="K849" s="181">
        <f t="shared" si="187"/>
        <v>19</v>
      </c>
      <c r="L849" s="150" t="s">
        <v>3210</v>
      </c>
      <c r="M849" s="59" t="str">
        <f t="shared" si="189"/>
        <v>N/A - Gets captured under 500171</v>
      </c>
      <c r="N849" s="59" t="str">
        <f t="shared" si="183"/>
        <v>N/A - Gets captured under 500171</v>
      </c>
      <c r="O849" s="59"/>
      <c r="P849" s="59" t="str">
        <f t="shared" si="184"/>
        <v>N/A - Gets captured under 500171</v>
      </c>
      <c r="Q849" s="151" t="str">
        <f>VLOOKUP(L849,'SAP Data'!$A$7:$B$1304,2,FALSE)</f>
        <v>TAX ACC-CA-2018</v>
      </c>
      <c r="S849" s="165" t="s">
        <v>2488</v>
      </c>
      <c r="T849" s="164" t="s">
        <v>2489</v>
      </c>
      <c r="U849" s="16" t="str">
        <f t="shared" si="190"/>
        <v>236111</v>
      </c>
      <c r="V849" s="174">
        <v>29</v>
      </c>
      <c r="W849" s="175">
        <v>29</v>
      </c>
      <c r="X849" s="264">
        <f t="shared" si="191"/>
        <v>0</v>
      </c>
    </row>
    <row r="850" spans="5:24" x14ac:dyDescent="0.25">
      <c r="E850" s="179" t="s">
        <v>1335</v>
      </c>
      <c r="F850" s="59" t="str">
        <f t="shared" si="185"/>
        <v>283016</v>
      </c>
      <c r="G850" s="180">
        <f t="shared" si="188"/>
        <v>19</v>
      </c>
      <c r="H850" s="59" t="str">
        <f t="shared" si="186"/>
        <v/>
      </c>
      <c r="I850" s="59" t="str">
        <f>IF(H850="ADD",VLOOKUP(F850,'SAP Data'!$A$12:$B$1295,2,FALSE),"")</f>
        <v/>
      </c>
      <c r="J850" s="59"/>
      <c r="K850" s="181">
        <f t="shared" si="187"/>
        <v>19</v>
      </c>
      <c r="L850" s="150" t="s">
        <v>3211</v>
      </c>
      <c r="M850" s="59" t="str">
        <f t="shared" si="189"/>
        <v>N/A - Gets captured under 500171</v>
      </c>
      <c r="N850" s="59" t="str">
        <f t="shared" si="183"/>
        <v>N/A - Gets captured under 500171</v>
      </c>
      <c r="O850" s="59"/>
      <c r="P850" s="59" t="str">
        <f t="shared" si="184"/>
        <v>N/A - Gets captured under 500171</v>
      </c>
      <c r="Q850" s="151" t="str">
        <f>VLOOKUP(L850,'SAP Data'!$A$7:$B$1304,2,FALSE)</f>
        <v>TAX ACC-MULT CO</v>
      </c>
      <c r="S850" s="165" t="s">
        <v>2490</v>
      </c>
      <c r="T850" s="164" t="s">
        <v>2491</v>
      </c>
      <c r="U850" s="16" t="str">
        <f t="shared" si="190"/>
        <v>236112</v>
      </c>
      <c r="V850" s="174">
        <v>29</v>
      </c>
      <c r="W850" s="175">
        <v>29</v>
      </c>
      <c r="X850" s="264">
        <f t="shared" si="191"/>
        <v>0</v>
      </c>
    </row>
    <row r="851" spans="5:24" x14ac:dyDescent="0.25">
      <c r="E851" s="179" t="s">
        <v>1338</v>
      </c>
      <c r="F851" s="59" t="str">
        <f t="shared" si="185"/>
        <v>283018</v>
      </c>
      <c r="G851" s="180">
        <f t="shared" si="188"/>
        <v>19</v>
      </c>
      <c r="H851" s="59" t="str">
        <f t="shared" si="186"/>
        <v/>
      </c>
      <c r="I851" s="59" t="str">
        <f>IF(H851="ADD",VLOOKUP(F851,'SAP Data'!$A$12:$B$1295,2,FALSE),"")</f>
        <v/>
      </c>
      <c r="J851" s="59"/>
      <c r="K851" s="181">
        <f t="shared" si="187"/>
        <v>19</v>
      </c>
      <c r="L851" s="150" t="s">
        <v>3212</v>
      </c>
      <c r="M851" s="59" t="str">
        <f t="shared" si="189"/>
        <v>N/A - Gets captured under 500171</v>
      </c>
      <c r="N851" s="59" t="str">
        <f t="shared" si="183"/>
        <v>N/A - Gets captured under 500171</v>
      </c>
      <c r="O851" s="59"/>
      <c r="P851" s="59" t="str">
        <f t="shared" si="184"/>
        <v>N/A - Gets captured under 500171</v>
      </c>
      <c r="Q851" s="151" t="str">
        <f>VLOOKUP(L851,'SAP Data'!$A$7:$B$1304,2,FALSE)</f>
        <v>FRAN TAX - PORTLAND</v>
      </c>
      <c r="S851" s="165" t="s">
        <v>2492</v>
      </c>
      <c r="T851" s="164" t="s">
        <v>2493</v>
      </c>
      <c r="U851" s="16" t="str">
        <f t="shared" si="190"/>
        <v>236113</v>
      </c>
      <c r="V851" s="174">
        <v>29</v>
      </c>
      <c r="W851" s="175">
        <v>29</v>
      </c>
      <c r="X851" s="264">
        <f t="shared" si="191"/>
        <v>0</v>
      </c>
    </row>
    <row r="852" spans="5:24" x14ac:dyDescent="0.25">
      <c r="E852" s="179" t="s">
        <v>1341</v>
      </c>
      <c r="F852" s="59" t="str">
        <f t="shared" si="185"/>
        <v>283019</v>
      </c>
      <c r="G852" s="180">
        <f t="shared" si="188"/>
        <v>19</v>
      </c>
      <c r="H852" s="59" t="str">
        <f t="shared" si="186"/>
        <v/>
      </c>
      <c r="I852" s="59" t="str">
        <f>IF(H852="ADD",VLOOKUP(F852,'SAP Data'!$A$12:$B$1295,2,FALSE),"")</f>
        <v/>
      </c>
      <c r="J852" s="59"/>
      <c r="K852" s="181">
        <f t="shared" si="187"/>
        <v>19</v>
      </c>
      <c r="L852" s="150" t="s">
        <v>3213</v>
      </c>
      <c r="M852" s="59" t="str">
        <f t="shared" si="189"/>
        <v>N/A - Gets captured under 500171</v>
      </c>
      <c r="N852" s="59" t="str">
        <f t="shared" si="183"/>
        <v>N/A - Gets captured under 500171</v>
      </c>
      <c r="O852" s="59"/>
      <c r="P852" s="59" t="str">
        <f t="shared" si="184"/>
        <v>N/A - Gets captured under 500171</v>
      </c>
      <c r="Q852" s="151" t="str">
        <f>VLOOKUP(L852,'SAP Data'!$A$7:$B$1304,2,FALSE)</f>
        <v>FRAN TAX - ALBANY</v>
      </c>
      <c r="S852" s="165" t="s">
        <v>2494</v>
      </c>
      <c r="T852" s="164" t="s">
        <v>2495</v>
      </c>
      <c r="U852" s="16" t="str">
        <f t="shared" si="190"/>
        <v>236114</v>
      </c>
      <c r="V852" s="174">
        <v>29</v>
      </c>
      <c r="W852" s="175">
        <v>29</v>
      </c>
      <c r="X852" s="264">
        <f t="shared" si="191"/>
        <v>0</v>
      </c>
    </row>
    <row r="853" spans="5:24" x14ac:dyDescent="0.25">
      <c r="E853" s="179" t="s">
        <v>1344</v>
      </c>
      <c r="F853" s="59" t="str">
        <f t="shared" si="185"/>
        <v>283021</v>
      </c>
      <c r="G853" s="180">
        <f t="shared" si="188"/>
        <v>19</v>
      </c>
      <c r="H853" s="59" t="str">
        <f t="shared" si="186"/>
        <v/>
      </c>
      <c r="I853" s="59" t="str">
        <f>IF(H853="ADD",VLOOKUP(F853,'SAP Data'!$A$12:$B$1295,2,FALSE),"")</f>
        <v/>
      </c>
      <c r="J853" s="59"/>
      <c r="K853" s="181">
        <f t="shared" si="187"/>
        <v>19</v>
      </c>
      <c r="L853" s="150" t="s">
        <v>3214</v>
      </c>
      <c r="M853" s="59" t="str">
        <f t="shared" si="189"/>
        <v>N/A - Gets captured under 500171</v>
      </c>
      <c r="N853" s="59" t="str">
        <f t="shared" si="183"/>
        <v>N/A - Gets captured under 500171</v>
      </c>
      <c r="O853" s="59"/>
      <c r="P853" s="59" t="str">
        <f t="shared" si="184"/>
        <v>N/A - Gets captured under 500171</v>
      </c>
      <c r="Q853" s="151" t="str">
        <f>VLOOKUP(L853,'SAP Data'!$A$7:$B$1304,2,FALSE)</f>
        <v>FRAN TAX - AURORA</v>
      </c>
      <c r="S853" s="165" t="s">
        <v>2496</v>
      </c>
      <c r="T853" s="164" t="s">
        <v>2497</v>
      </c>
      <c r="U853" s="16" t="str">
        <f t="shared" si="190"/>
        <v>236115</v>
      </c>
      <c r="V853" s="174">
        <v>29</v>
      </c>
      <c r="W853" s="175">
        <v>29</v>
      </c>
      <c r="X853" s="264">
        <f t="shared" si="191"/>
        <v>0</v>
      </c>
    </row>
    <row r="854" spans="5:24" x14ac:dyDescent="0.25">
      <c r="E854" s="179" t="s">
        <v>1346</v>
      </c>
      <c r="F854" s="59" t="str">
        <f t="shared" si="185"/>
        <v>283022</v>
      </c>
      <c r="G854" s="180">
        <f t="shared" si="188"/>
        <v>19</v>
      </c>
      <c r="H854" s="59" t="str">
        <f t="shared" si="186"/>
        <v/>
      </c>
      <c r="I854" s="59" t="str">
        <f>IF(H854="ADD",VLOOKUP(F854,'SAP Data'!$A$12:$B$1295,2,FALSE),"")</f>
        <v/>
      </c>
      <c r="J854" s="59"/>
      <c r="K854" s="181">
        <f t="shared" si="187"/>
        <v>19</v>
      </c>
      <c r="L854" s="150" t="s">
        <v>3215</v>
      </c>
      <c r="M854" s="59" t="str">
        <f t="shared" si="189"/>
        <v>N/A - Gets captured under 500171</v>
      </c>
      <c r="N854" s="59" t="str">
        <f t="shared" si="183"/>
        <v>N/A - Gets captured under 500171</v>
      </c>
      <c r="O854" s="59"/>
      <c r="P854" s="59" t="str">
        <f t="shared" si="184"/>
        <v>N/A - Gets captured under 500171</v>
      </c>
      <c r="Q854" s="151" t="str">
        <f>VLOOKUP(L854,'SAP Data'!$A$7:$B$1304,2,FALSE)</f>
        <v>FRAN TAX - CORVALLIS</v>
      </c>
      <c r="S854" s="165" t="s">
        <v>2498</v>
      </c>
      <c r="T854" s="164" t="s">
        <v>2499</v>
      </c>
      <c r="U854" s="16" t="str">
        <f t="shared" si="190"/>
        <v>236117</v>
      </c>
      <c r="V854" s="174">
        <v>29</v>
      </c>
      <c r="W854" s="175">
        <v>29</v>
      </c>
      <c r="X854" s="264">
        <f t="shared" si="191"/>
        <v>0</v>
      </c>
    </row>
    <row r="855" spans="5:24" x14ac:dyDescent="0.25">
      <c r="E855" s="179" t="s">
        <v>1349</v>
      </c>
      <c r="F855" s="59" t="str">
        <f t="shared" si="185"/>
        <v>283031</v>
      </c>
      <c r="G855" s="180">
        <f t="shared" si="188"/>
        <v>19</v>
      </c>
      <c r="H855" s="59" t="str">
        <f t="shared" si="186"/>
        <v/>
      </c>
      <c r="I855" s="59" t="str">
        <f>IF(H855="ADD",VLOOKUP(F855,'SAP Data'!$A$12:$B$1295,2,FALSE),"")</f>
        <v/>
      </c>
      <c r="J855" s="59"/>
      <c r="K855" s="181">
        <f t="shared" si="187"/>
        <v>19</v>
      </c>
      <c r="L855" s="150" t="s">
        <v>3216</v>
      </c>
      <c r="M855" s="59" t="str">
        <f t="shared" si="189"/>
        <v>N/A - Gets captured under 500171</v>
      </c>
      <c r="N855" s="59" t="str">
        <f t="shared" si="183"/>
        <v>N/A - Gets captured under 500171</v>
      </c>
      <c r="O855" s="59"/>
      <c r="P855" s="59" t="str">
        <f t="shared" si="184"/>
        <v>N/A - Gets captured under 500171</v>
      </c>
      <c r="Q855" s="151" t="str">
        <f>VLOOKUP(L855,'SAP Data'!$A$7:$B$1304,2,FALSE)</f>
        <v>FRAN TAX - FAIRVIEW</v>
      </c>
      <c r="S855" s="165" t="s">
        <v>2500</v>
      </c>
      <c r="T855" s="164" t="s">
        <v>2501</v>
      </c>
      <c r="U855" s="16" t="str">
        <f t="shared" si="190"/>
        <v>236118</v>
      </c>
      <c r="V855" s="174">
        <v>29</v>
      </c>
      <c r="W855" s="175">
        <v>29</v>
      </c>
      <c r="X855" s="264">
        <f t="shared" si="191"/>
        <v>0</v>
      </c>
    </row>
    <row r="856" spans="5:24" x14ac:dyDescent="0.25">
      <c r="E856" s="179" t="s">
        <v>1351</v>
      </c>
      <c r="F856" s="59" t="str">
        <f>RIGHT(E856,6)</f>
        <v>283032</v>
      </c>
      <c r="G856" s="180">
        <f t="shared" si="188"/>
        <v>19</v>
      </c>
      <c r="H856" s="59" t="str">
        <f t="shared" si="186"/>
        <v/>
      </c>
      <c r="I856" s="59" t="str">
        <f>IF(H856="ADD",VLOOKUP(F856,'SAP Data'!$A$12:$B$1295,2,FALSE),"")</f>
        <v/>
      </c>
      <c r="J856" s="59"/>
      <c r="K856" s="181">
        <f t="shared" si="187"/>
        <v>19</v>
      </c>
      <c r="L856" s="150" t="s">
        <v>3217</v>
      </c>
      <c r="M856" s="59" t="str">
        <f t="shared" si="189"/>
        <v>N/A - Gets captured under 500171</v>
      </c>
      <c r="N856" s="59" t="str">
        <f t="shared" si="183"/>
        <v>N/A - Gets captured under 500171</v>
      </c>
      <c r="O856" s="59"/>
      <c r="P856" s="59" t="str">
        <f t="shared" si="184"/>
        <v>N/A - Gets captured under 500171</v>
      </c>
      <c r="Q856" s="151" t="str">
        <f>VLOOKUP(L856,'SAP Data'!$A$7:$B$1304,2,FALSE)</f>
        <v>FRAN TAX - GERVAIS</v>
      </c>
      <c r="S856" s="165" t="s">
        <v>2502</v>
      </c>
      <c r="T856" s="164" t="s">
        <v>2503</v>
      </c>
      <c r="U856" s="16" t="str">
        <f t="shared" si="190"/>
        <v>236119</v>
      </c>
      <c r="V856" s="174">
        <v>29</v>
      </c>
      <c r="W856" s="175">
        <v>29</v>
      </c>
      <c r="X856" s="264">
        <f t="shared" si="191"/>
        <v>0</v>
      </c>
    </row>
    <row r="857" spans="5:24" x14ac:dyDescent="0.25">
      <c r="E857" s="179" t="s">
        <v>3640</v>
      </c>
      <c r="F857" s="59" t="str">
        <f>RIGHT(E857,6)</f>
        <v>283041</v>
      </c>
      <c r="G857" s="180">
        <f t="shared" si="188"/>
        <v>9</v>
      </c>
      <c r="H857" s="59" t="str">
        <f>IF(G857=0,"ADD","")</f>
        <v/>
      </c>
      <c r="I857" s="59" t="str">
        <f>IF(H857="ADD",VLOOKUP(F857,'SAP Data'!$A$12:$B$1295,2,FALSE),"")</f>
        <v/>
      </c>
      <c r="J857" s="59"/>
      <c r="K857" s="181">
        <f>IF(G857&gt;0,G857,J857)</f>
        <v>9</v>
      </c>
      <c r="L857" s="150" t="s">
        <v>3218</v>
      </c>
      <c r="M857" s="59" t="str">
        <f t="shared" si="189"/>
        <v>N/A - Gets captured under 500171</v>
      </c>
      <c r="N857" s="59" t="str">
        <f t="shared" si="183"/>
        <v>N/A - Gets captured under 500171</v>
      </c>
      <c r="O857" s="59"/>
      <c r="P857" s="59" t="str">
        <f t="shared" si="184"/>
        <v>N/A - Gets captured under 500171</v>
      </c>
      <c r="Q857" s="151" t="str">
        <f>VLOOKUP(L857,'SAP Data'!$A$7:$B$1304,2,FALSE)</f>
        <v>FRAN TAX - HUBBARD</v>
      </c>
      <c r="S857" s="165" t="s">
        <v>2504</v>
      </c>
      <c r="T857" s="164" t="s">
        <v>2505</v>
      </c>
      <c r="U857" s="16" t="str">
        <f t="shared" si="190"/>
        <v>236120</v>
      </c>
      <c r="V857" s="174">
        <v>29</v>
      </c>
      <c r="W857" s="175">
        <v>29</v>
      </c>
      <c r="X857" s="264">
        <f t="shared" si="191"/>
        <v>0</v>
      </c>
    </row>
    <row r="858" spans="5:24" x14ac:dyDescent="0.25">
      <c r="E858" s="179" t="s">
        <v>3642</v>
      </c>
      <c r="F858" s="59" t="str">
        <f>RIGHT(E858,6)</f>
        <v>283042</v>
      </c>
      <c r="G858" s="180">
        <f t="shared" si="188"/>
        <v>9</v>
      </c>
      <c r="H858" s="59" t="str">
        <f>IF(G858=0,"ADD","")</f>
        <v/>
      </c>
      <c r="I858" s="59" t="str">
        <f>IF(H858="ADD",VLOOKUP(F858,'SAP Data'!$A$12:$B$1295,2,FALSE),"")</f>
        <v/>
      </c>
      <c r="J858" s="59"/>
      <c r="K858" s="181">
        <f>IF(G858&gt;0,G858,J858)</f>
        <v>9</v>
      </c>
      <c r="L858" s="150" t="s">
        <v>3219</v>
      </c>
      <c r="M858" s="59" t="str">
        <f t="shared" si="189"/>
        <v>N/A - Gets captured under 500171</v>
      </c>
      <c r="N858" s="59" t="str">
        <f t="shared" si="183"/>
        <v>N/A - Gets captured under 500171</v>
      </c>
      <c r="O858" s="59"/>
      <c r="P858" s="59" t="str">
        <f t="shared" si="184"/>
        <v>N/A - Gets captured under 500171</v>
      </c>
      <c r="Q858" s="151" t="str">
        <f>VLOOKUP(L858,'SAP Data'!$A$7:$B$1304,2,FALSE)</f>
        <v>FRAN TAX - LEBANON</v>
      </c>
      <c r="S858" s="165" t="s">
        <v>2506</v>
      </c>
      <c r="T858" s="164" t="s">
        <v>2507</v>
      </c>
      <c r="U858" s="16" t="str">
        <f t="shared" si="190"/>
        <v>236121</v>
      </c>
      <c r="V858" s="174">
        <v>29</v>
      </c>
      <c r="W858" s="175">
        <v>29</v>
      </c>
      <c r="X858" s="264">
        <f t="shared" si="191"/>
        <v>0</v>
      </c>
    </row>
    <row r="859" spans="5:24" x14ac:dyDescent="0.25">
      <c r="E859" s="179" t="s">
        <v>3644</v>
      </c>
      <c r="F859" s="59" t="str">
        <f>RIGHT(E859,6)</f>
        <v>283043</v>
      </c>
      <c r="G859" s="180">
        <f t="shared" si="188"/>
        <v>9</v>
      </c>
      <c r="H859" s="59" t="str">
        <f>IF(G859=0,"ADD","")</f>
        <v/>
      </c>
      <c r="I859" s="59" t="str">
        <f>IF(H859="ADD",VLOOKUP(F859,'SAP Data'!$A$12:$B$1295,2,FALSE),"")</f>
        <v/>
      </c>
      <c r="J859" s="59"/>
      <c r="K859" s="181">
        <f>IF(G859&gt;0,G859,J859)</f>
        <v>9</v>
      </c>
      <c r="L859" s="150" t="s">
        <v>3220</v>
      </c>
      <c r="M859" s="59" t="str">
        <f t="shared" si="189"/>
        <v>N/A - Gets captured under 500171</v>
      </c>
      <c r="N859" s="59" t="str">
        <f t="shared" si="183"/>
        <v>N/A - Gets captured under 500171</v>
      </c>
      <c r="O859" s="59"/>
      <c r="P859" s="59" t="str">
        <f t="shared" si="184"/>
        <v>N/A - Gets captured under 500171</v>
      </c>
      <c r="Q859" s="151" t="str">
        <f>VLOOKUP(L859,'SAP Data'!$A$7:$B$1304,2,FALSE)</f>
        <v>FRAN TAX - MILWAUKIE</v>
      </c>
      <c r="S859" s="165" t="s">
        <v>2508</v>
      </c>
      <c r="T859" s="164" t="s">
        <v>2509</v>
      </c>
      <c r="U859" s="16" t="str">
        <f t="shared" si="190"/>
        <v>236122</v>
      </c>
      <c r="V859" s="174">
        <v>29</v>
      </c>
      <c r="W859" s="175">
        <v>29</v>
      </c>
      <c r="X859" s="264">
        <f t="shared" si="191"/>
        <v>0</v>
      </c>
    </row>
    <row r="860" spans="5:24" x14ac:dyDescent="0.25">
      <c r="E860" s="179" t="s">
        <v>3645</v>
      </c>
      <c r="F860" s="59" t="str">
        <f>RIGHT(E860,6)</f>
        <v>283044</v>
      </c>
      <c r="G860" s="180">
        <f t="shared" si="188"/>
        <v>9</v>
      </c>
      <c r="H860" s="59" t="str">
        <f>IF(G860=0,"ADD","")</f>
        <v/>
      </c>
      <c r="I860" s="59" t="str">
        <f>IF(H860="ADD",VLOOKUP(F860,'SAP Data'!$A$12:$B$1295,2,FALSE),"")</f>
        <v/>
      </c>
      <c r="J860" s="59"/>
      <c r="K860" s="181">
        <f>IF(G860&gt;0,G860,J860)</f>
        <v>9</v>
      </c>
      <c r="L860" s="150" t="s">
        <v>3221</v>
      </c>
      <c r="M860" s="59" t="str">
        <f t="shared" si="189"/>
        <v>N/A - Gets captured under 500171</v>
      </c>
      <c r="N860" s="59" t="str">
        <f t="shared" si="183"/>
        <v>N/A - Gets captured under 500171</v>
      </c>
      <c r="O860" s="59"/>
      <c r="P860" s="59" t="str">
        <f t="shared" si="184"/>
        <v>N/A - Gets captured under 500171</v>
      </c>
      <c r="Q860" s="151" t="str">
        <f>VLOOKUP(L860,'SAP Data'!$A$7:$B$1304,2,FALSE)</f>
        <v>FRANTAX - MT ANGEL</v>
      </c>
      <c r="S860" s="165" t="s">
        <v>2510</v>
      </c>
      <c r="T860" s="164" t="s">
        <v>2511</v>
      </c>
      <c r="U860" s="16" t="str">
        <f t="shared" si="190"/>
        <v>236123</v>
      </c>
      <c r="V860" s="174">
        <v>29</v>
      </c>
      <c r="W860" s="175">
        <v>29</v>
      </c>
      <c r="X860" s="264">
        <f t="shared" si="191"/>
        <v>0</v>
      </c>
    </row>
    <row r="861" spans="5:24" x14ac:dyDescent="0.25">
      <c r="E861" s="179" t="s">
        <v>1354</v>
      </c>
      <c r="F861" s="59" t="str">
        <f t="shared" si="185"/>
        <v>283061</v>
      </c>
      <c r="G861" s="180">
        <f t="shared" si="188"/>
        <v>9</v>
      </c>
      <c r="H861" s="59" t="str">
        <f t="shared" si="186"/>
        <v/>
      </c>
      <c r="I861" s="59" t="str">
        <f>IF(H861="ADD",VLOOKUP(F861,'SAP Data'!$A$12:$B$1295,2,FALSE),"")</f>
        <v/>
      </c>
      <c r="J861" s="59"/>
      <c r="K861" s="181">
        <f t="shared" si="187"/>
        <v>9</v>
      </c>
      <c r="L861" s="150" t="s">
        <v>3222</v>
      </c>
      <c r="M861" s="59" t="str">
        <f t="shared" si="189"/>
        <v>N/A - Gets captured under 500171</v>
      </c>
      <c r="N861" s="59" t="str">
        <f t="shared" si="183"/>
        <v>N/A - Gets captured under 500171</v>
      </c>
      <c r="O861" s="59"/>
      <c r="P861" s="59" t="str">
        <f t="shared" si="184"/>
        <v>N/A - Gets captured under 500171</v>
      </c>
      <c r="Q861" s="151" t="str">
        <f>VLOOKUP(L861,'SAP Data'!$A$7:$B$1304,2,FALSE)</f>
        <v>FRAN TAX - SALEM</v>
      </c>
      <c r="S861" s="165" t="s">
        <v>2512</v>
      </c>
      <c r="T861" s="164" t="s">
        <v>2513</v>
      </c>
      <c r="U861" s="16" t="str">
        <f t="shared" si="190"/>
        <v>236124</v>
      </c>
      <c r="V861" s="174">
        <v>29</v>
      </c>
      <c r="W861" s="175">
        <v>29</v>
      </c>
      <c r="X861" s="264">
        <f t="shared" si="191"/>
        <v>0</v>
      </c>
    </row>
    <row r="862" spans="5:24" x14ac:dyDescent="0.25">
      <c r="E862" s="179" t="s">
        <v>1356</v>
      </c>
      <c r="F862" s="59" t="str">
        <f t="shared" si="185"/>
        <v>283062</v>
      </c>
      <c r="G862" s="180">
        <f t="shared" si="188"/>
        <v>9</v>
      </c>
      <c r="H862" s="59" t="str">
        <f t="shared" si="186"/>
        <v/>
      </c>
      <c r="I862" s="59" t="str">
        <f>IF(H862="ADD",VLOOKUP(F862,'SAP Data'!$A$12:$B$1295,2,FALSE),"")</f>
        <v/>
      </c>
      <c r="J862" s="59"/>
      <c r="K862" s="181">
        <f t="shared" si="187"/>
        <v>9</v>
      </c>
      <c r="L862" s="150" t="s">
        <v>3223</v>
      </c>
      <c r="M862" s="59" t="str">
        <f t="shared" si="189"/>
        <v>N/A - Gets captured under 500171</v>
      </c>
      <c r="N862" s="59" t="str">
        <f t="shared" si="183"/>
        <v>N/A - Gets captured under 500171</v>
      </c>
      <c r="O862" s="59"/>
      <c r="P862" s="59" t="str">
        <f t="shared" si="184"/>
        <v>N/A - Gets captured under 500171</v>
      </c>
      <c r="Q862" s="151" t="str">
        <f>VLOOKUP(L862,'SAP Data'!$A$7:$B$1304,2,FALSE)</f>
        <v>FRANTAX - SILVERTON</v>
      </c>
      <c r="S862" s="165" t="s">
        <v>2514</v>
      </c>
      <c r="T862" s="164" t="s">
        <v>2515</v>
      </c>
      <c r="U862" s="16" t="str">
        <f t="shared" si="190"/>
        <v>236125</v>
      </c>
      <c r="V862" s="174">
        <v>29</v>
      </c>
      <c r="W862" s="175">
        <v>29</v>
      </c>
      <c r="X862" s="264">
        <f t="shared" si="191"/>
        <v>0</v>
      </c>
    </row>
    <row r="863" spans="5:24" x14ac:dyDescent="0.25">
      <c r="E863" s="179" t="s">
        <v>1359</v>
      </c>
      <c r="F863" s="59" t="str">
        <f t="shared" si="185"/>
        <v>283071</v>
      </c>
      <c r="G863" s="180">
        <f t="shared" si="188"/>
        <v>9</v>
      </c>
      <c r="H863" s="59" t="str">
        <f t="shared" si="186"/>
        <v/>
      </c>
      <c r="I863" s="59" t="str">
        <f>IF(H863="ADD",VLOOKUP(F863,'SAP Data'!$A$12:$B$1295,2,FALSE),"")</f>
        <v/>
      </c>
      <c r="J863" s="59"/>
      <c r="K863" s="181">
        <f t="shared" si="187"/>
        <v>9</v>
      </c>
      <c r="L863" s="150" t="s">
        <v>3224</v>
      </c>
      <c r="M863" s="59" t="str">
        <f t="shared" si="189"/>
        <v>N/A - Gets captured under 500171</v>
      </c>
      <c r="N863" s="59" t="str">
        <f t="shared" si="183"/>
        <v>N/A - Gets captured under 500171</v>
      </c>
      <c r="O863" s="59"/>
      <c r="P863" s="59" t="str">
        <f t="shared" si="184"/>
        <v>N/A - Gets captured under 500171</v>
      </c>
      <c r="Q863" s="151" t="str">
        <f>VLOOKUP(L863,'SAP Data'!$A$7:$B$1304,2,FALSE)</f>
        <v>FRAN TAX - TROUTDALE</v>
      </c>
      <c r="S863" s="165" t="s">
        <v>2516</v>
      </c>
      <c r="T863" s="164" t="s">
        <v>2517</v>
      </c>
      <c r="U863" s="16" t="str">
        <f t="shared" si="190"/>
        <v>236128</v>
      </c>
      <c r="V863" s="174">
        <v>29</v>
      </c>
      <c r="W863" s="175">
        <v>29</v>
      </c>
      <c r="X863" s="264">
        <f t="shared" si="191"/>
        <v>0</v>
      </c>
    </row>
    <row r="864" spans="5:24" x14ac:dyDescent="0.25">
      <c r="E864" s="179" t="s">
        <v>1361</v>
      </c>
      <c r="F864" s="59" t="str">
        <f t="shared" si="185"/>
        <v>283072</v>
      </c>
      <c r="G864" s="180">
        <f t="shared" si="188"/>
        <v>19</v>
      </c>
      <c r="H864" s="59" t="str">
        <f t="shared" si="186"/>
        <v/>
      </c>
      <c r="I864" s="59" t="str">
        <f>IF(H864="ADD",VLOOKUP(F864,'SAP Data'!$A$12:$B$1295,2,FALSE),"")</f>
        <v/>
      </c>
      <c r="J864" s="59"/>
      <c r="K864" s="181">
        <f t="shared" si="187"/>
        <v>19</v>
      </c>
      <c r="L864" s="150" t="s">
        <v>3225</v>
      </c>
      <c r="M864" s="59" t="str">
        <f t="shared" si="189"/>
        <v>N/A - Gets captured under 500171</v>
      </c>
      <c r="N864" s="59" t="str">
        <f t="shared" si="183"/>
        <v>N/A - Gets captured under 500171</v>
      </c>
      <c r="O864" s="59"/>
      <c r="P864" s="59" t="str">
        <f t="shared" si="184"/>
        <v>N/A - Gets captured under 500171</v>
      </c>
      <c r="Q864" s="151" t="str">
        <f>VLOOKUP(L864,'SAP Data'!$A$7:$B$1304,2,FALSE)</f>
        <v>FRAN TAX - WEST LINN</v>
      </c>
      <c r="S864" s="165" t="s">
        <v>2518</v>
      </c>
      <c r="T864" s="164" t="s">
        <v>2519</v>
      </c>
      <c r="U864" s="16" t="str">
        <f t="shared" si="190"/>
        <v>236129</v>
      </c>
      <c r="V864" s="174">
        <v>29</v>
      </c>
      <c r="W864" s="175">
        <v>29</v>
      </c>
      <c r="X864" s="264">
        <f t="shared" si="191"/>
        <v>0</v>
      </c>
    </row>
    <row r="865" spans="5:24" x14ac:dyDescent="0.25">
      <c r="E865" s="179" t="s">
        <v>1364</v>
      </c>
      <c r="F865" s="59" t="str">
        <f t="shared" si="185"/>
        <v>283081</v>
      </c>
      <c r="G865" s="180">
        <f t="shared" si="188"/>
        <v>19</v>
      </c>
      <c r="H865" s="59" t="str">
        <f t="shared" si="186"/>
        <v/>
      </c>
      <c r="I865" s="59" t="str">
        <f>IF(H865="ADD",VLOOKUP(F865,'SAP Data'!$A$12:$B$1295,2,FALSE),"")</f>
        <v/>
      </c>
      <c r="J865" s="59"/>
      <c r="K865" s="181">
        <f t="shared" si="187"/>
        <v>19</v>
      </c>
      <c r="L865" s="150" t="s">
        <v>3226</v>
      </c>
      <c r="M865" s="59" t="str">
        <f t="shared" si="189"/>
        <v>N/A - Gets captured under 500171</v>
      </c>
      <c r="N865" s="59" t="str">
        <f t="shared" si="183"/>
        <v>N/A - Gets captured under 500171</v>
      </c>
      <c r="O865" s="59"/>
      <c r="P865" s="59" t="str">
        <f t="shared" si="184"/>
        <v>N/A - Gets captured under 500171</v>
      </c>
      <c r="Q865" s="151" t="str">
        <f>VLOOKUP(L865,'SAP Data'!$A$7:$B$1304,2,FALSE)</f>
        <v>FRAN TAX - WOODBURN</v>
      </c>
      <c r="S865" s="165" t="s">
        <v>2520</v>
      </c>
      <c r="T865" s="164" t="s">
        <v>2521</v>
      </c>
      <c r="U865" s="16" t="str">
        <f t="shared" si="190"/>
        <v>236130</v>
      </c>
      <c r="V865" s="174">
        <v>29</v>
      </c>
      <c r="W865" s="175">
        <v>29</v>
      </c>
      <c r="X865" s="264">
        <f t="shared" si="191"/>
        <v>0</v>
      </c>
    </row>
    <row r="866" spans="5:24" x14ac:dyDescent="0.25">
      <c r="E866" s="179" t="s">
        <v>1366</v>
      </c>
      <c r="F866" s="59" t="str">
        <f t="shared" si="185"/>
        <v>283082</v>
      </c>
      <c r="G866" s="180">
        <f t="shared" si="188"/>
        <v>19</v>
      </c>
      <c r="H866" s="59" t="str">
        <f t="shared" si="186"/>
        <v/>
      </c>
      <c r="I866" s="59" t="str">
        <f>IF(H866="ADD",VLOOKUP(F866,'SAP Data'!$A$12:$B$1295,2,FALSE),"")</f>
        <v/>
      </c>
      <c r="J866" s="59"/>
      <c r="K866" s="181">
        <f t="shared" si="187"/>
        <v>19</v>
      </c>
      <c r="L866" s="150" t="s">
        <v>3227</v>
      </c>
      <c r="M866" s="59" t="str">
        <f t="shared" si="189"/>
        <v>N/A - Gets captured under 500171</v>
      </c>
      <c r="N866" s="59" t="str">
        <f t="shared" si="183"/>
        <v>N/A - Gets captured under 500171</v>
      </c>
      <c r="O866" s="59"/>
      <c r="P866" s="59" t="str">
        <f t="shared" si="184"/>
        <v>N/A - Gets captured under 500171</v>
      </c>
      <c r="Q866" s="151" t="str">
        <f>VLOOKUP(L866,'SAP Data'!$A$7:$B$1304,2,FALSE)</f>
        <v>FRAN TAX - BEAVERTON</v>
      </c>
      <c r="S866" s="165" t="s">
        <v>2522</v>
      </c>
      <c r="T866" s="164" t="s">
        <v>2523</v>
      </c>
      <c r="U866" s="16" t="str">
        <f t="shared" si="190"/>
        <v>236131</v>
      </c>
      <c r="V866" s="174">
        <v>29</v>
      </c>
      <c r="W866" s="175">
        <v>29</v>
      </c>
      <c r="X866" s="264">
        <f t="shared" si="191"/>
        <v>0</v>
      </c>
    </row>
    <row r="867" spans="5:24" x14ac:dyDescent="0.25">
      <c r="E867" s="179" t="s">
        <v>1369</v>
      </c>
      <c r="F867" s="59" t="str">
        <f t="shared" si="185"/>
        <v>283096</v>
      </c>
      <c r="G867" s="180">
        <f t="shared" si="188"/>
        <v>19</v>
      </c>
      <c r="H867" s="59" t="str">
        <f t="shared" si="186"/>
        <v/>
      </c>
      <c r="I867" s="59" t="str">
        <f>IF(H867="ADD",VLOOKUP(F867,'SAP Data'!$A$12:$B$1295,2,FALSE),"")</f>
        <v/>
      </c>
      <c r="J867" s="59"/>
      <c r="K867" s="181">
        <f t="shared" si="187"/>
        <v>19</v>
      </c>
      <c r="L867" s="150" t="s">
        <v>3228</v>
      </c>
      <c r="M867" s="59" t="str">
        <f t="shared" si="189"/>
        <v>N/A - Gets captured under 500171</v>
      </c>
      <c r="N867" s="59" t="str">
        <f t="shared" si="183"/>
        <v>N/A - Gets captured under 500171</v>
      </c>
      <c r="O867" s="59"/>
      <c r="P867" s="59" t="str">
        <f t="shared" si="184"/>
        <v>N/A - Gets captured under 500171</v>
      </c>
      <c r="Q867" s="151" t="str">
        <f>VLOOKUP(L867,'SAP Data'!$A$7:$B$1304,2,FALSE)</f>
        <v>FRAN TAX - DALLAS</v>
      </c>
      <c r="S867" s="165" t="s">
        <v>2524</v>
      </c>
      <c r="T867" s="164" t="s">
        <v>2525</v>
      </c>
      <c r="U867" s="16" t="str">
        <f t="shared" si="190"/>
        <v>236132</v>
      </c>
      <c r="V867" s="174">
        <v>29</v>
      </c>
      <c r="W867" s="175">
        <v>29</v>
      </c>
      <c r="X867" s="264">
        <f t="shared" si="191"/>
        <v>0</v>
      </c>
    </row>
    <row r="868" spans="5:24" x14ac:dyDescent="0.25">
      <c r="E868" s="179" t="s">
        <v>1372</v>
      </c>
      <c r="F868" s="59" t="str">
        <f t="shared" si="185"/>
        <v>283097</v>
      </c>
      <c r="G868" s="180">
        <f t="shared" si="188"/>
        <v>19</v>
      </c>
      <c r="H868" s="59" t="str">
        <f t="shared" si="186"/>
        <v/>
      </c>
      <c r="I868" s="59" t="str">
        <f>IF(H868="ADD",VLOOKUP(F868,'SAP Data'!$A$12:$B$1295,2,FALSE),"")</f>
        <v/>
      </c>
      <c r="J868" s="59"/>
      <c r="K868" s="181">
        <f t="shared" si="187"/>
        <v>19</v>
      </c>
      <c r="L868" s="150" t="s">
        <v>3229</v>
      </c>
      <c r="M868" s="59" t="str">
        <f t="shared" si="189"/>
        <v>N/A - Gets captured under 500171</v>
      </c>
      <c r="N868" s="59" t="str">
        <f t="shared" si="183"/>
        <v>N/A - Gets captured under 500171</v>
      </c>
      <c r="O868" s="59"/>
      <c r="P868" s="59" t="str">
        <f t="shared" si="184"/>
        <v>N/A - Gets captured under 500171</v>
      </c>
      <c r="Q868" s="151" t="str">
        <f>VLOOKUP(L868,'SAP Data'!$A$7:$B$1304,2,FALSE)</f>
        <v>FRAN TAX - MONMOUTH</v>
      </c>
      <c r="S868" s="165" t="s">
        <v>2526</v>
      </c>
      <c r="T868" s="164" t="s">
        <v>2527</v>
      </c>
      <c r="U868" s="16" t="str">
        <f t="shared" si="190"/>
        <v>236133</v>
      </c>
      <c r="V868" s="174">
        <v>29</v>
      </c>
      <c r="W868" s="175">
        <v>29</v>
      </c>
      <c r="X868" s="264">
        <f t="shared" si="191"/>
        <v>0</v>
      </c>
    </row>
    <row r="869" spans="5:24" x14ac:dyDescent="0.25">
      <c r="E869" s="179" t="s">
        <v>1375</v>
      </c>
      <c r="F869" s="59" t="str">
        <f t="shared" si="185"/>
        <v>283300</v>
      </c>
      <c r="G869" s="180">
        <f t="shared" si="188"/>
        <v>19</v>
      </c>
      <c r="H869" s="59" t="str">
        <f t="shared" si="186"/>
        <v/>
      </c>
      <c r="I869" s="59" t="str">
        <f>IF(H869="ADD",VLOOKUP(F869,'SAP Data'!$A$12:$B$1295,2,FALSE),"")</f>
        <v/>
      </c>
      <c r="J869" s="59"/>
      <c r="K869" s="181">
        <f t="shared" si="187"/>
        <v>19</v>
      </c>
      <c r="L869" s="150" t="s">
        <v>3230</v>
      </c>
      <c r="M869" s="59" t="str">
        <f t="shared" si="189"/>
        <v>N/A - Gets captured under 500171</v>
      </c>
      <c r="N869" s="59" t="str">
        <f t="shared" si="183"/>
        <v>N/A - Gets captured under 500171</v>
      </c>
      <c r="O869" s="59"/>
      <c r="P869" s="59" t="str">
        <f t="shared" si="184"/>
        <v>N/A - Gets captured under 500171</v>
      </c>
      <c r="Q869" s="151" t="str">
        <f>VLOOKUP(L869,'SAP Data'!$A$7:$B$1304,2,FALSE)</f>
        <v>FRAN TAX - INDEPENDE</v>
      </c>
      <c r="S869" s="165" t="s">
        <v>2528</v>
      </c>
      <c r="T869" s="164" t="s">
        <v>2529</v>
      </c>
      <c r="U869" s="16" t="str">
        <f t="shared" si="190"/>
        <v>236134</v>
      </c>
      <c r="V869" s="174">
        <v>29</v>
      </c>
      <c r="W869" s="175">
        <v>29</v>
      </c>
      <c r="X869" s="264">
        <f t="shared" si="191"/>
        <v>0</v>
      </c>
    </row>
    <row r="870" spans="5:24" x14ac:dyDescent="0.25">
      <c r="E870" s="179" t="s">
        <v>1378</v>
      </c>
      <c r="F870" s="59" t="str">
        <f t="shared" si="185"/>
        <v>283304</v>
      </c>
      <c r="G870" s="180">
        <f t="shared" si="188"/>
        <v>19</v>
      </c>
      <c r="H870" s="59" t="str">
        <f t="shared" si="186"/>
        <v/>
      </c>
      <c r="I870" s="59" t="str">
        <f>IF(H870="ADD",VLOOKUP(F870,'SAP Data'!$A$12:$B$1295,2,FALSE),"")</f>
        <v/>
      </c>
      <c r="J870" s="59"/>
      <c r="K870" s="181">
        <f t="shared" si="187"/>
        <v>19</v>
      </c>
      <c r="L870" s="150" t="s">
        <v>3231</v>
      </c>
      <c r="M870" s="59" t="str">
        <f t="shared" si="189"/>
        <v>N/A - Gets captured under 500171</v>
      </c>
      <c r="N870" s="59" t="str">
        <f t="shared" si="183"/>
        <v>N/A - Gets captured under 500171</v>
      </c>
      <c r="O870" s="59"/>
      <c r="P870" s="59" t="str">
        <f t="shared" si="184"/>
        <v>N/A - Gets captured under 500171</v>
      </c>
      <c r="Q870" s="151" t="str">
        <f>VLOOKUP(L870,'SAP Data'!$A$7:$B$1304,2,FALSE)</f>
        <v>FRANTAX - TUALATIN</v>
      </c>
      <c r="S870" s="165" t="s">
        <v>2530</v>
      </c>
      <c r="T870" s="164" t="s">
        <v>2531</v>
      </c>
      <c r="U870" s="16" t="str">
        <f t="shared" si="190"/>
        <v>236135</v>
      </c>
      <c r="V870" s="174">
        <v>29</v>
      </c>
      <c r="W870" s="175">
        <v>29</v>
      </c>
      <c r="X870" s="264">
        <f t="shared" si="191"/>
        <v>0</v>
      </c>
    </row>
    <row r="871" spans="5:24" x14ac:dyDescent="0.25">
      <c r="E871" s="179" t="s">
        <v>1381</v>
      </c>
      <c r="F871" s="59" t="str">
        <f t="shared" si="185"/>
        <v>283305</v>
      </c>
      <c r="G871" s="180">
        <f t="shared" si="188"/>
        <v>19</v>
      </c>
      <c r="H871" s="59" t="str">
        <f t="shared" si="186"/>
        <v/>
      </c>
      <c r="I871" s="59" t="str">
        <f>IF(H871="ADD",VLOOKUP(F871,'SAP Data'!$A$12:$B$1295,2,FALSE),"")</f>
        <v/>
      </c>
      <c r="J871" s="59"/>
      <c r="K871" s="181">
        <f t="shared" si="187"/>
        <v>19</v>
      </c>
      <c r="L871" s="150" t="s">
        <v>3232</v>
      </c>
      <c r="M871" s="59" t="str">
        <f t="shared" si="189"/>
        <v>N/A - Gets captured under 500171</v>
      </c>
      <c r="N871" s="59" t="str">
        <f t="shared" si="183"/>
        <v>N/A - Gets captured under 500171</v>
      </c>
      <c r="O871" s="59"/>
      <c r="P871" s="59" t="str">
        <f t="shared" si="184"/>
        <v>N/A - Gets captured under 500171</v>
      </c>
      <c r="Q871" s="151" t="str">
        <f>VLOOKUP(L871,'SAP Data'!$A$7:$B$1304,2,FALSE)</f>
        <v>FRAN TAX - LAKE OSWE</v>
      </c>
      <c r="S871" s="165" t="s">
        <v>2532</v>
      </c>
      <c r="T871" s="164" t="s">
        <v>2533</v>
      </c>
      <c r="U871" s="16" t="str">
        <f t="shared" si="190"/>
        <v>236136</v>
      </c>
      <c r="V871" s="174">
        <v>29</v>
      </c>
      <c r="W871" s="175">
        <v>29</v>
      </c>
      <c r="X871" s="264">
        <f t="shared" si="191"/>
        <v>0</v>
      </c>
    </row>
    <row r="872" spans="5:24" x14ac:dyDescent="0.25">
      <c r="E872" s="179" t="s">
        <v>1384</v>
      </c>
      <c r="F872" s="59" t="str">
        <f t="shared" si="185"/>
        <v>283306</v>
      </c>
      <c r="G872" s="180">
        <f t="shared" si="188"/>
        <v>19</v>
      </c>
      <c r="H872" s="59" t="str">
        <f t="shared" si="186"/>
        <v/>
      </c>
      <c r="I872" s="59" t="str">
        <f>IF(H872="ADD",VLOOKUP(F872,'SAP Data'!$A$12:$B$1295,2,FALSE),"")</f>
        <v/>
      </c>
      <c r="J872" s="59"/>
      <c r="K872" s="181">
        <f t="shared" si="187"/>
        <v>19</v>
      </c>
      <c r="L872" s="150" t="s">
        <v>3233</v>
      </c>
      <c r="M872" s="59" t="str">
        <f t="shared" si="189"/>
        <v>N/A - Gets captured under 500171</v>
      </c>
      <c r="N872" s="59" t="str">
        <f t="shared" si="183"/>
        <v>N/A - Gets captured under 500171</v>
      </c>
      <c r="O872" s="59"/>
      <c r="P872" s="59" t="str">
        <f t="shared" si="184"/>
        <v>N/A - Gets captured under 500171</v>
      </c>
      <c r="Q872" s="151" t="str">
        <f>VLOOKUP(L872,'SAP Data'!$A$7:$B$1304,2,FALSE)</f>
        <v>FRAN TAX - NEWBERG</v>
      </c>
      <c r="S872" s="165" t="s">
        <v>2534</v>
      </c>
      <c r="T872" s="164" t="s">
        <v>2535</v>
      </c>
      <c r="U872" s="16" t="str">
        <f t="shared" si="190"/>
        <v>236137</v>
      </c>
      <c r="V872" s="174">
        <v>29</v>
      </c>
      <c r="W872" s="175">
        <v>29</v>
      </c>
      <c r="X872" s="264">
        <f t="shared" si="191"/>
        <v>0</v>
      </c>
    </row>
    <row r="873" spans="5:24" x14ac:dyDescent="0.25">
      <c r="E873" s="179" t="s">
        <v>1387</v>
      </c>
      <c r="F873" s="59" t="str">
        <f t="shared" si="185"/>
        <v>283307</v>
      </c>
      <c r="G873" s="180">
        <f t="shared" si="188"/>
        <v>19</v>
      </c>
      <c r="H873" s="59" t="str">
        <f t="shared" si="186"/>
        <v/>
      </c>
      <c r="I873" s="59" t="str">
        <f>IF(H873="ADD",VLOOKUP(F873,'SAP Data'!$A$12:$B$1295,2,FALSE),"")</f>
        <v/>
      </c>
      <c r="J873" s="59"/>
      <c r="K873" s="181">
        <f t="shared" si="187"/>
        <v>19</v>
      </c>
      <c r="L873" s="150" t="s">
        <v>3234</v>
      </c>
      <c r="M873" s="59" t="str">
        <f t="shared" si="189"/>
        <v>N/A - Gets captured under 500171</v>
      </c>
      <c r="N873" s="59" t="str">
        <f t="shared" si="183"/>
        <v>N/A - Gets captured under 500171</v>
      </c>
      <c r="O873" s="59"/>
      <c r="P873" s="59" t="str">
        <f t="shared" si="184"/>
        <v>N/A - Gets captured under 500171</v>
      </c>
      <c r="Q873" s="151" t="str">
        <f>VLOOKUP(L873,'SAP Data'!$A$7:$B$1304,2,FALSE)</f>
        <v>FRAN TAX - SHERWOOD</v>
      </c>
      <c r="S873" s="165" t="s">
        <v>2536</v>
      </c>
      <c r="T873" s="164" t="s">
        <v>2537</v>
      </c>
      <c r="U873" s="16" t="str">
        <f t="shared" si="190"/>
        <v>236138</v>
      </c>
      <c r="V873" s="174">
        <v>29</v>
      </c>
      <c r="W873" s="175">
        <v>29</v>
      </c>
      <c r="X873" s="264">
        <f t="shared" si="191"/>
        <v>0</v>
      </c>
    </row>
    <row r="874" spans="5:24" x14ac:dyDescent="0.25">
      <c r="E874" s="179" t="s">
        <v>1389</v>
      </c>
      <c r="F874" s="59" t="str">
        <f t="shared" si="185"/>
        <v>254001</v>
      </c>
      <c r="G874" s="180">
        <f t="shared" si="188"/>
        <v>29</v>
      </c>
      <c r="H874" s="59" t="str">
        <f t="shared" si="186"/>
        <v/>
      </c>
      <c r="I874" s="59" t="str">
        <f>IF(H874="ADD",VLOOKUP(F874,'SAP Data'!$A$12:$B$1295,2,FALSE),"")</f>
        <v/>
      </c>
      <c r="J874" s="59"/>
      <c r="K874" s="181">
        <f t="shared" si="187"/>
        <v>29</v>
      </c>
      <c r="L874" s="150" t="s">
        <v>3235</v>
      </c>
      <c r="M874" s="59" t="str">
        <f t="shared" si="189"/>
        <v>N/A - Gets captured under 500171</v>
      </c>
      <c r="N874" s="59" t="str">
        <f t="shared" si="183"/>
        <v>N/A - Gets captured under 500171</v>
      </c>
      <c r="O874" s="59"/>
      <c r="P874" s="59" t="str">
        <f t="shared" si="184"/>
        <v>N/A - Gets captured under 500171</v>
      </c>
      <c r="Q874" s="151" t="str">
        <f>VLOOKUP(L874,'SAP Data'!$A$7:$B$1304,2,FALSE)</f>
        <v>FRAN TAX - HILLSBORO</v>
      </c>
      <c r="S874" s="165" t="s">
        <v>2538</v>
      </c>
      <c r="T874" s="164" t="s">
        <v>2539</v>
      </c>
      <c r="U874" s="16" t="str">
        <f t="shared" si="190"/>
        <v>236139</v>
      </c>
      <c r="V874" s="174">
        <v>29</v>
      </c>
      <c r="W874" s="175">
        <v>29</v>
      </c>
      <c r="X874" s="264">
        <f t="shared" si="191"/>
        <v>0</v>
      </c>
    </row>
    <row r="875" spans="5:24" x14ac:dyDescent="0.25">
      <c r="E875" s="179" t="s">
        <v>1392</v>
      </c>
      <c r="F875" s="59" t="str">
        <f t="shared" si="185"/>
        <v>254002</v>
      </c>
      <c r="G875" s="180">
        <f t="shared" si="188"/>
        <v>7</v>
      </c>
      <c r="H875" s="59" t="str">
        <f t="shared" si="186"/>
        <v/>
      </c>
      <c r="I875" s="59" t="str">
        <f>IF(H875="ADD",VLOOKUP(F875,'SAP Data'!$A$12:$B$1295,2,FALSE),"")</f>
        <v/>
      </c>
      <c r="J875" s="59"/>
      <c r="K875" s="181">
        <f t="shared" si="187"/>
        <v>7</v>
      </c>
      <c r="L875" s="150" t="s">
        <v>3236</v>
      </c>
      <c r="M875" s="59" t="str">
        <f t="shared" si="189"/>
        <v>N/A - Gets captured under 500171</v>
      </c>
      <c r="N875" s="59" t="str">
        <f t="shared" ref="N875:N938" si="192">IFERROR(M875,"ADD")</f>
        <v>N/A - Gets captured under 500171</v>
      </c>
      <c r="O875" s="59"/>
      <c r="P875" s="59" t="str">
        <f t="shared" ref="P875:P938" si="193">IF(O875&gt;0,O875,N875)</f>
        <v>N/A - Gets captured under 500171</v>
      </c>
      <c r="Q875" s="151" t="str">
        <f>VLOOKUP(L875,'SAP Data'!$A$7:$B$1304,2,FALSE)</f>
        <v>FRAN TAX - FOREST GR</v>
      </c>
      <c r="S875" s="165" t="s">
        <v>2540</v>
      </c>
      <c r="T875" s="164" t="s">
        <v>2541</v>
      </c>
      <c r="U875" s="16" t="str">
        <f t="shared" si="190"/>
        <v>236140</v>
      </c>
      <c r="V875" s="174">
        <v>29</v>
      </c>
      <c r="W875" s="175">
        <v>29</v>
      </c>
      <c r="X875" s="264">
        <f t="shared" si="191"/>
        <v>0</v>
      </c>
    </row>
    <row r="876" spans="5:24" x14ac:dyDescent="0.25">
      <c r="E876" s="179" t="s">
        <v>3819</v>
      </c>
      <c r="F876" s="59" t="str">
        <f t="shared" ref="F876" si="194">RIGHT(E876,6)</f>
        <v>254003</v>
      </c>
      <c r="G876" s="180">
        <f t="shared" si="188"/>
        <v>7</v>
      </c>
      <c r="H876" s="59" t="str">
        <f t="shared" ref="H876" si="195">IF(G876=0,"ADD","")</f>
        <v/>
      </c>
      <c r="I876" s="59" t="str">
        <f>IF(H876="ADD",VLOOKUP(F876,'SAP Data'!$A$12:$B$1295,2,FALSE),"")</f>
        <v/>
      </c>
      <c r="J876" s="59"/>
      <c r="K876" s="181">
        <f t="shared" ref="K876" si="196">IF(G876&gt;0,G876,J876)</f>
        <v>7</v>
      </c>
      <c r="L876" s="150" t="s">
        <v>3237</v>
      </c>
      <c r="M876" s="59" t="str">
        <f t="shared" si="189"/>
        <v>N/A - Gets captured under 500171</v>
      </c>
      <c r="N876" s="59" t="str">
        <f t="shared" si="192"/>
        <v>N/A - Gets captured under 500171</v>
      </c>
      <c r="O876" s="59"/>
      <c r="P876" s="59" t="str">
        <f t="shared" si="193"/>
        <v>N/A - Gets captured under 500171</v>
      </c>
      <c r="Q876" s="151" t="str">
        <f>VLOOKUP(L876,'SAP Data'!$A$7:$B$1304,2,FALSE)</f>
        <v>FRAN TAX - CORNELIUS</v>
      </c>
      <c r="S876" s="165" t="s">
        <v>2542</v>
      </c>
      <c r="T876" s="164" t="s">
        <v>2543</v>
      </c>
      <c r="U876" s="16" t="str">
        <f t="shared" si="190"/>
        <v>236141</v>
      </c>
      <c r="V876" s="174">
        <v>29</v>
      </c>
      <c r="W876" s="175">
        <v>29</v>
      </c>
      <c r="X876" s="264">
        <f t="shared" si="191"/>
        <v>0</v>
      </c>
    </row>
    <row r="877" spans="5:24" x14ac:dyDescent="0.25">
      <c r="E877" s="179" t="s">
        <v>1395</v>
      </c>
      <c r="F877" s="59" t="str">
        <f t="shared" si="185"/>
        <v>254100</v>
      </c>
      <c r="G877" s="180">
        <f t="shared" si="188"/>
        <v>9</v>
      </c>
      <c r="H877" s="59" t="str">
        <f t="shared" si="186"/>
        <v/>
      </c>
      <c r="I877" s="59" t="str">
        <f>IF(H877="ADD",VLOOKUP(F877,'SAP Data'!$A$12:$B$1295,2,FALSE),"")</f>
        <v/>
      </c>
      <c r="J877" s="59"/>
      <c r="K877" s="181">
        <f t="shared" si="187"/>
        <v>9</v>
      </c>
      <c r="L877" s="150" t="s">
        <v>3238</v>
      </c>
      <c r="M877" s="59" t="str">
        <f t="shared" si="189"/>
        <v>N/A - Gets captured under 500171</v>
      </c>
      <c r="N877" s="59" t="str">
        <f t="shared" si="192"/>
        <v>N/A - Gets captured under 500171</v>
      </c>
      <c r="O877" s="59"/>
      <c r="P877" s="59" t="str">
        <f t="shared" si="193"/>
        <v>N/A - Gets captured under 500171</v>
      </c>
      <c r="Q877" s="151" t="str">
        <f>VLOOKUP(L877,'SAP Data'!$A$7:$B$1304,2,FALSE)</f>
        <v>FRAN TAX - GRESHAM</v>
      </c>
      <c r="S877" s="165" t="s">
        <v>2544</v>
      </c>
      <c r="T877" s="164" t="s">
        <v>2545</v>
      </c>
      <c r="U877" s="16" t="str">
        <f t="shared" si="190"/>
        <v>236142</v>
      </c>
      <c r="V877" s="174">
        <v>29</v>
      </c>
      <c r="W877" s="175">
        <v>29</v>
      </c>
      <c r="X877" s="264">
        <f t="shared" si="191"/>
        <v>0</v>
      </c>
    </row>
    <row r="878" spans="5:24" x14ac:dyDescent="0.25">
      <c r="E878" s="179" t="s">
        <v>3820</v>
      </c>
      <c r="F878" s="59" t="str">
        <f t="shared" ref="F878:F879" si="197">RIGHT(E878,6)</f>
        <v>254101</v>
      </c>
      <c r="G878" s="180">
        <f t="shared" si="188"/>
        <v>23</v>
      </c>
      <c r="H878" s="59" t="str">
        <f t="shared" ref="H878:H879" si="198">IF(G878=0,"ADD","")</f>
        <v/>
      </c>
      <c r="I878" s="59" t="str">
        <f>IF(H878="ADD",VLOOKUP(F878,'SAP Data'!$A$12:$B$1295,2,FALSE),"")</f>
        <v/>
      </c>
      <c r="J878" s="59"/>
      <c r="K878" s="181">
        <f t="shared" ref="K878:K879" si="199">IF(G878&gt;0,G878,J878)</f>
        <v>23</v>
      </c>
      <c r="L878" s="150" t="s">
        <v>3239</v>
      </c>
      <c r="M878" s="59" t="str">
        <f t="shared" si="189"/>
        <v>N/A - Gets captured under 500171</v>
      </c>
      <c r="N878" s="59" t="str">
        <f t="shared" si="192"/>
        <v>N/A - Gets captured under 500171</v>
      </c>
      <c r="O878" s="59"/>
      <c r="P878" s="59" t="str">
        <f t="shared" si="193"/>
        <v>N/A - Gets captured under 500171</v>
      </c>
      <c r="Q878" s="151" t="str">
        <f>VLOOKUP(L878,'SAP Data'!$A$7:$B$1304,2,FALSE)</f>
        <v>FRAN TAX - GLADSTONE</v>
      </c>
      <c r="S878" s="165" t="s">
        <v>2546</v>
      </c>
      <c r="T878" s="164" t="s">
        <v>2547</v>
      </c>
      <c r="U878" s="16" t="str">
        <f t="shared" si="190"/>
        <v>236145</v>
      </c>
      <c r="V878" s="174">
        <v>29</v>
      </c>
      <c r="W878" s="175">
        <v>29</v>
      </c>
      <c r="X878" s="264">
        <f t="shared" si="191"/>
        <v>0</v>
      </c>
    </row>
    <row r="879" spans="5:24" x14ac:dyDescent="0.25">
      <c r="E879" s="179" t="s">
        <v>3821</v>
      </c>
      <c r="F879" s="59" t="str">
        <f t="shared" si="197"/>
        <v>254102</v>
      </c>
      <c r="G879" s="180">
        <f t="shared" si="188"/>
        <v>23</v>
      </c>
      <c r="H879" s="59" t="str">
        <f t="shared" si="198"/>
        <v/>
      </c>
      <c r="I879" s="59" t="str">
        <f>IF(H879="ADD",VLOOKUP(F879,'SAP Data'!$A$12:$B$1295,2,FALSE),"")</f>
        <v/>
      </c>
      <c r="J879" s="59"/>
      <c r="K879" s="181">
        <f t="shared" si="199"/>
        <v>23</v>
      </c>
      <c r="L879" s="150" t="s">
        <v>3240</v>
      </c>
      <c r="M879" s="59" t="str">
        <f t="shared" si="189"/>
        <v>N/A - Gets captured under 500171</v>
      </c>
      <c r="N879" s="59" t="str">
        <f t="shared" si="192"/>
        <v>N/A - Gets captured under 500171</v>
      </c>
      <c r="O879" s="59"/>
      <c r="P879" s="59" t="str">
        <f t="shared" si="193"/>
        <v>N/A - Gets captured under 500171</v>
      </c>
      <c r="Q879" s="151" t="str">
        <f>VLOOKUP(L879,'SAP Data'!$A$7:$B$1304,2,FALSE)</f>
        <v>FRAN TAX - OREGON CI</v>
      </c>
      <c r="S879" s="165" t="s">
        <v>2548</v>
      </c>
      <c r="T879" s="164" t="s">
        <v>2549</v>
      </c>
      <c r="U879" s="16" t="str">
        <f t="shared" si="190"/>
        <v>236146</v>
      </c>
      <c r="V879" s="174">
        <v>29</v>
      </c>
      <c r="W879" s="175">
        <v>29</v>
      </c>
      <c r="X879" s="264">
        <f t="shared" si="191"/>
        <v>0</v>
      </c>
    </row>
    <row r="880" spans="5:24" x14ac:dyDescent="0.25">
      <c r="E880" s="179" t="s">
        <v>1398</v>
      </c>
      <c r="F880" s="59" t="str">
        <f t="shared" si="185"/>
        <v>254105</v>
      </c>
      <c r="G880" s="180">
        <f t="shared" si="188"/>
        <v>19</v>
      </c>
      <c r="H880" s="59" t="str">
        <f t="shared" si="186"/>
        <v/>
      </c>
      <c r="I880" s="59" t="str">
        <f>IF(H880="ADD",VLOOKUP(F880,'SAP Data'!$A$12:$B$1295,2,FALSE),"")</f>
        <v/>
      </c>
      <c r="J880" s="59"/>
      <c r="K880" s="181">
        <f t="shared" si="187"/>
        <v>19</v>
      </c>
      <c r="L880" s="150" t="s">
        <v>3241</v>
      </c>
      <c r="M880" s="59" t="str">
        <f t="shared" si="189"/>
        <v>N/A - Gets captured under 500171</v>
      </c>
      <c r="N880" s="59" t="str">
        <f t="shared" si="192"/>
        <v>N/A - Gets captured under 500171</v>
      </c>
      <c r="O880" s="59"/>
      <c r="P880" s="59" t="str">
        <f t="shared" si="193"/>
        <v>N/A - Gets captured under 500171</v>
      </c>
      <c r="Q880" s="151" t="str">
        <f>VLOOKUP(L880,'SAP Data'!$A$7:$B$1304,2,FALSE)</f>
        <v>FRAN TAX - WOOD VILL</v>
      </c>
      <c r="S880" s="165" t="s">
        <v>2550</v>
      </c>
      <c r="T880" s="164" t="s">
        <v>2551</v>
      </c>
      <c r="U880" s="16" t="str">
        <f t="shared" si="190"/>
        <v>236147</v>
      </c>
      <c r="V880" s="174">
        <v>29</v>
      </c>
      <c r="W880" s="175">
        <v>29</v>
      </c>
      <c r="X880" s="264">
        <f t="shared" si="191"/>
        <v>0</v>
      </c>
    </row>
    <row r="881" spans="5:24" x14ac:dyDescent="0.25">
      <c r="E881" s="179" t="s">
        <v>1401</v>
      </c>
      <c r="F881" s="59" t="str">
        <f t="shared" si="185"/>
        <v>254110</v>
      </c>
      <c r="G881" s="180">
        <f t="shared" si="188"/>
        <v>9</v>
      </c>
      <c r="H881" s="59" t="str">
        <f t="shared" si="186"/>
        <v/>
      </c>
      <c r="I881" s="59" t="str">
        <f>IF(H881="ADD",VLOOKUP(F881,'SAP Data'!$A$12:$B$1295,2,FALSE),"")</f>
        <v/>
      </c>
      <c r="J881" s="59"/>
      <c r="K881" s="181">
        <f t="shared" si="187"/>
        <v>9</v>
      </c>
      <c r="L881" s="150" t="s">
        <v>3242</v>
      </c>
      <c r="M881" s="59" t="str">
        <f t="shared" si="189"/>
        <v>N/A - Gets captured under 500171</v>
      </c>
      <c r="N881" s="59" t="str">
        <f t="shared" si="192"/>
        <v>N/A - Gets captured under 500171</v>
      </c>
      <c r="O881" s="59"/>
      <c r="P881" s="59" t="str">
        <f t="shared" si="193"/>
        <v>N/A - Gets captured under 500171</v>
      </c>
      <c r="Q881" s="151" t="str">
        <f>VLOOKUP(L881,'SAP Data'!$A$7:$B$1304,2,FALSE)</f>
        <v>FRAN TAX - EUGENE</v>
      </c>
      <c r="S881" s="165" t="s">
        <v>2552</v>
      </c>
      <c r="T881" s="164" t="s">
        <v>2553</v>
      </c>
      <c r="U881" s="16" t="str">
        <f t="shared" si="190"/>
        <v>236148</v>
      </c>
      <c r="V881" s="174">
        <v>29</v>
      </c>
      <c r="W881" s="175">
        <v>29</v>
      </c>
      <c r="X881" s="264">
        <f t="shared" si="191"/>
        <v>0</v>
      </c>
    </row>
    <row r="882" spans="5:24" x14ac:dyDescent="0.25">
      <c r="E882" s="179" t="s">
        <v>1404</v>
      </c>
      <c r="F882" s="59" t="str">
        <f t="shared" si="185"/>
        <v>254115</v>
      </c>
      <c r="G882" s="180">
        <f t="shared" si="188"/>
        <v>19</v>
      </c>
      <c r="H882" s="59" t="str">
        <f t="shared" si="186"/>
        <v/>
      </c>
      <c r="I882" s="59" t="str">
        <f>IF(H882="ADD",VLOOKUP(F882,'SAP Data'!$A$12:$B$1295,2,FALSE),"")</f>
        <v/>
      </c>
      <c r="J882" s="59"/>
      <c r="K882" s="181">
        <f t="shared" si="187"/>
        <v>19</v>
      </c>
      <c r="L882" s="150" t="s">
        <v>3243</v>
      </c>
      <c r="M882" s="59" t="str">
        <f t="shared" si="189"/>
        <v>N/A - Gets captured under 500171</v>
      </c>
      <c r="N882" s="59" t="str">
        <f t="shared" si="192"/>
        <v>N/A - Gets captured under 500171</v>
      </c>
      <c r="O882" s="59"/>
      <c r="P882" s="59" t="str">
        <f t="shared" si="193"/>
        <v>N/A - Gets captured under 500171</v>
      </c>
      <c r="Q882" s="151" t="str">
        <f>VLOOKUP(L882,'SAP Data'!$A$7:$B$1304,2,FALSE)</f>
        <v>FRAN TAX - SPRINGFIE</v>
      </c>
      <c r="S882" s="165" t="s">
        <v>2554</v>
      </c>
      <c r="T882" s="164" t="s">
        <v>2555</v>
      </c>
      <c r="U882" s="16" t="str">
        <f t="shared" si="190"/>
        <v>236149</v>
      </c>
      <c r="V882" s="174">
        <v>29</v>
      </c>
      <c r="W882" s="175">
        <v>29</v>
      </c>
      <c r="X882" s="264">
        <f t="shared" si="191"/>
        <v>0</v>
      </c>
    </row>
    <row r="883" spans="5:24" x14ac:dyDescent="0.25">
      <c r="E883" s="179" t="s">
        <v>1407</v>
      </c>
      <c r="F883" s="59" t="str">
        <f t="shared" si="185"/>
        <v>254120</v>
      </c>
      <c r="G883" s="180">
        <f t="shared" si="188"/>
        <v>19</v>
      </c>
      <c r="H883" s="59" t="str">
        <f t="shared" si="186"/>
        <v/>
      </c>
      <c r="I883" s="59" t="str">
        <f>IF(H883="ADD",VLOOKUP(F883,'SAP Data'!$A$12:$B$1295,2,FALSE),"")</f>
        <v/>
      </c>
      <c r="J883" s="59"/>
      <c r="K883" s="181">
        <f t="shared" si="187"/>
        <v>19</v>
      </c>
      <c r="L883" s="150" t="s">
        <v>3244</v>
      </c>
      <c r="M883" s="59" t="str">
        <f t="shared" si="189"/>
        <v>N/A - Gets captured under 500171</v>
      </c>
      <c r="N883" s="59" t="str">
        <f t="shared" si="192"/>
        <v>N/A - Gets captured under 500171</v>
      </c>
      <c r="O883" s="59"/>
      <c r="P883" s="59" t="str">
        <f t="shared" si="193"/>
        <v>N/A - Gets captured under 500171</v>
      </c>
      <c r="Q883" s="151" t="str">
        <f>VLOOKUP(L883,'SAP Data'!$A$7:$B$1304,2,FALSE)</f>
        <v>FRAN TAX - THE DALLE</v>
      </c>
      <c r="S883" s="165" t="s">
        <v>2556</v>
      </c>
      <c r="T883" s="164" t="s">
        <v>2557</v>
      </c>
      <c r="U883" s="16" t="str">
        <f t="shared" si="190"/>
        <v>236152</v>
      </c>
      <c r="V883" s="174">
        <v>29</v>
      </c>
      <c r="W883" s="175">
        <v>29</v>
      </c>
      <c r="X883" s="264">
        <f t="shared" si="191"/>
        <v>0</v>
      </c>
    </row>
    <row r="884" spans="5:24" x14ac:dyDescent="0.25">
      <c r="E884" s="179" t="s">
        <v>3823</v>
      </c>
      <c r="F884" s="59" t="str">
        <f t="shared" ref="F884" si="200">RIGHT(E884,6)</f>
        <v>254121</v>
      </c>
      <c r="G884" s="180">
        <f t="shared" si="188"/>
        <v>19</v>
      </c>
      <c r="H884" s="59" t="str">
        <f t="shared" ref="H884" si="201">IF(G884=0,"ADD","")</f>
        <v/>
      </c>
      <c r="I884" s="59" t="str">
        <f>IF(H884="ADD",VLOOKUP(F884,'SAP Data'!$A$12:$B$1295,2,FALSE),"")</f>
        <v/>
      </c>
      <c r="J884" s="59"/>
      <c r="K884" s="181">
        <f t="shared" ref="K884" si="202">IF(G884&gt;0,G884,J884)</f>
        <v>19</v>
      </c>
      <c r="L884" s="150" t="s">
        <v>3245</v>
      </c>
      <c r="M884" s="59" t="str">
        <f t="shared" si="189"/>
        <v>N/A - Gets captured under 500171</v>
      </c>
      <c r="N884" s="59" t="str">
        <f t="shared" si="192"/>
        <v>N/A - Gets captured under 500171</v>
      </c>
      <c r="O884" s="59"/>
      <c r="P884" s="59" t="str">
        <f t="shared" si="193"/>
        <v>N/A - Gets captured under 500171</v>
      </c>
      <c r="Q884" s="151" t="str">
        <f>VLOOKUP(L884,'SAP Data'!$A$7:$B$1304,2,FALSE)</f>
        <v>FRAN TAX - TURNER</v>
      </c>
      <c r="S884" s="165" t="s">
        <v>2558</v>
      </c>
      <c r="T884" s="164" t="s">
        <v>2559</v>
      </c>
      <c r="U884" s="16" t="str">
        <f t="shared" si="190"/>
        <v>236153</v>
      </c>
      <c r="V884" s="174">
        <v>29</v>
      </c>
      <c r="W884" s="175">
        <v>29</v>
      </c>
      <c r="X884" s="264">
        <f t="shared" si="191"/>
        <v>0</v>
      </c>
    </row>
    <row r="885" spans="5:24" x14ac:dyDescent="0.25">
      <c r="E885" s="179" t="s">
        <v>1410</v>
      </c>
      <c r="F885" s="59" t="str">
        <f t="shared" si="185"/>
        <v>254125</v>
      </c>
      <c r="G885" s="180">
        <f t="shared" si="188"/>
        <v>19</v>
      </c>
      <c r="H885" s="59" t="str">
        <f t="shared" si="186"/>
        <v/>
      </c>
      <c r="I885" s="59" t="str">
        <f>IF(H885="ADD",VLOOKUP(F885,'SAP Data'!$A$12:$B$1295,2,FALSE),"")</f>
        <v/>
      </c>
      <c r="J885" s="59"/>
      <c r="K885" s="181">
        <f t="shared" si="187"/>
        <v>19</v>
      </c>
      <c r="L885" s="150" t="s">
        <v>3246</v>
      </c>
      <c r="M885" s="59" t="str">
        <f t="shared" si="189"/>
        <v>N/A - Gets captured under 500171</v>
      </c>
      <c r="N885" s="59" t="str">
        <f t="shared" si="192"/>
        <v>N/A - Gets captured under 500171</v>
      </c>
      <c r="O885" s="59"/>
      <c r="P885" s="59" t="str">
        <f t="shared" si="193"/>
        <v>N/A - Gets captured under 500171</v>
      </c>
      <c r="Q885" s="151" t="str">
        <f>VLOOKUP(L885,'SAP Data'!$A$7:$B$1304,2,FALSE)</f>
        <v>FRAN TAX - COBURG</v>
      </c>
      <c r="S885" s="165" t="s">
        <v>2560</v>
      </c>
      <c r="T885" s="164" t="s">
        <v>2561</v>
      </c>
      <c r="U885" s="16" t="str">
        <f t="shared" si="190"/>
        <v>236154</v>
      </c>
      <c r="V885" s="174">
        <v>29</v>
      </c>
      <c r="W885" s="175">
        <v>29</v>
      </c>
      <c r="X885" s="264">
        <f t="shared" si="191"/>
        <v>0</v>
      </c>
    </row>
    <row r="886" spans="5:24" x14ac:dyDescent="0.25">
      <c r="E886" s="179" t="s">
        <v>1413</v>
      </c>
      <c r="F886" s="59" t="str">
        <f t="shared" si="185"/>
        <v>254130</v>
      </c>
      <c r="G886" s="180">
        <f t="shared" si="188"/>
        <v>19</v>
      </c>
      <c r="H886" s="59" t="str">
        <f t="shared" si="186"/>
        <v/>
      </c>
      <c r="I886" s="59" t="str">
        <f>IF(H886="ADD",VLOOKUP(F886,'SAP Data'!$A$12:$B$1295,2,FALSE),"")</f>
        <v/>
      </c>
      <c r="J886" s="59"/>
      <c r="K886" s="181">
        <f t="shared" si="187"/>
        <v>19</v>
      </c>
      <c r="L886" s="150" t="s">
        <v>3247</v>
      </c>
      <c r="M886" s="59" t="str">
        <f t="shared" si="189"/>
        <v>N/A - Gets captured under 500171</v>
      </c>
      <c r="N886" s="59" t="str">
        <f t="shared" si="192"/>
        <v>N/A - Gets captured under 500171</v>
      </c>
      <c r="O886" s="59"/>
      <c r="P886" s="59" t="str">
        <f t="shared" si="193"/>
        <v>N/A - Gets captured under 500171</v>
      </c>
      <c r="Q886" s="151" t="str">
        <f>VLOOKUP(L886,'SAP Data'!$A$7:$B$1304,2,FALSE)</f>
        <v>FRAN TAX - ST HELENS</v>
      </c>
      <c r="S886" s="165" t="s">
        <v>2562</v>
      </c>
      <c r="T886" s="164" t="s">
        <v>2563</v>
      </c>
      <c r="U886" s="16" t="str">
        <f t="shared" si="190"/>
        <v>236155</v>
      </c>
      <c r="V886" s="174">
        <v>29</v>
      </c>
      <c r="W886" s="175">
        <v>29</v>
      </c>
      <c r="X886" s="264">
        <f t="shared" si="191"/>
        <v>0</v>
      </c>
    </row>
    <row r="887" spans="5:24" x14ac:dyDescent="0.25">
      <c r="E887" s="179" t="s">
        <v>1416</v>
      </c>
      <c r="F887" s="59" t="str">
        <f t="shared" si="185"/>
        <v>254311</v>
      </c>
      <c r="G887" s="180">
        <f t="shared" si="188"/>
        <v>23</v>
      </c>
      <c r="H887" s="59" t="str">
        <f t="shared" si="186"/>
        <v/>
      </c>
      <c r="I887" s="59" t="str">
        <f>IF(H887="ADD",VLOOKUP(F887,'SAP Data'!$A$12:$B$1295,2,FALSE),"")</f>
        <v/>
      </c>
      <c r="J887" s="59"/>
      <c r="K887" s="181">
        <f t="shared" si="187"/>
        <v>23</v>
      </c>
      <c r="L887" s="150" t="s">
        <v>3248</v>
      </c>
      <c r="M887" s="59" t="str">
        <f t="shared" si="189"/>
        <v>N/A - Gets captured under 500171</v>
      </c>
      <c r="N887" s="59" t="str">
        <f t="shared" si="192"/>
        <v>N/A - Gets captured under 500171</v>
      </c>
      <c r="O887" s="59"/>
      <c r="P887" s="59" t="str">
        <f t="shared" si="193"/>
        <v>N/A - Gets captured under 500171</v>
      </c>
      <c r="Q887" s="151" t="str">
        <f>VLOOKUP(L887,'SAP Data'!$A$7:$B$1304,2,FALSE)</f>
        <v>FRANTAX - SCAPPOOSE</v>
      </c>
      <c r="S887" s="165" t="s">
        <v>2564</v>
      </c>
      <c r="T887" s="164" t="s">
        <v>2565</v>
      </c>
      <c r="U887" s="16" t="str">
        <f t="shared" si="190"/>
        <v>236156</v>
      </c>
      <c r="V887" s="174">
        <v>29</v>
      </c>
      <c r="W887" s="175">
        <v>29</v>
      </c>
      <c r="X887" s="264">
        <f t="shared" si="191"/>
        <v>0</v>
      </c>
    </row>
    <row r="888" spans="5:24" x14ac:dyDescent="0.25">
      <c r="E888" s="179" t="s">
        <v>1420</v>
      </c>
      <c r="F888" s="59" t="str">
        <f t="shared" si="185"/>
        <v>108100</v>
      </c>
      <c r="G888" s="180">
        <f t="shared" si="188"/>
        <v>8</v>
      </c>
      <c r="H888" s="59" t="str">
        <f t="shared" si="186"/>
        <v/>
      </c>
      <c r="I888" s="59" t="str">
        <f>IF(H888="ADD",VLOOKUP(F888,'SAP Data'!$A$12:$B$1295,2,FALSE),"")</f>
        <v/>
      </c>
      <c r="J888" s="59"/>
      <c r="K888" s="181">
        <f t="shared" si="187"/>
        <v>8</v>
      </c>
      <c r="L888" s="150" t="s">
        <v>3249</v>
      </c>
      <c r="M888" s="59" t="str">
        <f t="shared" si="189"/>
        <v>N/A - Gets captured under 500171</v>
      </c>
      <c r="N888" s="59" t="str">
        <f t="shared" si="192"/>
        <v>N/A - Gets captured under 500171</v>
      </c>
      <c r="O888" s="59"/>
      <c r="P888" s="59" t="str">
        <f t="shared" si="193"/>
        <v>N/A - Gets captured under 500171</v>
      </c>
      <c r="Q888" s="151" t="str">
        <f>VLOOKUP(L888,'SAP Data'!$A$7:$B$1304,2,FALSE)</f>
        <v>FRAN TAX - TIGARD</v>
      </c>
      <c r="S888" s="165" t="s">
        <v>2566</v>
      </c>
      <c r="T888" s="164" t="s">
        <v>2567</v>
      </c>
      <c r="U888" s="16" t="str">
        <f t="shared" si="190"/>
        <v>236158</v>
      </c>
      <c r="V888" s="174">
        <v>29</v>
      </c>
      <c r="W888" s="175">
        <v>29</v>
      </c>
      <c r="X888" s="264">
        <f t="shared" si="191"/>
        <v>0</v>
      </c>
    </row>
    <row r="889" spans="5:24" x14ac:dyDescent="0.25">
      <c r="E889" s="179" t="s">
        <v>1422</v>
      </c>
      <c r="F889" s="59" t="str">
        <f t="shared" si="185"/>
        <v>108102</v>
      </c>
      <c r="G889" s="180">
        <f t="shared" si="188"/>
        <v>8</v>
      </c>
      <c r="H889" s="59" t="str">
        <f t="shared" si="186"/>
        <v/>
      </c>
      <c r="I889" s="59" t="str">
        <f>IF(H889="ADD",VLOOKUP(F889,'SAP Data'!$A$12:$B$1295,2,FALSE),"")</f>
        <v/>
      </c>
      <c r="J889" s="59"/>
      <c r="K889" s="181">
        <f t="shared" si="187"/>
        <v>8</v>
      </c>
      <c r="L889" s="150" t="s">
        <v>3250</v>
      </c>
      <c r="M889" s="59" t="str">
        <f t="shared" si="189"/>
        <v>N/A - Gets captured under 500171</v>
      </c>
      <c r="N889" s="59" t="str">
        <f t="shared" si="192"/>
        <v>N/A - Gets captured under 500171</v>
      </c>
      <c r="O889" s="59"/>
      <c r="P889" s="59" t="str">
        <f t="shared" si="193"/>
        <v>N/A - Gets captured under 500171</v>
      </c>
      <c r="Q889" s="151" t="str">
        <f>VLOOKUP(L889,'SAP Data'!$A$7:$B$1304,2,FALSE)</f>
        <v>FRAN TAX - SWEET HOM</v>
      </c>
      <c r="S889" s="165" t="s">
        <v>2568</v>
      </c>
      <c r="T889" s="164" t="s">
        <v>2569</v>
      </c>
      <c r="U889" s="16" t="str">
        <f t="shared" si="190"/>
        <v>236159</v>
      </c>
      <c r="V889" s="174">
        <v>29</v>
      </c>
      <c r="W889" s="175">
        <v>29</v>
      </c>
      <c r="X889" s="264">
        <f t="shared" si="191"/>
        <v>0</v>
      </c>
    </row>
    <row r="890" spans="5:24" x14ac:dyDescent="0.25">
      <c r="E890" s="179" t="s">
        <v>3647</v>
      </c>
      <c r="F890" s="59" t="str">
        <f>RIGHT(E890,6)</f>
        <v>108103</v>
      </c>
      <c r="G890" s="180">
        <f t="shared" si="188"/>
        <v>7</v>
      </c>
      <c r="H890" s="59" t="str">
        <f>IF(G890=0,"ADD","")</f>
        <v/>
      </c>
      <c r="I890" s="59" t="str">
        <f>IF(H890="ADD",VLOOKUP(F890,'SAP Data'!$A$12:$B$1295,2,FALSE),"")</f>
        <v/>
      </c>
      <c r="J890" s="59"/>
      <c r="K890" s="181">
        <f>IF(G890&gt;0,G890,J890)</f>
        <v>7</v>
      </c>
      <c r="L890" s="150" t="s">
        <v>3251</v>
      </c>
      <c r="M890" s="59" t="str">
        <f t="shared" si="189"/>
        <v>N/A - Gets captured under 500171</v>
      </c>
      <c r="N890" s="59" t="str">
        <f t="shared" si="192"/>
        <v>N/A - Gets captured under 500171</v>
      </c>
      <c r="O890" s="59"/>
      <c r="P890" s="59" t="str">
        <f t="shared" si="193"/>
        <v>N/A - Gets captured under 500171</v>
      </c>
      <c r="Q890" s="151" t="str">
        <f>VLOOKUP(L890,'SAP Data'!$A$7:$B$1304,2,FALSE)</f>
        <v>FRAN TAX - HOOD RIVE</v>
      </c>
      <c r="S890" s="165" t="s">
        <v>2570</v>
      </c>
      <c r="T890" s="164" t="s">
        <v>2571</v>
      </c>
      <c r="U890" s="16" t="str">
        <f t="shared" si="190"/>
        <v>236160</v>
      </c>
      <c r="V890" s="174">
        <v>29</v>
      </c>
      <c r="W890" s="175">
        <v>29</v>
      </c>
      <c r="X890" s="264">
        <f t="shared" si="191"/>
        <v>0</v>
      </c>
    </row>
    <row r="891" spans="5:24" x14ac:dyDescent="0.25">
      <c r="E891" s="179" t="s">
        <v>1425</v>
      </c>
      <c r="F891" s="59" t="str">
        <f t="shared" si="185"/>
        <v>122100</v>
      </c>
      <c r="G891" s="180">
        <f t="shared" si="188"/>
        <v>18</v>
      </c>
      <c r="H891" s="59" t="str">
        <f t="shared" si="186"/>
        <v/>
      </c>
      <c r="I891" s="59" t="str">
        <f>IF(H891="ADD",VLOOKUP(F891,'SAP Data'!$A$12:$B$1295,2,FALSE),"")</f>
        <v/>
      </c>
      <c r="J891" s="59"/>
      <c r="K891" s="181">
        <f t="shared" si="187"/>
        <v>18</v>
      </c>
      <c r="L891" s="150" t="s">
        <v>3252</v>
      </c>
      <c r="M891" s="59" t="str">
        <f t="shared" si="189"/>
        <v>N/A - Gets captured under 500171</v>
      </c>
      <c r="N891" s="59" t="str">
        <f t="shared" si="192"/>
        <v>N/A - Gets captured under 500171</v>
      </c>
      <c r="O891" s="59"/>
      <c r="P891" s="59" t="str">
        <f t="shared" si="193"/>
        <v>N/A - Gets captured under 500171</v>
      </c>
      <c r="Q891" s="151" t="str">
        <f>VLOOKUP(L891,'SAP Data'!$A$7:$B$1304,2,FALSE)</f>
        <v>FRANTAX - STAYTON</v>
      </c>
      <c r="S891" s="165" t="s">
        <v>2572</v>
      </c>
      <c r="T891" s="164" t="s">
        <v>2573</v>
      </c>
      <c r="U891" s="16" t="str">
        <f t="shared" si="190"/>
        <v>236161</v>
      </c>
      <c r="V891" s="174">
        <v>29</v>
      </c>
      <c r="W891" s="175">
        <v>29</v>
      </c>
      <c r="X891" s="264">
        <f t="shared" si="191"/>
        <v>0</v>
      </c>
    </row>
    <row r="892" spans="5:24" x14ac:dyDescent="0.25">
      <c r="E892" s="179" t="s">
        <v>1427</v>
      </c>
      <c r="F892" s="59" t="str">
        <f t="shared" si="185"/>
        <v>122102</v>
      </c>
      <c r="G892" s="180">
        <f t="shared" si="188"/>
        <v>18</v>
      </c>
      <c r="H892" s="59" t="str">
        <f t="shared" si="186"/>
        <v/>
      </c>
      <c r="I892" s="59" t="str">
        <f>IF(H892="ADD",VLOOKUP(F892,'SAP Data'!$A$12:$B$1295,2,FALSE),"")</f>
        <v/>
      </c>
      <c r="J892" s="59"/>
      <c r="K892" s="181">
        <f t="shared" si="187"/>
        <v>18</v>
      </c>
      <c r="L892" s="150" t="s">
        <v>3253</v>
      </c>
      <c r="M892" s="59" t="str">
        <f t="shared" si="189"/>
        <v>N/A - Gets captured under 500171</v>
      </c>
      <c r="N892" s="59" t="str">
        <f t="shared" si="192"/>
        <v>N/A - Gets captured under 500171</v>
      </c>
      <c r="O892" s="59"/>
      <c r="P892" s="59" t="str">
        <f t="shared" si="193"/>
        <v>N/A - Gets captured under 500171</v>
      </c>
      <c r="Q892" s="151" t="str">
        <f>VLOOKUP(L892,'SAP Data'!$A$7:$B$1304,2,FALSE)</f>
        <v>FRANTAX - AUMSVILLE</v>
      </c>
      <c r="S892" s="165" t="s">
        <v>2574</v>
      </c>
      <c r="T892" s="164" t="s">
        <v>2575</v>
      </c>
      <c r="U892" s="16" t="str">
        <f t="shared" si="190"/>
        <v>236162</v>
      </c>
      <c r="V892" s="174">
        <v>29</v>
      </c>
      <c r="W892" s="175">
        <v>29</v>
      </c>
      <c r="X892" s="264">
        <f t="shared" si="191"/>
        <v>0</v>
      </c>
    </row>
    <row r="893" spans="5:24" x14ac:dyDescent="0.25">
      <c r="E893" s="179" t="s">
        <v>1430</v>
      </c>
      <c r="F893" s="59" t="str">
        <f t="shared" si="185"/>
        <v>254630</v>
      </c>
      <c r="G893" s="180">
        <f t="shared" si="188"/>
        <v>23</v>
      </c>
      <c r="H893" s="59" t="str">
        <f t="shared" si="186"/>
        <v/>
      </c>
      <c r="I893" s="59" t="str">
        <f>IF(H893="ADD",VLOOKUP(F893,'SAP Data'!$A$12:$B$1295,2,FALSE),"")</f>
        <v/>
      </c>
      <c r="J893" s="59"/>
      <c r="K893" s="181">
        <f t="shared" si="187"/>
        <v>23</v>
      </c>
      <c r="L893" s="150" t="s">
        <v>3254</v>
      </c>
      <c r="M893" s="59" t="str">
        <f t="shared" si="189"/>
        <v>N/A - Gets captured under 500171</v>
      </c>
      <c r="N893" s="59" t="str">
        <f t="shared" si="192"/>
        <v>N/A - Gets captured under 500171</v>
      </c>
      <c r="O893" s="59"/>
      <c r="P893" s="59" t="str">
        <f t="shared" si="193"/>
        <v>N/A - Gets captured under 500171</v>
      </c>
      <c r="Q893" s="151" t="str">
        <f>VLOOKUP(L893,'SAP Data'!$A$7:$B$1304,2,FALSE)</f>
        <v>FRANTAX - LYONS</v>
      </c>
      <c r="S893" s="165" t="s">
        <v>2576</v>
      </c>
      <c r="T893" s="164" t="s">
        <v>2577</v>
      </c>
      <c r="U893" s="16" t="str">
        <f t="shared" si="190"/>
        <v>236163</v>
      </c>
      <c r="V893" s="174">
        <v>29</v>
      </c>
      <c r="W893" s="175">
        <v>29</v>
      </c>
      <c r="X893" s="264">
        <f t="shared" si="191"/>
        <v>0</v>
      </c>
    </row>
    <row r="894" spans="5:24" x14ac:dyDescent="0.25">
      <c r="E894" s="179" t="s">
        <v>1432</v>
      </c>
      <c r="F894" s="59" t="str">
        <f t="shared" si="185"/>
        <v>254635</v>
      </c>
      <c r="G894" s="180">
        <f t="shared" si="188"/>
        <v>23</v>
      </c>
      <c r="H894" s="59" t="str">
        <f t="shared" si="186"/>
        <v/>
      </c>
      <c r="I894" s="59" t="str">
        <f>IF(H894="ADD",VLOOKUP(F894,'SAP Data'!$A$12:$B$1295,2,FALSE),"")</f>
        <v/>
      </c>
      <c r="J894" s="59"/>
      <c r="K894" s="181">
        <f t="shared" si="187"/>
        <v>23</v>
      </c>
      <c r="L894" s="150" t="s">
        <v>3255</v>
      </c>
      <c r="M894" s="59" t="str">
        <f t="shared" si="189"/>
        <v>N/A - Gets captured under 500171</v>
      </c>
      <c r="N894" s="59" t="str">
        <f t="shared" si="192"/>
        <v>N/A - Gets captured under 500171</v>
      </c>
      <c r="O894" s="59"/>
      <c r="P894" s="59" t="str">
        <f t="shared" si="193"/>
        <v>N/A - Gets captured under 500171</v>
      </c>
      <c r="Q894" s="151" t="str">
        <f>VLOOKUP(L894,'SAP Data'!$A$7:$B$1304,2,FALSE)</f>
        <v>FRANTAX - MILL CITY</v>
      </c>
      <c r="S894" s="165" t="s">
        <v>2578</v>
      </c>
      <c r="T894" s="164" t="s">
        <v>2579</v>
      </c>
      <c r="U894" s="16" t="str">
        <f t="shared" si="190"/>
        <v>236165</v>
      </c>
      <c r="V894" s="174">
        <v>29</v>
      </c>
      <c r="W894" s="175">
        <v>29</v>
      </c>
      <c r="X894" s="264">
        <f t="shared" si="191"/>
        <v>0</v>
      </c>
    </row>
    <row r="895" spans="5:24" x14ac:dyDescent="0.25">
      <c r="E895" s="179" t="s">
        <v>1435</v>
      </c>
      <c r="F895" s="59" t="str">
        <f t="shared" ref="F895:F958" si="203">RIGHT(E895,6)</f>
        <v>254637</v>
      </c>
      <c r="G895" s="180">
        <f t="shared" si="188"/>
        <v>23</v>
      </c>
      <c r="H895" s="59" t="str">
        <f t="shared" ref="H895:H955" si="204">IF(G895=0,"ADD","")</f>
        <v/>
      </c>
      <c r="I895" s="59" t="str">
        <f>IF(H895="ADD",VLOOKUP(F895,'SAP Data'!$A$12:$B$1295,2,FALSE),"")</f>
        <v/>
      </c>
      <c r="J895" s="59"/>
      <c r="K895" s="181">
        <f t="shared" ref="K895:K955" si="205">IF(G895&gt;0,G895,J895)</f>
        <v>23</v>
      </c>
      <c r="L895" s="150" t="s">
        <v>3256</v>
      </c>
      <c r="M895" s="59" t="str">
        <f t="shared" si="189"/>
        <v>N/A - Gets captured under 500171</v>
      </c>
      <c r="N895" s="59" t="str">
        <f t="shared" si="192"/>
        <v>N/A - Gets captured under 500171</v>
      </c>
      <c r="O895" s="59"/>
      <c r="P895" s="59" t="str">
        <f t="shared" si="193"/>
        <v>N/A - Gets captured under 500171</v>
      </c>
      <c r="Q895" s="151" t="str">
        <f>VLOOKUP(L895,'SAP Data'!$A$7:$B$1304,2,FALSE)</f>
        <v>FRAN TAX - JUNCTION</v>
      </c>
      <c r="S895" s="165" t="s">
        <v>2580</v>
      </c>
      <c r="T895" s="164" t="s">
        <v>2581</v>
      </c>
      <c r="U895" s="16" t="str">
        <f t="shared" si="190"/>
        <v>236166</v>
      </c>
      <c r="V895" s="174">
        <v>29</v>
      </c>
      <c r="W895" s="175">
        <v>29</v>
      </c>
      <c r="X895" s="264">
        <f t="shared" si="191"/>
        <v>0</v>
      </c>
    </row>
    <row r="896" spans="5:24" x14ac:dyDescent="0.25">
      <c r="E896" s="179" t="s">
        <v>1438</v>
      </c>
      <c r="F896" s="59" t="str">
        <f t="shared" si="203"/>
        <v>252011</v>
      </c>
      <c r="G896" s="180">
        <f t="shared" si="188"/>
        <v>13</v>
      </c>
      <c r="H896" s="59" t="str">
        <f t="shared" si="204"/>
        <v/>
      </c>
      <c r="I896" s="59" t="str">
        <f>IF(H896="ADD",VLOOKUP(F896,'SAP Data'!$A$12:$B$1295,2,FALSE),"")</f>
        <v/>
      </c>
      <c r="J896" s="59"/>
      <c r="K896" s="181">
        <f t="shared" si="205"/>
        <v>13</v>
      </c>
      <c r="L896" s="150" t="s">
        <v>3257</v>
      </c>
      <c r="M896" s="59" t="str">
        <f t="shared" si="189"/>
        <v>N/A - Gets captured under 500171</v>
      </c>
      <c r="N896" s="59" t="str">
        <f t="shared" si="192"/>
        <v>N/A - Gets captured under 500171</v>
      </c>
      <c r="O896" s="59"/>
      <c r="P896" s="59" t="str">
        <f t="shared" si="193"/>
        <v>N/A - Gets captured under 500171</v>
      </c>
      <c r="Q896" s="151" t="str">
        <f>VLOOKUP(L896,'SAP Data'!$A$7:$B$1304,2,FALSE)</f>
        <v>FRAN TAX - COTTAGE G</v>
      </c>
      <c r="S896" s="165" t="s">
        <v>2582</v>
      </c>
      <c r="T896" s="164" t="s">
        <v>2583</v>
      </c>
      <c r="U896" s="16" t="str">
        <f t="shared" si="190"/>
        <v>236167</v>
      </c>
      <c r="V896" s="174">
        <v>29</v>
      </c>
      <c r="W896" s="175">
        <v>29</v>
      </c>
      <c r="X896" s="264">
        <f t="shared" si="191"/>
        <v>0</v>
      </c>
    </row>
    <row r="897" spans="5:24" x14ac:dyDescent="0.25">
      <c r="E897" s="179" t="s">
        <v>1440</v>
      </c>
      <c r="F897" s="59" t="str">
        <f t="shared" si="203"/>
        <v>252012</v>
      </c>
      <c r="G897" s="180">
        <f t="shared" si="188"/>
        <v>13</v>
      </c>
      <c r="H897" s="59" t="str">
        <f t="shared" si="204"/>
        <v/>
      </c>
      <c r="I897" s="59" t="str">
        <f>IF(H897="ADD",VLOOKUP(F897,'SAP Data'!$A$12:$B$1295,2,FALSE),"")</f>
        <v/>
      </c>
      <c r="J897" s="59"/>
      <c r="K897" s="181">
        <f t="shared" si="205"/>
        <v>13</v>
      </c>
      <c r="L897" s="150" t="s">
        <v>3258</v>
      </c>
      <c r="M897" s="59" t="str">
        <f t="shared" si="189"/>
        <v>N/A - Gets captured under 500171</v>
      </c>
      <c r="N897" s="59" t="str">
        <f t="shared" si="192"/>
        <v>N/A - Gets captured under 500171</v>
      </c>
      <c r="O897" s="59"/>
      <c r="P897" s="59" t="str">
        <f t="shared" si="193"/>
        <v>N/A - Gets captured under 500171</v>
      </c>
      <c r="Q897" s="151" t="str">
        <f>VLOOKUP(L897,'SAP Data'!$A$7:$B$1304,2,FALSE)</f>
        <v>FRAN TAX - CRESWELL</v>
      </c>
      <c r="S897" s="165" t="s">
        <v>2584</v>
      </c>
      <c r="T897" s="164" t="s">
        <v>2585</v>
      </c>
      <c r="U897" s="16" t="str">
        <f t="shared" si="190"/>
        <v>236168</v>
      </c>
      <c r="V897" s="174">
        <v>29</v>
      </c>
      <c r="W897" s="175">
        <v>29</v>
      </c>
      <c r="X897" s="264">
        <f t="shared" si="191"/>
        <v>0</v>
      </c>
    </row>
    <row r="898" spans="5:24" x14ac:dyDescent="0.25">
      <c r="E898" s="179" t="s">
        <v>1443</v>
      </c>
      <c r="F898" s="59" t="str">
        <f t="shared" si="203"/>
        <v>252013</v>
      </c>
      <c r="G898" s="180">
        <f t="shared" si="188"/>
        <v>13</v>
      </c>
      <c r="H898" s="59" t="str">
        <f t="shared" si="204"/>
        <v/>
      </c>
      <c r="I898" s="59" t="str">
        <f>IF(H898="ADD",VLOOKUP(F898,'SAP Data'!$A$12:$B$1295,2,FALSE),"")</f>
        <v/>
      </c>
      <c r="J898" s="59"/>
      <c r="K898" s="181">
        <f t="shared" si="205"/>
        <v>13</v>
      </c>
      <c r="L898" s="150" t="s">
        <v>3259</v>
      </c>
      <c r="M898" s="59" t="str">
        <f t="shared" si="189"/>
        <v>N/A - Gets captured under 500171</v>
      </c>
      <c r="N898" s="59" t="str">
        <f t="shared" si="192"/>
        <v>N/A - Gets captured under 500171</v>
      </c>
      <c r="O898" s="59"/>
      <c r="P898" s="59" t="str">
        <f t="shared" si="193"/>
        <v>N/A - Gets captured under 500171</v>
      </c>
      <c r="Q898" s="151" t="str">
        <f>VLOOKUP(L898,'SAP Data'!$A$7:$B$1304,2,FALSE)</f>
        <v>FRAN TAX - COLUMBIA</v>
      </c>
      <c r="S898" s="165" t="s">
        <v>2586</v>
      </c>
      <c r="T898" s="164" t="s">
        <v>2587</v>
      </c>
      <c r="U898" s="16" t="str">
        <f t="shared" si="190"/>
        <v>236169</v>
      </c>
      <c r="V898" s="174">
        <v>29</v>
      </c>
      <c r="W898" s="175">
        <v>29</v>
      </c>
      <c r="X898" s="264">
        <f t="shared" si="191"/>
        <v>0</v>
      </c>
    </row>
    <row r="899" spans="5:24" x14ac:dyDescent="0.25">
      <c r="E899" s="179" t="s">
        <v>1445</v>
      </c>
      <c r="F899" s="59" t="str">
        <f t="shared" si="203"/>
        <v>252014</v>
      </c>
      <c r="G899" s="180">
        <f t="shared" si="188"/>
        <v>13</v>
      </c>
      <c r="H899" s="59" t="str">
        <f t="shared" si="204"/>
        <v/>
      </c>
      <c r="I899" s="59" t="str">
        <f>IF(H899="ADD",VLOOKUP(F899,'SAP Data'!$A$12:$B$1295,2,FALSE),"")</f>
        <v/>
      </c>
      <c r="J899" s="59"/>
      <c r="K899" s="181">
        <f t="shared" si="205"/>
        <v>13</v>
      </c>
      <c r="L899" s="150" t="s">
        <v>3260</v>
      </c>
      <c r="M899" s="59" t="str">
        <f t="shared" si="189"/>
        <v>N/A - Gets captured under 500171</v>
      </c>
      <c r="N899" s="59" t="str">
        <f t="shared" si="192"/>
        <v>N/A - Gets captured under 500171</v>
      </c>
      <c r="O899" s="59"/>
      <c r="P899" s="59" t="str">
        <f t="shared" si="193"/>
        <v>N/A - Gets captured under 500171</v>
      </c>
      <c r="Q899" s="151" t="str">
        <f>VLOOKUP(L899,'SAP Data'!$A$7:$B$1304,2,FALSE)</f>
        <v>FRANTAX - PHILOMATH</v>
      </c>
      <c r="S899" s="165" t="s">
        <v>2588</v>
      </c>
      <c r="T899" s="164" t="s">
        <v>2589</v>
      </c>
      <c r="U899" s="16" t="str">
        <f t="shared" si="190"/>
        <v>236170</v>
      </c>
      <c r="V899" s="174">
        <v>29</v>
      </c>
      <c r="W899" s="175">
        <v>29</v>
      </c>
      <c r="X899" s="264">
        <f t="shared" si="191"/>
        <v>0</v>
      </c>
    </row>
    <row r="900" spans="5:24" x14ac:dyDescent="0.25">
      <c r="E900" s="179" t="s">
        <v>1448</v>
      </c>
      <c r="F900" s="59" t="str">
        <f t="shared" si="203"/>
        <v>252021</v>
      </c>
      <c r="G900" s="180">
        <f t="shared" si="188"/>
        <v>13</v>
      </c>
      <c r="H900" s="59" t="str">
        <f t="shared" si="204"/>
        <v/>
      </c>
      <c r="I900" s="59" t="str">
        <f>IF(H900="ADD",VLOOKUP(F900,'SAP Data'!$A$12:$B$1295,2,FALSE),"")</f>
        <v/>
      </c>
      <c r="J900" s="59"/>
      <c r="K900" s="181">
        <f t="shared" si="205"/>
        <v>13</v>
      </c>
      <c r="L900" s="150" t="s">
        <v>3261</v>
      </c>
      <c r="M900" s="59" t="str">
        <f t="shared" si="189"/>
        <v>N/A - Gets captured under 500171</v>
      </c>
      <c r="N900" s="59" t="str">
        <f t="shared" si="192"/>
        <v>N/A - Gets captured under 500171</v>
      </c>
      <c r="O900" s="59"/>
      <c r="P900" s="59" t="str">
        <f t="shared" si="193"/>
        <v>N/A - Gets captured under 500171</v>
      </c>
      <c r="Q900" s="151" t="str">
        <f>VLOOKUP(L900,'SAP Data'!$A$7:$B$1304,2,FALSE)</f>
        <v>FRAN TAX - DONALD</v>
      </c>
      <c r="S900" s="165" t="s">
        <v>2590</v>
      </c>
      <c r="T900" s="164" t="s">
        <v>2591</v>
      </c>
      <c r="U900" s="16" t="str">
        <f t="shared" si="190"/>
        <v>236171</v>
      </c>
      <c r="V900" s="174">
        <v>29</v>
      </c>
      <c r="W900" s="175">
        <v>29</v>
      </c>
      <c r="X900" s="264">
        <f t="shared" si="191"/>
        <v>0</v>
      </c>
    </row>
    <row r="901" spans="5:24" x14ac:dyDescent="0.25">
      <c r="E901" s="179" t="s">
        <v>1450</v>
      </c>
      <c r="F901" s="59" t="str">
        <f t="shared" si="203"/>
        <v>252022</v>
      </c>
      <c r="G901" s="180">
        <f t="shared" ref="G901:G956" si="206">SUMIF($A$5:$A$655,F901,$B$5:$B$655)</f>
        <v>13</v>
      </c>
      <c r="H901" s="59" t="str">
        <f t="shared" si="204"/>
        <v/>
      </c>
      <c r="I901" s="59" t="str">
        <f>IF(H901="ADD",VLOOKUP(F901,'SAP Data'!$A$12:$B$1295,2,FALSE),"")</f>
        <v/>
      </c>
      <c r="J901" s="59"/>
      <c r="K901" s="181">
        <f t="shared" si="205"/>
        <v>13</v>
      </c>
      <c r="L901" s="150" t="s">
        <v>3262</v>
      </c>
      <c r="M901" s="59" t="str">
        <f t="shared" ref="M901:M964" si="207">VLOOKUP(L901,$F$5:$K$975,6,FALSE)</f>
        <v>N/A - Gets captured under 500171</v>
      </c>
      <c r="N901" s="59" t="str">
        <f t="shared" si="192"/>
        <v>N/A - Gets captured under 500171</v>
      </c>
      <c r="O901" s="59"/>
      <c r="P901" s="59" t="str">
        <f t="shared" si="193"/>
        <v>N/A - Gets captured under 500171</v>
      </c>
      <c r="Q901" s="151" t="str">
        <f>VLOOKUP(L901,'SAP Data'!$A$7:$B$1304,2,FALSE)</f>
        <v>FRAN TAX - MCMINNVIL</v>
      </c>
      <c r="S901" s="165" t="s">
        <v>2592</v>
      </c>
      <c r="T901" s="164" t="s">
        <v>2593</v>
      </c>
      <c r="U901" s="16" t="str">
        <f t="shared" si="190"/>
        <v>236172</v>
      </c>
      <c r="V901" s="174">
        <v>29</v>
      </c>
      <c r="W901" s="175">
        <v>29</v>
      </c>
      <c r="X901" s="264">
        <f t="shared" si="191"/>
        <v>0</v>
      </c>
    </row>
    <row r="902" spans="5:24" x14ac:dyDescent="0.25">
      <c r="E902" s="179" t="s">
        <v>1453</v>
      </c>
      <c r="F902" s="59" t="str">
        <f t="shared" si="203"/>
        <v>252023</v>
      </c>
      <c r="G902" s="180">
        <f t="shared" si="206"/>
        <v>13</v>
      </c>
      <c r="H902" s="59" t="str">
        <f t="shared" si="204"/>
        <v/>
      </c>
      <c r="I902" s="59" t="str">
        <f>IF(H902="ADD",VLOOKUP(F902,'SAP Data'!$A$12:$B$1295,2,FALSE),"")</f>
        <v/>
      </c>
      <c r="J902" s="59"/>
      <c r="K902" s="181">
        <f t="shared" si="205"/>
        <v>13</v>
      </c>
      <c r="L902" s="150" t="s">
        <v>3263</v>
      </c>
      <c r="M902" s="59" t="str">
        <f t="shared" si="207"/>
        <v>N/A - Gets captured under 500171</v>
      </c>
      <c r="N902" s="59" t="str">
        <f t="shared" si="192"/>
        <v>N/A - Gets captured under 500171</v>
      </c>
      <c r="O902" s="59"/>
      <c r="P902" s="59" t="str">
        <f t="shared" si="193"/>
        <v>N/A - Gets captured under 500171</v>
      </c>
      <c r="Q902" s="151" t="str">
        <f>VLOOKUP(L902,'SAP Data'!$A$7:$B$1304,2,FALSE)</f>
        <v>FRAN TAX - AMITY</v>
      </c>
      <c r="S902" s="165" t="s">
        <v>2594</v>
      </c>
      <c r="T902" s="164" t="s">
        <v>2595</v>
      </c>
      <c r="U902" s="16" t="str">
        <f t="shared" ref="U902:U965" si="208">IF(T902&gt;30000000,RIGHT(T902,6),"")</f>
        <v>236173</v>
      </c>
      <c r="V902" s="174">
        <v>29</v>
      </c>
      <c r="W902" s="175">
        <v>29</v>
      </c>
      <c r="X902" s="264">
        <f t="shared" ref="X902:X965" si="209">VLOOKUP(V902,AA:AC,3,FALSE)</f>
        <v>0</v>
      </c>
    </row>
    <row r="903" spans="5:24" x14ac:dyDescent="0.25">
      <c r="E903" s="179" t="s">
        <v>1456</v>
      </c>
      <c r="F903" s="59" t="str">
        <f t="shared" si="203"/>
        <v>252024</v>
      </c>
      <c r="G903" s="180">
        <f t="shared" si="206"/>
        <v>13</v>
      </c>
      <c r="H903" s="59" t="str">
        <f t="shared" si="204"/>
        <v/>
      </c>
      <c r="I903" s="59" t="str">
        <f>IF(H903="ADD",VLOOKUP(F903,'SAP Data'!$A$12:$B$1295,2,FALSE),"")</f>
        <v/>
      </c>
      <c r="J903" s="59"/>
      <c r="K903" s="181">
        <f t="shared" si="205"/>
        <v>13</v>
      </c>
      <c r="L903" s="150" t="s">
        <v>3264</v>
      </c>
      <c r="M903" s="59" t="str">
        <f t="shared" si="207"/>
        <v>N/A - Gets captured under 500171</v>
      </c>
      <c r="N903" s="59" t="str">
        <f t="shared" si="192"/>
        <v>N/A - Gets captured under 500171</v>
      </c>
      <c r="O903" s="59"/>
      <c r="P903" s="59" t="str">
        <f t="shared" si="193"/>
        <v>N/A - Gets captured under 500171</v>
      </c>
      <c r="Q903" s="151" t="str">
        <f>VLOOKUP(L903,'SAP Data'!$A$7:$B$1304,2,FALSE)</f>
        <v>FRAN TAX - HALSEY</v>
      </c>
      <c r="S903" s="165" t="s">
        <v>2596</v>
      </c>
      <c r="T903" s="164" t="s">
        <v>2597</v>
      </c>
      <c r="U903" s="16" t="str">
        <f t="shared" si="208"/>
        <v>236174</v>
      </c>
      <c r="V903" s="174">
        <v>29</v>
      </c>
      <c r="W903" s="175">
        <v>29</v>
      </c>
      <c r="X903" s="264">
        <f t="shared" si="209"/>
        <v>0</v>
      </c>
    </row>
    <row r="904" spans="5:24" x14ac:dyDescent="0.25">
      <c r="E904" s="179" t="s">
        <v>1459</v>
      </c>
      <c r="F904" s="59" t="str">
        <f t="shared" si="203"/>
        <v>252031</v>
      </c>
      <c r="G904" s="180">
        <f t="shared" si="206"/>
        <v>13</v>
      </c>
      <c r="H904" s="59" t="str">
        <f t="shared" si="204"/>
        <v/>
      </c>
      <c r="I904" s="59" t="str">
        <f>IF(H904="ADD",VLOOKUP(F904,'SAP Data'!$A$12:$B$1295,2,FALSE),"")</f>
        <v/>
      </c>
      <c r="J904" s="59"/>
      <c r="K904" s="181">
        <f t="shared" si="205"/>
        <v>13</v>
      </c>
      <c r="L904" s="150" t="s">
        <v>3265</v>
      </c>
      <c r="M904" s="59" t="str">
        <f t="shared" si="207"/>
        <v>N/A - Gets captured under 500171</v>
      </c>
      <c r="N904" s="59" t="str">
        <f t="shared" si="192"/>
        <v>N/A - Gets captured under 500171</v>
      </c>
      <c r="O904" s="59"/>
      <c r="P904" s="59" t="str">
        <f t="shared" si="193"/>
        <v>N/A - Gets captured under 500171</v>
      </c>
      <c r="Q904" s="151" t="str">
        <f>VLOOKUP(L904,'SAP Data'!$A$7:$B$1304,2,FALSE)</f>
        <v>FRAN TAX - HARRISBUR</v>
      </c>
      <c r="S904" s="165" t="s">
        <v>2598</v>
      </c>
      <c r="T904" s="164" t="s">
        <v>2599</v>
      </c>
      <c r="U904" s="16" t="str">
        <f t="shared" si="208"/>
        <v>236175</v>
      </c>
      <c r="V904" s="174">
        <v>29</v>
      </c>
      <c r="W904" s="175">
        <v>29</v>
      </c>
      <c r="X904" s="264">
        <f t="shared" si="209"/>
        <v>0</v>
      </c>
    </row>
    <row r="905" spans="5:24" x14ac:dyDescent="0.25">
      <c r="E905" s="179" t="s">
        <v>1461</v>
      </c>
      <c r="F905" s="59" t="str">
        <f t="shared" si="203"/>
        <v>252032</v>
      </c>
      <c r="G905" s="180">
        <f t="shared" si="206"/>
        <v>13</v>
      </c>
      <c r="H905" s="59" t="str">
        <f t="shared" si="204"/>
        <v/>
      </c>
      <c r="I905" s="59" t="str">
        <f>IF(H905="ADD",VLOOKUP(F905,'SAP Data'!$A$12:$B$1295,2,FALSE),"")</f>
        <v/>
      </c>
      <c r="J905" s="59"/>
      <c r="K905" s="181">
        <f t="shared" si="205"/>
        <v>13</v>
      </c>
      <c r="L905" s="150" t="s">
        <v>3266</v>
      </c>
      <c r="M905" s="59" t="str">
        <f t="shared" si="207"/>
        <v>N/A - Gets captured under 500171</v>
      </c>
      <c r="N905" s="59" t="str">
        <f t="shared" si="192"/>
        <v>N/A - Gets captured under 500171</v>
      </c>
      <c r="O905" s="59"/>
      <c r="P905" s="59" t="str">
        <f t="shared" si="193"/>
        <v>N/A - Gets captured under 500171</v>
      </c>
      <c r="Q905" s="151" t="str">
        <f>VLOOKUP(L905,'SAP Data'!$A$7:$B$1304,2,FALSE)</f>
        <v>FRAN TAX - BROWNSVIL</v>
      </c>
      <c r="S905" s="165" t="s">
        <v>2600</v>
      </c>
      <c r="T905" s="164" t="s">
        <v>2601</v>
      </c>
      <c r="U905" s="16" t="str">
        <f t="shared" si="208"/>
        <v>236176</v>
      </c>
      <c r="V905" s="174">
        <v>29</v>
      </c>
      <c r="W905" s="175">
        <v>29</v>
      </c>
      <c r="X905" s="264">
        <f t="shared" si="209"/>
        <v>0</v>
      </c>
    </row>
    <row r="906" spans="5:24" x14ac:dyDescent="0.25">
      <c r="E906" s="179" t="s">
        <v>1464</v>
      </c>
      <c r="F906" s="59" t="str">
        <f t="shared" si="203"/>
        <v>252033</v>
      </c>
      <c r="G906" s="180">
        <f t="shared" si="206"/>
        <v>13</v>
      </c>
      <c r="H906" s="59" t="str">
        <f t="shared" si="204"/>
        <v/>
      </c>
      <c r="I906" s="59" t="str">
        <f>IF(H906="ADD",VLOOKUP(F906,'SAP Data'!$A$12:$B$1295,2,FALSE),"")</f>
        <v/>
      </c>
      <c r="J906" s="59"/>
      <c r="K906" s="181">
        <f t="shared" si="205"/>
        <v>13</v>
      </c>
      <c r="L906" s="150" t="s">
        <v>3267</v>
      </c>
      <c r="M906" s="59" t="str">
        <f t="shared" si="207"/>
        <v>N/A - Gets captured under 500171</v>
      </c>
      <c r="N906" s="59" t="str">
        <f t="shared" si="192"/>
        <v>N/A - Gets captured under 500171</v>
      </c>
      <c r="O906" s="59"/>
      <c r="P906" s="59" t="str">
        <f t="shared" si="193"/>
        <v>N/A - Gets captured under 500171</v>
      </c>
      <c r="Q906" s="151" t="str">
        <f>VLOOKUP(L906,'SAP Data'!$A$7:$B$1304,2,FALSE)</f>
        <v>FRAN TAX - NORTH PLA</v>
      </c>
      <c r="S906" s="165" t="s">
        <v>2602</v>
      </c>
      <c r="T906" s="164" t="s">
        <v>2603</v>
      </c>
      <c r="U906" s="16" t="str">
        <f t="shared" si="208"/>
        <v>236177</v>
      </c>
      <c r="V906" s="174">
        <v>29</v>
      </c>
      <c r="W906" s="175">
        <v>29</v>
      </c>
      <c r="X906" s="264">
        <f t="shared" si="209"/>
        <v>0</v>
      </c>
    </row>
    <row r="907" spans="5:24" x14ac:dyDescent="0.25">
      <c r="E907" s="179" t="s">
        <v>1466</v>
      </c>
      <c r="F907" s="59" t="str">
        <f t="shared" si="203"/>
        <v>252034</v>
      </c>
      <c r="G907" s="180">
        <f t="shared" si="206"/>
        <v>13</v>
      </c>
      <c r="H907" s="59" t="str">
        <f t="shared" si="204"/>
        <v/>
      </c>
      <c r="I907" s="59" t="str">
        <f>IF(H907="ADD",VLOOKUP(F907,'SAP Data'!$A$12:$B$1295,2,FALSE),"")</f>
        <v/>
      </c>
      <c r="J907" s="59"/>
      <c r="K907" s="181">
        <f t="shared" si="205"/>
        <v>13</v>
      </c>
      <c r="L907" s="150" t="s">
        <v>3268</v>
      </c>
      <c r="M907" s="59" t="str">
        <f t="shared" si="207"/>
        <v>N/A - Gets captured under 500171</v>
      </c>
      <c r="N907" s="59" t="str">
        <f t="shared" si="192"/>
        <v>N/A - Gets captured under 500171</v>
      </c>
      <c r="O907" s="59"/>
      <c r="P907" s="59" t="str">
        <f t="shared" si="193"/>
        <v>N/A - Gets captured under 500171</v>
      </c>
      <c r="Q907" s="151" t="str">
        <f>VLOOKUP(L907,'SAP Data'!$A$7:$B$1304,2,FALSE)</f>
        <v>FRAN TAX - ASTORIA</v>
      </c>
      <c r="S907" s="165" t="s">
        <v>2604</v>
      </c>
      <c r="T907" s="164" t="s">
        <v>2605</v>
      </c>
      <c r="U907" s="16" t="str">
        <f t="shared" si="208"/>
        <v>236179</v>
      </c>
      <c r="V907" s="174">
        <v>29</v>
      </c>
      <c r="W907" s="175">
        <v>29</v>
      </c>
      <c r="X907" s="264">
        <f t="shared" si="209"/>
        <v>0</v>
      </c>
    </row>
    <row r="908" spans="5:24" x14ac:dyDescent="0.25">
      <c r="E908" s="179" t="s">
        <v>1469</v>
      </c>
      <c r="F908" s="59" t="str">
        <f t="shared" si="203"/>
        <v>252041</v>
      </c>
      <c r="G908" s="180">
        <f t="shared" si="206"/>
        <v>13</v>
      </c>
      <c r="H908" s="59" t="str">
        <f t="shared" si="204"/>
        <v/>
      </c>
      <c r="I908" s="59" t="str">
        <f>IF(H908="ADD",VLOOKUP(F908,'SAP Data'!$A$12:$B$1295,2,FALSE),"")</f>
        <v/>
      </c>
      <c r="J908" s="59"/>
      <c r="K908" s="181">
        <f t="shared" si="205"/>
        <v>13</v>
      </c>
      <c r="L908" s="150" t="s">
        <v>3269</v>
      </c>
      <c r="M908" s="59" t="str">
        <f t="shared" si="207"/>
        <v>N/A - Gets captured under 500171</v>
      </c>
      <c r="N908" s="59" t="str">
        <f t="shared" si="192"/>
        <v>N/A - Gets captured under 500171</v>
      </c>
      <c r="O908" s="59"/>
      <c r="P908" s="59" t="str">
        <f t="shared" si="193"/>
        <v>N/A - Gets captured under 500171</v>
      </c>
      <c r="Q908" s="151" t="str">
        <f>VLOOKUP(L908,'SAP Data'!$A$7:$B$1304,2,FALSE)</f>
        <v>FRAN TAX - CLATSKANI</v>
      </c>
      <c r="S908" s="165" t="s">
        <v>2606</v>
      </c>
      <c r="T908" s="164" t="s">
        <v>2607</v>
      </c>
      <c r="U908" s="16" t="str">
        <f t="shared" si="208"/>
        <v>236180</v>
      </c>
      <c r="V908" s="174">
        <v>29</v>
      </c>
      <c r="W908" s="175">
        <v>29</v>
      </c>
      <c r="X908" s="264">
        <f t="shared" si="209"/>
        <v>0</v>
      </c>
    </row>
    <row r="909" spans="5:24" x14ac:dyDescent="0.25">
      <c r="E909" s="179" t="s">
        <v>1471</v>
      </c>
      <c r="F909" s="59" t="str">
        <f t="shared" si="203"/>
        <v>252043</v>
      </c>
      <c r="G909" s="180">
        <f t="shared" si="206"/>
        <v>13</v>
      </c>
      <c r="H909" s="59" t="str">
        <f t="shared" si="204"/>
        <v/>
      </c>
      <c r="I909" s="59" t="str">
        <f>IF(H909="ADD",VLOOKUP(F909,'SAP Data'!$A$12:$B$1295,2,FALSE),"")</f>
        <v/>
      </c>
      <c r="J909" s="59"/>
      <c r="K909" s="181">
        <f t="shared" si="205"/>
        <v>13</v>
      </c>
      <c r="L909" s="150" t="s">
        <v>3270</v>
      </c>
      <c r="M909" s="59" t="str">
        <f t="shared" si="207"/>
        <v>N/A - Gets captured under 500171</v>
      </c>
      <c r="N909" s="59" t="str">
        <f t="shared" si="192"/>
        <v>N/A - Gets captured under 500171</v>
      </c>
      <c r="O909" s="59"/>
      <c r="P909" s="59" t="str">
        <f t="shared" si="193"/>
        <v>N/A - Gets captured under 500171</v>
      </c>
      <c r="Q909" s="151" t="str">
        <f>VLOOKUP(L909,'SAP Data'!$A$7:$B$1304,2,FALSE)</f>
        <v>FRAN TAX - JEFFERSON</v>
      </c>
      <c r="S909" s="165" t="s">
        <v>2608</v>
      </c>
      <c r="T909" s="164" t="s">
        <v>2609</v>
      </c>
      <c r="U909" s="16" t="str">
        <f t="shared" si="208"/>
        <v>236181</v>
      </c>
      <c r="V909" s="174">
        <v>29</v>
      </c>
      <c r="W909" s="175">
        <v>29</v>
      </c>
      <c r="X909" s="264">
        <f t="shared" si="209"/>
        <v>0</v>
      </c>
    </row>
    <row r="910" spans="5:24" x14ac:dyDescent="0.25">
      <c r="E910" s="179" t="s">
        <v>1474</v>
      </c>
      <c r="F910" s="59" t="str">
        <f t="shared" si="203"/>
        <v>262630</v>
      </c>
      <c r="G910" s="180">
        <f t="shared" si="206"/>
        <v>23</v>
      </c>
      <c r="H910" s="59" t="str">
        <f t="shared" si="204"/>
        <v/>
      </c>
      <c r="I910" s="59" t="str">
        <f>IF(H910="ADD",VLOOKUP(F910,'SAP Data'!$A$12:$B$1295,2,FALSE),"")</f>
        <v/>
      </c>
      <c r="J910" s="59"/>
      <c r="K910" s="181">
        <f t="shared" si="205"/>
        <v>23</v>
      </c>
      <c r="L910" s="150" t="s">
        <v>3271</v>
      </c>
      <c r="M910" s="59" t="str">
        <f t="shared" si="207"/>
        <v>N/A - Gets captured under 500171</v>
      </c>
      <c r="N910" s="59" t="str">
        <f t="shared" si="192"/>
        <v>N/A - Gets captured under 500171</v>
      </c>
      <c r="O910" s="59"/>
      <c r="P910" s="59" t="str">
        <f t="shared" si="193"/>
        <v>N/A - Gets captured under 500171</v>
      </c>
      <c r="Q910" s="151" t="str">
        <f>VLOOKUP(L910,'SAP Data'!$A$7:$B$1304,2,FALSE)</f>
        <v>FRAN TAX - SCIO</v>
      </c>
      <c r="S910" s="165" t="s">
        <v>2610</v>
      </c>
      <c r="T910" s="164" t="s">
        <v>2611</v>
      </c>
      <c r="U910" s="16" t="str">
        <f t="shared" si="208"/>
        <v>236182</v>
      </c>
      <c r="V910" s="174">
        <v>29</v>
      </c>
      <c r="W910" s="175">
        <v>29</v>
      </c>
      <c r="X910" s="264">
        <f t="shared" si="209"/>
        <v>0</v>
      </c>
    </row>
    <row r="911" spans="5:24" x14ac:dyDescent="0.25">
      <c r="E911" s="179" t="s">
        <v>1477</v>
      </c>
      <c r="F911" s="59" t="str">
        <f t="shared" si="203"/>
        <v>262635</v>
      </c>
      <c r="G911" s="180">
        <f t="shared" si="206"/>
        <v>23</v>
      </c>
      <c r="H911" s="59" t="str">
        <f t="shared" si="204"/>
        <v/>
      </c>
      <c r="I911" s="59" t="str">
        <f>IF(H911="ADD",VLOOKUP(F911,'SAP Data'!$A$12:$B$1295,2,FALSE),"")</f>
        <v/>
      </c>
      <c r="J911" s="59"/>
      <c r="K911" s="181">
        <f t="shared" si="205"/>
        <v>23</v>
      </c>
      <c r="L911" s="150" t="s">
        <v>3272</v>
      </c>
      <c r="M911" s="59" t="str">
        <f t="shared" si="207"/>
        <v>N/A - Gets captured under 500171</v>
      </c>
      <c r="N911" s="59" t="str">
        <f t="shared" si="192"/>
        <v>N/A - Gets captured under 500171</v>
      </c>
      <c r="O911" s="59"/>
      <c r="P911" s="59" t="str">
        <f t="shared" si="193"/>
        <v>N/A - Gets captured under 500171</v>
      </c>
      <c r="Q911" s="151" t="str">
        <f>VLOOKUP(L911,'SAP Data'!$A$7:$B$1304,2,FALSE)</f>
        <v>FRAN TAX - SUBLIMITY</v>
      </c>
      <c r="S911" s="165" t="s">
        <v>2612</v>
      </c>
      <c r="T911" s="164" t="s">
        <v>2613</v>
      </c>
      <c r="U911" s="16" t="str">
        <f t="shared" si="208"/>
        <v>236183</v>
      </c>
      <c r="V911" s="174">
        <v>29</v>
      </c>
      <c r="W911" s="175">
        <v>29</v>
      </c>
      <c r="X911" s="264">
        <f t="shared" si="209"/>
        <v>0</v>
      </c>
    </row>
    <row r="912" spans="5:24" x14ac:dyDescent="0.25">
      <c r="E912" s="179" t="s">
        <v>1480</v>
      </c>
      <c r="F912" s="59" t="str">
        <f t="shared" si="203"/>
        <v>262638</v>
      </c>
      <c r="G912" s="180">
        <f t="shared" si="206"/>
        <v>23</v>
      </c>
      <c r="H912" s="59" t="str">
        <f t="shared" si="204"/>
        <v/>
      </c>
      <c r="I912" s="59" t="str">
        <f>IF(H912="ADD",VLOOKUP(F912,'SAP Data'!$A$12:$B$1295,2,FALSE),"")</f>
        <v/>
      </c>
      <c r="J912" s="59"/>
      <c r="K912" s="181">
        <f t="shared" si="205"/>
        <v>23</v>
      </c>
      <c r="L912" s="150" t="s">
        <v>3273</v>
      </c>
      <c r="M912" s="59" t="str">
        <f t="shared" si="207"/>
        <v>N/A - Gets captured under 500171</v>
      </c>
      <c r="N912" s="59" t="str">
        <f t="shared" si="192"/>
        <v>N/A - Gets captured under 500171</v>
      </c>
      <c r="O912" s="59"/>
      <c r="P912" s="59" t="str">
        <f t="shared" si="193"/>
        <v>N/A - Gets captured under 500171</v>
      </c>
      <c r="Q912" s="151" t="str">
        <f>VLOOKUP(L912,'SAP Data'!$A$7:$B$1304,2,FALSE)</f>
        <v>FRAN TAX - MOLALLA</v>
      </c>
      <c r="S912" s="165" t="s">
        <v>2614</v>
      </c>
      <c r="T912" s="164" t="s">
        <v>2615</v>
      </c>
      <c r="U912" s="16" t="str">
        <f t="shared" si="208"/>
        <v>236184</v>
      </c>
      <c r="V912" s="174">
        <v>29</v>
      </c>
      <c r="W912" s="175">
        <v>29</v>
      </c>
      <c r="X912" s="264">
        <f t="shared" si="209"/>
        <v>0</v>
      </c>
    </row>
    <row r="913" spans="5:24" x14ac:dyDescent="0.25">
      <c r="E913" s="179" t="s">
        <v>1483</v>
      </c>
      <c r="F913" s="59" t="str">
        <f t="shared" si="203"/>
        <v>228300</v>
      </c>
      <c r="G913" s="180">
        <f t="shared" si="206"/>
        <v>23</v>
      </c>
      <c r="H913" s="59" t="str">
        <f t="shared" si="204"/>
        <v/>
      </c>
      <c r="I913" s="59" t="str">
        <f>IF(H913="ADD",VLOOKUP(F913,'SAP Data'!$A$12:$B$1295,2,FALSE),"")</f>
        <v/>
      </c>
      <c r="J913" s="59"/>
      <c r="K913" s="181">
        <f t="shared" si="205"/>
        <v>23</v>
      </c>
      <c r="L913" s="150" t="s">
        <v>3274</v>
      </c>
      <c r="M913" s="59" t="str">
        <f t="shared" si="207"/>
        <v>N/A - Gets captured under 500171</v>
      </c>
      <c r="N913" s="59" t="str">
        <f t="shared" si="192"/>
        <v>N/A - Gets captured under 500171</v>
      </c>
      <c r="O913" s="59"/>
      <c r="P913" s="59" t="str">
        <f t="shared" si="193"/>
        <v>N/A - Gets captured under 500171</v>
      </c>
      <c r="Q913" s="151" t="str">
        <f>VLOOKUP(L913,'SAP Data'!$A$7:$B$1304,2,FALSE)</f>
        <v>FRAN TAX - BARLOW</v>
      </c>
      <c r="S913" s="165" t="s">
        <v>2616</v>
      </c>
      <c r="T913" s="164" t="s">
        <v>2617</v>
      </c>
      <c r="U913" s="16" t="str">
        <f t="shared" si="208"/>
        <v>236185</v>
      </c>
      <c r="V913" s="174">
        <v>29</v>
      </c>
      <c r="W913" s="175">
        <v>29</v>
      </c>
      <c r="X913" s="264">
        <f t="shared" si="209"/>
        <v>0</v>
      </c>
    </row>
    <row r="914" spans="5:24" x14ac:dyDescent="0.25">
      <c r="E914" s="179" t="s">
        <v>1486</v>
      </c>
      <c r="F914" s="59" t="str">
        <f t="shared" si="203"/>
        <v>228302</v>
      </c>
      <c r="G914" s="180">
        <f t="shared" si="206"/>
        <v>23</v>
      </c>
      <c r="H914" s="59" t="str">
        <f t="shared" si="204"/>
        <v/>
      </c>
      <c r="I914" s="59" t="str">
        <f>IF(H914="ADD",VLOOKUP(F914,'SAP Data'!$A$12:$B$1295,2,FALSE),"")</f>
        <v/>
      </c>
      <c r="J914" s="59"/>
      <c r="K914" s="181">
        <f t="shared" si="205"/>
        <v>23</v>
      </c>
      <c r="L914" s="150" t="s">
        <v>3275</v>
      </c>
      <c r="M914" s="59" t="str">
        <f t="shared" si="207"/>
        <v>N/A - Gets captured under 500171</v>
      </c>
      <c r="N914" s="59" t="str">
        <f t="shared" si="192"/>
        <v>N/A - Gets captured under 500171</v>
      </c>
      <c r="O914" s="59"/>
      <c r="P914" s="59" t="str">
        <f t="shared" si="193"/>
        <v>N/A - Gets captured under 500171</v>
      </c>
      <c r="Q914" s="151" t="str">
        <f>VLOOKUP(L914,'SAP Data'!$A$7:$B$1304,2,FALSE)</f>
        <v>FRAN TAX - WILLAMINA</v>
      </c>
      <c r="S914" s="165" t="s">
        <v>2618</v>
      </c>
      <c r="T914" s="164" t="s">
        <v>2619</v>
      </c>
      <c r="U914" s="16" t="str">
        <f t="shared" si="208"/>
        <v>236186</v>
      </c>
      <c r="V914" s="174">
        <v>29</v>
      </c>
      <c r="W914" s="175">
        <v>29</v>
      </c>
      <c r="X914" s="264">
        <f t="shared" si="209"/>
        <v>0</v>
      </c>
    </row>
    <row r="915" spans="5:24" x14ac:dyDescent="0.25">
      <c r="E915" s="179" t="s">
        <v>1489</v>
      </c>
      <c r="F915" s="59" t="str">
        <f t="shared" si="203"/>
        <v>228304</v>
      </c>
      <c r="G915" s="180">
        <f t="shared" si="206"/>
        <v>23</v>
      </c>
      <c r="H915" s="59" t="str">
        <f t="shared" si="204"/>
        <v/>
      </c>
      <c r="I915" s="59" t="str">
        <f>IF(H915="ADD",VLOOKUP(F915,'SAP Data'!$A$12:$B$1295,2,FALSE),"")</f>
        <v/>
      </c>
      <c r="J915" s="59"/>
      <c r="K915" s="181">
        <f t="shared" si="205"/>
        <v>23</v>
      </c>
      <c r="L915" s="150" t="s">
        <v>3276</v>
      </c>
      <c r="M915" s="59" t="str">
        <f t="shared" si="207"/>
        <v>N/A - Gets captured under 500171</v>
      </c>
      <c r="N915" s="59" t="str">
        <f t="shared" si="192"/>
        <v>N/A - Gets captured under 500171</v>
      </c>
      <c r="O915" s="59"/>
      <c r="P915" s="59" t="str">
        <f t="shared" si="193"/>
        <v>N/A - Gets captured under 500171</v>
      </c>
      <c r="Q915" s="151" t="str">
        <f>VLOOKUP(L915,'SAP Data'!$A$7:$B$1304,2,FALSE)</f>
        <v>FRAN TAX - WATERLOO</v>
      </c>
      <c r="S915" s="165" t="s">
        <v>2620</v>
      </c>
      <c r="T915" s="164" t="s">
        <v>2621</v>
      </c>
      <c r="U915" s="16" t="str">
        <f t="shared" si="208"/>
        <v>236187</v>
      </c>
      <c r="V915" s="174">
        <v>29</v>
      </c>
      <c r="W915" s="175">
        <v>29</v>
      </c>
      <c r="X915" s="264">
        <f t="shared" si="209"/>
        <v>0</v>
      </c>
    </row>
    <row r="916" spans="5:24" x14ac:dyDescent="0.25">
      <c r="E916" s="179" t="s">
        <v>1492</v>
      </c>
      <c r="F916" s="59" t="str">
        <f t="shared" si="203"/>
        <v>228306</v>
      </c>
      <c r="G916" s="180">
        <f t="shared" si="206"/>
        <v>23</v>
      </c>
      <c r="H916" s="59" t="str">
        <f t="shared" si="204"/>
        <v/>
      </c>
      <c r="I916" s="59" t="str">
        <f>IF(H916="ADD",VLOOKUP(F916,'SAP Data'!$A$12:$B$1295,2,FALSE),"")</f>
        <v/>
      </c>
      <c r="J916" s="59"/>
      <c r="K916" s="181">
        <f t="shared" si="205"/>
        <v>23</v>
      </c>
      <c r="L916" s="150" t="s">
        <v>3277</v>
      </c>
      <c r="M916" s="59" t="str">
        <f t="shared" si="207"/>
        <v>N/A - Gets captured under 500171</v>
      </c>
      <c r="N916" s="59" t="str">
        <f t="shared" si="192"/>
        <v>N/A - Gets captured under 500171</v>
      </c>
      <c r="O916" s="59"/>
      <c r="P916" s="59" t="str">
        <f t="shared" si="193"/>
        <v>N/A - Gets captured under 500171</v>
      </c>
      <c r="Q916" s="151" t="str">
        <f>VLOOKUP(L916,'SAP Data'!$A$7:$B$1304,2,FALSE)</f>
        <v>FRAN TAX - SODAVILLE</v>
      </c>
      <c r="S916" s="165" t="s">
        <v>2622</v>
      </c>
      <c r="T916" s="164" t="s">
        <v>2623</v>
      </c>
      <c r="U916" s="16" t="str">
        <f t="shared" si="208"/>
        <v>236189</v>
      </c>
      <c r="V916" s="174">
        <v>29</v>
      </c>
      <c r="W916" s="175">
        <v>29</v>
      </c>
      <c r="X916" s="264">
        <f t="shared" si="209"/>
        <v>0</v>
      </c>
    </row>
    <row r="917" spans="5:24" x14ac:dyDescent="0.25">
      <c r="E917" s="179" t="s">
        <v>1495</v>
      </c>
      <c r="F917" s="59" t="str">
        <f t="shared" si="203"/>
        <v>186130</v>
      </c>
      <c r="G917" s="180">
        <f t="shared" si="206"/>
        <v>23</v>
      </c>
      <c r="H917" s="59" t="str">
        <f t="shared" si="204"/>
        <v/>
      </c>
      <c r="I917" s="59" t="str">
        <f>IF(H917="ADD",VLOOKUP(F917,'SAP Data'!$A$12:$B$1295,2,FALSE),"")</f>
        <v/>
      </c>
      <c r="J917" s="59"/>
      <c r="K917" s="181">
        <f t="shared" si="205"/>
        <v>23</v>
      </c>
      <c r="L917" s="150" t="s">
        <v>3278</v>
      </c>
      <c r="M917" s="59" t="str">
        <f t="shared" si="207"/>
        <v>N/A - Gets captured under 500171</v>
      </c>
      <c r="N917" s="59" t="str">
        <f t="shared" si="192"/>
        <v>N/A - Gets captured under 500171</v>
      </c>
      <c r="O917" s="59"/>
      <c r="P917" s="59" t="str">
        <f t="shared" si="193"/>
        <v>N/A - Gets captured under 500171</v>
      </c>
      <c r="Q917" s="151" t="str">
        <f>VLOOKUP(L917,'SAP Data'!$A$7:$B$1304,2,FALSE)</f>
        <v>FRAN TAX - RAINIER</v>
      </c>
      <c r="S917" s="165" t="s">
        <v>2624</v>
      </c>
      <c r="T917" s="164" t="s">
        <v>2625</v>
      </c>
      <c r="U917" s="16" t="str">
        <f t="shared" si="208"/>
        <v>236190</v>
      </c>
      <c r="V917" s="174">
        <v>29</v>
      </c>
      <c r="W917" s="175">
        <v>29</v>
      </c>
      <c r="X917" s="264">
        <f t="shared" si="209"/>
        <v>0</v>
      </c>
    </row>
    <row r="918" spans="5:24" x14ac:dyDescent="0.25">
      <c r="E918" s="179" t="s">
        <v>1498</v>
      </c>
      <c r="F918" s="59" t="str">
        <f t="shared" si="203"/>
        <v>186133</v>
      </c>
      <c r="G918" s="180">
        <f t="shared" si="206"/>
        <v>23</v>
      </c>
      <c r="H918" s="59" t="str">
        <f t="shared" si="204"/>
        <v/>
      </c>
      <c r="I918" s="59" t="str">
        <f>IF(H918="ADD",VLOOKUP(F918,'SAP Data'!$A$12:$B$1295,2,FALSE),"")</f>
        <v/>
      </c>
      <c r="J918" s="59"/>
      <c r="K918" s="181">
        <f t="shared" si="205"/>
        <v>23</v>
      </c>
      <c r="L918" s="150" t="s">
        <v>3279</v>
      </c>
      <c r="M918" s="59" t="str">
        <f t="shared" si="207"/>
        <v>N/A - Gets captured under 500171</v>
      </c>
      <c r="N918" s="59" t="str">
        <f t="shared" si="192"/>
        <v>N/A - Gets captured under 500171</v>
      </c>
      <c r="O918" s="59"/>
      <c r="P918" s="59" t="str">
        <f t="shared" si="193"/>
        <v>N/A - Gets captured under 500171</v>
      </c>
      <c r="Q918" s="151" t="str">
        <f>VLOOKUP(L918,'SAP Data'!$A$7:$B$1304,2,FALSE)</f>
        <v>FRAN TAX - GEARHART</v>
      </c>
      <c r="S918" s="165" t="s">
        <v>2626</v>
      </c>
      <c r="T918" s="164" t="s">
        <v>2627</v>
      </c>
      <c r="U918" s="16" t="str">
        <f t="shared" si="208"/>
        <v>236191</v>
      </c>
      <c r="V918" s="174">
        <v>29</v>
      </c>
      <c r="W918" s="175">
        <v>29</v>
      </c>
      <c r="X918" s="264">
        <f t="shared" si="209"/>
        <v>0</v>
      </c>
    </row>
    <row r="919" spans="5:24" x14ac:dyDescent="0.25">
      <c r="E919" s="179" t="s">
        <v>1501</v>
      </c>
      <c r="F919" s="59" t="str">
        <f t="shared" si="203"/>
        <v>186134</v>
      </c>
      <c r="G919" s="180">
        <f t="shared" si="206"/>
        <v>23</v>
      </c>
      <c r="H919" s="59" t="str">
        <f t="shared" si="204"/>
        <v/>
      </c>
      <c r="I919" s="59" t="str">
        <f>IF(H919="ADD",VLOOKUP(F919,'SAP Data'!$A$12:$B$1295,2,FALSE),"")</f>
        <v/>
      </c>
      <c r="J919" s="59"/>
      <c r="K919" s="181">
        <f t="shared" si="205"/>
        <v>23</v>
      </c>
      <c r="L919" s="150" t="s">
        <v>3280</v>
      </c>
      <c r="M919" s="59" t="str">
        <f t="shared" si="207"/>
        <v>N/A - Gets captured under 500171</v>
      </c>
      <c r="N919" s="59" t="str">
        <f t="shared" si="192"/>
        <v>N/A - Gets captured under 500171</v>
      </c>
      <c r="O919" s="59"/>
      <c r="P919" s="59" t="str">
        <f t="shared" si="193"/>
        <v>N/A - Gets captured under 500171</v>
      </c>
      <c r="Q919" s="151" t="str">
        <f>VLOOKUP(L919,'SAP Data'!$A$7:$B$1304,2,FALSE)</f>
        <v>FRAN TAX - WARRENTON</v>
      </c>
      <c r="S919" s="165" t="s">
        <v>2628</v>
      </c>
      <c r="T919" s="164" t="s">
        <v>2629</v>
      </c>
      <c r="U919" s="16" t="str">
        <f t="shared" si="208"/>
        <v>236192</v>
      </c>
      <c r="V919" s="174">
        <v>29</v>
      </c>
      <c r="W919" s="175">
        <v>29</v>
      </c>
      <c r="X919" s="264">
        <f t="shared" si="209"/>
        <v>0</v>
      </c>
    </row>
    <row r="920" spans="5:24" x14ac:dyDescent="0.25">
      <c r="E920" s="179" t="s">
        <v>1504</v>
      </c>
      <c r="F920" s="59" t="str">
        <f t="shared" si="203"/>
        <v>186140</v>
      </c>
      <c r="G920" s="180">
        <f t="shared" si="206"/>
        <v>23</v>
      </c>
      <c r="H920" s="59" t="str">
        <f t="shared" si="204"/>
        <v/>
      </c>
      <c r="I920" s="59" t="str">
        <f>IF(H920="ADD",VLOOKUP(F920,'SAP Data'!$A$12:$B$1295,2,FALSE),"")</f>
        <v/>
      </c>
      <c r="J920" s="59"/>
      <c r="K920" s="181">
        <f t="shared" si="205"/>
        <v>23</v>
      </c>
      <c r="L920" s="150" t="s">
        <v>3281</v>
      </c>
      <c r="M920" s="59" t="str">
        <f t="shared" si="207"/>
        <v>N/A - Gets captured under 500171</v>
      </c>
      <c r="N920" s="59" t="str">
        <f t="shared" si="192"/>
        <v>N/A - Gets captured under 500171</v>
      </c>
      <c r="O920" s="59"/>
      <c r="P920" s="59" t="str">
        <f t="shared" si="193"/>
        <v>N/A - Gets captured under 500171</v>
      </c>
      <c r="Q920" s="151" t="str">
        <f>VLOOKUP(L920,'SAP Data'!$A$7:$B$1304,2,FALSE)</f>
        <v>FRAN TAX - SEASIDE</v>
      </c>
      <c r="S920" s="165" t="s">
        <v>2630</v>
      </c>
      <c r="T920" s="164" t="s">
        <v>2631</v>
      </c>
      <c r="U920" s="16" t="str">
        <f t="shared" si="208"/>
        <v>236193</v>
      </c>
      <c r="V920" s="174">
        <v>29</v>
      </c>
      <c r="W920" s="175">
        <v>29</v>
      </c>
      <c r="X920" s="264">
        <f t="shared" si="209"/>
        <v>0</v>
      </c>
    </row>
    <row r="921" spans="5:24" x14ac:dyDescent="0.25">
      <c r="E921" s="179" t="s">
        <v>1507</v>
      </c>
      <c r="F921" s="59" t="str">
        <f t="shared" si="203"/>
        <v>186143</v>
      </c>
      <c r="G921" s="180">
        <f t="shared" si="206"/>
        <v>23</v>
      </c>
      <c r="H921" s="59" t="str">
        <f t="shared" si="204"/>
        <v/>
      </c>
      <c r="I921" s="59" t="str">
        <f>IF(H921="ADD",VLOOKUP(F921,'SAP Data'!$A$12:$B$1295,2,FALSE),"")</f>
        <v/>
      </c>
      <c r="J921" s="59"/>
      <c r="K921" s="181">
        <f t="shared" si="205"/>
        <v>23</v>
      </c>
      <c r="L921" s="150" t="s">
        <v>3282</v>
      </c>
      <c r="M921" s="59" t="str">
        <f t="shared" si="207"/>
        <v>N/A - Gets captured under 500171</v>
      </c>
      <c r="N921" s="59" t="str">
        <f t="shared" si="192"/>
        <v>N/A - Gets captured under 500171</v>
      </c>
      <c r="O921" s="59"/>
      <c r="P921" s="59" t="str">
        <f t="shared" si="193"/>
        <v>N/A - Gets captured under 500171</v>
      </c>
      <c r="Q921" s="151" t="str">
        <f>VLOOKUP(L921,'SAP Data'!$A$7:$B$1304,2,FALSE)</f>
        <v>FRAN TAX - SHERIDAN</v>
      </c>
      <c r="S921" s="165" t="s">
        <v>2632</v>
      </c>
      <c r="T921" s="164" t="s">
        <v>2633</v>
      </c>
      <c r="U921" s="16" t="str">
        <f t="shared" si="208"/>
        <v>236194</v>
      </c>
      <c r="V921" s="174">
        <v>29</v>
      </c>
      <c r="W921" s="175">
        <v>29</v>
      </c>
      <c r="X921" s="264">
        <f t="shared" si="209"/>
        <v>0</v>
      </c>
    </row>
    <row r="922" spans="5:24" x14ac:dyDescent="0.25">
      <c r="E922" s="179" t="s">
        <v>1510</v>
      </c>
      <c r="F922" s="59" t="str">
        <f t="shared" si="203"/>
        <v>186144</v>
      </c>
      <c r="G922" s="180">
        <f t="shared" si="206"/>
        <v>23</v>
      </c>
      <c r="H922" s="59" t="str">
        <f t="shared" si="204"/>
        <v/>
      </c>
      <c r="I922" s="59" t="str">
        <f>IF(H922="ADD",VLOOKUP(F922,'SAP Data'!$A$12:$B$1295,2,FALSE),"")</f>
        <v/>
      </c>
      <c r="J922" s="59"/>
      <c r="K922" s="181">
        <f t="shared" si="205"/>
        <v>23</v>
      </c>
      <c r="L922" s="150" t="s">
        <v>3283</v>
      </c>
      <c r="M922" s="59" t="str">
        <f t="shared" si="207"/>
        <v>N/A - Gets captured under 500171</v>
      </c>
      <c r="N922" s="59" t="str">
        <f t="shared" si="192"/>
        <v>N/A - Gets captured under 500171</v>
      </c>
      <c r="O922" s="59"/>
      <c r="P922" s="59" t="str">
        <f t="shared" si="193"/>
        <v>N/A - Gets captured under 500171</v>
      </c>
      <c r="Q922" s="151" t="str">
        <f>VLOOKUP(L922,'SAP Data'!$A$7:$B$1304,2,FALSE)</f>
        <v>FRAN TAX - TOLEDO</v>
      </c>
      <c r="S922" s="165" t="s">
        <v>2634</v>
      </c>
      <c r="T922" s="164" t="s">
        <v>2635</v>
      </c>
      <c r="U922" s="16" t="str">
        <f t="shared" si="208"/>
        <v>236195</v>
      </c>
      <c r="V922" s="174">
        <v>29</v>
      </c>
      <c r="W922" s="175">
        <v>29</v>
      </c>
      <c r="X922" s="264">
        <f t="shared" si="209"/>
        <v>0</v>
      </c>
    </row>
    <row r="923" spans="5:24" x14ac:dyDescent="0.25">
      <c r="E923" s="179" t="s">
        <v>1513</v>
      </c>
      <c r="F923" s="59" t="str">
        <f t="shared" si="203"/>
        <v>227586</v>
      </c>
      <c r="G923" s="180">
        <f t="shared" si="206"/>
        <v>23</v>
      </c>
      <c r="H923" s="59" t="str">
        <f t="shared" si="204"/>
        <v/>
      </c>
      <c r="I923" s="59" t="str">
        <f>IF(H923="ADD",VLOOKUP(F923,'SAP Data'!$A$12:$B$1295,2,FALSE),"")</f>
        <v/>
      </c>
      <c r="J923" s="59"/>
      <c r="K923" s="181">
        <f t="shared" si="205"/>
        <v>23</v>
      </c>
      <c r="L923" s="150" t="s">
        <v>3284</v>
      </c>
      <c r="M923" s="59" t="str">
        <f t="shared" si="207"/>
        <v>N/A - Gets captured under 500171</v>
      </c>
      <c r="N923" s="59" t="str">
        <f t="shared" si="192"/>
        <v>N/A - Gets captured under 500171</v>
      </c>
      <c r="O923" s="59"/>
      <c r="P923" s="59" t="str">
        <f t="shared" si="193"/>
        <v>N/A - Gets captured under 500171</v>
      </c>
      <c r="Q923" s="151" t="str">
        <f>VLOOKUP(L923,'SAP Data'!$A$7:$B$1304,2,FALSE)</f>
        <v>FRAN TAX - NEWPORT</v>
      </c>
      <c r="S923" s="165" t="s">
        <v>2636</v>
      </c>
      <c r="T923" s="164" t="s">
        <v>2637</v>
      </c>
      <c r="U923" s="16" t="str">
        <f t="shared" si="208"/>
        <v>236196</v>
      </c>
      <c r="V923" s="174">
        <v>29</v>
      </c>
      <c r="W923" s="175">
        <v>29</v>
      </c>
      <c r="X923" s="264">
        <f t="shared" si="209"/>
        <v>0</v>
      </c>
    </row>
    <row r="924" spans="5:24" x14ac:dyDescent="0.25">
      <c r="E924" s="179" t="s">
        <v>1516</v>
      </c>
      <c r="F924" s="59" t="str">
        <f t="shared" si="203"/>
        <v>228200</v>
      </c>
      <c r="G924" s="180">
        <f t="shared" si="206"/>
        <v>29</v>
      </c>
      <c r="H924" s="59" t="str">
        <f t="shared" si="204"/>
        <v/>
      </c>
      <c r="I924" s="59" t="str">
        <f>IF(H924="ADD",VLOOKUP(F924,'SAP Data'!$A$12:$B$1295,2,FALSE),"")</f>
        <v/>
      </c>
      <c r="J924" s="59"/>
      <c r="K924" s="181">
        <f t="shared" si="205"/>
        <v>29</v>
      </c>
      <c r="L924" s="150" t="s">
        <v>3285</v>
      </c>
      <c r="M924" s="59" t="str">
        <f t="shared" si="207"/>
        <v>N/A - Gets captured under 500171</v>
      </c>
      <c r="N924" s="59" t="str">
        <f t="shared" si="192"/>
        <v>N/A - Gets captured under 500171</v>
      </c>
      <c r="O924" s="59"/>
      <c r="P924" s="59" t="str">
        <f t="shared" si="193"/>
        <v>N/A - Gets captured under 500171</v>
      </c>
      <c r="Q924" s="151" t="str">
        <f>VLOOKUP(L924,'SAP Data'!$A$7:$B$1304,2,FALSE)</f>
        <v>FRAN TAX - BANKS</v>
      </c>
      <c r="S924" s="165" t="s">
        <v>2638</v>
      </c>
      <c r="T924" s="164" t="s">
        <v>2639</v>
      </c>
      <c r="U924" s="16" t="str">
        <f t="shared" si="208"/>
        <v>236197</v>
      </c>
      <c r="V924" s="174">
        <v>29</v>
      </c>
      <c r="W924" s="175">
        <v>29</v>
      </c>
      <c r="X924" s="264">
        <f t="shared" si="209"/>
        <v>0</v>
      </c>
    </row>
    <row r="925" spans="5:24" x14ac:dyDescent="0.25">
      <c r="E925" s="179" t="s">
        <v>1519</v>
      </c>
      <c r="F925" s="59" t="str">
        <f t="shared" si="203"/>
        <v>228400</v>
      </c>
      <c r="G925" s="180">
        <f t="shared" si="206"/>
        <v>5</v>
      </c>
      <c r="H925" s="59" t="str">
        <f t="shared" si="204"/>
        <v/>
      </c>
      <c r="I925" s="59" t="str">
        <f>IF(H925="ADD",VLOOKUP(F925,'SAP Data'!$A$12:$B$1295,2,FALSE),"")</f>
        <v/>
      </c>
      <c r="J925" s="59"/>
      <c r="K925" s="181">
        <f t="shared" si="205"/>
        <v>5</v>
      </c>
      <c r="L925" s="150" t="s">
        <v>3286</v>
      </c>
      <c r="M925" s="59" t="str">
        <f t="shared" si="207"/>
        <v>N/A - Gets captured under 500171</v>
      </c>
      <c r="N925" s="59" t="str">
        <f t="shared" si="192"/>
        <v>N/A - Gets captured under 500171</v>
      </c>
      <c r="O925" s="59"/>
      <c r="P925" s="59" t="str">
        <f t="shared" si="193"/>
        <v>N/A - Gets captured under 500171</v>
      </c>
      <c r="Q925" s="151" t="str">
        <f>VLOOKUP(L925,'SAP Data'!$A$7:$B$1304,2,FALSE)</f>
        <v>FRAN TAX - LINCOLN C</v>
      </c>
      <c r="S925" s="165" t="s">
        <v>2640</v>
      </c>
      <c r="T925" s="164" t="s">
        <v>2641</v>
      </c>
      <c r="U925" s="16" t="str">
        <f t="shared" si="208"/>
        <v>236198</v>
      </c>
      <c r="V925" s="174">
        <v>29</v>
      </c>
      <c r="W925" s="175">
        <v>29</v>
      </c>
      <c r="X925" s="264">
        <f t="shared" si="209"/>
        <v>0</v>
      </c>
    </row>
    <row r="926" spans="5:24" x14ac:dyDescent="0.25">
      <c r="E926" s="179" t="s">
        <v>1522</v>
      </c>
      <c r="F926" s="59" t="str">
        <f t="shared" si="203"/>
        <v>228402</v>
      </c>
      <c r="G926" s="180">
        <f t="shared" si="206"/>
        <v>5</v>
      </c>
      <c r="H926" s="59" t="str">
        <f t="shared" si="204"/>
        <v/>
      </c>
      <c r="I926" s="59" t="str">
        <f>IF(H926="ADD",VLOOKUP(F926,'SAP Data'!$A$12:$B$1295,2,FALSE),"")</f>
        <v/>
      </c>
      <c r="J926" s="59"/>
      <c r="K926" s="181">
        <f t="shared" si="205"/>
        <v>5</v>
      </c>
      <c r="L926" s="150" t="s">
        <v>3287</v>
      </c>
      <c r="M926" s="59" t="str">
        <f t="shared" si="207"/>
        <v>N/A - Gets captured under 500171</v>
      </c>
      <c r="N926" s="59" t="str">
        <f t="shared" si="192"/>
        <v>N/A - Gets captured under 500171</v>
      </c>
      <c r="O926" s="59"/>
      <c r="P926" s="59" t="str">
        <f t="shared" si="193"/>
        <v>N/A - Gets captured under 500171</v>
      </c>
      <c r="Q926" s="151" t="str">
        <f>VLOOKUP(L926,'SAP Data'!$A$7:$B$1304,2,FALSE)</f>
        <v>FRAN TAX - SILETZ</v>
      </c>
      <c r="S926" s="165" t="s">
        <v>2642</v>
      </c>
      <c r="T926" s="164" t="s">
        <v>2643</v>
      </c>
      <c r="U926" s="16" t="str">
        <f t="shared" si="208"/>
        <v>236199</v>
      </c>
      <c r="V926" s="174">
        <v>29</v>
      </c>
      <c r="W926" s="175">
        <v>29</v>
      </c>
      <c r="X926" s="264">
        <f t="shared" si="209"/>
        <v>0</v>
      </c>
    </row>
    <row r="927" spans="5:24" x14ac:dyDescent="0.25">
      <c r="E927" s="179" t="s">
        <v>1525</v>
      </c>
      <c r="F927" s="59" t="str">
        <f t="shared" si="203"/>
        <v>253000</v>
      </c>
      <c r="G927" s="180">
        <f t="shared" si="206"/>
        <v>23</v>
      </c>
      <c r="H927" s="59" t="str">
        <f t="shared" si="204"/>
        <v/>
      </c>
      <c r="I927" s="59" t="str">
        <f>IF(H927="ADD",VLOOKUP(F927,'SAP Data'!$A$12:$B$1295,2,FALSE),"")</f>
        <v/>
      </c>
      <c r="J927" s="59"/>
      <c r="K927" s="181">
        <f t="shared" si="205"/>
        <v>23</v>
      </c>
      <c r="L927" s="150" t="s">
        <v>3288</v>
      </c>
      <c r="M927" s="59" t="str">
        <f t="shared" si="207"/>
        <v>N/A - Gets captured under 500171</v>
      </c>
      <c r="N927" s="59" t="str">
        <f t="shared" si="192"/>
        <v>N/A - Gets captured under 500171</v>
      </c>
      <c r="O927" s="59"/>
      <c r="P927" s="59" t="str">
        <f t="shared" si="193"/>
        <v>N/A - Gets captured under 500171</v>
      </c>
      <c r="Q927" s="151" t="str">
        <f>VLOOKUP(L927,'SAP Data'!$A$7:$B$1304,2,FALSE)</f>
        <v>FRAN TAX - SANDY</v>
      </c>
      <c r="S927" s="165" t="s">
        <v>2644</v>
      </c>
      <c r="T927" s="164" t="s">
        <v>2645</v>
      </c>
      <c r="U927" s="16" t="str">
        <f t="shared" si="208"/>
        <v>236200</v>
      </c>
      <c r="V927" s="174">
        <v>29</v>
      </c>
      <c r="W927" s="175">
        <v>29</v>
      </c>
      <c r="X927" s="264">
        <f t="shared" si="209"/>
        <v>0</v>
      </c>
    </row>
    <row r="928" spans="5:24" x14ac:dyDescent="0.25">
      <c r="E928" s="179" t="s">
        <v>1528</v>
      </c>
      <c r="F928" s="59" t="str">
        <f t="shared" si="203"/>
        <v>253201</v>
      </c>
      <c r="G928" s="180">
        <f t="shared" si="206"/>
        <v>23</v>
      </c>
      <c r="H928" s="59" t="str">
        <f t="shared" si="204"/>
        <v/>
      </c>
      <c r="I928" s="59" t="str">
        <f>IF(H928="ADD",VLOOKUP(F928,'SAP Data'!$A$12:$B$1295,2,FALSE),"")</f>
        <v/>
      </c>
      <c r="J928" s="59"/>
      <c r="K928" s="181">
        <f t="shared" si="205"/>
        <v>23</v>
      </c>
      <c r="L928" s="150" t="s">
        <v>3289</v>
      </c>
      <c r="M928" s="59" t="str">
        <f t="shared" si="207"/>
        <v>N/A - Gets captured under 500171</v>
      </c>
      <c r="N928" s="59" t="str">
        <f t="shared" si="192"/>
        <v>N/A - Gets captured under 500171</v>
      </c>
      <c r="O928" s="59"/>
      <c r="P928" s="59" t="str">
        <f t="shared" si="193"/>
        <v>N/A - Gets captured under 500171</v>
      </c>
      <c r="Q928" s="151" t="str">
        <f>VLOOKUP(L928,'SAP Data'!$A$7:$B$1304,2,FALSE)</f>
        <v>FRAN TAX - CANBY</v>
      </c>
      <c r="S928" s="165" t="s">
        <v>2646</v>
      </c>
      <c r="T928" s="164" t="s">
        <v>2647</v>
      </c>
      <c r="U928" s="16" t="str">
        <f t="shared" si="208"/>
        <v>236213</v>
      </c>
      <c r="V928" s="174">
        <v>29</v>
      </c>
      <c r="W928" s="175">
        <v>29</v>
      </c>
      <c r="X928" s="264">
        <f t="shared" si="209"/>
        <v>0</v>
      </c>
    </row>
    <row r="929" spans="5:24" x14ac:dyDescent="0.25">
      <c r="E929" s="179" t="s">
        <v>1531</v>
      </c>
      <c r="F929" s="59" t="str">
        <f t="shared" si="203"/>
        <v>253205</v>
      </c>
      <c r="G929" s="180">
        <f t="shared" si="206"/>
        <v>23</v>
      </c>
      <c r="H929" s="59" t="str">
        <f t="shared" si="204"/>
        <v/>
      </c>
      <c r="I929" s="59" t="str">
        <f>IF(H929="ADD",VLOOKUP(F929,'SAP Data'!$A$12:$B$1295,2,FALSE),"")</f>
        <v/>
      </c>
      <c r="J929" s="59"/>
      <c r="K929" s="181">
        <f t="shared" si="205"/>
        <v>23</v>
      </c>
      <c r="L929" s="150" t="s">
        <v>3290</v>
      </c>
      <c r="M929" s="59" t="str">
        <f t="shared" si="207"/>
        <v>N/A - Gets captured under 500171</v>
      </c>
      <c r="N929" s="59" t="str">
        <f t="shared" si="192"/>
        <v>N/A - Gets captured under 500171</v>
      </c>
      <c r="O929" s="59"/>
      <c r="P929" s="59" t="str">
        <f t="shared" si="193"/>
        <v>N/A - Gets captured under 500171</v>
      </c>
      <c r="Q929" s="151" t="str">
        <f>VLOOKUP(L929,'SAP Data'!$A$7:$B$1304,2,FALSE)</f>
        <v>FRAN TAX - KING CITY</v>
      </c>
      <c r="S929" s="165" t="s">
        <v>2648</v>
      </c>
      <c r="T929" s="164" t="s">
        <v>2649</v>
      </c>
      <c r="U929" s="16" t="str">
        <f t="shared" si="208"/>
        <v>236214</v>
      </c>
      <c r="V929" s="174">
        <v>29</v>
      </c>
      <c r="W929" s="175">
        <v>29</v>
      </c>
      <c r="X929" s="264">
        <f t="shared" si="209"/>
        <v>0</v>
      </c>
    </row>
    <row r="930" spans="5:24" x14ac:dyDescent="0.25">
      <c r="E930" s="179" t="s">
        <v>1534</v>
      </c>
      <c r="F930" s="59" t="str">
        <f t="shared" si="203"/>
        <v>253700</v>
      </c>
      <c r="G930" s="180">
        <f t="shared" si="206"/>
        <v>16</v>
      </c>
      <c r="H930" s="59" t="str">
        <f t="shared" si="204"/>
        <v/>
      </c>
      <c r="I930" s="59" t="str">
        <f>IF(H930="ADD",VLOOKUP(F930,'SAP Data'!$A$12:$B$1295,2,FALSE),"")</f>
        <v/>
      </c>
      <c r="J930" s="59"/>
      <c r="K930" s="181">
        <f t="shared" si="205"/>
        <v>16</v>
      </c>
      <c r="L930" s="150" t="s">
        <v>3291</v>
      </c>
      <c r="M930" s="59" t="str">
        <f t="shared" si="207"/>
        <v>N/A - Gets captured under 500171</v>
      </c>
      <c r="N930" s="59" t="str">
        <f t="shared" si="192"/>
        <v>N/A - Gets captured under 500171</v>
      </c>
      <c r="O930" s="59"/>
      <c r="P930" s="59" t="str">
        <f t="shared" si="193"/>
        <v>N/A - Gets captured under 500171</v>
      </c>
      <c r="Q930" s="151" t="str">
        <f>VLOOKUP(L930,'SAP Data'!$A$7:$B$1304,2,FALSE)</f>
        <v>FRAN TAX - HAPPY VAL</v>
      </c>
      <c r="S930" s="165" t="s">
        <v>2650</v>
      </c>
      <c r="T930" s="164" t="s">
        <v>2651</v>
      </c>
      <c r="U930" s="16" t="str">
        <f t="shared" si="208"/>
        <v>236215</v>
      </c>
      <c r="V930" s="174">
        <v>29</v>
      </c>
      <c r="W930" s="175">
        <v>29</v>
      </c>
      <c r="X930" s="264">
        <f t="shared" si="209"/>
        <v>0</v>
      </c>
    </row>
    <row r="931" spans="5:24" x14ac:dyDescent="0.25">
      <c r="E931" s="179" t="s">
        <v>1537</v>
      </c>
      <c r="F931" s="59" t="str">
        <f t="shared" si="203"/>
        <v>261001</v>
      </c>
      <c r="G931" s="180">
        <f t="shared" si="206"/>
        <v>29</v>
      </c>
      <c r="H931" s="59" t="str">
        <f t="shared" si="204"/>
        <v/>
      </c>
      <c r="I931" s="59" t="str">
        <f>IF(H931="ADD",VLOOKUP(F931,'SAP Data'!$A$12:$B$1295,2,FALSE),"")</f>
        <v/>
      </c>
      <c r="J931" s="59"/>
      <c r="K931" s="181">
        <f t="shared" si="205"/>
        <v>29</v>
      </c>
      <c r="L931" s="150" t="s">
        <v>3292</v>
      </c>
      <c r="M931" s="59" t="str">
        <f t="shared" si="207"/>
        <v>N/A - Gets captured under 500171</v>
      </c>
      <c r="N931" s="59" t="str">
        <f t="shared" si="192"/>
        <v>N/A - Gets captured under 500171</v>
      </c>
      <c r="O931" s="59"/>
      <c r="P931" s="59" t="str">
        <f t="shared" si="193"/>
        <v>N/A - Gets captured under 500171</v>
      </c>
      <c r="Q931" s="151" t="str">
        <f>VLOOKUP(L931,'SAP Data'!$A$7:$B$1304,2,FALSE)</f>
        <v>FRAN TAX - DURHAM</v>
      </c>
      <c r="S931" s="165" t="s">
        <v>2652</v>
      </c>
      <c r="T931" s="164" t="s">
        <v>2653</v>
      </c>
      <c r="U931" s="16" t="str">
        <f t="shared" si="208"/>
        <v>236217</v>
      </c>
      <c r="V931" s="174">
        <v>29</v>
      </c>
      <c r="W931" s="175">
        <v>29</v>
      </c>
      <c r="X931" s="264">
        <f t="shared" si="209"/>
        <v>0</v>
      </c>
    </row>
    <row r="932" spans="5:24" x14ac:dyDescent="0.25">
      <c r="E932" s="179" t="s">
        <v>1540</v>
      </c>
      <c r="F932" s="59" t="str">
        <f t="shared" si="203"/>
        <v>262001</v>
      </c>
      <c r="G932" s="180">
        <f t="shared" si="206"/>
        <v>29</v>
      </c>
      <c r="H932" s="59" t="str">
        <f t="shared" si="204"/>
        <v/>
      </c>
      <c r="I932" s="59" t="str">
        <f>IF(H932="ADD",VLOOKUP(F932,'SAP Data'!$A$12:$B$1295,2,FALSE),"")</f>
        <v/>
      </c>
      <c r="J932" s="59"/>
      <c r="K932" s="181">
        <f t="shared" si="205"/>
        <v>29</v>
      </c>
      <c r="L932" s="150" t="s">
        <v>3293</v>
      </c>
      <c r="M932" s="59" t="str">
        <f t="shared" si="207"/>
        <v>N/A - Gets captured under 500171</v>
      </c>
      <c r="N932" s="59" t="str">
        <f t="shared" si="192"/>
        <v>N/A - Gets captured under 500171</v>
      </c>
      <c r="O932" s="59"/>
      <c r="P932" s="59" t="str">
        <f t="shared" si="193"/>
        <v>N/A - Gets captured under 500171</v>
      </c>
      <c r="Q932" s="151" t="str">
        <f>VLOOKUP(L932,'SAP Data'!$A$7:$B$1304,2,FALSE)</f>
        <v>FRAN TAX - DUNDEE</v>
      </c>
      <c r="S932" s="165" t="s">
        <v>2654</v>
      </c>
      <c r="T932" s="164" t="s">
        <v>2655</v>
      </c>
      <c r="U932" s="16" t="str">
        <f t="shared" si="208"/>
        <v>236218</v>
      </c>
      <c r="V932" s="174">
        <v>29</v>
      </c>
      <c r="W932" s="175">
        <v>29</v>
      </c>
      <c r="X932" s="264">
        <f t="shared" si="209"/>
        <v>0</v>
      </c>
    </row>
    <row r="933" spans="5:24" x14ac:dyDescent="0.25">
      <c r="E933" s="179" t="s">
        <v>1543</v>
      </c>
      <c r="F933" s="59" t="str">
        <f t="shared" si="203"/>
        <v>262002</v>
      </c>
      <c r="G933" s="180">
        <f t="shared" si="206"/>
        <v>29</v>
      </c>
      <c r="H933" s="59" t="str">
        <f t="shared" si="204"/>
        <v/>
      </c>
      <c r="I933" s="59" t="str">
        <f>IF(H933="ADD",VLOOKUP(F933,'SAP Data'!$A$12:$B$1295,2,FALSE),"")</f>
        <v/>
      </c>
      <c r="J933" s="59"/>
      <c r="K933" s="181">
        <f t="shared" si="205"/>
        <v>29</v>
      </c>
      <c r="L933" s="150" t="s">
        <v>3294</v>
      </c>
      <c r="M933" s="59" t="str">
        <f t="shared" si="207"/>
        <v>N/A - Gets captured under 500171</v>
      </c>
      <c r="N933" s="59" t="str">
        <f t="shared" si="192"/>
        <v>N/A - Gets captured under 500171</v>
      </c>
      <c r="O933" s="59"/>
      <c r="P933" s="59" t="str">
        <f t="shared" si="193"/>
        <v>N/A - Gets captured under 500171</v>
      </c>
      <c r="Q933" s="151" t="str">
        <f>VLOOKUP(L933,'SAP Data'!$A$7:$B$1304,2,FALSE)</f>
        <v>FRAN TAX - MAYWOOD P</v>
      </c>
      <c r="S933" s="165" t="s">
        <v>2656</v>
      </c>
      <c r="T933" s="164" t="s">
        <v>2657</v>
      </c>
      <c r="U933" s="16" t="str">
        <f t="shared" si="208"/>
        <v>236225</v>
      </c>
      <c r="V933" s="174">
        <v>29</v>
      </c>
      <c r="W933" s="175">
        <v>29</v>
      </c>
      <c r="X933" s="264">
        <f t="shared" si="209"/>
        <v>0</v>
      </c>
    </row>
    <row r="934" spans="5:24" x14ac:dyDescent="0.25">
      <c r="E934" s="179" t="s">
        <v>1546</v>
      </c>
      <c r="F934" s="59" t="str">
        <f t="shared" si="203"/>
        <v>262003</v>
      </c>
      <c r="G934" s="180">
        <f t="shared" si="206"/>
        <v>29</v>
      </c>
      <c r="H934" s="59" t="str">
        <f t="shared" si="204"/>
        <v/>
      </c>
      <c r="I934" s="59" t="str">
        <f>IF(H934="ADD",VLOOKUP(F934,'SAP Data'!$A$12:$B$1295,2,FALSE),"")</f>
        <v/>
      </c>
      <c r="J934" s="59"/>
      <c r="K934" s="181">
        <f t="shared" si="205"/>
        <v>29</v>
      </c>
      <c r="L934" s="150" t="s">
        <v>3295</v>
      </c>
      <c r="M934" s="59" t="str">
        <f t="shared" si="207"/>
        <v>N/A - Gets captured under 500171</v>
      </c>
      <c r="N934" s="59" t="str">
        <f t="shared" si="192"/>
        <v>N/A - Gets captured under 500171</v>
      </c>
      <c r="O934" s="59"/>
      <c r="P934" s="59" t="str">
        <f t="shared" si="193"/>
        <v>N/A - Gets captured under 500171</v>
      </c>
      <c r="Q934" s="151" t="str">
        <f>VLOOKUP(L934,'SAP Data'!$A$7:$B$1304,2,FALSE)</f>
        <v>FRAN TAX - WILSONVIL</v>
      </c>
      <c r="S934" s="165" t="s">
        <v>2658</v>
      </c>
      <c r="T934" s="164" t="s">
        <v>2659</v>
      </c>
      <c r="U934" s="16" t="str">
        <f t="shared" si="208"/>
        <v>236226</v>
      </c>
      <c r="V934" s="174">
        <v>29</v>
      </c>
      <c r="W934" s="175">
        <v>29</v>
      </c>
      <c r="X934" s="264">
        <f t="shared" si="209"/>
        <v>0</v>
      </c>
    </row>
    <row r="935" spans="5:24" x14ac:dyDescent="0.25">
      <c r="E935" s="179" t="s">
        <v>1549</v>
      </c>
      <c r="F935" s="59" t="str">
        <f t="shared" si="203"/>
        <v>262004</v>
      </c>
      <c r="G935" s="180">
        <f t="shared" si="206"/>
        <v>29</v>
      </c>
      <c r="H935" s="59" t="str">
        <f t="shared" si="204"/>
        <v/>
      </c>
      <c r="I935" s="59" t="str">
        <f>IF(H935="ADD",VLOOKUP(F935,'SAP Data'!$A$12:$B$1295,2,FALSE),"")</f>
        <v/>
      </c>
      <c r="J935" s="59"/>
      <c r="K935" s="181">
        <f t="shared" si="205"/>
        <v>29</v>
      </c>
      <c r="L935" s="150" t="s">
        <v>3296</v>
      </c>
      <c r="M935" s="59" t="str">
        <f t="shared" si="207"/>
        <v>N/A - Gets captured under 500171</v>
      </c>
      <c r="N935" s="59" t="str">
        <f t="shared" si="192"/>
        <v>N/A - Gets captured under 500171</v>
      </c>
      <c r="O935" s="59"/>
      <c r="P935" s="59" t="str">
        <f t="shared" si="193"/>
        <v>N/A - Gets captured under 500171</v>
      </c>
      <c r="Q935" s="151" t="str">
        <f>VLOOKUP(L935,'SAP Data'!$A$7:$B$1304,2,FALSE)</f>
        <v>FRAN TAX - JOHNSON C</v>
      </c>
      <c r="S935" s="165" t="s">
        <v>2660</v>
      </c>
      <c r="T935" s="164" t="s">
        <v>2661</v>
      </c>
      <c r="U935" s="16" t="str">
        <f t="shared" si="208"/>
        <v>236229</v>
      </c>
      <c r="V935" s="174">
        <v>29</v>
      </c>
      <c r="W935" s="175">
        <v>29</v>
      </c>
      <c r="X935" s="264">
        <f t="shared" si="209"/>
        <v>0</v>
      </c>
    </row>
    <row r="936" spans="5:24" x14ac:dyDescent="0.25">
      <c r="E936" s="179" t="s">
        <v>1552</v>
      </c>
      <c r="F936" s="59" t="str">
        <f t="shared" si="203"/>
        <v>262140</v>
      </c>
      <c r="G936" s="180">
        <f t="shared" si="206"/>
        <v>23</v>
      </c>
      <c r="H936" s="59" t="str">
        <f t="shared" si="204"/>
        <v/>
      </c>
      <c r="I936" s="59" t="str">
        <f>IF(H936="ADD",VLOOKUP(F936,'SAP Data'!$A$12:$B$1295,2,FALSE),"")</f>
        <v/>
      </c>
      <c r="J936" s="59"/>
      <c r="K936" s="181">
        <f t="shared" si="205"/>
        <v>23</v>
      </c>
      <c r="L936" s="150" t="s">
        <v>3297</v>
      </c>
      <c r="M936" s="59" t="str">
        <f t="shared" si="207"/>
        <v>N/A - Gets captured under 500171</v>
      </c>
      <c r="N936" s="59" t="str">
        <f t="shared" si="192"/>
        <v>N/A - Gets captured under 500171</v>
      </c>
      <c r="O936" s="59"/>
      <c r="P936" s="59" t="str">
        <f t="shared" si="193"/>
        <v>N/A - Gets captured under 500171</v>
      </c>
      <c r="Q936" s="151" t="str">
        <f>VLOOKUP(L936,'SAP Data'!$A$7:$B$1304,2,FALSE)</f>
        <v>FRAN TAX - RIVERGROV</v>
      </c>
      <c r="S936" s="165" t="s">
        <v>2662</v>
      </c>
      <c r="T936" s="164" t="s">
        <v>2663</v>
      </c>
      <c r="U936" s="16" t="str">
        <f t="shared" si="208"/>
        <v>236230</v>
      </c>
      <c r="V936" s="174">
        <v>29</v>
      </c>
      <c r="W936" s="175">
        <v>29</v>
      </c>
      <c r="X936" s="264">
        <f t="shared" si="209"/>
        <v>0</v>
      </c>
    </row>
    <row r="937" spans="5:24" x14ac:dyDescent="0.25">
      <c r="E937" s="179" t="s">
        <v>1555</v>
      </c>
      <c r="F937" s="59" t="str">
        <f t="shared" si="203"/>
        <v>262142</v>
      </c>
      <c r="G937" s="180">
        <f t="shared" si="206"/>
        <v>23</v>
      </c>
      <c r="H937" s="59" t="str">
        <f t="shared" si="204"/>
        <v/>
      </c>
      <c r="I937" s="59" t="str">
        <f>IF(H937="ADD",VLOOKUP(F937,'SAP Data'!$A$12:$B$1295,2,FALSE),"")</f>
        <v/>
      </c>
      <c r="J937" s="59"/>
      <c r="K937" s="181">
        <f t="shared" si="205"/>
        <v>23</v>
      </c>
      <c r="L937" s="150" t="s">
        <v>3298</v>
      </c>
      <c r="M937" s="59" t="str">
        <f t="shared" si="207"/>
        <v>N/A - Gets captured under 500171</v>
      </c>
      <c r="N937" s="59" t="str">
        <f t="shared" si="192"/>
        <v>N/A - Gets captured under 500171</v>
      </c>
      <c r="O937" s="59"/>
      <c r="P937" s="59" t="str">
        <f t="shared" si="193"/>
        <v>N/A - Gets captured under 500171</v>
      </c>
      <c r="Q937" s="151" t="str">
        <f>VLOOKUP(L937,'SAP Data'!$A$7:$B$1304,2,FALSE)</f>
        <v>FRAN TAX - TANGENT</v>
      </c>
      <c r="S937" s="165" t="s">
        <v>2664</v>
      </c>
      <c r="T937" s="164" t="s">
        <v>2665</v>
      </c>
      <c r="U937" s="16" t="str">
        <f t="shared" si="208"/>
        <v>236232</v>
      </c>
      <c r="V937" s="174">
        <v>29</v>
      </c>
      <c r="W937" s="175">
        <v>29</v>
      </c>
      <c r="X937" s="264">
        <f t="shared" si="209"/>
        <v>0</v>
      </c>
    </row>
    <row r="938" spans="5:24" x14ac:dyDescent="0.25">
      <c r="E938" s="179" t="s">
        <v>1558</v>
      </c>
      <c r="F938" s="59" t="str">
        <f t="shared" si="203"/>
        <v>262143</v>
      </c>
      <c r="G938" s="180">
        <f t="shared" si="206"/>
        <v>23</v>
      </c>
      <c r="H938" s="59" t="str">
        <f t="shared" si="204"/>
        <v/>
      </c>
      <c r="I938" s="59" t="str">
        <f>IF(H938="ADD",VLOOKUP(F938,'SAP Data'!$A$12:$B$1295,2,FALSE),"")</f>
        <v/>
      </c>
      <c r="J938" s="59"/>
      <c r="K938" s="181">
        <f t="shared" si="205"/>
        <v>23</v>
      </c>
      <c r="L938" s="150" t="s">
        <v>3299</v>
      </c>
      <c r="M938" s="59" t="str">
        <f t="shared" si="207"/>
        <v>N/A - Gets captured under 500171</v>
      </c>
      <c r="N938" s="59" t="str">
        <f t="shared" si="192"/>
        <v>N/A - Gets captured under 500171</v>
      </c>
      <c r="O938" s="59"/>
      <c r="P938" s="59" t="str">
        <f t="shared" si="193"/>
        <v>N/A - Gets captured under 500171</v>
      </c>
      <c r="Q938" s="151" t="str">
        <f>VLOOKUP(L938,'SAP Data'!$A$7:$B$1304,2,FALSE)</f>
        <v>FRAN TAX - DEPOE BAY</v>
      </c>
      <c r="S938" s="165" t="s">
        <v>2666</v>
      </c>
      <c r="T938" s="164" t="s">
        <v>2667</v>
      </c>
      <c r="U938" s="16" t="str">
        <f t="shared" si="208"/>
        <v>236995</v>
      </c>
      <c r="V938" s="174">
        <v>29</v>
      </c>
      <c r="W938" s="175">
        <v>29</v>
      </c>
      <c r="X938" s="264">
        <f t="shared" si="209"/>
        <v>0</v>
      </c>
    </row>
    <row r="939" spans="5:24" x14ac:dyDescent="0.25">
      <c r="E939" s="179" t="s">
        <v>1561</v>
      </c>
      <c r="F939" s="59" t="str">
        <f t="shared" si="203"/>
        <v>262144</v>
      </c>
      <c r="G939" s="180">
        <f t="shared" si="206"/>
        <v>23</v>
      </c>
      <c r="H939" s="59" t="str">
        <f t="shared" si="204"/>
        <v/>
      </c>
      <c r="I939" s="59" t="str">
        <f>IF(H939="ADD",VLOOKUP(F939,'SAP Data'!$A$12:$B$1295,2,FALSE),"")</f>
        <v/>
      </c>
      <c r="J939" s="59"/>
      <c r="K939" s="181">
        <f t="shared" si="205"/>
        <v>23</v>
      </c>
      <c r="L939" s="150" t="s">
        <v>3300</v>
      </c>
      <c r="M939" s="59" t="str">
        <f t="shared" si="207"/>
        <v>N/A - Gets captured under 500171</v>
      </c>
      <c r="N939" s="59" t="str">
        <f t="shared" ref="N939:N1008" si="210">IFERROR(M939,"ADD")</f>
        <v>N/A - Gets captured under 500171</v>
      </c>
      <c r="O939" s="59"/>
      <c r="P939" s="59" t="str">
        <f t="shared" ref="P939:P1008" si="211">IF(O939&gt;0,O939,N939)</f>
        <v>N/A - Gets captured under 500171</v>
      </c>
      <c r="Q939" s="151" t="str">
        <f>VLOOKUP(L939,'SAP Data'!$A$7:$B$1304,2,FALSE)</f>
        <v>FRAN TAX - MILLERSBU</v>
      </c>
      <c r="S939" s="165" t="s">
        <v>2668</v>
      </c>
      <c r="T939" s="164" t="s">
        <v>2669</v>
      </c>
      <c r="U939" s="16" t="str">
        <f t="shared" si="208"/>
        <v>236998</v>
      </c>
      <c r="V939" s="174">
        <v>29</v>
      </c>
      <c r="W939" s="175">
        <v>29</v>
      </c>
      <c r="X939" s="264">
        <f t="shared" si="209"/>
        <v>0</v>
      </c>
    </row>
    <row r="940" spans="5:24" x14ac:dyDescent="0.25">
      <c r="E940" s="179" t="s">
        <v>1564</v>
      </c>
      <c r="F940" s="59" t="str">
        <f t="shared" si="203"/>
        <v>262145</v>
      </c>
      <c r="G940" s="180">
        <f t="shared" si="206"/>
        <v>23</v>
      </c>
      <c r="H940" s="59" t="str">
        <f t="shared" si="204"/>
        <v/>
      </c>
      <c r="I940" s="59" t="str">
        <f>IF(H940="ADD",VLOOKUP(F940,'SAP Data'!$A$12:$B$1295,2,FALSE),"")</f>
        <v/>
      </c>
      <c r="J940" s="59"/>
      <c r="K940" s="181">
        <f t="shared" si="205"/>
        <v>23</v>
      </c>
      <c r="L940" s="150" t="s">
        <v>3301</v>
      </c>
      <c r="M940" s="59" t="str">
        <f t="shared" si="207"/>
        <v>N/A - Gets captured under 500171</v>
      </c>
      <c r="N940" s="59" t="str">
        <f t="shared" si="210"/>
        <v>N/A - Gets captured under 500171</v>
      </c>
      <c r="O940" s="59"/>
      <c r="P940" s="59" t="str">
        <f t="shared" si="211"/>
        <v>N/A - Gets captured under 500171</v>
      </c>
      <c r="Q940" s="151" t="str">
        <f>VLOOKUP(L940,'SAP Data'!$A$7:$B$1304,2,FALSE)</f>
        <v>FRAN TAX - ADAIR VIL</v>
      </c>
      <c r="S940" s="165" t="s">
        <v>2670</v>
      </c>
      <c r="T940" s="164" t="s">
        <v>2671</v>
      </c>
      <c r="U940" s="16" t="str">
        <f t="shared" si="208"/>
        <v>236999</v>
      </c>
      <c r="V940" s="174">
        <v>29</v>
      </c>
      <c r="W940" s="175">
        <v>29</v>
      </c>
      <c r="X940" s="264">
        <f t="shared" si="209"/>
        <v>0</v>
      </c>
    </row>
    <row r="941" spans="5:24" x14ac:dyDescent="0.25">
      <c r="E941" s="179" t="s">
        <v>1567</v>
      </c>
      <c r="F941" s="59" t="str">
        <f t="shared" si="203"/>
        <v>262146</v>
      </c>
      <c r="G941" s="180">
        <f t="shared" si="206"/>
        <v>23</v>
      </c>
      <c r="H941" s="59" t="str">
        <f t="shared" si="204"/>
        <v/>
      </c>
      <c r="I941" s="59" t="str">
        <f>IF(H941="ADD",VLOOKUP(F941,'SAP Data'!$A$12:$B$1295,2,FALSE),"")</f>
        <v/>
      </c>
      <c r="J941" s="59"/>
      <c r="K941" s="181">
        <f t="shared" si="205"/>
        <v>23</v>
      </c>
      <c r="L941" s="150" t="s">
        <v>3302</v>
      </c>
      <c r="M941" s="59" t="str">
        <f t="shared" si="207"/>
        <v>N/A - Gets captured under 500171</v>
      </c>
      <c r="N941" s="59" t="str">
        <f t="shared" si="210"/>
        <v>N/A - Gets captured under 500171</v>
      </c>
      <c r="O941" s="59"/>
      <c r="P941" s="59" t="str">
        <f t="shared" si="211"/>
        <v>N/A - Gets captured under 500171</v>
      </c>
      <c r="Q941" s="151" t="str">
        <f>VLOOKUP(L941,'SAP Data'!$A$7:$B$1304,2,FALSE)</f>
        <v>FRAN TAX - KEIZER</v>
      </c>
      <c r="S941" s="165" t="s">
        <v>1210</v>
      </c>
      <c r="T941" s="164">
        <v>500172</v>
      </c>
      <c r="U941" s="16" t="str">
        <f t="shared" si="208"/>
        <v/>
      </c>
      <c r="V941" s="174" t="s">
        <v>3741</v>
      </c>
      <c r="W941" s="175" t="s">
        <v>3741</v>
      </c>
      <c r="X941" s="264" t="e">
        <f t="shared" si="209"/>
        <v>#N/A</v>
      </c>
    </row>
    <row r="942" spans="5:24" x14ac:dyDescent="0.25">
      <c r="E942" s="179" t="s">
        <v>1570</v>
      </c>
      <c r="F942" s="59" t="str">
        <f t="shared" si="203"/>
        <v>262147</v>
      </c>
      <c r="G942" s="180">
        <f t="shared" si="206"/>
        <v>23</v>
      </c>
      <c r="H942" s="59" t="str">
        <f t="shared" si="204"/>
        <v/>
      </c>
      <c r="I942" s="59" t="str">
        <f>IF(H942="ADD",VLOOKUP(F942,'SAP Data'!$A$12:$B$1295,2,FALSE),"")</f>
        <v/>
      </c>
      <c r="J942" s="59"/>
      <c r="K942" s="181">
        <f t="shared" si="205"/>
        <v>23</v>
      </c>
      <c r="L942" s="150" t="s">
        <v>3303</v>
      </c>
      <c r="M942" s="59" t="str">
        <f t="shared" si="207"/>
        <v>N/A - Gets captured under 500171</v>
      </c>
      <c r="N942" s="59" t="str">
        <f t="shared" si="210"/>
        <v>N/A - Gets captured under 500171</v>
      </c>
      <c r="O942" s="59"/>
      <c r="P942" s="59" t="str">
        <f t="shared" si="211"/>
        <v>N/A - Gets captured under 500171</v>
      </c>
      <c r="Q942" s="151" t="str">
        <f>VLOOKUP(L942,'SAP Data'!$A$7:$B$1304,2,FALSE)</f>
        <v>FRAN TAX - LAFAYETTE</v>
      </c>
      <c r="S942" s="165" t="s">
        <v>1212</v>
      </c>
      <c r="T942" s="164" t="s">
        <v>2672</v>
      </c>
      <c r="U942" s="16" t="str">
        <f t="shared" si="208"/>
        <v>237026</v>
      </c>
      <c r="V942" s="174">
        <v>29</v>
      </c>
      <c r="W942" s="175">
        <v>29</v>
      </c>
      <c r="X942" s="264">
        <f t="shared" si="209"/>
        <v>0</v>
      </c>
    </row>
    <row r="943" spans="5:24" x14ac:dyDescent="0.25">
      <c r="E943" s="179" t="s">
        <v>1573</v>
      </c>
      <c r="F943" s="59" t="str">
        <f t="shared" si="203"/>
        <v>262148</v>
      </c>
      <c r="G943" s="180">
        <f t="shared" si="206"/>
        <v>23</v>
      </c>
      <c r="H943" s="59" t="str">
        <f t="shared" si="204"/>
        <v/>
      </c>
      <c r="I943" s="59" t="str">
        <f>IF(H943="ADD",VLOOKUP(F943,'SAP Data'!$A$12:$B$1295,2,FALSE),"")</f>
        <v/>
      </c>
      <c r="J943" s="59"/>
      <c r="K943" s="181">
        <f t="shared" si="205"/>
        <v>23</v>
      </c>
      <c r="L943" s="150" t="s">
        <v>3304</v>
      </c>
      <c r="M943" s="59" t="str">
        <f t="shared" si="207"/>
        <v>N/A - Gets captured under 500171</v>
      </c>
      <c r="N943" s="59" t="str">
        <f t="shared" si="210"/>
        <v>N/A - Gets captured under 500171</v>
      </c>
      <c r="O943" s="59"/>
      <c r="P943" s="59" t="str">
        <f t="shared" si="211"/>
        <v>N/A - Gets captured under 500171</v>
      </c>
      <c r="Q943" s="151" t="str">
        <f>VLOOKUP(L943,'SAP Data'!$A$7:$B$1304,2,FALSE)</f>
        <v>FRAN TAX - CANNON BE</v>
      </c>
      <c r="S943" s="165" t="s">
        <v>1214</v>
      </c>
      <c r="T943" s="164" t="s">
        <v>2673</v>
      </c>
      <c r="U943" s="16" t="str">
        <f t="shared" si="208"/>
        <v>237032</v>
      </c>
      <c r="V943" s="174">
        <v>29</v>
      </c>
      <c r="W943" s="175">
        <v>29</v>
      </c>
      <c r="X943" s="264">
        <f t="shared" si="209"/>
        <v>0</v>
      </c>
    </row>
    <row r="944" spans="5:24" x14ac:dyDescent="0.25">
      <c r="E944" s="179" t="s">
        <v>1576</v>
      </c>
      <c r="F944" s="59" t="str">
        <f t="shared" si="203"/>
        <v>262149</v>
      </c>
      <c r="G944" s="180">
        <f t="shared" si="206"/>
        <v>23</v>
      </c>
      <c r="H944" s="59" t="str">
        <f t="shared" si="204"/>
        <v/>
      </c>
      <c r="I944" s="59" t="str">
        <f>IF(H944="ADD",VLOOKUP(F944,'SAP Data'!$A$12:$B$1295,2,FALSE),"")</f>
        <v/>
      </c>
      <c r="J944" s="59"/>
      <c r="K944" s="181">
        <f t="shared" si="205"/>
        <v>23</v>
      </c>
      <c r="L944" s="150" t="s">
        <v>3305</v>
      </c>
      <c r="M944" s="59" t="str">
        <f t="shared" si="207"/>
        <v>N/A - Gets captured under 500171</v>
      </c>
      <c r="N944" s="59" t="str">
        <f t="shared" si="210"/>
        <v>N/A - Gets captured under 500171</v>
      </c>
      <c r="O944" s="59"/>
      <c r="P944" s="59" t="str">
        <f t="shared" si="211"/>
        <v>N/A - Gets captured under 500171</v>
      </c>
      <c r="Q944" s="151" t="str">
        <f>VLOOKUP(L944,'SAP Data'!$A$7:$B$1304,2,FALSE)</f>
        <v>FRAN TAX - VERNONIA</v>
      </c>
      <c r="S944" s="165" t="s">
        <v>1216</v>
      </c>
      <c r="T944" s="164" t="s">
        <v>2674</v>
      </c>
      <c r="U944" s="16" t="str">
        <f t="shared" si="208"/>
        <v>237072</v>
      </c>
      <c r="V944" s="174">
        <v>29</v>
      </c>
      <c r="W944" s="175">
        <v>29</v>
      </c>
      <c r="X944" s="264">
        <f t="shared" si="209"/>
        <v>0</v>
      </c>
    </row>
    <row r="945" spans="5:24" x14ac:dyDescent="0.25">
      <c r="E945" s="179" t="s">
        <v>1579</v>
      </c>
      <c r="F945" s="59" t="str">
        <f t="shared" si="203"/>
        <v>262150</v>
      </c>
      <c r="G945" s="180">
        <f t="shared" si="206"/>
        <v>23</v>
      </c>
      <c r="H945" s="59" t="str">
        <f t="shared" si="204"/>
        <v/>
      </c>
      <c r="I945" s="59" t="str">
        <f>IF(H945="ADD",VLOOKUP(F945,'SAP Data'!$A$12:$B$1295,2,FALSE),"")</f>
        <v/>
      </c>
      <c r="J945" s="59"/>
      <c r="K945" s="181">
        <f t="shared" si="205"/>
        <v>23</v>
      </c>
      <c r="L945" s="150" t="s">
        <v>3306</v>
      </c>
      <c r="M945" s="59" t="str">
        <f t="shared" si="207"/>
        <v>N/A - Gets captured under 500171</v>
      </c>
      <c r="N945" s="59" t="str">
        <f t="shared" si="210"/>
        <v>N/A - Gets captured under 500171</v>
      </c>
      <c r="O945" s="59"/>
      <c r="P945" s="59" t="str">
        <f t="shared" si="211"/>
        <v>N/A - Gets captured under 500171</v>
      </c>
      <c r="Q945" s="151" t="str">
        <f>VLOOKUP(L945,'SAP Data'!$A$7:$B$1304,2,FALSE)</f>
        <v>FRAN TAX - COOS BAY</v>
      </c>
      <c r="S945" s="165" t="s">
        <v>1218</v>
      </c>
      <c r="T945" s="164" t="s">
        <v>2675</v>
      </c>
      <c r="U945" s="16" t="str">
        <f t="shared" si="208"/>
        <v>237073</v>
      </c>
      <c r="V945" s="174">
        <v>29</v>
      </c>
      <c r="W945" s="175">
        <v>29</v>
      </c>
      <c r="X945" s="264">
        <f t="shared" si="209"/>
        <v>0</v>
      </c>
    </row>
    <row r="946" spans="5:24" x14ac:dyDescent="0.25">
      <c r="E946" s="179" t="s">
        <v>1582</v>
      </c>
      <c r="F946" s="59" t="str">
        <f t="shared" si="203"/>
        <v>262151</v>
      </c>
      <c r="G946" s="180">
        <f t="shared" si="206"/>
        <v>23</v>
      </c>
      <c r="H946" s="59" t="str">
        <f t="shared" si="204"/>
        <v/>
      </c>
      <c r="I946" s="59" t="str">
        <f>IF(H946="ADD",VLOOKUP(F946,'SAP Data'!$A$12:$B$1295,2,FALSE),"")</f>
        <v/>
      </c>
      <c r="J946" s="59"/>
      <c r="K946" s="181">
        <f t="shared" si="205"/>
        <v>23</v>
      </c>
      <c r="L946" s="150" t="s">
        <v>3307</v>
      </c>
      <c r="M946" s="59" t="str">
        <f t="shared" si="207"/>
        <v>N/A - Gets captured under 500171</v>
      </c>
      <c r="N946" s="59" t="str">
        <f t="shared" si="210"/>
        <v>N/A - Gets captured under 500171</v>
      </c>
      <c r="O946" s="59"/>
      <c r="P946" s="59" t="str">
        <f t="shared" si="211"/>
        <v>N/A - Gets captured under 500171</v>
      </c>
      <c r="Q946" s="151" t="str">
        <f>VLOOKUP(L946,'SAP Data'!$A$7:$B$1304,2,FALSE)</f>
        <v>FRAN TAX - NORTH BEN</v>
      </c>
      <c r="S946" s="165" t="s">
        <v>1220</v>
      </c>
      <c r="T946" s="164" t="s">
        <v>2676</v>
      </c>
      <c r="U946" s="16" t="str">
        <f t="shared" si="208"/>
        <v>237074</v>
      </c>
      <c r="V946" s="174">
        <v>29</v>
      </c>
      <c r="W946" s="175">
        <v>29</v>
      </c>
      <c r="X946" s="264">
        <f t="shared" si="209"/>
        <v>0</v>
      </c>
    </row>
    <row r="947" spans="5:24" x14ac:dyDescent="0.25">
      <c r="E947" s="179" t="s">
        <v>1585</v>
      </c>
      <c r="F947" s="59" t="str">
        <f t="shared" si="203"/>
        <v>262152</v>
      </c>
      <c r="G947" s="180">
        <f t="shared" si="206"/>
        <v>23</v>
      </c>
      <c r="H947" s="59" t="str">
        <f t="shared" si="204"/>
        <v/>
      </c>
      <c r="I947" s="59" t="str">
        <f>IF(H947="ADD",VLOOKUP(F947,'SAP Data'!$A$12:$B$1295,2,FALSE),"")</f>
        <v/>
      </c>
      <c r="J947" s="59"/>
      <c r="K947" s="181">
        <f t="shared" si="205"/>
        <v>23</v>
      </c>
      <c r="L947" s="150" t="s">
        <v>3308</v>
      </c>
      <c r="M947" s="59" t="str">
        <f t="shared" si="207"/>
        <v>N/A - Gets captured under 500171</v>
      </c>
      <c r="N947" s="59" t="str">
        <f t="shared" si="210"/>
        <v>N/A - Gets captured under 500171</v>
      </c>
      <c r="O947" s="59"/>
      <c r="P947" s="59" t="str">
        <f t="shared" si="211"/>
        <v>N/A - Gets captured under 500171</v>
      </c>
      <c r="Q947" s="151" t="str">
        <f>VLOOKUP(L947,'SAP Data'!$A$7:$B$1304,2,FALSE)</f>
        <v>FRAN TAX - MYRTLE PO</v>
      </c>
      <c r="S947" s="165" t="s">
        <v>1222</v>
      </c>
      <c r="T947" s="164" t="s">
        <v>2677</v>
      </c>
      <c r="U947" s="16" t="str">
        <f t="shared" si="208"/>
        <v>237075</v>
      </c>
      <c r="V947" s="174">
        <v>29</v>
      </c>
      <c r="W947" s="175">
        <v>29</v>
      </c>
      <c r="X947" s="264">
        <f t="shared" si="209"/>
        <v>0</v>
      </c>
    </row>
    <row r="948" spans="5:24" x14ac:dyDescent="0.25">
      <c r="E948" s="179" t="s">
        <v>1588</v>
      </c>
      <c r="F948" s="59" t="str">
        <f t="shared" si="203"/>
        <v>262153</v>
      </c>
      <c r="G948" s="180">
        <f t="shared" si="206"/>
        <v>23</v>
      </c>
      <c r="H948" s="59" t="str">
        <f t="shared" si="204"/>
        <v/>
      </c>
      <c r="I948" s="59" t="str">
        <f>IF(H948="ADD",VLOOKUP(F948,'SAP Data'!$A$12:$B$1295,2,FALSE),"")</f>
        <v/>
      </c>
      <c r="J948" s="59"/>
      <c r="K948" s="181">
        <f t="shared" si="205"/>
        <v>23</v>
      </c>
      <c r="L948" s="150" t="s">
        <v>3309</v>
      </c>
      <c r="M948" s="59" t="str">
        <f t="shared" si="207"/>
        <v>N/A - Gets captured under 500171</v>
      </c>
      <c r="N948" s="59" t="str">
        <f t="shared" si="210"/>
        <v>N/A - Gets captured under 500171</v>
      </c>
      <c r="O948" s="59"/>
      <c r="P948" s="59" t="str">
        <f t="shared" si="211"/>
        <v>N/A - Gets captured under 500171</v>
      </c>
      <c r="Q948" s="151" t="str">
        <f>VLOOKUP(L948,'SAP Data'!$A$7:$B$1304,2,FALSE)</f>
        <v>FRAN TAX - COQUILLE</v>
      </c>
      <c r="S948" s="165" t="s">
        <v>1224</v>
      </c>
      <c r="T948" s="164" t="s">
        <v>2678</v>
      </c>
      <c r="U948" s="16" t="str">
        <f t="shared" si="208"/>
        <v>237076</v>
      </c>
      <c r="V948" s="174">
        <v>29</v>
      </c>
      <c r="W948" s="175">
        <v>29</v>
      </c>
      <c r="X948" s="264">
        <f t="shared" si="209"/>
        <v>0</v>
      </c>
    </row>
    <row r="949" spans="5:24" x14ac:dyDescent="0.25">
      <c r="E949" s="179" t="s">
        <v>1591</v>
      </c>
      <c r="F949" s="59" t="str">
        <f t="shared" si="203"/>
        <v>262154</v>
      </c>
      <c r="G949" s="180">
        <f t="shared" si="206"/>
        <v>23</v>
      </c>
      <c r="H949" s="59" t="str">
        <f t="shared" si="204"/>
        <v/>
      </c>
      <c r="I949" s="59" t="str">
        <f>IF(H949="ADD",VLOOKUP(F949,'SAP Data'!$A$12:$B$1295,2,FALSE),"")</f>
        <v/>
      </c>
      <c r="J949" s="59"/>
      <c r="K949" s="181">
        <f t="shared" si="205"/>
        <v>23</v>
      </c>
      <c r="L949" s="150" t="s">
        <v>3310</v>
      </c>
      <c r="M949" s="59" t="str">
        <f t="shared" si="207"/>
        <v>N/A - Gets captured under 500171</v>
      </c>
      <c r="N949" s="59" t="str">
        <f t="shared" si="210"/>
        <v>N/A - Gets captured under 500171</v>
      </c>
      <c r="O949" s="59"/>
      <c r="P949" s="59" t="str">
        <f t="shared" si="211"/>
        <v>N/A - Gets captured under 500171</v>
      </c>
      <c r="Q949" s="151" t="str">
        <f>VLOOKUP(L949,'SAP Data'!$A$7:$B$1304,2,FALSE)</f>
        <v>FRAN TAX - DAMASCUS</v>
      </c>
      <c r="S949" s="165" t="s">
        <v>1224</v>
      </c>
      <c r="T949" s="164" t="s">
        <v>2679</v>
      </c>
      <c r="U949" s="16" t="str">
        <f t="shared" si="208"/>
        <v>237078</v>
      </c>
      <c r="V949" s="174">
        <v>29</v>
      </c>
      <c r="W949" s="175">
        <v>29</v>
      </c>
      <c r="X949" s="264">
        <f t="shared" si="209"/>
        <v>0</v>
      </c>
    </row>
    <row r="950" spans="5:24" x14ac:dyDescent="0.25">
      <c r="E950" s="179" t="s">
        <v>1594</v>
      </c>
      <c r="F950" s="59" t="str">
        <f t="shared" si="203"/>
        <v>262155</v>
      </c>
      <c r="G950" s="180">
        <f t="shared" si="206"/>
        <v>23</v>
      </c>
      <c r="H950" s="59" t="str">
        <f t="shared" si="204"/>
        <v/>
      </c>
      <c r="I950" s="59" t="str">
        <f>IF(H950="ADD",VLOOKUP(F950,'SAP Data'!$A$12:$B$1295,2,FALSE),"")</f>
        <v/>
      </c>
      <c r="J950" s="59"/>
      <c r="K950" s="181">
        <f t="shared" si="205"/>
        <v>23</v>
      </c>
      <c r="L950" s="150" t="s">
        <v>3311</v>
      </c>
      <c r="M950" s="59" t="str">
        <f t="shared" si="207"/>
        <v>N/A - Gets captured under 500171</v>
      </c>
      <c r="N950" s="59" t="str">
        <f t="shared" si="210"/>
        <v>N/A - Gets captured under 500171</v>
      </c>
      <c r="O950" s="59"/>
      <c r="P950" s="59" t="str">
        <f t="shared" si="211"/>
        <v>N/A - Gets captured under 500171</v>
      </c>
      <c r="Q950" s="151" t="str">
        <f>VLOOKUP(L950,'SAP Data'!$A$7:$B$1304,2,FALSE)</f>
        <v>WASH EXCISE TAX PYMN</v>
      </c>
      <c r="S950" s="165" t="s">
        <v>1227</v>
      </c>
      <c r="T950" s="164" t="s">
        <v>2680</v>
      </c>
      <c r="U950" s="16" t="str">
        <f t="shared" si="208"/>
        <v>237079</v>
      </c>
      <c r="V950" s="174">
        <v>29</v>
      </c>
      <c r="W950" s="175">
        <v>29</v>
      </c>
      <c r="X950" s="264">
        <f t="shared" si="209"/>
        <v>0</v>
      </c>
    </row>
    <row r="951" spans="5:24" x14ac:dyDescent="0.25">
      <c r="E951" s="179" t="s">
        <v>1597</v>
      </c>
      <c r="F951" s="59" t="str">
        <f t="shared" si="203"/>
        <v>262156</v>
      </c>
      <c r="G951" s="180">
        <f t="shared" si="206"/>
        <v>23</v>
      </c>
      <c r="H951" s="59" t="str">
        <f t="shared" si="204"/>
        <v/>
      </c>
      <c r="I951" s="59" t="str">
        <f>IF(H951="ADD",VLOOKUP(F951,'SAP Data'!$A$12:$B$1295,2,FALSE),"")</f>
        <v/>
      </c>
      <c r="J951" s="59"/>
      <c r="K951" s="181">
        <f t="shared" si="205"/>
        <v>23</v>
      </c>
      <c r="L951" s="150" t="s">
        <v>3312</v>
      </c>
      <c r="M951" s="59" t="str">
        <f t="shared" si="207"/>
        <v>N/A - Gets captured under 500171</v>
      </c>
      <c r="N951" s="59" t="str">
        <f t="shared" si="210"/>
        <v>N/A - Gets captured under 500171</v>
      </c>
      <c r="O951" s="59"/>
      <c r="P951" s="59" t="str">
        <f t="shared" si="211"/>
        <v>N/A - Gets captured under 500171</v>
      </c>
      <c r="Q951" s="151" t="str">
        <f>VLOOKUP(L951,'SAP Data'!$A$7:$B$1304,2,FALSE)</f>
        <v>INCOME TAX RECLASS</v>
      </c>
      <c r="S951" s="165" t="s">
        <v>1229</v>
      </c>
      <c r="T951" s="164" t="s">
        <v>2681</v>
      </c>
      <c r="U951" s="16" t="str">
        <f t="shared" si="208"/>
        <v>237080</v>
      </c>
      <c r="V951" s="174">
        <v>29</v>
      </c>
      <c r="W951" s="175">
        <v>29</v>
      </c>
      <c r="X951" s="264">
        <f t="shared" si="209"/>
        <v>0</v>
      </c>
    </row>
    <row r="952" spans="5:24" x14ac:dyDescent="0.25">
      <c r="E952" s="179" t="s">
        <v>1600</v>
      </c>
      <c r="F952" s="59" t="str">
        <f t="shared" si="203"/>
        <v>262157</v>
      </c>
      <c r="G952" s="180">
        <f t="shared" si="206"/>
        <v>23</v>
      </c>
      <c r="H952" s="59" t="str">
        <f t="shared" si="204"/>
        <v/>
      </c>
      <c r="I952" s="59" t="str">
        <f>IF(H952="ADD",VLOOKUP(F952,'SAP Data'!$A$12:$B$1295,2,FALSE),"")</f>
        <v/>
      </c>
      <c r="J952" s="59"/>
      <c r="K952" s="181">
        <f t="shared" si="205"/>
        <v>23</v>
      </c>
      <c r="L952" s="150" t="s">
        <v>3313</v>
      </c>
      <c r="M952" s="59" t="str">
        <f t="shared" si="207"/>
        <v>N/A - Gets captured under 500171</v>
      </c>
      <c r="N952" s="59" t="str">
        <f t="shared" si="210"/>
        <v>N/A - Gets captured under 500171</v>
      </c>
      <c r="O952" s="59"/>
      <c r="P952" s="59" t="str">
        <f t="shared" si="211"/>
        <v>N/A - Gets captured under 500171</v>
      </c>
      <c r="Q952" s="151" t="str">
        <f>VLOOKUP(L952,'SAP Data'!$A$7:$B$1304,2,FALSE)</f>
        <v>FRANCHISE TAX - WA</v>
      </c>
      <c r="S952" s="165" t="s">
        <v>1227</v>
      </c>
      <c r="T952" s="164" t="s">
        <v>2682</v>
      </c>
      <c r="U952" s="16" t="str">
        <f t="shared" si="208"/>
        <v>237081</v>
      </c>
      <c r="V952" s="174">
        <v>29</v>
      </c>
      <c r="W952" s="175">
        <v>29</v>
      </c>
      <c r="X952" s="264">
        <f t="shared" si="209"/>
        <v>0</v>
      </c>
    </row>
    <row r="953" spans="5:24" x14ac:dyDescent="0.25">
      <c r="E953" s="179" t="s">
        <v>1603</v>
      </c>
      <c r="F953" s="59" t="str">
        <f t="shared" si="203"/>
        <v>262159</v>
      </c>
      <c r="G953" s="180">
        <f t="shared" si="206"/>
        <v>23</v>
      </c>
      <c r="H953" s="59" t="str">
        <f t="shared" si="204"/>
        <v/>
      </c>
      <c r="I953" s="59" t="str">
        <f>IF(H953="ADD",VLOOKUP(F953,'SAP Data'!$A$12:$B$1295,2,FALSE),"")</f>
        <v/>
      </c>
      <c r="J953" s="59"/>
      <c r="K953" s="181">
        <f t="shared" si="205"/>
        <v>23</v>
      </c>
      <c r="L953" s="150" t="s">
        <v>1209</v>
      </c>
      <c r="M953" s="59">
        <f t="shared" si="207"/>
        <v>29</v>
      </c>
      <c r="N953" s="59">
        <f t="shared" si="210"/>
        <v>29</v>
      </c>
      <c r="O953" s="59"/>
      <c r="P953" s="59">
        <f t="shared" si="211"/>
        <v>29</v>
      </c>
      <c r="Q953" s="151" t="str">
        <f>VLOOKUP(L953,'SAP Data'!$A$7:$B$1304,2,FALSE)</f>
        <v>INTEREST ACCRUED</v>
      </c>
      <c r="S953" s="165" t="s">
        <v>1232</v>
      </c>
      <c r="T953" s="164" t="s">
        <v>2683</v>
      </c>
      <c r="U953" s="16" t="str">
        <f t="shared" si="208"/>
        <v>237085</v>
      </c>
      <c r="V953" s="174">
        <v>29</v>
      </c>
      <c r="W953" s="175">
        <v>29</v>
      </c>
      <c r="X953" s="264">
        <f t="shared" si="209"/>
        <v>0</v>
      </c>
    </row>
    <row r="954" spans="5:24" x14ac:dyDescent="0.25">
      <c r="E954" s="179" t="s">
        <v>1606</v>
      </c>
      <c r="F954" s="59" t="str">
        <f t="shared" si="203"/>
        <v>263002</v>
      </c>
      <c r="G954" s="180">
        <f t="shared" si="206"/>
        <v>29</v>
      </c>
      <c r="H954" s="59" t="str">
        <f t="shared" si="204"/>
        <v/>
      </c>
      <c r="I954" s="59" t="str">
        <f>IF(H954="ADD",VLOOKUP(F954,'SAP Data'!$A$12:$B$1295,2,FALSE),"")</f>
        <v/>
      </c>
      <c r="J954" s="59"/>
      <c r="K954" s="181">
        <f t="shared" si="205"/>
        <v>29</v>
      </c>
      <c r="L954" s="150" t="s">
        <v>1211</v>
      </c>
      <c r="M954" s="59">
        <f t="shared" si="207"/>
        <v>29</v>
      </c>
      <c r="N954" s="59">
        <f t="shared" si="210"/>
        <v>29</v>
      </c>
      <c r="O954" s="59"/>
      <c r="P954" s="59">
        <f t="shared" si="211"/>
        <v>29</v>
      </c>
      <c r="Q954" s="151" t="str">
        <f>VLOOKUP(L954,'SAP Data'!$A$7:$B$1304,2,FALSE)</f>
        <v>INT ACC-9.05% BND-20</v>
      </c>
      <c r="S954" s="165" t="s">
        <v>1234</v>
      </c>
      <c r="T954" s="164" t="s">
        <v>2684</v>
      </c>
      <c r="U954" s="16" t="str">
        <f t="shared" si="208"/>
        <v>237086</v>
      </c>
      <c r="V954" s="174">
        <v>29</v>
      </c>
      <c r="W954" s="175">
        <v>29</v>
      </c>
      <c r="X954" s="264">
        <f t="shared" si="209"/>
        <v>0</v>
      </c>
    </row>
    <row r="955" spans="5:24" x14ac:dyDescent="0.25">
      <c r="E955" s="179" t="s">
        <v>1608</v>
      </c>
      <c r="F955" s="59" t="str">
        <f t="shared" si="203"/>
        <v>263012</v>
      </c>
      <c r="G955" s="180">
        <f t="shared" si="206"/>
        <v>29</v>
      </c>
      <c r="H955" s="59" t="str">
        <f t="shared" si="204"/>
        <v/>
      </c>
      <c r="I955" s="59" t="str">
        <f>IF(H955="ADD",VLOOKUP(F955,'SAP Data'!$A$12:$B$1295,2,FALSE),"")</f>
        <v/>
      </c>
      <c r="J955" s="59"/>
      <c r="K955" s="181">
        <f t="shared" si="205"/>
        <v>29</v>
      </c>
      <c r="L955" s="150" t="s">
        <v>1213</v>
      </c>
      <c r="M955" s="59">
        <f t="shared" si="207"/>
        <v>29</v>
      </c>
      <c r="N955" s="59">
        <f t="shared" si="210"/>
        <v>29</v>
      </c>
      <c r="O955" s="59"/>
      <c r="P955" s="59">
        <f t="shared" si="211"/>
        <v>29</v>
      </c>
      <c r="Q955" s="151" t="str">
        <f>VLOOKUP(L955,'SAP Data'!$A$7:$B$1304,2,FALSE)</f>
        <v>INT ACC-COMMIT COMMI</v>
      </c>
      <c r="S955" s="165" t="s">
        <v>1236</v>
      </c>
      <c r="T955" s="164" t="s">
        <v>2685</v>
      </c>
      <c r="U955" s="16" t="str">
        <f t="shared" si="208"/>
        <v>237087</v>
      </c>
      <c r="V955" s="174">
        <v>29</v>
      </c>
      <c r="W955" s="175">
        <v>29</v>
      </c>
      <c r="X955" s="264">
        <f t="shared" si="209"/>
        <v>0</v>
      </c>
    </row>
    <row r="956" spans="5:24" x14ac:dyDescent="0.25">
      <c r="E956" s="285">
        <v>500164</v>
      </c>
      <c r="F956" s="59" t="str">
        <f t="shared" si="203"/>
        <v>500164</v>
      </c>
      <c r="G956" s="180">
        <f t="shared" si="206"/>
        <v>1</v>
      </c>
      <c r="H956" s="59" t="str">
        <f>IF(G956=0,"ADD","")</f>
        <v/>
      </c>
      <c r="I956" s="59" t="str">
        <f>IF(H956="ADD",VLOOKUP(F956,'SAP Data'!$A$12:$B$1295,2,FALSE),"")</f>
        <v/>
      </c>
      <c r="J956" s="59"/>
      <c r="K956" s="181">
        <f>IF(G956&gt;0,G956,J956)</f>
        <v>1</v>
      </c>
      <c r="L956" s="150" t="s">
        <v>1215</v>
      </c>
      <c r="M956" s="59">
        <f t="shared" si="207"/>
        <v>29</v>
      </c>
      <c r="N956" s="59">
        <f t="shared" si="210"/>
        <v>29</v>
      </c>
      <c r="O956" s="59"/>
      <c r="P956" s="59">
        <f t="shared" si="211"/>
        <v>29</v>
      </c>
      <c r="Q956" s="151" t="str">
        <f>VLOOKUP(L956,'SAP Data'!$A$7:$B$1304,2,FALSE)</f>
        <v>INT ACC-8.26% NOTES</v>
      </c>
      <c r="S956" s="165" t="s">
        <v>1238</v>
      </c>
      <c r="T956" s="164" t="s">
        <v>2686</v>
      </c>
      <c r="U956" s="16" t="str">
        <f t="shared" si="208"/>
        <v>237088</v>
      </c>
      <c r="V956" s="174">
        <v>29</v>
      </c>
      <c r="W956" s="175">
        <v>29</v>
      </c>
      <c r="X956" s="264">
        <f t="shared" si="209"/>
        <v>0</v>
      </c>
    </row>
    <row r="957" spans="5:24" x14ac:dyDescent="0.25">
      <c r="E957" s="285">
        <v>500159</v>
      </c>
      <c r="F957" s="59" t="str">
        <f t="shared" si="203"/>
        <v>500159</v>
      </c>
      <c r="G957" s="180">
        <v>3</v>
      </c>
      <c r="H957" s="59" t="str">
        <f t="shared" ref="H957:H962" si="212">IF(G957=0,"ADD","")</f>
        <v/>
      </c>
      <c r="I957" s="59" t="str">
        <f>IF(H957="ADD",VLOOKUP(F957,'SAP Data'!$A$12:$B$1295,2,FALSE),"")</f>
        <v/>
      </c>
      <c r="J957" s="59"/>
      <c r="K957" s="181">
        <f t="shared" ref="K957:K962" si="213">IF(G957&gt;0,G957,J957)</f>
        <v>3</v>
      </c>
      <c r="L957" s="150" t="s">
        <v>1217</v>
      </c>
      <c r="M957" s="59">
        <f t="shared" si="207"/>
        <v>29</v>
      </c>
      <c r="N957" s="59">
        <f t="shared" si="210"/>
        <v>29</v>
      </c>
      <c r="O957" s="59"/>
      <c r="P957" s="59">
        <f t="shared" si="211"/>
        <v>29</v>
      </c>
      <c r="Q957" s="151" t="str">
        <f>VLOOKUP(L957,'SAP Data'!$A$7:$B$1304,2,FALSE)</f>
        <v>INT ACC-8.31% NOTES</v>
      </c>
      <c r="S957" s="165" t="s">
        <v>1240</v>
      </c>
      <c r="T957" s="164" t="s">
        <v>2687</v>
      </c>
      <c r="U957" s="16" t="str">
        <f t="shared" si="208"/>
        <v>237094</v>
      </c>
      <c r="V957" s="174">
        <v>29</v>
      </c>
      <c r="W957" s="175">
        <v>29</v>
      </c>
      <c r="X957" s="264">
        <f t="shared" si="209"/>
        <v>0</v>
      </c>
    </row>
    <row r="958" spans="5:24" x14ac:dyDescent="0.25">
      <c r="E958" s="285">
        <v>500170</v>
      </c>
      <c r="F958" s="59" t="str">
        <f t="shared" si="203"/>
        <v>500170</v>
      </c>
      <c r="G958" s="180">
        <v>29</v>
      </c>
      <c r="H958" s="59" t="str">
        <f t="shared" si="212"/>
        <v/>
      </c>
      <c r="I958" s="59" t="str">
        <f>IF(H958="ADD",VLOOKUP(F958,'SAP Data'!$A$12:$B$1295,2,FALSE),"")</f>
        <v/>
      </c>
      <c r="J958" s="59"/>
      <c r="K958" s="181">
        <f t="shared" si="213"/>
        <v>29</v>
      </c>
      <c r="L958" s="150" t="s">
        <v>1219</v>
      </c>
      <c r="M958" s="59">
        <f t="shared" si="207"/>
        <v>29</v>
      </c>
      <c r="N958" s="59">
        <f t="shared" si="210"/>
        <v>29</v>
      </c>
      <c r="O958" s="59"/>
      <c r="P958" s="59">
        <f t="shared" si="211"/>
        <v>29</v>
      </c>
      <c r="Q958" s="151" t="str">
        <f>VLOOKUP(L958,'SAP Data'!$A$7:$B$1304,2,FALSE)</f>
        <v>INT ACC-6.52% NOTES</v>
      </c>
      <c r="S958" s="165" t="s">
        <v>1242</v>
      </c>
      <c r="T958" s="164" t="s">
        <v>2688</v>
      </c>
      <c r="U958" s="16" t="str">
        <f t="shared" si="208"/>
        <v>237095</v>
      </c>
      <c r="V958" s="174">
        <v>29</v>
      </c>
      <c r="W958" s="175">
        <v>29</v>
      </c>
      <c r="X958" s="264">
        <f t="shared" si="209"/>
        <v>0</v>
      </c>
    </row>
    <row r="959" spans="5:24" x14ac:dyDescent="0.25">
      <c r="E959" s="285">
        <v>500171</v>
      </c>
      <c r="F959" s="59" t="str">
        <f>RIGHT(E959,6)</f>
        <v>500171</v>
      </c>
      <c r="G959" s="180">
        <f>SUMIF($A$5:$A$655,F959,$B$5:$B$655)</f>
        <v>29</v>
      </c>
      <c r="H959" s="59" t="str">
        <f t="shared" si="212"/>
        <v/>
      </c>
      <c r="I959" s="59" t="str">
        <f>IF(H959="ADD",VLOOKUP(F959,'SAP Data'!$A$12:$B$1295,2,FALSE),"")</f>
        <v/>
      </c>
      <c r="J959" s="59"/>
      <c r="K959" s="181">
        <f t="shared" si="213"/>
        <v>29</v>
      </c>
      <c r="L959" s="150" t="s">
        <v>1221</v>
      </c>
      <c r="M959" s="59">
        <f t="shared" si="207"/>
        <v>29</v>
      </c>
      <c r="N959" s="59">
        <f t="shared" si="210"/>
        <v>29</v>
      </c>
      <c r="O959" s="59"/>
      <c r="P959" s="59">
        <f t="shared" si="211"/>
        <v>29</v>
      </c>
      <c r="Q959" s="151" t="str">
        <f>VLOOKUP(L959,'SAP Data'!$A$7:$B$1304,2,FALSE)</f>
        <v>INT ACC-7.05% NOTE</v>
      </c>
      <c r="S959" s="165" t="s">
        <v>1244</v>
      </c>
      <c r="T959" s="164" t="s">
        <v>2689</v>
      </c>
      <c r="U959" s="16" t="str">
        <f t="shared" si="208"/>
        <v>237097</v>
      </c>
      <c r="V959" s="174">
        <v>29</v>
      </c>
      <c r="W959" s="175">
        <v>29</v>
      </c>
      <c r="X959" s="264">
        <f t="shared" si="209"/>
        <v>0</v>
      </c>
    </row>
    <row r="960" spans="5:24" x14ac:dyDescent="0.25">
      <c r="E960" s="285">
        <v>500172</v>
      </c>
      <c r="F960" s="59" t="str">
        <f>RIGHT(E960,6)</f>
        <v>500172</v>
      </c>
      <c r="G960" s="180">
        <v>29</v>
      </c>
      <c r="H960" s="59" t="str">
        <f t="shared" si="212"/>
        <v/>
      </c>
      <c r="I960" s="59" t="str">
        <f>IF(H960="ADD",VLOOKUP(F960,'SAP Data'!$A$12:$B$1295,2,FALSE),"")</f>
        <v/>
      </c>
      <c r="J960" s="59"/>
      <c r="K960" s="181">
        <f t="shared" si="213"/>
        <v>29</v>
      </c>
      <c r="L960" s="150" t="s">
        <v>1223</v>
      </c>
      <c r="M960" s="59">
        <f t="shared" si="207"/>
        <v>29</v>
      </c>
      <c r="N960" s="59">
        <f t="shared" si="210"/>
        <v>29</v>
      </c>
      <c r="O960" s="59"/>
      <c r="P960" s="59">
        <f t="shared" si="211"/>
        <v>29</v>
      </c>
      <c r="Q960" s="151" t="str">
        <f>VLOOKUP(L960,'SAP Data'!$A$7:$B$1304,2,FALSE)</f>
        <v>INT ACC-7.00% NOTE</v>
      </c>
      <c r="S960" s="165" t="s">
        <v>1246</v>
      </c>
      <c r="T960" s="164" t="s">
        <v>2690</v>
      </c>
      <c r="U960" s="16" t="str">
        <f t="shared" si="208"/>
        <v>237099</v>
      </c>
      <c r="V960" s="174">
        <v>29</v>
      </c>
      <c r="W960" s="175">
        <v>29</v>
      </c>
      <c r="X960" s="264">
        <f t="shared" si="209"/>
        <v>0</v>
      </c>
    </row>
    <row r="961" spans="5:24" x14ac:dyDescent="0.25">
      <c r="E961" s="285">
        <v>500179</v>
      </c>
      <c r="F961" s="59" t="str">
        <f>RIGHT(E961,6)</f>
        <v>500179</v>
      </c>
      <c r="G961" s="180">
        <f>SUMIF($A$5:$A$655,F961,$B$5:$B$655)</f>
        <v>29</v>
      </c>
      <c r="H961" s="59" t="str">
        <f t="shared" si="212"/>
        <v/>
      </c>
      <c r="I961" s="59" t="str">
        <f>IF(H961="ADD",VLOOKUP(F961,'SAP Data'!$A$12:$B$1295,2,FALSE),"")</f>
        <v/>
      </c>
      <c r="J961" s="59"/>
      <c r="K961" s="181">
        <f t="shared" si="213"/>
        <v>29</v>
      </c>
      <c r="L961" s="150" t="s">
        <v>1225</v>
      </c>
      <c r="M961" s="59">
        <f t="shared" si="207"/>
        <v>29</v>
      </c>
      <c r="N961" s="59">
        <f t="shared" si="210"/>
        <v>29</v>
      </c>
      <c r="O961" s="59"/>
      <c r="P961" s="59">
        <f t="shared" si="211"/>
        <v>29</v>
      </c>
      <c r="Q961" s="151" t="str">
        <f>VLOOKUP(L961,'SAP Data'!$A$7:$B$1304,2,FALSE)</f>
        <v>INT ACC-7.00% NOTE</v>
      </c>
      <c r="S961" s="165" t="s">
        <v>1248</v>
      </c>
      <c r="T961" s="164" t="s">
        <v>2691</v>
      </c>
      <c r="U961" s="16" t="str">
        <f t="shared" si="208"/>
        <v>237100</v>
      </c>
      <c r="V961" s="174">
        <v>29</v>
      </c>
      <c r="W961" s="175">
        <v>29</v>
      </c>
      <c r="X961" s="264">
        <f t="shared" si="209"/>
        <v>0</v>
      </c>
    </row>
    <row r="962" spans="5:24" x14ac:dyDescent="0.25">
      <c r="E962" s="285">
        <v>500181</v>
      </c>
      <c r="F962" s="59" t="str">
        <f>RIGHT(E962,6)</f>
        <v>500181</v>
      </c>
      <c r="G962" s="180">
        <f>SUMIF($A$5:$A$655,F962,$B$5:$B$655)</f>
        <v>29</v>
      </c>
      <c r="H962" s="59" t="str">
        <f t="shared" si="212"/>
        <v/>
      </c>
      <c r="I962" s="59" t="str">
        <f>IF(H962="ADD",VLOOKUP(F962,'SAP Data'!$A$12:$B$1295,2,FALSE),"")</f>
        <v/>
      </c>
      <c r="J962" s="59"/>
      <c r="K962" s="181">
        <f t="shared" si="213"/>
        <v>29</v>
      </c>
      <c r="L962" s="150" t="s">
        <v>1226</v>
      </c>
      <c r="M962" s="59">
        <f t="shared" si="207"/>
        <v>29</v>
      </c>
      <c r="N962" s="59">
        <f t="shared" si="210"/>
        <v>29</v>
      </c>
      <c r="O962" s="59"/>
      <c r="P962" s="59">
        <f t="shared" si="211"/>
        <v>29</v>
      </c>
      <c r="Q962" s="151" t="str">
        <f>VLOOKUP(L962,'SAP Data'!$A$7:$B$1304,2,FALSE)</f>
        <v>INT ACC-6.65% NOTE</v>
      </c>
      <c r="S962" s="165" t="s">
        <v>1250</v>
      </c>
      <c r="T962" s="164" t="s">
        <v>2692</v>
      </c>
      <c r="U962" s="16" t="str">
        <f t="shared" si="208"/>
        <v>237101</v>
      </c>
      <c r="V962" s="174">
        <v>29</v>
      </c>
      <c r="W962" s="175">
        <v>29</v>
      </c>
      <c r="X962" s="264">
        <f t="shared" si="209"/>
        <v>0</v>
      </c>
    </row>
    <row r="963" spans="5:24" ht="15.75" thickBot="1" x14ac:dyDescent="0.3">
      <c r="E963" s="224" t="s">
        <v>2098</v>
      </c>
      <c r="F963" s="59" t="str">
        <f>RIGHT(E963,6)</f>
        <v>503500</v>
      </c>
      <c r="G963" s="180">
        <f>SUMIF($A$5:$A$655,F963,$B$5:$B$655)</f>
        <v>0</v>
      </c>
      <c r="H963" s="59" t="str">
        <f t="shared" ref="H963" si="214">IF(G963=0,"ADD","")</f>
        <v>ADD</v>
      </c>
      <c r="I963" s="59" t="str">
        <f>IF(H963="ADD",VLOOKUP(F963,'SAP Data'!$A$12:$B$1295,2,FALSE),"")</f>
        <v>MOTOR OIL</v>
      </c>
      <c r="J963" s="59"/>
      <c r="K963" s="181">
        <f t="shared" ref="K963" si="215">IF(G963&gt;0,G963,J963)</f>
        <v>0</v>
      </c>
      <c r="L963" s="150" t="s">
        <v>1228</v>
      </c>
      <c r="M963" s="59">
        <f t="shared" si="207"/>
        <v>29</v>
      </c>
      <c r="N963" s="59">
        <f t="shared" si="210"/>
        <v>29</v>
      </c>
      <c r="O963" s="59"/>
      <c r="P963" s="59">
        <f t="shared" si="211"/>
        <v>29</v>
      </c>
      <c r="Q963" s="151" t="str">
        <f>VLOOKUP(L963,'SAP Data'!$A$7:$B$1304,2,FALSE)</f>
        <v>INT ACC-6.60% NOTE</v>
      </c>
      <c r="S963" s="165" t="s">
        <v>1252</v>
      </c>
      <c r="T963" s="164" t="s">
        <v>2693</v>
      </c>
      <c r="U963" s="16" t="str">
        <f t="shared" si="208"/>
        <v>237102</v>
      </c>
      <c r="V963" s="174">
        <v>29</v>
      </c>
      <c r="W963" s="175">
        <v>29</v>
      </c>
      <c r="X963" s="264">
        <f t="shared" si="209"/>
        <v>0</v>
      </c>
    </row>
    <row r="964" spans="5:24" x14ac:dyDescent="0.25">
      <c r="E964" s="164"/>
      <c r="F964" s="164"/>
      <c r="H964" s="164"/>
      <c r="I964" s="164"/>
      <c r="J964" s="164"/>
      <c r="L964" s="150" t="s">
        <v>1230</v>
      </c>
      <c r="M964" s="59">
        <f t="shared" si="207"/>
        <v>29</v>
      </c>
      <c r="N964" s="59">
        <f t="shared" si="210"/>
        <v>29</v>
      </c>
      <c r="O964" s="59"/>
      <c r="P964" s="59">
        <f t="shared" si="211"/>
        <v>29</v>
      </c>
      <c r="Q964" s="151" t="str">
        <f>VLOOKUP(L964,'SAP Data'!$A$7:$B$1304,2,FALSE)</f>
        <v>INT ACC-6.65% NOTE</v>
      </c>
      <c r="S964" s="165" t="s">
        <v>1254</v>
      </c>
      <c r="T964" s="164" t="s">
        <v>2694</v>
      </c>
      <c r="U964" s="16" t="str">
        <f t="shared" si="208"/>
        <v>237103</v>
      </c>
      <c r="V964" s="174">
        <v>29</v>
      </c>
      <c r="W964" s="175">
        <v>29</v>
      </c>
      <c r="X964" s="264">
        <f t="shared" si="209"/>
        <v>0</v>
      </c>
    </row>
    <row r="965" spans="5:24" x14ac:dyDescent="0.25">
      <c r="E965" s="164"/>
      <c r="F965" s="164"/>
      <c r="H965" s="164"/>
      <c r="I965" s="164"/>
      <c r="J965" s="164"/>
      <c r="L965" s="150" t="s">
        <v>1231</v>
      </c>
      <c r="M965" s="59">
        <f t="shared" ref="M965:M1028" si="216">VLOOKUP(L965,$F$5:$K$975,6,FALSE)</f>
        <v>29</v>
      </c>
      <c r="N965" s="59">
        <f t="shared" si="210"/>
        <v>29</v>
      </c>
      <c r="O965" s="59"/>
      <c r="P965" s="59">
        <f t="shared" si="211"/>
        <v>29</v>
      </c>
      <c r="Q965" s="151" t="str">
        <f>VLOOKUP(L965,'SAP Data'!$A$7:$B$1304,2,FALSE)</f>
        <v>INT ACC-7.63% NOTE</v>
      </c>
      <c r="S965" s="165" t="s">
        <v>1256</v>
      </c>
      <c r="T965" s="164" t="s">
        <v>2695</v>
      </c>
      <c r="U965" s="16" t="str">
        <f t="shared" si="208"/>
        <v>237104</v>
      </c>
      <c r="V965" s="174">
        <v>29</v>
      </c>
      <c r="W965" s="175">
        <v>29</v>
      </c>
      <c r="X965" s="264">
        <f t="shared" si="209"/>
        <v>0</v>
      </c>
    </row>
    <row r="966" spans="5:24" x14ac:dyDescent="0.25">
      <c r="E966" s="164"/>
      <c r="F966" s="164"/>
      <c r="H966" s="164"/>
      <c r="I966" s="164"/>
      <c r="J966" s="164"/>
      <c r="L966" s="150" t="s">
        <v>1233</v>
      </c>
      <c r="M966" s="59">
        <f t="shared" si="216"/>
        <v>29</v>
      </c>
      <c r="N966" s="59">
        <f t="shared" si="210"/>
        <v>29</v>
      </c>
      <c r="O966" s="59"/>
      <c r="P966" s="59">
        <f t="shared" si="211"/>
        <v>29</v>
      </c>
      <c r="Q966" s="151" t="str">
        <f>VLOOKUP(L966,'SAP Data'!$A$7:$B$1304,2,FALSE)</f>
        <v>INT ACC-7.74% NOTE</v>
      </c>
      <c r="S966" s="165" t="s">
        <v>1258</v>
      </c>
      <c r="T966" s="164" t="s">
        <v>2696</v>
      </c>
      <c r="U966" s="16" t="str">
        <f t="shared" ref="U966:U1029" si="217">IF(T966&gt;30000000,RIGHT(T966,6),"")</f>
        <v>237105</v>
      </c>
      <c r="V966" s="174">
        <v>29</v>
      </c>
      <c r="W966" s="175">
        <v>29</v>
      </c>
      <c r="X966" s="264">
        <f t="shared" ref="X966:X1029" si="218">VLOOKUP(V966,AA:AC,3,FALSE)</f>
        <v>0</v>
      </c>
    </row>
    <row r="967" spans="5:24" x14ac:dyDescent="0.25">
      <c r="L967" s="150" t="s">
        <v>1235</v>
      </c>
      <c r="M967" s="59">
        <f t="shared" si="216"/>
        <v>29</v>
      </c>
      <c r="N967" s="59">
        <f t="shared" si="210"/>
        <v>29</v>
      </c>
      <c r="O967" s="59"/>
      <c r="P967" s="59">
        <f t="shared" si="211"/>
        <v>29</v>
      </c>
      <c r="Q967" s="151" t="str">
        <f>VLOOKUP(L967,'SAP Data'!$A$7:$B$1304,2,FALSE)</f>
        <v>INT ACC-7.85% NOTE</v>
      </c>
      <c r="S967" s="165" t="s">
        <v>1260</v>
      </c>
      <c r="T967" s="164" t="s">
        <v>2697</v>
      </c>
      <c r="U967" s="16" t="str">
        <f t="shared" si="217"/>
        <v>237106</v>
      </c>
      <c r="V967" s="174">
        <v>29</v>
      </c>
      <c r="W967" s="175">
        <v>29</v>
      </c>
      <c r="X967" s="264">
        <f t="shared" si="218"/>
        <v>0</v>
      </c>
    </row>
    <row r="968" spans="5:24" x14ac:dyDescent="0.25">
      <c r="L968" s="150" t="s">
        <v>1237</v>
      </c>
      <c r="M968" s="59">
        <f t="shared" si="216"/>
        <v>29</v>
      </c>
      <c r="N968" s="59">
        <f t="shared" si="210"/>
        <v>29</v>
      </c>
      <c r="O968" s="59"/>
      <c r="P968" s="59">
        <f t="shared" si="211"/>
        <v>29</v>
      </c>
      <c r="Q968" s="151" t="str">
        <f>VLOOKUP(L968,'SAP Data'!$A$7:$B$1304,2,FALSE)</f>
        <v>INT ACC-7.72% NOTE</v>
      </c>
      <c r="S968" s="165" t="s">
        <v>1262</v>
      </c>
      <c r="T968" s="164" t="s">
        <v>2698</v>
      </c>
      <c r="U968" s="16" t="str">
        <f t="shared" si="217"/>
        <v>237107</v>
      </c>
      <c r="V968" s="174">
        <v>29</v>
      </c>
      <c r="W968" s="175">
        <v>29</v>
      </c>
      <c r="X968" s="264">
        <f t="shared" si="218"/>
        <v>0</v>
      </c>
    </row>
    <row r="969" spans="5:24" x14ac:dyDescent="0.25">
      <c r="L969" s="150" t="s">
        <v>1239</v>
      </c>
      <c r="M969" s="59">
        <f t="shared" si="216"/>
        <v>29</v>
      </c>
      <c r="N969" s="59">
        <f t="shared" si="210"/>
        <v>29</v>
      </c>
      <c r="O969" s="59"/>
      <c r="P969" s="59">
        <f t="shared" si="211"/>
        <v>29</v>
      </c>
      <c r="Q969" s="151" t="str">
        <f>VLOOKUP(L969,'SAP Data'!$A$7:$B$1304,2,FALSE)</f>
        <v>INT ACC-5.82% NOTE</v>
      </c>
      <c r="S969" s="165" t="s">
        <v>1264</v>
      </c>
      <c r="T969" s="164" t="s">
        <v>2699</v>
      </c>
      <c r="U969" s="16" t="str">
        <f t="shared" si="217"/>
        <v>237108</v>
      </c>
      <c r="V969" s="174">
        <v>29</v>
      </c>
      <c r="W969" s="175">
        <v>29</v>
      </c>
      <c r="X969" s="264">
        <f t="shared" si="218"/>
        <v>0</v>
      </c>
    </row>
    <row r="970" spans="5:24" x14ac:dyDescent="0.25">
      <c r="L970" s="150" t="s">
        <v>1241</v>
      </c>
      <c r="M970" s="59">
        <f t="shared" si="216"/>
        <v>29</v>
      </c>
      <c r="N970" s="59">
        <f t="shared" si="210"/>
        <v>29</v>
      </c>
      <c r="O970" s="59"/>
      <c r="P970" s="59">
        <f t="shared" si="211"/>
        <v>29</v>
      </c>
      <c r="Q970" s="151" t="str">
        <f>VLOOKUP(L970,'SAP Data'!$A$7:$B$1304,2,FALSE)</f>
        <v xml:space="preserve"> INT ACC-5.66% NOTE</v>
      </c>
      <c r="S970" s="165" t="s">
        <v>1266</v>
      </c>
      <c r="T970" s="164" t="s">
        <v>2700</v>
      </c>
      <c r="U970" s="16" t="str">
        <f t="shared" si="217"/>
        <v>237109</v>
      </c>
      <c r="V970" s="174">
        <v>29</v>
      </c>
      <c r="W970" s="175">
        <v>29</v>
      </c>
      <c r="X970" s="264">
        <f t="shared" si="218"/>
        <v>0</v>
      </c>
    </row>
    <row r="971" spans="5:24" x14ac:dyDescent="0.25">
      <c r="L971" s="150" t="s">
        <v>1243</v>
      </c>
      <c r="M971" s="59">
        <f t="shared" si="216"/>
        <v>29</v>
      </c>
      <c r="N971" s="59">
        <f t="shared" si="210"/>
        <v>29</v>
      </c>
      <c r="O971" s="59"/>
      <c r="P971" s="59">
        <f t="shared" si="211"/>
        <v>29</v>
      </c>
      <c r="Q971" s="151" t="str">
        <f>VLOOKUP(L971,'SAP Data'!$A$7:$B$1304,2,FALSE)</f>
        <v>INT ACC-5.62% NOTE</v>
      </c>
      <c r="S971" s="165" t="s">
        <v>1268</v>
      </c>
      <c r="T971" s="164" t="s">
        <v>2701</v>
      </c>
      <c r="U971" s="16" t="str">
        <f t="shared" si="217"/>
        <v>237110</v>
      </c>
      <c r="V971" s="174">
        <v>29</v>
      </c>
      <c r="W971" s="175">
        <v>29</v>
      </c>
      <c r="X971" s="264">
        <f t="shared" si="218"/>
        <v>0</v>
      </c>
    </row>
    <row r="972" spans="5:24" x14ac:dyDescent="0.25">
      <c r="L972" s="150" t="s">
        <v>1245</v>
      </c>
      <c r="M972" s="59">
        <f t="shared" si="216"/>
        <v>29</v>
      </c>
      <c r="N972" s="59">
        <f t="shared" si="210"/>
        <v>29</v>
      </c>
      <c r="O972" s="59"/>
      <c r="P972" s="59">
        <f t="shared" si="211"/>
        <v>29</v>
      </c>
      <c r="Q972" s="151" t="str">
        <f>VLOOKUP(L972,'SAP Data'!$A$7:$B$1304,2,FALSE)</f>
        <v>INT ACC-4.7% NOTE</v>
      </c>
      <c r="S972" s="165" t="s">
        <v>1270</v>
      </c>
      <c r="T972" s="164" t="s">
        <v>2702</v>
      </c>
      <c r="U972" s="16" t="str">
        <f t="shared" si="217"/>
        <v>237112</v>
      </c>
      <c r="V972" s="174">
        <v>29</v>
      </c>
      <c r="W972" s="175">
        <v>29</v>
      </c>
      <c r="X972" s="264">
        <f t="shared" si="218"/>
        <v>0</v>
      </c>
    </row>
    <row r="973" spans="5:24" x14ac:dyDescent="0.25">
      <c r="L973" s="150" t="s">
        <v>1247</v>
      </c>
      <c r="M973" s="59">
        <f t="shared" si="216"/>
        <v>29</v>
      </c>
      <c r="N973" s="59">
        <f t="shared" si="210"/>
        <v>29</v>
      </c>
      <c r="O973" s="59"/>
      <c r="P973" s="59">
        <f t="shared" si="211"/>
        <v>29</v>
      </c>
      <c r="Q973" s="151" t="str">
        <f>VLOOKUP(L973,'SAP Data'!$A$7:$B$1304,2,FALSE)</f>
        <v>INT ACC-5.25% NOTE</v>
      </c>
      <c r="S973" s="165" t="s">
        <v>2703</v>
      </c>
      <c r="T973" s="164" t="s">
        <v>2704</v>
      </c>
      <c r="U973" s="16" t="str">
        <f t="shared" si="217"/>
        <v>237113</v>
      </c>
      <c r="V973" s="174">
        <v>29</v>
      </c>
      <c r="W973" s="175" t="s">
        <v>3741</v>
      </c>
      <c r="X973" s="264">
        <f t="shared" si="218"/>
        <v>0</v>
      </c>
    </row>
    <row r="974" spans="5:24" x14ac:dyDescent="0.25">
      <c r="L974" s="150" t="s">
        <v>1249</v>
      </c>
      <c r="M974" s="59">
        <f t="shared" si="216"/>
        <v>29</v>
      </c>
      <c r="N974" s="59">
        <f t="shared" si="210"/>
        <v>29</v>
      </c>
      <c r="O974" s="59"/>
      <c r="P974" s="59">
        <f t="shared" si="211"/>
        <v>29</v>
      </c>
      <c r="Q974" s="151" t="str">
        <f>VLOOKUP(L974,'SAP Data'!$A$7:$B$1304,2,FALSE)</f>
        <v>INT ACC-5.15% NOTE</v>
      </c>
      <c r="S974" s="165" t="s">
        <v>3684</v>
      </c>
      <c r="T974" s="164" t="s">
        <v>3685</v>
      </c>
      <c r="U974" s="16" t="str">
        <f t="shared" si="217"/>
        <v>237114</v>
      </c>
      <c r="V974" s="174">
        <v>29</v>
      </c>
      <c r="W974" s="175" t="s">
        <v>3741</v>
      </c>
      <c r="X974" s="264">
        <f t="shared" si="218"/>
        <v>0</v>
      </c>
    </row>
    <row r="975" spans="5:24" x14ac:dyDescent="0.25">
      <c r="L975" s="150" t="s">
        <v>1251</v>
      </c>
      <c r="M975" s="59">
        <f t="shared" si="216"/>
        <v>29</v>
      </c>
      <c r="N975" s="59">
        <f t="shared" si="210"/>
        <v>29</v>
      </c>
      <c r="O975" s="59"/>
      <c r="P975" s="59">
        <f t="shared" si="211"/>
        <v>29</v>
      </c>
      <c r="Q975" s="151" t="str">
        <f>VLOOKUP(L975,'SAP Data'!$A$7:$B$1304,2,FALSE)</f>
        <v>INT ACC-5.37%, 2020</v>
      </c>
      <c r="S975" s="165" t="s">
        <v>3686</v>
      </c>
      <c r="T975" s="164" t="s">
        <v>3687</v>
      </c>
      <c r="U975" s="16" t="str">
        <f t="shared" si="217"/>
        <v>237115</v>
      </c>
      <c r="V975" s="174">
        <v>29</v>
      </c>
      <c r="W975" s="175" t="s">
        <v>3741</v>
      </c>
      <c r="X975" s="264">
        <f t="shared" si="218"/>
        <v>0</v>
      </c>
    </row>
    <row r="976" spans="5:24" x14ac:dyDescent="0.25">
      <c r="L976" s="150" t="s">
        <v>1253</v>
      </c>
      <c r="M976" s="59">
        <f t="shared" si="216"/>
        <v>29</v>
      </c>
      <c r="N976" s="59">
        <f t="shared" si="210"/>
        <v>29</v>
      </c>
      <c r="O976" s="59"/>
      <c r="P976" s="59">
        <f t="shared" si="211"/>
        <v>29</v>
      </c>
      <c r="Q976" s="151" t="str">
        <f>VLOOKUP(L976,'SAP Data'!$A$7:$B$1304,2,FALSE)</f>
        <v>INT ACC-3.95%, 2014</v>
      </c>
      <c r="S976" s="165" t="s">
        <v>2705</v>
      </c>
      <c r="T976" s="164">
        <v>500173</v>
      </c>
      <c r="U976" s="16" t="str">
        <f t="shared" si="217"/>
        <v/>
      </c>
      <c r="V976" s="174" t="s">
        <v>3741</v>
      </c>
      <c r="W976" s="175" t="s">
        <v>3741</v>
      </c>
      <c r="X976" s="264" t="e">
        <f t="shared" si="218"/>
        <v>#N/A</v>
      </c>
    </row>
    <row r="977" spans="12:24" x14ac:dyDescent="0.25">
      <c r="L977" s="150" t="s">
        <v>1255</v>
      </c>
      <c r="M977" s="59">
        <f t="shared" si="216"/>
        <v>29</v>
      </c>
      <c r="N977" s="59">
        <f t="shared" si="210"/>
        <v>29</v>
      </c>
      <c r="O977" s="59"/>
      <c r="P977" s="59">
        <f t="shared" si="211"/>
        <v>29</v>
      </c>
      <c r="Q977" s="151" t="str">
        <f>VLOOKUP(L977,'SAP Data'!$A$7:$B$1304,2,FALSE)</f>
        <v>INT ACC-3.176%, 2021</v>
      </c>
      <c r="S977" s="165" t="s">
        <v>2707</v>
      </c>
      <c r="T977" s="164">
        <v>500199</v>
      </c>
      <c r="U977" s="16" t="str">
        <f t="shared" si="217"/>
        <v/>
      </c>
      <c r="V977" s="174" t="s">
        <v>3741</v>
      </c>
      <c r="W977" s="175" t="s">
        <v>3741</v>
      </c>
      <c r="X977" s="264" t="e">
        <f t="shared" si="218"/>
        <v>#N/A</v>
      </c>
    </row>
    <row r="978" spans="12:24" x14ac:dyDescent="0.25">
      <c r="L978" s="150" t="s">
        <v>1257</v>
      </c>
      <c r="M978" s="59">
        <f t="shared" si="216"/>
        <v>29</v>
      </c>
      <c r="N978" s="59">
        <f t="shared" si="210"/>
        <v>29</v>
      </c>
      <c r="O978" s="59"/>
      <c r="P978" s="59">
        <f t="shared" si="211"/>
        <v>29</v>
      </c>
      <c r="Q978" s="151" t="str">
        <f>VLOOKUP(L978,'SAP Data'!$A$7:$B$1304,2,FALSE)</f>
        <v>INT ACC-4.00%, 2042</v>
      </c>
      <c r="S978" s="165" t="s">
        <v>1272</v>
      </c>
      <c r="T978" s="164" t="s">
        <v>1273</v>
      </c>
      <c r="U978" s="16" t="str">
        <f t="shared" si="217"/>
        <v>254000</v>
      </c>
      <c r="V978" s="174">
        <v>29</v>
      </c>
      <c r="W978" s="175">
        <v>100</v>
      </c>
      <c r="X978" s="264">
        <f t="shared" si="218"/>
        <v>0</v>
      </c>
    </row>
    <row r="979" spans="12:24" x14ac:dyDescent="0.25">
      <c r="L979" s="150" t="s">
        <v>1259</v>
      </c>
      <c r="M979" s="59">
        <f t="shared" si="216"/>
        <v>29</v>
      </c>
      <c r="N979" s="59">
        <f t="shared" si="210"/>
        <v>29</v>
      </c>
      <c r="O979" s="59"/>
      <c r="P979" s="59">
        <f t="shared" si="211"/>
        <v>29</v>
      </c>
      <c r="Q979" s="151" t="str">
        <f>VLOOKUP(L979,'SAP Data'!$A$7:$B$1304,2,FALSE)</f>
        <v>INT ACC-3.542%, 2023</v>
      </c>
      <c r="S979" s="165" t="s">
        <v>3534</v>
      </c>
      <c r="T979" s="164" t="s">
        <v>3535</v>
      </c>
      <c r="U979" s="16" t="str">
        <f t="shared" si="217"/>
        <v>254200</v>
      </c>
      <c r="V979" s="174">
        <v>29</v>
      </c>
      <c r="W979" s="175" t="s">
        <v>3741</v>
      </c>
      <c r="X979" s="264">
        <f t="shared" si="218"/>
        <v>0</v>
      </c>
    </row>
    <row r="980" spans="12:24" x14ac:dyDescent="0.25">
      <c r="L980" s="150" t="s">
        <v>1261</v>
      </c>
      <c r="M980" s="59">
        <f t="shared" si="216"/>
        <v>29</v>
      </c>
      <c r="N980" s="59">
        <f t="shared" si="210"/>
        <v>29</v>
      </c>
      <c r="O980" s="59"/>
      <c r="P980" s="59">
        <f t="shared" si="211"/>
        <v>29</v>
      </c>
      <c r="Q980" s="151" t="str">
        <f>VLOOKUP(L980,'SAP Data'!$A$7:$B$1304,2,FALSE)</f>
        <v>INT ACC-1.545%, 2018</v>
      </c>
      <c r="S980" s="165" t="s">
        <v>3536</v>
      </c>
      <c r="T980" s="164" t="s">
        <v>3537</v>
      </c>
      <c r="U980" s="16" t="str">
        <f t="shared" si="217"/>
        <v>254205</v>
      </c>
      <c r="V980" s="174">
        <v>29</v>
      </c>
      <c r="W980" s="175" t="s">
        <v>3741</v>
      </c>
      <c r="X980" s="264">
        <f t="shared" si="218"/>
        <v>0</v>
      </c>
    </row>
    <row r="981" spans="12:24" x14ac:dyDescent="0.25">
      <c r="L981" s="150" t="s">
        <v>1263</v>
      </c>
      <c r="M981" s="59">
        <f t="shared" si="216"/>
        <v>29</v>
      </c>
      <c r="N981" s="59">
        <f t="shared" si="210"/>
        <v>29</v>
      </c>
      <c r="O981" s="59"/>
      <c r="P981" s="59">
        <f t="shared" si="211"/>
        <v>29</v>
      </c>
      <c r="Q981" s="151" t="str">
        <f>VLOOKUP(L981,'SAP Data'!$A$7:$B$1304,2,FALSE)</f>
        <v>INT ACC-3.211%, 2026</v>
      </c>
      <c r="S981" s="165" t="s">
        <v>3538</v>
      </c>
      <c r="T981" s="164" t="s">
        <v>3539</v>
      </c>
      <c r="U981" s="16" t="str">
        <f t="shared" si="217"/>
        <v>254210</v>
      </c>
      <c r="V981" s="174">
        <v>23</v>
      </c>
      <c r="W981" s="175" t="s">
        <v>3741</v>
      </c>
      <c r="X981" s="264" t="str">
        <f t="shared" si="218"/>
        <v>Other Deferred Debits</v>
      </c>
    </row>
    <row r="982" spans="12:24" x14ac:dyDescent="0.25">
      <c r="L982" s="150" t="s">
        <v>1265</v>
      </c>
      <c r="M982" s="59">
        <f t="shared" si="216"/>
        <v>29</v>
      </c>
      <c r="N982" s="59">
        <f t="shared" si="210"/>
        <v>29</v>
      </c>
      <c r="O982" s="59"/>
      <c r="P982" s="59">
        <f t="shared" si="211"/>
        <v>29</v>
      </c>
      <c r="Q982" s="151" t="str">
        <f>VLOOKUP(L982,'SAP Data'!$A$7:$B$1304,2,FALSE)</f>
        <v>INT ACC-4.136%, 2046</v>
      </c>
      <c r="S982" s="165" t="s">
        <v>1275</v>
      </c>
      <c r="T982" s="164" t="s">
        <v>1276</v>
      </c>
      <c r="U982" s="16" t="str">
        <f t="shared" si="217"/>
        <v>254301</v>
      </c>
      <c r="V982" s="174">
        <v>23</v>
      </c>
      <c r="W982" s="175">
        <v>23</v>
      </c>
      <c r="X982" s="264" t="str">
        <f t="shared" si="218"/>
        <v>Other Deferred Debits</v>
      </c>
    </row>
    <row r="983" spans="12:24" x14ac:dyDescent="0.25">
      <c r="L983" s="150" t="s">
        <v>1267</v>
      </c>
      <c r="M983" s="59">
        <f t="shared" si="216"/>
        <v>29</v>
      </c>
      <c r="N983" s="59">
        <f t="shared" si="210"/>
        <v>29</v>
      </c>
      <c r="O983" s="59"/>
      <c r="P983" s="59">
        <f t="shared" si="211"/>
        <v>29</v>
      </c>
      <c r="Q983" s="151" t="str">
        <f>VLOOKUP(L983,'SAP Data'!$A$7:$B$1304,2,FALSE)</f>
        <v>INT ACC-2.822%, 2027</v>
      </c>
      <c r="S983" s="165" t="s">
        <v>1278</v>
      </c>
      <c r="T983" s="164" t="s">
        <v>1279</v>
      </c>
      <c r="U983" s="16" t="str">
        <f t="shared" si="217"/>
        <v>254302</v>
      </c>
      <c r="V983" s="174">
        <v>23</v>
      </c>
      <c r="W983" s="175">
        <v>23</v>
      </c>
      <c r="X983" s="264" t="str">
        <f t="shared" si="218"/>
        <v>Other Deferred Debits</v>
      </c>
    </row>
    <row r="984" spans="12:24" x14ac:dyDescent="0.25">
      <c r="L984" s="150" t="s">
        <v>1269</v>
      </c>
      <c r="M984" s="59">
        <f t="shared" si="216"/>
        <v>29</v>
      </c>
      <c r="N984" s="59">
        <f t="shared" si="210"/>
        <v>29</v>
      </c>
      <c r="O984" s="59"/>
      <c r="P984" s="59">
        <f t="shared" si="211"/>
        <v>29</v>
      </c>
      <c r="Q984" s="151" t="str">
        <f>VLOOKUP(L984,'SAP Data'!$A$7:$B$1304,2,FALSE)</f>
        <v>INT ACC-3.685%, 2047</v>
      </c>
      <c r="S984" s="165" t="s">
        <v>1281</v>
      </c>
      <c r="T984" s="164" t="s">
        <v>1282</v>
      </c>
      <c r="U984" s="16" t="str">
        <f t="shared" si="217"/>
        <v>254304</v>
      </c>
      <c r="V984" s="174">
        <v>23</v>
      </c>
      <c r="W984" s="175">
        <v>23</v>
      </c>
      <c r="X984" s="264" t="str">
        <f t="shared" si="218"/>
        <v>Other Deferred Debits</v>
      </c>
    </row>
    <row r="985" spans="12:24" x14ac:dyDescent="0.25">
      <c r="L985" s="150" t="s">
        <v>3314</v>
      </c>
      <c r="M985" s="59" t="str">
        <f t="shared" si="216"/>
        <v>Captured in GL 500172</v>
      </c>
      <c r="N985" s="59" t="str">
        <f t="shared" si="210"/>
        <v>Captured in GL 500172</v>
      </c>
      <c r="O985" s="59"/>
      <c r="P985" s="59" t="str">
        <f t="shared" si="211"/>
        <v>Captured in GL 500172</v>
      </c>
      <c r="Q985" s="151" t="str">
        <f>VLOOKUP(L985,'SAP Data'!$A$7:$B$1304,2,FALSE)</f>
        <v>INT ACC-4.11%, 2048</v>
      </c>
      <c r="S985" s="165" t="s">
        <v>3688</v>
      </c>
      <c r="T985" s="164" t="s">
        <v>3648</v>
      </c>
      <c r="U985" s="16" t="str">
        <f t="shared" si="217"/>
        <v>254400</v>
      </c>
      <c r="V985" s="174">
        <v>23</v>
      </c>
      <c r="W985" s="175">
        <v>101</v>
      </c>
      <c r="X985" s="264" t="str">
        <f t="shared" si="218"/>
        <v>Other Deferred Debits</v>
      </c>
    </row>
    <row r="986" spans="12:24" x14ac:dyDescent="0.25">
      <c r="L986" s="150" t="s">
        <v>2706</v>
      </c>
      <c r="M986" s="59" t="e">
        <f t="shared" si="216"/>
        <v>#N/A</v>
      </c>
      <c r="N986" s="59" t="str">
        <f t="shared" si="210"/>
        <v>ADD</v>
      </c>
      <c r="O986" s="59"/>
      <c r="P986" s="59" t="str">
        <f t="shared" si="211"/>
        <v>ADD</v>
      </c>
      <c r="Q986" s="151" t="str">
        <f>VLOOKUP(L986,'SAP Data'!$A$7:$B$1304,2,FALSE)</f>
        <v>REG LIABILITIES - CU</v>
      </c>
      <c r="S986" s="165" t="s">
        <v>2709</v>
      </c>
      <c r="T986" s="164">
        <v>500177</v>
      </c>
      <c r="U986" s="16" t="str">
        <f t="shared" si="217"/>
        <v/>
      </c>
      <c r="V986" s="174" t="s">
        <v>3741</v>
      </c>
      <c r="W986" s="175" t="s">
        <v>3741</v>
      </c>
      <c r="X986" s="264" t="e">
        <f t="shared" si="218"/>
        <v>#N/A</v>
      </c>
    </row>
    <row r="987" spans="12:24" x14ac:dyDescent="0.25">
      <c r="L987" s="150" t="s">
        <v>2708</v>
      </c>
      <c r="M987" s="59" t="e">
        <f t="shared" si="216"/>
        <v>#N/A</v>
      </c>
      <c r="N987" s="59" t="str">
        <f t="shared" si="210"/>
        <v>ADD</v>
      </c>
      <c r="O987" s="59"/>
      <c r="P987" s="59" t="str">
        <f t="shared" si="211"/>
        <v>ADD</v>
      </c>
      <c r="Q987" s="151" t="str">
        <f>VLOOKUP(L987,'SAP Data'!$A$7:$B$1304,2,FALSE)</f>
        <v>REG LIAB - ST - OTHE</v>
      </c>
      <c r="S987" s="165" t="s">
        <v>1284</v>
      </c>
      <c r="T987" s="164" t="s">
        <v>1285</v>
      </c>
      <c r="U987" s="16" t="str">
        <f t="shared" si="217"/>
        <v>254640</v>
      </c>
      <c r="V987" s="174">
        <v>23</v>
      </c>
      <c r="W987" s="175">
        <v>101</v>
      </c>
      <c r="X987" s="264" t="str">
        <f t="shared" si="218"/>
        <v>Other Deferred Debits</v>
      </c>
    </row>
    <row r="988" spans="12:24" x14ac:dyDescent="0.25">
      <c r="L988" s="150" t="s">
        <v>1271</v>
      </c>
      <c r="M988" s="59">
        <f t="shared" si="216"/>
        <v>29</v>
      </c>
      <c r="N988" s="59">
        <f t="shared" si="210"/>
        <v>29</v>
      </c>
      <c r="O988" s="59"/>
      <c r="P988" s="59">
        <f t="shared" si="211"/>
        <v>29</v>
      </c>
      <c r="Q988" s="151" t="str">
        <f>VLOOKUP(L988,'SAP Data'!$A$7:$B$1304,2,FALSE)</f>
        <v>LIABILITY CONS RECL</v>
      </c>
      <c r="S988" s="165" t="s">
        <v>1284</v>
      </c>
      <c r="T988" s="164" t="s">
        <v>1287</v>
      </c>
      <c r="U988" s="16" t="str">
        <f t="shared" si="217"/>
        <v>254645</v>
      </c>
      <c r="V988" s="174">
        <v>23</v>
      </c>
      <c r="W988" s="175">
        <v>101</v>
      </c>
      <c r="X988" s="264" t="str">
        <f t="shared" si="218"/>
        <v>Other Deferred Debits</v>
      </c>
    </row>
    <row r="989" spans="12:24" x14ac:dyDescent="0.25">
      <c r="L989" s="150" t="s">
        <v>3574</v>
      </c>
      <c r="M989" s="59">
        <f t="shared" si="216"/>
        <v>23</v>
      </c>
      <c r="N989" s="59">
        <f t="shared" si="210"/>
        <v>23</v>
      </c>
      <c r="O989" s="59">
        <v>23</v>
      </c>
      <c r="P989" s="59">
        <f t="shared" si="211"/>
        <v>23</v>
      </c>
      <c r="Q989" s="151" t="str">
        <f>VLOOKUP(L989,'SAP Data'!$A$7:$B$1304,2,FALSE)</f>
        <v>Tax - EDIT -Plant ST</v>
      </c>
      <c r="S989" s="165" t="s">
        <v>1289</v>
      </c>
      <c r="T989" s="164" t="s">
        <v>1290</v>
      </c>
      <c r="U989" s="16" t="str">
        <f t="shared" si="217"/>
        <v>254647</v>
      </c>
      <c r="V989" s="174">
        <v>23</v>
      </c>
      <c r="W989" s="175">
        <v>101</v>
      </c>
      <c r="X989" s="264" t="str">
        <f t="shared" si="218"/>
        <v>Other Deferred Debits</v>
      </c>
    </row>
    <row r="990" spans="12:24" x14ac:dyDescent="0.25">
      <c r="L990" s="150" t="s">
        <v>3847</v>
      </c>
      <c r="M990" s="59">
        <f t="shared" si="216"/>
        <v>23</v>
      </c>
      <c r="N990" s="59">
        <f t="shared" ref="N990:N991" si="219">IFERROR(M990,"ADD")</f>
        <v>23</v>
      </c>
      <c r="O990" s="59">
        <v>23</v>
      </c>
      <c r="P990" s="59">
        <f t="shared" ref="P990:P991" si="220">IF(O990&gt;0,O990,N990)</f>
        <v>23</v>
      </c>
      <c r="Q990" s="151" t="str">
        <f>VLOOKUP(L990,'SAP Data'!$A$7:$B$1304,2,FALSE)</f>
        <v>REG LIAB-TAX-EDIT-PL</v>
      </c>
      <c r="S990" s="165" t="s">
        <v>1782</v>
      </c>
      <c r="T990" s="164">
        <v>500174</v>
      </c>
      <c r="U990" s="16" t="str">
        <f t="shared" si="217"/>
        <v/>
      </c>
      <c r="V990" s="174" t="s">
        <v>3741</v>
      </c>
      <c r="W990" s="175" t="s">
        <v>3741</v>
      </c>
      <c r="X990" s="264" t="e">
        <f t="shared" si="218"/>
        <v>#N/A</v>
      </c>
    </row>
    <row r="991" spans="12:24" x14ac:dyDescent="0.25">
      <c r="L991" s="150" t="s">
        <v>3848</v>
      </c>
      <c r="M991" s="59">
        <f t="shared" si="216"/>
        <v>23</v>
      </c>
      <c r="N991" s="59">
        <f t="shared" si="219"/>
        <v>23</v>
      </c>
      <c r="O991" s="59">
        <v>23</v>
      </c>
      <c r="P991" s="59">
        <f t="shared" si="220"/>
        <v>23</v>
      </c>
      <c r="Q991" s="151" t="str">
        <f>VLOOKUP(L991,'SAP Data'!$A$7:$B$1304,2,FALSE)</f>
        <v>REG LIAB-TAX-EDIT-GR</v>
      </c>
      <c r="S991" s="165" t="s">
        <v>1292</v>
      </c>
      <c r="T991" s="164" t="s">
        <v>1293</v>
      </c>
      <c r="U991" s="16" t="str">
        <f t="shared" si="217"/>
        <v>262640</v>
      </c>
      <c r="V991" s="174">
        <v>23</v>
      </c>
      <c r="W991" s="175">
        <v>101</v>
      </c>
      <c r="X991" s="264" t="str">
        <f t="shared" si="218"/>
        <v>Other Deferred Debits</v>
      </c>
    </row>
    <row r="992" spans="12:24" x14ac:dyDescent="0.25">
      <c r="L992" s="150" t="s">
        <v>3575</v>
      </c>
      <c r="M992" s="59">
        <f t="shared" si="216"/>
        <v>23</v>
      </c>
      <c r="N992" s="59">
        <f t="shared" si="210"/>
        <v>23</v>
      </c>
      <c r="O992" s="59">
        <v>23</v>
      </c>
      <c r="P992" s="59">
        <f t="shared" si="211"/>
        <v>23</v>
      </c>
      <c r="Q992" s="151" t="str">
        <f>VLOOKUP(L992,'SAP Data'!$A$7:$B$1304,2,FALSE)</f>
        <v>Tax - EDIT -Other ST</v>
      </c>
      <c r="S992" s="165" t="s">
        <v>1295</v>
      </c>
      <c r="T992" s="164" t="s">
        <v>1296</v>
      </c>
      <c r="U992" s="16" t="str">
        <f t="shared" si="217"/>
        <v>262645</v>
      </c>
      <c r="V992" s="174">
        <v>23</v>
      </c>
      <c r="W992" s="175">
        <v>101</v>
      </c>
      <c r="X992" s="264" t="str">
        <f t="shared" si="218"/>
        <v>Other Deferred Debits</v>
      </c>
    </row>
    <row r="993" spans="12:24" x14ac:dyDescent="0.25">
      <c r="L993" s="150" t="s">
        <v>3576</v>
      </c>
      <c r="M993" s="59" t="e">
        <f t="shared" si="216"/>
        <v>#N/A</v>
      </c>
      <c r="N993" s="59" t="str">
        <f t="shared" si="210"/>
        <v>ADD</v>
      </c>
      <c r="O993" s="59">
        <v>23</v>
      </c>
      <c r="P993" s="59">
        <f t="shared" si="211"/>
        <v>23</v>
      </c>
      <c r="Q993" s="151" t="str">
        <f>VLOOKUP(L993,'SAP Data'!$A$7:$B$1304,2,FALSE)</f>
        <v>Tax -EDIT-Gas Res ST</v>
      </c>
      <c r="S993" s="165" t="s">
        <v>1298</v>
      </c>
      <c r="T993" s="164" t="s">
        <v>1299</v>
      </c>
      <c r="U993" s="16" t="str">
        <f t="shared" si="217"/>
        <v>262648</v>
      </c>
      <c r="V993" s="174">
        <v>23</v>
      </c>
      <c r="W993" s="175">
        <v>101</v>
      </c>
      <c r="X993" s="264" t="str">
        <f t="shared" si="218"/>
        <v>Other Deferred Debits</v>
      </c>
    </row>
    <row r="994" spans="12:24" x14ac:dyDescent="0.25">
      <c r="L994" s="150" t="s">
        <v>1274</v>
      </c>
      <c r="M994" s="59">
        <f t="shared" si="216"/>
        <v>23</v>
      </c>
      <c r="N994" s="59">
        <f t="shared" si="210"/>
        <v>23</v>
      </c>
      <c r="O994" s="59"/>
      <c r="P994" s="59">
        <f t="shared" si="211"/>
        <v>23</v>
      </c>
      <c r="Q994" s="151" t="str">
        <f>VLOOKUP(L994,'SAP Data'!$A$7:$B$1304,2,FALSE)</f>
        <v>STOR MARGIN SHARE-OR</v>
      </c>
      <c r="S994" s="165" t="s">
        <v>1300</v>
      </c>
      <c r="T994" s="164">
        <v>500175</v>
      </c>
      <c r="U994" s="16" t="str">
        <f t="shared" si="217"/>
        <v/>
      </c>
      <c r="V994" s="174" t="s">
        <v>3741</v>
      </c>
      <c r="W994" s="175" t="s">
        <v>3741</v>
      </c>
      <c r="X994" s="264" t="e">
        <f t="shared" si="218"/>
        <v>#N/A</v>
      </c>
    </row>
    <row r="995" spans="12:24" x14ac:dyDescent="0.25">
      <c r="L995" s="150" t="s">
        <v>1277</v>
      </c>
      <c r="M995" s="59">
        <f t="shared" si="216"/>
        <v>23</v>
      </c>
      <c r="N995" s="59">
        <f t="shared" si="210"/>
        <v>23</v>
      </c>
      <c r="O995" s="59"/>
      <c r="P995" s="59">
        <f t="shared" si="211"/>
        <v>23</v>
      </c>
      <c r="Q995" s="151" t="str">
        <f>VLOOKUP(L995,'SAP Data'!$A$7:$B$1304,2,FALSE)</f>
        <v>STOR MARGIN SHARE-WA</v>
      </c>
      <c r="S995" s="165" t="s">
        <v>1300</v>
      </c>
      <c r="T995" s="164" t="s">
        <v>1302</v>
      </c>
      <c r="U995" s="16" t="str">
        <f t="shared" si="217"/>
        <v>238000</v>
      </c>
      <c r="V995" s="174">
        <v>1</v>
      </c>
      <c r="W995" s="175">
        <v>1</v>
      </c>
      <c r="X995" s="264" t="str">
        <f t="shared" si="218"/>
        <v>Common Equity</v>
      </c>
    </row>
    <row r="996" spans="12:24" x14ac:dyDescent="0.25">
      <c r="L996" s="150" t="s">
        <v>1280</v>
      </c>
      <c r="M996" s="59">
        <f t="shared" si="216"/>
        <v>23</v>
      </c>
      <c r="N996" s="59">
        <f t="shared" si="210"/>
        <v>23</v>
      </c>
      <c r="O996" s="59"/>
      <c r="P996" s="59">
        <f t="shared" si="211"/>
        <v>23</v>
      </c>
      <c r="Q996" s="151" t="str">
        <f>VLOOKUP(L996,'SAP Data'!$A$7:$B$1304,2,FALSE)</f>
        <v>UNREALIZED OPTIMIZAT</v>
      </c>
      <c r="S996" s="165" t="s">
        <v>2713</v>
      </c>
      <c r="T996" s="164">
        <v>500176</v>
      </c>
      <c r="U996" s="16" t="str">
        <f t="shared" si="217"/>
        <v/>
      </c>
      <c r="V996" s="174" t="s">
        <v>3741</v>
      </c>
      <c r="W996" s="175" t="s">
        <v>3741</v>
      </c>
      <c r="X996" s="264" t="e">
        <f t="shared" si="218"/>
        <v>#N/A</v>
      </c>
    </row>
    <row r="997" spans="12:24" x14ac:dyDescent="0.25">
      <c r="L997" s="150" t="s">
        <v>3588</v>
      </c>
      <c r="M997" s="59">
        <f t="shared" si="216"/>
        <v>23</v>
      </c>
      <c r="N997" s="59">
        <f>IFERROR(M997,"ADD")</f>
        <v>23</v>
      </c>
      <c r="O997" s="59"/>
      <c r="P997" s="59">
        <f>IF(O997&gt;0,O997,N997)</f>
        <v>23</v>
      </c>
      <c r="Q997" s="151" t="e">
        <f>VLOOKUP(L997,'SAP Data'!$A$7:$B$1304,2,FALSE)</f>
        <v>#N/A</v>
      </c>
      <c r="S997" s="165" t="s">
        <v>2715</v>
      </c>
      <c r="T997" s="164">
        <v>500178</v>
      </c>
      <c r="U997" s="16" t="str">
        <f t="shared" si="217"/>
        <v/>
      </c>
      <c r="V997" s="174" t="s">
        <v>3741</v>
      </c>
      <c r="W997" s="175" t="s">
        <v>3741</v>
      </c>
      <c r="X997" s="264" t="e">
        <f t="shared" si="218"/>
        <v>#N/A</v>
      </c>
    </row>
    <row r="998" spans="12:24" x14ac:dyDescent="0.25">
      <c r="L998" s="184" t="s">
        <v>3849</v>
      </c>
      <c r="M998" s="59">
        <f t="shared" si="216"/>
        <v>23</v>
      </c>
      <c r="N998" s="59">
        <f>IFERROR(M998,"ADD")</f>
        <v>23</v>
      </c>
      <c r="O998" s="59"/>
      <c r="P998" s="59">
        <f>IF(O998&gt;0,O998,N998)</f>
        <v>23</v>
      </c>
      <c r="Q998" s="151" t="str">
        <f>VLOOKUP(L998,'SAP Data'!$A$7:$B$1304,2,FALSE)</f>
        <v>OR REV REQ TRUE-UP</v>
      </c>
      <c r="S998" s="165" t="s">
        <v>1304</v>
      </c>
      <c r="T998" s="164" t="s">
        <v>1305</v>
      </c>
      <c r="U998" s="16" t="str">
        <f t="shared" si="217"/>
        <v>235000</v>
      </c>
      <c r="V998" s="174">
        <v>12</v>
      </c>
      <c r="W998" s="175">
        <v>12</v>
      </c>
      <c r="X998" s="264" t="str">
        <f t="shared" si="218"/>
        <v>Customer Advances</v>
      </c>
    </row>
    <row r="999" spans="12:24" x14ac:dyDescent="0.25">
      <c r="L999" s="150" t="s">
        <v>3690</v>
      </c>
      <c r="M999" s="59">
        <f t="shared" si="216"/>
        <v>7</v>
      </c>
      <c r="N999" s="59">
        <f>IFERROR(M999,"ADD")</f>
        <v>7</v>
      </c>
      <c r="O999" s="59"/>
      <c r="P999" s="59">
        <f>IF(O999&gt;0,O999,N999)</f>
        <v>7</v>
      </c>
      <c r="Q999" s="151" t="str">
        <f>VLOOKUP(L999,'SAP Data'!$A$7:$B$1304,2,FALSE)</f>
        <v>N. MIST ST DEF GAIN</v>
      </c>
      <c r="S999" s="165" t="s">
        <v>1307</v>
      </c>
      <c r="T999" s="164" t="s">
        <v>1308</v>
      </c>
      <c r="U999" s="16" t="str">
        <f t="shared" si="217"/>
        <v>235001</v>
      </c>
      <c r="V999" s="174">
        <v>12</v>
      </c>
      <c r="W999" s="175">
        <v>12</v>
      </c>
      <c r="X999" s="264" t="str">
        <f t="shared" si="218"/>
        <v>Customer Advances</v>
      </c>
    </row>
    <row r="1000" spans="12:24" x14ac:dyDescent="0.25">
      <c r="L1000" s="150" t="s">
        <v>3691</v>
      </c>
      <c r="M1000" s="59">
        <f t="shared" si="216"/>
        <v>7</v>
      </c>
      <c r="N1000" s="59">
        <f>IFERROR(M1000,"ADD")</f>
        <v>7</v>
      </c>
      <c r="O1000" s="59"/>
      <c r="P1000" s="59">
        <f>IF(O1000&gt;0,O1000,N1000)</f>
        <v>7</v>
      </c>
      <c r="Q1000" s="151" t="str">
        <f>VLOOKUP(L1000,'SAP Data'!$A$7:$B$1304,2,FALSE)</f>
        <v>N. MIST LT DEF GAIN</v>
      </c>
      <c r="S1000" s="165" t="s">
        <v>1310</v>
      </c>
      <c r="T1000" s="164" t="s">
        <v>1311</v>
      </c>
      <c r="U1000" s="16" t="str">
        <f t="shared" si="217"/>
        <v>235005</v>
      </c>
      <c r="V1000" s="174">
        <v>12</v>
      </c>
      <c r="W1000" s="175">
        <v>12</v>
      </c>
      <c r="X1000" s="264" t="str">
        <f t="shared" si="218"/>
        <v>Customer Advances</v>
      </c>
    </row>
    <row r="1001" spans="12:24" x14ac:dyDescent="0.25">
      <c r="L1001" s="150" t="s">
        <v>2710</v>
      </c>
      <c r="M1001" s="59" t="e">
        <f t="shared" si="216"/>
        <v>#N/A</v>
      </c>
      <c r="N1001" s="59" t="str">
        <f t="shared" si="210"/>
        <v>ADD</v>
      </c>
      <c r="O1001" s="59"/>
      <c r="P1001" s="59" t="str">
        <f t="shared" si="211"/>
        <v>ADD</v>
      </c>
      <c r="Q1001" s="151" t="str">
        <f>VLOOKUP(L1001,'SAP Data'!$A$7:$B$1304,2,FALSE)</f>
        <v>REG LIAB. - FV OF DE</v>
      </c>
      <c r="S1001" s="165" t="s">
        <v>1313</v>
      </c>
      <c r="T1001" s="164">
        <v>500179</v>
      </c>
      <c r="U1001" s="16" t="str">
        <f t="shared" si="217"/>
        <v/>
      </c>
      <c r="V1001" s="174" t="s">
        <v>3741</v>
      </c>
      <c r="W1001" s="175" t="s">
        <v>3741</v>
      </c>
      <c r="X1001" s="264" t="e">
        <f t="shared" si="218"/>
        <v>#N/A</v>
      </c>
    </row>
    <row r="1002" spans="12:24" x14ac:dyDescent="0.25">
      <c r="L1002" s="150" t="s">
        <v>1283</v>
      </c>
      <c r="M1002" s="59">
        <f t="shared" si="216"/>
        <v>23</v>
      </c>
      <c r="N1002" s="59">
        <f t="shared" si="210"/>
        <v>23</v>
      </c>
      <c r="O1002" s="59"/>
      <c r="P1002" s="59">
        <f t="shared" si="211"/>
        <v>23</v>
      </c>
      <c r="Q1002" s="151" t="str">
        <f>VLOOKUP(L1002,'SAP Data'!$A$7:$B$1304,2,FALSE)</f>
        <v>FAS 133 ST REG GNS</v>
      </c>
      <c r="S1002" s="165" t="s">
        <v>2468</v>
      </c>
      <c r="T1002" s="164" t="s">
        <v>2717</v>
      </c>
      <c r="U1002" s="16" t="str">
        <f t="shared" si="217"/>
        <v>241101</v>
      </c>
      <c r="V1002" s="174">
        <v>29</v>
      </c>
      <c r="W1002" s="175">
        <v>29</v>
      </c>
      <c r="X1002" s="264">
        <f t="shared" si="218"/>
        <v>0</v>
      </c>
    </row>
    <row r="1003" spans="12:24" x14ac:dyDescent="0.25">
      <c r="L1003" s="150" t="s">
        <v>1286</v>
      </c>
      <c r="M1003" s="59">
        <f t="shared" si="216"/>
        <v>23</v>
      </c>
      <c r="N1003" s="59">
        <f t="shared" si="210"/>
        <v>23</v>
      </c>
      <c r="O1003" s="59"/>
      <c r="P1003" s="59">
        <f t="shared" si="211"/>
        <v>23</v>
      </c>
      <c r="Q1003" s="151" t="str">
        <f>VLOOKUP(L1003,'SAP Data'!$A$7:$B$1304,2,FALSE)</f>
        <v>FAS 133 ST REG GNS</v>
      </c>
      <c r="S1003" s="165" t="s">
        <v>2470</v>
      </c>
      <c r="T1003" s="164" t="s">
        <v>2718</v>
      </c>
      <c r="U1003" s="16" t="str">
        <f t="shared" si="217"/>
        <v>241102</v>
      </c>
      <c r="V1003" s="174">
        <v>29</v>
      </c>
      <c r="W1003" s="175">
        <v>29</v>
      </c>
      <c r="X1003" s="264">
        <f t="shared" si="218"/>
        <v>0</v>
      </c>
    </row>
    <row r="1004" spans="12:24" x14ac:dyDescent="0.25">
      <c r="L1004" s="150" t="s">
        <v>1288</v>
      </c>
      <c r="M1004" s="59">
        <f t="shared" si="216"/>
        <v>23</v>
      </c>
      <c r="N1004" s="59">
        <f t="shared" si="210"/>
        <v>23</v>
      </c>
      <c r="O1004" s="59"/>
      <c r="P1004" s="59">
        <f t="shared" si="211"/>
        <v>23</v>
      </c>
      <c r="Q1004" s="151" t="str">
        <f>VLOOKUP(L1004,'SAP Data'!$A$7:$B$1304,2,FALSE)</f>
        <v>PHY OPT ST GAINS REG</v>
      </c>
      <c r="S1004" s="165" t="s">
        <v>2472</v>
      </c>
      <c r="T1004" s="164" t="s">
        <v>2719</v>
      </c>
      <c r="U1004" s="16" t="str">
        <f t="shared" si="217"/>
        <v>241103</v>
      </c>
      <c r="V1004" s="174">
        <v>29</v>
      </c>
      <c r="W1004" s="175">
        <v>29</v>
      </c>
      <c r="X1004" s="264">
        <f t="shared" si="218"/>
        <v>0</v>
      </c>
    </row>
    <row r="1005" spans="12:24" x14ac:dyDescent="0.25">
      <c r="L1005" s="150" t="s">
        <v>2711</v>
      </c>
      <c r="M1005" s="59" t="e">
        <f t="shared" si="216"/>
        <v>#N/A</v>
      </c>
      <c r="N1005" s="59" t="str">
        <f t="shared" si="210"/>
        <v>ADD</v>
      </c>
      <c r="O1005" s="59"/>
      <c r="P1005" s="59" t="str">
        <f t="shared" si="211"/>
        <v>ADD</v>
      </c>
      <c r="Q1005" s="151" t="str">
        <f>VLOOKUP(L1005,'SAP Data'!$A$7:$B$1304,2,FALSE)</f>
        <v>FV OF DERIVATIVES -</v>
      </c>
      <c r="S1005" s="165" t="s">
        <v>2474</v>
      </c>
      <c r="T1005" s="164" t="s">
        <v>2720</v>
      </c>
      <c r="U1005" s="16" t="str">
        <f t="shared" si="217"/>
        <v>241104</v>
      </c>
      <c r="V1005" s="174">
        <v>29</v>
      </c>
      <c r="W1005" s="175">
        <v>29</v>
      </c>
      <c r="X1005" s="264">
        <f t="shared" si="218"/>
        <v>0</v>
      </c>
    </row>
    <row r="1006" spans="12:24" x14ac:dyDescent="0.25">
      <c r="L1006" s="150" t="s">
        <v>1291</v>
      </c>
      <c r="M1006" s="59">
        <f t="shared" si="216"/>
        <v>23</v>
      </c>
      <c r="N1006" s="59">
        <f t="shared" si="210"/>
        <v>23</v>
      </c>
      <c r="O1006" s="59"/>
      <c r="P1006" s="59">
        <f t="shared" si="211"/>
        <v>23</v>
      </c>
      <c r="Q1006" s="151" t="str">
        <f>VLOOKUP(L1006,'SAP Data'!$A$7:$B$1304,2,FALSE)</f>
        <v>FAS133 S.T.  LOSS SW</v>
      </c>
      <c r="S1006" s="165" t="s">
        <v>2476</v>
      </c>
      <c r="T1006" s="164" t="s">
        <v>2721</v>
      </c>
      <c r="U1006" s="16" t="str">
        <f t="shared" si="217"/>
        <v>241105</v>
      </c>
      <c r="V1006" s="174">
        <v>29</v>
      </c>
      <c r="W1006" s="175">
        <v>29</v>
      </c>
      <c r="X1006" s="264">
        <f t="shared" si="218"/>
        <v>0</v>
      </c>
    </row>
    <row r="1007" spans="12:24" x14ac:dyDescent="0.25">
      <c r="L1007" s="150" t="s">
        <v>1294</v>
      </c>
      <c r="M1007" s="59">
        <f t="shared" si="216"/>
        <v>23</v>
      </c>
      <c r="N1007" s="59">
        <f t="shared" si="210"/>
        <v>23</v>
      </c>
      <c r="O1007" s="59"/>
      <c r="P1007" s="59">
        <f t="shared" si="211"/>
        <v>23</v>
      </c>
      <c r="Q1007" s="151" t="str">
        <f>VLOOKUP(L1007,'SAP Data'!$A$7:$B$1304,2,FALSE)</f>
        <v>FAS133 S.T. LOSS PHY</v>
      </c>
      <c r="S1007" s="165" t="s">
        <v>2480</v>
      </c>
      <c r="T1007" s="164" t="s">
        <v>2722</v>
      </c>
      <c r="U1007" s="16" t="str">
        <f t="shared" si="217"/>
        <v>241107</v>
      </c>
      <c r="V1007" s="174">
        <v>29</v>
      </c>
      <c r="W1007" s="175">
        <v>29</v>
      </c>
      <c r="X1007" s="264">
        <f t="shared" si="218"/>
        <v>0</v>
      </c>
    </row>
    <row r="1008" spans="12:24" x14ac:dyDescent="0.25">
      <c r="L1008" s="150" t="s">
        <v>1297</v>
      </c>
      <c r="M1008" s="59">
        <f t="shared" si="216"/>
        <v>23</v>
      </c>
      <c r="N1008" s="59">
        <f t="shared" si="210"/>
        <v>23</v>
      </c>
      <c r="O1008" s="59"/>
      <c r="P1008" s="59">
        <f t="shared" si="211"/>
        <v>23</v>
      </c>
      <c r="Q1008" s="151" t="str">
        <f>VLOOKUP(L1008,'SAP Data'!$A$7:$B$1304,2,FALSE)</f>
        <v>PHY OPT ST LOSSES</v>
      </c>
      <c r="S1008" s="165" t="s">
        <v>2482</v>
      </c>
      <c r="T1008" s="164" t="s">
        <v>2723</v>
      </c>
      <c r="U1008" s="16" t="str">
        <f t="shared" si="217"/>
        <v>241108</v>
      </c>
      <c r="V1008" s="174">
        <v>29</v>
      </c>
      <c r="W1008" s="175">
        <v>29</v>
      </c>
      <c r="X1008" s="264">
        <f t="shared" si="218"/>
        <v>0</v>
      </c>
    </row>
    <row r="1009" spans="12:24" x14ac:dyDescent="0.25">
      <c r="L1009" s="150" t="s">
        <v>2712</v>
      </c>
      <c r="M1009" s="59" t="e">
        <f t="shared" si="216"/>
        <v>#N/A</v>
      </c>
      <c r="N1009" s="59" t="str">
        <f t="shared" ref="N1009:N1072" si="221">IFERROR(M1009,"ADD")</f>
        <v>ADD</v>
      </c>
      <c r="O1009" s="59"/>
      <c r="P1009" s="59" t="str">
        <f t="shared" ref="P1009:P1072" si="222">IF(O1009&gt;0,O1009,N1009)</f>
        <v>ADD</v>
      </c>
      <c r="Q1009" s="151" t="str">
        <f>VLOOKUP(L1009,'SAP Data'!$A$7:$B$1304,2,FALSE)</f>
        <v>DIVIDENDS DECLARED</v>
      </c>
      <c r="S1009" s="165" t="s">
        <v>2484</v>
      </c>
      <c r="T1009" s="164" t="s">
        <v>2724</v>
      </c>
      <c r="U1009" s="16" t="str">
        <f t="shared" si="217"/>
        <v>241109</v>
      </c>
      <c r="V1009" s="174">
        <v>29</v>
      </c>
      <c r="W1009" s="175">
        <v>29</v>
      </c>
      <c r="X1009" s="264">
        <f t="shared" si="218"/>
        <v>0</v>
      </c>
    </row>
    <row r="1010" spans="12:24" x14ac:dyDescent="0.25">
      <c r="L1010" s="150" t="s">
        <v>1301</v>
      </c>
      <c r="M1010" s="59">
        <f t="shared" si="216"/>
        <v>1</v>
      </c>
      <c r="N1010" s="59">
        <f t="shared" si="221"/>
        <v>1</v>
      </c>
      <c r="O1010" s="59"/>
      <c r="P1010" s="59">
        <f t="shared" si="222"/>
        <v>1</v>
      </c>
      <c r="Q1010" s="151" t="str">
        <f>VLOOKUP(L1010,'SAP Data'!$A$7:$B$1304,2,FALSE)</f>
        <v>DIVIDENDS DECLARED</v>
      </c>
      <c r="S1010" s="165" t="s">
        <v>2725</v>
      </c>
      <c r="T1010" s="164" t="s">
        <v>2726</v>
      </c>
      <c r="U1010" s="16" t="str">
        <f t="shared" si="217"/>
        <v>241110</v>
      </c>
      <c r="V1010" s="174">
        <v>29</v>
      </c>
      <c r="W1010" s="175">
        <v>29</v>
      </c>
      <c r="X1010" s="264">
        <f t="shared" si="218"/>
        <v>0</v>
      </c>
    </row>
    <row r="1011" spans="12:24" x14ac:dyDescent="0.25">
      <c r="L1011" s="150" t="s">
        <v>2714</v>
      </c>
      <c r="M1011" s="59" t="e">
        <f t="shared" si="216"/>
        <v>#N/A</v>
      </c>
      <c r="N1011" s="59" t="str">
        <f t="shared" si="221"/>
        <v>ADD</v>
      </c>
      <c r="O1011" s="59"/>
      <c r="P1011" s="59" t="str">
        <f t="shared" si="222"/>
        <v>ADD</v>
      </c>
      <c r="Q1011" s="151" t="str">
        <f>VLOOKUP(L1011,'SAP Data'!$A$7:$B$1304,2,FALSE)</f>
        <v>OTHER CURRENT &amp; ACCR</v>
      </c>
      <c r="S1011" s="165" t="s">
        <v>2488</v>
      </c>
      <c r="T1011" s="164" t="s">
        <v>2727</v>
      </c>
      <c r="U1011" s="16" t="str">
        <f t="shared" si="217"/>
        <v>241111</v>
      </c>
      <c r="V1011" s="174">
        <v>29</v>
      </c>
      <c r="W1011" s="175">
        <v>29</v>
      </c>
      <c r="X1011" s="264">
        <f t="shared" si="218"/>
        <v>0</v>
      </c>
    </row>
    <row r="1012" spans="12:24" x14ac:dyDescent="0.25">
      <c r="L1012" s="150" t="s">
        <v>2716</v>
      </c>
      <c r="M1012" s="59" t="e">
        <f t="shared" si="216"/>
        <v>#N/A</v>
      </c>
      <c r="N1012" s="59" t="str">
        <f t="shared" si="221"/>
        <v>ADD</v>
      </c>
      <c r="O1012" s="59"/>
      <c r="P1012" s="59" t="str">
        <f t="shared" si="222"/>
        <v>ADD</v>
      </c>
      <c r="Q1012" s="151" t="str">
        <f>VLOOKUP(L1012,'SAP Data'!$A$7:$B$1304,2,FALSE)</f>
        <v>CUSTOMERS' DEPOSITS</v>
      </c>
      <c r="S1012" s="165" t="s">
        <v>2728</v>
      </c>
      <c r="T1012" s="164" t="s">
        <v>2729</v>
      </c>
      <c r="U1012" s="16" t="str">
        <f t="shared" si="217"/>
        <v>241112</v>
      </c>
      <c r="V1012" s="174">
        <v>29</v>
      </c>
      <c r="W1012" s="175">
        <v>29</v>
      </c>
      <c r="X1012" s="264">
        <f t="shared" si="218"/>
        <v>0</v>
      </c>
    </row>
    <row r="1013" spans="12:24" x14ac:dyDescent="0.25">
      <c r="L1013" s="150" t="s">
        <v>1303</v>
      </c>
      <c r="M1013" s="59">
        <f t="shared" si="216"/>
        <v>12</v>
      </c>
      <c r="N1013" s="59">
        <f t="shared" si="221"/>
        <v>12</v>
      </c>
      <c r="O1013" s="59"/>
      <c r="P1013" s="59">
        <f t="shared" si="222"/>
        <v>12</v>
      </c>
      <c r="Q1013" s="151" t="str">
        <f>VLOOKUP(L1013,'SAP Data'!$A$7:$B$1304,2,FALSE)</f>
        <v>CUSTOMER DEPOSITS</v>
      </c>
      <c r="S1013" s="165" t="s">
        <v>2492</v>
      </c>
      <c r="T1013" s="164" t="s">
        <v>2730</v>
      </c>
      <c r="U1013" s="16" t="str">
        <f t="shared" si="217"/>
        <v>241113</v>
      </c>
      <c r="V1013" s="174">
        <v>29</v>
      </c>
      <c r="W1013" s="175">
        <v>29</v>
      </c>
      <c r="X1013" s="264">
        <f t="shared" si="218"/>
        <v>0</v>
      </c>
    </row>
    <row r="1014" spans="12:24" x14ac:dyDescent="0.25">
      <c r="L1014" s="150" t="s">
        <v>1306</v>
      </c>
      <c r="M1014" s="59">
        <f t="shared" si="216"/>
        <v>12</v>
      </c>
      <c r="N1014" s="59">
        <f t="shared" si="221"/>
        <v>12</v>
      </c>
      <c r="O1014" s="59"/>
      <c r="P1014" s="59">
        <f t="shared" si="222"/>
        <v>12</v>
      </c>
      <c r="Q1014" s="151" t="str">
        <f>VLOOKUP(L1014,'SAP Data'!$A$7:$B$1304,2,FALSE)</f>
        <v>UNPAID DEPOSIT INT</v>
      </c>
      <c r="S1014" s="165" t="s">
        <v>2494</v>
      </c>
      <c r="T1014" s="164" t="s">
        <v>2731</v>
      </c>
      <c r="U1014" s="16" t="str">
        <f t="shared" si="217"/>
        <v>241114</v>
      </c>
      <c r="V1014" s="174">
        <v>29</v>
      </c>
      <c r="W1014" s="175">
        <v>29</v>
      </c>
      <c r="X1014" s="264">
        <f t="shared" si="218"/>
        <v>0</v>
      </c>
    </row>
    <row r="1015" spans="12:24" x14ac:dyDescent="0.25">
      <c r="L1015" s="150" t="s">
        <v>1309</v>
      </c>
      <c r="M1015" s="59">
        <f t="shared" si="216"/>
        <v>12</v>
      </c>
      <c r="N1015" s="59">
        <f t="shared" si="221"/>
        <v>12</v>
      </c>
      <c r="O1015" s="59"/>
      <c r="P1015" s="59">
        <f t="shared" si="222"/>
        <v>12</v>
      </c>
      <c r="Q1015" s="151" t="str">
        <f>VLOOKUP(L1015,'SAP Data'!$A$7:$B$1304,2,FALSE)</f>
        <v>APPLIED INITIAL DEPO</v>
      </c>
      <c r="S1015" s="165" t="s">
        <v>2496</v>
      </c>
      <c r="T1015" s="164" t="s">
        <v>2732</v>
      </c>
      <c r="U1015" s="16" t="str">
        <f t="shared" si="217"/>
        <v>241115</v>
      </c>
      <c r="V1015" s="174">
        <v>29</v>
      </c>
      <c r="W1015" s="175">
        <v>29</v>
      </c>
      <c r="X1015" s="264">
        <f t="shared" si="218"/>
        <v>0</v>
      </c>
    </row>
    <row r="1016" spans="12:24" x14ac:dyDescent="0.25">
      <c r="L1016" s="150" t="s">
        <v>1312</v>
      </c>
      <c r="M1016" s="59">
        <f t="shared" si="216"/>
        <v>29</v>
      </c>
      <c r="N1016" s="59">
        <f t="shared" si="221"/>
        <v>29</v>
      </c>
      <c r="O1016" s="59"/>
      <c r="P1016" s="59">
        <f t="shared" si="222"/>
        <v>29</v>
      </c>
      <c r="Q1016" s="151" t="str">
        <f>VLOOKUP(L1016,'SAP Data'!$A$7:$B$1304,2,FALSE)</f>
        <v>FRANCHISE TAXES - CU</v>
      </c>
      <c r="S1016" s="165" t="s">
        <v>2498</v>
      </c>
      <c r="T1016" s="164" t="s">
        <v>2733</v>
      </c>
      <c r="U1016" s="16" t="str">
        <f t="shared" si="217"/>
        <v>241117</v>
      </c>
      <c r="V1016" s="174">
        <v>29</v>
      </c>
      <c r="W1016" s="175">
        <v>29</v>
      </c>
      <c r="X1016" s="264">
        <f t="shared" si="218"/>
        <v>0</v>
      </c>
    </row>
    <row r="1017" spans="12:24" x14ac:dyDescent="0.25">
      <c r="L1017" s="150" t="s">
        <v>3315</v>
      </c>
      <c r="M1017" s="59" t="str">
        <f t="shared" si="216"/>
        <v>Captured in GL 500179</v>
      </c>
      <c r="N1017" s="59" t="str">
        <f t="shared" si="221"/>
        <v>Captured in GL 500179</v>
      </c>
      <c r="O1017" s="59"/>
      <c r="P1017" s="59" t="str">
        <f t="shared" si="222"/>
        <v>Captured in GL 500179</v>
      </c>
      <c r="Q1017" s="151" t="str">
        <f>VLOOKUP(L1017,'SAP Data'!$A$7:$B$1304,2,FALSE)</f>
        <v>FRAN TAX - PORTLAND</v>
      </c>
      <c r="S1017" s="165" t="s">
        <v>2500</v>
      </c>
      <c r="T1017" s="164" t="s">
        <v>2734</v>
      </c>
      <c r="U1017" s="16" t="str">
        <f t="shared" si="217"/>
        <v>241118</v>
      </c>
      <c r="V1017" s="174">
        <v>29</v>
      </c>
      <c r="W1017" s="175">
        <v>29</v>
      </c>
      <c r="X1017" s="264">
        <f t="shared" si="218"/>
        <v>0</v>
      </c>
    </row>
    <row r="1018" spans="12:24" x14ac:dyDescent="0.25">
      <c r="L1018" s="150" t="s">
        <v>3316</v>
      </c>
      <c r="M1018" s="59" t="str">
        <f t="shared" si="216"/>
        <v>Captured in GL 500179</v>
      </c>
      <c r="N1018" s="59" t="str">
        <f t="shared" si="221"/>
        <v>Captured in GL 500179</v>
      </c>
      <c r="O1018" s="59"/>
      <c r="P1018" s="59" t="str">
        <f t="shared" si="222"/>
        <v>Captured in GL 500179</v>
      </c>
      <c r="Q1018" s="151" t="str">
        <f>VLOOKUP(L1018,'SAP Data'!$A$7:$B$1304,2,FALSE)</f>
        <v>FRAN TAX - ALBANY</v>
      </c>
      <c r="S1018" s="165" t="s">
        <v>2502</v>
      </c>
      <c r="T1018" s="164" t="s">
        <v>2735</v>
      </c>
      <c r="U1018" s="16" t="str">
        <f t="shared" si="217"/>
        <v>241119</v>
      </c>
      <c r="V1018" s="174">
        <v>29</v>
      </c>
      <c r="W1018" s="175">
        <v>29</v>
      </c>
      <c r="X1018" s="264">
        <f t="shared" si="218"/>
        <v>0</v>
      </c>
    </row>
    <row r="1019" spans="12:24" x14ac:dyDescent="0.25">
      <c r="L1019" s="150" t="s">
        <v>3317</v>
      </c>
      <c r="M1019" s="59" t="str">
        <f t="shared" si="216"/>
        <v>Captured in GL 500179</v>
      </c>
      <c r="N1019" s="59" t="str">
        <f t="shared" si="221"/>
        <v>Captured in GL 500179</v>
      </c>
      <c r="O1019" s="59"/>
      <c r="P1019" s="59" t="str">
        <f t="shared" si="222"/>
        <v>Captured in GL 500179</v>
      </c>
      <c r="Q1019" s="151" t="str">
        <f>VLOOKUP(L1019,'SAP Data'!$A$7:$B$1304,2,FALSE)</f>
        <v>FRAN TAX - AURORA</v>
      </c>
      <c r="S1019" s="165" t="s">
        <v>2504</v>
      </c>
      <c r="T1019" s="164" t="s">
        <v>2736</v>
      </c>
      <c r="U1019" s="16" t="str">
        <f t="shared" si="217"/>
        <v>241120</v>
      </c>
      <c r="V1019" s="174">
        <v>29</v>
      </c>
      <c r="W1019" s="175">
        <v>29</v>
      </c>
      <c r="X1019" s="264">
        <f t="shared" si="218"/>
        <v>0</v>
      </c>
    </row>
    <row r="1020" spans="12:24" x14ac:dyDescent="0.25">
      <c r="L1020" s="150" t="s">
        <v>3318</v>
      </c>
      <c r="M1020" s="59" t="str">
        <f t="shared" si="216"/>
        <v>Captured in GL 500179</v>
      </c>
      <c r="N1020" s="59" t="str">
        <f t="shared" si="221"/>
        <v>Captured in GL 500179</v>
      </c>
      <c r="O1020" s="59"/>
      <c r="P1020" s="59" t="str">
        <f t="shared" si="222"/>
        <v>Captured in GL 500179</v>
      </c>
      <c r="Q1020" s="151" t="str">
        <f>VLOOKUP(L1020,'SAP Data'!$A$7:$B$1304,2,FALSE)</f>
        <v>FRAN TAX - CORVALLIS</v>
      </c>
      <c r="S1020" s="165" t="s">
        <v>2737</v>
      </c>
      <c r="T1020" s="164" t="s">
        <v>2738</v>
      </c>
      <c r="U1020" s="16" t="str">
        <f t="shared" si="217"/>
        <v>241121</v>
      </c>
      <c r="V1020" s="174">
        <v>29</v>
      </c>
      <c r="W1020" s="175">
        <v>29</v>
      </c>
      <c r="X1020" s="264">
        <f t="shared" si="218"/>
        <v>0</v>
      </c>
    </row>
    <row r="1021" spans="12:24" x14ac:dyDescent="0.25">
      <c r="L1021" s="150" t="s">
        <v>3319</v>
      </c>
      <c r="M1021" s="59" t="str">
        <f t="shared" si="216"/>
        <v>Captured in GL 500179</v>
      </c>
      <c r="N1021" s="59" t="str">
        <f t="shared" si="221"/>
        <v>Captured in GL 500179</v>
      </c>
      <c r="O1021" s="59"/>
      <c r="P1021" s="59" t="str">
        <f t="shared" si="222"/>
        <v>Captured in GL 500179</v>
      </c>
      <c r="Q1021" s="151" t="str">
        <f>VLOOKUP(L1021,'SAP Data'!$A$7:$B$1304,2,FALSE)</f>
        <v>FRAN TAX - FAIRVIEW</v>
      </c>
      <c r="S1021" s="165" t="s">
        <v>2508</v>
      </c>
      <c r="T1021" s="164" t="s">
        <v>2739</v>
      </c>
      <c r="U1021" s="16" t="str">
        <f t="shared" si="217"/>
        <v>241122</v>
      </c>
      <c r="V1021" s="174">
        <v>29</v>
      </c>
      <c r="W1021" s="175">
        <v>29</v>
      </c>
      <c r="X1021" s="264">
        <f t="shared" si="218"/>
        <v>0</v>
      </c>
    </row>
    <row r="1022" spans="12:24" x14ac:dyDescent="0.25">
      <c r="L1022" s="150" t="s">
        <v>3320</v>
      </c>
      <c r="M1022" s="59" t="str">
        <f t="shared" si="216"/>
        <v>Captured in GL 500179</v>
      </c>
      <c r="N1022" s="59" t="str">
        <f t="shared" si="221"/>
        <v>Captured in GL 500179</v>
      </c>
      <c r="O1022" s="59"/>
      <c r="P1022" s="59" t="str">
        <f t="shared" si="222"/>
        <v>Captured in GL 500179</v>
      </c>
      <c r="Q1022" s="151" t="str">
        <f>VLOOKUP(L1022,'SAP Data'!$A$7:$B$1304,2,FALSE)</f>
        <v>FRAN TAX - HUBBARD</v>
      </c>
      <c r="S1022" s="165" t="s">
        <v>2510</v>
      </c>
      <c r="T1022" s="164" t="s">
        <v>2740</v>
      </c>
      <c r="U1022" s="16" t="str">
        <f t="shared" si="217"/>
        <v>241123</v>
      </c>
      <c r="V1022" s="174">
        <v>29</v>
      </c>
      <c r="W1022" s="175">
        <v>29</v>
      </c>
      <c r="X1022" s="264">
        <f t="shared" si="218"/>
        <v>0</v>
      </c>
    </row>
    <row r="1023" spans="12:24" x14ac:dyDescent="0.25">
      <c r="L1023" s="150" t="s">
        <v>3321</v>
      </c>
      <c r="M1023" s="59" t="str">
        <f t="shared" si="216"/>
        <v>Captured in GL 500179</v>
      </c>
      <c r="N1023" s="59" t="str">
        <f t="shared" si="221"/>
        <v>Captured in GL 500179</v>
      </c>
      <c r="O1023" s="59"/>
      <c r="P1023" s="59" t="str">
        <f t="shared" si="222"/>
        <v>Captured in GL 500179</v>
      </c>
      <c r="Q1023" s="151" t="str">
        <f>VLOOKUP(L1023,'SAP Data'!$A$7:$B$1304,2,FALSE)</f>
        <v>FRAN TAX - LEBANON</v>
      </c>
      <c r="S1023" s="165" t="s">
        <v>2512</v>
      </c>
      <c r="T1023" s="164" t="s">
        <v>2741</v>
      </c>
      <c r="U1023" s="16" t="str">
        <f t="shared" si="217"/>
        <v>241124</v>
      </c>
      <c r="V1023" s="174">
        <v>29</v>
      </c>
      <c r="W1023" s="175">
        <v>29</v>
      </c>
      <c r="X1023" s="264">
        <f t="shared" si="218"/>
        <v>0</v>
      </c>
    </row>
    <row r="1024" spans="12:24" x14ac:dyDescent="0.25">
      <c r="L1024" s="150" t="s">
        <v>3322</v>
      </c>
      <c r="M1024" s="59" t="str">
        <f t="shared" si="216"/>
        <v>Captured in GL 500179</v>
      </c>
      <c r="N1024" s="59" t="str">
        <f t="shared" si="221"/>
        <v>Captured in GL 500179</v>
      </c>
      <c r="O1024" s="59"/>
      <c r="P1024" s="59" t="str">
        <f t="shared" si="222"/>
        <v>Captured in GL 500179</v>
      </c>
      <c r="Q1024" s="151" t="str">
        <f>VLOOKUP(L1024,'SAP Data'!$A$7:$B$1304,2,FALSE)</f>
        <v>FRAN TAX - MILWAUKIE</v>
      </c>
      <c r="S1024" s="165" t="s">
        <v>2516</v>
      </c>
      <c r="T1024" s="164" t="s">
        <v>2742</v>
      </c>
      <c r="U1024" s="16" t="str">
        <f t="shared" si="217"/>
        <v>241128</v>
      </c>
      <c r="V1024" s="174">
        <v>29</v>
      </c>
      <c r="W1024" s="175">
        <v>29</v>
      </c>
      <c r="X1024" s="264">
        <f t="shared" si="218"/>
        <v>0</v>
      </c>
    </row>
    <row r="1025" spans="12:24" x14ac:dyDescent="0.25">
      <c r="L1025" s="150" t="s">
        <v>3323</v>
      </c>
      <c r="M1025" s="59" t="str">
        <f t="shared" si="216"/>
        <v>Captured in GL 500179</v>
      </c>
      <c r="N1025" s="59" t="str">
        <f t="shared" si="221"/>
        <v>Captured in GL 500179</v>
      </c>
      <c r="O1025" s="59"/>
      <c r="P1025" s="59" t="str">
        <f t="shared" si="222"/>
        <v>Captured in GL 500179</v>
      </c>
      <c r="Q1025" s="151" t="str">
        <f>VLOOKUP(L1025,'SAP Data'!$A$7:$B$1304,2,FALSE)</f>
        <v>FRAN TAX - MT ANGEL</v>
      </c>
      <c r="S1025" s="165" t="s">
        <v>2518</v>
      </c>
      <c r="T1025" s="164" t="s">
        <v>2743</v>
      </c>
      <c r="U1025" s="16" t="str">
        <f t="shared" si="217"/>
        <v>241129</v>
      </c>
      <c r="V1025" s="174">
        <v>29</v>
      </c>
      <c r="W1025" s="175">
        <v>29</v>
      </c>
      <c r="X1025" s="264">
        <f t="shared" si="218"/>
        <v>0</v>
      </c>
    </row>
    <row r="1026" spans="12:24" x14ac:dyDescent="0.25">
      <c r="L1026" s="150" t="s">
        <v>3324</v>
      </c>
      <c r="M1026" s="59" t="str">
        <f t="shared" si="216"/>
        <v>Captured in GL 500179</v>
      </c>
      <c r="N1026" s="59" t="str">
        <f t="shared" si="221"/>
        <v>Captured in GL 500179</v>
      </c>
      <c r="O1026" s="59"/>
      <c r="P1026" s="59" t="str">
        <f t="shared" si="222"/>
        <v>Captured in GL 500179</v>
      </c>
      <c r="Q1026" s="151" t="str">
        <f>VLOOKUP(L1026,'SAP Data'!$A$7:$B$1304,2,FALSE)</f>
        <v>FRAN TAX - SALEM</v>
      </c>
      <c r="S1026" s="165" t="s">
        <v>2520</v>
      </c>
      <c r="T1026" s="164" t="s">
        <v>2744</v>
      </c>
      <c r="U1026" s="16" t="str">
        <f t="shared" si="217"/>
        <v>241130</v>
      </c>
      <c r="V1026" s="174">
        <v>29</v>
      </c>
      <c r="W1026" s="175">
        <v>29</v>
      </c>
      <c r="X1026" s="264">
        <f t="shared" si="218"/>
        <v>0</v>
      </c>
    </row>
    <row r="1027" spans="12:24" x14ac:dyDescent="0.25">
      <c r="L1027" s="150" t="s">
        <v>3325</v>
      </c>
      <c r="M1027" s="59" t="str">
        <f t="shared" si="216"/>
        <v>Captured in GL 500179</v>
      </c>
      <c r="N1027" s="59" t="str">
        <f t="shared" si="221"/>
        <v>Captured in GL 500179</v>
      </c>
      <c r="O1027" s="59"/>
      <c r="P1027" s="59" t="str">
        <f t="shared" si="222"/>
        <v>Captured in GL 500179</v>
      </c>
      <c r="Q1027" s="151" t="str">
        <f>VLOOKUP(L1027,'SAP Data'!$A$7:$B$1304,2,FALSE)</f>
        <v>FRAN TAX - SILVERTON</v>
      </c>
      <c r="S1027" s="165" t="s">
        <v>2745</v>
      </c>
      <c r="T1027" s="164" t="s">
        <v>2746</v>
      </c>
      <c r="U1027" s="16" t="str">
        <f t="shared" si="217"/>
        <v>241131</v>
      </c>
      <c r="V1027" s="174">
        <v>29</v>
      </c>
      <c r="W1027" s="175">
        <v>29</v>
      </c>
      <c r="X1027" s="264">
        <f t="shared" si="218"/>
        <v>0</v>
      </c>
    </row>
    <row r="1028" spans="12:24" x14ac:dyDescent="0.25">
      <c r="L1028" s="150" t="s">
        <v>3326</v>
      </c>
      <c r="M1028" s="59" t="str">
        <f t="shared" si="216"/>
        <v>Captured in GL 500179</v>
      </c>
      <c r="N1028" s="59" t="str">
        <f t="shared" si="221"/>
        <v>Captured in GL 500179</v>
      </c>
      <c r="O1028" s="59"/>
      <c r="P1028" s="59" t="str">
        <f t="shared" si="222"/>
        <v>Captured in GL 500179</v>
      </c>
      <c r="Q1028" s="151" t="str">
        <f>VLOOKUP(L1028,'SAP Data'!$A$7:$B$1304,2,FALSE)</f>
        <v>FRAN TAX - TROUTDALE</v>
      </c>
      <c r="S1028" s="165" t="s">
        <v>2524</v>
      </c>
      <c r="T1028" s="164" t="s">
        <v>2747</v>
      </c>
      <c r="U1028" s="16" t="str">
        <f t="shared" si="217"/>
        <v>241132</v>
      </c>
      <c r="V1028" s="174">
        <v>29</v>
      </c>
      <c r="W1028" s="175">
        <v>29</v>
      </c>
      <c r="X1028" s="264">
        <f t="shared" si="218"/>
        <v>0</v>
      </c>
    </row>
    <row r="1029" spans="12:24" x14ac:dyDescent="0.25">
      <c r="L1029" s="150" t="s">
        <v>3327</v>
      </c>
      <c r="M1029" s="59" t="str">
        <f t="shared" ref="M1029:M1092" si="223">VLOOKUP(L1029,$F$5:$K$975,6,FALSE)</f>
        <v>Captured in GL 500179</v>
      </c>
      <c r="N1029" s="59" t="str">
        <f t="shared" si="221"/>
        <v>Captured in GL 500179</v>
      </c>
      <c r="O1029" s="59"/>
      <c r="P1029" s="59" t="str">
        <f t="shared" si="222"/>
        <v>Captured in GL 500179</v>
      </c>
      <c r="Q1029" s="151" t="str">
        <f>VLOOKUP(L1029,'SAP Data'!$A$7:$B$1304,2,FALSE)</f>
        <v>FRAN TAX - WEST LINN</v>
      </c>
      <c r="S1029" s="165" t="s">
        <v>2526</v>
      </c>
      <c r="T1029" s="164" t="s">
        <v>2748</v>
      </c>
      <c r="U1029" s="16" t="str">
        <f t="shared" si="217"/>
        <v>241133</v>
      </c>
      <c r="V1029" s="174">
        <v>29</v>
      </c>
      <c r="W1029" s="175">
        <v>29</v>
      </c>
      <c r="X1029" s="264">
        <f t="shared" si="218"/>
        <v>0</v>
      </c>
    </row>
    <row r="1030" spans="12:24" x14ac:dyDescent="0.25">
      <c r="L1030" s="150" t="s">
        <v>3328</v>
      </c>
      <c r="M1030" s="59" t="str">
        <f t="shared" si="223"/>
        <v>Captured in GL 500179</v>
      </c>
      <c r="N1030" s="59" t="str">
        <f t="shared" si="221"/>
        <v>Captured in GL 500179</v>
      </c>
      <c r="O1030" s="59"/>
      <c r="P1030" s="59" t="str">
        <f t="shared" si="222"/>
        <v>Captured in GL 500179</v>
      </c>
      <c r="Q1030" s="151" t="str">
        <f>VLOOKUP(L1030,'SAP Data'!$A$7:$B$1304,2,FALSE)</f>
        <v>FRAN TAX - WOODBURN</v>
      </c>
      <c r="S1030" s="165" t="s">
        <v>2528</v>
      </c>
      <c r="T1030" s="164" t="s">
        <v>2749</v>
      </c>
      <c r="U1030" s="16" t="str">
        <f t="shared" ref="U1030:U1093" si="224">IF(T1030&gt;30000000,RIGHT(T1030,6),"")</f>
        <v>241134</v>
      </c>
      <c r="V1030" s="174">
        <v>29</v>
      </c>
      <c r="W1030" s="175">
        <v>29</v>
      </c>
      <c r="X1030" s="264">
        <f t="shared" ref="X1030:X1093" si="225">VLOOKUP(V1030,AA:AC,3,FALSE)</f>
        <v>0</v>
      </c>
    </row>
    <row r="1031" spans="12:24" x14ac:dyDescent="0.25">
      <c r="L1031" s="150" t="s">
        <v>3329</v>
      </c>
      <c r="M1031" s="59" t="str">
        <f t="shared" si="223"/>
        <v>Captured in GL 500179</v>
      </c>
      <c r="N1031" s="59" t="str">
        <f t="shared" si="221"/>
        <v>Captured in GL 500179</v>
      </c>
      <c r="O1031" s="59"/>
      <c r="P1031" s="59" t="str">
        <f t="shared" si="222"/>
        <v>Captured in GL 500179</v>
      </c>
      <c r="Q1031" s="151" t="str">
        <f>VLOOKUP(L1031,'SAP Data'!$A$7:$B$1304,2,FALSE)</f>
        <v>FRAN TAX - BEAVERTON</v>
      </c>
      <c r="S1031" s="165" t="s">
        <v>2530</v>
      </c>
      <c r="T1031" s="164" t="s">
        <v>2750</v>
      </c>
      <c r="U1031" s="16" t="str">
        <f t="shared" si="224"/>
        <v>241135</v>
      </c>
      <c r="V1031" s="174">
        <v>29</v>
      </c>
      <c r="W1031" s="175">
        <v>29</v>
      </c>
      <c r="X1031" s="264">
        <f t="shared" si="225"/>
        <v>0</v>
      </c>
    </row>
    <row r="1032" spans="12:24" x14ac:dyDescent="0.25">
      <c r="L1032" s="150" t="s">
        <v>3330</v>
      </c>
      <c r="M1032" s="59" t="str">
        <f t="shared" si="223"/>
        <v>Captured in GL 500179</v>
      </c>
      <c r="N1032" s="59" t="str">
        <f t="shared" si="221"/>
        <v>Captured in GL 500179</v>
      </c>
      <c r="O1032" s="59"/>
      <c r="P1032" s="59" t="str">
        <f t="shared" si="222"/>
        <v>Captured in GL 500179</v>
      </c>
      <c r="Q1032" s="151" t="str">
        <f>VLOOKUP(L1032,'SAP Data'!$A$7:$B$1304,2,FALSE)</f>
        <v>FRAN TAX - DALLAS</v>
      </c>
      <c r="S1032" s="165" t="s">
        <v>2532</v>
      </c>
      <c r="T1032" s="164" t="s">
        <v>2751</v>
      </c>
      <c r="U1032" s="16" t="str">
        <f t="shared" si="224"/>
        <v>241136</v>
      </c>
      <c r="V1032" s="174">
        <v>29</v>
      </c>
      <c r="W1032" s="175">
        <v>29</v>
      </c>
      <c r="X1032" s="264">
        <f t="shared" si="225"/>
        <v>0</v>
      </c>
    </row>
    <row r="1033" spans="12:24" x14ac:dyDescent="0.25">
      <c r="L1033" s="150" t="s">
        <v>3331</v>
      </c>
      <c r="M1033" s="59" t="str">
        <f t="shared" si="223"/>
        <v>Captured in GL 500179</v>
      </c>
      <c r="N1033" s="59" t="str">
        <f t="shared" si="221"/>
        <v>Captured in GL 500179</v>
      </c>
      <c r="O1033" s="59"/>
      <c r="P1033" s="59" t="str">
        <f t="shared" si="222"/>
        <v>Captured in GL 500179</v>
      </c>
      <c r="Q1033" s="151" t="str">
        <f>VLOOKUP(L1033,'SAP Data'!$A$7:$B$1304,2,FALSE)</f>
        <v>FRAN TAX - MONMOUTH</v>
      </c>
      <c r="S1033" s="165" t="s">
        <v>2534</v>
      </c>
      <c r="T1033" s="164" t="s">
        <v>2752</v>
      </c>
      <c r="U1033" s="16" t="str">
        <f t="shared" si="224"/>
        <v>241137</v>
      </c>
      <c r="V1033" s="174">
        <v>29</v>
      </c>
      <c r="W1033" s="175">
        <v>29</v>
      </c>
      <c r="X1033" s="264">
        <f t="shared" si="225"/>
        <v>0</v>
      </c>
    </row>
    <row r="1034" spans="12:24" x14ac:dyDescent="0.25">
      <c r="L1034" s="150" t="s">
        <v>3332</v>
      </c>
      <c r="M1034" s="59" t="str">
        <f t="shared" si="223"/>
        <v>Captured in GL 500179</v>
      </c>
      <c r="N1034" s="59" t="str">
        <f t="shared" si="221"/>
        <v>Captured in GL 500179</v>
      </c>
      <c r="O1034" s="59"/>
      <c r="P1034" s="59" t="str">
        <f t="shared" si="222"/>
        <v>Captured in GL 500179</v>
      </c>
      <c r="Q1034" s="151" t="str">
        <f>VLOOKUP(L1034,'SAP Data'!$A$7:$B$1304,2,FALSE)</f>
        <v>FRAN TAX - INDEPENDE</v>
      </c>
      <c r="S1034" s="165" t="s">
        <v>2538</v>
      </c>
      <c r="T1034" s="164" t="s">
        <v>2753</v>
      </c>
      <c r="U1034" s="16" t="str">
        <f t="shared" si="224"/>
        <v>241139</v>
      </c>
      <c r="V1034" s="174">
        <v>29</v>
      </c>
      <c r="W1034" s="175">
        <v>29</v>
      </c>
      <c r="X1034" s="264">
        <f t="shared" si="225"/>
        <v>0</v>
      </c>
    </row>
    <row r="1035" spans="12:24" x14ac:dyDescent="0.25">
      <c r="L1035" s="150" t="s">
        <v>3333</v>
      </c>
      <c r="M1035" s="59" t="str">
        <f t="shared" si="223"/>
        <v>Captured in GL 500179</v>
      </c>
      <c r="N1035" s="59" t="str">
        <f t="shared" si="221"/>
        <v>Captured in GL 500179</v>
      </c>
      <c r="O1035" s="59"/>
      <c r="P1035" s="59" t="str">
        <f t="shared" si="222"/>
        <v>Captured in GL 500179</v>
      </c>
      <c r="Q1035" s="151" t="str">
        <f>VLOOKUP(L1035,'SAP Data'!$A$7:$B$1304,2,FALSE)</f>
        <v>FRAN TAX - TUALATIN</v>
      </c>
      <c r="S1035" s="165" t="s">
        <v>2754</v>
      </c>
      <c r="T1035" s="164" t="s">
        <v>2755</v>
      </c>
      <c r="U1035" s="16" t="str">
        <f t="shared" si="224"/>
        <v>241140</v>
      </c>
      <c r="V1035" s="174">
        <v>29</v>
      </c>
      <c r="W1035" s="175">
        <v>29</v>
      </c>
      <c r="X1035" s="264">
        <f t="shared" si="225"/>
        <v>0</v>
      </c>
    </row>
    <row r="1036" spans="12:24" x14ac:dyDescent="0.25">
      <c r="L1036" s="150" t="s">
        <v>3334</v>
      </c>
      <c r="M1036" s="59" t="str">
        <f t="shared" si="223"/>
        <v>Captured in GL 500179</v>
      </c>
      <c r="N1036" s="59" t="str">
        <f t="shared" si="221"/>
        <v>Captured in GL 500179</v>
      </c>
      <c r="O1036" s="59"/>
      <c r="P1036" s="59" t="str">
        <f t="shared" si="222"/>
        <v>Captured in GL 500179</v>
      </c>
      <c r="Q1036" s="151" t="str">
        <f>VLOOKUP(L1036,'SAP Data'!$A$7:$B$1304,2,FALSE)</f>
        <v>FRAN TAX - LAKE OSWE</v>
      </c>
      <c r="S1036" s="165" t="s">
        <v>2542</v>
      </c>
      <c r="T1036" s="164" t="s">
        <v>2756</v>
      </c>
      <c r="U1036" s="16" t="str">
        <f t="shared" si="224"/>
        <v>241141</v>
      </c>
      <c r="V1036" s="174">
        <v>29</v>
      </c>
      <c r="W1036" s="175">
        <v>29</v>
      </c>
      <c r="X1036" s="264">
        <f t="shared" si="225"/>
        <v>0</v>
      </c>
    </row>
    <row r="1037" spans="12:24" x14ac:dyDescent="0.25">
      <c r="L1037" s="150" t="s">
        <v>3335</v>
      </c>
      <c r="M1037" s="59" t="str">
        <f t="shared" si="223"/>
        <v>Captured in GL 500179</v>
      </c>
      <c r="N1037" s="59" t="str">
        <f t="shared" si="221"/>
        <v>Captured in GL 500179</v>
      </c>
      <c r="O1037" s="59"/>
      <c r="P1037" s="59" t="str">
        <f t="shared" si="222"/>
        <v>Captured in GL 500179</v>
      </c>
      <c r="Q1037" s="151" t="str">
        <f>VLOOKUP(L1037,'SAP Data'!$A$7:$B$1304,2,FALSE)</f>
        <v>FRAN TAX - NEWBERG</v>
      </c>
      <c r="S1037" s="165" t="s">
        <v>2544</v>
      </c>
      <c r="T1037" s="164" t="s">
        <v>2757</v>
      </c>
      <c r="U1037" s="16" t="str">
        <f t="shared" si="224"/>
        <v>241142</v>
      </c>
      <c r="V1037" s="174">
        <v>29</v>
      </c>
      <c r="W1037" s="175">
        <v>29</v>
      </c>
      <c r="X1037" s="264">
        <f t="shared" si="225"/>
        <v>0</v>
      </c>
    </row>
    <row r="1038" spans="12:24" x14ac:dyDescent="0.25">
      <c r="L1038" s="150" t="s">
        <v>3336</v>
      </c>
      <c r="M1038" s="59" t="str">
        <f t="shared" si="223"/>
        <v>Captured in GL 500179</v>
      </c>
      <c r="N1038" s="59" t="str">
        <f t="shared" si="221"/>
        <v>Captured in GL 500179</v>
      </c>
      <c r="O1038" s="59"/>
      <c r="P1038" s="59" t="str">
        <f t="shared" si="222"/>
        <v>Captured in GL 500179</v>
      </c>
      <c r="Q1038" s="151" t="str">
        <f>VLOOKUP(L1038,'SAP Data'!$A$7:$B$1304,2,FALSE)</f>
        <v>FRAN TAX - SHERWOOD</v>
      </c>
      <c r="S1038" s="165" t="s">
        <v>2546</v>
      </c>
      <c r="T1038" s="164" t="s">
        <v>2758</v>
      </c>
      <c r="U1038" s="16" t="str">
        <f t="shared" si="224"/>
        <v>241145</v>
      </c>
      <c r="V1038" s="174">
        <v>29</v>
      </c>
      <c r="W1038" s="175">
        <v>29</v>
      </c>
      <c r="X1038" s="264">
        <f t="shared" si="225"/>
        <v>0</v>
      </c>
    </row>
    <row r="1039" spans="12:24" x14ac:dyDescent="0.25">
      <c r="L1039" s="150" t="s">
        <v>3337</v>
      </c>
      <c r="M1039" s="59" t="str">
        <f t="shared" si="223"/>
        <v>Captured in GL 500179</v>
      </c>
      <c r="N1039" s="59" t="str">
        <f t="shared" si="221"/>
        <v>Captured in GL 500179</v>
      </c>
      <c r="O1039" s="59"/>
      <c r="P1039" s="59" t="str">
        <f t="shared" si="222"/>
        <v>Captured in GL 500179</v>
      </c>
      <c r="Q1039" s="151" t="str">
        <f>VLOOKUP(L1039,'SAP Data'!$A$7:$B$1304,2,FALSE)</f>
        <v>FRAN TAX - FOREST GR</v>
      </c>
      <c r="S1039" s="165" t="s">
        <v>2759</v>
      </c>
      <c r="T1039" s="164" t="s">
        <v>2760</v>
      </c>
      <c r="U1039" s="16" t="str">
        <f t="shared" si="224"/>
        <v>241146</v>
      </c>
      <c r="V1039" s="174">
        <v>29</v>
      </c>
      <c r="W1039" s="175">
        <v>29</v>
      </c>
      <c r="X1039" s="264">
        <f t="shared" si="225"/>
        <v>0</v>
      </c>
    </row>
    <row r="1040" spans="12:24" x14ac:dyDescent="0.25">
      <c r="L1040" s="150" t="s">
        <v>3338</v>
      </c>
      <c r="M1040" s="59" t="str">
        <f t="shared" si="223"/>
        <v>Captured in GL 500179</v>
      </c>
      <c r="N1040" s="59" t="str">
        <f t="shared" si="221"/>
        <v>Captured in GL 500179</v>
      </c>
      <c r="O1040" s="59"/>
      <c r="P1040" s="59" t="str">
        <f t="shared" si="222"/>
        <v>Captured in GL 500179</v>
      </c>
      <c r="Q1040" s="151" t="str">
        <f>VLOOKUP(L1040,'SAP Data'!$A$7:$B$1304,2,FALSE)</f>
        <v>FRAN TAX - CORNELIUS</v>
      </c>
      <c r="S1040" s="165" t="s">
        <v>2761</v>
      </c>
      <c r="T1040" s="164" t="s">
        <v>2762</v>
      </c>
      <c r="U1040" s="16" t="str">
        <f t="shared" si="224"/>
        <v>241147</v>
      </c>
      <c r="V1040" s="174">
        <v>29</v>
      </c>
      <c r="W1040" s="175">
        <v>29</v>
      </c>
      <c r="X1040" s="264">
        <f t="shared" si="225"/>
        <v>0</v>
      </c>
    </row>
    <row r="1041" spans="12:24" x14ac:dyDescent="0.25">
      <c r="L1041" s="150" t="s">
        <v>3339</v>
      </c>
      <c r="M1041" s="59" t="str">
        <f t="shared" si="223"/>
        <v>Captured in GL 500179</v>
      </c>
      <c r="N1041" s="59" t="str">
        <f t="shared" si="221"/>
        <v>Captured in GL 500179</v>
      </c>
      <c r="O1041" s="59"/>
      <c r="P1041" s="59" t="str">
        <f t="shared" si="222"/>
        <v>Captured in GL 500179</v>
      </c>
      <c r="Q1041" s="151" t="str">
        <f>VLOOKUP(L1041,'SAP Data'!$A$7:$B$1304,2,FALSE)</f>
        <v>FRAN TAX - GRESHAM</v>
      </c>
      <c r="S1041" s="165" t="s">
        <v>2556</v>
      </c>
      <c r="T1041" s="164" t="s">
        <v>2763</v>
      </c>
      <c r="U1041" s="16" t="str">
        <f t="shared" si="224"/>
        <v>241152</v>
      </c>
      <c r="V1041" s="174">
        <v>29</v>
      </c>
      <c r="W1041" s="175">
        <v>29</v>
      </c>
      <c r="X1041" s="264">
        <f t="shared" si="225"/>
        <v>0</v>
      </c>
    </row>
    <row r="1042" spans="12:24" x14ac:dyDescent="0.25">
      <c r="L1042" s="150" t="s">
        <v>3340</v>
      </c>
      <c r="M1042" s="59" t="str">
        <f t="shared" si="223"/>
        <v>Captured in GL 500179</v>
      </c>
      <c r="N1042" s="59" t="str">
        <f t="shared" si="221"/>
        <v>Captured in GL 500179</v>
      </c>
      <c r="O1042" s="59"/>
      <c r="P1042" s="59" t="str">
        <f t="shared" si="222"/>
        <v>Captured in GL 500179</v>
      </c>
      <c r="Q1042" s="151" t="str">
        <f>VLOOKUP(L1042,'SAP Data'!$A$7:$B$1304,2,FALSE)</f>
        <v>FRAN TAX - Gladstone</v>
      </c>
      <c r="S1042" s="165" t="s">
        <v>2558</v>
      </c>
      <c r="T1042" s="164" t="s">
        <v>2764</v>
      </c>
      <c r="U1042" s="16" t="str">
        <f t="shared" si="224"/>
        <v>241153</v>
      </c>
      <c r="V1042" s="174">
        <v>29</v>
      </c>
      <c r="W1042" s="175">
        <v>29</v>
      </c>
      <c r="X1042" s="264">
        <f t="shared" si="225"/>
        <v>0</v>
      </c>
    </row>
    <row r="1043" spans="12:24" x14ac:dyDescent="0.25">
      <c r="L1043" s="150" t="s">
        <v>3341</v>
      </c>
      <c r="M1043" s="59" t="str">
        <f t="shared" si="223"/>
        <v>Captured in GL 500179</v>
      </c>
      <c r="N1043" s="59" t="str">
        <f t="shared" si="221"/>
        <v>Captured in GL 500179</v>
      </c>
      <c r="O1043" s="59"/>
      <c r="P1043" s="59" t="str">
        <f t="shared" si="222"/>
        <v>Captured in GL 500179</v>
      </c>
      <c r="Q1043" s="151" t="str">
        <f>VLOOKUP(L1043,'SAP Data'!$A$7:$B$1304,2,FALSE)</f>
        <v>FRAN TAX - OREGON CI</v>
      </c>
      <c r="S1043" s="165" t="s">
        <v>2560</v>
      </c>
      <c r="T1043" s="164" t="s">
        <v>2765</v>
      </c>
      <c r="U1043" s="16" t="str">
        <f t="shared" si="224"/>
        <v>241154</v>
      </c>
      <c r="V1043" s="174">
        <v>29</v>
      </c>
      <c r="W1043" s="175">
        <v>29</v>
      </c>
      <c r="X1043" s="264">
        <f t="shared" si="225"/>
        <v>0</v>
      </c>
    </row>
    <row r="1044" spans="12:24" x14ac:dyDescent="0.25">
      <c r="L1044" s="150" t="s">
        <v>3342</v>
      </c>
      <c r="M1044" s="59" t="str">
        <f t="shared" si="223"/>
        <v>Captured in GL 500179</v>
      </c>
      <c r="N1044" s="59" t="str">
        <f t="shared" si="221"/>
        <v>Captured in GL 500179</v>
      </c>
      <c r="O1044" s="59"/>
      <c r="P1044" s="59" t="str">
        <f t="shared" si="222"/>
        <v>Captured in GL 500179</v>
      </c>
      <c r="Q1044" s="151" t="str">
        <f>VLOOKUP(L1044,'SAP Data'!$A$7:$B$1304,2,FALSE)</f>
        <v>FRAN TAX - WOOD VILL</v>
      </c>
      <c r="S1044" s="165" t="s">
        <v>2562</v>
      </c>
      <c r="T1044" s="164" t="s">
        <v>2766</v>
      </c>
      <c r="U1044" s="16" t="str">
        <f t="shared" si="224"/>
        <v>241155</v>
      </c>
      <c r="V1044" s="174">
        <v>29</v>
      </c>
      <c r="W1044" s="175">
        <v>29</v>
      </c>
      <c r="X1044" s="264">
        <f t="shared" si="225"/>
        <v>0</v>
      </c>
    </row>
    <row r="1045" spans="12:24" x14ac:dyDescent="0.25">
      <c r="L1045" s="150" t="s">
        <v>3343</v>
      </c>
      <c r="M1045" s="59" t="str">
        <f t="shared" si="223"/>
        <v>Captured in GL 500179</v>
      </c>
      <c r="N1045" s="59" t="str">
        <f t="shared" si="221"/>
        <v>Captured in GL 500179</v>
      </c>
      <c r="O1045" s="59"/>
      <c r="P1045" s="59" t="str">
        <f t="shared" si="222"/>
        <v>Captured in GL 500179</v>
      </c>
      <c r="Q1045" s="151" t="str">
        <f>VLOOKUP(L1045,'SAP Data'!$A$7:$B$1304,2,FALSE)</f>
        <v>FRAN TAX - EUGENE</v>
      </c>
      <c r="S1045" s="165" t="s">
        <v>2767</v>
      </c>
      <c r="T1045" s="164" t="s">
        <v>2768</v>
      </c>
      <c r="U1045" s="16" t="str">
        <f t="shared" si="224"/>
        <v>241156</v>
      </c>
      <c r="V1045" s="174">
        <v>29</v>
      </c>
      <c r="W1045" s="175">
        <v>29</v>
      </c>
      <c r="X1045" s="264">
        <f t="shared" si="225"/>
        <v>0</v>
      </c>
    </row>
    <row r="1046" spans="12:24" x14ac:dyDescent="0.25">
      <c r="L1046" s="150" t="s">
        <v>3344</v>
      </c>
      <c r="M1046" s="59" t="str">
        <f t="shared" si="223"/>
        <v>Captured in GL 500179</v>
      </c>
      <c r="N1046" s="59" t="str">
        <f t="shared" si="221"/>
        <v>Captured in GL 500179</v>
      </c>
      <c r="O1046" s="59"/>
      <c r="P1046" s="59" t="str">
        <f t="shared" si="222"/>
        <v>Captured in GL 500179</v>
      </c>
      <c r="Q1046" s="151" t="str">
        <f>VLOOKUP(L1046,'SAP Data'!$A$7:$B$1304,2,FALSE)</f>
        <v>FRAN TAX - SPRINGFIE</v>
      </c>
      <c r="S1046" s="165" t="s">
        <v>2566</v>
      </c>
      <c r="T1046" s="164" t="s">
        <v>2769</v>
      </c>
      <c r="U1046" s="16" t="str">
        <f t="shared" si="224"/>
        <v>241158</v>
      </c>
      <c r="V1046" s="174">
        <v>29</v>
      </c>
      <c r="W1046" s="175">
        <v>29</v>
      </c>
      <c r="X1046" s="264">
        <f t="shared" si="225"/>
        <v>0</v>
      </c>
    </row>
    <row r="1047" spans="12:24" x14ac:dyDescent="0.25">
      <c r="L1047" s="150" t="s">
        <v>3345</v>
      </c>
      <c r="M1047" s="59" t="str">
        <f t="shared" si="223"/>
        <v>Captured in GL 500179</v>
      </c>
      <c r="N1047" s="59" t="str">
        <f t="shared" si="221"/>
        <v>Captured in GL 500179</v>
      </c>
      <c r="O1047" s="59"/>
      <c r="P1047" s="59" t="str">
        <f t="shared" si="222"/>
        <v>Captured in GL 500179</v>
      </c>
      <c r="Q1047" s="151" t="str">
        <f>VLOOKUP(L1047,'SAP Data'!$A$7:$B$1304,2,FALSE)</f>
        <v>FRAN TAX - THE DALLE</v>
      </c>
      <c r="S1047" s="165" t="s">
        <v>2568</v>
      </c>
      <c r="T1047" s="164" t="s">
        <v>2770</v>
      </c>
      <c r="U1047" s="16" t="str">
        <f t="shared" si="224"/>
        <v>241159</v>
      </c>
      <c r="V1047" s="174">
        <v>29</v>
      </c>
      <c r="W1047" s="175">
        <v>29</v>
      </c>
      <c r="X1047" s="264">
        <f t="shared" si="225"/>
        <v>0</v>
      </c>
    </row>
    <row r="1048" spans="12:24" x14ac:dyDescent="0.25">
      <c r="L1048" s="150" t="s">
        <v>3346</v>
      </c>
      <c r="M1048" s="59" t="str">
        <f t="shared" si="223"/>
        <v>Captured in GL 500179</v>
      </c>
      <c r="N1048" s="59" t="str">
        <f t="shared" si="221"/>
        <v>Captured in GL 500179</v>
      </c>
      <c r="O1048" s="59"/>
      <c r="P1048" s="59" t="str">
        <f t="shared" si="222"/>
        <v>Captured in GL 500179</v>
      </c>
      <c r="Q1048" s="151" t="str">
        <f>VLOOKUP(L1048,'SAP Data'!$A$7:$B$1304,2,FALSE)</f>
        <v>FRAN TAX - TURNER</v>
      </c>
      <c r="S1048" s="165" t="s">
        <v>2570</v>
      </c>
      <c r="T1048" s="164" t="s">
        <v>2771</v>
      </c>
      <c r="U1048" s="16" t="str">
        <f t="shared" si="224"/>
        <v>241160</v>
      </c>
      <c r="V1048" s="174">
        <v>29</v>
      </c>
      <c r="W1048" s="175">
        <v>29</v>
      </c>
      <c r="X1048" s="264">
        <f t="shared" si="225"/>
        <v>0</v>
      </c>
    </row>
    <row r="1049" spans="12:24" x14ac:dyDescent="0.25">
      <c r="L1049" s="150" t="s">
        <v>3347</v>
      </c>
      <c r="M1049" s="59" t="str">
        <f t="shared" si="223"/>
        <v>Captured in GL 500179</v>
      </c>
      <c r="N1049" s="59" t="str">
        <f t="shared" si="221"/>
        <v>Captured in GL 500179</v>
      </c>
      <c r="O1049" s="59"/>
      <c r="P1049" s="59" t="str">
        <f t="shared" si="222"/>
        <v>Captured in GL 500179</v>
      </c>
      <c r="Q1049" s="151" t="str">
        <f>VLOOKUP(L1049,'SAP Data'!$A$7:$B$1304,2,FALSE)</f>
        <v>FRAN TAX - ST HELENS</v>
      </c>
      <c r="S1049" s="165" t="s">
        <v>2572</v>
      </c>
      <c r="T1049" s="164" t="s">
        <v>2772</v>
      </c>
      <c r="U1049" s="16" t="str">
        <f t="shared" si="224"/>
        <v>241161</v>
      </c>
      <c r="V1049" s="174">
        <v>29</v>
      </c>
      <c r="W1049" s="175">
        <v>29</v>
      </c>
      <c r="X1049" s="264">
        <f t="shared" si="225"/>
        <v>0</v>
      </c>
    </row>
    <row r="1050" spans="12:24" x14ac:dyDescent="0.25">
      <c r="L1050" s="150" t="s">
        <v>3348</v>
      </c>
      <c r="M1050" s="59" t="str">
        <f t="shared" si="223"/>
        <v>Captured in GL 500179</v>
      </c>
      <c r="N1050" s="59" t="str">
        <f t="shared" si="221"/>
        <v>Captured in GL 500179</v>
      </c>
      <c r="O1050" s="59"/>
      <c r="P1050" s="59" t="str">
        <f t="shared" si="222"/>
        <v>Captured in GL 500179</v>
      </c>
      <c r="Q1050" s="151" t="str">
        <f>VLOOKUP(L1050,'SAP Data'!$A$7:$B$1304,2,FALSE)</f>
        <v>FRAN TAX - SCAPPOOSE</v>
      </c>
      <c r="S1050" s="165" t="s">
        <v>2574</v>
      </c>
      <c r="T1050" s="164" t="s">
        <v>2773</v>
      </c>
      <c r="U1050" s="16" t="str">
        <f t="shared" si="224"/>
        <v>241162</v>
      </c>
      <c r="V1050" s="174">
        <v>29</v>
      </c>
      <c r="W1050" s="175">
        <v>29</v>
      </c>
      <c r="X1050" s="264">
        <f t="shared" si="225"/>
        <v>0</v>
      </c>
    </row>
    <row r="1051" spans="12:24" x14ac:dyDescent="0.25">
      <c r="L1051" s="150" t="s">
        <v>3349</v>
      </c>
      <c r="M1051" s="59" t="str">
        <f t="shared" si="223"/>
        <v>Captured in GL 500179</v>
      </c>
      <c r="N1051" s="59" t="str">
        <f t="shared" si="221"/>
        <v>Captured in GL 500179</v>
      </c>
      <c r="O1051" s="59"/>
      <c r="P1051" s="59" t="str">
        <f t="shared" si="222"/>
        <v>Captured in GL 500179</v>
      </c>
      <c r="Q1051" s="151" t="str">
        <f>VLOOKUP(L1051,'SAP Data'!$A$7:$B$1304,2,FALSE)</f>
        <v>FRAN TAX - TIGARD</v>
      </c>
      <c r="S1051" s="165" t="s">
        <v>2578</v>
      </c>
      <c r="T1051" s="164" t="s">
        <v>2774</v>
      </c>
      <c r="U1051" s="16" t="str">
        <f t="shared" si="224"/>
        <v>241165</v>
      </c>
      <c r="V1051" s="174">
        <v>29</v>
      </c>
      <c r="W1051" s="175">
        <v>29</v>
      </c>
      <c r="X1051" s="264">
        <f t="shared" si="225"/>
        <v>0</v>
      </c>
    </row>
    <row r="1052" spans="12:24" x14ac:dyDescent="0.25">
      <c r="L1052" s="150" t="s">
        <v>3350</v>
      </c>
      <c r="M1052" s="59" t="str">
        <f t="shared" si="223"/>
        <v>Captured in GL 500179</v>
      </c>
      <c r="N1052" s="59" t="str">
        <f t="shared" si="221"/>
        <v>Captured in GL 500179</v>
      </c>
      <c r="O1052" s="59"/>
      <c r="P1052" s="59" t="str">
        <f t="shared" si="222"/>
        <v>Captured in GL 500179</v>
      </c>
      <c r="Q1052" s="151" t="str">
        <f>VLOOKUP(L1052,'SAP Data'!$A$7:$B$1304,2,FALSE)</f>
        <v>FRAN TAX - SWEET HOM</v>
      </c>
      <c r="S1052" s="165" t="s">
        <v>2580</v>
      </c>
      <c r="T1052" s="164" t="s">
        <v>2775</v>
      </c>
      <c r="U1052" s="16" t="str">
        <f t="shared" si="224"/>
        <v>241166</v>
      </c>
      <c r="V1052" s="174">
        <v>29</v>
      </c>
      <c r="W1052" s="175">
        <v>29</v>
      </c>
      <c r="X1052" s="264">
        <f t="shared" si="225"/>
        <v>0</v>
      </c>
    </row>
    <row r="1053" spans="12:24" x14ac:dyDescent="0.25">
      <c r="L1053" s="150" t="s">
        <v>3351</v>
      </c>
      <c r="M1053" s="59" t="str">
        <f t="shared" si="223"/>
        <v>Captured in GL 500179</v>
      </c>
      <c r="N1053" s="59" t="str">
        <f t="shared" si="221"/>
        <v>Captured in GL 500179</v>
      </c>
      <c r="O1053" s="59"/>
      <c r="P1053" s="59" t="str">
        <f t="shared" si="222"/>
        <v>Captured in GL 500179</v>
      </c>
      <c r="Q1053" s="151" t="str">
        <f>VLOOKUP(L1053,'SAP Data'!$A$7:$B$1304,2,FALSE)</f>
        <v>FRAN TAX - HOOD RIVE</v>
      </c>
      <c r="S1053" s="165" t="s">
        <v>2582</v>
      </c>
      <c r="T1053" s="164" t="s">
        <v>2776</v>
      </c>
      <c r="U1053" s="16" t="str">
        <f t="shared" si="224"/>
        <v>241167</v>
      </c>
      <c r="V1053" s="174">
        <v>29</v>
      </c>
      <c r="W1053" s="175">
        <v>29</v>
      </c>
      <c r="X1053" s="264">
        <f t="shared" si="225"/>
        <v>0</v>
      </c>
    </row>
    <row r="1054" spans="12:24" x14ac:dyDescent="0.25">
      <c r="L1054" s="150" t="s">
        <v>3352</v>
      </c>
      <c r="M1054" s="59" t="str">
        <f t="shared" si="223"/>
        <v>Captured in GL 500179</v>
      </c>
      <c r="N1054" s="59" t="str">
        <f t="shared" si="221"/>
        <v>Captured in GL 500179</v>
      </c>
      <c r="O1054" s="59"/>
      <c r="P1054" s="59" t="str">
        <f t="shared" si="222"/>
        <v>Captured in GL 500179</v>
      </c>
      <c r="Q1054" s="151" t="str">
        <f>VLOOKUP(L1054,'SAP Data'!$A$7:$B$1304,2,FALSE)</f>
        <v>FRAN TAX - STAYTON</v>
      </c>
      <c r="S1054" s="165" t="s">
        <v>2584</v>
      </c>
      <c r="T1054" s="164" t="s">
        <v>2777</v>
      </c>
      <c r="U1054" s="16" t="str">
        <f t="shared" si="224"/>
        <v>241168</v>
      </c>
      <c r="V1054" s="174">
        <v>29</v>
      </c>
      <c r="W1054" s="175">
        <v>29</v>
      </c>
      <c r="X1054" s="264">
        <f t="shared" si="225"/>
        <v>0</v>
      </c>
    </row>
    <row r="1055" spans="12:24" x14ac:dyDescent="0.25">
      <c r="L1055" s="150" t="s">
        <v>3353</v>
      </c>
      <c r="M1055" s="59" t="str">
        <f t="shared" si="223"/>
        <v>Captured in GL 500179</v>
      </c>
      <c r="N1055" s="59" t="str">
        <f t="shared" si="221"/>
        <v>Captured in GL 500179</v>
      </c>
      <c r="O1055" s="59"/>
      <c r="P1055" s="59" t="str">
        <f t="shared" si="222"/>
        <v>Captured in GL 500179</v>
      </c>
      <c r="Q1055" s="151" t="str">
        <f>VLOOKUP(L1055,'SAP Data'!$A$7:$B$1304,2,FALSE)</f>
        <v>FRAN TAX - AUMSVILLE</v>
      </c>
      <c r="S1055" s="165" t="s">
        <v>2592</v>
      </c>
      <c r="T1055" s="164" t="s">
        <v>2778</v>
      </c>
      <c r="U1055" s="16" t="str">
        <f t="shared" si="224"/>
        <v>241172</v>
      </c>
      <c r="V1055" s="174">
        <v>29</v>
      </c>
      <c r="W1055" s="175">
        <v>29</v>
      </c>
      <c r="X1055" s="264">
        <f t="shared" si="225"/>
        <v>0</v>
      </c>
    </row>
    <row r="1056" spans="12:24" x14ac:dyDescent="0.25">
      <c r="L1056" s="150" t="s">
        <v>3354</v>
      </c>
      <c r="M1056" s="59" t="str">
        <f t="shared" si="223"/>
        <v>Captured in GL 500179</v>
      </c>
      <c r="N1056" s="59" t="str">
        <f t="shared" si="221"/>
        <v>Captured in GL 500179</v>
      </c>
      <c r="O1056" s="59"/>
      <c r="P1056" s="59" t="str">
        <f t="shared" si="222"/>
        <v>Captured in GL 500179</v>
      </c>
      <c r="Q1056" s="151" t="str">
        <f>VLOOKUP(L1056,'SAP Data'!$A$7:$B$1304,2,FALSE)</f>
        <v>FRAN TAX - JUNCTION</v>
      </c>
      <c r="S1056" s="165" t="s">
        <v>2594</v>
      </c>
      <c r="T1056" s="164" t="s">
        <v>2779</v>
      </c>
      <c r="U1056" s="16" t="str">
        <f t="shared" si="224"/>
        <v>241173</v>
      </c>
      <c r="V1056" s="174">
        <v>29</v>
      </c>
      <c r="W1056" s="175">
        <v>29</v>
      </c>
      <c r="X1056" s="264">
        <f t="shared" si="225"/>
        <v>0</v>
      </c>
    </row>
    <row r="1057" spans="12:24" x14ac:dyDescent="0.25">
      <c r="L1057" s="150" t="s">
        <v>3355</v>
      </c>
      <c r="M1057" s="59" t="str">
        <f t="shared" si="223"/>
        <v>Captured in GL 500179</v>
      </c>
      <c r="N1057" s="59" t="str">
        <f t="shared" si="221"/>
        <v>Captured in GL 500179</v>
      </c>
      <c r="O1057" s="59"/>
      <c r="P1057" s="59" t="str">
        <f t="shared" si="222"/>
        <v>Captured in GL 500179</v>
      </c>
      <c r="Q1057" s="151" t="str">
        <f>VLOOKUP(L1057,'SAP Data'!$A$7:$B$1304,2,FALSE)</f>
        <v>FRAN TAX - COTTAGE G</v>
      </c>
      <c r="S1057" s="165" t="s">
        <v>2596</v>
      </c>
      <c r="T1057" s="164" t="s">
        <v>2780</v>
      </c>
      <c r="U1057" s="16" t="str">
        <f t="shared" si="224"/>
        <v>241174</v>
      </c>
      <c r="V1057" s="174">
        <v>29</v>
      </c>
      <c r="W1057" s="175">
        <v>29</v>
      </c>
      <c r="X1057" s="264">
        <f t="shared" si="225"/>
        <v>0</v>
      </c>
    </row>
    <row r="1058" spans="12:24" x14ac:dyDescent="0.25">
      <c r="L1058" s="150" t="s">
        <v>3356</v>
      </c>
      <c r="M1058" s="59" t="str">
        <f t="shared" si="223"/>
        <v>Captured in GL 500179</v>
      </c>
      <c r="N1058" s="59" t="str">
        <f t="shared" si="221"/>
        <v>Captured in GL 500179</v>
      </c>
      <c r="O1058" s="59"/>
      <c r="P1058" s="59" t="str">
        <f t="shared" si="222"/>
        <v>Captured in GL 500179</v>
      </c>
      <c r="Q1058" s="151" t="str">
        <f>VLOOKUP(L1058,'SAP Data'!$A$7:$B$1304,2,FALSE)</f>
        <v>FRAN TAX - CRESWELL</v>
      </c>
      <c r="S1058" s="165" t="s">
        <v>2598</v>
      </c>
      <c r="T1058" s="164" t="s">
        <v>2781</v>
      </c>
      <c r="U1058" s="16" t="str">
        <f t="shared" si="224"/>
        <v>241175</v>
      </c>
      <c r="V1058" s="174">
        <v>29</v>
      </c>
      <c r="W1058" s="175">
        <v>29</v>
      </c>
      <c r="X1058" s="264">
        <f t="shared" si="225"/>
        <v>0</v>
      </c>
    </row>
    <row r="1059" spans="12:24" x14ac:dyDescent="0.25">
      <c r="L1059" s="150" t="s">
        <v>3357</v>
      </c>
      <c r="M1059" s="59" t="str">
        <f t="shared" si="223"/>
        <v>Captured in GL 500179</v>
      </c>
      <c r="N1059" s="59" t="str">
        <f t="shared" si="221"/>
        <v>Captured in GL 500179</v>
      </c>
      <c r="O1059" s="59"/>
      <c r="P1059" s="59" t="str">
        <f t="shared" si="222"/>
        <v>Captured in GL 500179</v>
      </c>
      <c r="Q1059" s="151" t="str">
        <f>VLOOKUP(L1059,'SAP Data'!$A$7:$B$1304,2,FALSE)</f>
        <v>FRAN TAX - COLUMBIA</v>
      </c>
      <c r="S1059" s="165" t="s">
        <v>2604</v>
      </c>
      <c r="T1059" s="164" t="s">
        <v>2782</v>
      </c>
      <c r="U1059" s="16" t="str">
        <f t="shared" si="224"/>
        <v>241179</v>
      </c>
      <c r="V1059" s="174">
        <v>29</v>
      </c>
      <c r="W1059" s="175">
        <v>29</v>
      </c>
      <c r="X1059" s="264">
        <f t="shared" si="225"/>
        <v>0</v>
      </c>
    </row>
    <row r="1060" spans="12:24" x14ac:dyDescent="0.25">
      <c r="L1060" s="150" t="s">
        <v>3358</v>
      </c>
      <c r="M1060" s="59" t="str">
        <f t="shared" si="223"/>
        <v>Captured in GL 500179</v>
      </c>
      <c r="N1060" s="59" t="str">
        <f t="shared" si="221"/>
        <v>Captured in GL 500179</v>
      </c>
      <c r="O1060" s="59"/>
      <c r="P1060" s="59" t="str">
        <f t="shared" si="222"/>
        <v>Captured in GL 500179</v>
      </c>
      <c r="Q1060" s="151" t="str">
        <f>VLOOKUP(L1060,'SAP Data'!$A$7:$B$1304,2,FALSE)</f>
        <v>FRAN TAX - PHILOMATH</v>
      </c>
      <c r="S1060" s="165" t="s">
        <v>2606</v>
      </c>
      <c r="T1060" s="164" t="s">
        <v>2783</v>
      </c>
      <c r="U1060" s="16" t="str">
        <f t="shared" si="224"/>
        <v>241180</v>
      </c>
      <c r="V1060" s="174">
        <v>29</v>
      </c>
      <c r="W1060" s="175">
        <v>29</v>
      </c>
      <c r="X1060" s="264">
        <f t="shared" si="225"/>
        <v>0</v>
      </c>
    </row>
    <row r="1061" spans="12:24" x14ac:dyDescent="0.25">
      <c r="L1061" s="150" t="s">
        <v>3359</v>
      </c>
      <c r="M1061" s="59" t="str">
        <f t="shared" si="223"/>
        <v>Captured in GL 500179</v>
      </c>
      <c r="N1061" s="59" t="str">
        <f t="shared" si="221"/>
        <v>Captured in GL 500179</v>
      </c>
      <c r="O1061" s="59"/>
      <c r="P1061" s="59" t="str">
        <f t="shared" si="222"/>
        <v>Captured in GL 500179</v>
      </c>
      <c r="Q1061" s="151" t="str">
        <f>VLOOKUP(L1061,'SAP Data'!$A$7:$B$1304,2,FALSE)</f>
        <v>FRAN TAX - DONALD</v>
      </c>
      <c r="S1061" s="165" t="s">
        <v>2608</v>
      </c>
      <c r="T1061" s="164" t="s">
        <v>2784</v>
      </c>
      <c r="U1061" s="16" t="str">
        <f t="shared" si="224"/>
        <v>241181</v>
      </c>
      <c r="V1061" s="174">
        <v>29</v>
      </c>
      <c r="W1061" s="175">
        <v>29</v>
      </c>
      <c r="X1061" s="264">
        <f t="shared" si="225"/>
        <v>0</v>
      </c>
    </row>
    <row r="1062" spans="12:24" x14ac:dyDescent="0.25">
      <c r="L1062" s="150" t="s">
        <v>3360</v>
      </c>
      <c r="M1062" s="59" t="str">
        <f t="shared" si="223"/>
        <v>Captured in GL 500179</v>
      </c>
      <c r="N1062" s="59" t="str">
        <f t="shared" si="221"/>
        <v>Captured in GL 500179</v>
      </c>
      <c r="O1062" s="59"/>
      <c r="P1062" s="59" t="str">
        <f t="shared" si="222"/>
        <v>Captured in GL 500179</v>
      </c>
      <c r="Q1062" s="151" t="str">
        <f>VLOOKUP(L1062,'SAP Data'!$A$7:$B$1304,2,FALSE)</f>
        <v>FRAN TAX - MCMINNVIL</v>
      </c>
      <c r="S1062" s="165" t="s">
        <v>2610</v>
      </c>
      <c r="T1062" s="164" t="s">
        <v>2785</v>
      </c>
      <c r="U1062" s="16" t="str">
        <f t="shared" si="224"/>
        <v>241182</v>
      </c>
      <c r="V1062" s="174">
        <v>29</v>
      </c>
      <c r="W1062" s="175">
        <v>29</v>
      </c>
      <c r="X1062" s="264">
        <f t="shared" si="225"/>
        <v>0</v>
      </c>
    </row>
    <row r="1063" spans="12:24" x14ac:dyDescent="0.25">
      <c r="L1063" s="150" t="s">
        <v>3361</v>
      </c>
      <c r="M1063" s="59" t="str">
        <f t="shared" si="223"/>
        <v>Captured in GL 500179</v>
      </c>
      <c r="N1063" s="59" t="str">
        <f t="shared" si="221"/>
        <v>Captured in GL 500179</v>
      </c>
      <c r="O1063" s="59"/>
      <c r="P1063" s="59" t="str">
        <f t="shared" si="222"/>
        <v>Captured in GL 500179</v>
      </c>
      <c r="Q1063" s="151" t="str">
        <f>VLOOKUP(L1063,'SAP Data'!$A$7:$B$1304,2,FALSE)</f>
        <v>FRAN TAX - AMITY</v>
      </c>
      <c r="S1063" s="165" t="s">
        <v>2612</v>
      </c>
      <c r="T1063" s="164" t="s">
        <v>2786</v>
      </c>
      <c r="U1063" s="16" t="str">
        <f t="shared" si="224"/>
        <v>241183</v>
      </c>
      <c r="V1063" s="174">
        <v>29</v>
      </c>
      <c r="W1063" s="175">
        <v>29</v>
      </c>
      <c r="X1063" s="264">
        <f t="shared" si="225"/>
        <v>0</v>
      </c>
    </row>
    <row r="1064" spans="12:24" x14ac:dyDescent="0.25">
      <c r="L1064" s="150" t="s">
        <v>3362</v>
      </c>
      <c r="M1064" s="59" t="str">
        <f t="shared" si="223"/>
        <v>Captured in GL 500179</v>
      </c>
      <c r="N1064" s="59" t="str">
        <f t="shared" si="221"/>
        <v>Captured in GL 500179</v>
      </c>
      <c r="O1064" s="59"/>
      <c r="P1064" s="59" t="str">
        <f t="shared" si="222"/>
        <v>Captured in GL 500179</v>
      </c>
      <c r="Q1064" s="151" t="str">
        <f>VLOOKUP(L1064,'SAP Data'!$A$7:$B$1304,2,FALSE)</f>
        <v>FRAN TAX - HALSEY</v>
      </c>
      <c r="S1064" s="165" t="s">
        <v>2614</v>
      </c>
      <c r="T1064" s="164" t="s">
        <v>2787</v>
      </c>
      <c r="U1064" s="16" t="str">
        <f t="shared" si="224"/>
        <v>241184</v>
      </c>
      <c r="V1064" s="174">
        <v>29</v>
      </c>
      <c r="W1064" s="175">
        <v>29</v>
      </c>
      <c r="X1064" s="264">
        <f t="shared" si="225"/>
        <v>0</v>
      </c>
    </row>
    <row r="1065" spans="12:24" x14ac:dyDescent="0.25">
      <c r="L1065" s="150" t="s">
        <v>3363</v>
      </c>
      <c r="M1065" s="59" t="str">
        <f t="shared" si="223"/>
        <v>Captured in GL 500179</v>
      </c>
      <c r="N1065" s="59" t="str">
        <f t="shared" si="221"/>
        <v>Captured in GL 500179</v>
      </c>
      <c r="O1065" s="59"/>
      <c r="P1065" s="59" t="str">
        <f t="shared" si="222"/>
        <v>Captured in GL 500179</v>
      </c>
      <c r="Q1065" s="151" t="str">
        <f>VLOOKUP(L1065,'SAP Data'!$A$7:$B$1304,2,FALSE)</f>
        <v>FRAN TAX - HARRISBUR</v>
      </c>
      <c r="S1065" s="165" t="s">
        <v>2616</v>
      </c>
      <c r="T1065" s="164" t="s">
        <v>2788</v>
      </c>
      <c r="U1065" s="16" t="str">
        <f t="shared" si="224"/>
        <v>241185</v>
      </c>
      <c r="V1065" s="174">
        <v>29</v>
      </c>
      <c r="W1065" s="175">
        <v>29</v>
      </c>
      <c r="X1065" s="264">
        <f t="shared" si="225"/>
        <v>0</v>
      </c>
    </row>
    <row r="1066" spans="12:24" x14ac:dyDescent="0.25">
      <c r="L1066" s="150" t="s">
        <v>3364</v>
      </c>
      <c r="M1066" s="59" t="str">
        <f t="shared" si="223"/>
        <v>Captured in GL 500179</v>
      </c>
      <c r="N1066" s="59" t="str">
        <f t="shared" si="221"/>
        <v>Captured in GL 500179</v>
      </c>
      <c r="O1066" s="59"/>
      <c r="P1066" s="59" t="str">
        <f t="shared" si="222"/>
        <v>Captured in GL 500179</v>
      </c>
      <c r="Q1066" s="151" t="str">
        <f>VLOOKUP(L1066,'SAP Data'!$A$7:$B$1304,2,FALSE)</f>
        <v>FRAN TAX - NORTH PLA</v>
      </c>
      <c r="S1066" s="165" t="s">
        <v>2618</v>
      </c>
      <c r="T1066" s="164" t="s">
        <v>2789</v>
      </c>
      <c r="U1066" s="16" t="str">
        <f t="shared" si="224"/>
        <v>241186</v>
      </c>
      <c r="V1066" s="174">
        <v>29</v>
      </c>
      <c r="W1066" s="175">
        <v>29</v>
      </c>
      <c r="X1066" s="264">
        <f t="shared" si="225"/>
        <v>0</v>
      </c>
    </row>
    <row r="1067" spans="12:24" x14ac:dyDescent="0.25">
      <c r="L1067" s="150" t="s">
        <v>3365</v>
      </c>
      <c r="M1067" s="59" t="str">
        <f t="shared" si="223"/>
        <v>Captured in GL 500179</v>
      </c>
      <c r="N1067" s="59" t="str">
        <f t="shared" si="221"/>
        <v>Captured in GL 500179</v>
      </c>
      <c r="O1067" s="59"/>
      <c r="P1067" s="59" t="str">
        <f t="shared" si="222"/>
        <v>Captured in GL 500179</v>
      </c>
      <c r="Q1067" s="151" t="str">
        <f>VLOOKUP(L1067,'SAP Data'!$A$7:$B$1304,2,FALSE)</f>
        <v>FRAN TAX - ASTORIA</v>
      </c>
      <c r="S1067" s="165" t="s">
        <v>2620</v>
      </c>
      <c r="T1067" s="164" t="s">
        <v>2790</v>
      </c>
      <c r="U1067" s="16" t="str">
        <f t="shared" si="224"/>
        <v>241187</v>
      </c>
      <c r="V1067" s="174">
        <v>29</v>
      </c>
      <c r="W1067" s="175">
        <v>29</v>
      </c>
      <c r="X1067" s="264">
        <f t="shared" si="225"/>
        <v>0</v>
      </c>
    </row>
    <row r="1068" spans="12:24" x14ac:dyDescent="0.25">
      <c r="L1068" s="150" t="s">
        <v>3366</v>
      </c>
      <c r="M1068" s="59" t="str">
        <f t="shared" si="223"/>
        <v>Captured in GL 500179</v>
      </c>
      <c r="N1068" s="59" t="str">
        <f t="shared" si="221"/>
        <v>Captured in GL 500179</v>
      </c>
      <c r="O1068" s="59"/>
      <c r="P1068" s="59" t="str">
        <f t="shared" si="222"/>
        <v>Captured in GL 500179</v>
      </c>
      <c r="Q1068" s="151" t="str">
        <f>VLOOKUP(L1068,'SAP Data'!$A$7:$B$1304,2,FALSE)</f>
        <v>FRAN TAX - CLATSKANI</v>
      </c>
      <c r="S1068" s="165" t="s">
        <v>2622</v>
      </c>
      <c r="T1068" s="164" t="s">
        <v>2791</v>
      </c>
      <c r="U1068" s="16" t="str">
        <f t="shared" si="224"/>
        <v>241189</v>
      </c>
      <c r="V1068" s="174">
        <v>29</v>
      </c>
      <c r="W1068" s="175">
        <v>29</v>
      </c>
      <c r="X1068" s="264">
        <f t="shared" si="225"/>
        <v>0</v>
      </c>
    </row>
    <row r="1069" spans="12:24" x14ac:dyDescent="0.25">
      <c r="L1069" s="150" t="s">
        <v>3367</v>
      </c>
      <c r="M1069" s="59" t="str">
        <f t="shared" si="223"/>
        <v>Captured in GL 500179</v>
      </c>
      <c r="N1069" s="59" t="str">
        <f t="shared" si="221"/>
        <v>Captured in GL 500179</v>
      </c>
      <c r="O1069" s="59"/>
      <c r="P1069" s="59" t="str">
        <f t="shared" si="222"/>
        <v>Captured in GL 500179</v>
      </c>
      <c r="Q1069" s="151" t="str">
        <f>VLOOKUP(L1069,'SAP Data'!$A$7:$B$1304,2,FALSE)</f>
        <v>FRAN TAX - JEFFERSON</v>
      </c>
      <c r="S1069" s="165" t="s">
        <v>2624</v>
      </c>
      <c r="T1069" s="164" t="s">
        <v>2792</v>
      </c>
      <c r="U1069" s="16" t="str">
        <f t="shared" si="224"/>
        <v>241190</v>
      </c>
      <c r="V1069" s="174">
        <v>29</v>
      </c>
      <c r="W1069" s="175">
        <v>29</v>
      </c>
      <c r="X1069" s="264">
        <f t="shared" si="225"/>
        <v>0</v>
      </c>
    </row>
    <row r="1070" spans="12:24" x14ac:dyDescent="0.25">
      <c r="L1070" s="150" t="s">
        <v>3368</v>
      </c>
      <c r="M1070" s="59" t="str">
        <f t="shared" si="223"/>
        <v>Captured in GL 500179</v>
      </c>
      <c r="N1070" s="59" t="str">
        <f t="shared" si="221"/>
        <v>Captured in GL 500179</v>
      </c>
      <c r="O1070" s="59"/>
      <c r="P1070" s="59" t="str">
        <f t="shared" si="222"/>
        <v>Captured in GL 500179</v>
      </c>
      <c r="Q1070" s="151" t="str">
        <f>VLOOKUP(L1070,'SAP Data'!$A$7:$B$1304,2,FALSE)</f>
        <v>FRAN TAX - BARLOW</v>
      </c>
      <c r="S1070" s="165" t="s">
        <v>2626</v>
      </c>
      <c r="T1070" s="164" t="s">
        <v>2793</v>
      </c>
      <c r="U1070" s="16" t="str">
        <f t="shared" si="224"/>
        <v>241191</v>
      </c>
      <c r="V1070" s="174">
        <v>29</v>
      </c>
      <c r="W1070" s="175">
        <v>29</v>
      </c>
      <c r="X1070" s="264">
        <f t="shared" si="225"/>
        <v>0</v>
      </c>
    </row>
    <row r="1071" spans="12:24" x14ac:dyDescent="0.25">
      <c r="L1071" s="150" t="s">
        <v>3369</v>
      </c>
      <c r="M1071" s="59" t="str">
        <f t="shared" si="223"/>
        <v>Captured in GL 500179</v>
      </c>
      <c r="N1071" s="59" t="str">
        <f t="shared" si="221"/>
        <v>Captured in GL 500179</v>
      </c>
      <c r="O1071" s="59"/>
      <c r="P1071" s="59" t="str">
        <f t="shared" si="222"/>
        <v>Captured in GL 500179</v>
      </c>
      <c r="Q1071" s="151" t="str">
        <f>VLOOKUP(L1071,'SAP Data'!$A$7:$B$1304,2,FALSE)</f>
        <v>FRAN TAX - WILLAMINA</v>
      </c>
      <c r="S1071" s="165" t="s">
        <v>2628</v>
      </c>
      <c r="T1071" s="164" t="s">
        <v>2794</v>
      </c>
      <c r="U1071" s="16" t="str">
        <f t="shared" si="224"/>
        <v>241192</v>
      </c>
      <c r="V1071" s="174">
        <v>29</v>
      </c>
      <c r="W1071" s="175">
        <v>29</v>
      </c>
      <c r="X1071" s="264">
        <f t="shared" si="225"/>
        <v>0</v>
      </c>
    </row>
    <row r="1072" spans="12:24" x14ac:dyDescent="0.25">
      <c r="L1072" s="150" t="s">
        <v>3370</v>
      </c>
      <c r="M1072" s="59" t="str">
        <f t="shared" si="223"/>
        <v>Captured in GL 500179</v>
      </c>
      <c r="N1072" s="59" t="str">
        <f t="shared" si="221"/>
        <v>Captured in GL 500179</v>
      </c>
      <c r="O1072" s="59"/>
      <c r="P1072" s="59" t="str">
        <f t="shared" si="222"/>
        <v>Captured in GL 500179</v>
      </c>
      <c r="Q1072" s="151" t="str">
        <f>VLOOKUP(L1072,'SAP Data'!$A$7:$B$1304,2,FALSE)</f>
        <v>FRAN TAX - WATERLOO</v>
      </c>
      <c r="S1072" s="165" t="s">
        <v>2630</v>
      </c>
      <c r="T1072" s="164" t="s">
        <v>2795</v>
      </c>
      <c r="U1072" s="16" t="str">
        <f t="shared" si="224"/>
        <v>241193</v>
      </c>
      <c r="V1072" s="174">
        <v>29</v>
      </c>
      <c r="W1072" s="175">
        <v>29</v>
      </c>
      <c r="X1072" s="264">
        <f t="shared" si="225"/>
        <v>0</v>
      </c>
    </row>
    <row r="1073" spans="12:24" x14ac:dyDescent="0.25">
      <c r="L1073" s="150" t="s">
        <v>3371</v>
      </c>
      <c r="M1073" s="59" t="str">
        <f t="shared" si="223"/>
        <v>Captured in GL 500179</v>
      </c>
      <c r="N1073" s="59" t="str">
        <f t="shared" ref="N1073:N1138" si="226">IFERROR(M1073,"ADD")</f>
        <v>Captured in GL 500179</v>
      </c>
      <c r="O1073" s="59"/>
      <c r="P1073" s="59" t="str">
        <f t="shared" ref="P1073:P1138" si="227">IF(O1073&gt;0,O1073,N1073)</f>
        <v>Captured in GL 500179</v>
      </c>
      <c r="Q1073" s="151" t="str">
        <f>VLOOKUP(L1073,'SAP Data'!$A$7:$B$1304,2,FALSE)</f>
        <v>FRAN TAX - SODAVILLE</v>
      </c>
      <c r="S1073" s="165" t="s">
        <v>2632</v>
      </c>
      <c r="T1073" s="164" t="s">
        <v>2796</v>
      </c>
      <c r="U1073" s="16" t="str">
        <f t="shared" si="224"/>
        <v>241194</v>
      </c>
      <c r="V1073" s="174">
        <v>29</v>
      </c>
      <c r="W1073" s="175">
        <v>29</v>
      </c>
      <c r="X1073" s="264">
        <f t="shared" si="225"/>
        <v>0</v>
      </c>
    </row>
    <row r="1074" spans="12:24" x14ac:dyDescent="0.25">
      <c r="L1074" s="150" t="s">
        <v>3372</v>
      </c>
      <c r="M1074" s="59" t="str">
        <f t="shared" si="223"/>
        <v>Captured in GL 500179</v>
      </c>
      <c r="N1074" s="59" t="str">
        <f t="shared" si="226"/>
        <v>Captured in GL 500179</v>
      </c>
      <c r="O1074" s="59"/>
      <c r="P1074" s="59" t="str">
        <f t="shared" si="227"/>
        <v>Captured in GL 500179</v>
      </c>
      <c r="Q1074" s="151" t="str">
        <f>VLOOKUP(L1074,'SAP Data'!$A$7:$B$1304,2,FALSE)</f>
        <v>FRAN TAX - WARRENTON</v>
      </c>
      <c r="S1074" s="165" t="s">
        <v>2634</v>
      </c>
      <c r="T1074" s="164" t="s">
        <v>2797</v>
      </c>
      <c r="U1074" s="16" t="str">
        <f t="shared" si="224"/>
        <v>241195</v>
      </c>
      <c r="V1074" s="174">
        <v>29</v>
      </c>
      <c r="W1074" s="175">
        <v>29</v>
      </c>
      <c r="X1074" s="264">
        <f t="shared" si="225"/>
        <v>0</v>
      </c>
    </row>
    <row r="1075" spans="12:24" x14ac:dyDescent="0.25">
      <c r="L1075" s="150" t="s">
        <v>3373</v>
      </c>
      <c r="M1075" s="59" t="str">
        <f t="shared" si="223"/>
        <v>Captured in GL 500179</v>
      </c>
      <c r="N1075" s="59" t="str">
        <f t="shared" si="226"/>
        <v>Captured in GL 500179</v>
      </c>
      <c r="O1075" s="59"/>
      <c r="P1075" s="59" t="str">
        <f t="shared" si="227"/>
        <v>Captured in GL 500179</v>
      </c>
      <c r="Q1075" s="151" t="str">
        <f>VLOOKUP(L1075,'SAP Data'!$A$7:$B$1304,2,FALSE)</f>
        <v>FRAN TAX - SEASIDE</v>
      </c>
      <c r="S1075" s="165" t="s">
        <v>2636</v>
      </c>
      <c r="T1075" s="164" t="s">
        <v>2798</v>
      </c>
      <c r="U1075" s="16" t="str">
        <f t="shared" si="224"/>
        <v>241196</v>
      </c>
      <c r="V1075" s="174">
        <v>29</v>
      </c>
      <c r="W1075" s="175">
        <v>29</v>
      </c>
      <c r="X1075" s="264">
        <f t="shared" si="225"/>
        <v>0</v>
      </c>
    </row>
    <row r="1076" spans="12:24" x14ac:dyDescent="0.25">
      <c r="L1076" s="150" t="s">
        <v>3374</v>
      </c>
      <c r="M1076" s="59" t="str">
        <f t="shared" si="223"/>
        <v>Captured in GL 500179</v>
      </c>
      <c r="N1076" s="59" t="str">
        <f t="shared" si="226"/>
        <v>Captured in GL 500179</v>
      </c>
      <c r="O1076" s="59"/>
      <c r="P1076" s="59" t="str">
        <f t="shared" si="227"/>
        <v>Captured in GL 500179</v>
      </c>
      <c r="Q1076" s="151" t="str">
        <f>VLOOKUP(L1076,'SAP Data'!$A$7:$B$1304,2,FALSE)</f>
        <v>FRAN TAX - SHERIDAN</v>
      </c>
      <c r="S1076" s="165" t="s">
        <v>2638</v>
      </c>
      <c r="T1076" s="164" t="s">
        <v>2799</v>
      </c>
      <c r="U1076" s="16" t="str">
        <f t="shared" si="224"/>
        <v>241197</v>
      </c>
      <c r="V1076" s="174">
        <v>29</v>
      </c>
      <c r="W1076" s="175">
        <v>29</v>
      </c>
      <c r="X1076" s="264">
        <f t="shared" si="225"/>
        <v>0</v>
      </c>
    </row>
    <row r="1077" spans="12:24" x14ac:dyDescent="0.25">
      <c r="L1077" s="150" t="s">
        <v>3375</v>
      </c>
      <c r="M1077" s="59" t="str">
        <f t="shared" si="223"/>
        <v>Captured in GL 500179</v>
      </c>
      <c r="N1077" s="59" t="str">
        <f t="shared" si="226"/>
        <v>Captured in GL 500179</v>
      </c>
      <c r="O1077" s="59"/>
      <c r="P1077" s="59" t="str">
        <f t="shared" si="227"/>
        <v>Captured in GL 500179</v>
      </c>
      <c r="Q1077" s="151" t="str">
        <f>VLOOKUP(L1077,'SAP Data'!$A$7:$B$1304,2,FALSE)</f>
        <v>FRAN TAX - TOLEDO</v>
      </c>
      <c r="S1077" s="165" t="s">
        <v>2640</v>
      </c>
      <c r="T1077" s="164" t="s">
        <v>2800</v>
      </c>
      <c r="U1077" s="16" t="str">
        <f t="shared" si="224"/>
        <v>241198</v>
      </c>
      <c r="V1077" s="174">
        <v>29</v>
      </c>
      <c r="W1077" s="175">
        <v>29</v>
      </c>
      <c r="X1077" s="264">
        <f t="shared" si="225"/>
        <v>0</v>
      </c>
    </row>
    <row r="1078" spans="12:24" x14ac:dyDescent="0.25">
      <c r="L1078" s="150" t="s">
        <v>3376</v>
      </c>
      <c r="M1078" s="59" t="str">
        <f t="shared" si="223"/>
        <v>Captured in GL 500179</v>
      </c>
      <c r="N1078" s="59" t="str">
        <f t="shared" si="226"/>
        <v>Captured in GL 500179</v>
      </c>
      <c r="O1078" s="59"/>
      <c r="P1078" s="59" t="str">
        <f t="shared" si="227"/>
        <v>Captured in GL 500179</v>
      </c>
      <c r="Q1078" s="151" t="str">
        <f>VLOOKUP(L1078,'SAP Data'!$A$7:$B$1304,2,FALSE)</f>
        <v>FRAN TAX - NEWPORT</v>
      </c>
      <c r="S1078" s="165" t="s">
        <v>2642</v>
      </c>
      <c r="T1078" s="164" t="s">
        <v>2801</v>
      </c>
      <c r="U1078" s="16" t="str">
        <f t="shared" si="224"/>
        <v>241199</v>
      </c>
      <c r="V1078" s="174">
        <v>29</v>
      </c>
      <c r="W1078" s="175">
        <v>29</v>
      </c>
      <c r="X1078" s="264">
        <f t="shared" si="225"/>
        <v>0</v>
      </c>
    </row>
    <row r="1079" spans="12:24" x14ac:dyDescent="0.25">
      <c r="L1079" s="150" t="s">
        <v>3377</v>
      </c>
      <c r="M1079" s="59" t="str">
        <f t="shared" si="223"/>
        <v>Captured in GL 500179</v>
      </c>
      <c r="N1079" s="59" t="str">
        <f t="shared" si="226"/>
        <v>Captured in GL 500179</v>
      </c>
      <c r="O1079" s="59"/>
      <c r="P1079" s="59" t="str">
        <f t="shared" si="227"/>
        <v>Captured in GL 500179</v>
      </c>
      <c r="Q1079" s="151" t="str">
        <f>VLOOKUP(L1079,'SAP Data'!$A$7:$B$1304,2,FALSE)</f>
        <v>FRAN TAX - BANKS</v>
      </c>
      <c r="S1079" s="165" t="s">
        <v>2644</v>
      </c>
      <c r="T1079" s="164" t="s">
        <v>2802</v>
      </c>
      <c r="U1079" s="16" t="str">
        <f t="shared" si="224"/>
        <v>241200</v>
      </c>
      <c r="V1079" s="174">
        <v>29</v>
      </c>
      <c r="W1079" s="175">
        <v>29</v>
      </c>
      <c r="X1079" s="264">
        <f t="shared" si="225"/>
        <v>0</v>
      </c>
    </row>
    <row r="1080" spans="12:24" x14ac:dyDescent="0.25">
      <c r="L1080" s="150" t="s">
        <v>3378</v>
      </c>
      <c r="M1080" s="59" t="str">
        <f t="shared" si="223"/>
        <v>Captured in GL 500179</v>
      </c>
      <c r="N1080" s="59" t="str">
        <f t="shared" si="226"/>
        <v>Captured in GL 500179</v>
      </c>
      <c r="O1080" s="59"/>
      <c r="P1080" s="59" t="str">
        <f t="shared" si="227"/>
        <v>Captured in GL 500179</v>
      </c>
      <c r="Q1080" s="151" t="str">
        <f>VLOOKUP(L1080,'SAP Data'!$A$7:$B$1304,2,FALSE)</f>
        <v>FRAN TAX - LINCOLN C</v>
      </c>
      <c r="S1080" s="165" t="s">
        <v>2646</v>
      </c>
      <c r="T1080" s="164" t="s">
        <v>2803</v>
      </c>
      <c r="U1080" s="16" t="str">
        <f t="shared" si="224"/>
        <v>241213</v>
      </c>
      <c r="V1080" s="174">
        <v>29</v>
      </c>
      <c r="W1080" s="175">
        <v>29</v>
      </c>
      <c r="X1080" s="264">
        <f t="shared" si="225"/>
        <v>0</v>
      </c>
    </row>
    <row r="1081" spans="12:24" x14ac:dyDescent="0.25">
      <c r="L1081" s="150" t="s">
        <v>3379</v>
      </c>
      <c r="M1081" s="59" t="str">
        <f t="shared" si="223"/>
        <v>Captured in GL 500179</v>
      </c>
      <c r="N1081" s="59" t="str">
        <f t="shared" si="226"/>
        <v>Captured in GL 500179</v>
      </c>
      <c r="O1081" s="59"/>
      <c r="P1081" s="59" t="str">
        <f t="shared" si="227"/>
        <v>Captured in GL 500179</v>
      </c>
      <c r="Q1081" s="151" t="str">
        <f>VLOOKUP(L1081,'SAP Data'!$A$7:$B$1304,2,FALSE)</f>
        <v>FRAN TAX - SILETZ</v>
      </c>
      <c r="S1081" s="165" t="s">
        <v>2648</v>
      </c>
      <c r="T1081" s="164" t="s">
        <v>2804</v>
      </c>
      <c r="U1081" s="16" t="str">
        <f t="shared" si="224"/>
        <v>241214</v>
      </c>
      <c r="V1081" s="174">
        <v>29</v>
      </c>
      <c r="W1081" s="175">
        <v>29</v>
      </c>
      <c r="X1081" s="264">
        <f t="shared" si="225"/>
        <v>0</v>
      </c>
    </row>
    <row r="1082" spans="12:24" x14ac:dyDescent="0.25">
      <c r="L1082" s="150" t="s">
        <v>3380</v>
      </c>
      <c r="M1082" s="59" t="str">
        <f t="shared" si="223"/>
        <v>Captured in GL 500179</v>
      </c>
      <c r="N1082" s="59" t="str">
        <f t="shared" si="226"/>
        <v>Captured in GL 500179</v>
      </c>
      <c r="O1082" s="59"/>
      <c r="P1082" s="59" t="str">
        <f t="shared" si="227"/>
        <v>Captured in GL 500179</v>
      </c>
      <c r="Q1082" s="151" t="str">
        <f>VLOOKUP(L1082,'SAP Data'!$A$7:$B$1304,2,FALSE)</f>
        <v>FRAN TAX - SANDY</v>
      </c>
      <c r="S1082" s="165" t="s">
        <v>2654</v>
      </c>
      <c r="T1082" s="164" t="s">
        <v>2805</v>
      </c>
      <c r="U1082" s="16" t="str">
        <f t="shared" si="224"/>
        <v>241218</v>
      </c>
      <c r="V1082" s="174">
        <v>29</v>
      </c>
      <c r="W1082" s="175">
        <v>29</v>
      </c>
      <c r="X1082" s="264">
        <f t="shared" si="225"/>
        <v>0</v>
      </c>
    </row>
    <row r="1083" spans="12:24" x14ac:dyDescent="0.25">
      <c r="L1083" s="150" t="s">
        <v>3381</v>
      </c>
      <c r="M1083" s="59" t="str">
        <f t="shared" si="223"/>
        <v>Captured in GL 500179</v>
      </c>
      <c r="N1083" s="59" t="str">
        <f t="shared" si="226"/>
        <v>Captured in GL 500179</v>
      </c>
      <c r="O1083" s="59"/>
      <c r="P1083" s="59" t="str">
        <f t="shared" si="227"/>
        <v>Captured in GL 500179</v>
      </c>
      <c r="Q1083" s="151" t="str">
        <f>VLOOKUP(L1083,'SAP Data'!$A$7:$B$1304,2,FALSE)</f>
        <v>FRAN TAX - CANBY</v>
      </c>
      <c r="S1083" s="165" t="s">
        <v>2656</v>
      </c>
      <c r="T1083" s="164" t="s">
        <v>2806</v>
      </c>
      <c r="U1083" s="16" t="str">
        <f t="shared" si="224"/>
        <v>241225</v>
      </c>
      <c r="V1083" s="174">
        <v>29</v>
      </c>
      <c r="W1083" s="175">
        <v>29</v>
      </c>
      <c r="X1083" s="264">
        <f t="shared" si="225"/>
        <v>0</v>
      </c>
    </row>
    <row r="1084" spans="12:24" x14ac:dyDescent="0.25">
      <c r="L1084" s="150" t="s">
        <v>3382</v>
      </c>
      <c r="M1084" s="59" t="str">
        <f t="shared" si="223"/>
        <v>Captured in GL 500179</v>
      </c>
      <c r="N1084" s="59" t="str">
        <f t="shared" si="226"/>
        <v>Captured in GL 500179</v>
      </c>
      <c r="O1084" s="59"/>
      <c r="P1084" s="59" t="str">
        <f t="shared" si="227"/>
        <v>Captured in GL 500179</v>
      </c>
      <c r="Q1084" s="151" t="str">
        <f>VLOOKUP(L1084,'SAP Data'!$A$7:$B$1304,2,FALSE)</f>
        <v>FRAN TAX - KING CITY</v>
      </c>
      <c r="S1084" s="165" t="s">
        <v>2658</v>
      </c>
      <c r="T1084" s="164" t="s">
        <v>2807</v>
      </c>
      <c r="U1084" s="16" t="str">
        <f t="shared" si="224"/>
        <v>241226</v>
      </c>
      <c r="V1084" s="174">
        <v>29</v>
      </c>
      <c r="W1084" s="175">
        <v>29</v>
      </c>
      <c r="X1084" s="264">
        <f t="shared" si="225"/>
        <v>0</v>
      </c>
    </row>
    <row r="1085" spans="12:24" x14ac:dyDescent="0.25">
      <c r="L1085" s="150" t="s">
        <v>3383</v>
      </c>
      <c r="M1085" s="59" t="str">
        <f t="shared" si="223"/>
        <v>Captured in GL 500179</v>
      </c>
      <c r="N1085" s="59" t="str">
        <f t="shared" si="226"/>
        <v>Captured in GL 500179</v>
      </c>
      <c r="O1085" s="59"/>
      <c r="P1085" s="59" t="str">
        <f t="shared" si="227"/>
        <v>Captured in GL 500179</v>
      </c>
      <c r="Q1085" s="151" t="str">
        <f>VLOOKUP(L1085,'SAP Data'!$A$7:$B$1304,2,FALSE)</f>
        <v>FRAN TAX - HAPPY VAL</v>
      </c>
      <c r="S1085" s="165" t="s">
        <v>2660</v>
      </c>
      <c r="T1085" s="164" t="s">
        <v>2808</v>
      </c>
      <c r="U1085" s="16" t="str">
        <f t="shared" si="224"/>
        <v>241229</v>
      </c>
      <c r="V1085" s="174">
        <v>29</v>
      </c>
      <c r="W1085" s="175">
        <v>29</v>
      </c>
      <c r="X1085" s="264">
        <f t="shared" si="225"/>
        <v>0</v>
      </c>
    </row>
    <row r="1086" spans="12:24" x14ac:dyDescent="0.25">
      <c r="L1086" s="150" t="s">
        <v>3384</v>
      </c>
      <c r="M1086" s="59" t="str">
        <f t="shared" si="223"/>
        <v>Captured in GL 500179</v>
      </c>
      <c r="N1086" s="59" t="str">
        <f t="shared" si="226"/>
        <v>Captured in GL 500179</v>
      </c>
      <c r="O1086" s="59"/>
      <c r="P1086" s="59" t="str">
        <f t="shared" si="227"/>
        <v>Captured in GL 500179</v>
      </c>
      <c r="Q1086" s="151" t="str">
        <f>VLOOKUP(L1086,'SAP Data'!$A$7:$B$1304,2,FALSE)</f>
        <v>FRAN TAX - DURHAM</v>
      </c>
      <c r="S1086" s="165" t="s">
        <v>2662</v>
      </c>
      <c r="T1086" s="164" t="s">
        <v>2809</v>
      </c>
      <c r="U1086" s="16" t="str">
        <f t="shared" si="224"/>
        <v>241230</v>
      </c>
      <c r="V1086" s="174">
        <v>29</v>
      </c>
      <c r="W1086" s="175">
        <v>29</v>
      </c>
      <c r="X1086" s="264">
        <f t="shared" si="225"/>
        <v>0</v>
      </c>
    </row>
    <row r="1087" spans="12:24" x14ac:dyDescent="0.25">
      <c r="L1087" s="150" t="s">
        <v>3385</v>
      </c>
      <c r="M1087" s="59" t="str">
        <f t="shared" si="223"/>
        <v>Captured in GL 500179</v>
      </c>
      <c r="N1087" s="59" t="str">
        <f t="shared" si="226"/>
        <v>Captured in GL 500179</v>
      </c>
      <c r="O1087" s="59"/>
      <c r="P1087" s="59" t="str">
        <f t="shared" si="227"/>
        <v>Captured in GL 500179</v>
      </c>
      <c r="Q1087" s="151" t="str">
        <f>VLOOKUP(L1087,'SAP Data'!$A$7:$B$1304,2,FALSE)</f>
        <v>FRAN TAX - DUNDEE</v>
      </c>
      <c r="S1087" s="165" t="s">
        <v>2664</v>
      </c>
      <c r="T1087" s="164" t="s">
        <v>2810</v>
      </c>
      <c r="U1087" s="16" t="str">
        <f t="shared" si="224"/>
        <v>241232</v>
      </c>
      <c r="V1087" s="174">
        <v>29</v>
      </c>
      <c r="W1087" s="175">
        <v>29</v>
      </c>
      <c r="X1087" s="264">
        <f t="shared" si="225"/>
        <v>0</v>
      </c>
    </row>
    <row r="1088" spans="12:24" x14ac:dyDescent="0.25">
      <c r="L1088" s="150" t="s">
        <v>3386</v>
      </c>
      <c r="M1088" s="59" t="str">
        <f t="shared" si="223"/>
        <v>Captured in GL 500179</v>
      </c>
      <c r="N1088" s="59" t="str">
        <f t="shared" si="226"/>
        <v>Captured in GL 500179</v>
      </c>
      <c r="O1088" s="59"/>
      <c r="P1088" s="59" t="str">
        <f t="shared" si="227"/>
        <v>Captured in GL 500179</v>
      </c>
      <c r="Q1088" s="151" t="str">
        <f>VLOOKUP(L1088,'SAP Data'!$A$7:$B$1304,2,FALSE)</f>
        <v>FRAN TAX - MAYWOOD P</v>
      </c>
      <c r="S1088" s="165" t="s">
        <v>2811</v>
      </c>
      <c r="T1088" s="164" t="s">
        <v>2812</v>
      </c>
      <c r="U1088" s="16" t="str">
        <f t="shared" si="224"/>
        <v>241316</v>
      </c>
      <c r="V1088" s="174">
        <v>29</v>
      </c>
      <c r="W1088" s="175">
        <v>29</v>
      </c>
      <c r="X1088" s="264">
        <f t="shared" si="225"/>
        <v>0</v>
      </c>
    </row>
    <row r="1089" spans="12:24" x14ac:dyDescent="0.25">
      <c r="L1089" s="150" t="s">
        <v>3387</v>
      </c>
      <c r="M1089" s="59" t="str">
        <f t="shared" si="223"/>
        <v>Captured in GL 500179</v>
      </c>
      <c r="N1089" s="59" t="str">
        <f t="shared" si="226"/>
        <v>Captured in GL 500179</v>
      </c>
      <c r="O1089" s="59"/>
      <c r="P1089" s="59" t="str">
        <f t="shared" si="227"/>
        <v>Captured in GL 500179</v>
      </c>
      <c r="Q1089" s="151" t="str">
        <f>VLOOKUP(L1089,'SAP Data'!$A$7:$B$1304,2,FALSE)</f>
        <v>FRAN TAX - WILSONVIL</v>
      </c>
      <c r="S1089" s="165" t="s">
        <v>2813</v>
      </c>
      <c r="T1089" s="164" t="s">
        <v>2814</v>
      </c>
      <c r="U1089" s="16" t="str">
        <f t="shared" si="224"/>
        <v>241326</v>
      </c>
      <c r="V1089" s="174">
        <v>29</v>
      </c>
      <c r="W1089" s="175">
        <v>29</v>
      </c>
      <c r="X1089" s="264">
        <f t="shared" si="225"/>
        <v>0</v>
      </c>
    </row>
    <row r="1090" spans="12:24" x14ac:dyDescent="0.25">
      <c r="L1090" s="150" t="s">
        <v>3388</v>
      </c>
      <c r="M1090" s="59" t="str">
        <f t="shared" si="223"/>
        <v>Captured in GL 500179</v>
      </c>
      <c r="N1090" s="59" t="str">
        <f t="shared" si="226"/>
        <v>Captured in GL 500179</v>
      </c>
      <c r="O1090" s="59"/>
      <c r="P1090" s="59" t="str">
        <f t="shared" si="227"/>
        <v>Captured in GL 500179</v>
      </c>
      <c r="Q1090" s="151" t="str">
        <f>VLOOKUP(L1090,'SAP Data'!$A$7:$B$1304,2,FALSE)</f>
        <v>FRAN TAX - JOHNSON C</v>
      </c>
      <c r="S1090" s="165" t="s">
        <v>2815</v>
      </c>
      <c r="T1090" s="164" t="s">
        <v>2816</v>
      </c>
      <c r="U1090" s="16" t="str">
        <f t="shared" si="224"/>
        <v>241327</v>
      </c>
      <c r="V1090" s="174">
        <v>29</v>
      </c>
      <c r="W1090" s="175">
        <v>29</v>
      </c>
      <c r="X1090" s="264">
        <f t="shared" si="225"/>
        <v>0</v>
      </c>
    </row>
    <row r="1091" spans="12:24" x14ac:dyDescent="0.25">
      <c r="L1091" s="150" t="s">
        <v>3389</v>
      </c>
      <c r="M1091" s="59" t="str">
        <f t="shared" si="223"/>
        <v>Captured in GL 500179</v>
      </c>
      <c r="N1091" s="59" t="str">
        <f t="shared" si="226"/>
        <v>Captured in GL 500179</v>
      </c>
      <c r="O1091" s="59"/>
      <c r="P1091" s="59" t="str">
        <f t="shared" si="227"/>
        <v>Captured in GL 500179</v>
      </c>
      <c r="Q1091" s="151" t="str">
        <f>VLOOKUP(L1091,'SAP Data'!$A$7:$B$1304,2,FALSE)</f>
        <v>FRAN TAX - RIVERGROV</v>
      </c>
      <c r="S1091" s="165" t="s">
        <v>2817</v>
      </c>
      <c r="T1091" s="164" t="s">
        <v>2818</v>
      </c>
      <c r="U1091" s="16" t="str">
        <f t="shared" si="224"/>
        <v>241343</v>
      </c>
      <c r="V1091" s="174">
        <v>29</v>
      </c>
      <c r="W1091" s="175">
        <v>29</v>
      </c>
      <c r="X1091" s="264">
        <f t="shared" si="225"/>
        <v>0</v>
      </c>
    </row>
    <row r="1092" spans="12:24" x14ac:dyDescent="0.25">
      <c r="L1092" s="150" t="s">
        <v>3390</v>
      </c>
      <c r="M1092" s="59" t="str">
        <f t="shared" si="223"/>
        <v>Captured in GL 500179</v>
      </c>
      <c r="N1092" s="59" t="str">
        <f t="shared" si="226"/>
        <v>Captured in GL 500179</v>
      </c>
      <c r="O1092" s="59"/>
      <c r="P1092" s="59" t="str">
        <f t="shared" si="227"/>
        <v>Captured in GL 500179</v>
      </c>
      <c r="Q1092" s="151" t="str">
        <f>VLOOKUP(L1092,'SAP Data'!$A$7:$B$1304,2,FALSE)</f>
        <v>FRAN TAX - TANGENT</v>
      </c>
      <c r="S1092" s="165" t="s">
        <v>2819</v>
      </c>
      <c r="T1092" s="164" t="s">
        <v>2820</v>
      </c>
      <c r="U1092" s="16" t="str">
        <f t="shared" si="224"/>
        <v>241344</v>
      </c>
      <c r="V1092" s="174">
        <v>29</v>
      </c>
      <c r="W1092" s="175">
        <v>29</v>
      </c>
      <c r="X1092" s="264">
        <f t="shared" si="225"/>
        <v>0</v>
      </c>
    </row>
    <row r="1093" spans="12:24" x14ac:dyDescent="0.25">
      <c r="L1093" s="150" t="s">
        <v>3391</v>
      </c>
      <c r="M1093" s="59" t="str">
        <f t="shared" ref="M1093:M1156" si="228">VLOOKUP(L1093,$F$5:$K$975,6,FALSE)</f>
        <v>Captured in GL 500179</v>
      </c>
      <c r="N1093" s="59" t="str">
        <f t="shared" si="226"/>
        <v>Captured in GL 500179</v>
      </c>
      <c r="O1093" s="59"/>
      <c r="P1093" s="59" t="str">
        <f t="shared" si="227"/>
        <v>Captured in GL 500179</v>
      </c>
      <c r="Q1093" s="151" t="str">
        <f>VLOOKUP(L1093,'SAP Data'!$A$7:$B$1304,2,FALSE)</f>
        <v>FRAN TAX - DEPOE BAY</v>
      </c>
      <c r="S1093" s="165" t="s">
        <v>2821</v>
      </c>
      <c r="T1093" s="164" t="s">
        <v>2822</v>
      </c>
      <c r="U1093" s="16" t="str">
        <f t="shared" si="224"/>
        <v>241350</v>
      </c>
      <c r="V1093" s="174">
        <v>29</v>
      </c>
      <c r="W1093" s="175">
        <v>29</v>
      </c>
      <c r="X1093" s="264">
        <f t="shared" si="225"/>
        <v>0</v>
      </c>
    </row>
    <row r="1094" spans="12:24" x14ac:dyDescent="0.25">
      <c r="L1094" s="150" t="s">
        <v>3392</v>
      </c>
      <c r="M1094" s="59" t="str">
        <f t="shared" si="228"/>
        <v>Captured in GL 500179</v>
      </c>
      <c r="N1094" s="59" t="str">
        <f t="shared" si="226"/>
        <v>Captured in GL 500179</v>
      </c>
      <c r="O1094" s="59"/>
      <c r="P1094" s="59" t="str">
        <f t="shared" si="227"/>
        <v>Captured in GL 500179</v>
      </c>
      <c r="Q1094" s="151" t="str">
        <f>VLOOKUP(L1094,'SAP Data'!$A$7:$B$1304,2,FALSE)</f>
        <v>FRAN TAX - MILLERSBU</v>
      </c>
      <c r="S1094" s="165" t="s">
        <v>2823</v>
      </c>
      <c r="T1094" s="164" t="s">
        <v>2824</v>
      </c>
      <c r="U1094" s="16" t="str">
        <f t="shared" ref="U1094:U1157" si="229">IF(T1094&gt;30000000,RIGHT(T1094,6),"")</f>
        <v>241351</v>
      </c>
      <c r="V1094" s="174">
        <v>29</v>
      </c>
      <c r="W1094" s="175">
        <v>29</v>
      </c>
      <c r="X1094" s="264">
        <f t="shared" ref="X1094:X1157" si="230">VLOOKUP(V1094,AA:AC,3,FALSE)</f>
        <v>0</v>
      </c>
    </row>
    <row r="1095" spans="12:24" x14ac:dyDescent="0.25">
      <c r="L1095" s="150" t="s">
        <v>3393</v>
      </c>
      <c r="M1095" s="59" t="str">
        <f t="shared" si="228"/>
        <v>Captured in GL 500179</v>
      </c>
      <c r="N1095" s="59" t="str">
        <f t="shared" si="226"/>
        <v>Captured in GL 500179</v>
      </c>
      <c r="O1095" s="59"/>
      <c r="P1095" s="59" t="str">
        <f t="shared" si="227"/>
        <v>Captured in GL 500179</v>
      </c>
      <c r="Q1095" s="151" t="str">
        <f>VLOOKUP(L1095,'SAP Data'!$A$7:$B$1304,2,FALSE)</f>
        <v>FRAN TAX - ADAIR VIL</v>
      </c>
      <c r="S1095" s="165" t="s">
        <v>2825</v>
      </c>
      <c r="T1095" s="164" t="s">
        <v>2826</v>
      </c>
      <c r="U1095" s="16" t="str">
        <f t="shared" si="229"/>
        <v>241364</v>
      </c>
      <c r="V1095" s="174">
        <v>29</v>
      </c>
      <c r="W1095" s="175">
        <v>29</v>
      </c>
      <c r="X1095" s="264">
        <f t="shared" si="230"/>
        <v>0</v>
      </c>
    </row>
    <row r="1096" spans="12:24" x14ac:dyDescent="0.25">
      <c r="L1096" s="150" t="s">
        <v>3394</v>
      </c>
      <c r="M1096" s="59" t="str">
        <f t="shared" si="228"/>
        <v>Captured in GL 500179</v>
      </c>
      <c r="N1096" s="59" t="str">
        <f t="shared" si="226"/>
        <v>Captured in GL 500179</v>
      </c>
      <c r="O1096" s="59"/>
      <c r="P1096" s="59" t="str">
        <f t="shared" si="227"/>
        <v>Captured in GL 500179</v>
      </c>
      <c r="Q1096" s="151" t="str">
        <f>VLOOKUP(L1096,'SAP Data'!$A$7:$B$1304,2,FALSE)</f>
        <v>FRAN TAX - KEIZER</v>
      </c>
      <c r="S1096" s="165" t="s">
        <v>2827</v>
      </c>
      <c r="T1096" s="164" t="s">
        <v>2828</v>
      </c>
      <c r="U1096" s="16" t="str">
        <f t="shared" si="229"/>
        <v>241419</v>
      </c>
      <c r="V1096" s="174">
        <v>29</v>
      </c>
      <c r="W1096" s="175">
        <v>29</v>
      </c>
      <c r="X1096" s="264">
        <f t="shared" si="230"/>
        <v>0</v>
      </c>
    </row>
    <row r="1097" spans="12:24" x14ac:dyDescent="0.25">
      <c r="L1097" s="150" t="s">
        <v>3395</v>
      </c>
      <c r="M1097" s="59" t="str">
        <f t="shared" si="228"/>
        <v>Captured in GL 500179</v>
      </c>
      <c r="N1097" s="59" t="str">
        <f t="shared" si="226"/>
        <v>Captured in GL 500179</v>
      </c>
      <c r="O1097" s="59"/>
      <c r="P1097" s="59" t="str">
        <f t="shared" si="227"/>
        <v>Captured in GL 500179</v>
      </c>
      <c r="Q1097" s="151" t="str">
        <f>VLOOKUP(L1097,'SAP Data'!$A$7:$B$1304,2,FALSE)</f>
        <v>FRAN TAX - VERNONIA</v>
      </c>
      <c r="S1097" s="165" t="s">
        <v>2829</v>
      </c>
      <c r="T1097" s="164">
        <v>500180</v>
      </c>
      <c r="U1097" s="16" t="str">
        <f t="shared" si="229"/>
        <v/>
      </c>
      <c r="V1097" s="174" t="s">
        <v>3741</v>
      </c>
      <c r="W1097" s="175" t="s">
        <v>3741</v>
      </c>
      <c r="X1097" s="264" t="e">
        <f t="shared" si="230"/>
        <v>#N/A</v>
      </c>
    </row>
    <row r="1098" spans="12:24" x14ac:dyDescent="0.25">
      <c r="L1098" s="150" t="s">
        <v>3396</v>
      </c>
      <c r="M1098" s="59" t="str">
        <f t="shared" si="228"/>
        <v>Captured in GL 500179</v>
      </c>
      <c r="N1098" s="59" t="str">
        <f t="shared" si="226"/>
        <v>Captured in GL 500179</v>
      </c>
      <c r="O1098" s="59"/>
      <c r="P1098" s="59" t="str">
        <f t="shared" si="227"/>
        <v>Captured in GL 500179</v>
      </c>
      <c r="Q1098" s="151" t="str">
        <f>VLOOKUP(L1098,'SAP Data'!$A$7:$B$1304,2,FALSE)</f>
        <v>FRAN TAX - COOS BAY</v>
      </c>
      <c r="S1098" s="165" t="s">
        <v>1315</v>
      </c>
      <c r="T1098" s="164" t="s">
        <v>1316</v>
      </c>
      <c r="U1098" s="16" t="str">
        <f t="shared" si="229"/>
        <v>243048</v>
      </c>
      <c r="V1098" s="174">
        <v>5</v>
      </c>
      <c r="W1098" s="175">
        <v>5</v>
      </c>
      <c r="X1098" s="264" t="str">
        <f t="shared" si="230"/>
        <v>Deferred Liabilities</v>
      </c>
    </row>
    <row r="1099" spans="12:24" x14ac:dyDescent="0.25">
      <c r="L1099" s="150" t="s">
        <v>3397</v>
      </c>
      <c r="M1099" s="59" t="str">
        <f t="shared" si="228"/>
        <v>Captured in GL 500179</v>
      </c>
      <c r="N1099" s="59" t="str">
        <f t="shared" si="226"/>
        <v>Captured in GL 500179</v>
      </c>
      <c r="O1099" s="59"/>
      <c r="P1099" s="59" t="str">
        <f t="shared" si="227"/>
        <v>Captured in GL 500179</v>
      </c>
      <c r="Q1099" s="151" t="str">
        <f>VLOOKUP(L1099,'SAP Data'!$A$7:$B$1304,2,FALSE)</f>
        <v>FRAN TAX - NORTH BEN</v>
      </c>
      <c r="S1099" s="165" t="s">
        <v>1318</v>
      </c>
      <c r="T1099" s="164">
        <v>500181</v>
      </c>
      <c r="U1099" s="16" t="str">
        <f t="shared" si="229"/>
        <v/>
      </c>
      <c r="V1099" s="174" t="s">
        <v>3741</v>
      </c>
      <c r="W1099" s="175" t="s">
        <v>3741</v>
      </c>
      <c r="X1099" s="264" t="e">
        <f t="shared" si="230"/>
        <v>#N/A</v>
      </c>
    </row>
    <row r="1100" spans="12:24" x14ac:dyDescent="0.25">
      <c r="L1100" s="150" t="s">
        <v>3398</v>
      </c>
      <c r="M1100" s="59" t="str">
        <f t="shared" si="228"/>
        <v>Captured in GL 500179</v>
      </c>
      <c r="N1100" s="59" t="str">
        <f t="shared" si="226"/>
        <v>Captured in GL 500179</v>
      </c>
      <c r="O1100" s="59"/>
      <c r="P1100" s="59" t="str">
        <f t="shared" si="227"/>
        <v>Captured in GL 500179</v>
      </c>
      <c r="Q1100" s="151" t="str">
        <f>VLOOKUP(L1100,'SAP Data'!$A$7:$B$1304,2,FALSE)</f>
        <v>FRAN TAX - MYRTLE PO</v>
      </c>
      <c r="S1100" s="165" t="s">
        <v>2831</v>
      </c>
      <c r="T1100" s="164" t="s">
        <v>2832</v>
      </c>
      <c r="U1100" s="16" t="str">
        <f t="shared" si="229"/>
        <v>228100</v>
      </c>
      <c r="V1100" s="174">
        <v>29</v>
      </c>
      <c r="W1100" s="175">
        <v>29</v>
      </c>
      <c r="X1100" s="264">
        <f t="shared" si="230"/>
        <v>0</v>
      </c>
    </row>
    <row r="1101" spans="12:24" x14ac:dyDescent="0.25">
      <c r="L1101" s="150" t="s">
        <v>3399</v>
      </c>
      <c r="M1101" s="59" t="str">
        <f t="shared" si="228"/>
        <v>Captured in GL 500179</v>
      </c>
      <c r="N1101" s="59" t="str">
        <f t="shared" si="226"/>
        <v>Captured in GL 500179</v>
      </c>
      <c r="O1101" s="59"/>
      <c r="P1101" s="59" t="str">
        <f t="shared" si="227"/>
        <v>Captured in GL 500179</v>
      </c>
      <c r="Q1101" s="151" t="str">
        <f>VLOOKUP(L1101,'SAP Data'!$A$7:$B$1304,2,FALSE)</f>
        <v>FRAN TAX - COQUILLE</v>
      </c>
      <c r="S1101" s="165" t="s">
        <v>2833</v>
      </c>
      <c r="T1101" s="164" t="s">
        <v>2834</v>
      </c>
      <c r="U1101" s="16" t="str">
        <f t="shared" si="229"/>
        <v>228102</v>
      </c>
      <c r="V1101" s="174">
        <v>29</v>
      </c>
      <c r="W1101" s="175">
        <v>29</v>
      </c>
      <c r="X1101" s="264">
        <f t="shared" si="230"/>
        <v>0</v>
      </c>
    </row>
    <row r="1102" spans="12:24" x14ac:dyDescent="0.25">
      <c r="L1102" s="150" t="s">
        <v>3400</v>
      </c>
      <c r="M1102" s="59" t="str">
        <f t="shared" si="228"/>
        <v>Captured in GL 500179</v>
      </c>
      <c r="N1102" s="59" t="str">
        <f t="shared" si="226"/>
        <v>Captured in GL 500179</v>
      </c>
      <c r="O1102" s="59"/>
      <c r="P1102" s="59" t="str">
        <f t="shared" si="227"/>
        <v>Captured in GL 500179</v>
      </c>
      <c r="Q1102" s="151" t="str">
        <f>VLOOKUP(L1102,'SAP Data'!$A$7:$B$1304,2,FALSE)</f>
        <v>FRAN TAX - DAMASCUS</v>
      </c>
      <c r="S1102" s="165" t="s">
        <v>2835</v>
      </c>
      <c r="T1102" s="164" t="s">
        <v>2836</v>
      </c>
      <c r="U1102" s="16" t="str">
        <f t="shared" si="229"/>
        <v>228106</v>
      </c>
      <c r="V1102" s="174">
        <v>29</v>
      </c>
      <c r="W1102" s="175">
        <v>29</v>
      </c>
      <c r="X1102" s="264">
        <f t="shared" si="230"/>
        <v>0</v>
      </c>
    </row>
    <row r="1103" spans="12:24" x14ac:dyDescent="0.25">
      <c r="L1103" s="150" t="s">
        <v>3401</v>
      </c>
      <c r="M1103" s="59" t="str">
        <f t="shared" si="228"/>
        <v>Captured in GL 500179</v>
      </c>
      <c r="N1103" s="59" t="str">
        <f t="shared" si="226"/>
        <v>Captured in GL 500179</v>
      </c>
      <c r="O1103" s="59"/>
      <c r="P1103" s="59" t="str">
        <f t="shared" si="227"/>
        <v>Captured in GL 500179</v>
      </c>
      <c r="Q1103" s="151" t="str">
        <f>VLOOKUP(L1103,'SAP Data'!$A$7:$B$1304,2,FALSE)</f>
        <v>FRAN TAX - VANCOUVER</v>
      </c>
      <c r="S1103" s="165" t="s">
        <v>2837</v>
      </c>
      <c r="T1103" s="164" t="s">
        <v>2838</v>
      </c>
      <c r="U1103" s="16" t="str">
        <f t="shared" si="229"/>
        <v>232132</v>
      </c>
      <c r="V1103" s="174">
        <v>29</v>
      </c>
      <c r="W1103" s="175">
        <v>29</v>
      </c>
      <c r="X1103" s="264">
        <f t="shared" si="230"/>
        <v>0</v>
      </c>
    </row>
    <row r="1104" spans="12:24" x14ac:dyDescent="0.25">
      <c r="L1104" s="150" t="s">
        <v>3402</v>
      </c>
      <c r="M1104" s="59" t="str">
        <f t="shared" si="228"/>
        <v>Captured in GL 500179</v>
      </c>
      <c r="N1104" s="59" t="str">
        <f t="shared" si="226"/>
        <v>Captured in GL 500179</v>
      </c>
      <c r="O1104" s="59"/>
      <c r="P1104" s="59" t="str">
        <f t="shared" si="227"/>
        <v>Captured in GL 500179</v>
      </c>
      <c r="Q1104" s="151" t="str">
        <f>VLOOKUP(L1104,'SAP Data'!$A$7:$B$1304,2,FALSE)</f>
        <v>FRAN TAX - WASHOUGAL</v>
      </c>
      <c r="S1104" s="165" t="s">
        <v>2839</v>
      </c>
      <c r="T1104" s="164" t="s">
        <v>2840</v>
      </c>
      <c r="U1104" s="16" t="str">
        <f t="shared" si="229"/>
        <v>232199</v>
      </c>
      <c r="V1104" s="174">
        <v>29</v>
      </c>
      <c r="W1104" s="175">
        <v>29</v>
      </c>
      <c r="X1104" s="264">
        <f t="shared" si="230"/>
        <v>0</v>
      </c>
    </row>
    <row r="1105" spans="12:24" x14ac:dyDescent="0.25">
      <c r="L1105" s="150" t="s">
        <v>3403</v>
      </c>
      <c r="M1105" s="59" t="str">
        <f t="shared" si="228"/>
        <v>Captured in GL 500179</v>
      </c>
      <c r="N1105" s="59" t="str">
        <f t="shared" si="226"/>
        <v>Captured in GL 500179</v>
      </c>
      <c r="O1105" s="59"/>
      <c r="P1105" s="59" t="str">
        <f t="shared" si="227"/>
        <v>Captured in GL 500179</v>
      </c>
      <c r="Q1105" s="151" t="str">
        <f>VLOOKUP(L1105,'SAP Data'!$A$7:$B$1304,2,FALSE)</f>
        <v>FRAN TAX - CAMAS</v>
      </c>
      <c r="S1105" s="165" t="s">
        <v>2839</v>
      </c>
      <c r="T1105" s="164" t="s">
        <v>2841</v>
      </c>
      <c r="U1105" s="16" t="str">
        <f t="shared" si="229"/>
        <v>232209</v>
      </c>
      <c r="V1105" s="174">
        <v>29</v>
      </c>
      <c r="W1105" s="175">
        <v>29</v>
      </c>
      <c r="X1105" s="264">
        <f t="shared" si="230"/>
        <v>0</v>
      </c>
    </row>
    <row r="1106" spans="12:24" x14ac:dyDescent="0.25">
      <c r="L1106" s="150" t="s">
        <v>3404</v>
      </c>
      <c r="M1106" s="59" t="str">
        <f t="shared" si="228"/>
        <v>Captured in GL 500179</v>
      </c>
      <c r="N1106" s="59" t="str">
        <f t="shared" si="226"/>
        <v>Captured in GL 500179</v>
      </c>
      <c r="O1106" s="59"/>
      <c r="P1106" s="59" t="str">
        <f t="shared" si="227"/>
        <v>Captured in GL 500179</v>
      </c>
      <c r="Q1106" s="151" t="str">
        <f>VLOOKUP(L1106,'SAP Data'!$A$7:$B$1304,2,FALSE)</f>
        <v>FRAN TAX - BINGEN</v>
      </c>
      <c r="S1106" s="165" t="s">
        <v>2842</v>
      </c>
      <c r="T1106" s="164" t="s">
        <v>2843</v>
      </c>
      <c r="U1106" s="16" t="str">
        <f t="shared" si="229"/>
        <v>242000</v>
      </c>
      <c r="V1106" s="174">
        <v>29</v>
      </c>
      <c r="W1106" s="175">
        <v>29</v>
      </c>
      <c r="X1106" s="264">
        <f t="shared" si="230"/>
        <v>0</v>
      </c>
    </row>
    <row r="1107" spans="12:24" x14ac:dyDescent="0.25">
      <c r="L1107" s="150" t="s">
        <v>3405</v>
      </c>
      <c r="M1107" s="59" t="str">
        <f t="shared" si="228"/>
        <v>Captured in GL 500179</v>
      </c>
      <c r="N1107" s="59" t="str">
        <f t="shared" si="226"/>
        <v>Captured in GL 500179</v>
      </c>
      <c r="O1107" s="59"/>
      <c r="P1107" s="59" t="str">
        <f t="shared" si="227"/>
        <v>Captured in GL 500179</v>
      </c>
      <c r="Q1107" s="151" t="str">
        <f>VLOOKUP(L1107,'SAP Data'!$A$7:$B$1304,2,FALSE)</f>
        <v>FRAN TAX - WHITE SAL</v>
      </c>
      <c r="S1107" s="165" t="s">
        <v>2844</v>
      </c>
      <c r="T1107" s="164" t="s">
        <v>2845</v>
      </c>
      <c r="U1107" s="16" t="str">
        <f t="shared" si="229"/>
        <v>242003</v>
      </c>
      <c r="V1107" s="174">
        <v>29</v>
      </c>
      <c r="W1107" s="175">
        <v>29</v>
      </c>
      <c r="X1107" s="264">
        <f t="shared" si="230"/>
        <v>0</v>
      </c>
    </row>
    <row r="1108" spans="12:24" x14ac:dyDescent="0.25">
      <c r="L1108" s="150" t="s">
        <v>3406</v>
      </c>
      <c r="M1108" s="59" t="str">
        <f t="shared" si="228"/>
        <v>Captured in GL 500179</v>
      </c>
      <c r="N1108" s="59" t="str">
        <f t="shared" si="226"/>
        <v>Captured in GL 500179</v>
      </c>
      <c r="O1108" s="59"/>
      <c r="P1108" s="59" t="str">
        <f t="shared" si="227"/>
        <v>Captured in GL 500179</v>
      </c>
      <c r="Q1108" s="151" t="str">
        <f>VLOOKUP(L1108,'SAP Data'!$A$7:$B$1304,2,FALSE)</f>
        <v>FRAN TAX - BATTLEGRO</v>
      </c>
      <c r="S1108" s="165" t="s">
        <v>2846</v>
      </c>
      <c r="T1108" s="164" t="s">
        <v>2847</v>
      </c>
      <c r="U1108" s="16" t="str">
        <f t="shared" si="229"/>
        <v>242008</v>
      </c>
      <c r="V1108" s="174">
        <v>29</v>
      </c>
      <c r="W1108" s="175">
        <v>29</v>
      </c>
      <c r="X1108" s="264">
        <f t="shared" si="230"/>
        <v>0</v>
      </c>
    </row>
    <row r="1109" spans="12:24" x14ac:dyDescent="0.25">
      <c r="L1109" s="150" t="s">
        <v>3407</v>
      </c>
      <c r="M1109" s="59" t="str">
        <f t="shared" si="228"/>
        <v>Captured in GL 500179</v>
      </c>
      <c r="N1109" s="59" t="str">
        <f t="shared" si="226"/>
        <v>Captured in GL 500179</v>
      </c>
      <c r="O1109" s="59"/>
      <c r="P1109" s="59" t="str">
        <f t="shared" si="227"/>
        <v>Captured in GL 500179</v>
      </c>
      <c r="Q1109" s="151" t="str">
        <f>VLOOKUP(L1109,'SAP Data'!$A$7:$B$1304,2,FALSE)</f>
        <v>FRAN TAX - RIDGEFIEL</v>
      </c>
      <c r="S1109" s="165" t="s">
        <v>2848</v>
      </c>
      <c r="T1109" s="164" t="s">
        <v>2849</v>
      </c>
      <c r="U1109" s="16" t="str">
        <f t="shared" si="229"/>
        <v>242010</v>
      </c>
      <c r="V1109" s="174">
        <v>29</v>
      </c>
      <c r="W1109" s="175">
        <v>29</v>
      </c>
      <c r="X1109" s="264">
        <f t="shared" si="230"/>
        <v>0</v>
      </c>
    </row>
    <row r="1110" spans="12:24" x14ac:dyDescent="0.25">
      <c r="L1110" s="150" t="s">
        <v>3408</v>
      </c>
      <c r="M1110" s="59" t="str">
        <f t="shared" si="228"/>
        <v>Captured in GL 500179</v>
      </c>
      <c r="N1110" s="59" t="str">
        <f t="shared" si="226"/>
        <v>Captured in GL 500179</v>
      </c>
      <c r="O1110" s="59"/>
      <c r="P1110" s="59" t="str">
        <f t="shared" si="227"/>
        <v>Captured in GL 500179</v>
      </c>
      <c r="Q1110" s="151" t="str">
        <f>VLOOKUP(L1110,'SAP Data'!$A$7:$B$1304,2,FALSE)</f>
        <v>FRAN TAX - NORTH BON</v>
      </c>
      <c r="S1110" s="165" t="s">
        <v>2850</v>
      </c>
      <c r="T1110" s="164" t="s">
        <v>2851</v>
      </c>
      <c r="U1110" s="16" t="str">
        <f t="shared" si="229"/>
        <v>242011</v>
      </c>
      <c r="V1110" s="174">
        <v>29</v>
      </c>
      <c r="W1110" s="175">
        <v>29</v>
      </c>
      <c r="X1110" s="264">
        <f t="shared" si="230"/>
        <v>0</v>
      </c>
    </row>
    <row r="1111" spans="12:24" x14ac:dyDescent="0.25">
      <c r="L1111" s="150" t="s">
        <v>3409</v>
      </c>
      <c r="M1111" s="59" t="str">
        <f t="shared" si="228"/>
        <v>Captured in GL 500179</v>
      </c>
      <c r="N1111" s="59" t="str">
        <f t="shared" si="226"/>
        <v>Captured in GL 500179</v>
      </c>
      <c r="O1111" s="59"/>
      <c r="P1111" s="59" t="str">
        <f t="shared" si="227"/>
        <v>Captured in GL 500179</v>
      </c>
      <c r="Q1111" s="151" t="str">
        <f>VLOOKUP(L1111,'SAP Data'!$A$7:$B$1304,2,FALSE)</f>
        <v>FRAN TAX - LA CENTER</v>
      </c>
      <c r="S1111" s="165" t="s">
        <v>2852</v>
      </c>
      <c r="T1111" s="164" t="s">
        <v>2853</v>
      </c>
      <c r="U1111" s="16" t="str">
        <f t="shared" si="229"/>
        <v>242016</v>
      </c>
      <c r="V1111" s="174">
        <v>29</v>
      </c>
      <c r="W1111" s="175">
        <v>29</v>
      </c>
      <c r="X1111" s="264">
        <f t="shared" si="230"/>
        <v>0</v>
      </c>
    </row>
    <row r="1112" spans="12:24" x14ac:dyDescent="0.25">
      <c r="L1112" s="150" t="s">
        <v>2830</v>
      </c>
      <c r="M1112" s="59" t="e">
        <f t="shared" si="228"/>
        <v>#N/A</v>
      </c>
      <c r="N1112" s="59" t="str">
        <f t="shared" si="226"/>
        <v>ADD</v>
      </c>
      <c r="O1112" s="59"/>
      <c r="P1112" s="59" t="str">
        <f t="shared" si="227"/>
        <v>ADD</v>
      </c>
      <c r="Q1112" s="151" t="str">
        <f>VLOOKUP(L1112,'SAP Data'!$A$7:$B$1304,2,FALSE)</f>
        <v>CAPITAL LEASES - CUR</v>
      </c>
      <c r="S1112" s="165" t="s">
        <v>2854</v>
      </c>
      <c r="T1112" s="164" t="s">
        <v>2855</v>
      </c>
      <c r="U1112" s="16" t="str">
        <f t="shared" si="229"/>
        <v>242017</v>
      </c>
      <c r="V1112" s="174">
        <v>29</v>
      </c>
      <c r="W1112" s="175">
        <v>29</v>
      </c>
      <c r="X1112" s="264">
        <f t="shared" si="230"/>
        <v>0</v>
      </c>
    </row>
    <row r="1113" spans="12:24" x14ac:dyDescent="0.25">
      <c r="L1113" s="150" t="s">
        <v>1314</v>
      </c>
      <c r="M1113" s="59">
        <f t="shared" si="228"/>
        <v>5</v>
      </c>
      <c r="N1113" s="59">
        <f t="shared" si="226"/>
        <v>5</v>
      </c>
      <c r="O1113" s="59"/>
      <c r="P1113" s="59">
        <f t="shared" si="227"/>
        <v>5</v>
      </c>
      <c r="Q1113" s="151" t="str">
        <f>VLOOKUP(L1113,'SAP Data'!$A$7:$B$1304,2,FALSE)</f>
        <v>CAP LEASE CUR DELL</v>
      </c>
      <c r="S1113" s="165" t="s">
        <v>2856</v>
      </c>
      <c r="T1113" s="164" t="s">
        <v>2857</v>
      </c>
      <c r="U1113" s="16" t="str">
        <f t="shared" si="229"/>
        <v>242018</v>
      </c>
      <c r="V1113" s="174">
        <v>29</v>
      </c>
      <c r="W1113" s="175">
        <v>29</v>
      </c>
      <c r="X1113" s="264">
        <f t="shared" si="230"/>
        <v>0</v>
      </c>
    </row>
    <row r="1114" spans="12:24" x14ac:dyDescent="0.25">
      <c r="L1114" s="150" t="s">
        <v>3677</v>
      </c>
      <c r="M1114" s="59">
        <f t="shared" si="228"/>
        <v>5</v>
      </c>
      <c r="N1114" s="59">
        <f>IFERROR(M1114,"ADD")</f>
        <v>5</v>
      </c>
      <c r="O1114" s="59"/>
      <c r="P1114" s="59">
        <f>IF(O1114&gt;0,O1114,N1114)</f>
        <v>5</v>
      </c>
      <c r="Q1114" s="151" t="str">
        <f>VLOOKUP(L1114,'SAP Data'!$A$7:$B$1304,2,FALSE)</f>
        <v>ROU UTIL LEAS ST LIA</v>
      </c>
      <c r="S1114" s="165" t="s">
        <v>1656</v>
      </c>
      <c r="T1114" s="164" t="s">
        <v>1657</v>
      </c>
      <c r="U1114" s="16" t="str">
        <f t="shared" si="229"/>
        <v>242019</v>
      </c>
      <c r="V1114" s="174">
        <v>29</v>
      </c>
      <c r="W1114" s="175">
        <v>29</v>
      </c>
      <c r="X1114" s="264">
        <f t="shared" si="230"/>
        <v>0</v>
      </c>
    </row>
    <row r="1115" spans="12:24" x14ac:dyDescent="0.25">
      <c r="L1115" s="184" t="s">
        <v>3846</v>
      </c>
      <c r="M1115" s="59">
        <f t="shared" si="228"/>
        <v>5</v>
      </c>
      <c r="N1115" s="59">
        <f>IFERROR(M1115,"ADD")</f>
        <v>5</v>
      </c>
      <c r="O1115" s="59"/>
      <c r="P1115" s="59">
        <f>IF(O1115&gt;0,O1115,N1115)</f>
        <v>5</v>
      </c>
      <c r="Q1115" s="151" t="str">
        <f>VLOOKUP(L1115,'SAP Data'!$A$7:$B$1304,2,FALSE)</f>
        <v>FIN UTIL LEAS ST LIA</v>
      </c>
      <c r="S1115" s="165" t="s">
        <v>2858</v>
      </c>
      <c r="T1115" s="164" t="s">
        <v>2859</v>
      </c>
      <c r="U1115" s="16" t="str">
        <f t="shared" si="229"/>
        <v>242057</v>
      </c>
      <c r="V1115" s="174">
        <v>29</v>
      </c>
      <c r="W1115" s="175">
        <v>29</v>
      </c>
      <c r="X1115" s="264">
        <f t="shared" si="230"/>
        <v>0</v>
      </c>
    </row>
    <row r="1116" spans="12:24" x14ac:dyDescent="0.25">
      <c r="L1116" s="150" t="s">
        <v>1317</v>
      </c>
      <c r="M1116" s="59">
        <f t="shared" si="228"/>
        <v>29</v>
      </c>
      <c r="N1116" s="59">
        <f t="shared" si="226"/>
        <v>29</v>
      </c>
      <c r="O1116" s="59"/>
      <c r="P1116" s="59">
        <f t="shared" si="227"/>
        <v>29</v>
      </c>
      <c r="Q1116" s="151" t="str">
        <f>VLOOKUP(L1116,'SAP Data'!$A$7:$B$1304,2,FALSE)</f>
        <v>OTHER CURRENT LIABIL</v>
      </c>
      <c r="S1116" s="165" t="s">
        <v>2860</v>
      </c>
      <c r="T1116" s="164" t="s">
        <v>2861</v>
      </c>
      <c r="U1116" s="16" t="str">
        <f t="shared" si="229"/>
        <v>242059</v>
      </c>
      <c r="V1116" s="174">
        <v>29</v>
      </c>
      <c r="W1116" s="175">
        <v>29</v>
      </c>
      <c r="X1116" s="264">
        <f t="shared" si="230"/>
        <v>0</v>
      </c>
    </row>
    <row r="1117" spans="12:24" x14ac:dyDescent="0.25">
      <c r="L1117" s="150" t="s">
        <v>3410</v>
      </c>
      <c r="M1117" s="59" t="str">
        <f t="shared" si="228"/>
        <v>Captured in GL 500179</v>
      </c>
      <c r="N1117" s="59" t="str">
        <f t="shared" si="226"/>
        <v>Captured in GL 500179</v>
      </c>
      <c r="O1117" s="59"/>
      <c r="P1117" s="59" t="str">
        <f t="shared" si="227"/>
        <v>Captured in GL 500179</v>
      </c>
      <c r="Q1117" s="151" t="str">
        <f>VLOOKUP(L1117,'SAP Data'!$A$7:$B$1304,2,FALSE)</f>
        <v>ESRIP LIABILITY CURR</v>
      </c>
      <c r="S1117" s="165" t="s">
        <v>2862</v>
      </c>
      <c r="T1117" s="164" t="s">
        <v>2863</v>
      </c>
      <c r="U1117" s="16" t="str">
        <f t="shared" si="229"/>
        <v>242063</v>
      </c>
      <c r="V1117" s="174">
        <v>29</v>
      </c>
      <c r="W1117" s="175">
        <v>29</v>
      </c>
      <c r="X1117" s="264">
        <f t="shared" si="230"/>
        <v>0</v>
      </c>
    </row>
    <row r="1118" spans="12:24" x14ac:dyDescent="0.25">
      <c r="L1118" s="150" t="s">
        <v>3411</v>
      </c>
      <c r="M1118" s="59" t="str">
        <f t="shared" si="228"/>
        <v>Captured in GL 500179</v>
      </c>
      <c r="N1118" s="59" t="str">
        <f t="shared" si="226"/>
        <v>Captured in GL 500179</v>
      </c>
      <c r="O1118" s="59"/>
      <c r="P1118" s="59" t="str">
        <f t="shared" si="227"/>
        <v>Captured in GL 500179</v>
      </c>
      <c r="Q1118" s="151" t="str">
        <f>VLOOKUP(L1118,'SAP Data'!$A$7:$B$1304,2,FALSE)</f>
        <v>SERP LIABILITY CP</v>
      </c>
      <c r="S1118" s="165" t="s">
        <v>2864</v>
      </c>
      <c r="T1118" s="164" t="s">
        <v>2865</v>
      </c>
      <c r="U1118" s="16" t="str">
        <f t="shared" si="229"/>
        <v>242064</v>
      </c>
      <c r="V1118" s="174">
        <v>29</v>
      </c>
      <c r="W1118" s="175">
        <v>29</v>
      </c>
      <c r="X1118" s="264">
        <f t="shared" si="230"/>
        <v>0</v>
      </c>
    </row>
    <row r="1119" spans="12:24" x14ac:dyDescent="0.25">
      <c r="L1119" s="150" t="s">
        <v>3412</v>
      </c>
      <c r="M1119" s="59" t="str">
        <f t="shared" si="228"/>
        <v>Captured in GL 500179</v>
      </c>
      <c r="N1119" s="59" t="str">
        <f t="shared" si="226"/>
        <v>Captured in GL 500179</v>
      </c>
      <c r="O1119" s="59"/>
      <c r="P1119" s="59" t="str">
        <f t="shared" si="227"/>
        <v>Captured in GL 500179</v>
      </c>
      <c r="Q1119" s="151" t="str">
        <f>VLOOKUP(L1119,'SAP Data'!$A$7:$B$1304,2,FALSE)</f>
        <v>FAS 106 LIABILITY CU</v>
      </c>
      <c r="S1119" s="165" t="s">
        <v>2866</v>
      </c>
      <c r="T1119" s="164" t="s">
        <v>2867</v>
      </c>
      <c r="U1119" s="16" t="str">
        <f t="shared" si="229"/>
        <v>242066</v>
      </c>
      <c r="V1119" s="174">
        <v>29</v>
      </c>
      <c r="W1119" s="175">
        <v>29</v>
      </c>
      <c r="X1119" s="264">
        <f t="shared" si="230"/>
        <v>0</v>
      </c>
    </row>
    <row r="1120" spans="12:24" x14ac:dyDescent="0.25">
      <c r="L1120" s="150" t="s">
        <v>3413</v>
      </c>
      <c r="M1120" s="59" t="str">
        <f t="shared" si="228"/>
        <v>Captured in GL 500179</v>
      </c>
      <c r="N1120" s="59" t="str">
        <f t="shared" si="226"/>
        <v>Captured in GL 500179</v>
      </c>
      <c r="O1120" s="59"/>
      <c r="P1120" s="59" t="str">
        <f t="shared" si="227"/>
        <v>Captured in GL 500179</v>
      </c>
      <c r="Q1120" s="151" t="str">
        <f>VLOOKUP(L1120,'SAP Data'!$A$7:$B$1304,2,FALSE)</f>
        <v>OPTIMIZATION LIAB</v>
      </c>
      <c r="S1120" s="165" t="s">
        <v>2868</v>
      </c>
      <c r="T1120" s="164" t="s">
        <v>2869</v>
      </c>
      <c r="U1120" s="16" t="str">
        <f t="shared" si="229"/>
        <v>242072</v>
      </c>
      <c r="V1120" s="174">
        <v>29</v>
      </c>
      <c r="W1120" s="175">
        <v>29</v>
      </c>
      <c r="X1120" s="264">
        <f t="shared" si="230"/>
        <v>0</v>
      </c>
    </row>
    <row r="1121" spans="12:24" x14ac:dyDescent="0.25">
      <c r="L1121" s="150" t="s">
        <v>3414</v>
      </c>
      <c r="M1121" s="59" t="str">
        <f t="shared" si="228"/>
        <v>Captured in GL 500179</v>
      </c>
      <c r="N1121" s="59" t="str">
        <f t="shared" si="226"/>
        <v>Captured in GL 500179</v>
      </c>
      <c r="O1121" s="59"/>
      <c r="P1121" s="59" t="str">
        <f t="shared" si="227"/>
        <v>Captured in GL 500179</v>
      </c>
      <c r="Q1121" s="151" t="str">
        <f>VLOOKUP(L1121,'SAP Data'!$A$7:$B$1304,2,FALSE)</f>
        <v>VS&amp;H O/H ALLOCATION</v>
      </c>
      <c r="S1121" s="165" t="s">
        <v>2870</v>
      </c>
      <c r="T1121" s="164" t="s">
        <v>2871</v>
      </c>
      <c r="U1121" s="16" t="str">
        <f t="shared" si="229"/>
        <v>242073</v>
      </c>
      <c r="V1121" s="174">
        <v>29</v>
      </c>
      <c r="W1121" s="175">
        <v>29</v>
      </c>
      <c r="X1121" s="264">
        <f t="shared" si="230"/>
        <v>0</v>
      </c>
    </row>
    <row r="1122" spans="12:24" x14ac:dyDescent="0.25">
      <c r="L1122" s="150" t="s">
        <v>3415</v>
      </c>
      <c r="M1122" s="59" t="str">
        <f t="shared" si="228"/>
        <v>Captured in GL 500179</v>
      </c>
      <c r="N1122" s="59" t="str">
        <f t="shared" si="226"/>
        <v>Captured in GL 500179</v>
      </c>
      <c r="O1122" s="59"/>
      <c r="P1122" s="59" t="str">
        <f t="shared" si="227"/>
        <v>Captured in GL 500179</v>
      </c>
      <c r="Q1122" s="151" t="str">
        <f>VLOOKUP(L1122,'SAP Data'!$A$7:$B$1304,2,FALSE)</f>
        <v>VS&amp;H O/H ALLOCATION</v>
      </c>
      <c r="S1122" s="165" t="s">
        <v>2872</v>
      </c>
      <c r="T1122" s="164" t="s">
        <v>2873</v>
      </c>
      <c r="U1122" s="16" t="str">
        <f t="shared" si="229"/>
        <v>242074</v>
      </c>
      <c r="V1122" s="174">
        <v>29</v>
      </c>
      <c r="W1122" s="175">
        <v>29</v>
      </c>
      <c r="X1122" s="264">
        <f t="shared" si="230"/>
        <v>0</v>
      </c>
    </row>
    <row r="1123" spans="12:24" x14ac:dyDescent="0.25">
      <c r="L1123" s="150" t="s">
        <v>3416</v>
      </c>
      <c r="M1123" s="59" t="str">
        <f t="shared" si="228"/>
        <v>Captured in GL 500179</v>
      </c>
      <c r="N1123" s="59" t="str">
        <f t="shared" si="226"/>
        <v>Captured in GL 500179</v>
      </c>
      <c r="O1123" s="59"/>
      <c r="P1123" s="59" t="str">
        <f t="shared" si="227"/>
        <v>Captured in GL 500179</v>
      </c>
      <c r="Q1123" s="151" t="str">
        <f>VLOOKUP(L1123,'SAP Data'!$A$7:$B$1304,2,FALSE)</f>
        <v>ENVIRON. LIAB. RECLA</v>
      </c>
      <c r="S1123" s="165" t="s">
        <v>2874</v>
      </c>
      <c r="T1123" s="164" t="s">
        <v>2875</v>
      </c>
      <c r="U1123" s="16" t="str">
        <f t="shared" si="229"/>
        <v>242075</v>
      </c>
      <c r="V1123" s="174">
        <v>29</v>
      </c>
      <c r="W1123" s="175">
        <v>29</v>
      </c>
      <c r="X1123" s="264">
        <f t="shared" si="230"/>
        <v>0</v>
      </c>
    </row>
    <row r="1124" spans="12:24" x14ac:dyDescent="0.25">
      <c r="L1124" s="150" t="s">
        <v>3417</v>
      </c>
      <c r="M1124" s="59" t="str">
        <f t="shared" si="228"/>
        <v>Captured in GL 500179</v>
      </c>
      <c r="N1124" s="59" t="str">
        <f t="shared" si="226"/>
        <v>Captured in GL 500179</v>
      </c>
      <c r="O1124" s="59"/>
      <c r="P1124" s="59" t="str">
        <f t="shared" si="227"/>
        <v>Captured in GL 500179</v>
      </c>
      <c r="Q1124" s="151" t="str">
        <f>VLOOKUP(L1124,'SAP Data'!$A$7:$B$1304,2,FALSE)</f>
        <v>OTHER LIAB-UNCL OTHE</v>
      </c>
      <c r="S1124" s="165" t="s">
        <v>2876</v>
      </c>
      <c r="T1124" s="164" t="s">
        <v>2877</v>
      </c>
      <c r="U1124" s="16" t="str">
        <f t="shared" si="229"/>
        <v>242100</v>
      </c>
      <c r="V1124" s="174">
        <v>29</v>
      </c>
      <c r="W1124" s="175">
        <v>29</v>
      </c>
      <c r="X1124" s="264">
        <f t="shared" si="230"/>
        <v>0</v>
      </c>
    </row>
    <row r="1125" spans="12:24" x14ac:dyDescent="0.25">
      <c r="L1125" s="150" t="s">
        <v>3418</v>
      </c>
      <c r="M1125" s="59" t="str">
        <f t="shared" si="228"/>
        <v>Captured in GL 500179</v>
      </c>
      <c r="N1125" s="59" t="str">
        <f t="shared" si="226"/>
        <v>Captured in GL 500179</v>
      </c>
      <c r="O1125" s="59"/>
      <c r="P1125" s="59" t="str">
        <f t="shared" si="227"/>
        <v>Captured in GL 500179</v>
      </c>
      <c r="Q1125" s="151" t="str">
        <f>VLOOKUP(L1125,'SAP Data'!$A$7:$B$1304,2,FALSE)</f>
        <v>OTHER LIAB-W/C SHIRR</v>
      </c>
      <c r="S1125" s="165" t="s">
        <v>2878</v>
      </c>
      <c r="T1125" s="164" t="s">
        <v>2879</v>
      </c>
      <c r="U1125" s="16" t="str">
        <f t="shared" si="229"/>
        <v>242101</v>
      </c>
      <c r="V1125" s="174">
        <v>29</v>
      </c>
      <c r="W1125" s="175">
        <v>29</v>
      </c>
      <c r="X1125" s="264">
        <f t="shared" si="230"/>
        <v>0</v>
      </c>
    </row>
    <row r="1126" spans="12:24" x14ac:dyDescent="0.25">
      <c r="L1126" s="150" t="s">
        <v>3419</v>
      </c>
      <c r="M1126" s="59" t="str">
        <f t="shared" si="228"/>
        <v>Captured in GL 500179</v>
      </c>
      <c r="N1126" s="59" t="str">
        <f t="shared" si="226"/>
        <v>Captured in GL 500179</v>
      </c>
      <c r="O1126" s="59"/>
      <c r="P1126" s="59" t="str">
        <f t="shared" si="227"/>
        <v>Captured in GL 500179</v>
      </c>
      <c r="Q1126" s="151" t="str">
        <f>VLOOKUP(L1126,'SAP Data'!$A$7:$B$1304,2,FALSE)</f>
        <v>OTHER LIAB-EST W/C C</v>
      </c>
      <c r="S1126" s="165" t="s">
        <v>2880</v>
      </c>
      <c r="T1126" s="164" t="s">
        <v>2881</v>
      </c>
      <c r="U1126" s="16" t="str">
        <f t="shared" si="229"/>
        <v>242102</v>
      </c>
      <c r="V1126" s="174">
        <v>29</v>
      </c>
      <c r="W1126" s="175">
        <v>29</v>
      </c>
      <c r="X1126" s="264">
        <f t="shared" si="230"/>
        <v>0</v>
      </c>
    </row>
    <row r="1127" spans="12:24" x14ac:dyDescent="0.25">
      <c r="L1127" s="150" t="s">
        <v>3420</v>
      </c>
      <c r="M1127" s="59" t="str">
        <f t="shared" si="228"/>
        <v>Captured in GL 500179</v>
      </c>
      <c r="N1127" s="59" t="str">
        <f t="shared" si="226"/>
        <v>Captured in GL 500179</v>
      </c>
      <c r="O1127" s="59"/>
      <c r="P1127" s="59" t="str">
        <f t="shared" si="227"/>
        <v>Captured in GL 500179</v>
      </c>
      <c r="Q1127" s="151" t="str">
        <f>VLOOKUP(L1127,'SAP Data'!$A$7:$B$1304,2,FALSE)</f>
        <v>OTHER LIAB-W/C GAUTH</v>
      </c>
      <c r="S1127" s="165" t="s">
        <v>2882</v>
      </c>
      <c r="T1127" s="164" t="s">
        <v>2883</v>
      </c>
      <c r="U1127" s="16" t="str">
        <f t="shared" si="229"/>
        <v>242104</v>
      </c>
      <c r="V1127" s="174">
        <v>29</v>
      </c>
      <c r="W1127" s="175">
        <v>29</v>
      </c>
      <c r="X1127" s="264">
        <f t="shared" si="230"/>
        <v>0</v>
      </c>
    </row>
    <row r="1128" spans="12:24" x14ac:dyDescent="0.25">
      <c r="L1128" s="150" t="s">
        <v>3421</v>
      </c>
      <c r="M1128" s="59" t="str">
        <f t="shared" si="228"/>
        <v>Captured in GL 500179</v>
      </c>
      <c r="N1128" s="59" t="str">
        <f t="shared" si="226"/>
        <v>Captured in GL 500179</v>
      </c>
      <c r="O1128" s="59"/>
      <c r="P1128" s="59" t="str">
        <f t="shared" si="227"/>
        <v>Captured in GL 500179</v>
      </c>
      <c r="Q1128" s="151" t="str">
        <f>VLOOKUP(L1128,'SAP Data'!$A$7:$B$1304,2,FALSE)</f>
        <v>OTHER LIAB-W/C Powel</v>
      </c>
      <c r="S1128" s="165" t="s">
        <v>2884</v>
      </c>
      <c r="T1128" s="164" t="s">
        <v>2885</v>
      </c>
      <c r="U1128" s="16" t="str">
        <f t="shared" si="229"/>
        <v>242105</v>
      </c>
      <c r="V1128" s="174">
        <v>29</v>
      </c>
      <c r="W1128" s="175">
        <v>29</v>
      </c>
      <c r="X1128" s="264">
        <f t="shared" si="230"/>
        <v>0</v>
      </c>
    </row>
    <row r="1129" spans="12:24" x14ac:dyDescent="0.25">
      <c r="L1129" s="150" t="s">
        <v>3422</v>
      </c>
      <c r="M1129" s="59" t="str">
        <f t="shared" si="228"/>
        <v>Captured in GL 500179</v>
      </c>
      <c r="N1129" s="59" t="str">
        <f t="shared" si="226"/>
        <v>Captured in GL 500179</v>
      </c>
      <c r="O1129" s="59"/>
      <c r="P1129" s="59" t="str">
        <f t="shared" si="227"/>
        <v>Captured in GL 500179</v>
      </c>
      <c r="Q1129" s="151" t="str">
        <f>VLOOKUP(L1129,'SAP Data'!$A$7:$B$1304,2,FALSE)</f>
        <v>OTHER LIAB-UNCL CUST</v>
      </c>
      <c r="S1129" s="165" t="s">
        <v>2886</v>
      </c>
      <c r="T1129" s="164" t="s">
        <v>2887</v>
      </c>
      <c r="U1129" s="16" t="str">
        <f t="shared" si="229"/>
        <v>242107</v>
      </c>
      <c r="V1129" s="174">
        <v>29</v>
      </c>
      <c r="W1129" s="175">
        <v>29</v>
      </c>
      <c r="X1129" s="264">
        <f t="shared" si="230"/>
        <v>0</v>
      </c>
    </row>
    <row r="1130" spans="12:24" x14ac:dyDescent="0.25">
      <c r="L1130" s="150" t="s">
        <v>3423</v>
      </c>
      <c r="M1130" s="59" t="str">
        <f t="shared" si="228"/>
        <v>Captured in GL 500179</v>
      </c>
      <c r="N1130" s="59" t="str">
        <f t="shared" si="226"/>
        <v>Captured in GL 500179</v>
      </c>
      <c r="O1130" s="59"/>
      <c r="P1130" s="59" t="str">
        <f t="shared" si="227"/>
        <v>Captured in GL 500179</v>
      </c>
      <c r="Q1130" s="151" t="str">
        <f>VLOOKUP(L1130,'SAP Data'!$A$7:$B$1304,2,FALSE)</f>
        <v>OTHER LIA-WC MCRAE</v>
      </c>
      <c r="S1130" s="165" t="s">
        <v>2888</v>
      </c>
      <c r="T1130" s="164" t="s">
        <v>2889</v>
      </c>
      <c r="U1130" s="16" t="str">
        <f t="shared" si="229"/>
        <v>242108</v>
      </c>
      <c r="V1130" s="174">
        <v>29</v>
      </c>
      <c r="W1130" s="175">
        <v>29</v>
      </c>
      <c r="X1130" s="264">
        <f t="shared" si="230"/>
        <v>0</v>
      </c>
    </row>
    <row r="1131" spans="12:24" x14ac:dyDescent="0.25">
      <c r="L1131" s="150" t="s">
        <v>3424</v>
      </c>
      <c r="M1131" s="59" t="str">
        <f t="shared" si="228"/>
        <v>Captured in GL 500179</v>
      </c>
      <c r="N1131" s="59" t="str">
        <f t="shared" si="226"/>
        <v>Captured in GL 500179</v>
      </c>
      <c r="O1131" s="59"/>
      <c r="P1131" s="59" t="str">
        <f t="shared" si="227"/>
        <v>Captured in GL 500179</v>
      </c>
      <c r="Q1131" s="151" t="str">
        <f>VLOOKUP(L1131,'SAP Data'!$A$7:$B$1304,2,FALSE)</f>
        <v>O/L - WC Reclass- ST</v>
      </c>
      <c r="S1131" s="165" t="s">
        <v>2890</v>
      </c>
      <c r="T1131" s="164" t="s">
        <v>2891</v>
      </c>
      <c r="U1131" s="16" t="str">
        <f t="shared" si="229"/>
        <v>242140</v>
      </c>
      <c r="V1131" s="174">
        <v>29</v>
      </c>
      <c r="W1131" s="175">
        <v>29</v>
      </c>
      <c r="X1131" s="264">
        <f t="shared" si="230"/>
        <v>0</v>
      </c>
    </row>
    <row r="1132" spans="12:24" x14ac:dyDescent="0.25">
      <c r="L1132" s="150" t="s">
        <v>3425</v>
      </c>
      <c r="M1132" s="59" t="str">
        <f t="shared" si="228"/>
        <v>Captured in GL 500179</v>
      </c>
      <c r="N1132" s="59" t="str">
        <f t="shared" si="226"/>
        <v>Captured in GL 500179</v>
      </c>
      <c r="O1132" s="59"/>
      <c r="P1132" s="59" t="str">
        <f t="shared" si="227"/>
        <v>Captured in GL 500179</v>
      </c>
      <c r="Q1132" s="151" t="str">
        <f>VLOOKUP(L1132,'SAP Data'!$A$7:$B$1304,2,FALSE)</f>
        <v>OTHER LIAB-WK COMP</v>
      </c>
      <c r="S1132" s="165" t="s">
        <v>2892</v>
      </c>
      <c r="T1132" s="164" t="s">
        <v>2893</v>
      </c>
      <c r="U1132" s="16" t="str">
        <f t="shared" si="229"/>
        <v>242145</v>
      </c>
      <c r="V1132" s="174">
        <v>29</v>
      </c>
      <c r="W1132" s="175">
        <v>29</v>
      </c>
      <c r="X1132" s="264">
        <f t="shared" si="230"/>
        <v>0</v>
      </c>
    </row>
    <row r="1133" spans="12:24" x14ac:dyDescent="0.25">
      <c r="L1133" s="150" t="s">
        <v>3426</v>
      </c>
      <c r="M1133" s="59" t="str">
        <f t="shared" si="228"/>
        <v>Captured in GL 500179</v>
      </c>
      <c r="N1133" s="59" t="str">
        <f t="shared" si="226"/>
        <v>Captured in GL 500179</v>
      </c>
      <c r="O1133" s="59"/>
      <c r="P1133" s="59" t="str">
        <f t="shared" si="227"/>
        <v>Captured in GL 500179</v>
      </c>
      <c r="Q1133" s="151" t="str">
        <f>VLOOKUP(L1133,'SAP Data'!$A$7:$B$1304,2,FALSE)</f>
        <v>ACCRUED DOE FEE</v>
      </c>
      <c r="S1133" s="165" t="s">
        <v>2894</v>
      </c>
      <c r="T1133" s="164" t="s">
        <v>2895</v>
      </c>
      <c r="U1133" s="16" t="str">
        <f t="shared" si="229"/>
        <v>242910</v>
      </c>
      <c r="V1133" s="174">
        <v>29</v>
      </c>
      <c r="W1133" s="175">
        <v>29</v>
      </c>
      <c r="X1133" s="264">
        <f t="shared" si="230"/>
        <v>0</v>
      </c>
    </row>
    <row r="1134" spans="12:24" x14ac:dyDescent="0.25">
      <c r="L1134" s="150" t="s">
        <v>3427</v>
      </c>
      <c r="M1134" s="59" t="str">
        <f t="shared" si="228"/>
        <v>Captured in GL 500179</v>
      </c>
      <c r="N1134" s="59" t="str">
        <f t="shared" si="226"/>
        <v>Captured in GL 500179</v>
      </c>
      <c r="O1134" s="59"/>
      <c r="P1134" s="59" t="str">
        <f t="shared" si="227"/>
        <v>Captured in GL 500179</v>
      </c>
      <c r="Q1134" s="151" t="str">
        <f>VLOOKUP(L1134,'SAP Data'!$A$7:$B$1304,2,FALSE)</f>
        <v>West States C.P.</v>
      </c>
      <c r="S1134" s="165" t="s">
        <v>2896</v>
      </c>
      <c r="T1134" s="164" t="s">
        <v>2897</v>
      </c>
      <c r="U1134" s="16" t="str">
        <f t="shared" si="229"/>
        <v>242916</v>
      </c>
      <c r="V1134" s="174">
        <v>29</v>
      </c>
      <c r="W1134" s="175">
        <v>29</v>
      </c>
      <c r="X1134" s="264">
        <f t="shared" si="230"/>
        <v>0</v>
      </c>
    </row>
    <row r="1135" spans="12:24" x14ac:dyDescent="0.25">
      <c r="L1135" s="150" t="s">
        <v>3428</v>
      </c>
      <c r="M1135" s="59" t="str">
        <f t="shared" si="228"/>
        <v>Captured in GL 500179</v>
      </c>
      <c r="N1135" s="59" t="str">
        <f t="shared" si="226"/>
        <v>Captured in GL 500179</v>
      </c>
      <c r="O1135" s="59"/>
      <c r="P1135" s="59" t="str">
        <f t="shared" si="227"/>
        <v>Captured in GL 500179</v>
      </c>
      <c r="Q1135" s="151" t="str">
        <f>VLOOKUP(L1135,'SAP Data'!$A$7:$B$1304,2,FALSE)</f>
        <v>DEALER DEPOSITS - FI</v>
      </c>
      <c r="S1135" s="165" t="s">
        <v>2898</v>
      </c>
      <c r="T1135" s="164" t="s">
        <v>2899</v>
      </c>
      <c r="U1135" s="16" t="str">
        <f t="shared" si="229"/>
        <v>242920</v>
      </c>
      <c r="V1135" s="174">
        <v>29</v>
      </c>
      <c r="W1135" s="175">
        <v>29</v>
      </c>
      <c r="X1135" s="264">
        <f t="shared" si="230"/>
        <v>0</v>
      </c>
    </row>
    <row r="1136" spans="12:24" x14ac:dyDescent="0.25">
      <c r="L1136" s="150" t="s">
        <v>3429</v>
      </c>
      <c r="M1136" s="59" t="str">
        <f t="shared" si="228"/>
        <v>Captured in GL 500179</v>
      </c>
      <c r="N1136" s="59" t="str">
        <f t="shared" si="226"/>
        <v>Captured in GL 500179</v>
      </c>
      <c r="O1136" s="59"/>
      <c r="P1136" s="59" t="str">
        <f t="shared" si="227"/>
        <v>Captured in GL 500179</v>
      </c>
      <c r="Q1136" s="151" t="str">
        <f>VLOOKUP(L1136,'SAP Data'!$A$7:$B$1304,2,FALSE)</f>
        <v>DEPOSITS-DISTRIBUTOR</v>
      </c>
      <c r="S1136" s="165" t="s">
        <v>2900</v>
      </c>
      <c r="T1136" s="164" t="s">
        <v>2901</v>
      </c>
      <c r="U1136" s="16" t="str">
        <f t="shared" si="229"/>
        <v>242926</v>
      </c>
      <c r="V1136" s="174">
        <v>29</v>
      </c>
      <c r="W1136" s="175">
        <v>29</v>
      </c>
      <c r="X1136" s="264">
        <f t="shared" si="230"/>
        <v>0</v>
      </c>
    </row>
    <row r="1137" spans="12:24" x14ac:dyDescent="0.25">
      <c r="L1137" s="150" t="s">
        <v>3430</v>
      </c>
      <c r="M1137" s="59" t="str">
        <f t="shared" si="228"/>
        <v>Captured in GL 500179</v>
      </c>
      <c r="N1137" s="59" t="str">
        <f t="shared" si="226"/>
        <v>Captured in GL 500179</v>
      </c>
      <c r="O1137" s="59"/>
      <c r="P1137" s="59" t="str">
        <f t="shared" si="227"/>
        <v>Captured in GL 500179</v>
      </c>
      <c r="Q1137" s="151" t="str">
        <f>VLOOKUP(L1137,'SAP Data'!$A$7:$B$1304,2,FALSE)</f>
        <v>DEALER DEPOSITS HVAC</v>
      </c>
      <c r="S1137" s="165" t="s">
        <v>2902</v>
      </c>
      <c r="T1137" s="164" t="s">
        <v>2903</v>
      </c>
      <c r="U1137" s="16" t="str">
        <f t="shared" si="229"/>
        <v>242980</v>
      </c>
      <c r="V1137" s="174">
        <v>29</v>
      </c>
      <c r="W1137" s="175">
        <v>29</v>
      </c>
      <c r="X1137" s="264">
        <f t="shared" si="230"/>
        <v>0</v>
      </c>
    </row>
    <row r="1138" spans="12:24" x14ac:dyDescent="0.25">
      <c r="L1138" s="150" t="s">
        <v>3431</v>
      </c>
      <c r="M1138" s="59" t="str">
        <f t="shared" si="228"/>
        <v>Captured in GL 500179</v>
      </c>
      <c r="N1138" s="59" t="str">
        <f t="shared" si="226"/>
        <v>Captured in GL 500179</v>
      </c>
      <c r="O1138" s="59"/>
      <c r="P1138" s="59" t="str">
        <f t="shared" si="227"/>
        <v>Captured in GL 500179</v>
      </c>
      <c r="Q1138" s="151" t="str">
        <f>VLOOKUP(L1138,'SAP Data'!$A$7:$B$1304,2,FALSE)</f>
        <v>NEW CONSTRUCTION</v>
      </c>
      <c r="S1138" s="165" t="s">
        <v>2904</v>
      </c>
      <c r="T1138" s="164" t="s">
        <v>2905</v>
      </c>
      <c r="U1138" s="16" t="str">
        <f t="shared" si="229"/>
        <v>242990</v>
      </c>
      <c r="V1138" s="174">
        <v>29</v>
      </c>
      <c r="W1138" s="175">
        <v>29</v>
      </c>
      <c r="X1138" s="264">
        <f t="shared" si="230"/>
        <v>0</v>
      </c>
    </row>
    <row r="1139" spans="12:24" x14ac:dyDescent="0.25">
      <c r="L1139" s="150" t="s">
        <v>3432</v>
      </c>
      <c r="M1139" s="59" t="str">
        <f t="shared" si="228"/>
        <v>Captured in GL 500179</v>
      </c>
      <c r="N1139" s="59" t="str">
        <f t="shared" ref="N1139:N1210" si="231">IFERROR(M1139,"ADD")</f>
        <v>Captured in GL 500179</v>
      </c>
      <c r="O1139" s="59"/>
      <c r="P1139" s="59" t="str">
        <f t="shared" ref="P1139:P1210" si="232">IF(O1139&gt;0,O1139,N1139)</f>
        <v>Captured in GL 500179</v>
      </c>
      <c r="Q1139" s="151" t="str">
        <f>VLOOKUP(L1139,'SAP Data'!$A$7:$B$1304,2,FALSE)</f>
        <v>OSU / U OF O SPONSOR</v>
      </c>
      <c r="S1139" s="165" t="s">
        <v>2906</v>
      </c>
      <c r="T1139" s="164" t="s">
        <v>2907</v>
      </c>
      <c r="U1139" s="16" t="str">
        <f t="shared" si="229"/>
        <v>242999</v>
      </c>
      <c r="V1139" s="174">
        <v>29</v>
      </c>
      <c r="W1139" s="175">
        <v>29</v>
      </c>
      <c r="X1139" s="264">
        <f t="shared" si="230"/>
        <v>0</v>
      </c>
    </row>
    <row r="1140" spans="12:24" x14ac:dyDescent="0.25">
      <c r="L1140" s="150" t="s">
        <v>3433</v>
      </c>
      <c r="M1140" s="59" t="str">
        <f t="shared" si="228"/>
        <v>Captured in GL 500179</v>
      </c>
      <c r="N1140" s="59" t="str">
        <f t="shared" si="231"/>
        <v>Captured in GL 500179</v>
      </c>
      <c r="O1140" s="59"/>
      <c r="P1140" s="59" t="str">
        <f t="shared" si="232"/>
        <v>Captured in GL 500179</v>
      </c>
      <c r="Q1140" s="151" t="str">
        <f>VLOOKUP(L1140,'SAP Data'!$A$7:$B$1304,2,FALSE)</f>
        <v>NATE TRAINING &amp; TEST</v>
      </c>
      <c r="S1140" s="165" t="s">
        <v>2908</v>
      </c>
      <c r="T1140" s="164" t="s">
        <v>2909</v>
      </c>
      <c r="U1140" s="16" t="str">
        <f t="shared" si="229"/>
        <v>243000</v>
      </c>
      <c r="V1140" s="174">
        <v>29</v>
      </c>
      <c r="W1140" s="175">
        <v>29</v>
      </c>
      <c r="X1140" s="264">
        <f t="shared" si="230"/>
        <v>0</v>
      </c>
    </row>
    <row r="1141" spans="12:24" x14ac:dyDescent="0.25">
      <c r="L1141" s="150" t="s">
        <v>3434</v>
      </c>
      <c r="M1141" s="59" t="str">
        <f t="shared" si="228"/>
        <v>Captured in GL 500179</v>
      </c>
      <c r="N1141" s="59" t="str">
        <f t="shared" si="231"/>
        <v>Captured in GL 500179</v>
      </c>
      <c r="O1141" s="59"/>
      <c r="P1141" s="59" t="str">
        <f t="shared" si="232"/>
        <v>Captured in GL 500179</v>
      </c>
      <c r="Q1141" s="151" t="str">
        <f>VLOOKUP(L1141,'SAP Data'!$A$7:$B$1304,2,FALSE)</f>
        <v>PUBLIC PURPOSE-OLGA</v>
      </c>
      <c r="S1141" s="165" t="s">
        <v>2910</v>
      </c>
      <c r="T1141" s="164">
        <v>500157</v>
      </c>
      <c r="U1141" s="16" t="str">
        <f t="shared" si="229"/>
        <v/>
      </c>
      <c r="V1141" s="174" t="s">
        <v>3741</v>
      </c>
      <c r="W1141" s="175" t="s">
        <v>3741</v>
      </c>
      <c r="X1141" s="264" t="e">
        <f t="shared" si="230"/>
        <v>#N/A</v>
      </c>
    </row>
    <row r="1142" spans="12:24" x14ac:dyDescent="0.25">
      <c r="L1142" s="150" t="s">
        <v>3435</v>
      </c>
      <c r="M1142" s="59" t="str">
        <f t="shared" si="228"/>
        <v>Captured in GL 500179</v>
      </c>
      <c r="N1142" s="59" t="str">
        <f t="shared" si="231"/>
        <v>Captured in GL 500179</v>
      </c>
      <c r="O1142" s="59"/>
      <c r="P1142" s="59" t="str">
        <f t="shared" si="232"/>
        <v>Captured in GL 500179</v>
      </c>
      <c r="Q1142" s="151" t="str">
        <f>VLOOKUP(L1142,'SAP Data'!$A$7:$B$1304,2,FALSE)</f>
        <v>ENERGY ASSIST - DUKE</v>
      </c>
      <c r="S1142" s="165" t="s">
        <v>3540</v>
      </c>
      <c r="T1142" s="164">
        <v>5001106</v>
      </c>
      <c r="U1142" s="16" t="str">
        <f t="shared" si="229"/>
        <v/>
      </c>
      <c r="V1142" s="174" t="s">
        <v>3741</v>
      </c>
      <c r="W1142" s="175" t="s">
        <v>3741</v>
      </c>
      <c r="X1142" s="264" t="e">
        <f t="shared" si="230"/>
        <v>#N/A</v>
      </c>
    </row>
    <row r="1143" spans="12:24" x14ac:dyDescent="0.25">
      <c r="L1143" s="150" t="s">
        <v>3436</v>
      </c>
      <c r="M1143" s="59" t="str">
        <f t="shared" si="228"/>
        <v>Captured in GL 500179</v>
      </c>
      <c r="N1143" s="59" t="str">
        <f t="shared" si="231"/>
        <v>Captured in GL 500179</v>
      </c>
      <c r="O1143" s="59"/>
      <c r="P1143" s="59" t="str">
        <f t="shared" si="232"/>
        <v>Captured in GL 500179</v>
      </c>
      <c r="Q1143" s="151" t="str">
        <f>VLOOKUP(L1143,'SAP Data'!$A$7:$B$1304,2,FALSE)</f>
        <v>PUBLIC PURPOSE-OGEE</v>
      </c>
      <c r="S1143" s="165" t="s">
        <v>3541</v>
      </c>
      <c r="T1143" s="164" t="s">
        <v>3542</v>
      </c>
      <c r="U1143" s="16" t="str">
        <f t="shared" si="229"/>
        <v>227602</v>
      </c>
      <c r="V1143" s="174">
        <v>17</v>
      </c>
      <c r="W1143" s="175" t="s">
        <v>3741</v>
      </c>
      <c r="X1143" s="264" t="str">
        <f t="shared" si="230"/>
        <v>Non-Utility Property</v>
      </c>
    </row>
    <row r="1144" spans="12:24" x14ac:dyDescent="0.25">
      <c r="L1144" s="150" t="s">
        <v>3437</v>
      </c>
      <c r="M1144" s="59" t="str">
        <f t="shared" si="228"/>
        <v>Captured in GL 500179</v>
      </c>
      <c r="N1144" s="59" t="str">
        <f t="shared" si="231"/>
        <v>Captured in GL 500179</v>
      </c>
      <c r="O1144" s="59"/>
      <c r="P1144" s="59" t="str">
        <f t="shared" si="232"/>
        <v>Captured in GL 500179</v>
      </c>
      <c r="Q1144" s="151" t="str">
        <f>VLOOKUP(L1144,'SAP Data'!$A$7:$B$1304,2,FALSE)</f>
        <v>PUBLIC PURPOSE-OLIEE</v>
      </c>
      <c r="S1144" s="165" t="s">
        <v>3543</v>
      </c>
      <c r="T1144" s="164">
        <v>5001105</v>
      </c>
      <c r="U1144" s="16" t="str">
        <f t="shared" si="229"/>
        <v/>
      </c>
      <c r="V1144" s="174" t="s">
        <v>3741</v>
      </c>
      <c r="W1144" s="175" t="s">
        <v>3741</v>
      </c>
      <c r="X1144" s="264" t="e">
        <f t="shared" si="230"/>
        <v>#N/A</v>
      </c>
    </row>
    <row r="1145" spans="12:24" x14ac:dyDescent="0.25">
      <c r="L1145" s="150" t="s">
        <v>3438</v>
      </c>
      <c r="M1145" s="59" t="str">
        <f t="shared" si="228"/>
        <v>Captured in GL 500179</v>
      </c>
      <c r="N1145" s="59" t="str">
        <f t="shared" si="231"/>
        <v>Captured in GL 500179</v>
      </c>
      <c r="O1145" s="59"/>
      <c r="P1145" s="59" t="str">
        <f t="shared" si="232"/>
        <v>Captured in GL 500179</v>
      </c>
      <c r="Q1145" s="151" t="str">
        <f>VLOOKUP(L1145,'SAP Data'!$A$7:$B$1304,2,FALSE)</f>
        <v>SMART ENERGY LIABILI</v>
      </c>
      <c r="S1145" s="165" t="s">
        <v>3544</v>
      </c>
      <c r="T1145" s="164" t="s">
        <v>3545</v>
      </c>
      <c r="U1145" s="16" t="str">
        <f t="shared" si="229"/>
        <v>227600</v>
      </c>
      <c r="V1145" s="174">
        <v>17</v>
      </c>
      <c r="W1145" s="175" t="s">
        <v>3741</v>
      </c>
      <c r="X1145" s="264" t="str">
        <f t="shared" si="230"/>
        <v>Non-Utility Property</v>
      </c>
    </row>
    <row r="1146" spans="12:24" x14ac:dyDescent="0.25">
      <c r="L1146" s="150" t="s">
        <v>3439</v>
      </c>
      <c r="M1146" s="59" t="str">
        <f t="shared" si="228"/>
        <v>Captured in GL 500179</v>
      </c>
      <c r="N1146" s="59" t="str">
        <f t="shared" si="231"/>
        <v>Captured in GL 500179</v>
      </c>
      <c r="O1146" s="59"/>
      <c r="P1146" s="59" t="str">
        <f t="shared" si="232"/>
        <v>Captured in GL 500179</v>
      </c>
      <c r="Q1146" s="151" t="str">
        <f>VLOOKUP(L1146,'SAP Data'!$A$7:$B$1304,2,FALSE)</f>
        <v>ENERGY ASSISTANCE LI</v>
      </c>
      <c r="S1146" s="165" t="s">
        <v>2912</v>
      </c>
      <c r="T1146" s="164">
        <v>500182</v>
      </c>
      <c r="U1146" s="16" t="str">
        <f t="shared" si="229"/>
        <v/>
      </c>
      <c r="V1146" s="174" t="s">
        <v>3741</v>
      </c>
      <c r="W1146" s="175" t="s">
        <v>3741</v>
      </c>
      <c r="X1146" s="264" t="e">
        <f t="shared" si="230"/>
        <v>#N/A</v>
      </c>
    </row>
    <row r="1147" spans="12:24" x14ac:dyDescent="0.25">
      <c r="L1147" s="150" t="s">
        <v>3440</v>
      </c>
      <c r="M1147" s="59" t="str">
        <f t="shared" si="228"/>
        <v>Captured in GL 500179</v>
      </c>
      <c r="N1147" s="59" t="str">
        <f t="shared" si="231"/>
        <v>Captured in GL 500179</v>
      </c>
      <c r="O1147" s="59"/>
      <c r="P1147" s="59" t="str">
        <f t="shared" si="232"/>
        <v>Captured in GL 500179</v>
      </c>
      <c r="Q1147" s="151" t="str">
        <f>VLOOKUP(L1147,'SAP Data'!$A$7:$B$1304,2,FALSE)</f>
        <v>OR HEAT/WILLIAM</v>
      </c>
      <c r="S1147" s="165" t="s">
        <v>2914</v>
      </c>
      <c r="T1147" s="164">
        <v>500187</v>
      </c>
      <c r="U1147" s="16" t="str">
        <f t="shared" si="229"/>
        <v/>
      </c>
      <c r="V1147" s="174" t="s">
        <v>3741</v>
      </c>
      <c r="W1147" s="175" t="s">
        <v>3741</v>
      </c>
      <c r="X1147" s="264" t="e">
        <f t="shared" si="230"/>
        <v>#N/A</v>
      </c>
    </row>
    <row r="1148" spans="12:24" x14ac:dyDescent="0.25">
      <c r="L1148" s="150" t="s">
        <v>3441</v>
      </c>
      <c r="M1148" s="59" t="str">
        <f t="shared" si="228"/>
        <v>Captured in GL 500179</v>
      </c>
      <c r="N1148" s="59" t="str">
        <f t="shared" si="231"/>
        <v>Captured in GL 500179</v>
      </c>
      <c r="O1148" s="59"/>
      <c r="P1148" s="59" t="str">
        <f t="shared" si="232"/>
        <v>Captured in GL 500179</v>
      </c>
      <c r="Q1148" s="151" t="str">
        <f>VLOOKUP(L1148,'SAP Data'!$A$7:$B$1304,2,FALSE)</f>
        <v>DEFD REVENUE</v>
      </c>
      <c r="S1148" s="165" t="s">
        <v>1320</v>
      </c>
      <c r="T1148" s="164" t="s">
        <v>1321</v>
      </c>
      <c r="U1148" s="16" t="str">
        <f t="shared" si="229"/>
        <v>255084</v>
      </c>
      <c r="V1148" s="174">
        <v>4</v>
      </c>
      <c r="W1148" s="175">
        <v>4</v>
      </c>
      <c r="X1148" s="264" t="str">
        <f t="shared" si="230"/>
        <v>Deferred ITC</v>
      </c>
    </row>
    <row r="1149" spans="12:24" x14ac:dyDescent="0.25">
      <c r="L1149" s="150" t="s">
        <v>3442</v>
      </c>
      <c r="M1149" s="59" t="str">
        <f t="shared" si="228"/>
        <v>Captured in GL 500179</v>
      </c>
      <c r="N1149" s="59" t="str">
        <f t="shared" si="231"/>
        <v>Captured in GL 500179</v>
      </c>
      <c r="O1149" s="59"/>
      <c r="P1149" s="59" t="str">
        <f t="shared" si="232"/>
        <v>Captured in GL 500179</v>
      </c>
      <c r="Q1149" s="151" t="str">
        <f>VLOOKUP(L1149,'SAP Data'!$A$7:$B$1304,2,FALSE)</f>
        <v>APP CTR FIN DEP WFB</v>
      </c>
      <c r="S1149" s="165" t="s">
        <v>2916</v>
      </c>
      <c r="T1149" s="164">
        <v>500188</v>
      </c>
      <c r="U1149" s="16" t="str">
        <f t="shared" si="229"/>
        <v/>
      </c>
      <c r="V1149" s="174" t="s">
        <v>3741</v>
      </c>
      <c r="W1149" s="175" t="s">
        <v>3741</v>
      </c>
      <c r="X1149" s="264" t="e">
        <f t="shared" si="230"/>
        <v>#N/A</v>
      </c>
    </row>
    <row r="1150" spans="12:24" x14ac:dyDescent="0.25">
      <c r="L1150" s="150" t="s">
        <v>3443</v>
      </c>
      <c r="M1150" s="59" t="str">
        <f t="shared" si="228"/>
        <v>Captured in GL 500179</v>
      </c>
      <c r="N1150" s="59" t="str">
        <f t="shared" si="231"/>
        <v>Captured in GL 500179</v>
      </c>
      <c r="O1150" s="59"/>
      <c r="P1150" s="59" t="str">
        <f t="shared" si="232"/>
        <v>Captured in GL 500179</v>
      </c>
      <c r="Q1150" s="151" t="str">
        <f>VLOOKUP(L1150,'SAP Data'!$A$7:$B$1304,2,FALSE)</f>
        <v>PR CLR TO 602-04580</v>
      </c>
      <c r="S1150" s="165" t="s">
        <v>1323</v>
      </c>
      <c r="T1150" s="164" t="s">
        <v>1324</v>
      </c>
      <c r="U1150" s="16" t="str">
        <f t="shared" si="229"/>
        <v>283012</v>
      </c>
      <c r="V1150" s="174">
        <v>9</v>
      </c>
      <c r="W1150" s="175">
        <v>9</v>
      </c>
      <c r="X1150" s="264" t="str">
        <f t="shared" si="230"/>
        <v>Deferred Income Taxes</v>
      </c>
    </row>
    <row r="1151" spans="12:24" x14ac:dyDescent="0.25">
      <c r="L1151" s="150" t="s">
        <v>3444</v>
      </c>
      <c r="M1151" s="59" t="str">
        <f t="shared" si="228"/>
        <v>Captured in GL 500179</v>
      </c>
      <c r="N1151" s="59" t="str">
        <f t="shared" si="231"/>
        <v>Captured in GL 500179</v>
      </c>
      <c r="O1151" s="59"/>
      <c r="P1151" s="59" t="str">
        <f t="shared" si="232"/>
        <v>Captured in GL 500179</v>
      </c>
      <c r="Q1151" s="151" t="str">
        <f>VLOOKUP(L1151,'SAP Data'!$A$7:$B$1304,2,FALSE)</f>
        <v>PR CLR TO 602-64580</v>
      </c>
      <c r="S1151" s="165" t="s">
        <v>1326</v>
      </c>
      <c r="T1151" s="164" t="s">
        <v>1327</v>
      </c>
      <c r="U1151" s="16" t="str">
        <f t="shared" si="229"/>
        <v>283013</v>
      </c>
      <c r="V1151" s="174">
        <v>19</v>
      </c>
      <c r="W1151" s="175">
        <v>9</v>
      </c>
      <c r="X1151" s="264" t="str">
        <f t="shared" si="230"/>
        <v>Deferred Income Tax - non-utility &amp; Oregon</v>
      </c>
    </row>
    <row r="1152" spans="12:24" x14ac:dyDescent="0.25">
      <c r="L1152" s="150" t="s">
        <v>3445</v>
      </c>
      <c r="M1152" s="59" t="str">
        <f t="shared" si="228"/>
        <v>Captured in GL 500179</v>
      </c>
      <c r="N1152" s="59" t="str">
        <f t="shared" si="231"/>
        <v>Captured in GL 500179</v>
      </c>
      <c r="O1152" s="59"/>
      <c r="P1152" s="59" t="str">
        <f t="shared" si="232"/>
        <v>Captured in GL 500179</v>
      </c>
      <c r="Q1152" s="151" t="str">
        <f>VLOOKUP(L1152,'SAP Data'!$A$7:$B$1304,2,FALSE)</f>
        <v>PR CLR TO 602-02005</v>
      </c>
      <c r="S1152" s="165" t="s">
        <v>1329</v>
      </c>
      <c r="T1152" s="164" t="s">
        <v>1330</v>
      </c>
      <c r="U1152" s="16" t="str">
        <f t="shared" si="229"/>
        <v>283014</v>
      </c>
      <c r="V1152" s="174">
        <v>19</v>
      </c>
      <c r="W1152" s="175">
        <v>19</v>
      </c>
      <c r="X1152" s="264" t="str">
        <f t="shared" si="230"/>
        <v>Deferred Income Tax - non-utility &amp; Oregon</v>
      </c>
    </row>
    <row r="1153" spans="12:24" x14ac:dyDescent="0.25">
      <c r="L1153" s="150" t="s">
        <v>3446</v>
      </c>
      <c r="M1153" s="59" t="str">
        <f t="shared" si="228"/>
        <v>Captured in GL 500179</v>
      </c>
      <c r="N1153" s="59" t="str">
        <f t="shared" si="231"/>
        <v>Captured in GL 500179</v>
      </c>
      <c r="O1153" s="59"/>
      <c r="P1153" s="59" t="str">
        <f t="shared" si="232"/>
        <v>Captured in GL 500179</v>
      </c>
      <c r="Q1153" s="151" t="str">
        <f>VLOOKUP(L1153,'SAP Data'!$A$7:$B$1304,2,FALSE)</f>
        <v>PR CLR TO 602-62005</v>
      </c>
      <c r="S1153" s="165" t="s">
        <v>1332</v>
      </c>
      <c r="T1153" s="164" t="s">
        <v>1333</v>
      </c>
      <c r="U1153" s="16" t="str">
        <f t="shared" si="229"/>
        <v>283015</v>
      </c>
      <c r="V1153" s="174">
        <v>19</v>
      </c>
      <c r="W1153" s="175">
        <v>9</v>
      </c>
      <c r="X1153" s="264" t="str">
        <f t="shared" si="230"/>
        <v>Deferred Income Tax - non-utility &amp; Oregon</v>
      </c>
    </row>
    <row r="1154" spans="12:24" x14ac:dyDescent="0.25">
      <c r="L1154" s="150" t="s">
        <v>3447</v>
      </c>
      <c r="M1154" s="59" t="str">
        <f t="shared" si="228"/>
        <v>Captured in GL 500179</v>
      </c>
      <c r="N1154" s="59" t="str">
        <f t="shared" si="231"/>
        <v>Captured in GL 500179</v>
      </c>
      <c r="O1154" s="59"/>
      <c r="P1154" s="59" t="str">
        <f t="shared" si="232"/>
        <v>Captured in GL 500179</v>
      </c>
      <c r="Q1154" s="151" t="str">
        <f>VLOOKUP(L1154,'SAP Data'!$A$7:$B$1304,2,FALSE)</f>
        <v>PR CLR TO 603-04610</v>
      </c>
      <c r="S1154" s="165" t="s">
        <v>1332</v>
      </c>
      <c r="T1154" s="164" t="s">
        <v>1335</v>
      </c>
      <c r="U1154" s="16" t="str">
        <f t="shared" si="229"/>
        <v>283016</v>
      </c>
      <c r="V1154" s="174">
        <v>19</v>
      </c>
      <c r="W1154" s="175">
        <v>9</v>
      </c>
      <c r="X1154" s="264" t="str">
        <f t="shared" si="230"/>
        <v>Deferred Income Tax - non-utility &amp; Oregon</v>
      </c>
    </row>
    <row r="1155" spans="12:24" x14ac:dyDescent="0.25">
      <c r="L1155" s="150" t="s">
        <v>3448</v>
      </c>
      <c r="M1155" s="59" t="str">
        <f t="shared" si="228"/>
        <v>Captured in GL 500179</v>
      </c>
      <c r="N1155" s="59" t="str">
        <f t="shared" si="231"/>
        <v>Captured in GL 500179</v>
      </c>
      <c r="O1155" s="59"/>
      <c r="P1155" s="59" t="str">
        <f t="shared" si="232"/>
        <v>Captured in GL 500179</v>
      </c>
      <c r="Q1155" s="151" t="str">
        <f>VLOOKUP(L1155,'SAP Data'!$A$7:$B$1304,2,FALSE)</f>
        <v>NBU $100 CREDIT PLAN</v>
      </c>
      <c r="S1155" s="165" t="s">
        <v>1659</v>
      </c>
      <c r="T1155" s="164" t="s">
        <v>1660</v>
      </c>
      <c r="U1155" s="16" t="str">
        <f t="shared" si="229"/>
        <v>283017</v>
      </c>
      <c r="V1155" s="174">
        <v>19</v>
      </c>
      <c r="W1155" s="175" t="s">
        <v>3741</v>
      </c>
      <c r="X1155" s="264" t="str">
        <f t="shared" si="230"/>
        <v>Deferred Income Tax - non-utility &amp; Oregon</v>
      </c>
    </row>
    <row r="1156" spans="12:24" x14ac:dyDescent="0.25">
      <c r="L1156" s="150" t="s">
        <v>3449</v>
      </c>
      <c r="M1156" s="59" t="str">
        <f t="shared" si="228"/>
        <v>Captured in GL 500179</v>
      </c>
      <c r="N1156" s="59" t="str">
        <f t="shared" si="231"/>
        <v>Captured in GL 500179</v>
      </c>
      <c r="O1156" s="59"/>
      <c r="P1156" s="59" t="str">
        <f t="shared" si="232"/>
        <v>Captured in GL 500179</v>
      </c>
      <c r="Q1156" s="151" t="str">
        <f>VLOOKUP(L1156,'SAP Data'!$A$7:$B$1304,2,FALSE)</f>
        <v>PAYROLL MISC</v>
      </c>
      <c r="S1156" s="165" t="s">
        <v>1337</v>
      </c>
      <c r="T1156" s="164" t="s">
        <v>1338</v>
      </c>
      <c r="U1156" s="16" t="str">
        <f t="shared" si="229"/>
        <v>283018</v>
      </c>
      <c r="V1156" s="174">
        <v>19</v>
      </c>
      <c r="W1156" s="175">
        <v>9</v>
      </c>
      <c r="X1156" s="264" t="str">
        <f t="shared" si="230"/>
        <v>Deferred Income Tax - non-utility &amp; Oregon</v>
      </c>
    </row>
    <row r="1157" spans="12:24" x14ac:dyDescent="0.25">
      <c r="L1157" s="150" t="s">
        <v>3450</v>
      </c>
      <c r="M1157" s="59" t="str">
        <f t="shared" ref="M1157:M1220" si="233">VLOOKUP(L1157,$F$5:$K$975,6,FALSE)</f>
        <v>Captured in GL 500179</v>
      </c>
      <c r="N1157" s="59" t="str">
        <f t="shared" si="231"/>
        <v>Captured in GL 500179</v>
      </c>
      <c r="O1157" s="59"/>
      <c r="P1157" s="59" t="str">
        <f t="shared" si="232"/>
        <v>Captured in GL 500179</v>
      </c>
      <c r="Q1157" s="151" t="str">
        <f>VLOOKUP(L1157,'SAP Data'!$A$7:$B$1304,2,FALSE)</f>
        <v>PR CLR TO 603-64610</v>
      </c>
      <c r="S1157" s="165" t="s">
        <v>1340</v>
      </c>
      <c r="T1157" s="164" t="s">
        <v>1341</v>
      </c>
      <c r="U1157" s="16" t="str">
        <f t="shared" si="229"/>
        <v>283019</v>
      </c>
      <c r="V1157" s="174">
        <v>19</v>
      </c>
      <c r="W1157" s="175">
        <v>9</v>
      </c>
      <c r="X1157" s="264" t="str">
        <f t="shared" si="230"/>
        <v>Deferred Income Tax - non-utility &amp; Oregon</v>
      </c>
    </row>
    <row r="1158" spans="12:24" x14ac:dyDescent="0.25">
      <c r="L1158" s="150" t="s">
        <v>2911</v>
      </c>
      <c r="M1158" s="59" t="e">
        <f t="shared" si="233"/>
        <v>#N/A</v>
      </c>
      <c r="N1158" s="59" t="str">
        <f t="shared" si="231"/>
        <v>ADD</v>
      </c>
      <c r="O1158" s="59"/>
      <c r="P1158" s="59" t="str">
        <f t="shared" si="232"/>
        <v>ADD</v>
      </c>
      <c r="Q1158" s="151" t="str">
        <f>VLOOKUP(L1158,'SAP Data'!$A$7:$B$1304,2,FALSE)</f>
        <v>LONG TERM LIABILITIE</v>
      </c>
      <c r="S1158" s="165" t="s">
        <v>1343</v>
      </c>
      <c r="T1158" s="164" t="s">
        <v>1344</v>
      </c>
      <c r="U1158" s="16" t="str">
        <f t="shared" ref="U1158:U1221" si="234">IF(T1158&gt;30000000,RIGHT(T1158,6),"")</f>
        <v>283021</v>
      </c>
      <c r="V1158" s="174">
        <v>19</v>
      </c>
      <c r="W1158" s="175">
        <v>9</v>
      </c>
      <c r="X1158" s="264" t="str">
        <f t="shared" ref="X1158:X1221" si="235">VLOOKUP(V1158,AA:AC,3,FALSE)</f>
        <v>Deferred Income Tax - non-utility &amp; Oregon</v>
      </c>
    </row>
    <row r="1159" spans="12:24" x14ac:dyDescent="0.25">
      <c r="L1159" s="150" t="s">
        <v>3577</v>
      </c>
      <c r="M1159" s="59" t="e">
        <f t="shared" si="233"/>
        <v>#N/A</v>
      </c>
      <c r="N1159" s="59" t="str">
        <f t="shared" si="231"/>
        <v>ADD</v>
      </c>
      <c r="O1159" s="59">
        <v>17</v>
      </c>
      <c r="P1159" s="59">
        <f t="shared" si="232"/>
        <v>17</v>
      </c>
      <c r="Q1159" s="151" t="str">
        <f>VLOOKUP(L1159,'SAP Data'!$A$7:$B$1304,2,FALSE)</f>
        <v>FIN LEASE LIABILITIE</v>
      </c>
      <c r="S1159" s="165" t="s">
        <v>1343</v>
      </c>
      <c r="T1159" s="164" t="s">
        <v>1346</v>
      </c>
      <c r="U1159" s="16" t="str">
        <f t="shared" si="234"/>
        <v>283022</v>
      </c>
      <c r="V1159" s="174">
        <v>19</v>
      </c>
      <c r="W1159" s="175">
        <v>19</v>
      </c>
      <c r="X1159" s="264" t="str">
        <f t="shared" si="235"/>
        <v>Deferred Income Tax - non-utility &amp; Oregon</v>
      </c>
    </row>
    <row r="1160" spans="12:24" x14ac:dyDescent="0.25">
      <c r="L1160" s="150" t="s">
        <v>3578</v>
      </c>
      <c r="M1160" s="59" t="e">
        <f t="shared" si="233"/>
        <v>#N/A</v>
      </c>
      <c r="N1160" s="59" t="str">
        <f t="shared" si="231"/>
        <v>ADD</v>
      </c>
      <c r="O1160" s="59">
        <v>17</v>
      </c>
      <c r="P1160" s="59">
        <f t="shared" si="232"/>
        <v>17</v>
      </c>
      <c r="Q1160" s="151" t="str">
        <f>VLOOKUP(L1160,'SAP Data'!$A$7:$B$1304,2,FALSE)</f>
        <v>FIN UTIL LEASE LIA</v>
      </c>
      <c r="S1160" s="165" t="s">
        <v>1348</v>
      </c>
      <c r="T1160" s="164" t="s">
        <v>1349</v>
      </c>
      <c r="U1160" s="16" t="str">
        <f t="shared" si="234"/>
        <v>283031</v>
      </c>
      <c r="V1160" s="174">
        <v>19</v>
      </c>
      <c r="W1160" s="175">
        <v>19</v>
      </c>
      <c r="X1160" s="264" t="str">
        <f t="shared" si="235"/>
        <v>Deferred Income Tax - non-utility &amp; Oregon</v>
      </c>
    </row>
    <row r="1161" spans="12:24" x14ac:dyDescent="0.25">
      <c r="L1161" s="150" t="s">
        <v>3579</v>
      </c>
      <c r="M1161" s="59" t="e">
        <f t="shared" si="233"/>
        <v>#N/A</v>
      </c>
      <c r="N1161" s="59" t="str">
        <f t="shared" si="231"/>
        <v>ADD</v>
      </c>
      <c r="O1161" s="59"/>
      <c r="P1161" s="59" t="str">
        <f t="shared" si="232"/>
        <v>ADD</v>
      </c>
      <c r="Q1161" s="151" t="str">
        <f>VLOOKUP(L1161,'SAP Data'!$A$7:$B$1304,2,FALSE)</f>
        <v>OPERATING LEASE LIAB</v>
      </c>
      <c r="S1161" s="165" t="s">
        <v>1348</v>
      </c>
      <c r="T1161" s="164" t="s">
        <v>1351</v>
      </c>
      <c r="U1161" s="16" t="str">
        <f t="shared" si="234"/>
        <v>283032</v>
      </c>
      <c r="V1161" s="174">
        <v>19</v>
      </c>
      <c r="W1161" s="175">
        <v>19</v>
      </c>
      <c r="X1161" s="264" t="str">
        <f t="shared" si="235"/>
        <v>Deferred Income Tax - non-utility &amp; Oregon</v>
      </c>
    </row>
    <row r="1162" spans="12:24" x14ac:dyDescent="0.25">
      <c r="L1162" s="150" t="s">
        <v>3580</v>
      </c>
      <c r="M1162" s="59" t="e">
        <f t="shared" si="233"/>
        <v>#N/A</v>
      </c>
      <c r="N1162" s="59" t="str">
        <f t="shared" si="231"/>
        <v>ADD</v>
      </c>
      <c r="O1162" s="59">
        <v>17</v>
      </c>
      <c r="P1162" s="59">
        <f t="shared" si="232"/>
        <v>17</v>
      </c>
      <c r="Q1162" s="151" t="str">
        <f>VLOOKUP(L1162,'SAP Data'!$A$7:$B$1304,2,FALSE)</f>
        <v>ROU UTILIT LEASE LIA</v>
      </c>
      <c r="S1162" s="165" t="s">
        <v>3639</v>
      </c>
      <c r="T1162" s="164" t="s">
        <v>3640</v>
      </c>
      <c r="U1162" s="16" t="str">
        <f t="shared" si="234"/>
        <v>283041</v>
      </c>
      <c r="V1162" s="174">
        <v>19</v>
      </c>
      <c r="W1162" s="175" t="s">
        <v>3741</v>
      </c>
      <c r="X1162" s="264" t="str">
        <f t="shared" si="235"/>
        <v>Deferred Income Tax - non-utility &amp; Oregon</v>
      </c>
    </row>
    <row r="1163" spans="12:24" x14ac:dyDescent="0.25">
      <c r="L1163" s="150" t="s">
        <v>2913</v>
      </c>
      <c r="M1163" s="59" t="e">
        <f t="shared" si="233"/>
        <v>#N/A</v>
      </c>
      <c r="N1163" s="59" t="str">
        <f t="shared" si="231"/>
        <v>ADD</v>
      </c>
      <c r="O1163" s="59"/>
      <c r="P1163" s="59" t="str">
        <f t="shared" si="232"/>
        <v>ADD</v>
      </c>
      <c r="Q1163" s="151" t="str">
        <f>VLOOKUP(L1163,'SAP Data'!$A$7:$B$1304,2,FALSE)</f>
        <v>DEF INCOME TAX LIAB</v>
      </c>
      <c r="S1163" s="165" t="s">
        <v>3641</v>
      </c>
      <c r="T1163" s="164" t="s">
        <v>3642</v>
      </c>
      <c r="U1163" s="16" t="str">
        <f t="shared" si="234"/>
        <v>283042</v>
      </c>
      <c r="V1163" s="174">
        <v>19</v>
      </c>
      <c r="W1163" s="175" t="s">
        <v>3741</v>
      </c>
      <c r="X1163" s="264" t="str">
        <f t="shared" si="235"/>
        <v>Deferred Income Tax - non-utility &amp; Oregon</v>
      </c>
    </row>
    <row r="1164" spans="12:24" x14ac:dyDescent="0.25">
      <c r="L1164" s="150" t="s">
        <v>2915</v>
      </c>
      <c r="M1164" s="59" t="e">
        <f t="shared" si="233"/>
        <v>#N/A</v>
      </c>
      <c r="N1164" s="59" t="str">
        <f t="shared" si="231"/>
        <v>ADD</v>
      </c>
      <c r="O1164" s="59"/>
      <c r="P1164" s="59" t="str">
        <f t="shared" si="232"/>
        <v>ADD</v>
      </c>
      <c r="Q1164" s="151" t="str">
        <f>VLOOKUP(L1164,'SAP Data'!$A$7:$B$1304,2,FALSE)</f>
        <v>DEFERRED INVESTMENT</v>
      </c>
      <c r="S1164" s="165" t="s">
        <v>3643</v>
      </c>
      <c r="T1164" s="164" t="s">
        <v>3644</v>
      </c>
      <c r="U1164" s="16" t="str">
        <f t="shared" si="234"/>
        <v>283043</v>
      </c>
      <c r="V1164" s="174">
        <v>19</v>
      </c>
      <c r="W1164" s="175" t="s">
        <v>3741</v>
      </c>
      <c r="X1164" s="264" t="str">
        <f t="shared" si="235"/>
        <v>Deferred Income Tax - non-utility &amp; Oregon</v>
      </c>
    </row>
    <row r="1165" spans="12:24" x14ac:dyDescent="0.25">
      <c r="L1165" s="150" t="s">
        <v>1319</v>
      </c>
      <c r="M1165" s="59">
        <f t="shared" si="233"/>
        <v>4</v>
      </c>
      <c r="N1165" s="59">
        <f t="shared" si="231"/>
        <v>4</v>
      </c>
      <c r="O1165" s="59"/>
      <c r="P1165" s="59">
        <f t="shared" si="232"/>
        <v>4</v>
      </c>
      <c r="Q1165" s="151" t="str">
        <f>VLOOKUP(L1165,'SAP Data'!$A$7:$B$1304,2,FALSE)</f>
        <v>DEFD INV TAX CREDIT</v>
      </c>
      <c r="S1165" s="165" t="s">
        <v>3641</v>
      </c>
      <c r="T1165" s="164" t="s">
        <v>3645</v>
      </c>
      <c r="U1165" s="16" t="str">
        <f t="shared" si="234"/>
        <v>283044</v>
      </c>
      <c r="V1165" s="174">
        <v>19</v>
      </c>
      <c r="W1165" s="175" t="s">
        <v>3741</v>
      </c>
      <c r="X1165" s="264" t="str">
        <f t="shared" si="235"/>
        <v>Deferred Income Tax - non-utility &amp; Oregon</v>
      </c>
    </row>
    <row r="1166" spans="12:24" x14ac:dyDescent="0.25">
      <c r="L1166" s="150" t="s">
        <v>2917</v>
      </c>
      <c r="M1166" s="59" t="e">
        <f t="shared" si="233"/>
        <v>#N/A</v>
      </c>
      <c r="N1166" s="59" t="str">
        <f t="shared" si="231"/>
        <v>ADD</v>
      </c>
      <c r="O1166" s="59"/>
      <c r="P1166" s="59" t="str">
        <f t="shared" si="232"/>
        <v>ADD</v>
      </c>
      <c r="Q1166" s="151" t="str">
        <f>VLOOKUP(L1166,'SAP Data'!$A$7:$B$1304,2,FALSE)</f>
        <v>DEFERRED TAXES &amp; INV</v>
      </c>
      <c r="S1166" s="165" t="s">
        <v>1353</v>
      </c>
      <c r="T1166" s="164" t="s">
        <v>1354</v>
      </c>
      <c r="U1166" s="16" t="str">
        <f t="shared" si="234"/>
        <v>283061</v>
      </c>
      <c r="V1166" s="174">
        <v>9</v>
      </c>
      <c r="W1166" s="175">
        <v>9</v>
      </c>
      <c r="X1166" s="264" t="str">
        <f t="shared" si="235"/>
        <v>Deferred Income Taxes</v>
      </c>
    </row>
    <row r="1167" spans="12:24" x14ac:dyDescent="0.25">
      <c r="L1167" s="150" t="s">
        <v>1322</v>
      </c>
      <c r="M1167" s="59">
        <f t="shared" si="233"/>
        <v>9</v>
      </c>
      <c r="N1167" s="59">
        <f t="shared" si="231"/>
        <v>9</v>
      </c>
      <c r="O1167" s="59"/>
      <c r="P1167" s="59">
        <f t="shared" si="232"/>
        <v>9</v>
      </c>
      <c r="Q1167" s="151" t="str">
        <f>VLOOKUP(L1167,'SAP Data'!$A$7:$B$1304,2,FALSE)</f>
        <v>DefIncTax-EDIT Remea</v>
      </c>
      <c r="S1167" s="165" t="s">
        <v>1353</v>
      </c>
      <c r="T1167" s="164" t="s">
        <v>1356</v>
      </c>
      <c r="U1167" s="16" t="str">
        <f t="shared" si="234"/>
        <v>283062</v>
      </c>
      <c r="V1167" s="174">
        <v>9</v>
      </c>
      <c r="W1167" s="175">
        <v>9</v>
      </c>
      <c r="X1167" s="264" t="str">
        <f t="shared" si="235"/>
        <v>Deferred Income Taxes</v>
      </c>
    </row>
    <row r="1168" spans="12:24" x14ac:dyDescent="0.25">
      <c r="L1168" s="150" t="s">
        <v>1325</v>
      </c>
      <c r="M1168" s="59">
        <f t="shared" si="233"/>
        <v>19</v>
      </c>
      <c r="N1168" s="59">
        <f t="shared" si="231"/>
        <v>19</v>
      </c>
      <c r="O1168" s="59"/>
      <c r="P1168" s="59">
        <f t="shared" si="232"/>
        <v>19</v>
      </c>
      <c r="Q1168" s="151" t="str">
        <f>VLOOKUP(L1168,'SAP Data'!$A$7:$B$1304,2,FALSE)</f>
        <v>DEF INC TAX-PROP 109</v>
      </c>
      <c r="S1168" s="165" t="s">
        <v>1358</v>
      </c>
      <c r="T1168" s="164" t="s">
        <v>1359</v>
      </c>
      <c r="U1168" s="16" t="str">
        <f t="shared" si="234"/>
        <v>283071</v>
      </c>
      <c r="V1168" s="174">
        <v>9</v>
      </c>
      <c r="W1168" s="175">
        <v>9</v>
      </c>
      <c r="X1168" s="264" t="str">
        <f t="shared" si="235"/>
        <v>Deferred Income Taxes</v>
      </c>
    </row>
    <row r="1169" spans="12:24" x14ac:dyDescent="0.25">
      <c r="L1169" s="150" t="s">
        <v>1328</v>
      </c>
      <c r="M1169" s="59">
        <f t="shared" si="233"/>
        <v>19</v>
      </c>
      <c r="N1169" s="59">
        <f t="shared" si="231"/>
        <v>19</v>
      </c>
      <c r="O1169" s="59"/>
      <c r="P1169" s="59">
        <f t="shared" si="232"/>
        <v>19</v>
      </c>
      <c r="Q1169" s="151" t="str">
        <f>VLOOKUP(L1169,'SAP Data'!$A$7:$B$1304,2,FALSE)</f>
        <v>DEF INC TAX-OR RATE</v>
      </c>
      <c r="S1169" s="165" t="s">
        <v>1358</v>
      </c>
      <c r="T1169" s="164" t="s">
        <v>1361</v>
      </c>
      <c r="U1169" s="16" t="str">
        <f t="shared" si="234"/>
        <v>283072</v>
      </c>
      <c r="V1169" s="174">
        <v>19</v>
      </c>
      <c r="W1169" s="175">
        <v>19</v>
      </c>
      <c r="X1169" s="264" t="str">
        <f t="shared" si="235"/>
        <v>Deferred Income Tax - non-utility &amp; Oregon</v>
      </c>
    </row>
    <row r="1170" spans="12:24" x14ac:dyDescent="0.25">
      <c r="L1170" s="150" t="s">
        <v>1331</v>
      </c>
      <c r="M1170" s="59">
        <f t="shared" si="233"/>
        <v>19</v>
      </c>
      <c r="N1170" s="59">
        <f t="shared" si="231"/>
        <v>19</v>
      </c>
      <c r="O1170" s="59"/>
      <c r="P1170" s="59">
        <f t="shared" si="232"/>
        <v>19</v>
      </c>
      <c r="Q1170" s="151" t="str">
        <f>VLOOKUP(L1170,'SAP Data'!$A$7:$B$1304,2,FALSE)</f>
        <v>DEF INC TAX-PRE 1981</v>
      </c>
      <c r="S1170" s="165" t="s">
        <v>1363</v>
      </c>
      <c r="T1170" s="164" t="s">
        <v>1364</v>
      </c>
      <c r="U1170" s="16" t="str">
        <f t="shared" si="234"/>
        <v>283081</v>
      </c>
      <c r="V1170" s="174">
        <v>19</v>
      </c>
      <c r="W1170" s="175">
        <v>19</v>
      </c>
      <c r="X1170" s="264" t="str">
        <f t="shared" si="235"/>
        <v>Deferred Income Tax - non-utility &amp; Oregon</v>
      </c>
    </row>
    <row r="1171" spans="12:24" x14ac:dyDescent="0.25">
      <c r="L1171" s="150" t="s">
        <v>1334</v>
      </c>
      <c r="M1171" s="59">
        <f t="shared" si="233"/>
        <v>19</v>
      </c>
      <c r="N1171" s="59">
        <f t="shared" si="231"/>
        <v>19</v>
      </c>
      <c r="O1171" s="59"/>
      <c r="P1171" s="59">
        <f t="shared" si="232"/>
        <v>19</v>
      </c>
      <c r="Q1171" s="151" t="str">
        <f>VLOOKUP(L1171,'SAP Data'!$A$7:$B$1304,2,FALSE)</f>
        <v>DEF INC TAX-PRE 1981</v>
      </c>
      <c r="S1171" s="165" t="s">
        <v>1363</v>
      </c>
      <c r="T1171" s="164" t="s">
        <v>1366</v>
      </c>
      <c r="U1171" s="16" t="str">
        <f t="shared" si="234"/>
        <v>283082</v>
      </c>
      <c r="V1171" s="174">
        <v>19</v>
      </c>
      <c r="W1171" s="175">
        <v>19</v>
      </c>
      <c r="X1171" s="264" t="str">
        <f t="shared" si="235"/>
        <v>Deferred Income Tax - non-utility &amp; Oregon</v>
      </c>
    </row>
    <row r="1172" spans="12:24" x14ac:dyDescent="0.25">
      <c r="L1172" s="150" t="s">
        <v>3581</v>
      </c>
      <c r="M1172" s="59" t="e">
        <f t="shared" si="233"/>
        <v>#N/A</v>
      </c>
      <c r="N1172" s="59" t="str">
        <f t="shared" si="231"/>
        <v>ADD</v>
      </c>
      <c r="O1172" s="59">
        <v>19</v>
      </c>
      <c r="P1172" s="59">
        <f t="shared" si="232"/>
        <v>19</v>
      </c>
      <c r="Q1172" s="151" t="str">
        <f>VLOOKUP(L1172,'SAP Data'!$A$7:$B$1304,2,FALSE)</f>
        <v>R&amp;E TAX CREDIT</v>
      </c>
      <c r="S1172" s="165" t="s">
        <v>1368</v>
      </c>
      <c r="T1172" s="164" t="s">
        <v>1369</v>
      </c>
      <c r="U1172" s="16" t="str">
        <f t="shared" si="234"/>
        <v>283096</v>
      </c>
      <c r="V1172" s="174">
        <v>19</v>
      </c>
      <c r="W1172" s="175">
        <v>9</v>
      </c>
      <c r="X1172" s="264" t="str">
        <f t="shared" si="235"/>
        <v>Deferred Income Tax - non-utility &amp; Oregon</v>
      </c>
    </row>
    <row r="1173" spans="12:24" x14ac:dyDescent="0.25">
      <c r="L1173" s="150" t="s">
        <v>1336</v>
      </c>
      <c r="M1173" s="59">
        <f t="shared" si="233"/>
        <v>19</v>
      </c>
      <c r="N1173" s="59">
        <f t="shared" si="231"/>
        <v>19</v>
      </c>
      <c r="O1173" s="59"/>
      <c r="P1173" s="59">
        <f t="shared" si="232"/>
        <v>19</v>
      </c>
      <c r="Q1173" s="151" t="str">
        <f>VLOOKUP(L1173,'SAP Data'!$A$7:$B$1304,2,FALSE)</f>
        <v>DEFINCTAX-AFUDC-FED</v>
      </c>
      <c r="S1173" s="165" t="s">
        <v>1661</v>
      </c>
      <c r="T1173" s="164" t="s">
        <v>1372</v>
      </c>
      <c r="U1173" s="16" t="str">
        <f t="shared" si="234"/>
        <v>283097</v>
      </c>
      <c r="V1173" s="174">
        <v>19</v>
      </c>
      <c r="W1173" s="175">
        <v>19</v>
      </c>
      <c r="X1173" s="264" t="str">
        <f t="shared" si="235"/>
        <v>Deferred Income Tax - non-utility &amp; Oregon</v>
      </c>
    </row>
    <row r="1174" spans="12:24" x14ac:dyDescent="0.25">
      <c r="L1174" s="150" t="s">
        <v>1339</v>
      </c>
      <c r="M1174" s="59">
        <f t="shared" si="233"/>
        <v>19</v>
      </c>
      <c r="N1174" s="59">
        <f t="shared" si="231"/>
        <v>19</v>
      </c>
      <c r="O1174" s="59"/>
      <c r="P1174" s="59">
        <f t="shared" si="232"/>
        <v>19</v>
      </c>
      <c r="Q1174" s="151" t="str">
        <f>VLOOKUP(L1174,'SAP Data'!$A$7:$B$1304,2,FALSE)</f>
        <v>DEFINCTAX-AFUDC - ST</v>
      </c>
      <c r="S1174" s="165" t="s">
        <v>1374</v>
      </c>
      <c r="T1174" s="164" t="s">
        <v>1375</v>
      </c>
      <c r="U1174" s="16" t="str">
        <f t="shared" si="234"/>
        <v>283300</v>
      </c>
      <c r="V1174" s="174">
        <v>19</v>
      </c>
      <c r="W1174" s="175">
        <v>19</v>
      </c>
      <c r="X1174" s="264" t="str">
        <f t="shared" si="235"/>
        <v>Deferred Income Tax - non-utility &amp; Oregon</v>
      </c>
    </row>
    <row r="1175" spans="12:24" x14ac:dyDescent="0.25">
      <c r="L1175" s="150" t="s">
        <v>1342</v>
      </c>
      <c r="M1175" s="59">
        <f t="shared" si="233"/>
        <v>19</v>
      </c>
      <c r="N1175" s="59">
        <f t="shared" si="231"/>
        <v>19</v>
      </c>
      <c r="O1175" s="59"/>
      <c r="P1175" s="59">
        <f t="shared" si="232"/>
        <v>19</v>
      </c>
      <c r="Q1175" s="151" t="str">
        <f>VLOOKUP(L1175,'SAP Data'!$A$7:$B$1304,2,FALSE)</f>
        <v>DEF INC TAX-UTIL-REV</v>
      </c>
      <c r="S1175" s="165" t="s">
        <v>1377</v>
      </c>
      <c r="T1175" s="164" t="s">
        <v>1378</v>
      </c>
      <c r="U1175" s="16" t="str">
        <f t="shared" si="234"/>
        <v>283304</v>
      </c>
      <c r="V1175" s="174">
        <v>19</v>
      </c>
      <c r="W1175" s="175">
        <v>19</v>
      </c>
      <c r="X1175" s="264" t="str">
        <f t="shared" si="235"/>
        <v>Deferred Income Tax - non-utility &amp; Oregon</v>
      </c>
    </row>
    <row r="1176" spans="12:24" x14ac:dyDescent="0.25">
      <c r="L1176" s="150" t="s">
        <v>1345</v>
      </c>
      <c r="M1176" s="59">
        <f t="shared" si="233"/>
        <v>19</v>
      </c>
      <c r="N1176" s="59">
        <f t="shared" si="231"/>
        <v>19</v>
      </c>
      <c r="O1176" s="59"/>
      <c r="P1176" s="59">
        <f t="shared" si="232"/>
        <v>19</v>
      </c>
      <c r="Q1176" s="151" t="str">
        <f>VLOOKUP(L1176,'SAP Data'!$A$7:$B$1304,2,FALSE)</f>
        <v>DEF INC TAX-UTIL-REV</v>
      </c>
      <c r="S1176" s="165" t="s">
        <v>1380</v>
      </c>
      <c r="T1176" s="164" t="s">
        <v>1381</v>
      </c>
      <c r="U1176" s="16" t="str">
        <f t="shared" si="234"/>
        <v>283305</v>
      </c>
      <c r="V1176" s="174">
        <v>19</v>
      </c>
      <c r="W1176" s="175">
        <v>19</v>
      </c>
      <c r="X1176" s="264" t="str">
        <f t="shared" si="235"/>
        <v>Deferred Income Tax - non-utility &amp; Oregon</v>
      </c>
    </row>
    <row r="1177" spans="12:24" x14ac:dyDescent="0.25">
      <c r="L1177" s="150" t="s">
        <v>1347</v>
      </c>
      <c r="M1177" s="59">
        <f t="shared" si="233"/>
        <v>19</v>
      </c>
      <c r="N1177" s="59">
        <f t="shared" si="231"/>
        <v>19</v>
      </c>
      <c r="O1177" s="59"/>
      <c r="P1177" s="59">
        <f t="shared" si="232"/>
        <v>19</v>
      </c>
      <c r="Q1177" s="151" t="str">
        <f>VLOOKUP(L1177,'SAP Data'!$A$7:$B$1304,2,FALSE)</f>
        <v>DEF INC TAX-NON UTIL</v>
      </c>
      <c r="S1177" s="165" t="s">
        <v>1383</v>
      </c>
      <c r="T1177" s="164" t="s">
        <v>1384</v>
      </c>
      <c r="U1177" s="16" t="str">
        <f t="shared" si="234"/>
        <v>283306</v>
      </c>
      <c r="V1177" s="174">
        <v>19</v>
      </c>
      <c r="W1177" s="175">
        <v>19</v>
      </c>
      <c r="X1177" s="264" t="str">
        <f t="shared" si="235"/>
        <v>Deferred Income Tax - non-utility &amp; Oregon</v>
      </c>
    </row>
    <row r="1178" spans="12:24" x14ac:dyDescent="0.25">
      <c r="L1178" s="150" t="s">
        <v>1350</v>
      </c>
      <c r="M1178" s="59">
        <f t="shared" si="233"/>
        <v>19</v>
      </c>
      <c r="N1178" s="59">
        <f t="shared" si="231"/>
        <v>19</v>
      </c>
      <c r="O1178" s="59"/>
      <c r="P1178" s="59">
        <f t="shared" si="232"/>
        <v>19</v>
      </c>
      <c r="Q1178" s="151" t="str">
        <f>VLOOKUP(L1178,'SAP Data'!$A$7:$B$1304,2,FALSE)</f>
        <v>DEF INC TAX-NON UTIL</v>
      </c>
      <c r="S1178" s="165" t="s">
        <v>1386</v>
      </c>
      <c r="T1178" s="164" t="s">
        <v>1387</v>
      </c>
      <c r="U1178" s="16" t="str">
        <f t="shared" si="234"/>
        <v>283307</v>
      </c>
      <c r="V1178" s="174">
        <v>19</v>
      </c>
      <c r="W1178" s="175">
        <v>19</v>
      </c>
      <c r="X1178" s="264" t="str">
        <f t="shared" si="235"/>
        <v>Deferred Income Tax - non-utility &amp; Oregon</v>
      </c>
    </row>
    <row r="1179" spans="12:24" x14ac:dyDescent="0.25">
      <c r="L1179" s="150" t="s">
        <v>3672</v>
      </c>
      <c r="M1179" s="59">
        <f t="shared" si="233"/>
        <v>9</v>
      </c>
      <c r="N1179" s="59">
        <f>IFERROR(M1179,"ADD")</f>
        <v>9</v>
      </c>
      <c r="O1179" s="59"/>
      <c r="P1179" s="59">
        <f>IF(O1179&gt;0,O1179,N1179)</f>
        <v>9</v>
      </c>
      <c r="Q1179" s="151" t="str">
        <f>VLOOKUP(L1179,'SAP Data'!$A$7:$B$1304,2,FALSE)</f>
        <v>DEF INC TAX-NMIS FED</v>
      </c>
      <c r="S1179" s="165" t="s">
        <v>2918</v>
      </c>
      <c r="T1179" s="164">
        <v>500183</v>
      </c>
      <c r="U1179" s="16" t="str">
        <f t="shared" si="234"/>
        <v/>
      </c>
      <c r="V1179" s="174" t="s">
        <v>3741</v>
      </c>
      <c r="W1179" s="175" t="s">
        <v>3741</v>
      </c>
      <c r="X1179" s="264" t="e">
        <f t="shared" si="235"/>
        <v>#N/A</v>
      </c>
    </row>
    <row r="1180" spans="12:24" x14ac:dyDescent="0.25">
      <c r="L1180" s="150" t="s">
        <v>3673</v>
      </c>
      <c r="M1180" s="59">
        <f t="shared" si="233"/>
        <v>9</v>
      </c>
      <c r="N1180" s="59">
        <f>IFERROR(M1180,"ADD")</f>
        <v>9</v>
      </c>
      <c r="O1180" s="59"/>
      <c r="P1180" s="59">
        <f>IF(O1180&gt;0,O1180,N1180)</f>
        <v>9</v>
      </c>
      <c r="Q1180" s="151" t="str">
        <f>VLOOKUP(L1180,'SAP Data'!$A$7:$B$1304,2,FALSE)</f>
        <v>DEF INC TAX-NMIS STA</v>
      </c>
      <c r="S1180" s="165" t="s">
        <v>2920</v>
      </c>
      <c r="T1180" s="164">
        <v>5001100</v>
      </c>
      <c r="U1180" s="16" t="str">
        <f t="shared" si="234"/>
        <v/>
      </c>
      <c r="V1180" s="174" t="s">
        <v>3741</v>
      </c>
      <c r="W1180" s="175" t="s">
        <v>3741</v>
      </c>
      <c r="X1180" s="264" t="e">
        <f t="shared" si="235"/>
        <v>#N/A</v>
      </c>
    </row>
    <row r="1181" spans="12:24" x14ac:dyDescent="0.25">
      <c r="L1181" s="150" t="s">
        <v>3674</v>
      </c>
      <c r="M1181" s="59">
        <f t="shared" si="233"/>
        <v>9</v>
      </c>
      <c r="N1181" s="59">
        <f>IFERROR(M1181,"ADD")</f>
        <v>9</v>
      </c>
      <c r="O1181" s="59"/>
      <c r="P1181" s="59">
        <f>IF(O1181&gt;0,O1181,N1181)</f>
        <v>9</v>
      </c>
      <c r="Q1181" s="151" t="str">
        <f>VLOOKUP(L1181,'SAP Data'!$A$7:$B$1304,2,FALSE)</f>
        <v>DEF INC TAX-NM A FED</v>
      </c>
      <c r="S1181" s="165" t="s">
        <v>1272</v>
      </c>
      <c r="T1181" s="164" t="s">
        <v>1389</v>
      </c>
      <c r="U1181" s="16" t="str">
        <f t="shared" si="234"/>
        <v>254001</v>
      </c>
      <c r="V1181" s="174">
        <v>29</v>
      </c>
      <c r="W1181" s="175">
        <v>100</v>
      </c>
      <c r="X1181" s="264">
        <f t="shared" si="235"/>
        <v>0</v>
      </c>
    </row>
    <row r="1182" spans="12:24" x14ac:dyDescent="0.25">
      <c r="L1182" s="150" t="s">
        <v>3675</v>
      </c>
      <c r="M1182" s="59">
        <f t="shared" si="233"/>
        <v>9</v>
      </c>
      <c r="N1182" s="59">
        <f>IFERROR(M1182,"ADD")</f>
        <v>9</v>
      </c>
      <c r="O1182" s="59"/>
      <c r="P1182" s="59">
        <f>IF(O1182&gt;0,O1182,N1182)</f>
        <v>9</v>
      </c>
      <c r="Q1182" s="151" t="str">
        <f>VLOOKUP(L1182,'SAP Data'!$A$7:$B$1304,2,FALSE)</f>
        <v>DEF INC TAX-NMIS STA</v>
      </c>
      <c r="S1182" s="165" t="s">
        <v>1391</v>
      </c>
      <c r="T1182" s="164" t="s">
        <v>1392</v>
      </c>
      <c r="U1182" s="16" t="str">
        <f t="shared" si="234"/>
        <v>254002</v>
      </c>
      <c r="V1182" s="174">
        <v>16</v>
      </c>
      <c r="W1182" s="175">
        <v>16</v>
      </c>
      <c r="X1182" s="264" t="str">
        <f t="shared" si="235"/>
        <v>Construction Work In Process</v>
      </c>
    </row>
    <row r="1183" spans="12:24" x14ac:dyDescent="0.25">
      <c r="L1183" s="150" t="s">
        <v>1352</v>
      </c>
      <c r="M1183" s="59">
        <f t="shared" si="233"/>
        <v>9</v>
      </c>
      <c r="N1183" s="59">
        <f t="shared" si="231"/>
        <v>9</v>
      </c>
      <c r="O1183" s="59"/>
      <c r="P1183" s="59">
        <f t="shared" si="232"/>
        <v>9</v>
      </c>
      <c r="Q1183" s="151" t="str">
        <f>VLOOKUP(L1183,'SAP Data'!$A$7:$B$1304,2,FALSE)</f>
        <v>DEF INC TAX-UTIL-DEP</v>
      </c>
      <c r="S1183" s="165" t="s">
        <v>1394</v>
      </c>
      <c r="T1183" s="164" t="s">
        <v>1395</v>
      </c>
      <c r="U1183" s="16" t="str">
        <f t="shared" si="234"/>
        <v>254100</v>
      </c>
      <c r="V1183" s="174">
        <v>9</v>
      </c>
      <c r="W1183" s="175">
        <v>9</v>
      </c>
      <c r="X1183" s="264" t="str">
        <f t="shared" si="235"/>
        <v>Deferred Income Taxes</v>
      </c>
    </row>
    <row r="1184" spans="12:24" x14ac:dyDescent="0.25">
      <c r="L1184" s="150" t="s">
        <v>1355</v>
      </c>
      <c r="M1184" s="59">
        <f t="shared" si="233"/>
        <v>9</v>
      </c>
      <c r="N1184" s="59">
        <f t="shared" si="231"/>
        <v>9</v>
      </c>
      <c r="O1184" s="59"/>
      <c r="P1184" s="59">
        <f t="shared" si="232"/>
        <v>9</v>
      </c>
      <c r="Q1184" s="151" t="str">
        <f>VLOOKUP(L1184,'SAP Data'!$A$7:$B$1304,2,FALSE)</f>
        <v>DEF INC TAX-UTIL-DEP</v>
      </c>
      <c r="S1184" s="165" t="s">
        <v>1397</v>
      </c>
      <c r="T1184" s="164" t="s">
        <v>1398</v>
      </c>
      <c r="U1184" s="16" t="str">
        <f t="shared" si="234"/>
        <v>254105</v>
      </c>
      <c r="V1184" s="174">
        <v>19</v>
      </c>
      <c r="W1184" s="175">
        <v>9</v>
      </c>
      <c r="X1184" s="264" t="str">
        <f t="shared" si="235"/>
        <v>Deferred Income Tax - non-utility &amp; Oregon</v>
      </c>
    </row>
    <row r="1185" spans="12:24" x14ac:dyDescent="0.25">
      <c r="L1185" s="150" t="s">
        <v>1357</v>
      </c>
      <c r="M1185" s="59">
        <f t="shared" si="233"/>
        <v>9</v>
      </c>
      <c r="N1185" s="59">
        <f t="shared" si="231"/>
        <v>9</v>
      </c>
      <c r="O1185" s="59"/>
      <c r="P1185" s="59">
        <f t="shared" si="232"/>
        <v>9</v>
      </c>
      <c r="Q1185" s="151" t="str">
        <f>VLOOKUP(L1185,'SAP Data'!$A$7:$B$1304,2,FALSE)</f>
        <v>DEF INC TAX-UTIL-OTH</v>
      </c>
      <c r="S1185" s="165" t="s">
        <v>1400</v>
      </c>
      <c r="T1185" s="164" t="s">
        <v>1401</v>
      </c>
      <c r="U1185" s="16" t="str">
        <f t="shared" si="234"/>
        <v>254110</v>
      </c>
      <c r="V1185" s="174">
        <v>9</v>
      </c>
      <c r="W1185" s="175">
        <v>9</v>
      </c>
      <c r="X1185" s="264" t="str">
        <f t="shared" si="235"/>
        <v>Deferred Income Taxes</v>
      </c>
    </row>
    <row r="1186" spans="12:24" x14ac:dyDescent="0.25">
      <c r="L1186" s="150" t="s">
        <v>1360</v>
      </c>
      <c r="M1186" s="59">
        <f t="shared" si="233"/>
        <v>19</v>
      </c>
      <c r="N1186" s="59">
        <f t="shared" si="231"/>
        <v>19</v>
      </c>
      <c r="O1186" s="59"/>
      <c r="P1186" s="59">
        <f t="shared" si="232"/>
        <v>19</v>
      </c>
      <c r="Q1186" s="151" t="str">
        <f>VLOOKUP(L1186,'SAP Data'!$A$7:$B$1304,2,FALSE)</f>
        <v>DEF INC TAX-UTIL-OTH</v>
      </c>
      <c r="S1186" s="165" t="s">
        <v>1403</v>
      </c>
      <c r="T1186" s="164" t="s">
        <v>1404</v>
      </c>
      <c r="U1186" s="16" t="str">
        <f t="shared" si="234"/>
        <v>254115</v>
      </c>
      <c r="V1186" s="174">
        <v>19</v>
      </c>
      <c r="W1186" s="175">
        <v>9</v>
      </c>
      <c r="X1186" s="264" t="str">
        <f t="shared" si="235"/>
        <v>Deferred Income Tax - non-utility &amp; Oregon</v>
      </c>
    </row>
    <row r="1187" spans="12:24" x14ac:dyDescent="0.25">
      <c r="L1187" s="150" t="s">
        <v>1362</v>
      </c>
      <c r="M1187" s="59">
        <f t="shared" si="233"/>
        <v>19</v>
      </c>
      <c r="N1187" s="59">
        <f t="shared" si="231"/>
        <v>19</v>
      </c>
      <c r="O1187" s="59"/>
      <c r="P1187" s="59">
        <f t="shared" si="232"/>
        <v>19</v>
      </c>
      <c r="Q1187" s="151" t="str">
        <f>VLOOKUP(L1187,'SAP Data'!$A$7:$B$1304,2,FALSE)</f>
        <v>DEF INC TAX-STOR DEP</v>
      </c>
      <c r="S1187" s="165" t="s">
        <v>1406</v>
      </c>
      <c r="T1187" s="164" t="s">
        <v>1407</v>
      </c>
      <c r="U1187" s="16" t="str">
        <f t="shared" si="234"/>
        <v>254120</v>
      </c>
      <c r="V1187" s="174">
        <v>19</v>
      </c>
      <c r="W1187" s="175">
        <v>9</v>
      </c>
      <c r="X1187" s="264" t="str">
        <f t="shared" si="235"/>
        <v>Deferred Income Tax - non-utility &amp; Oregon</v>
      </c>
    </row>
    <row r="1188" spans="12:24" x14ac:dyDescent="0.25">
      <c r="L1188" s="150" t="s">
        <v>1365</v>
      </c>
      <c r="M1188" s="59">
        <f t="shared" si="233"/>
        <v>19</v>
      </c>
      <c r="N1188" s="59">
        <f t="shared" si="231"/>
        <v>19</v>
      </c>
      <c r="O1188" s="59"/>
      <c r="P1188" s="59">
        <f t="shared" si="232"/>
        <v>19</v>
      </c>
      <c r="Q1188" s="151" t="str">
        <f>VLOOKUP(L1188,'SAP Data'!$A$7:$B$1304,2,FALSE)</f>
        <v>DEF INC TAX-STOR DEP</v>
      </c>
      <c r="S1188" s="165" t="s">
        <v>1409</v>
      </c>
      <c r="T1188" s="164" t="s">
        <v>1410</v>
      </c>
      <c r="U1188" s="16" t="str">
        <f t="shared" si="234"/>
        <v>254125</v>
      </c>
      <c r="V1188" s="174">
        <v>19</v>
      </c>
      <c r="W1188" s="175">
        <v>9</v>
      </c>
      <c r="X1188" s="264" t="str">
        <f t="shared" si="235"/>
        <v>Deferred Income Tax - non-utility &amp; Oregon</v>
      </c>
    </row>
    <row r="1189" spans="12:24" x14ac:dyDescent="0.25">
      <c r="L1189" s="150" t="s">
        <v>1367</v>
      </c>
      <c r="M1189" s="59">
        <f t="shared" si="233"/>
        <v>19</v>
      </c>
      <c r="N1189" s="59">
        <f t="shared" si="231"/>
        <v>19</v>
      </c>
      <c r="O1189" s="59"/>
      <c r="P1189" s="59">
        <f t="shared" si="232"/>
        <v>19</v>
      </c>
      <c r="Q1189" s="151" t="str">
        <f>VLOOKUP(L1189,'SAP Data'!$A$7:$B$1304,2,FALSE)</f>
        <v>DEF INC TAX- OCI FED</v>
      </c>
      <c r="S1189" s="165" t="s">
        <v>1412</v>
      </c>
      <c r="T1189" s="164" t="s">
        <v>1413</v>
      </c>
      <c r="U1189" s="16" t="str">
        <f t="shared" si="234"/>
        <v>254130</v>
      </c>
      <c r="V1189" s="174">
        <v>19</v>
      </c>
      <c r="W1189" s="175">
        <v>9</v>
      </c>
      <c r="X1189" s="264" t="str">
        <f t="shared" si="235"/>
        <v>Deferred Income Tax - non-utility &amp; Oregon</v>
      </c>
    </row>
    <row r="1190" spans="12:24" x14ac:dyDescent="0.25">
      <c r="L1190" s="150" t="s">
        <v>1370</v>
      </c>
      <c r="M1190" s="59">
        <f t="shared" si="233"/>
        <v>19</v>
      </c>
      <c r="N1190" s="59">
        <f t="shared" si="231"/>
        <v>19</v>
      </c>
      <c r="O1190" s="59"/>
      <c r="P1190" s="59">
        <f t="shared" si="232"/>
        <v>19</v>
      </c>
      <c r="Q1190" s="151" t="str">
        <f>VLOOKUP(L1190,'SAP Data'!$A$7:$B$1304,2,FALSE)</f>
        <v>DEF INC TAX- OCI ST</v>
      </c>
      <c r="S1190" s="165" t="s">
        <v>1415</v>
      </c>
      <c r="T1190" s="164" t="s">
        <v>1416</v>
      </c>
      <c r="U1190" s="16" t="str">
        <f t="shared" si="234"/>
        <v>254311</v>
      </c>
      <c r="V1190" s="174">
        <v>23</v>
      </c>
      <c r="W1190" s="175">
        <v>23</v>
      </c>
      <c r="X1190" s="264" t="str">
        <f t="shared" si="235"/>
        <v>Other Deferred Debits</v>
      </c>
    </row>
    <row r="1191" spans="12:24" x14ac:dyDescent="0.25">
      <c r="L1191" s="150" t="s">
        <v>1373</v>
      </c>
      <c r="M1191" s="59">
        <f t="shared" si="233"/>
        <v>19</v>
      </c>
      <c r="N1191" s="59">
        <f t="shared" si="231"/>
        <v>19</v>
      </c>
      <c r="O1191" s="59"/>
      <c r="P1191" s="59">
        <f t="shared" si="232"/>
        <v>19</v>
      </c>
      <c r="Q1191" s="151" t="str">
        <f>VLOOKUP(L1191,'SAP Data'!$A$7:$B$1304,2,FALSE)</f>
        <v>DEF ORE TAX-KB</v>
      </c>
      <c r="S1191" s="165" t="s">
        <v>3689</v>
      </c>
      <c r="T1191" s="164" t="s">
        <v>3649</v>
      </c>
      <c r="U1191" s="16" t="str">
        <f t="shared" si="234"/>
        <v>254401</v>
      </c>
      <c r="V1191" s="174">
        <v>23</v>
      </c>
      <c r="W1191" s="175" t="s">
        <v>3741</v>
      </c>
      <c r="X1191" s="264" t="str">
        <f t="shared" si="235"/>
        <v>Other Deferred Debits</v>
      </c>
    </row>
    <row r="1192" spans="12:24" x14ac:dyDescent="0.25">
      <c r="L1192" s="150" t="s">
        <v>1376</v>
      </c>
      <c r="M1192" s="59">
        <f t="shared" si="233"/>
        <v>19</v>
      </c>
      <c r="N1192" s="59">
        <f t="shared" si="231"/>
        <v>19</v>
      </c>
      <c r="O1192" s="59"/>
      <c r="P1192" s="59">
        <f t="shared" si="232"/>
        <v>19</v>
      </c>
      <c r="Q1192" s="151" t="str">
        <f>VLOOKUP(L1192,'SAP Data'!$A$7:$B$1304,2,FALSE)</f>
        <v>DEF INC TAX FED - DB</v>
      </c>
      <c r="S1192" s="165" t="s">
        <v>1417</v>
      </c>
      <c r="T1192" s="164">
        <v>500189</v>
      </c>
      <c r="U1192" s="16" t="str">
        <f t="shared" si="234"/>
        <v/>
      </c>
      <c r="V1192" s="174" t="s">
        <v>3741</v>
      </c>
      <c r="W1192" s="175" t="s">
        <v>3741</v>
      </c>
      <c r="X1192" s="264" t="e">
        <f t="shared" si="235"/>
        <v>#N/A</v>
      </c>
    </row>
    <row r="1193" spans="12:24" x14ac:dyDescent="0.25">
      <c r="L1193" s="150" t="s">
        <v>1379</v>
      </c>
      <c r="M1193" s="59">
        <f t="shared" si="233"/>
        <v>19</v>
      </c>
      <c r="N1193" s="59">
        <f t="shared" si="231"/>
        <v>19</v>
      </c>
      <c r="O1193" s="59"/>
      <c r="P1193" s="59">
        <f t="shared" si="232"/>
        <v>19</v>
      </c>
      <c r="Q1193" s="151" t="str">
        <f>VLOOKUP(L1193,'SAP Data'!$A$7:$B$1304,2,FALSE)</f>
        <v>DEF ORE TAX-INV GEN</v>
      </c>
      <c r="S1193" s="165" t="s">
        <v>1419</v>
      </c>
      <c r="T1193" s="164" t="s">
        <v>1420</v>
      </c>
      <c r="U1193" s="16" t="str">
        <f t="shared" si="234"/>
        <v>108100</v>
      </c>
      <c r="V1193" s="174">
        <v>8</v>
      </c>
      <c r="W1193" s="175">
        <v>8</v>
      </c>
      <c r="X1193" s="264" t="str">
        <f t="shared" si="235"/>
        <v>Accumulated Depreciation</v>
      </c>
    </row>
    <row r="1194" spans="12:24" x14ac:dyDescent="0.25">
      <c r="L1194" s="150" t="s">
        <v>1382</v>
      </c>
      <c r="M1194" s="59">
        <f t="shared" si="233"/>
        <v>19</v>
      </c>
      <c r="N1194" s="59">
        <f t="shared" si="231"/>
        <v>19</v>
      </c>
      <c r="O1194" s="59"/>
      <c r="P1194" s="59">
        <f t="shared" si="232"/>
        <v>19</v>
      </c>
      <c r="Q1194" s="151" t="str">
        <f>VLOOKUP(L1194,'SAP Data'!$A$7:$B$1304,2,FALSE)</f>
        <v>DEF INC TAX FED - FA</v>
      </c>
      <c r="S1194" s="165" t="s">
        <v>1417</v>
      </c>
      <c r="T1194" s="164" t="s">
        <v>1422</v>
      </c>
      <c r="U1194" s="16" t="str">
        <f t="shared" si="234"/>
        <v>108102</v>
      </c>
      <c r="V1194" s="174">
        <v>8</v>
      </c>
      <c r="W1194" s="175">
        <v>8</v>
      </c>
      <c r="X1194" s="264" t="str">
        <f t="shared" si="235"/>
        <v>Accumulated Depreciation</v>
      </c>
    </row>
    <row r="1195" spans="12:24" x14ac:dyDescent="0.25">
      <c r="L1195" s="150" t="s">
        <v>1385</v>
      </c>
      <c r="M1195" s="59">
        <f t="shared" si="233"/>
        <v>19</v>
      </c>
      <c r="N1195" s="59">
        <f t="shared" si="231"/>
        <v>19</v>
      </c>
      <c r="O1195" s="59"/>
      <c r="P1195" s="59">
        <f t="shared" si="232"/>
        <v>19</v>
      </c>
      <c r="Q1195" s="151" t="str">
        <f>VLOOKUP(L1195,'SAP Data'!$A$7:$B$1304,2,FALSE)</f>
        <v>DEF INC TAX STATE -</v>
      </c>
      <c r="S1195" s="165" t="s">
        <v>3646</v>
      </c>
      <c r="T1195" s="164" t="s">
        <v>3647</v>
      </c>
      <c r="U1195" s="16" t="str">
        <f t="shared" si="234"/>
        <v>108103</v>
      </c>
      <c r="V1195" s="174">
        <v>17</v>
      </c>
      <c r="W1195" s="175" t="s">
        <v>3741</v>
      </c>
      <c r="X1195" s="264" t="str">
        <f t="shared" si="235"/>
        <v>Non-Utility Property</v>
      </c>
    </row>
    <row r="1196" spans="12:24" x14ac:dyDescent="0.25">
      <c r="L1196" s="150" t="s">
        <v>2919</v>
      </c>
      <c r="M1196" s="59" t="e">
        <f t="shared" si="233"/>
        <v>#N/A</v>
      </c>
      <c r="N1196" s="59" t="str">
        <f t="shared" si="231"/>
        <v>ADD</v>
      </c>
      <c r="O1196" s="59"/>
      <c r="P1196" s="59" t="str">
        <f t="shared" si="232"/>
        <v>ADD</v>
      </c>
      <c r="Q1196" s="151" t="str">
        <f>VLOOKUP(L1196,'SAP Data'!$A$7:$B$1304,2,FALSE)</f>
        <v>REGULATORY LIABILITY</v>
      </c>
      <c r="S1196" s="165" t="s">
        <v>1424</v>
      </c>
      <c r="T1196" s="164" t="s">
        <v>1425</v>
      </c>
      <c r="U1196" s="16" t="str">
        <f t="shared" si="234"/>
        <v>122100</v>
      </c>
      <c r="V1196" s="174">
        <v>18</v>
      </c>
      <c r="W1196" s="175">
        <v>18</v>
      </c>
      <c r="X1196" s="264" t="str">
        <f t="shared" si="235"/>
        <v>Accumulated Depreciation - non utility</v>
      </c>
    </row>
    <row r="1197" spans="12:24" x14ac:dyDescent="0.25">
      <c r="L1197" s="150" t="s">
        <v>3582</v>
      </c>
      <c r="M1197" s="59" t="e">
        <f t="shared" si="233"/>
        <v>#N/A</v>
      </c>
      <c r="N1197" s="59" t="str">
        <f t="shared" si="231"/>
        <v>ADD</v>
      </c>
      <c r="O1197" s="59"/>
      <c r="P1197" s="59" t="str">
        <f t="shared" si="232"/>
        <v>ADD</v>
      </c>
      <c r="Q1197" s="151" t="str">
        <f>VLOOKUP(L1197,'SAP Data'!$A$7:$B$1304,2,FALSE)</f>
        <v>REG LIAB - LT - OTHE</v>
      </c>
      <c r="S1197" s="165" t="s">
        <v>1424</v>
      </c>
      <c r="T1197" s="164" t="s">
        <v>1427</v>
      </c>
      <c r="U1197" s="16" t="str">
        <f t="shared" si="234"/>
        <v>122102</v>
      </c>
      <c r="V1197" s="174">
        <v>18</v>
      </c>
      <c r="W1197" s="175">
        <v>18</v>
      </c>
      <c r="X1197" s="264" t="str">
        <f t="shared" si="235"/>
        <v>Accumulated Depreciation - non utility</v>
      </c>
    </row>
    <row r="1198" spans="12:24" x14ac:dyDescent="0.25">
      <c r="L1198" s="150" t="s">
        <v>1388</v>
      </c>
      <c r="M1198" s="59">
        <f t="shared" si="233"/>
        <v>29</v>
      </c>
      <c r="N1198" s="59">
        <f t="shared" si="231"/>
        <v>29</v>
      </c>
      <c r="O1198" s="59"/>
      <c r="P1198" s="59">
        <f t="shared" si="232"/>
        <v>29</v>
      </c>
      <c r="Q1198" s="151" t="str">
        <f>VLOOKUP(L1198,'SAP Data'!$A$7:$B$1304,2,FALSE)</f>
        <v>LIABILITY CONS RECL</v>
      </c>
      <c r="S1198" s="165" t="s">
        <v>2922</v>
      </c>
      <c r="T1198" s="164">
        <v>500190</v>
      </c>
      <c r="U1198" s="16" t="str">
        <f t="shared" si="234"/>
        <v/>
      </c>
      <c r="V1198" s="174" t="s">
        <v>3741</v>
      </c>
      <c r="W1198" s="175" t="s">
        <v>3741</v>
      </c>
      <c r="X1198" s="264" t="e">
        <f t="shared" si="235"/>
        <v>#N/A</v>
      </c>
    </row>
    <row r="1199" spans="12:24" x14ac:dyDescent="0.25">
      <c r="L1199" s="150" t="s">
        <v>1390</v>
      </c>
      <c r="M1199" s="59">
        <f t="shared" si="233"/>
        <v>7</v>
      </c>
      <c r="N1199" s="59">
        <f t="shared" si="231"/>
        <v>7</v>
      </c>
      <c r="O1199" s="59"/>
      <c r="P1199" s="59">
        <f t="shared" si="232"/>
        <v>7</v>
      </c>
      <c r="Q1199" s="151" t="str">
        <f>VLOOKUP(L1199,'SAP Data'!$A$7:$B$1304,2,FALSE)</f>
        <v>N.Mist COH Reg. Liab</v>
      </c>
      <c r="S1199" s="165" t="s">
        <v>1429</v>
      </c>
      <c r="T1199" s="164" t="s">
        <v>1430</v>
      </c>
      <c r="U1199" s="16" t="str">
        <f t="shared" si="234"/>
        <v>254630</v>
      </c>
      <c r="V1199" s="174">
        <v>23</v>
      </c>
      <c r="W1199" s="175">
        <v>101</v>
      </c>
      <c r="X1199" s="264" t="str">
        <f t="shared" si="235"/>
        <v>Other Deferred Debits</v>
      </c>
    </row>
    <row r="1200" spans="12:24" x14ac:dyDescent="0.25">
      <c r="L1200" s="184" t="s">
        <v>3850</v>
      </c>
      <c r="M1200" s="59">
        <f t="shared" si="233"/>
        <v>7</v>
      </c>
      <c r="N1200" s="59">
        <f t="shared" ref="N1200" si="236">IFERROR(M1200,"ADD")</f>
        <v>7</v>
      </c>
      <c r="O1200" s="59"/>
      <c r="P1200" s="59">
        <f t="shared" ref="P1200" si="237">IF(O1200&gt;0,O1200,N1200)</f>
        <v>7</v>
      </c>
      <c r="Q1200" s="151" t="str">
        <f>VLOOKUP(L1200,'SAP Data'!$A$7:$B$1304,2,FALSE)</f>
        <v>DEFER NMIST EXPA CR</v>
      </c>
      <c r="S1200" s="165" t="s">
        <v>1429</v>
      </c>
      <c r="T1200" s="164" t="s">
        <v>1432</v>
      </c>
      <c r="U1200" s="16" t="str">
        <f t="shared" si="234"/>
        <v>254635</v>
      </c>
      <c r="V1200" s="174">
        <v>23</v>
      </c>
      <c r="W1200" s="175">
        <v>101</v>
      </c>
      <c r="X1200" s="264" t="str">
        <f t="shared" si="235"/>
        <v>Other Deferred Debits</v>
      </c>
    </row>
    <row r="1201" spans="12:24" x14ac:dyDescent="0.25">
      <c r="L1201" s="150" t="s">
        <v>1393</v>
      </c>
      <c r="M1201" s="59">
        <f t="shared" si="233"/>
        <v>9</v>
      </c>
      <c r="N1201" s="59">
        <f t="shared" si="231"/>
        <v>9</v>
      </c>
      <c r="O1201" s="59"/>
      <c r="P1201" s="59">
        <f t="shared" si="232"/>
        <v>9</v>
      </c>
      <c r="Q1201" s="151" t="str">
        <f>VLOOKUP(L1201,'SAP Data'!$A$7:$B$1304,2,FALSE)</f>
        <v>Tax - EDIT -Plant LT</v>
      </c>
      <c r="S1201" s="165" t="s">
        <v>1434</v>
      </c>
      <c r="T1201" s="164" t="s">
        <v>1435</v>
      </c>
      <c r="U1201" s="16" t="str">
        <f t="shared" si="234"/>
        <v>254637</v>
      </c>
      <c r="V1201" s="174">
        <v>23</v>
      </c>
      <c r="W1201" s="175">
        <v>101</v>
      </c>
      <c r="X1201" s="264" t="str">
        <f t="shared" si="235"/>
        <v>Other Deferred Debits</v>
      </c>
    </row>
    <row r="1202" spans="12:24" x14ac:dyDescent="0.25">
      <c r="L1202" s="184" t="s">
        <v>3851</v>
      </c>
      <c r="M1202" s="59">
        <f t="shared" si="233"/>
        <v>23</v>
      </c>
      <c r="N1202" s="59">
        <f t="shared" ref="N1202:N1203" si="238">IFERROR(M1202,"ADD")</f>
        <v>23</v>
      </c>
      <c r="O1202" s="59"/>
      <c r="P1202" s="59">
        <f t="shared" ref="P1202:P1203" si="239">IF(O1202&gt;0,O1202,N1202)</f>
        <v>23</v>
      </c>
      <c r="Q1202" s="151" t="str">
        <f>VLOOKUP(L1202,'SAP Data'!$A$7:$B$1304,2,FALSE)</f>
        <v>REG LIAB-TAX-EDIT-PL</v>
      </c>
      <c r="S1202" s="165" t="s">
        <v>2924</v>
      </c>
      <c r="T1202" s="164">
        <v>500191</v>
      </c>
      <c r="U1202" s="16" t="str">
        <f t="shared" si="234"/>
        <v/>
      </c>
      <c r="V1202" s="174" t="s">
        <v>3741</v>
      </c>
      <c r="W1202" s="175" t="s">
        <v>3741</v>
      </c>
      <c r="X1202" s="264" t="e">
        <f t="shared" si="235"/>
        <v>#N/A</v>
      </c>
    </row>
    <row r="1203" spans="12:24" x14ac:dyDescent="0.25">
      <c r="L1203" s="184" t="s">
        <v>3852</v>
      </c>
      <c r="M1203" s="59">
        <f t="shared" si="233"/>
        <v>23</v>
      </c>
      <c r="N1203" s="59">
        <f t="shared" si="238"/>
        <v>23</v>
      </c>
      <c r="O1203" s="59"/>
      <c r="P1203" s="59">
        <f t="shared" si="239"/>
        <v>23</v>
      </c>
      <c r="Q1203" s="151" t="str">
        <f>VLOOKUP(L1203,'SAP Data'!$A$7:$B$1304,2,FALSE)</f>
        <v>REG LIAB-TAX-EDIT-GR</v>
      </c>
      <c r="S1203" s="165" t="s">
        <v>1437</v>
      </c>
      <c r="T1203" s="164" t="s">
        <v>1438</v>
      </c>
      <c r="U1203" s="16" t="str">
        <f t="shared" si="234"/>
        <v>252011</v>
      </c>
      <c r="V1203" s="174">
        <v>13</v>
      </c>
      <c r="W1203" s="175">
        <v>13</v>
      </c>
      <c r="X1203" s="264" t="str">
        <f t="shared" si="235"/>
        <v>Contributions in Aid of Construction</v>
      </c>
    </row>
    <row r="1204" spans="12:24" x14ac:dyDescent="0.25">
      <c r="L1204" s="150" t="s">
        <v>1396</v>
      </c>
      <c r="M1204" s="59">
        <f t="shared" si="233"/>
        <v>19</v>
      </c>
      <c r="N1204" s="59">
        <f t="shared" si="231"/>
        <v>19</v>
      </c>
      <c r="O1204" s="59"/>
      <c r="P1204" s="59">
        <f t="shared" si="232"/>
        <v>19</v>
      </c>
      <c r="Q1204" s="151" t="str">
        <f>VLOOKUP(L1204,'SAP Data'!$A$7:$B$1304,2,FALSE)</f>
        <v>Tax - EDIT -Other LT</v>
      </c>
      <c r="S1204" s="165" t="s">
        <v>1437</v>
      </c>
      <c r="T1204" s="164" t="s">
        <v>1440</v>
      </c>
      <c r="U1204" s="16" t="str">
        <f t="shared" si="234"/>
        <v>252012</v>
      </c>
      <c r="V1204" s="174">
        <v>13</v>
      </c>
      <c r="W1204" s="175">
        <v>13</v>
      </c>
      <c r="X1204" s="264" t="str">
        <f t="shared" si="235"/>
        <v>Contributions in Aid of Construction</v>
      </c>
    </row>
    <row r="1205" spans="12:24" x14ac:dyDescent="0.25">
      <c r="L1205" s="150" t="s">
        <v>1399</v>
      </c>
      <c r="M1205" s="59">
        <f t="shared" si="233"/>
        <v>9</v>
      </c>
      <c r="N1205" s="59">
        <f t="shared" si="231"/>
        <v>9</v>
      </c>
      <c r="O1205" s="59"/>
      <c r="P1205" s="59">
        <f t="shared" si="232"/>
        <v>9</v>
      </c>
      <c r="Q1205" s="151" t="str">
        <f>VLOOKUP(L1205,'SAP Data'!$A$7:$B$1304,2,FALSE)</f>
        <v>Tax -EDIT-Gas Res LT</v>
      </c>
      <c r="S1205" s="165" t="s">
        <v>1442</v>
      </c>
      <c r="T1205" s="164" t="s">
        <v>1443</v>
      </c>
      <c r="U1205" s="16" t="str">
        <f t="shared" si="234"/>
        <v>252013</v>
      </c>
      <c r="V1205" s="174">
        <v>13</v>
      </c>
      <c r="W1205" s="175">
        <v>13</v>
      </c>
      <c r="X1205" s="264" t="str">
        <f t="shared" si="235"/>
        <v>Contributions in Aid of Construction</v>
      </c>
    </row>
    <row r="1206" spans="12:24" x14ac:dyDescent="0.25">
      <c r="L1206" s="150" t="s">
        <v>1402</v>
      </c>
      <c r="M1206" s="59">
        <f t="shared" si="233"/>
        <v>19</v>
      </c>
      <c r="N1206" s="59">
        <f t="shared" si="231"/>
        <v>19</v>
      </c>
      <c r="O1206" s="59"/>
      <c r="P1206" s="59">
        <f t="shared" si="232"/>
        <v>19</v>
      </c>
      <c r="Q1206" s="151" t="str">
        <f>VLOOKUP(L1206,'SAP Data'!$A$7:$B$1304,2,FALSE)</f>
        <v>Tx Rfrm Df-OR ROO-LT</v>
      </c>
      <c r="S1206" s="165" t="s">
        <v>1442</v>
      </c>
      <c r="T1206" s="164" t="s">
        <v>1445</v>
      </c>
      <c r="U1206" s="16" t="str">
        <f t="shared" si="234"/>
        <v>252014</v>
      </c>
      <c r="V1206" s="174">
        <v>13</v>
      </c>
      <c r="W1206" s="175">
        <v>13</v>
      </c>
      <c r="X1206" s="264" t="str">
        <f t="shared" si="235"/>
        <v>Contributions in Aid of Construction</v>
      </c>
    </row>
    <row r="1207" spans="12:24" x14ac:dyDescent="0.25">
      <c r="L1207" s="150" t="s">
        <v>1405</v>
      </c>
      <c r="M1207" s="59">
        <f t="shared" si="233"/>
        <v>19</v>
      </c>
      <c r="N1207" s="59">
        <f t="shared" si="231"/>
        <v>19</v>
      </c>
      <c r="O1207" s="59"/>
      <c r="P1207" s="59">
        <f t="shared" si="232"/>
        <v>19</v>
      </c>
      <c r="Q1207" s="151" t="str">
        <f>VLOOKUP(L1207,'SAP Data'!$A$7:$B$1304,2,FALSE)</f>
        <v>Tx Rfrm Df-WA ROO-LT</v>
      </c>
      <c r="S1207" s="165" t="s">
        <v>1447</v>
      </c>
      <c r="T1207" s="164" t="s">
        <v>1448</v>
      </c>
      <c r="U1207" s="16" t="str">
        <f t="shared" si="234"/>
        <v>252021</v>
      </c>
      <c r="V1207" s="174">
        <v>13</v>
      </c>
      <c r="W1207" s="175">
        <v>13</v>
      </c>
      <c r="X1207" s="264" t="str">
        <f t="shared" si="235"/>
        <v>Contributions in Aid of Construction</v>
      </c>
    </row>
    <row r="1208" spans="12:24" x14ac:dyDescent="0.25">
      <c r="L1208" s="184" t="s">
        <v>3853</v>
      </c>
      <c r="M1208" s="59">
        <f t="shared" si="233"/>
        <v>19</v>
      </c>
      <c r="N1208" s="59">
        <f t="shared" ref="N1208" si="240">IFERROR(M1208,"ADD")</f>
        <v>19</v>
      </c>
      <c r="O1208" s="59"/>
      <c r="P1208" s="59">
        <f t="shared" ref="P1208" si="241">IF(O1208&gt;0,O1208,N1208)</f>
        <v>19</v>
      </c>
      <c r="Q1208" s="151" t="str">
        <f>VLOOKUP(L1208,'SAP Data'!$A$7:$B$1304,2,FALSE)</f>
        <v>WA INTERIM PER TAX A</v>
      </c>
      <c r="S1208" s="165" t="s">
        <v>1447</v>
      </c>
      <c r="T1208" s="164" t="s">
        <v>1450</v>
      </c>
      <c r="U1208" s="16" t="str">
        <f t="shared" si="234"/>
        <v>252022</v>
      </c>
      <c r="V1208" s="174">
        <v>13</v>
      </c>
      <c r="W1208" s="175">
        <v>13</v>
      </c>
      <c r="X1208" s="264" t="str">
        <f t="shared" si="235"/>
        <v>Contributions in Aid of Construction</v>
      </c>
    </row>
    <row r="1209" spans="12:24" x14ac:dyDescent="0.25">
      <c r="L1209" s="150" t="s">
        <v>1408</v>
      </c>
      <c r="M1209" s="59">
        <f t="shared" si="233"/>
        <v>19</v>
      </c>
      <c r="N1209" s="59">
        <f t="shared" si="231"/>
        <v>19</v>
      </c>
      <c r="O1209" s="59"/>
      <c r="P1209" s="59">
        <f t="shared" si="232"/>
        <v>19</v>
      </c>
      <c r="Q1209" s="151" t="str">
        <f>VLOOKUP(L1209,'SAP Data'!$A$7:$B$1304,2,FALSE)</f>
        <v>Tx Rfrm Df-OR Rsv-LT</v>
      </c>
      <c r="S1209" s="165" t="s">
        <v>1452</v>
      </c>
      <c r="T1209" s="164" t="s">
        <v>1453</v>
      </c>
      <c r="U1209" s="16" t="str">
        <f t="shared" si="234"/>
        <v>252023</v>
      </c>
      <c r="V1209" s="174">
        <v>13</v>
      </c>
      <c r="W1209" s="175">
        <v>13</v>
      </c>
      <c r="X1209" s="264" t="str">
        <f t="shared" si="235"/>
        <v>Contributions in Aid of Construction</v>
      </c>
    </row>
    <row r="1210" spans="12:24" x14ac:dyDescent="0.25">
      <c r="L1210" s="150" t="s">
        <v>1411</v>
      </c>
      <c r="M1210" s="59">
        <f t="shared" si="233"/>
        <v>19</v>
      </c>
      <c r="N1210" s="59">
        <f t="shared" si="231"/>
        <v>19</v>
      </c>
      <c r="O1210" s="59"/>
      <c r="P1210" s="59">
        <f t="shared" si="232"/>
        <v>19</v>
      </c>
      <c r="Q1210" s="151" t="str">
        <f>VLOOKUP(L1210,'SAP Data'!$A$7:$B$1304,2,FALSE)</f>
        <v>Tx Rfrm Df-WA Rsv-LT</v>
      </c>
      <c r="S1210" s="165" t="s">
        <v>1455</v>
      </c>
      <c r="T1210" s="164" t="s">
        <v>1456</v>
      </c>
      <c r="U1210" s="16" t="str">
        <f t="shared" si="234"/>
        <v>252024</v>
      </c>
      <c r="V1210" s="174">
        <v>13</v>
      </c>
      <c r="W1210" s="175">
        <v>13</v>
      </c>
      <c r="X1210" s="264" t="str">
        <f t="shared" si="235"/>
        <v>Contributions in Aid of Construction</v>
      </c>
    </row>
    <row r="1211" spans="12:24" x14ac:dyDescent="0.25">
      <c r="L1211" s="150" t="s">
        <v>1414</v>
      </c>
      <c r="M1211" s="59">
        <f t="shared" si="233"/>
        <v>23</v>
      </c>
      <c r="N1211" s="59">
        <f t="shared" ref="N1211:N1275" si="242">IFERROR(M1211,"ADD")</f>
        <v>23</v>
      </c>
      <c r="O1211" s="59"/>
      <c r="P1211" s="59">
        <f t="shared" ref="P1211:P1275" si="243">IF(O1211&gt;0,O1211,N1211)</f>
        <v>23</v>
      </c>
      <c r="Q1211" s="151" t="str">
        <f>VLOOKUP(L1211,'SAP Data'!$A$7:$B$1304,2,FALSE)</f>
        <v>LT STOR MRGN SH - OR</v>
      </c>
      <c r="S1211" s="165" t="s">
        <v>1458</v>
      </c>
      <c r="T1211" s="164" t="s">
        <v>1459</v>
      </c>
      <c r="U1211" s="16" t="str">
        <f t="shared" si="234"/>
        <v>252031</v>
      </c>
      <c r="V1211" s="174">
        <v>13</v>
      </c>
      <c r="W1211" s="175">
        <v>13</v>
      </c>
      <c r="X1211" s="264" t="str">
        <f t="shared" si="235"/>
        <v>Contributions in Aid of Construction</v>
      </c>
    </row>
    <row r="1212" spans="12:24" x14ac:dyDescent="0.25">
      <c r="L1212" s="150" t="s">
        <v>2921</v>
      </c>
      <c r="M1212" s="59" t="e">
        <f t="shared" si="233"/>
        <v>#N/A</v>
      </c>
      <c r="N1212" s="59" t="str">
        <f t="shared" si="242"/>
        <v>ADD</v>
      </c>
      <c r="O1212" s="59"/>
      <c r="P1212" s="59" t="str">
        <f t="shared" si="243"/>
        <v>ADD</v>
      </c>
      <c r="Q1212" s="151" t="str">
        <f>VLOOKUP(L1212,'SAP Data'!$A$7:$B$1304,2,FALSE)</f>
        <v>ASSET RETIREMENT OBL</v>
      </c>
      <c r="S1212" s="165" t="s">
        <v>1458</v>
      </c>
      <c r="T1212" s="164" t="s">
        <v>1461</v>
      </c>
      <c r="U1212" s="16" t="str">
        <f t="shared" si="234"/>
        <v>252032</v>
      </c>
      <c r="V1212" s="174">
        <v>13</v>
      </c>
      <c r="W1212" s="175">
        <v>13</v>
      </c>
      <c r="X1212" s="264" t="str">
        <f t="shared" si="235"/>
        <v>Contributions in Aid of Construction</v>
      </c>
    </row>
    <row r="1213" spans="12:24" x14ac:dyDescent="0.25">
      <c r="L1213" s="150" t="s">
        <v>1418</v>
      </c>
      <c r="M1213" s="59">
        <f t="shared" si="233"/>
        <v>8</v>
      </c>
      <c r="N1213" s="59">
        <f t="shared" si="242"/>
        <v>8</v>
      </c>
      <c r="O1213" s="59"/>
      <c r="P1213" s="59">
        <f t="shared" si="243"/>
        <v>8</v>
      </c>
      <c r="Q1213" s="151" t="str">
        <f>VLOOKUP(L1213,'SAP Data'!$A$7:$B$1304,2,FALSE)</f>
        <v>ASSET RETIRE OBLIGTN</v>
      </c>
      <c r="S1213" s="165" t="s">
        <v>1463</v>
      </c>
      <c r="T1213" s="164" t="s">
        <v>1464</v>
      </c>
      <c r="U1213" s="16" t="str">
        <f t="shared" si="234"/>
        <v>252033</v>
      </c>
      <c r="V1213" s="174">
        <v>13</v>
      </c>
      <c r="W1213" s="175">
        <v>13</v>
      </c>
      <c r="X1213" s="264" t="str">
        <f t="shared" si="235"/>
        <v>Contributions in Aid of Construction</v>
      </c>
    </row>
    <row r="1214" spans="12:24" x14ac:dyDescent="0.25">
      <c r="L1214" s="150" t="s">
        <v>1421</v>
      </c>
      <c r="M1214" s="59">
        <f t="shared" si="233"/>
        <v>8</v>
      </c>
      <c r="N1214" s="59">
        <f t="shared" si="242"/>
        <v>8</v>
      </c>
      <c r="O1214" s="59"/>
      <c r="P1214" s="59">
        <f t="shared" si="243"/>
        <v>8</v>
      </c>
      <c r="Q1214" s="151" t="str">
        <f>VLOOKUP(L1214,'SAP Data'!$A$7:$B$1304,2,FALSE)</f>
        <v>ASSET RETIREMENT OBL</v>
      </c>
      <c r="S1214" s="165" t="s">
        <v>1463</v>
      </c>
      <c r="T1214" s="164" t="s">
        <v>1466</v>
      </c>
      <c r="U1214" s="16" t="str">
        <f t="shared" si="234"/>
        <v>252034</v>
      </c>
      <c r="V1214" s="174">
        <v>13</v>
      </c>
      <c r="W1214" s="175">
        <v>13</v>
      </c>
      <c r="X1214" s="264" t="str">
        <f t="shared" si="235"/>
        <v>Contributions in Aid of Construction</v>
      </c>
    </row>
    <row r="1215" spans="12:24" x14ac:dyDescent="0.25">
      <c r="L1215" s="150" t="s">
        <v>3676</v>
      </c>
      <c r="M1215" s="59">
        <f t="shared" si="233"/>
        <v>7</v>
      </c>
      <c r="N1215" s="59">
        <f>IFERROR(M1215,"ADD")</f>
        <v>7</v>
      </c>
      <c r="O1215" s="59"/>
      <c r="P1215" s="59">
        <f>IF(O1215&gt;0,O1215,N1215)</f>
        <v>7</v>
      </c>
      <c r="Q1215" s="151" t="str">
        <f>VLOOKUP(L1215,'SAP Data'!$A$7:$B$1304,2,FALSE)</f>
        <v>N. MIST ARO</v>
      </c>
      <c r="S1215" s="165" t="s">
        <v>1468</v>
      </c>
      <c r="T1215" s="164" t="s">
        <v>1469</v>
      </c>
      <c r="U1215" s="16" t="str">
        <f t="shared" si="234"/>
        <v>252041</v>
      </c>
      <c r="V1215" s="174">
        <v>13</v>
      </c>
      <c r="W1215" s="175">
        <v>13</v>
      </c>
      <c r="X1215" s="264" t="str">
        <f t="shared" si="235"/>
        <v>Contributions in Aid of Construction</v>
      </c>
    </row>
    <row r="1216" spans="12:24" x14ac:dyDescent="0.25">
      <c r="L1216" s="150" t="s">
        <v>1423</v>
      </c>
      <c r="M1216" s="59">
        <f t="shared" si="233"/>
        <v>18</v>
      </c>
      <c r="N1216" s="59">
        <f t="shared" si="242"/>
        <v>18</v>
      </c>
      <c r="O1216" s="59"/>
      <c r="P1216" s="59">
        <f t="shared" si="243"/>
        <v>18</v>
      </c>
      <c r="Q1216" s="151" t="str">
        <f>VLOOKUP(L1216,'SAP Data'!$A$7:$B$1304,2,FALSE)</f>
        <v>ACCUM COR NONUTILITY</v>
      </c>
      <c r="S1216" s="165" t="s">
        <v>1468</v>
      </c>
      <c r="T1216" s="164" t="s">
        <v>1471</v>
      </c>
      <c r="U1216" s="16" t="str">
        <f t="shared" si="234"/>
        <v>252043</v>
      </c>
      <c r="V1216" s="174">
        <v>13</v>
      </c>
      <c r="W1216" s="175">
        <v>13</v>
      </c>
      <c r="X1216" s="264" t="str">
        <f t="shared" si="235"/>
        <v>Contributions in Aid of Construction</v>
      </c>
    </row>
    <row r="1217" spans="12:24" x14ac:dyDescent="0.25">
      <c r="L1217" s="150" t="s">
        <v>1426</v>
      </c>
      <c r="M1217" s="59">
        <f t="shared" si="233"/>
        <v>18</v>
      </c>
      <c r="N1217" s="59">
        <f t="shared" si="242"/>
        <v>18</v>
      </c>
      <c r="O1217" s="59"/>
      <c r="P1217" s="59">
        <f t="shared" si="243"/>
        <v>18</v>
      </c>
      <c r="Q1217" s="151" t="str">
        <f>VLOOKUP(L1217,'SAP Data'!$A$7:$B$1304,2,FALSE)</f>
        <v>ACCUM COR NONUTILITY</v>
      </c>
      <c r="S1217" s="165" t="s">
        <v>1782</v>
      </c>
      <c r="T1217" s="164">
        <v>500184</v>
      </c>
      <c r="U1217" s="16" t="str">
        <f t="shared" si="234"/>
        <v/>
      </c>
      <c r="V1217" s="174" t="s">
        <v>3741</v>
      </c>
      <c r="W1217" s="175" t="s">
        <v>3741</v>
      </c>
      <c r="X1217" s="264" t="e">
        <f t="shared" si="235"/>
        <v>#N/A</v>
      </c>
    </row>
    <row r="1218" spans="12:24" x14ac:dyDescent="0.25">
      <c r="L1218" s="150" t="s">
        <v>2923</v>
      </c>
      <c r="M1218" s="59" t="e">
        <f t="shared" si="233"/>
        <v>#N/A</v>
      </c>
      <c r="N1218" s="59" t="str">
        <f t="shared" si="242"/>
        <v>ADD</v>
      </c>
      <c r="O1218" s="59"/>
      <c r="P1218" s="59" t="str">
        <f t="shared" si="243"/>
        <v>ADD</v>
      </c>
      <c r="Q1218" s="151" t="str">
        <f>VLOOKUP(L1218,'SAP Data'!$A$7:$B$1304,2,FALSE)</f>
        <v>REG LIABILITY - FV O</v>
      </c>
      <c r="S1218" s="165" t="s">
        <v>1473</v>
      </c>
      <c r="T1218" s="164" t="s">
        <v>1474</v>
      </c>
      <c r="U1218" s="16" t="str">
        <f t="shared" si="234"/>
        <v>262630</v>
      </c>
      <c r="V1218" s="174">
        <v>23</v>
      </c>
      <c r="W1218" s="175">
        <v>101</v>
      </c>
      <c r="X1218" s="264" t="str">
        <f t="shared" si="235"/>
        <v>Other Deferred Debits</v>
      </c>
    </row>
    <row r="1219" spans="12:24" x14ac:dyDescent="0.25">
      <c r="L1219" s="150" t="s">
        <v>1428</v>
      </c>
      <c r="M1219" s="59">
        <f t="shared" si="233"/>
        <v>23</v>
      </c>
      <c r="N1219" s="59">
        <f t="shared" si="242"/>
        <v>23</v>
      </c>
      <c r="O1219" s="59"/>
      <c r="P1219" s="59">
        <f t="shared" si="243"/>
        <v>23</v>
      </c>
      <c r="Q1219" s="151" t="str">
        <f>VLOOKUP(L1219,'SAP Data'!$A$7:$B$1304,2,FALSE)</f>
        <v>FAS 133 LT REG GNS</v>
      </c>
      <c r="S1219" s="165" t="s">
        <v>1476</v>
      </c>
      <c r="T1219" s="164" t="s">
        <v>1477</v>
      </c>
      <c r="U1219" s="16" t="str">
        <f t="shared" si="234"/>
        <v>262635</v>
      </c>
      <c r="V1219" s="174">
        <v>23</v>
      </c>
      <c r="W1219" s="175">
        <v>101</v>
      </c>
      <c r="X1219" s="264" t="str">
        <f t="shared" si="235"/>
        <v>Other Deferred Debits</v>
      </c>
    </row>
    <row r="1220" spans="12:24" x14ac:dyDescent="0.25">
      <c r="L1220" s="150" t="s">
        <v>1431</v>
      </c>
      <c r="M1220" s="59">
        <f t="shared" si="233"/>
        <v>23</v>
      </c>
      <c r="N1220" s="59">
        <f t="shared" si="242"/>
        <v>23</v>
      </c>
      <c r="O1220" s="59"/>
      <c r="P1220" s="59">
        <f t="shared" si="243"/>
        <v>23</v>
      </c>
      <c r="Q1220" s="151" t="str">
        <f>VLOOKUP(L1220,'SAP Data'!$A$7:$B$1304,2,FALSE)</f>
        <v>FAS 133 LT REG GNS</v>
      </c>
      <c r="S1220" s="165" t="s">
        <v>1479</v>
      </c>
      <c r="T1220" s="164" t="s">
        <v>1480</v>
      </c>
      <c r="U1220" s="16" t="str">
        <f t="shared" si="234"/>
        <v>262638</v>
      </c>
      <c r="V1220" s="174">
        <v>23</v>
      </c>
      <c r="W1220" s="175">
        <v>101</v>
      </c>
      <c r="X1220" s="264" t="str">
        <f t="shared" si="235"/>
        <v>Other Deferred Debits</v>
      </c>
    </row>
    <row r="1221" spans="12:24" x14ac:dyDescent="0.25">
      <c r="L1221" s="150" t="s">
        <v>1433</v>
      </c>
      <c r="M1221" s="59">
        <f t="shared" ref="M1221:M1284" si="244">VLOOKUP(L1221,$F$5:$K$975,6,FALSE)</f>
        <v>23</v>
      </c>
      <c r="N1221" s="59">
        <f t="shared" si="242"/>
        <v>23</v>
      </c>
      <c r="O1221" s="59"/>
      <c r="P1221" s="59">
        <f t="shared" si="243"/>
        <v>23</v>
      </c>
      <c r="Q1221" s="151" t="str">
        <f>VLOOKUP(L1221,'SAP Data'!$A$7:$B$1304,2,FALSE)</f>
        <v>PHY OPT LT GAINS REG</v>
      </c>
      <c r="S1221" s="165" t="s">
        <v>2927</v>
      </c>
      <c r="T1221" s="164">
        <v>500185</v>
      </c>
      <c r="U1221" s="16" t="str">
        <f t="shared" si="234"/>
        <v/>
      </c>
      <c r="V1221" s="174" t="s">
        <v>3741</v>
      </c>
      <c r="W1221" s="175" t="s">
        <v>3741</v>
      </c>
      <c r="X1221" s="264" t="e">
        <f t="shared" si="235"/>
        <v>#N/A</v>
      </c>
    </row>
    <row r="1222" spans="12:24" x14ac:dyDescent="0.25">
      <c r="L1222" s="150" t="s">
        <v>2925</v>
      </c>
      <c r="M1222" s="59" t="e">
        <f t="shared" si="244"/>
        <v>#N/A</v>
      </c>
      <c r="N1222" s="59" t="str">
        <f t="shared" si="242"/>
        <v>ADD</v>
      </c>
      <c r="O1222" s="59"/>
      <c r="P1222" s="59" t="str">
        <f t="shared" si="243"/>
        <v>ADD</v>
      </c>
      <c r="Q1222" s="151" t="str">
        <f>VLOOKUP(L1222,'SAP Data'!$A$7:$B$1304,2,FALSE)</f>
        <v>CUSTOMER ADVANCES</v>
      </c>
      <c r="S1222" s="165" t="s">
        <v>1482</v>
      </c>
      <c r="T1222" s="164" t="s">
        <v>1483</v>
      </c>
      <c r="U1222" s="16" t="str">
        <f t="shared" ref="U1222:U1267" si="245">IF(T1222&gt;30000000,RIGHT(T1222,6),"")</f>
        <v>228300</v>
      </c>
      <c r="V1222" s="174">
        <v>23</v>
      </c>
      <c r="W1222" s="175">
        <v>29</v>
      </c>
      <c r="X1222" s="264" t="str">
        <f t="shared" ref="X1222:X1268" si="246">VLOOKUP(V1222,AA:AC,3,FALSE)</f>
        <v>Other Deferred Debits</v>
      </c>
    </row>
    <row r="1223" spans="12:24" x14ac:dyDescent="0.25">
      <c r="L1223" s="150" t="s">
        <v>1436</v>
      </c>
      <c r="M1223" s="59">
        <f t="shared" si="244"/>
        <v>13</v>
      </c>
      <c r="N1223" s="59">
        <f t="shared" si="242"/>
        <v>13</v>
      </c>
      <c r="O1223" s="59"/>
      <c r="P1223" s="59">
        <f t="shared" si="243"/>
        <v>13</v>
      </c>
      <c r="Q1223" s="151" t="str">
        <f>VLOOKUP(L1223,'SAP Data'!$A$7:$B$1304,2,FALSE)</f>
        <v>CUST CONTR - RES NEW</v>
      </c>
      <c r="S1223" s="165" t="s">
        <v>1485</v>
      </c>
      <c r="T1223" s="164" t="s">
        <v>1486</v>
      </c>
      <c r="U1223" s="16" t="str">
        <f t="shared" si="245"/>
        <v>228302</v>
      </c>
      <c r="V1223" s="174">
        <v>23</v>
      </c>
      <c r="W1223" s="175">
        <v>29</v>
      </c>
      <c r="X1223" s="264" t="str">
        <f t="shared" si="246"/>
        <v>Other Deferred Debits</v>
      </c>
    </row>
    <row r="1224" spans="12:24" x14ac:dyDescent="0.25">
      <c r="L1224" s="150" t="s">
        <v>1439</v>
      </c>
      <c r="M1224" s="59">
        <f t="shared" si="244"/>
        <v>13</v>
      </c>
      <c r="N1224" s="59">
        <f t="shared" si="242"/>
        <v>13</v>
      </c>
      <c r="O1224" s="59"/>
      <c r="P1224" s="59">
        <f t="shared" si="243"/>
        <v>13</v>
      </c>
      <c r="Q1224" s="151" t="str">
        <f>VLOOKUP(L1224,'SAP Data'!$A$7:$B$1304,2,FALSE)</f>
        <v>CUST CONTR - RES NEW</v>
      </c>
      <c r="S1224" s="165" t="s">
        <v>1488</v>
      </c>
      <c r="T1224" s="164" t="s">
        <v>1489</v>
      </c>
      <c r="U1224" s="16" t="str">
        <f t="shared" si="245"/>
        <v>228304</v>
      </c>
      <c r="V1224" s="174">
        <v>23</v>
      </c>
      <c r="W1224" s="175">
        <v>29</v>
      </c>
      <c r="X1224" s="264" t="str">
        <f t="shared" si="246"/>
        <v>Other Deferred Debits</v>
      </c>
    </row>
    <row r="1225" spans="12:24" x14ac:dyDescent="0.25">
      <c r="L1225" s="150" t="s">
        <v>1441</v>
      </c>
      <c r="M1225" s="59">
        <f t="shared" si="244"/>
        <v>13</v>
      </c>
      <c r="N1225" s="59">
        <f t="shared" si="242"/>
        <v>13</v>
      </c>
      <c r="O1225" s="59"/>
      <c r="P1225" s="59">
        <f t="shared" si="243"/>
        <v>13</v>
      </c>
      <c r="Q1225" s="151" t="str">
        <f>VLOOKUP(L1225,'SAP Data'!$A$7:$B$1304,2,FALSE)</f>
        <v>CUST CONTR - RES CON</v>
      </c>
      <c r="S1225" s="165" t="s">
        <v>1491</v>
      </c>
      <c r="T1225" s="164" t="s">
        <v>1492</v>
      </c>
      <c r="U1225" s="16" t="str">
        <f t="shared" si="245"/>
        <v>228306</v>
      </c>
      <c r="V1225" s="174">
        <v>23</v>
      </c>
      <c r="W1225" s="175">
        <v>29</v>
      </c>
      <c r="X1225" s="264" t="str">
        <f t="shared" si="246"/>
        <v>Other Deferred Debits</v>
      </c>
    </row>
    <row r="1226" spans="12:24" x14ac:dyDescent="0.25">
      <c r="L1226" s="150" t="s">
        <v>1444</v>
      </c>
      <c r="M1226" s="59">
        <f t="shared" si="244"/>
        <v>13</v>
      </c>
      <c r="N1226" s="59">
        <f t="shared" si="242"/>
        <v>13</v>
      </c>
      <c r="O1226" s="59"/>
      <c r="P1226" s="59">
        <f t="shared" si="243"/>
        <v>13</v>
      </c>
      <c r="Q1226" s="151" t="str">
        <f>VLOOKUP(L1226,'SAP Data'!$A$7:$B$1304,2,FALSE)</f>
        <v>CUST CONTR - RES CON</v>
      </c>
      <c r="S1226" s="165" t="s">
        <v>2929</v>
      </c>
      <c r="T1226" s="164">
        <v>500186</v>
      </c>
      <c r="U1226" s="16" t="str">
        <f t="shared" si="245"/>
        <v/>
      </c>
      <c r="V1226" s="174" t="s">
        <v>3741</v>
      </c>
      <c r="W1226" s="175" t="s">
        <v>3741</v>
      </c>
      <c r="X1226" s="264" t="e">
        <f t="shared" si="246"/>
        <v>#N/A</v>
      </c>
    </row>
    <row r="1227" spans="12:24" x14ac:dyDescent="0.25">
      <c r="L1227" s="150" t="s">
        <v>1446</v>
      </c>
      <c r="M1227" s="59">
        <f t="shared" si="244"/>
        <v>13</v>
      </c>
      <c r="N1227" s="59">
        <f t="shared" si="242"/>
        <v>13</v>
      </c>
      <c r="O1227" s="59"/>
      <c r="P1227" s="59">
        <f t="shared" si="243"/>
        <v>13</v>
      </c>
      <c r="Q1227" s="151" t="str">
        <f>VLOOKUP(L1227,'SAP Data'!$A$7:$B$1304,2,FALSE)</f>
        <v>CUST CONTR - M/F NEW</v>
      </c>
      <c r="S1227" s="165" t="s">
        <v>2931</v>
      </c>
      <c r="T1227" s="164">
        <v>500192</v>
      </c>
      <c r="U1227" s="16" t="str">
        <f t="shared" si="245"/>
        <v/>
      </c>
      <c r="V1227" s="174" t="s">
        <v>3741</v>
      </c>
      <c r="W1227" s="175" t="s">
        <v>3741</v>
      </c>
      <c r="X1227" s="264" t="e">
        <f t="shared" si="246"/>
        <v>#N/A</v>
      </c>
    </row>
    <row r="1228" spans="12:24" x14ac:dyDescent="0.25">
      <c r="L1228" s="150" t="s">
        <v>1449</v>
      </c>
      <c r="M1228" s="59">
        <f t="shared" si="244"/>
        <v>13</v>
      </c>
      <c r="N1228" s="59">
        <f t="shared" si="242"/>
        <v>13</v>
      </c>
      <c r="O1228" s="59"/>
      <c r="P1228" s="59">
        <f t="shared" si="243"/>
        <v>13</v>
      </c>
      <c r="Q1228" s="151" t="str">
        <f>VLOOKUP(L1228,'SAP Data'!$A$7:$B$1304,2,FALSE)</f>
        <v>CUST CONTR - M/F NEW</v>
      </c>
      <c r="S1228" s="165" t="s">
        <v>1494</v>
      </c>
      <c r="T1228" s="164" t="s">
        <v>1495</v>
      </c>
      <c r="U1228" s="16" t="str">
        <f t="shared" si="245"/>
        <v>186130</v>
      </c>
      <c r="V1228" s="174">
        <v>23</v>
      </c>
      <c r="W1228" s="175">
        <v>23</v>
      </c>
      <c r="X1228" s="264" t="str">
        <f t="shared" si="246"/>
        <v>Other Deferred Debits</v>
      </c>
    </row>
    <row r="1229" spans="12:24" x14ac:dyDescent="0.25">
      <c r="L1229" s="150" t="s">
        <v>1451</v>
      </c>
      <c r="M1229" s="59">
        <f t="shared" si="244"/>
        <v>13</v>
      </c>
      <c r="N1229" s="59">
        <f t="shared" si="242"/>
        <v>13</v>
      </c>
      <c r="O1229" s="59"/>
      <c r="P1229" s="59">
        <f t="shared" si="243"/>
        <v>13</v>
      </c>
      <c r="Q1229" s="151" t="str">
        <f>VLOOKUP(L1229,'SAP Data'!$A$7:$B$1304,2,FALSE)</f>
        <v>CUST CONTR - M/F CO</v>
      </c>
      <c r="S1229" s="165" t="s">
        <v>1497</v>
      </c>
      <c r="T1229" s="164" t="s">
        <v>1498</v>
      </c>
      <c r="U1229" s="16" t="str">
        <f t="shared" si="245"/>
        <v>186133</v>
      </c>
      <c r="V1229" s="174">
        <v>23</v>
      </c>
      <c r="W1229" s="175">
        <v>23</v>
      </c>
      <c r="X1229" s="264" t="str">
        <f t="shared" si="246"/>
        <v>Other Deferred Debits</v>
      </c>
    </row>
    <row r="1230" spans="12:24" x14ac:dyDescent="0.25">
      <c r="L1230" s="150" t="s">
        <v>1454</v>
      </c>
      <c r="M1230" s="59">
        <f t="shared" si="244"/>
        <v>13</v>
      </c>
      <c r="N1230" s="59">
        <f t="shared" si="242"/>
        <v>13</v>
      </c>
      <c r="O1230" s="59"/>
      <c r="P1230" s="59">
        <f t="shared" si="243"/>
        <v>13</v>
      </c>
      <c r="Q1230" s="151" t="str">
        <f>VLOOKUP(L1230,'SAP Data'!$A$7:$B$1304,2,FALSE)</f>
        <v>CUST CONTR - M/F CON</v>
      </c>
      <c r="S1230" s="165" t="s">
        <v>1500</v>
      </c>
      <c r="T1230" s="164" t="s">
        <v>1501</v>
      </c>
      <c r="U1230" s="16" t="str">
        <f t="shared" si="245"/>
        <v>186134</v>
      </c>
      <c r="V1230" s="174">
        <v>23</v>
      </c>
      <c r="W1230" s="175">
        <v>23</v>
      </c>
      <c r="X1230" s="264" t="str">
        <f t="shared" si="246"/>
        <v>Other Deferred Debits</v>
      </c>
    </row>
    <row r="1231" spans="12:24" x14ac:dyDescent="0.25">
      <c r="L1231" s="150" t="s">
        <v>1457</v>
      </c>
      <c r="M1231" s="59">
        <f t="shared" si="244"/>
        <v>13</v>
      </c>
      <c r="N1231" s="59">
        <f t="shared" si="242"/>
        <v>13</v>
      </c>
      <c r="O1231" s="59"/>
      <c r="P1231" s="59">
        <f t="shared" si="243"/>
        <v>13</v>
      </c>
      <c r="Q1231" s="151" t="str">
        <f>VLOOKUP(L1231,'SAP Data'!$A$7:$B$1304,2,FALSE)</f>
        <v>CUST CONTR - COMM NE</v>
      </c>
      <c r="S1231" s="165" t="s">
        <v>1503</v>
      </c>
      <c r="T1231" s="164" t="s">
        <v>1504</v>
      </c>
      <c r="U1231" s="16" t="str">
        <f t="shared" si="245"/>
        <v>186140</v>
      </c>
      <c r="V1231" s="174">
        <v>23</v>
      </c>
      <c r="W1231" s="175">
        <v>23</v>
      </c>
      <c r="X1231" s="264" t="str">
        <f t="shared" si="246"/>
        <v>Other Deferred Debits</v>
      </c>
    </row>
    <row r="1232" spans="12:24" x14ac:dyDescent="0.25">
      <c r="L1232" s="150" t="s">
        <v>1460</v>
      </c>
      <c r="M1232" s="59">
        <f t="shared" si="244"/>
        <v>13</v>
      </c>
      <c r="N1232" s="59">
        <f t="shared" si="242"/>
        <v>13</v>
      </c>
      <c r="O1232" s="59"/>
      <c r="P1232" s="59">
        <f t="shared" si="243"/>
        <v>13</v>
      </c>
      <c r="Q1232" s="151" t="str">
        <f>VLOOKUP(L1232,'SAP Data'!$A$7:$B$1304,2,FALSE)</f>
        <v>CUST CONTR - COMM NE</v>
      </c>
      <c r="S1232" s="165" t="s">
        <v>1506</v>
      </c>
      <c r="T1232" s="164" t="s">
        <v>1507</v>
      </c>
      <c r="U1232" s="16" t="str">
        <f t="shared" si="245"/>
        <v>186143</v>
      </c>
      <c r="V1232" s="174">
        <v>23</v>
      </c>
      <c r="W1232" s="175">
        <v>23</v>
      </c>
      <c r="X1232" s="264" t="str">
        <f t="shared" si="246"/>
        <v>Other Deferred Debits</v>
      </c>
    </row>
    <row r="1233" spans="12:24" x14ac:dyDescent="0.25">
      <c r="L1233" s="150" t="s">
        <v>1462</v>
      </c>
      <c r="M1233" s="59">
        <f t="shared" si="244"/>
        <v>13</v>
      </c>
      <c r="N1233" s="59">
        <f t="shared" si="242"/>
        <v>13</v>
      </c>
      <c r="O1233" s="59"/>
      <c r="P1233" s="59">
        <f t="shared" si="243"/>
        <v>13</v>
      </c>
      <c r="Q1233" s="151" t="str">
        <f>VLOOKUP(L1233,'SAP Data'!$A$7:$B$1304,2,FALSE)</f>
        <v>CUST CONTR - COMM CO</v>
      </c>
      <c r="S1233" s="165" t="s">
        <v>1509</v>
      </c>
      <c r="T1233" s="164" t="s">
        <v>1510</v>
      </c>
      <c r="U1233" s="16" t="str">
        <f t="shared" si="245"/>
        <v>186144</v>
      </c>
      <c r="V1233" s="174">
        <v>23</v>
      </c>
      <c r="W1233" s="175">
        <v>23</v>
      </c>
      <c r="X1233" s="264" t="str">
        <f t="shared" si="246"/>
        <v>Other Deferred Debits</v>
      </c>
    </row>
    <row r="1234" spans="12:24" x14ac:dyDescent="0.25">
      <c r="L1234" s="150" t="s">
        <v>1465</v>
      </c>
      <c r="M1234" s="59">
        <f t="shared" si="244"/>
        <v>13</v>
      </c>
      <c r="N1234" s="59">
        <f t="shared" si="242"/>
        <v>13</v>
      </c>
      <c r="O1234" s="59"/>
      <c r="P1234" s="59">
        <f t="shared" si="243"/>
        <v>13</v>
      </c>
      <c r="Q1234" s="151" t="str">
        <f>VLOOKUP(L1234,'SAP Data'!$A$7:$B$1304,2,FALSE)</f>
        <v>CUST CONTR - COMM CO</v>
      </c>
      <c r="S1234" s="165" t="s">
        <v>2933</v>
      </c>
      <c r="T1234" s="164">
        <v>500193</v>
      </c>
      <c r="U1234" s="16" t="str">
        <f t="shared" si="245"/>
        <v/>
      </c>
      <c r="V1234" s="174" t="s">
        <v>3741</v>
      </c>
      <c r="W1234" s="175" t="s">
        <v>3741</v>
      </c>
      <c r="X1234" s="264" t="e">
        <f t="shared" si="246"/>
        <v>#N/A</v>
      </c>
    </row>
    <row r="1235" spans="12:24" x14ac:dyDescent="0.25">
      <c r="L1235" s="150" t="s">
        <v>1467</v>
      </c>
      <c r="M1235" s="59">
        <f t="shared" si="244"/>
        <v>13</v>
      </c>
      <c r="N1235" s="59">
        <f t="shared" si="242"/>
        <v>13</v>
      </c>
      <c r="O1235" s="59"/>
      <c r="P1235" s="59">
        <f t="shared" si="243"/>
        <v>13</v>
      </c>
      <c r="Q1235" s="151" t="str">
        <f>VLOOKUP(L1235,'SAP Data'!$A$7:$B$1304,2,FALSE)</f>
        <v>CUST CONTR - OR IND</v>
      </c>
      <c r="S1235" s="165" t="s">
        <v>1512</v>
      </c>
      <c r="T1235" s="164" t="s">
        <v>1513</v>
      </c>
      <c r="U1235" s="16" t="str">
        <f t="shared" si="245"/>
        <v>227586</v>
      </c>
      <c r="V1235" s="174">
        <v>23</v>
      </c>
      <c r="W1235" s="175">
        <v>23</v>
      </c>
      <c r="X1235" s="264" t="str">
        <f t="shared" si="246"/>
        <v>Other Deferred Debits</v>
      </c>
    </row>
    <row r="1236" spans="12:24" x14ac:dyDescent="0.25">
      <c r="L1236" s="150" t="s">
        <v>1470</v>
      </c>
      <c r="M1236" s="59">
        <f t="shared" si="244"/>
        <v>13</v>
      </c>
      <c r="N1236" s="59">
        <f t="shared" si="242"/>
        <v>13</v>
      </c>
      <c r="O1236" s="59"/>
      <c r="P1236" s="59">
        <f t="shared" si="243"/>
        <v>13</v>
      </c>
      <c r="Q1236" s="151" t="str">
        <f>VLOOKUP(L1236,'SAP Data'!$A$7:$B$1304,2,FALSE)</f>
        <v>CUST CONTR - OR IND</v>
      </c>
      <c r="S1236" s="165" t="s">
        <v>2935</v>
      </c>
      <c r="T1236" s="164">
        <v>500194</v>
      </c>
      <c r="U1236" s="16" t="str">
        <f t="shared" si="245"/>
        <v/>
      </c>
      <c r="V1236" s="174" t="s">
        <v>3741</v>
      </c>
      <c r="W1236" s="175" t="s">
        <v>3741</v>
      </c>
      <c r="X1236" s="264" t="e">
        <f t="shared" si="246"/>
        <v>#N/A</v>
      </c>
    </row>
    <row r="1237" spans="12:24" x14ac:dyDescent="0.25">
      <c r="L1237" s="150" t="s">
        <v>2926</v>
      </c>
      <c r="M1237" s="59" t="e">
        <f t="shared" si="244"/>
        <v>#N/A</v>
      </c>
      <c r="N1237" s="59" t="str">
        <f t="shared" si="242"/>
        <v>ADD</v>
      </c>
      <c r="O1237" s="59"/>
      <c r="P1237" s="59" t="str">
        <f t="shared" si="243"/>
        <v>ADD</v>
      </c>
      <c r="Q1237" s="151" t="str">
        <f>VLOOKUP(L1237,'SAP Data'!$A$7:$B$1304,2,FALSE)</f>
        <v>FV OF DERIVATIVES -</v>
      </c>
      <c r="S1237" s="165" t="s">
        <v>1515</v>
      </c>
      <c r="T1237" s="164" t="s">
        <v>1516</v>
      </c>
      <c r="U1237" s="16" t="str">
        <f t="shared" si="245"/>
        <v>228200</v>
      </c>
      <c r="V1237" s="174">
        <v>29</v>
      </c>
      <c r="W1237" s="175">
        <v>100</v>
      </c>
      <c r="X1237" s="264">
        <f t="shared" si="246"/>
        <v>0</v>
      </c>
    </row>
    <row r="1238" spans="12:24" x14ac:dyDescent="0.25">
      <c r="L1238" s="150" t="s">
        <v>1472</v>
      </c>
      <c r="M1238" s="59">
        <f t="shared" si="244"/>
        <v>23</v>
      </c>
      <c r="N1238" s="59">
        <f t="shared" si="242"/>
        <v>23</v>
      </c>
      <c r="O1238" s="59"/>
      <c r="P1238" s="59">
        <f t="shared" si="243"/>
        <v>23</v>
      </c>
      <c r="Q1238" s="151" t="str">
        <f>VLOOKUP(L1238,'SAP Data'!$A$7:$B$1304,2,FALSE)</f>
        <v>FAS133 L.T. LOSS SW&amp;</v>
      </c>
      <c r="S1238" s="165" t="s">
        <v>1518</v>
      </c>
      <c r="T1238" s="164" t="s">
        <v>1519</v>
      </c>
      <c r="U1238" s="16" t="str">
        <f t="shared" si="245"/>
        <v>228400</v>
      </c>
      <c r="V1238" s="174">
        <v>5</v>
      </c>
      <c r="W1238" s="175">
        <v>5</v>
      </c>
      <c r="X1238" s="264" t="str">
        <f t="shared" si="246"/>
        <v>Deferred Liabilities</v>
      </c>
    </row>
    <row r="1239" spans="12:24" x14ac:dyDescent="0.25">
      <c r="L1239" s="150" t="s">
        <v>1475</v>
      </c>
      <c r="M1239" s="59">
        <f t="shared" si="244"/>
        <v>23</v>
      </c>
      <c r="N1239" s="59">
        <f t="shared" si="242"/>
        <v>23</v>
      </c>
      <c r="O1239" s="59"/>
      <c r="P1239" s="59">
        <f t="shared" si="243"/>
        <v>23</v>
      </c>
      <c r="Q1239" s="151" t="str">
        <f>VLOOKUP(L1239,'SAP Data'!$A$7:$B$1304,2,FALSE)</f>
        <v>FAS133 L.T. LOSS PHY</v>
      </c>
      <c r="S1239" s="165" t="s">
        <v>1521</v>
      </c>
      <c r="T1239" s="164" t="s">
        <v>1522</v>
      </c>
      <c r="U1239" s="16" t="str">
        <f t="shared" si="245"/>
        <v>228402</v>
      </c>
      <c r="V1239" s="174">
        <v>5</v>
      </c>
      <c r="W1239" s="175">
        <v>5</v>
      </c>
      <c r="X1239" s="264" t="str">
        <f t="shared" si="246"/>
        <v>Deferred Liabilities</v>
      </c>
    </row>
    <row r="1240" spans="12:24" x14ac:dyDescent="0.25">
      <c r="L1240" s="150" t="s">
        <v>1478</v>
      </c>
      <c r="M1240" s="59">
        <f t="shared" si="244"/>
        <v>23</v>
      </c>
      <c r="N1240" s="59">
        <f t="shared" si="242"/>
        <v>23</v>
      </c>
      <c r="O1240" s="59"/>
      <c r="P1240" s="59">
        <f t="shared" si="243"/>
        <v>23</v>
      </c>
      <c r="Q1240" s="151" t="str">
        <f>VLOOKUP(L1240,'SAP Data'!$A$7:$B$1304,2,FALSE)</f>
        <v>PHY OPTIONS LT LOSS</v>
      </c>
      <c r="S1240" s="165" t="s">
        <v>1524</v>
      </c>
      <c r="T1240" s="164" t="s">
        <v>1525</v>
      </c>
      <c r="U1240" s="16" t="str">
        <f t="shared" si="245"/>
        <v>253000</v>
      </c>
      <c r="V1240" s="174">
        <v>23</v>
      </c>
      <c r="W1240" s="175">
        <v>23</v>
      </c>
      <c r="X1240" s="264" t="str">
        <f t="shared" si="246"/>
        <v>Other Deferred Debits</v>
      </c>
    </row>
    <row r="1241" spans="12:24" x14ac:dyDescent="0.25">
      <c r="L1241" s="150" t="s">
        <v>2928</v>
      </c>
      <c r="M1241" s="59" t="e">
        <f t="shared" si="244"/>
        <v>#N/A</v>
      </c>
      <c r="N1241" s="59" t="str">
        <f t="shared" si="242"/>
        <v>ADD</v>
      </c>
      <c r="O1241" s="59"/>
      <c r="P1241" s="59" t="str">
        <f t="shared" si="243"/>
        <v>ADD</v>
      </c>
      <c r="Q1241" s="151" t="str">
        <f>VLOOKUP(L1241,'SAP Data'!$A$7:$B$1304,2,FALSE)</f>
        <v>PENSION LIABILITY</v>
      </c>
      <c r="S1241" s="165" t="s">
        <v>1527</v>
      </c>
      <c r="T1241" s="164" t="s">
        <v>1528</v>
      </c>
      <c r="U1241" s="16" t="str">
        <f t="shared" si="245"/>
        <v>253201</v>
      </c>
      <c r="V1241" s="174">
        <v>23</v>
      </c>
      <c r="W1241" s="175">
        <v>29</v>
      </c>
      <c r="X1241" s="264" t="str">
        <f t="shared" si="246"/>
        <v>Other Deferred Debits</v>
      </c>
    </row>
    <row r="1242" spans="12:24" x14ac:dyDescent="0.25">
      <c r="L1242" s="150" t="s">
        <v>1481</v>
      </c>
      <c r="M1242" s="59">
        <f t="shared" si="244"/>
        <v>23</v>
      </c>
      <c r="N1242" s="59">
        <f t="shared" si="242"/>
        <v>23</v>
      </c>
      <c r="O1242" s="59"/>
      <c r="P1242" s="59">
        <f t="shared" si="243"/>
        <v>23</v>
      </c>
      <c r="Q1242" s="151" t="str">
        <f>VLOOKUP(L1242,'SAP Data'!$A$7:$B$1304,2,FALSE)</f>
        <v>ESRIP LIABILITY LONG</v>
      </c>
      <c r="S1242" s="165" t="s">
        <v>1530</v>
      </c>
      <c r="T1242" s="164" t="s">
        <v>1531</v>
      </c>
      <c r="U1242" s="16" t="str">
        <f t="shared" si="245"/>
        <v>253205</v>
      </c>
      <c r="V1242" s="174">
        <v>23</v>
      </c>
      <c r="W1242" s="175">
        <v>29</v>
      </c>
      <c r="X1242" s="264" t="str">
        <f t="shared" si="246"/>
        <v>Other Deferred Debits</v>
      </c>
    </row>
    <row r="1243" spans="12:24" x14ac:dyDescent="0.25">
      <c r="L1243" s="150" t="s">
        <v>1484</v>
      </c>
      <c r="M1243" s="59">
        <f t="shared" si="244"/>
        <v>23</v>
      </c>
      <c r="N1243" s="59">
        <f t="shared" si="242"/>
        <v>23</v>
      </c>
      <c r="O1243" s="59"/>
      <c r="P1243" s="59">
        <f t="shared" si="243"/>
        <v>23</v>
      </c>
      <c r="Q1243" s="151" t="str">
        <f>VLOOKUP(L1243,'SAP Data'!$A$7:$B$1304,2,FALSE)</f>
        <v>SERP LIABILITY LONG</v>
      </c>
      <c r="S1243" s="165" t="s">
        <v>1533</v>
      </c>
      <c r="T1243" s="164" t="s">
        <v>1534</v>
      </c>
      <c r="U1243" s="16" t="str">
        <f t="shared" si="245"/>
        <v>253700</v>
      </c>
      <c r="V1243" s="174">
        <v>16</v>
      </c>
      <c r="W1243" s="175">
        <v>16</v>
      </c>
      <c r="X1243" s="264" t="str">
        <f t="shared" si="246"/>
        <v>Construction Work In Process</v>
      </c>
    </row>
    <row r="1244" spans="12:24" x14ac:dyDescent="0.25">
      <c r="L1244" s="150" t="s">
        <v>1487</v>
      </c>
      <c r="M1244" s="59">
        <f t="shared" si="244"/>
        <v>23</v>
      </c>
      <c r="N1244" s="59">
        <f t="shared" si="242"/>
        <v>23</v>
      </c>
      <c r="O1244" s="59"/>
      <c r="P1244" s="59">
        <f t="shared" si="243"/>
        <v>23</v>
      </c>
      <c r="Q1244" s="151" t="str">
        <f>VLOOKUP(L1244,'SAP Data'!$A$7:$B$1304,2,FALSE)</f>
        <v>DBP PENSION LIABILIT</v>
      </c>
      <c r="S1244" s="165" t="s">
        <v>1536</v>
      </c>
      <c r="T1244" s="164" t="s">
        <v>1537</v>
      </c>
      <c r="U1244" s="16" t="str">
        <f t="shared" si="245"/>
        <v>261001</v>
      </c>
      <c r="V1244" s="174">
        <v>29</v>
      </c>
      <c r="W1244" s="175">
        <v>29</v>
      </c>
      <c r="X1244" s="264">
        <f t="shared" si="246"/>
        <v>0</v>
      </c>
    </row>
    <row r="1245" spans="12:24" x14ac:dyDescent="0.25">
      <c r="L1245" s="150" t="s">
        <v>1490</v>
      </c>
      <c r="M1245" s="59">
        <f t="shared" si="244"/>
        <v>23</v>
      </c>
      <c r="N1245" s="59">
        <f t="shared" si="242"/>
        <v>23</v>
      </c>
      <c r="O1245" s="59"/>
      <c r="P1245" s="59">
        <f t="shared" si="243"/>
        <v>23</v>
      </c>
      <c r="Q1245" s="151" t="str">
        <f>VLOOKUP(L1245,'SAP Data'!$A$7:$B$1304,2,FALSE)</f>
        <v>FAS 106 LIABILITY LO</v>
      </c>
      <c r="S1245" s="165" t="s">
        <v>1539</v>
      </c>
      <c r="T1245" s="164" t="s">
        <v>1540</v>
      </c>
      <c r="U1245" s="16" t="str">
        <f t="shared" si="245"/>
        <v>262001</v>
      </c>
      <c r="V1245" s="174">
        <v>29</v>
      </c>
      <c r="W1245" s="175">
        <v>29</v>
      </c>
      <c r="X1245" s="264">
        <f t="shared" si="246"/>
        <v>0</v>
      </c>
    </row>
    <row r="1246" spans="12:24" x14ac:dyDescent="0.25">
      <c r="L1246" s="150" t="s">
        <v>2930</v>
      </c>
      <c r="M1246" s="59" t="e">
        <f t="shared" si="244"/>
        <v>#N/A</v>
      </c>
      <c r="N1246" s="59" t="str">
        <f t="shared" si="242"/>
        <v>ADD</v>
      </c>
      <c r="O1246" s="59"/>
      <c r="P1246" s="59" t="str">
        <f t="shared" si="243"/>
        <v>ADD</v>
      </c>
      <c r="Q1246" s="151" t="str">
        <f>VLOOKUP(L1246,'SAP Data'!$A$7:$B$1304,2,FALSE)</f>
        <v>OTHER LIABILITES</v>
      </c>
      <c r="S1246" s="165" t="s">
        <v>1542</v>
      </c>
      <c r="T1246" s="164" t="s">
        <v>1543</v>
      </c>
      <c r="U1246" s="16" t="str">
        <f t="shared" si="245"/>
        <v>262002</v>
      </c>
      <c r="V1246" s="174">
        <v>29</v>
      </c>
      <c r="W1246" s="175">
        <v>29</v>
      </c>
      <c r="X1246" s="264">
        <f t="shared" si="246"/>
        <v>0</v>
      </c>
    </row>
    <row r="1247" spans="12:24" x14ac:dyDescent="0.25">
      <c r="L1247" s="150" t="s">
        <v>2932</v>
      </c>
      <c r="M1247" s="59" t="e">
        <f t="shared" si="244"/>
        <v>#N/A</v>
      </c>
      <c r="N1247" s="59" t="str">
        <f t="shared" si="242"/>
        <v>ADD</v>
      </c>
      <c r="O1247" s="59"/>
      <c r="P1247" s="59" t="str">
        <f t="shared" si="243"/>
        <v>ADD</v>
      </c>
      <c r="Q1247" s="151" t="str">
        <f>VLOOKUP(L1247,'SAP Data'!$A$7:$B$1304,2,FALSE)</f>
        <v>ENVIRONMENTAL LIABIL</v>
      </c>
      <c r="S1247" s="165" t="s">
        <v>1545</v>
      </c>
      <c r="T1247" s="164" t="s">
        <v>1546</v>
      </c>
      <c r="U1247" s="16" t="str">
        <f t="shared" si="245"/>
        <v>262003</v>
      </c>
      <c r="V1247" s="174">
        <v>29</v>
      </c>
      <c r="W1247" s="175">
        <v>29</v>
      </c>
      <c r="X1247" s="264">
        <f t="shared" si="246"/>
        <v>0</v>
      </c>
    </row>
    <row r="1248" spans="12:24" x14ac:dyDescent="0.25">
      <c r="L1248" s="150" t="s">
        <v>1493</v>
      </c>
      <c r="M1248" s="59">
        <f t="shared" si="244"/>
        <v>23</v>
      </c>
      <c r="N1248" s="59">
        <f t="shared" si="242"/>
        <v>23</v>
      </c>
      <c r="O1248" s="59"/>
      <c r="P1248" s="59">
        <f t="shared" si="243"/>
        <v>23</v>
      </c>
      <c r="Q1248" s="151" t="str">
        <f>VLOOKUP(L1248,'SAP Data'!$A$7:$B$1304,2,FALSE)</f>
        <v>GASCO PRE 2003</v>
      </c>
      <c r="S1248" s="165" t="s">
        <v>1548</v>
      </c>
      <c r="T1248" s="164" t="s">
        <v>1549</v>
      </c>
      <c r="U1248" s="16" t="str">
        <f t="shared" si="245"/>
        <v>262004</v>
      </c>
      <c r="V1248" s="174">
        <v>29</v>
      </c>
      <c r="W1248" s="175">
        <v>29</v>
      </c>
      <c r="X1248" s="264">
        <f t="shared" si="246"/>
        <v>0</v>
      </c>
    </row>
    <row r="1249" spans="12:24" x14ac:dyDescent="0.25">
      <c r="L1249" s="150" t="s">
        <v>1496</v>
      </c>
      <c r="M1249" s="59">
        <f t="shared" si="244"/>
        <v>23</v>
      </c>
      <c r="N1249" s="59">
        <f t="shared" si="242"/>
        <v>23</v>
      </c>
      <c r="O1249" s="59"/>
      <c r="P1249" s="59">
        <f t="shared" si="243"/>
        <v>23</v>
      </c>
      <c r="Q1249" s="151" t="str">
        <f>VLOOKUP(L1249,'SAP Data'!$A$7:$B$1304,2,FALSE)</f>
        <v>SILTRONIC PRE 2003</v>
      </c>
      <c r="S1249" s="165" t="s">
        <v>1551</v>
      </c>
      <c r="T1249" s="164" t="s">
        <v>1552</v>
      </c>
      <c r="U1249" s="16" t="str">
        <f t="shared" si="245"/>
        <v>262140</v>
      </c>
      <c r="V1249" s="174">
        <v>23</v>
      </c>
      <c r="W1249" s="175">
        <v>23</v>
      </c>
      <c r="X1249" s="264" t="str">
        <f t="shared" si="246"/>
        <v>Other Deferred Debits</v>
      </c>
    </row>
    <row r="1250" spans="12:24" x14ac:dyDescent="0.25">
      <c r="L1250" s="150" t="s">
        <v>1499</v>
      </c>
      <c r="M1250" s="59">
        <f t="shared" si="244"/>
        <v>23</v>
      </c>
      <c r="N1250" s="59">
        <f t="shared" si="242"/>
        <v>23</v>
      </c>
      <c r="O1250" s="59"/>
      <c r="P1250" s="59">
        <f t="shared" si="243"/>
        <v>23</v>
      </c>
      <c r="Q1250" s="151" t="str">
        <f>VLOOKUP(L1250,'SAP Data'!$A$7:$B$1304,2,FALSE)</f>
        <v>HARBOR PRE 2003</v>
      </c>
      <c r="S1250" s="165" t="s">
        <v>1554</v>
      </c>
      <c r="T1250" s="164" t="s">
        <v>1555</v>
      </c>
      <c r="U1250" s="16" t="str">
        <f t="shared" si="245"/>
        <v>262142</v>
      </c>
      <c r="V1250" s="174">
        <v>23</v>
      </c>
      <c r="W1250" s="175">
        <v>23</v>
      </c>
      <c r="X1250" s="264" t="str">
        <f t="shared" si="246"/>
        <v>Other Deferred Debits</v>
      </c>
    </row>
    <row r="1251" spans="12:24" x14ac:dyDescent="0.25">
      <c r="L1251" s="150" t="s">
        <v>1502</v>
      </c>
      <c r="M1251" s="59">
        <f t="shared" si="244"/>
        <v>23</v>
      </c>
      <c r="N1251" s="59">
        <f t="shared" si="242"/>
        <v>23</v>
      </c>
      <c r="O1251" s="59"/>
      <c r="P1251" s="59">
        <f t="shared" si="243"/>
        <v>23</v>
      </c>
      <c r="Q1251" s="151" t="str">
        <f>VLOOKUP(L1251,'SAP Data'!$A$7:$B$1304,2,FALSE)</f>
        <v>ENVIR INV-GASCO</v>
      </c>
      <c r="S1251" s="165" t="s">
        <v>1557</v>
      </c>
      <c r="T1251" s="164" t="s">
        <v>1558</v>
      </c>
      <c r="U1251" s="16" t="str">
        <f t="shared" si="245"/>
        <v>262143</v>
      </c>
      <c r="V1251" s="174">
        <v>23</v>
      </c>
      <c r="W1251" s="175">
        <v>23</v>
      </c>
      <c r="X1251" s="264" t="str">
        <f t="shared" si="246"/>
        <v>Other Deferred Debits</v>
      </c>
    </row>
    <row r="1252" spans="12:24" x14ac:dyDescent="0.25">
      <c r="L1252" s="150" t="s">
        <v>1505</v>
      </c>
      <c r="M1252" s="59">
        <f t="shared" si="244"/>
        <v>23</v>
      </c>
      <c r="N1252" s="59">
        <f t="shared" si="242"/>
        <v>23</v>
      </c>
      <c r="O1252" s="59"/>
      <c r="P1252" s="59">
        <f t="shared" si="243"/>
        <v>23</v>
      </c>
      <c r="Q1252" s="151" t="str">
        <f>VLOOKUP(L1252,'SAP Data'!$A$7:$B$1304,2,FALSE)</f>
        <v>ENVIR INV-WACKER</v>
      </c>
      <c r="S1252" s="165" t="s">
        <v>1560</v>
      </c>
      <c r="T1252" s="164" t="s">
        <v>1561</v>
      </c>
      <c r="U1252" s="16" t="str">
        <f t="shared" si="245"/>
        <v>262144</v>
      </c>
      <c r="V1252" s="174">
        <v>23</v>
      </c>
      <c r="W1252" s="175">
        <v>23</v>
      </c>
      <c r="X1252" s="264" t="str">
        <f t="shared" si="246"/>
        <v>Other Deferred Debits</v>
      </c>
    </row>
    <row r="1253" spans="12:24" x14ac:dyDescent="0.25">
      <c r="L1253" s="150" t="s">
        <v>1508</v>
      </c>
      <c r="M1253" s="59">
        <f t="shared" si="244"/>
        <v>23</v>
      </c>
      <c r="N1253" s="59">
        <f t="shared" si="242"/>
        <v>23</v>
      </c>
      <c r="O1253" s="59"/>
      <c r="P1253" s="59">
        <f t="shared" si="243"/>
        <v>23</v>
      </c>
      <c r="Q1253" s="151" t="str">
        <f>VLOOKUP(L1253,'SAP Data'!$A$7:$B$1304,2,FALSE)</f>
        <v>ENVIR INV - PORTLAND</v>
      </c>
      <c r="S1253" s="165" t="s">
        <v>1563</v>
      </c>
      <c r="T1253" s="164" t="s">
        <v>1564</v>
      </c>
      <c r="U1253" s="16" t="str">
        <f t="shared" si="245"/>
        <v>262145</v>
      </c>
      <c r="V1253" s="174">
        <v>23</v>
      </c>
      <c r="W1253" s="175">
        <v>23</v>
      </c>
      <c r="X1253" s="264" t="str">
        <f t="shared" si="246"/>
        <v>Other Deferred Debits</v>
      </c>
    </row>
    <row r="1254" spans="12:24" x14ac:dyDescent="0.25">
      <c r="L1254" s="150" t="s">
        <v>2934</v>
      </c>
      <c r="M1254" s="59" t="e">
        <f t="shared" si="244"/>
        <v>#N/A</v>
      </c>
      <c r="N1254" s="59" t="str">
        <f t="shared" si="242"/>
        <v>ADD</v>
      </c>
      <c r="O1254" s="59"/>
      <c r="P1254" s="59" t="str">
        <f t="shared" si="243"/>
        <v>ADD</v>
      </c>
      <c r="Q1254" s="151" t="str">
        <f>VLOOKUP(L1254,'SAP Data'!$A$7:$B$1304,2,FALSE)</f>
        <v>CAPITAL LEASE - LT</v>
      </c>
      <c r="S1254" s="165" t="s">
        <v>1566</v>
      </c>
      <c r="T1254" s="164" t="s">
        <v>1567</v>
      </c>
      <c r="U1254" s="16" t="str">
        <f t="shared" si="245"/>
        <v>262146</v>
      </c>
      <c r="V1254" s="174">
        <v>23</v>
      </c>
      <c r="W1254" s="175">
        <v>23</v>
      </c>
      <c r="X1254" s="264" t="str">
        <f t="shared" si="246"/>
        <v>Other Deferred Debits</v>
      </c>
    </row>
    <row r="1255" spans="12:24" x14ac:dyDescent="0.25">
      <c r="L1255" s="150" t="s">
        <v>1511</v>
      </c>
      <c r="M1255" s="59">
        <f t="shared" si="244"/>
        <v>23</v>
      </c>
      <c r="N1255" s="59">
        <f t="shared" si="242"/>
        <v>23</v>
      </c>
      <c r="O1255" s="59"/>
      <c r="P1255" s="59">
        <f t="shared" si="243"/>
        <v>23</v>
      </c>
      <c r="Q1255" s="151" t="str">
        <f>VLOOKUP(L1255,'SAP Data'!$A$7:$B$1304,2,FALSE)</f>
        <v>CAP LS NON-CUR Meter</v>
      </c>
      <c r="S1255" s="165" t="s">
        <v>1569</v>
      </c>
      <c r="T1255" s="164" t="s">
        <v>1570</v>
      </c>
      <c r="U1255" s="16" t="str">
        <f t="shared" si="245"/>
        <v>262147</v>
      </c>
      <c r="V1255" s="174">
        <v>23</v>
      </c>
      <c r="W1255" s="175">
        <v>23</v>
      </c>
      <c r="X1255" s="264" t="str">
        <f t="shared" si="246"/>
        <v>Other Deferred Debits</v>
      </c>
    </row>
    <row r="1256" spans="12:24" x14ac:dyDescent="0.25">
      <c r="L1256" s="150" t="s">
        <v>2936</v>
      </c>
      <c r="M1256" s="59" t="e">
        <f t="shared" si="244"/>
        <v>#N/A</v>
      </c>
      <c r="N1256" s="59" t="str">
        <f t="shared" si="242"/>
        <v>ADD</v>
      </c>
      <c r="O1256" s="59"/>
      <c r="P1256" s="59" t="str">
        <f t="shared" si="243"/>
        <v>ADD</v>
      </c>
      <c r="Q1256" s="151" t="str">
        <f>VLOOKUP(L1256,'SAP Data'!$A$7:$B$1304,2,FALSE)</f>
        <v>OTHER LIABILITIES -</v>
      </c>
      <c r="S1256" s="165" t="s">
        <v>1572</v>
      </c>
      <c r="T1256" s="164" t="s">
        <v>1573</v>
      </c>
      <c r="U1256" s="16" t="str">
        <f t="shared" si="245"/>
        <v>262148</v>
      </c>
      <c r="V1256" s="174">
        <v>23</v>
      </c>
      <c r="W1256" s="175">
        <v>23</v>
      </c>
      <c r="X1256" s="264" t="str">
        <f t="shared" si="246"/>
        <v>Other Deferred Debits</v>
      </c>
    </row>
    <row r="1257" spans="12:24" x14ac:dyDescent="0.25">
      <c r="L1257" s="150" t="s">
        <v>1514</v>
      </c>
      <c r="M1257" s="59">
        <f t="shared" si="244"/>
        <v>29</v>
      </c>
      <c r="N1257" s="59">
        <f t="shared" si="242"/>
        <v>29</v>
      </c>
      <c r="O1257" s="59"/>
      <c r="P1257" s="59">
        <f t="shared" si="243"/>
        <v>29</v>
      </c>
      <c r="Q1257" s="151" t="str">
        <f>VLOOKUP(L1257,'SAP Data'!$A$7:$B$1304,2,FALSE)</f>
        <v>O/L - WC Reclass- LT</v>
      </c>
      <c r="S1257" s="165" t="s">
        <v>1575</v>
      </c>
      <c r="T1257" s="164" t="s">
        <v>1576</v>
      </c>
      <c r="U1257" s="16" t="str">
        <f t="shared" si="245"/>
        <v>262149</v>
      </c>
      <c r="V1257" s="174">
        <v>23</v>
      </c>
      <c r="W1257" s="175">
        <v>23</v>
      </c>
      <c r="X1257" s="264" t="str">
        <f t="shared" si="246"/>
        <v>Other Deferred Debits</v>
      </c>
    </row>
    <row r="1258" spans="12:24" x14ac:dyDescent="0.25">
      <c r="L1258" s="150" t="s">
        <v>1517</v>
      </c>
      <c r="M1258" s="59">
        <f t="shared" si="244"/>
        <v>5</v>
      </c>
      <c r="N1258" s="59">
        <f t="shared" si="242"/>
        <v>5</v>
      </c>
      <c r="O1258" s="59"/>
      <c r="P1258" s="59">
        <f t="shared" si="243"/>
        <v>5</v>
      </c>
      <c r="Q1258" s="151" t="str">
        <f>VLOOKUP(L1258,'SAP Data'!$A$7:$B$1304,2,FALSE)</f>
        <v>DCP - EXEC AND DIR</v>
      </c>
      <c r="S1258" s="165" t="s">
        <v>1578</v>
      </c>
      <c r="T1258" s="164" t="s">
        <v>1579</v>
      </c>
      <c r="U1258" s="16" t="str">
        <f t="shared" si="245"/>
        <v>262150</v>
      </c>
      <c r="V1258" s="174">
        <v>23</v>
      </c>
      <c r="W1258" s="175">
        <v>23</v>
      </c>
      <c r="X1258" s="264" t="str">
        <f t="shared" si="246"/>
        <v>Other Deferred Debits</v>
      </c>
    </row>
    <row r="1259" spans="12:24" x14ac:dyDescent="0.25">
      <c r="L1259" s="150" t="s">
        <v>1520</v>
      </c>
      <c r="M1259" s="59">
        <f t="shared" si="244"/>
        <v>5</v>
      </c>
      <c r="N1259" s="59">
        <f t="shared" si="242"/>
        <v>5</v>
      </c>
      <c r="O1259" s="59"/>
      <c r="P1259" s="59">
        <f t="shared" si="243"/>
        <v>5</v>
      </c>
      <c r="Q1259" s="151" t="str">
        <f>VLOOKUP(L1259,'SAP Data'!$A$7:$B$1304,2,FALSE)</f>
        <v>DDCP</v>
      </c>
      <c r="S1259" s="165" t="s">
        <v>1581</v>
      </c>
      <c r="T1259" s="164" t="s">
        <v>1582</v>
      </c>
      <c r="U1259" s="16" t="str">
        <f t="shared" si="245"/>
        <v>262151</v>
      </c>
      <c r="V1259" s="174">
        <v>23</v>
      </c>
      <c r="W1259" s="175">
        <v>23</v>
      </c>
      <c r="X1259" s="264" t="str">
        <f t="shared" si="246"/>
        <v>Other Deferred Debits</v>
      </c>
    </row>
    <row r="1260" spans="12:24" x14ac:dyDescent="0.25">
      <c r="L1260" s="150" t="s">
        <v>1523</v>
      </c>
      <c r="M1260" s="59">
        <f t="shared" si="244"/>
        <v>23</v>
      </c>
      <c r="N1260" s="59">
        <f t="shared" si="242"/>
        <v>23</v>
      </c>
      <c r="O1260" s="59"/>
      <c r="P1260" s="59">
        <f t="shared" si="243"/>
        <v>23</v>
      </c>
      <c r="Q1260" s="151" t="str">
        <f>VLOOKUP(L1260,'SAP Data'!$A$7:$B$1304,2,FALSE)</f>
        <v>ENVIRON. LIABILITIES</v>
      </c>
      <c r="S1260" s="165" t="s">
        <v>1584</v>
      </c>
      <c r="T1260" s="164" t="s">
        <v>1585</v>
      </c>
      <c r="U1260" s="16" t="str">
        <f t="shared" si="245"/>
        <v>262152</v>
      </c>
      <c r="V1260" s="174">
        <v>23</v>
      </c>
      <c r="W1260" s="175">
        <v>23</v>
      </c>
      <c r="X1260" s="264" t="str">
        <f t="shared" si="246"/>
        <v>Other Deferred Debits</v>
      </c>
    </row>
    <row r="1261" spans="12:24" x14ac:dyDescent="0.25">
      <c r="L1261" s="150" t="s">
        <v>1526</v>
      </c>
      <c r="M1261" s="59">
        <f t="shared" si="244"/>
        <v>23</v>
      </c>
      <c r="N1261" s="59">
        <f t="shared" si="242"/>
        <v>23</v>
      </c>
      <c r="O1261" s="59"/>
      <c r="P1261" s="59">
        <f t="shared" si="243"/>
        <v>23</v>
      </c>
      <c r="Q1261" s="151" t="str">
        <f>VLOOKUP(L1261,'SAP Data'!$A$7:$B$1304,2,FALSE)</f>
        <v>Western States Liab</v>
      </c>
      <c r="S1261" s="165" t="s">
        <v>1587</v>
      </c>
      <c r="T1261" s="164" t="s">
        <v>1588</v>
      </c>
      <c r="U1261" s="16" t="str">
        <f t="shared" si="245"/>
        <v>262153</v>
      </c>
      <c r="V1261" s="174">
        <v>23</v>
      </c>
      <c r="W1261" s="175">
        <v>23</v>
      </c>
      <c r="X1261" s="264" t="str">
        <f t="shared" si="246"/>
        <v>Other Deferred Debits</v>
      </c>
    </row>
    <row r="1262" spans="12:24" x14ac:dyDescent="0.25">
      <c r="L1262" s="150" t="s">
        <v>1529</v>
      </c>
      <c r="M1262" s="59">
        <f t="shared" si="244"/>
        <v>23</v>
      </c>
      <c r="N1262" s="59">
        <f t="shared" si="242"/>
        <v>23</v>
      </c>
      <c r="O1262" s="59"/>
      <c r="P1262" s="59">
        <f t="shared" si="243"/>
        <v>23</v>
      </c>
      <c r="Q1262" s="151" t="str">
        <f>VLOOKUP(L1262,'SAP Data'!$A$7:$B$1304,2,FALSE)</f>
        <v>West States LT-contr</v>
      </c>
      <c r="S1262" s="165" t="s">
        <v>1590</v>
      </c>
      <c r="T1262" s="164" t="s">
        <v>1591</v>
      </c>
      <c r="U1262" s="16" t="str">
        <f t="shared" si="245"/>
        <v>262154</v>
      </c>
      <c r="V1262" s="174">
        <v>23</v>
      </c>
      <c r="W1262" s="175">
        <v>23</v>
      </c>
      <c r="X1262" s="264" t="str">
        <f t="shared" si="246"/>
        <v>Other Deferred Debits</v>
      </c>
    </row>
    <row r="1263" spans="12:24" x14ac:dyDescent="0.25">
      <c r="L1263" s="150" t="s">
        <v>1532</v>
      </c>
      <c r="M1263" s="59">
        <f t="shared" si="244"/>
        <v>16</v>
      </c>
      <c r="N1263" s="59">
        <f t="shared" si="242"/>
        <v>16</v>
      </c>
      <c r="O1263" s="59"/>
      <c r="P1263" s="59">
        <f t="shared" si="243"/>
        <v>16</v>
      </c>
      <c r="Q1263" s="151" t="str">
        <f>VLOOKUP(L1263,'SAP Data'!$A$7:$B$1304,2,FALSE)</f>
        <v>CWIPLiab-250TaylorHQ</v>
      </c>
      <c r="S1263" s="165" t="s">
        <v>1593</v>
      </c>
      <c r="T1263" s="164" t="s">
        <v>1594</v>
      </c>
      <c r="U1263" s="16" t="str">
        <f t="shared" si="245"/>
        <v>262155</v>
      </c>
      <c r="V1263" s="174">
        <v>23</v>
      </c>
      <c r="W1263" s="175">
        <v>23</v>
      </c>
      <c r="X1263" s="264" t="str">
        <f t="shared" si="246"/>
        <v>Other Deferred Debits</v>
      </c>
    </row>
    <row r="1264" spans="12:24" x14ac:dyDescent="0.25">
      <c r="L1264" s="150" t="s">
        <v>1535</v>
      </c>
      <c r="M1264" s="59">
        <f t="shared" si="244"/>
        <v>29</v>
      </c>
      <c r="N1264" s="59">
        <f t="shared" si="242"/>
        <v>29</v>
      </c>
      <c r="O1264" s="59"/>
      <c r="P1264" s="59">
        <f t="shared" si="243"/>
        <v>29</v>
      </c>
      <c r="Q1264" s="151" t="str">
        <f>VLOOKUP(L1264,'SAP Data'!$A$7:$B$1304,2,FALSE)</f>
        <v>AUTO SELF-INSURANCE</v>
      </c>
      <c r="S1264" s="165" t="s">
        <v>1596</v>
      </c>
      <c r="T1264" s="164" t="s">
        <v>1597</v>
      </c>
      <c r="U1264" s="16" t="str">
        <f t="shared" si="245"/>
        <v>262156</v>
      </c>
      <c r="V1264" s="174">
        <v>23</v>
      </c>
      <c r="W1264" s="175">
        <v>23</v>
      </c>
      <c r="X1264" s="264" t="str">
        <f t="shared" si="246"/>
        <v>Other Deferred Debits</v>
      </c>
    </row>
    <row r="1265" spans="12:24" x14ac:dyDescent="0.25">
      <c r="L1265" s="150" t="s">
        <v>1538</v>
      </c>
      <c r="M1265" s="59">
        <f t="shared" si="244"/>
        <v>29</v>
      </c>
      <c r="N1265" s="59">
        <f t="shared" si="242"/>
        <v>29</v>
      </c>
      <c r="O1265" s="59"/>
      <c r="P1265" s="59">
        <f t="shared" si="243"/>
        <v>29</v>
      </c>
      <c r="Q1265" s="151" t="str">
        <f>VLOOKUP(L1265,'SAP Data'!$A$7:$B$1304,2,FALSE)</f>
        <v>INJ &amp; DAMAGE RES-OPE</v>
      </c>
      <c r="S1265" s="165" t="s">
        <v>1599</v>
      </c>
      <c r="T1265" s="164" t="s">
        <v>1600</v>
      </c>
      <c r="U1265" s="16" t="str">
        <f t="shared" si="245"/>
        <v>262157</v>
      </c>
      <c r="V1265" s="174">
        <v>23</v>
      </c>
      <c r="W1265" s="175">
        <v>23</v>
      </c>
      <c r="X1265" s="264" t="str">
        <f t="shared" si="246"/>
        <v>Other Deferred Debits</v>
      </c>
    </row>
    <row r="1266" spans="12:24" x14ac:dyDescent="0.25">
      <c r="L1266" s="150" t="s">
        <v>1541</v>
      </c>
      <c r="M1266" s="59">
        <f t="shared" si="244"/>
        <v>29</v>
      </c>
      <c r="N1266" s="59">
        <f t="shared" si="242"/>
        <v>29</v>
      </c>
      <c r="O1266" s="59"/>
      <c r="P1266" s="59">
        <f t="shared" si="243"/>
        <v>29</v>
      </c>
      <c r="Q1266" s="151" t="str">
        <f>VLOOKUP(L1266,'SAP Data'!$A$7:$B$1304,2,FALSE)</f>
        <v>INJ &amp; DAMAGE RES-CON</v>
      </c>
      <c r="S1266" s="165" t="s">
        <v>1602</v>
      </c>
      <c r="T1266" s="164" t="s">
        <v>1603</v>
      </c>
      <c r="U1266" s="16" t="str">
        <f t="shared" si="245"/>
        <v>262159</v>
      </c>
      <c r="V1266" s="174">
        <v>23</v>
      </c>
      <c r="W1266" s="175">
        <v>23</v>
      </c>
      <c r="X1266" s="264" t="str">
        <f t="shared" si="246"/>
        <v>Other Deferred Debits</v>
      </c>
    </row>
    <row r="1267" spans="12:24" x14ac:dyDescent="0.25">
      <c r="L1267" s="150" t="s">
        <v>1544</v>
      </c>
      <c r="M1267" s="59">
        <f t="shared" si="244"/>
        <v>29</v>
      </c>
      <c r="N1267" s="59">
        <f t="shared" si="242"/>
        <v>29</v>
      </c>
      <c r="O1267" s="59"/>
      <c r="P1267" s="59">
        <f t="shared" si="243"/>
        <v>29</v>
      </c>
      <c r="Q1267" s="151" t="str">
        <f>VLOOKUP(L1267,'SAP Data'!$A$7:$B$1304,2,FALSE)</f>
        <v>INJ &amp; DAMAGE RES-HR</v>
      </c>
      <c r="S1267" s="165" t="s">
        <v>1605</v>
      </c>
      <c r="T1267" s="164" t="s">
        <v>1606</v>
      </c>
      <c r="U1267" s="16" t="str">
        <f t="shared" si="245"/>
        <v>263002</v>
      </c>
      <c r="V1267" s="174">
        <v>29</v>
      </c>
      <c r="W1267" s="175">
        <v>29</v>
      </c>
      <c r="X1267" s="264">
        <f t="shared" si="246"/>
        <v>0</v>
      </c>
    </row>
    <row r="1268" spans="12:24" x14ac:dyDescent="0.25">
      <c r="L1268" s="150" t="s">
        <v>1547</v>
      </c>
      <c r="M1268" s="59">
        <f t="shared" si="244"/>
        <v>29</v>
      </c>
      <c r="N1268" s="59">
        <f t="shared" si="242"/>
        <v>29</v>
      </c>
      <c r="O1268" s="59"/>
      <c r="P1268" s="59">
        <f t="shared" si="243"/>
        <v>29</v>
      </c>
      <c r="Q1268" s="151" t="str">
        <f>VLOOKUP(L1268,'SAP Data'!$A$7:$B$1304,2,FALSE)</f>
        <v>INJ &amp; DAM RES-EXTRAO</v>
      </c>
      <c r="S1268" s="165" t="s">
        <v>1605</v>
      </c>
      <c r="T1268" s="164" t="s">
        <v>1608</v>
      </c>
      <c r="U1268" s="16" t="str">
        <f>IF(T1268&gt;30000000,RIGHT(T1268,6),"")</f>
        <v>263012</v>
      </c>
      <c r="V1268" s="174">
        <v>29</v>
      </c>
      <c r="W1268" s="175">
        <v>29</v>
      </c>
      <c r="X1268" s="264">
        <f t="shared" si="246"/>
        <v>0</v>
      </c>
    </row>
    <row r="1269" spans="12:24" x14ac:dyDescent="0.25">
      <c r="L1269" s="150" t="s">
        <v>1550</v>
      </c>
      <c r="M1269" s="59">
        <f t="shared" si="244"/>
        <v>23</v>
      </c>
      <c r="N1269" s="59">
        <f t="shared" si="242"/>
        <v>23</v>
      </c>
      <c r="O1269" s="59"/>
      <c r="P1269" s="59">
        <f t="shared" si="243"/>
        <v>23</v>
      </c>
      <c r="Q1269" s="151" t="str">
        <f>VLOOKUP(L1269,'SAP Data'!$A$7:$B$1304,2,FALSE)</f>
        <v>INJ &amp; DAM RES-EXT-GA</v>
      </c>
    </row>
    <row r="1270" spans="12:24" x14ac:dyDescent="0.25">
      <c r="L1270" s="150" t="s">
        <v>1553</v>
      </c>
      <c r="M1270" s="59">
        <f t="shared" si="244"/>
        <v>23</v>
      </c>
      <c r="N1270" s="59">
        <f t="shared" si="242"/>
        <v>23</v>
      </c>
      <c r="O1270" s="59"/>
      <c r="P1270" s="59">
        <f t="shared" si="243"/>
        <v>23</v>
      </c>
      <c r="Q1270" s="151" t="str">
        <f>VLOOKUP(L1270,'SAP Data'!$A$7:$B$1304,2,FALSE)</f>
        <v>INJ &amp; DAM RES-EUG</v>
      </c>
    </row>
    <row r="1271" spans="12:24" x14ac:dyDescent="0.25">
      <c r="L1271" s="150" t="s">
        <v>1556</v>
      </c>
      <c r="M1271" s="59">
        <f t="shared" si="244"/>
        <v>23</v>
      </c>
      <c r="N1271" s="59">
        <f t="shared" si="242"/>
        <v>23</v>
      </c>
      <c r="O1271" s="59"/>
      <c r="P1271" s="59">
        <f t="shared" si="243"/>
        <v>23</v>
      </c>
      <c r="Q1271" s="151" t="str">
        <f>VLOOKUP(L1271,'SAP Data'!$A$7:$B$1304,2,FALSE)</f>
        <v>INJ &amp; DAM RES-EXT-WA</v>
      </c>
    </row>
    <row r="1272" spans="12:24" x14ac:dyDescent="0.25">
      <c r="L1272" s="150" t="s">
        <v>1559</v>
      </c>
      <c r="M1272" s="59">
        <f t="shared" si="244"/>
        <v>23</v>
      </c>
      <c r="N1272" s="59">
        <f t="shared" si="242"/>
        <v>23</v>
      </c>
      <c r="O1272" s="59"/>
      <c r="P1272" s="59">
        <f t="shared" si="243"/>
        <v>23</v>
      </c>
      <c r="Q1272" s="151" t="str">
        <f>VLOOKUP(L1272,'SAP Data'!$A$7:$B$1304,2,FALSE)</f>
        <v>INJ &amp; DAM INS-EXT HA</v>
      </c>
    </row>
    <row r="1273" spans="12:24" x14ac:dyDescent="0.25">
      <c r="L1273" s="150" t="s">
        <v>1562</v>
      </c>
      <c r="M1273" s="59">
        <f t="shared" si="244"/>
        <v>23</v>
      </c>
      <c r="N1273" s="59">
        <f t="shared" si="242"/>
        <v>23</v>
      </c>
      <c r="O1273" s="59"/>
      <c r="P1273" s="59">
        <f t="shared" si="243"/>
        <v>23</v>
      </c>
      <c r="Q1273" s="151" t="str">
        <f>VLOOKUP(L1273,'SAP Data'!$A$7:$B$1304,2,FALSE)</f>
        <v>INJ &amp; DAM RES-EXT OR</v>
      </c>
    </row>
    <row r="1274" spans="12:24" x14ac:dyDescent="0.25">
      <c r="L1274" s="150" t="s">
        <v>1565</v>
      </c>
      <c r="M1274" s="59">
        <f t="shared" si="244"/>
        <v>23</v>
      </c>
      <c r="N1274" s="59">
        <f t="shared" si="242"/>
        <v>23</v>
      </c>
      <c r="O1274" s="59"/>
      <c r="P1274" s="59">
        <f t="shared" si="243"/>
        <v>23</v>
      </c>
      <c r="Q1274" s="151" t="str">
        <f>VLOOKUP(L1274,'SAP Data'!$A$7:$B$1304,2,FALSE)</f>
        <v>INJ &amp; DAM RES-EXT TA</v>
      </c>
    </row>
    <row r="1275" spans="12:24" x14ac:dyDescent="0.25">
      <c r="L1275" s="150" t="s">
        <v>1568</v>
      </c>
      <c r="M1275" s="59">
        <f t="shared" si="244"/>
        <v>23</v>
      </c>
      <c r="N1275" s="59">
        <f t="shared" si="242"/>
        <v>23</v>
      </c>
      <c r="O1275" s="59"/>
      <c r="P1275" s="59">
        <f t="shared" si="243"/>
        <v>23</v>
      </c>
      <c r="Q1275" s="151" t="str">
        <f>VLOOKUP(L1275,'SAP Data'!$A$7:$B$1304,2,FALSE)</f>
        <v>INJ &amp; DAM RES-ENV CE</v>
      </c>
    </row>
    <row r="1276" spans="12:24" x14ac:dyDescent="0.25">
      <c r="L1276" s="150" t="s">
        <v>1571</v>
      </c>
      <c r="M1276" s="59">
        <f t="shared" si="244"/>
        <v>23</v>
      </c>
      <c r="N1276" s="59">
        <f t="shared" ref="N1276:N1288" si="247">IFERROR(M1276,"ADD")</f>
        <v>23</v>
      </c>
      <c r="O1276" s="59"/>
      <c r="P1276" s="59">
        <f t="shared" ref="P1276:P1288" si="248">IF(O1276&gt;0,O1276,N1276)</f>
        <v>23</v>
      </c>
      <c r="Q1276" s="151" t="str">
        <f>VLOOKUP(L1276,'SAP Data'!$A$7:$B$1304,2,FALSE)</f>
        <v>INJ &amp; DAM RES-FRONT</v>
      </c>
    </row>
    <row r="1277" spans="12:24" x14ac:dyDescent="0.25">
      <c r="L1277" s="150" t="s">
        <v>1574</v>
      </c>
      <c r="M1277" s="59">
        <f t="shared" si="244"/>
        <v>23</v>
      </c>
      <c r="N1277" s="59">
        <f t="shared" si="247"/>
        <v>23</v>
      </c>
      <c r="O1277" s="59"/>
      <c r="P1277" s="59">
        <f t="shared" si="248"/>
        <v>23</v>
      </c>
      <c r="Q1277" s="151" t="str">
        <f>VLOOKUP(L1277,'SAP Data'!$A$7:$B$1304,2,FALSE)</f>
        <v>INJ &amp; DAM RES-FR AM</v>
      </c>
    </row>
    <row r="1278" spans="12:24" x14ac:dyDescent="0.25">
      <c r="L1278" s="150" t="s">
        <v>1577</v>
      </c>
      <c r="M1278" s="59">
        <f t="shared" si="244"/>
        <v>23</v>
      </c>
      <c r="N1278" s="59">
        <f t="shared" si="247"/>
        <v>23</v>
      </c>
      <c r="O1278" s="59"/>
      <c r="P1278" s="59">
        <f t="shared" si="248"/>
        <v>23</v>
      </c>
      <c r="Q1278" s="151" t="str">
        <f>VLOOKUP(L1278,'SAP Data'!$A$7:$B$1304,2,FALSE)</f>
        <v>RES OFFSET - ENV GAS</v>
      </c>
    </row>
    <row r="1279" spans="12:24" x14ac:dyDescent="0.25">
      <c r="L1279" s="150" t="s">
        <v>1580</v>
      </c>
      <c r="M1279" s="59">
        <f t="shared" si="244"/>
        <v>23</v>
      </c>
      <c r="N1279" s="59">
        <f t="shared" si="247"/>
        <v>23</v>
      </c>
      <c r="O1279" s="59"/>
      <c r="P1279" s="59">
        <f t="shared" si="248"/>
        <v>23</v>
      </c>
      <c r="Q1279" s="151" t="str">
        <f>VLOOKUP(L1279,'SAP Data'!$A$7:$B$1304,2,FALSE)</f>
        <v>RES OFFSET - ENV SIL</v>
      </c>
    </row>
    <row r="1280" spans="12:24" x14ac:dyDescent="0.25">
      <c r="L1280" s="150" t="s">
        <v>1583</v>
      </c>
      <c r="M1280" s="59">
        <f t="shared" si="244"/>
        <v>23</v>
      </c>
      <c r="N1280" s="59">
        <f t="shared" si="247"/>
        <v>23</v>
      </c>
      <c r="O1280" s="59"/>
      <c r="P1280" s="59">
        <f t="shared" si="248"/>
        <v>23</v>
      </c>
      <c r="Q1280" s="151" t="str">
        <f>VLOOKUP(L1280,'SAP Data'!$A$7:$B$1304,2,FALSE)</f>
        <v>RES OFFSET - ENV HAR</v>
      </c>
    </row>
    <row r="1281" spans="12:17" x14ac:dyDescent="0.25">
      <c r="L1281" s="150" t="s">
        <v>1586</v>
      </c>
      <c r="M1281" s="59">
        <f t="shared" si="244"/>
        <v>23</v>
      </c>
      <c r="N1281" s="59">
        <f t="shared" si="247"/>
        <v>23</v>
      </c>
      <c r="O1281" s="59"/>
      <c r="P1281" s="59">
        <f t="shared" si="248"/>
        <v>23</v>
      </c>
      <c r="Q1281" s="151" t="str">
        <f>VLOOKUP(L1281,'SAP Data'!$A$7:$B$1304,2,FALSE)</f>
        <v>RES OFFSET - ENV TAR</v>
      </c>
    </row>
    <row r="1282" spans="12:17" x14ac:dyDescent="0.25">
      <c r="L1282" s="150" t="s">
        <v>1589</v>
      </c>
      <c r="M1282" s="59">
        <f t="shared" si="244"/>
        <v>23</v>
      </c>
      <c r="N1282" s="59">
        <f t="shared" si="247"/>
        <v>23</v>
      </c>
      <c r="O1282" s="59"/>
      <c r="P1282" s="59">
        <f t="shared" si="248"/>
        <v>23</v>
      </c>
      <c r="Q1282" s="151" t="str">
        <f>VLOOKUP(L1282,'SAP Data'!$A$7:$B$1304,2,FALSE)</f>
        <v>RES OFFSET - ENV EUG</v>
      </c>
    </row>
    <row r="1283" spans="12:17" x14ac:dyDescent="0.25">
      <c r="L1283" s="150" t="s">
        <v>1592</v>
      </c>
      <c r="M1283" s="59">
        <f t="shared" si="244"/>
        <v>23</v>
      </c>
      <c r="N1283" s="59">
        <f t="shared" si="247"/>
        <v>23</v>
      </c>
      <c r="O1283" s="59"/>
      <c r="P1283" s="59">
        <f t="shared" si="248"/>
        <v>23</v>
      </c>
      <c r="Q1283" s="151" t="str">
        <f>VLOOKUP(L1283,'SAP Data'!$A$7:$B$1304,2,FALSE)</f>
        <v>RES OFFSET - ENV FRO</v>
      </c>
    </row>
    <row r="1284" spans="12:17" x14ac:dyDescent="0.25">
      <c r="L1284" s="150" t="s">
        <v>1595</v>
      </c>
      <c r="M1284" s="59">
        <f t="shared" si="244"/>
        <v>23</v>
      </c>
      <c r="N1284" s="59">
        <f t="shared" si="247"/>
        <v>23</v>
      </c>
      <c r="O1284" s="59"/>
      <c r="P1284" s="59">
        <f t="shared" si="248"/>
        <v>23</v>
      </c>
      <c r="Q1284" s="151" t="str">
        <f>VLOOKUP(L1284,'SAP Data'!$A$7:$B$1304,2,FALSE)</f>
        <v>RES OFFSET - ENV STE</v>
      </c>
    </row>
    <row r="1285" spans="12:17" x14ac:dyDescent="0.25">
      <c r="L1285" s="150" t="s">
        <v>1598</v>
      </c>
      <c r="M1285" s="59">
        <f t="shared" ref="M1285:M1294" si="249">VLOOKUP(L1285,$F$5:$K$975,6,FALSE)</f>
        <v>23</v>
      </c>
      <c r="N1285" s="59">
        <f t="shared" si="247"/>
        <v>23</v>
      </c>
      <c r="O1285" s="59"/>
      <c r="P1285" s="59">
        <f t="shared" si="248"/>
        <v>23</v>
      </c>
      <c r="Q1285" s="151" t="str">
        <f>VLOOKUP(L1285,'SAP Data'!$A$7:$B$1304,2,FALSE)</f>
        <v>RES OFFSET - ENV CRT</v>
      </c>
    </row>
    <row r="1286" spans="12:17" x14ac:dyDescent="0.25">
      <c r="L1286" s="150" t="s">
        <v>1601</v>
      </c>
      <c r="M1286" s="59">
        <f t="shared" si="249"/>
        <v>23</v>
      </c>
      <c r="N1286" s="59">
        <f t="shared" si="247"/>
        <v>23</v>
      </c>
      <c r="O1286" s="59"/>
      <c r="P1286" s="59">
        <f t="shared" si="248"/>
        <v>23</v>
      </c>
      <c r="Q1286" s="151" t="str">
        <f>VLOOKUP(L1286,'SAP Data'!$A$7:$B$1304,2,FALSE)</f>
        <v>RES OFFSET - FR AMER</v>
      </c>
    </row>
    <row r="1287" spans="12:17" x14ac:dyDescent="0.25">
      <c r="L1287" s="150" t="s">
        <v>1604</v>
      </c>
      <c r="M1287" s="59">
        <f t="shared" si="249"/>
        <v>29</v>
      </c>
      <c r="N1287" s="59">
        <f t="shared" si="247"/>
        <v>29</v>
      </c>
      <c r="O1287" s="59"/>
      <c r="P1287" s="59">
        <f t="shared" si="248"/>
        <v>29</v>
      </c>
      <c r="Q1287" s="151" t="str">
        <f>VLOOKUP(L1287,'SAP Data'!$A$7:$B$1304,2,FALSE)</f>
        <v>ACC LIAB-EXEMPT VACA</v>
      </c>
    </row>
    <row r="1288" spans="12:17" x14ac:dyDescent="0.25">
      <c r="L1288" s="184" t="s">
        <v>1607</v>
      </c>
      <c r="M1288" s="59">
        <f t="shared" si="249"/>
        <v>29</v>
      </c>
      <c r="N1288" s="59">
        <f t="shared" si="247"/>
        <v>29</v>
      </c>
      <c r="O1288" s="59"/>
      <c r="P1288" s="59">
        <f t="shared" si="248"/>
        <v>29</v>
      </c>
      <c r="Q1288" s="59" t="str">
        <f>VLOOKUP(L1288,'SAP Data'!$A$7:$B$1304,2,FALSE)</f>
        <v>ACC LIAB-EXEMPT VACA</v>
      </c>
    </row>
    <row r="1289" spans="12:17" x14ac:dyDescent="0.25">
      <c r="L1289" s="184" t="s">
        <v>3759</v>
      </c>
      <c r="M1289" s="59">
        <f t="shared" si="249"/>
        <v>17</v>
      </c>
      <c r="N1289" s="59">
        <f t="shared" ref="N1289:N1293" si="250">IFERROR(M1289,"ADD")</f>
        <v>17</v>
      </c>
      <c r="O1289" s="59"/>
      <c r="P1289" s="59">
        <f t="shared" ref="P1289:P1293" si="251">IF(O1289&gt;0,O1289,N1289)</f>
        <v>17</v>
      </c>
      <c r="Q1289" s="59" t="str">
        <f>VLOOKUP(L1289,'SAP Data'!$A$7:$B$1304,2,FALSE)</f>
        <v>A/R INTERCO-WTR SR</v>
      </c>
    </row>
    <row r="1290" spans="12:17" x14ac:dyDescent="0.25">
      <c r="L1290" s="184" t="s">
        <v>3760</v>
      </c>
      <c r="M1290" s="59">
        <f t="shared" si="249"/>
        <v>17</v>
      </c>
      <c r="N1290" s="59">
        <f t="shared" si="250"/>
        <v>17</v>
      </c>
      <c r="O1290" s="59"/>
      <c r="P1290" s="59">
        <f t="shared" si="251"/>
        <v>17</v>
      </c>
      <c r="Q1290" s="59" t="str">
        <f>VLOOKUP(L1290,'SAP Data'!$A$7:$B$1304,2,FALSE)</f>
        <v>A/R INTERCO-WTR SRE</v>
      </c>
    </row>
    <row r="1291" spans="12:17" x14ac:dyDescent="0.25">
      <c r="L1291" s="184" t="s">
        <v>3761</v>
      </c>
      <c r="M1291" s="59">
        <f t="shared" si="249"/>
        <v>23</v>
      </c>
      <c r="N1291" s="59">
        <f t="shared" si="250"/>
        <v>23</v>
      </c>
      <c r="O1291" s="59"/>
      <c r="P1291" s="59">
        <f t="shared" si="251"/>
        <v>23</v>
      </c>
      <c r="Q1291" s="59" t="str">
        <f>VLOOKUP(L1291,'SAP Data'!$A$7:$B$1304,2,FALSE)</f>
        <v>2019 GC600 COMP UT C</v>
      </c>
    </row>
    <row r="1292" spans="12:17" x14ac:dyDescent="0.25">
      <c r="L1292" s="184" t="s">
        <v>3762</v>
      </c>
      <c r="M1292" s="59">
        <f t="shared" si="249"/>
        <v>23</v>
      </c>
      <c r="N1292" s="59">
        <f t="shared" si="250"/>
        <v>23</v>
      </c>
      <c r="O1292" s="59"/>
      <c r="P1292" s="59">
        <f t="shared" si="251"/>
        <v>23</v>
      </c>
      <c r="Q1292" s="59" t="str">
        <f>VLOOKUP(L1292,'SAP Data'!$A$7:$B$1304,2,FALSE)</f>
        <v>Livingston Tower LHI</v>
      </c>
    </row>
    <row r="1293" spans="12:17" x14ac:dyDescent="0.25">
      <c r="L1293" s="184" t="s">
        <v>3082</v>
      </c>
      <c r="M1293" s="59">
        <f t="shared" si="249"/>
        <v>0</v>
      </c>
      <c r="N1293" s="59">
        <f t="shared" si="250"/>
        <v>0</v>
      </c>
      <c r="O1293" s="59"/>
      <c r="P1293" s="59">
        <f t="shared" si="251"/>
        <v>0</v>
      </c>
      <c r="Q1293" s="59" t="str">
        <f>VLOOKUP(L1293,'SAP Data'!$A$7:$B$1304,2,FALSE)</f>
        <v>MOTOR OIL</v>
      </c>
    </row>
    <row r="1294" spans="12:17" x14ac:dyDescent="0.25">
      <c r="L1294" s="184" t="s">
        <v>3835</v>
      </c>
      <c r="M1294" s="59">
        <f t="shared" si="249"/>
        <v>23</v>
      </c>
      <c r="N1294" s="59">
        <f t="shared" ref="N1294" si="252">IFERROR(M1294,"ADD")</f>
        <v>23</v>
      </c>
      <c r="O1294" s="59"/>
      <c r="P1294" s="59">
        <f t="shared" ref="P1294" si="253">IF(O1294&gt;0,O1294,N1294)</f>
        <v>23</v>
      </c>
      <c r="Q1294" s="59" t="str">
        <f>VLOOKUP(L1294,'SAP Data'!$A$7:$B$1304,2,FALSE)</f>
        <v>LIVING TOWNE LHI AMO</v>
      </c>
    </row>
  </sheetData>
  <autoFilter ref="S1:X1268" xr:uid="{00000000-0009-0000-0000-000003000000}"/>
  <sortState ref="D5:J653">
    <sortCondition ref="D5:D653"/>
  </sortState>
  <mergeCells count="4">
    <mergeCell ref="E2:F2"/>
    <mergeCell ref="E3:F3"/>
    <mergeCell ref="L2:N2"/>
    <mergeCell ref="L3:N3"/>
  </mergeCells>
  <conditionalFormatting sqref="V14:V17">
    <cfRule type="cellIs" dxfId="1" priority="1" operator="equal">
      <formula>W64</formula>
    </cfRule>
  </conditionalFormatting>
  <pageMargins left="0.7" right="0.7" top="0.75" bottom="0.75" header="0.3" footer="0.3"/>
  <pageSetup orientation="landscape" r:id="rId1"/>
  <headerFooter>
    <oddHeader>&amp;RUG-200396 NWN WP
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8"/>
  <sheetViews>
    <sheetView zoomScaleNormal="100" workbookViewId="0">
      <selection activeCell="B2" sqref="B2"/>
    </sheetView>
  </sheetViews>
  <sheetFormatPr defaultColWidth="9.140625" defaultRowHeight="15" x14ac:dyDescent="0.25"/>
  <cols>
    <col min="1" max="1" width="7.7109375" style="2" customWidth="1"/>
    <col min="2" max="2" width="43.7109375" style="2" customWidth="1"/>
    <col min="3" max="3" width="10.7109375" style="2" customWidth="1"/>
    <col min="4" max="4" width="10.7109375" style="252" customWidth="1"/>
    <col min="5" max="16384" width="9.140625" style="2"/>
  </cols>
  <sheetData>
    <row r="1" spans="1:8" x14ac:dyDescent="0.25">
      <c r="A1" s="3" t="s">
        <v>1664</v>
      </c>
      <c r="B1" s="4"/>
      <c r="C1" s="5" t="s">
        <v>1665</v>
      </c>
      <c r="D1" s="5" t="s">
        <v>1666</v>
      </c>
      <c r="G1" s="169"/>
    </row>
    <row r="2" spans="1:8" x14ac:dyDescent="0.25">
      <c r="A2" s="6"/>
      <c r="B2" s="7"/>
      <c r="C2" s="8"/>
      <c r="D2" s="9"/>
    </row>
    <row r="3" spans="1:8" x14ac:dyDescent="0.25">
      <c r="A3" s="6">
        <v>1</v>
      </c>
      <c r="B3" s="10" t="s">
        <v>1667</v>
      </c>
      <c r="C3" s="11">
        <f>1-D3</f>
        <v>0.88619999999999999</v>
      </c>
      <c r="D3" s="11">
        <v>0.1138</v>
      </c>
      <c r="G3" s="75"/>
      <c r="H3" s="75"/>
    </row>
    <row r="4" spans="1:8" x14ac:dyDescent="0.25">
      <c r="A4" s="6">
        <v>2</v>
      </c>
      <c r="B4" s="10" t="s">
        <v>1668</v>
      </c>
      <c r="C4" s="11">
        <f t="shared" ref="C4:C28" si="0">1-D4</f>
        <v>0.88519999999999999</v>
      </c>
      <c r="D4" s="11">
        <v>0.1148</v>
      </c>
      <c r="G4" s="75"/>
      <c r="H4" s="75"/>
    </row>
    <row r="5" spans="1:8" x14ac:dyDescent="0.25">
      <c r="A5" s="6">
        <v>3</v>
      </c>
      <c r="B5" s="10" t="s">
        <v>1669</v>
      </c>
      <c r="C5" s="11">
        <f t="shared" si="0"/>
        <v>0.89559999999999995</v>
      </c>
      <c r="D5" s="11">
        <v>0.10440000000000001</v>
      </c>
      <c r="G5" s="75"/>
      <c r="H5" s="75"/>
    </row>
    <row r="6" spans="1:8" x14ac:dyDescent="0.25">
      <c r="A6" s="6">
        <v>4</v>
      </c>
      <c r="B6" s="10" t="s">
        <v>1670</v>
      </c>
      <c r="C6" s="11">
        <f t="shared" si="0"/>
        <v>0.92159999999999997</v>
      </c>
      <c r="D6" s="11">
        <v>7.8399999999999997E-2</v>
      </c>
      <c r="G6" s="75"/>
      <c r="H6" s="75"/>
    </row>
    <row r="7" spans="1:8" x14ac:dyDescent="0.25">
      <c r="A7" s="6">
        <v>5</v>
      </c>
      <c r="B7" s="10" t="s">
        <v>1671</v>
      </c>
      <c r="C7" s="11">
        <f t="shared" si="0"/>
        <v>0.74750000000000005</v>
      </c>
      <c r="D7" s="11">
        <v>0.2525</v>
      </c>
      <c r="G7" s="75"/>
      <c r="H7" s="75"/>
    </row>
    <row r="8" spans="1:8" x14ac:dyDescent="0.25">
      <c r="A8" s="6">
        <v>6</v>
      </c>
      <c r="B8" s="10" t="s">
        <v>1672</v>
      </c>
      <c r="C8" s="11">
        <f t="shared" si="0"/>
        <v>0.88690000000000002</v>
      </c>
      <c r="D8" s="11">
        <v>0.11310000000000001</v>
      </c>
      <c r="G8" s="75"/>
      <c r="H8" s="75"/>
    </row>
    <row r="9" spans="1:8" x14ac:dyDescent="0.25">
      <c r="A9" s="6">
        <v>7</v>
      </c>
      <c r="B9" s="10" t="s">
        <v>1673</v>
      </c>
      <c r="C9" s="11">
        <f t="shared" si="0"/>
        <v>0.89339999999999997</v>
      </c>
      <c r="D9" s="11">
        <v>0.1066</v>
      </c>
      <c r="G9" s="75"/>
      <c r="H9" s="75"/>
    </row>
    <row r="10" spans="1:8" x14ac:dyDescent="0.25">
      <c r="A10" s="6">
        <v>8</v>
      </c>
      <c r="B10" s="10" t="s">
        <v>1674</v>
      </c>
      <c r="C10" s="11">
        <f t="shared" si="0"/>
        <v>0.89800000000000002</v>
      </c>
      <c r="D10" s="11">
        <v>0.10199999999999999</v>
      </c>
      <c r="G10" s="75"/>
      <c r="H10" s="75"/>
    </row>
    <row r="11" spans="1:8" x14ac:dyDescent="0.25">
      <c r="A11" s="6">
        <v>9</v>
      </c>
      <c r="B11" s="10" t="s">
        <v>1675</v>
      </c>
      <c r="C11" s="11">
        <f>1-D11</f>
        <v>0.91400000000000003</v>
      </c>
      <c r="D11" s="11">
        <v>8.5999999999999993E-2</v>
      </c>
      <c r="G11" s="75"/>
      <c r="H11" s="75"/>
    </row>
    <row r="12" spans="1:8" x14ac:dyDescent="0.25">
      <c r="A12" s="6">
        <v>10</v>
      </c>
      <c r="B12" s="10" t="s">
        <v>1676</v>
      </c>
      <c r="C12" s="11">
        <f t="shared" si="0"/>
        <v>0.90600000000000003</v>
      </c>
      <c r="D12" s="11">
        <v>9.4E-2</v>
      </c>
      <c r="G12" s="75"/>
      <c r="H12" s="75"/>
    </row>
    <row r="13" spans="1:8" x14ac:dyDescent="0.25">
      <c r="A13" s="6">
        <v>11</v>
      </c>
      <c r="B13" s="10" t="s">
        <v>1677</v>
      </c>
      <c r="C13" s="11">
        <f t="shared" si="0"/>
        <v>0.84399999999999997</v>
      </c>
      <c r="D13" s="11">
        <v>0.156</v>
      </c>
      <c r="G13" s="75"/>
      <c r="H13" s="75"/>
    </row>
    <row r="14" spans="1:8" x14ac:dyDescent="0.25">
      <c r="A14" s="6">
        <v>12</v>
      </c>
      <c r="B14" s="10" t="s">
        <v>1678</v>
      </c>
      <c r="C14" s="11">
        <f t="shared" si="0"/>
        <v>0.87519999999999998</v>
      </c>
      <c r="D14" s="11">
        <v>0.12479999999999999</v>
      </c>
      <c r="G14" s="75"/>
      <c r="H14" s="75"/>
    </row>
    <row r="15" spans="1:8" x14ac:dyDescent="0.25">
      <c r="A15" s="6">
        <v>13</v>
      </c>
      <c r="B15" s="10" t="s">
        <v>1679</v>
      </c>
      <c r="C15" s="11">
        <f t="shared" si="0"/>
        <v>0.84509999999999996</v>
      </c>
      <c r="D15" s="11">
        <v>0.15490000000000001</v>
      </c>
      <c r="G15" s="75"/>
      <c r="H15" s="75"/>
    </row>
    <row r="16" spans="1:8" x14ac:dyDescent="0.25">
      <c r="A16" s="6">
        <v>14</v>
      </c>
      <c r="B16" s="10" t="s">
        <v>1680</v>
      </c>
      <c r="C16" s="11">
        <f t="shared" si="0"/>
        <v>0.89569999999999994</v>
      </c>
      <c r="D16" s="11">
        <v>0.1043</v>
      </c>
      <c r="G16" s="75"/>
      <c r="H16" s="75"/>
    </row>
    <row r="17" spans="1:8" x14ac:dyDescent="0.25">
      <c r="A17" s="6">
        <v>15</v>
      </c>
      <c r="B17" s="10" t="s">
        <v>1681</v>
      </c>
      <c r="C17" s="11">
        <f t="shared" si="0"/>
        <v>0.86880000000000002</v>
      </c>
      <c r="D17" s="11">
        <v>0.13120000000000001</v>
      </c>
      <c r="G17" s="75"/>
      <c r="H17" s="75"/>
    </row>
    <row r="18" spans="1:8" x14ac:dyDescent="0.25">
      <c r="A18" s="6">
        <v>16</v>
      </c>
      <c r="B18" s="12" t="s">
        <v>1682</v>
      </c>
      <c r="C18" s="11">
        <f t="shared" si="0"/>
        <v>0.89234999999999998</v>
      </c>
      <c r="D18" s="11">
        <v>0.10765</v>
      </c>
      <c r="G18" s="75"/>
      <c r="H18" s="75"/>
    </row>
    <row r="19" spans="1:8" x14ac:dyDescent="0.25">
      <c r="A19" s="6">
        <v>17</v>
      </c>
      <c r="B19" s="7" t="s">
        <v>1683</v>
      </c>
      <c r="C19" s="11">
        <f t="shared" si="0"/>
        <v>0.7</v>
      </c>
      <c r="D19" s="11">
        <v>0.30000000000000004</v>
      </c>
      <c r="G19" s="75"/>
      <c r="H19" s="75"/>
    </row>
    <row r="20" spans="1:8" x14ac:dyDescent="0.25">
      <c r="A20" s="6">
        <v>18</v>
      </c>
      <c r="B20" s="7" t="s">
        <v>1684</v>
      </c>
      <c r="C20" s="11">
        <f t="shared" si="0"/>
        <v>0.87234</v>
      </c>
      <c r="D20" s="11">
        <v>0.12766</v>
      </c>
      <c r="G20" s="75"/>
      <c r="H20" s="75"/>
    </row>
    <row r="21" spans="1:8" x14ac:dyDescent="0.25">
      <c r="A21" s="6">
        <v>19</v>
      </c>
      <c r="B21" s="10" t="s">
        <v>1685</v>
      </c>
      <c r="C21" s="11">
        <f t="shared" si="0"/>
        <v>0</v>
      </c>
      <c r="D21" s="11">
        <v>1</v>
      </c>
      <c r="G21" s="75"/>
      <c r="H21" s="75"/>
    </row>
    <row r="22" spans="1:8" x14ac:dyDescent="0.25">
      <c r="A22" s="6">
        <v>20</v>
      </c>
      <c r="B22" s="10" t="s">
        <v>1686</v>
      </c>
      <c r="C22" s="11">
        <f t="shared" si="0"/>
        <v>1</v>
      </c>
      <c r="D22" s="11">
        <v>0</v>
      </c>
      <c r="G22" s="75"/>
      <c r="H22" s="75"/>
    </row>
    <row r="23" spans="1:8" x14ac:dyDescent="0.25">
      <c r="A23" s="6">
        <v>21</v>
      </c>
      <c r="B23" s="7" t="s">
        <v>1687</v>
      </c>
      <c r="C23" s="11">
        <f t="shared" si="0"/>
        <v>0.88039999999999996</v>
      </c>
      <c r="D23" s="11">
        <v>0.1196</v>
      </c>
      <c r="G23" s="75"/>
      <c r="H23" s="75"/>
    </row>
    <row r="24" spans="1:8" x14ac:dyDescent="0.25">
      <c r="A24" s="6">
        <v>22</v>
      </c>
      <c r="B24" s="7" t="s">
        <v>1688</v>
      </c>
      <c r="C24" s="11">
        <f t="shared" si="0"/>
        <v>0.98829999999999996</v>
      </c>
      <c r="D24" s="11">
        <v>1.17E-2</v>
      </c>
      <c r="E24" s="74"/>
      <c r="G24" s="75"/>
      <c r="H24" s="75"/>
    </row>
    <row r="25" spans="1:8" x14ac:dyDescent="0.25">
      <c r="A25" s="6">
        <v>23</v>
      </c>
      <c r="B25" s="13" t="s">
        <v>1689</v>
      </c>
      <c r="C25" s="11">
        <f t="shared" si="0"/>
        <v>0.88290000000000002</v>
      </c>
      <c r="D25" s="14">
        <v>0.1171</v>
      </c>
      <c r="G25" s="75"/>
      <c r="H25" s="75"/>
    </row>
    <row r="26" spans="1:8" x14ac:dyDescent="0.25">
      <c r="A26" s="6">
        <v>24</v>
      </c>
      <c r="B26" s="13" t="s">
        <v>1690</v>
      </c>
      <c r="C26" s="11">
        <f t="shared" si="0"/>
        <v>0.86149999999999993</v>
      </c>
      <c r="D26" s="14">
        <v>0.13850000000000001</v>
      </c>
      <c r="G26" s="75"/>
      <c r="H26" s="75"/>
    </row>
    <row r="27" spans="1:8" x14ac:dyDescent="0.25">
      <c r="A27" s="6">
        <v>25</v>
      </c>
      <c r="B27" s="166" t="s">
        <v>1691</v>
      </c>
      <c r="C27" s="11">
        <f t="shared" si="0"/>
        <v>0.8736527232725414</v>
      </c>
      <c r="D27" s="14">
        <v>0.1263472767274586</v>
      </c>
      <c r="E27" s="74"/>
      <c r="G27" s="75"/>
      <c r="H27" s="75"/>
    </row>
    <row r="28" spans="1:8" x14ac:dyDescent="0.25">
      <c r="A28" s="6">
        <v>26</v>
      </c>
      <c r="B28" s="167" t="s">
        <v>1692</v>
      </c>
      <c r="C28" s="11">
        <f t="shared" si="0"/>
        <v>0.93478300000000003</v>
      </c>
      <c r="D28" s="168">
        <v>6.5216999999999997E-2</v>
      </c>
      <c r="E28" s="74"/>
      <c r="G28" s="75"/>
      <c r="H28" s="75"/>
    </row>
  </sheetData>
  <pageMargins left="0.7" right="0.7" top="0.75" bottom="0.75" header="0.3" footer="0.3"/>
  <pageSetup orientation="portrait" r:id="rId1"/>
  <headerFooter>
    <oddHeader>&amp;RUG-200396 NWN WP
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06EA3-B472-414D-9535-2D697D1E5F83}">
  <dimension ref="A1:AB1301"/>
  <sheetViews>
    <sheetView workbookViewId="0">
      <pane xSplit="4" ySplit="5" topLeftCell="T6" activePane="bottomRight" state="frozen"/>
      <selection pane="topRight" activeCell="E1" sqref="E1"/>
      <selection pane="bottomLeft" activeCell="A6" sqref="A6"/>
      <selection pane="bottomRight" activeCell="U1307" sqref="U1307"/>
    </sheetView>
  </sheetViews>
  <sheetFormatPr defaultColWidth="9.140625" defaultRowHeight="15" outlineLevelCol="1" x14ac:dyDescent="0.25"/>
  <cols>
    <col min="1" max="1" width="9.140625" style="60"/>
    <col min="2" max="2" width="27.28515625" style="15" bestFit="1" customWidth="1"/>
    <col min="3" max="3" width="14.28515625" style="15" customWidth="1"/>
    <col min="4" max="4" width="14.85546875" style="204" bestFit="1" customWidth="1"/>
    <col min="5" max="14" width="18.28515625" style="204" hidden="1" customWidth="1" outlineLevel="1"/>
    <col min="15" max="15" width="18.28515625" style="204" customWidth="1" collapsed="1"/>
    <col min="16" max="26" width="18.28515625" style="204" customWidth="1"/>
    <col min="27" max="27" width="17.85546875" style="204" customWidth="1"/>
    <col min="28" max="16384" width="9.140625" style="204"/>
  </cols>
  <sheetData>
    <row r="1" spans="1:27" x14ac:dyDescent="0.25">
      <c r="B1" s="234" t="s">
        <v>1722</v>
      </c>
    </row>
    <row r="2" spans="1:27" ht="15.75" thickBot="1" x14ac:dyDescent="0.3">
      <c r="A2" s="60">
        <v>1</v>
      </c>
      <c r="B2" s="235">
        <v>2</v>
      </c>
      <c r="C2" s="15">
        <v>3</v>
      </c>
      <c r="D2" s="204">
        <v>4</v>
      </c>
      <c r="E2" s="219">
        <v>5</v>
      </c>
      <c r="F2" s="204">
        <v>6</v>
      </c>
      <c r="G2" s="204">
        <v>7</v>
      </c>
      <c r="H2" s="204">
        <v>8</v>
      </c>
      <c r="I2" s="204">
        <v>9</v>
      </c>
      <c r="J2" s="204">
        <v>10</v>
      </c>
      <c r="K2" s="204">
        <v>11</v>
      </c>
      <c r="L2" s="204">
        <v>12</v>
      </c>
      <c r="M2" s="204">
        <v>13</v>
      </c>
      <c r="N2" s="204">
        <v>14</v>
      </c>
      <c r="O2" s="204">
        <v>15</v>
      </c>
      <c r="P2" s="204">
        <v>16</v>
      </c>
      <c r="Q2" s="204">
        <v>17</v>
      </c>
      <c r="R2" s="204">
        <v>18</v>
      </c>
      <c r="S2" s="204">
        <v>19</v>
      </c>
      <c r="T2" s="204">
        <v>20</v>
      </c>
      <c r="U2" s="204">
        <v>21</v>
      </c>
      <c r="V2" s="204">
        <v>22</v>
      </c>
      <c r="W2" s="204">
        <v>23</v>
      </c>
      <c r="X2" s="204">
        <v>24</v>
      </c>
      <c r="Y2" s="204">
        <v>25</v>
      </c>
      <c r="Z2" s="204">
        <v>26</v>
      </c>
      <c r="AA2" s="233">
        <f>SUBTOTAL(9,AA7:AA1500)</f>
        <v>3549173739.4099588</v>
      </c>
    </row>
    <row r="3" spans="1:27" ht="15.75" thickBot="1" x14ac:dyDescent="0.3">
      <c r="B3" s="303"/>
      <c r="C3" s="304"/>
      <c r="D3" s="205"/>
      <c r="E3" s="160" t="s">
        <v>1723</v>
      </c>
      <c r="F3" s="160" t="s">
        <v>1723</v>
      </c>
      <c r="G3" s="160" t="s">
        <v>1723</v>
      </c>
      <c r="H3" s="160" t="s">
        <v>1723</v>
      </c>
      <c r="I3" s="160" t="s">
        <v>1723</v>
      </c>
      <c r="J3" s="160" t="s">
        <v>1723</v>
      </c>
      <c r="K3" s="160" t="s">
        <v>1723</v>
      </c>
      <c r="L3" s="160" t="s">
        <v>1723</v>
      </c>
      <c r="M3" s="160" t="s">
        <v>1723</v>
      </c>
      <c r="N3" s="160" t="s">
        <v>1723</v>
      </c>
      <c r="O3" s="160" t="s">
        <v>1723</v>
      </c>
      <c r="P3" s="160" t="s">
        <v>1723</v>
      </c>
      <c r="Q3" s="160" t="s">
        <v>1723</v>
      </c>
      <c r="R3" s="160" t="s">
        <v>1723</v>
      </c>
      <c r="S3" s="160" t="s">
        <v>1723</v>
      </c>
      <c r="T3" s="160" t="s">
        <v>1723</v>
      </c>
      <c r="U3" s="160" t="s">
        <v>1723</v>
      </c>
      <c r="V3" s="160" t="s">
        <v>1723</v>
      </c>
      <c r="W3" s="160" t="s">
        <v>1723</v>
      </c>
      <c r="X3" s="160" t="s">
        <v>1723</v>
      </c>
      <c r="Y3" s="160" t="s">
        <v>1723</v>
      </c>
      <c r="Z3" s="160" t="s">
        <v>1723</v>
      </c>
      <c r="AA3" s="206" t="s">
        <v>1723</v>
      </c>
    </row>
    <row r="4" spans="1:27" ht="15.75" thickBot="1" x14ac:dyDescent="0.3">
      <c r="B4" s="305"/>
      <c r="C4" s="306"/>
      <c r="D4" s="205" t="s">
        <v>1724</v>
      </c>
      <c r="E4" s="206" t="s">
        <v>1725</v>
      </c>
      <c r="F4" s="206" t="s">
        <v>1726</v>
      </c>
      <c r="G4" s="206" t="s">
        <v>1727</v>
      </c>
      <c r="H4" s="206" t="s">
        <v>1728</v>
      </c>
      <c r="I4" s="206" t="s">
        <v>1729</v>
      </c>
      <c r="J4" s="206" t="s">
        <v>1730</v>
      </c>
      <c r="K4" s="206" t="s">
        <v>1731</v>
      </c>
      <c r="L4" s="206" t="s">
        <v>1732</v>
      </c>
      <c r="M4" s="206" t="s">
        <v>1733</v>
      </c>
      <c r="N4" s="206" t="s">
        <v>3478</v>
      </c>
      <c r="O4" s="206" t="s">
        <v>3479</v>
      </c>
      <c r="P4" s="206" t="s">
        <v>3480</v>
      </c>
      <c r="Q4" s="206" t="s">
        <v>3481</v>
      </c>
      <c r="R4" s="206" t="s">
        <v>3595</v>
      </c>
      <c r="S4" s="206" t="s">
        <v>3596</v>
      </c>
      <c r="T4" s="206" t="s">
        <v>3597</v>
      </c>
      <c r="U4" s="206" t="s">
        <v>3756</v>
      </c>
      <c r="V4" s="206" t="s">
        <v>3757</v>
      </c>
      <c r="W4" s="206" t="s">
        <v>3758</v>
      </c>
      <c r="X4" s="206" t="s">
        <v>3767</v>
      </c>
      <c r="Y4" s="206" t="s">
        <v>3768</v>
      </c>
      <c r="Z4" s="206" t="s">
        <v>3769</v>
      </c>
      <c r="AA4" s="28" t="s">
        <v>1734</v>
      </c>
    </row>
    <row r="5" spans="1:27" ht="15.75" thickBot="1" x14ac:dyDescent="0.3">
      <c r="B5" s="307" t="s">
        <v>1735</v>
      </c>
      <c r="C5" s="308"/>
      <c r="D5" s="206" t="s">
        <v>1736</v>
      </c>
      <c r="E5" s="205" t="s">
        <v>1737</v>
      </c>
      <c r="F5" s="205" t="s">
        <v>1737</v>
      </c>
      <c r="G5" s="205" t="s">
        <v>1737</v>
      </c>
      <c r="H5" s="205" t="s">
        <v>1737</v>
      </c>
      <c r="I5" s="205" t="s">
        <v>1737</v>
      </c>
      <c r="J5" s="205" t="s">
        <v>1737</v>
      </c>
      <c r="K5" s="205" t="s">
        <v>1737</v>
      </c>
      <c r="L5" s="205" t="s">
        <v>1737</v>
      </c>
      <c r="M5" s="205" t="s">
        <v>1737</v>
      </c>
      <c r="N5" s="205" t="s">
        <v>1737</v>
      </c>
      <c r="O5" s="205" t="s">
        <v>1737</v>
      </c>
      <c r="P5" s="205" t="s">
        <v>1737</v>
      </c>
      <c r="Q5" s="205" t="s">
        <v>1737</v>
      </c>
      <c r="R5" s="205" t="s">
        <v>1737</v>
      </c>
      <c r="S5" s="205" t="s">
        <v>1737</v>
      </c>
      <c r="T5" s="205" t="s">
        <v>1737</v>
      </c>
      <c r="U5" s="205" t="s">
        <v>1737</v>
      </c>
      <c r="V5" s="205" t="s">
        <v>1737</v>
      </c>
      <c r="W5" s="205" t="s">
        <v>1737</v>
      </c>
      <c r="X5" s="205" t="s">
        <v>1737</v>
      </c>
      <c r="Y5" s="205" t="s">
        <v>1737</v>
      </c>
      <c r="Z5" s="205" t="s">
        <v>1737</v>
      </c>
      <c r="AA5" s="29" t="s">
        <v>1737</v>
      </c>
    </row>
    <row r="6" spans="1:27" ht="15.75" thickBot="1" x14ac:dyDescent="0.3">
      <c r="A6" s="167" t="s">
        <v>0</v>
      </c>
      <c r="B6" s="236" t="s">
        <v>1734</v>
      </c>
      <c r="C6" s="242" t="s">
        <v>3855</v>
      </c>
      <c r="D6" s="229"/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178">
        <f t="shared" ref="AA6:AA69" si="0">Z6</f>
        <v>0</v>
      </c>
    </row>
    <row r="7" spans="1:27" ht="15.75" thickBot="1" x14ac:dyDescent="0.3">
      <c r="A7" s="228" t="str">
        <f t="shared" ref="A7:A70" si="1">RIGHT(C7,6)</f>
        <v>50018</v>
      </c>
      <c r="B7" s="237" t="s">
        <v>1738</v>
      </c>
      <c r="C7" s="243">
        <v>50018</v>
      </c>
      <c r="D7" s="145"/>
      <c r="E7" s="208">
        <v>3003987019.3899999</v>
      </c>
      <c r="F7" s="208">
        <v>2986601265.75</v>
      </c>
      <c r="G7" s="208">
        <v>3009170989.5599999</v>
      </c>
      <c r="H7" s="208">
        <v>2998926532.25</v>
      </c>
      <c r="I7" s="208">
        <v>3023306119.8299999</v>
      </c>
      <c r="J7" s="208">
        <v>3102682851.4499998</v>
      </c>
      <c r="K7" s="208">
        <v>3053763238.3800001</v>
      </c>
      <c r="L7" s="208">
        <v>3117538092.7399998</v>
      </c>
      <c r="M7" s="208">
        <v>3212990639.0799999</v>
      </c>
      <c r="N7" s="208">
        <v>3212990639.0799999</v>
      </c>
      <c r="O7" s="208">
        <v>3174855882.9400001</v>
      </c>
      <c r="P7" s="208">
        <v>3191914938.98</v>
      </c>
      <c r="Q7" s="208">
        <v>3161056854.6799998</v>
      </c>
      <c r="R7" s="208">
        <v>3110135993.2199998</v>
      </c>
      <c r="S7" s="208">
        <v>3098747370.6500001</v>
      </c>
      <c r="T7" s="208">
        <v>3159600878.1199999</v>
      </c>
      <c r="U7" s="208">
        <v>3143168607.3099999</v>
      </c>
      <c r="V7" s="208">
        <v>3139626112.6100001</v>
      </c>
      <c r="W7" s="208">
        <v>3172085663.6799998</v>
      </c>
      <c r="X7" s="208">
        <v>3203808455.4000001</v>
      </c>
      <c r="Y7" s="208">
        <v>3287722839.0700002</v>
      </c>
      <c r="Z7" s="208">
        <v>3337697371.8600001</v>
      </c>
      <c r="AA7" s="178">
        <f t="shared" si="0"/>
        <v>3337697371.8600001</v>
      </c>
    </row>
    <row r="8" spans="1:27" ht="15.75" thickBot="1" x14ac:dyDescent="0.3">
      <c r="A8" s="228" t="str">
        <f t="shared" si="1"/>
        <v>50019</v>
      </c>
      <c r="B8" s="238" t="s">
        <v>1740</v>
      </c>
      <c r="C8" s="244">
        <v>50019</v>
      </c>
      <c r="D8" s="30"/>
      <c r="E8" s="209">
        <v>2286920247.5799999</v>
      </c>
      <c r="F8" s="209">
        <v>2297274595.4000001</v>
      </c>
      <c r="G8" s="209">
        <v>2313690040.5</v>
      </c>
      <c r="H8" s="209">
        <v>2327225976.04</v>
      </c>
      <c r="I8" s="209">
        <v>2344638930.5100002</v>
      </c>
      <c r="J8" s="209">
        <v>2370292792.8600001</v>
      </c>
      <c r="K8" s="209">
        <v>2387281570.8000002</v>
      </c>
      <c r="L8" s="209">
        <v>2396378730.0599999</v>
      </c>
      <c r="M8" s="209">
        <v>2417583364.4899998</v>
      </c>
      <c r="N8" s="209">
        <v>2417583364.4899998</v>
      </c>
      <c r="O8" s="209">
        <v>2398406207.9699998</v>
      </c>
      <c r="P8" s="209">
        <v>2417629944.6900001</v>
      </c>
      <c r="Q8" s="209">
        <v>2430491841.4099998</v>
      </c>
      <c r="R8" s="209">
        <v>2438478397.5799999</v>
      </c>
      <c r="S8" s="209">
        <v>2453321729.5900002</v>
      </c>
      <c r="T8" s="209">
        <v>2321243463.27</v>
      </c>
      <c r="U8" s="209">
        <v>2333244853.3400002</v>
      </c>
      <c r="V8" s="209">
        <v>2351738591.4000001</v>
      </c>
      <c r="W8" s="209">
        <v>2370421655.6700001</v>
      </c>
      <c r="X8" s="209">
        <v>2384452464.3499999</v>
      </c>
      <c r="Y8" s="209">
        <v>2399332868.8200002</v>
      </c>
      <c r="Z8" s="209">
        <v>2419571736.98</v>
      </c>
      <c r="AA8" s="178">
        <f t="shared" si="0"/>
        <v>2419571736.98</v>
      </c>
    </row>
    <row r="9" spans="1:27" ht="15.75" thickBot="1" x14ac:dyDescent="0.3">
      <c r="A9" s="228" t="str">
        <f t="shared" si="1"/>
        <v>001111</v>
      </c>
      <c r="B9" s="239" t="s">
        <v>3482</v>
      </c>
      <c r="C9" s="245">
        <v>5001111</v>
      </c>
      <c r="D9" s="31"/>
      <c r="E9" s="208"/>
      <c r="F9" s="208"/>
      <c r="G9" s="208"/>
      <c r="H9" s="208"/>
      <c r="I9" s="208"/>
      <c r="J9" s="208"/>
      <c r="K9" s="208"/>
      <c r="L9" s="208"/>
      <c r="M9" s="208"/>
      <c r="N9" s="208">
        <v>0</v>
      </c>
      <c r="O9" s="208">
        <v>180516.35</v>
      </c>
      <c r="P9" s="208">
        <v>180143.75</v>
      </c>
      <c r="Q9" s="208">
        <v>179771.18</v>
      </c>
      <c r="R9" s="208">
        <v>179398.59</v>
      </c>
      <c r="S9" s="208">
        <v>258830.39</v>
      </c>
      <c r="T9" s="208">
        <v>258291.19</v>
      </c>
      <c r="U9" s="208">
        <v>257752.03</v>
      </c>
      <c r="V9" s="208">
        <v>257212.83</v>
      </c>
      <c r="W9" s="208">
        <v>256673.64</v>
      </c>
      <c r="X9" s="208">
        <v>256134.43</v>
      </c>
      <c r="Y9" s="208">
        <v>255595.26</v>
      </c>
      <c r="Z9" s="208">
        <v>446531.94</v>
      </c>
      <c r="AA9" s="178">
        <f t="shared" si="0"/>
        <v>446531.94</v>
      </c>
    </row>
    <row r="10" spans="1:27" ht="15.75" thickBot="1" x14ac:dyDescent="0.3">
      <c r="A10" s="228" t="str">
        <f t="shared" si="1"/>
        <v>001112</v>
      </c>
      <c r="B10" s="240" t="s">
        <v>3483</v>
      </c>
      <c r="C10" s="245">
        <v>5001112</v>
      </c>
      <c r="D10" s="31"/>
      <c r="E10" s="209"/>
      <c r="F10" s="209"/>
      <c r="G10" s="209"/>
      <c r="H10" s="209"/>
      <c r="I10" s="209"/>
      <c r="J10" s="209"/>
      <c r="K10" s="209"/>
      <c r="L10" s="209"/>
      <c r="M10" s="209"/>
      <c r="N10" s="209">
        <v>0</v>
      </c>
      <c r="O10" s="209">
        <v>180516.35</v>
      </c>
      <c r="P10" s="209">
        <v>180143.75</v>
      </c>
      <c r="Q10" s="209">
        <v>179771.18</v>
      </c>
      <c r="R10" s="209">
        <v>179398.59</v>
      </c>
      <c r="S10" s="209">
        <v>258830.39</v>
      </c>
      <c r="T10" s="209">
        <v>258291.19</v>
      </c>
      <c r="U10" s="209">
        <v>257752.03</v>
      </c>
      <c r="V10" s="209">
        <v>257212.83</v>
      </c>
      <c r="W10" s="209">
        <v>256673.64</v>
      </c>
      <c r="X10" s="209">
        <v>256134.43</v>
      </c>
      <c r="Y10" s="209">
        <v>255595.26</v>
      </c>
      <c r="Z10" s="209">
        <v>446531.94</v>
      </c>
      <c r="AA10" s="178">
        <f t="shared" si="0"/>
        <v>446531.94</v>
      </c>
    </row>
    <row r="11" spans="1:27" ht="15.75" thickBot="1" x14ac:dyDescent="0.3">
      <c r="A11" s="228" t="str">
        <f t="shared" si="1"/>
        <v>101601</v>
      </c>
      <c r="B11" s="189" t="s">
        <v>3484</v>
      </c>
      <c r="C11" s="188" t="s">
        <v>3485</v>
      </c>
      <c r="D11" s="210" t="s">
        <v>5</v>
      </c>
      <c r="E11" s="208"/>
      <c r="F11" s="208"/>
      <c r="G11" s="208"/>
      <c r="H11" s="208"/>
      <c r="I11" s="208"/>
      <c r="J11" s="208"/>
      <c r="K11" s="208"/>
      <c r="L11" s="208"/>
      <c r="M11" s="208"/>
      <c r="N11" s="208">
        <v>0</v>
      </c>
      <c r="O11" s="208">
        <v>180888.94</v>
      </c>
      <c r="P11" s="208">
        <v>180888.94</v>
      </c>
      <c r="Q11" s="208">
        <v>180888.94</v>
      </c>
      <c r="R11" s="208">
        <v>180888.94</v>
      </c>
      <c r="S11" s="208">
        <v>260859.94</v>
      </c>
      <c r="T11" s="208">
        <v>260859.94</v>
      </c>
      <c r="U11" s="208">
        <v>260859.94</v>
      </c>
      <c r="V11" s="208">
        <v>260859.94</v>
      </c>
      <c r="W11" s="208">
        <v>260859.94</v>
      </c>
      <c r="X11" s="208">
        <v>260859.94</v>
      </c>
      <c r="Y11" s="208">
        <v>260859.94</v>
      </c>
      <c r="Z11" s="208">
        <v>452618.94</v>
      </c>
      <c r="AA11" s="178">
        <f t="shared" si="0"/>
        <v>452618.94</v>
      </c>
    </row>
    <row r="12" spans="1:27" ht="15.75" thickBot="1" x14ac:dyDescent="0.3">
      <c r="A12" s="228" t="str">
        <f t="shared" si="1"/>
        <v>108601</v>
      </c>
      <c r="B12" s="189" t="s">
        <v>3486</v>
      </c>
      <c r="C12" s="188" t="s">
        <v>3487</v>
      </c>
      <c r="D12" s="210" t="s">
        <v>5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>
        <v>0</v>
      </c>
      <c r="O12" s="209">
        <v>-372.59</v>
      </c>
      <c r="P12" s="209">
        <v>-745.19</v>
      </c>
      <c r="Q12" s="209">
        <v>-1117.76</v>
      </c>
      <c r="R12" s="209">
        <v>-1490.35</v>
      </c>
      <c r="S12" s="209">
        <v>-2029.55</v>
      </c>
      <c r="T12" s="209">
        <v>-2568.75</v>
      </c>
      <c r="U12" s="209">
        <v>-3107.91</v>
      </c>
      <c r="V12" s="209">
        <v>-3647.11</v>
      </c>
      <c r="W12" s="209">
        <v>-4186.3</v>
      </c>
      <c r="X12" s="209">
        <v>-4725.51</v>
      </c>
      <c r="Y12" s="209">
        <v>-5264.68</v>
      </c>
      <c r="Z12" s="209">
        <v>-6087</v>
      </c>
      <c r="AA12" s="178">
        <f t="shared" si="0"/>
        <v>-6087</v>
      </c>
    </row>
    <row r="13" spans="1:27" ht="15.75" thickBot="1" x14ac:dyDescent="0.3">
      <c r="A13" s="228" t="str">
        <f t="shared" si="1"/>
        <v>500114</v>
      </c>
      <c r="B13" s="239" t="s">
        <v>1742</v>
      </c>
      <c r="C13" s="245">
        <v>500114</v>
      </c>
      <c r="D13" s="31"/>
      <c r="E13" s="208">
        <v>2234936664.8000002</v>
      </c>
      <c r="F13" s="208">
        <v>2244977715.5500002</v>
      </c>
      <c r="G13" s="208">
        <v>2260818259.79</v>
      </c>
      <c r="H13" s="208">
        <v>2274394457.5500002</v>
      </c>
      <c r="I13" s="208">
        <v>2291489709.3299999</v>
      </c>
      <c r="J13" s="208">
        <v>2316988708.0900002</v>
      </c>
      <c r="K13" s="208">
        <v>2334553127.4400001</v>
      </c>
      <c r="L13" s="208">
        <v>2343633977.4099998</v>
      </c>
      <c r="M13" s="208">
        <v>2364848187.6599998</v>
      </c>
      <c r="N13" s="208">
        <v>2364848187.6599998</v>
      </c>
      <c r="O13" s="208">
        <v>2345554206.8499999</v>
      </c>
      <c r="P13" s="208">
        <v>2364605526.2800002</v>
      </c>
      <c r="Q13" s="208">
        <v>2378551477.2399998</v>
      </c>
      <c r="R13" s="208">
        <v>2386543629.0300002</v>
      </c>
      <c r="S13" s="208">
        <v>2402783947.8800001</v>
      </c>
      <c r="T13" s="208">
        <v>2270796402.4299998</v>
      </c>
      <c r="U13" s="208">
        <v>2282652873.3400002</v>
      </c>
      <c r="V13" s="208">
        <v>2301080293.02</v>
      </c>
      <c r="W13" s="208">
        <v>2319530052.2199998</v>
      </c>
      <c r="X13" s="208">
        <v>2334018717.7800002</v>
      </c>
      <c r="Y13" s="208">
        <v>2348935347.0300002</v>
      </c>
      <c r="Z13" s="208">
        <v>2368725741.8699999</v>
      </c>
      <c r="AA13" s="178">
        <f t="shared" si="0"/>
        <v>2368725741.8699999</v>
      </c>
    </row>
    <row r="14" spans="1:27" ht="15.75" thickBot="1" x14ac:dyDescent="0.3">
      <c r="A14" s="228" t="str">
        <f t="shared" si="1"/>
        <v>500118</v>
      </c>
      <c r="B14" s="240" t="s">
        <v>1744</v>
      </c>
      <c r="C14" s="245">
        <v>500118</v>
      </c>
      <c r="D14" s="31"/>
      <c r="E14" s="209">
        <v>3194003439.9000001</v>
      </c>
      <c r="F14" s="209">
        <v>3207864133.5799999</v>
      </c>
      <c r="G14" s="209">
        <v>3227584426.3600001</v>
      </c>
      <c r="H14" s="209">
        <v>3244872345.1799998</v>
      </c>
      <c r="I14" s="209">
        <v>3265598144.8800001</v>
      </c>
      <c r="J14" s="209">
        <v>3295434382.7600002</v>
      </c>
      <c r="K14" s="209">
        <v>3316008291.79</v>
      </c>
      <c r="L14" s="209">
        <v>3313884180.9499998</v>
      </c>
      <c r="M14" s="209">
        <v>3339100593.4899998</v>
      </c>
      <c r="N14" s="209">
        <v>3339100593.4899998</v>
      </c>
      <c r="O14" s="209">
        <v>3323241205.48</v>
      </c>
      <c r="P14" s="209">
        <v>3347068217.5100002</v>
      </c>
      <c r="Q14" s="209">
        <v>3364511272.0100002</v>
      </c>
      <c r="R14" s="209">
        <v>3376672454.8699999</v>
      </c>
      <c r="S14" s="209">
        <v>3397062575.1799998</v>
      </c>
      <c r="T14" s="209">
        <v>3267905188.4299998</v>
      </c>
      <c r="U14" s="209">
        <v>3284066138.1799998</v>
      </c>
      <c r="V14" s="209">
        <v>3306453085.3400002</v>
      </c>
      <c r="W14" s="209">
        <v>3327268341.3099999</v>
      </c>
      <c r="X14" s="209">
        <v>3347006972.8600001</v>
      </c>
      <c r="Y14" s="209">
        <v>3363599519.4899998</v>
      </c>
      <c r="Z14" s="209">
        <v>3386662265.5900002</v>
      </c>
      <c r="AA14" s="178">
        <f t="shared" si="0"/>
        <v>3386662265.5900002</v>
      </c>
    </row>
    <row r="15" spans="1:27" ht="15.75" thickBot="1" x14ac:dyDescent="0.3">
      <c r="A15" s="228" t="str">
        <f t="shared" si="1"/>
        <v>500115</v>
      </c>
      <c r="B15" s="189" t="s">
        <v>1746</v>
      </c>
      <c r="C15" s="245">
        <v>500115</v>
      </c>
      <c r="D15" s="31"/>
      <c r="E15" s="208">
        <v>3175522878.0100002</v>
      </c>
      <c r="F15" s="208">
        <v>3189385307.1100001</v>
      </c>
      <c r="G15" s="208">
        <v>3208561058.5700002</v>
      </c>
      <c r="H15" s="208">
        <v>3224881586.7399998</v>
      </c>
      <c r="I15" s="208">
        <v>3244754688.5300002</v>
      </c>
      <c r="J15" s="208">
        <v>3274294348.5</v>
      </c>
      <c r="K15" s="208">
        <v>3294854640.2199998</v>
      </c>
      <c r="L15" s="208">
        <v>3292717539.2399998</v>
      </c>
      <c r="M15" s="208">
        <v>3320606404.5799999</v>
      </c>
      <c r="N15" s="208">
        <v>3320606404.5799999</v>
      </c>
      <c r="O15" s="208">
        <v>3304737219.52</v>
      </c>
      <c r="P15" s="208">
        <v>3328555398.02</v>
      </c>
      <c r="Q15" s="208">
        <v>3341800261.8299999</v>
      </c>
      <c r="R15" s="208">
        <v>3353960120.9099998</v>
      </c>
      <c r="S15" s="208">
        <v>3371663532.8899999</v>
      </c>
      <c r="T15" s="208">
        <v>3242516393.4299998</v>
      </c>
      <c r="U15" s="208">
        <v>3258649867.1300001</v>
      </c>
      <c r="V15" s="208">
        <v>3281038391.6799998</v>
      </c>
      <c r="W15" s="208">
        <v>3301855056.48</v>
      </c>
      <c r="X15" s="208">
        <v>3321594842.0799999</v>
      </c>
      <c r="Y15" s="208">
        <v>3338188640.1700001</v>
      </c>
      <c r="Z15" s="208">
        <v>3361252722.5500002</v>
      </c>
      <c r="AA15" s="178">
        <f t="shared" si="0"/>
        <v>3361252722.5500002</v>
      </c>
    </row>
    <row r="16" spans="1:27" ht="15.75" thickBot="1" x14ac:dyDescent="0.3">
      <c r="A16" s="228" t="str">
        <f t="shared" si="1"/>
        <v>101000</v>
      </c>
      <c r="B16" s="241" t="s">
        <v>3</v>
      </c>
      <c r="C16" s="188" t="s">
        <v>4</v>
      </c>
      <c r="D16" s="210" t="s">
        <v>5</v>
      </c>
      <c r="E16" s="209">
        <v>2626595667.8899999</v>
      </c>
      <c r="F16" s="209">
        <v>2635645817.6900001</v>
      </c>
      <c r="G16" s="209">
        <v>2635658810.1999998</v>
      </c>
      <c r="H16" s="209">
        <v>2636168651.4000001</v>
      </c>
      <c r="I16" s="209">
        <v>2638356630.6700001</v>
      </c>
      <c r="J16" s="209">
        <v>2640372438.4200001</v>
      </c>
      <c r="K16" s="209">
        <v>2649404173.77</v>
      </c>
      <c r="L16" s="209">
        <v>2636684427.8800001</v>
      </c>
      <c r="M16" s="209">
        <v>2666040552.2199998</v>
      </c>
      <c r="N16" s="209">
        <v>2666040552.2199998</v>
      </c>
      <c r="O16" s="209">
        <v>2673857243.98</v>
      </c>
      <c r="P16" s="209">
        <v>2675021208.9200001</v>
      </c>
      <c r="Q16" s="209">
        <v>2675528328.77</v>
      </c>
      <c r="R16" s="209">
        <v>2675867371.4099998</v>
      </c>
      <c r="S16" s="209">
        <v>2677399556.6500001</v>
      </c>
      <c r="T16" s="209">
        <v>2688569341.73</v>
      </c>
      <c r="U16" s="209">
        <v>2689767115.2600002</v>
      </c>
      <c r="V16" s="209">
        <v>2691020428.5500002</v>
      </c>
      <c r="W16" s="209">
        <v>2691676532.4699998</v>
      </c>
      <c r="X16" s="209">
        <v>2694990356.9899998</v>
      </c>
      <c r="Y16" s="209">
        <v>2696000993.1199999</v>
      </c>
      <c r="Z16" s="209">
        <v>2698692714.9000001</v>
      </c>
      <c r="AA16" s="178">
        <f t="shared" si="0"/>
        <v>2698692714.9000001</v>
      </c>
    </row>
    <row r="17" spans="1:27" ht="15.75" thickBot="1" x14ac:dyDescent="0.3">
      <c r="A17" s="228" t="str">
        <f t="shared" si="1"/>
        <v>101500</v>
      </c>
      <c r="B17" s="241" t="s">
        <v>1748</v>
      </c>
      <c r="C17" s="188" t="s">
        <v>1749</v>
      </c>
      <c r="D17" s="210" t="s">
        <v>5</v>
      </c>
      <c r="E17" s="208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-1162110.4099999999</v>
      </c>
      <c r="N17" s="208">
        <v>-1162110.4099999999</v>
      </c>
      <c r="O17" s="208">
        <v>-1162110.4099999999</v>
      </c>
      <c r="P17" s="208">
        <v>-1162110.4099999999</v>
      </c>
      <c r="Q17" s="208">
        <v>-1162110.4099999999</v>
      </c>
      <c r="R17" s="208">
        <v>-1162110.4099999999</v>
      </c>
      <c r="S17" s="208">
        <v>-1162110.4099999999</v>
      </c>
      <c r="T17" s="208">
        <v>-1162110.4099999999</v>
      </c>
      <c r="U17" s="208">
        <v>-1162110.4099999999</v>
      </c>
      <c r="V17" s="208">
        <v>-1162110.4099999999</v>
      </c>
      <c r="W17" s="208">
        <v>-1162110.4099999999</v>
      </c>
      <c r="X17" s="208">
        <v>-1162110.4099999999</v>
      </c>
      <c r="Y17" s="208">
        <v>-1162110.4099999999</v>
      </c>
      <c r="Z17" s="208">
        <v>-1162110.4099999999</v>
      </c>
      <c r="AA17" s="178">
        <f t="shared" si="0"/>
        <v>-1162110.4099999999</v>
      </c>
    </row>
    <row r="18" spans="1:27" ht="15.75" thickBot="1" x14ac:dyDescent="0.3">
      <c r="A18" s="228" t="str">
        <f t="shared" si="1"/>
        <v>101501</v>
      </c>
      <c r="B18" s="230" t="s">
        <v>3598</v>
      </c>
      <c r="C18" s="188" t="s">
        <v>3599</v>
      </c>
      <c r="D18" s="210" t="s">
        <v>5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0</v>
      </c>
      <c r="S18" s="209">
        <v>0</v>
      </c>
      <c r="T18" s="209">
        <v>-146485835</v>
      </c>
      <c r="U18" s="209">
        <v>-148773000</v>
      </c>
      <c r="V18" s="209">
        <v>-148773000</v>
      </c>
      <c r="W18" s="209">
        <v>-146816356.71000001</v>
      </c>
      <c r="X18" s="209">
        <v>-148773000</v>
      </c>
      <c r="Y18" s="209">
        <v>-148773000</v>
      </c>
      <c r="Z18" s="209">
        <v>-146485853.63</v>
      </c>
      <c r="AA18" s="178">
        <f t="shared" si="0"/>
        <v>-146485853.63</v>
      </c>
    </row>
    <row r="19" spans="1:27" ht="15.75" thickBot="1" x14ac:dyDescent="0.3">
      <c r="A19" s="228" t="str">
        <f t="shared" si="1"/>
        <v>101666</v>
      </c>
      <c r="B19" s="241" t="s">
        <v>1750</v>
      </c>
      <c r="C19" s="188" t="s">
        <v>1751</v>
      </c>
      <c r="D19" s="210" t="s">
        <v>5</v>
      </c>
      <c r="E19" s="208">
        <v>0</v>
      </c>
      <c r="F19" s="208">
        <v>0</v>
      </c>
      <c r="G19" s="208">
        <v>0</v>
      </c>
      <c r="H19" s="208">
        <v>0</v>
      </c>
      <c r="I19" s="208">
        <v>0</v>
      </c>
      <c r="J19" s="208">
        <v>0</v>
      </c>
      <c r="K19" s="208">
        <v>0</v>
      </c>
      <c r="L19" s="208">
        <v>0</v>
      </c>
      <c r="M19" s="208">
        <v>516343.62</v>
      </c>
      <c r="N19" s="208">
        <v>516343.62</v>
      </c>
      <c r="O19" s="208">
        <v>516343.62</v>
      </c>
      <c r="P19" s="208">
        <v>516343.62</v>
      </c>
      <c r="Q19" s="208">
        <v>0</v>
      </c>
      <c r="R19" s="208">
        <v>0</v>
      </c>
      <c r="S19" s="208">
        <v>0</v>
      </c>
      <c r="T19" s="208">
        <v>0</v>
      </c>
      <c r="U19" s="208">
        <v>0</v>
      </c>
      <c r="V19" s="208">
        <v>0</v>
      </c>
      <c r="W19" s="208">
        <v>0</v>
      </c>
      <c r="X19" s="208">
        <v>0</v>
      </c>
      <c r="Y19" s="208">
        <v>0</v>
      </c>
      <c r="Z19" s="208">
        <v>0</v>
      </c>
      <c r="AA19" s="178">
        <f t="shared" si="0"/>
        <v>0</v>
      </c>
    </row>
    <row r="20" spans="1:27" ht="15.75" thickBot="1" x14ac:dyDescent="0.3">
      <c r="A20" s="228" t="str">
        <f t="shared" si="1"/>
        <v>105000</v>
      </c>
      <c r="B20" s="241" t="s">
        <v>7</v>
      </c>
      <c r="C20" s="188" t="s">
        <v>8</v>
      </c>
      <c r="D20" s="210" t="s">
        <v>5</v>
      </c>
      <c r="E20" s="209">
        <v>970068.12</v>
      </c>
      <c r="F20" s="209">
        <v>970068.12</v>
      </c>
      <c r="G20" s="209">
        <v>970068.12</v>
      </c>
      <c r="H20" s="209">
        <v>970068.12</v>
      </c>
      <c r="I20" s="209">
        <v>970068.12</v>
      </c>
      <c r="J20" s="209">
        <v>970068.12</v>
      </c>
      <c r="K20" s="209">
        <v>970068.12</v>
      </c>
      <c r="L20" s="209">
        <v>970068.12</v>
      </c>
      <c r="M20" s="209">
        <v>970068.12</v>
      </c>
      <c r="N20" s="209">
        <v>970068.12</v>
      </c>
      <c r="O20" s="209">
        <v>970068.12</v>
      </c>
      <c r="P20" s="209">
        <v>970068.12</v>
      </c>
      <c r="Q20" s="209">
        <v>970068.12</v>
      </c>
      <c r="R20" s="209">
        <v>970068.12</v>
      </c>
      <c r="S20" s="209">
        <v>970068.12</v>
      </c>
      <c r="T20" s="209">
        <v>970068.12</v>
      </c>
      <c r="U20" s="209">
        <v>970068.12</v>
      </c>
      <c r="V20" s="209">
        <v>970068.12</v>
      </c>
      <c r="W20" s="209">
        <v>970068.12</v>
      </c>
      <c r="X20" s="209">
        <v>970068.12</v>
      </c>
      <c r="Y20" s="209">
        <v>970068.12</v>
      </c>
      <c r="Z20" s="209">
        <v>970068.12</v>
      </c>
      <c r="AA20" s="178">
        <f t="shared" si="0"/>
        <v>970068.12</v>
      </c>
    </row>
    <row r="21" spans="1:27" ht="15.75" thickBot="1" x14ac:dyDescent="0.3">
      <c r="A21" s="228" t="str">
        <f t="shared" si="1"/>
        <v>106000</v>
      </c>
      <c r="B21" s="241" t="s">
        <v>10</v>
      </c>
      <c r="C21" s="188" t="s">
        <v>11</v>
      </c>
      <c r="D21" s="210" t="s">
        <v>5</v>
      </c>
      <c r="E21" s="208">
        <v>361998730.70999998</v>
      </c>
      <c r="F21" s="208">
        <v>361242604.94</v>
      </c>
      <c r="G21" s="208">
        <v>379436804.63</v>
      </c>
      <c r="H21" s="208">
        <v>386430248.80000001</v>
      </c>
      <c r="I21" s="208">
        <v>392165743.97000003</v>
      </c>
      <c r="J21" s="208">
        <v>405751976.73000002</v>
      </c>
      <c r="K21" s="208">
        <v>464810555.94999999</v>
      </c>
      <c r="L21" s="208">
        <v>467445232.73000002</v>
      </c>
      <c r="M21" s="208">
        <v>449262591.64999998</v>
      </c>
      <c r="N21" s="208">
        <v>449262591.64999998</v>
      </c>
      <c r="O21" s="208">
        <v>446397999.75999999</v>
      </c>
      <c r="P21" s="208">
        <v>456063485.81999999</v>
      </c>
      <c r="Q21" s="208">
        <v>461534441.50999999</v>
      </c>
      <c r="R21" s="208">
        <v>471882342.25999999</v>
      </c>
      <c r="S21" s="208">
        <v>477246326.75</v>
      </c>
      <c r="T21" s="208">
        <v>481785097.05000001</v>
      </c>
      <c r="U21" s="208">
        <v>490678481.30000001</v>
      </c>
      <c r="V21" s="208">
        <v>497103550.68000001</v>
      </c>
      <c r="W21" s="208">
        <v>521751568.19999999</v>
      </c>
      <c r="X21" s="208">
        <v>537471913.35000002</v>
      </c>
      <c r="Y21" s="208">
        <v>543845238.87</v>
      </c>
      <c r="Z21" s="208">
        <v>579817022.88999999</v>
      </c>
      <c r="AA21" s="178">
        <f t="shared" si="0"/>
        <v>579817022.88999999</v>
      </c>
    </row>
    <row r="22" spans="1:27" ht="15.75" thickBot="1" x14ac:dyDescent="0.3">
      <c r="A22" s="228" t="str">
        <f t="shared" si="1"/>
        <v>106001</v>
      </c>
      <c r="B22" s="230" t="s">
        <v>3600</v>
      </c>
      <c r="C22" s="188" t="s">
        <v>3601</v>
      </c>
      <c r="D22" s="210" t="s">
        <v>5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>
        <v>0</v>
      </c>
      <c r="S22" s="209">
        <v>143554705.06</v>
      </c>
      <c r="T22" s="209">
        <v>143794498.34999999</v>
      </c>
      <c r="U22" s="209">
        <v>143960627.13999999</v>
      </c>
      <c r="V22" s="209">
        <v>144050483.47999999</v>
      </c>
      <c r="W22" s="209">
        <v>144133566.91</v>
      </c>
      <c r="X22" s="209">
        <v>144214647.97999999</v>
      </c>
      <c r="Y22" s="209">
        <v>145211783.59</v>
      </c>
      <c r="Z22" s="209">
        <v>145278882.52000001</v>
      </c>
      <c r="AA22" s="178">
        <f t="shared" si="0"/>
        <v>145278882.52000001</v>
      </c>
    </row>
    <row r="23" spans="1:27" ht="15.75" thickBot="1" x14ac:dyDescent="0.3">
      <c r="A23" s="228" t="str">
        <f t="shared" si="1"/>
        <v>107000</v>
      </c>
      <c r="B23" s="241" t="s">
        <v>13</v>
      </c>
      <c r="C23" s="188" t="s">
        <v>14</v>
      </c>
      <c r="D23" s="210" t="s">
        <v>5</v>
      </c>
      <c r="E23" s="208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0</v>
      </c>
      <c r="M23" s="208">
        <v>0</v>
      </c>
      <c r="N23" s="208">
        <v>0</v>
      </c>
      <c r="O23" s="208">
        <v>0</v>
      </c>
      <c r="P23" s="208">
        <v>0</v>
      </c>
      <c r="Q23" s="208">
        <v>0</v>
      </c>
      <c r="R23" s="208">
        <v>0</v>
      </c>
      <c r="S23" s="208">
        <v>0</v>
      </c>
      <c r="T23" s="208">
        <v>0</v>
      </c>
      <c r="U23" s="208">
        <v>0</v>
      </c>
      <c r="V23" s="208">
        <v>0</v>
      </c>
      <c r="W23" s="208">
        <v>0</v>
      </c>
      <c r="X23" s="208">
        <v>0</v>
      </c>
      <c r="Y23" s="208">
        <v>0</v>
      </c>
      <c r="Z23" s="208">
        <v>0</v>
      </c>
      <c r="AA23" s="178">
        <f t="shared" si="0"/>
        <v>0</v>
      </c>
    </row>
    <row r="24" spans="1:27" ht="15.75" thickBot="1" x14ac:dyDescent="0.3">
      <c r="A24" s="228" t="str">
        <f t="shared" si="1"/>
        <v>107666</v>
      </c>
      <c r="B24" s="241" t="s">
        <v>13</v>
      </c>
      <c r="C24" s="188" t="s">
        <v>16</v>
      </c>
      <c r="D24" s="210" t="s">
        <v>5</v>
      </c>
      <c r="E24" s="209">
        <v>-5009.24</v>
      </c>
      <c r="F24" s="209">
        <v>-5009.24</v>
      </c>
      <c r="G24" s="209">
        <v>318685.92</v>
      </c>
      <c r="H24" s="209">
        <v>-5009.24</v>
      </c>
      <c r="I24" s="209">
        <v>-5009.24</v>
      </c>
      <c r="J24" s="209">
        <v>-5009.24</v>
      </c>
      <c r="K24" s="209">
        <v>-5009.24</v>
      </c>
      <c r="L24" s="209">
        <v>-5009.24</v>
      </c>
      <c r="M24" s="209">
        <v>2164809.98</v>
      </c>
      <c r="N24" s="209">
        <v>2164809.98</v>
      </c>
      <c r="O24" s="209">
        <v>2164809.98</v>
      </c>
      <c r="P24" s="209">
        <v>2164809.98</v>
      </c>
      <c r="Q24" s="209">
        <v>2681153.6</v>
      </c>
      <c r="R24" s="209">
        <v>2681153.6</v>
      </c>
      <c r="S24" s="209">
        <v>-5009.24</v>
      </c>
      <c r="T24" s="209">
        <v>-5009.24</v>
      </c>
      <c r="U24" s="209">
        <v>-5009.24</v>
      </c>
      <c r="V24" s="209">
        <v>-5009.24</v>
      </c>
      <c r="W24" s="209">
        <v>0</v>
      </c>
      <c r="X24" s="209">
        <v>0</v>
      </c>
      <c r="Y24" s="209">
        <v>713.68</v>
      </c>
      <c r="Z24" s="209">
        <v>0</v>
      </c>
      <c r="AA24" s="178">
        <f t="shared" si="0"/>
        <v>0</v>
      </c>
    </row>
    <row r="25" spans="1:27" s="60" customFormat="1" ht="15.75" thickBot="1" x14ac:dyDescent="0.3">
      <c r="A25" s="228" t="str">
        <f t="shared" si="1"/>
        <v>107700</v>
      </c>
      <c r="B25" s="241" t="s">
        <v>18</v>
      </c>
      <c r="C25" s="188" t="s">
        <v>19</v>
      </c>
      <c r="D25" s="210" t="s">
        <v>5</v>
      </c>
      <c r="E25" s="208">
        <v>4130329.68</v>
      </c>
      <c r="F25" s="208">
        <v>4130329.68</v>
      </c>
      <c r="G25" s="208">
        <v>7619813.8600000003</v>
      </c>
      <c r="H25" s="208">
        <v>7619813.8600000003</v>
      </c>
      <c r="I25" s="208">
        <v>7619813.8600000003</v>
      </c>
      <c r="J25" s="208">
        <v>15952432.529999999</v>
      </c>
      <c r="K25" s="208">
        <v>15952432.529999999</v>
      </c>
      <c r="L25" s="208">
        <v>15952432.529999999</v>
      </c>
      <c r="M25" s="208">
        <v>26047071.260000002</v>
      </c>
      <c r="N25" s="208">
        <v>26047071.260000002</v>
      </c>
      <c r="O25" s="208">
        <v>0</v>
      </c>
      <c r="P25" s="208">
        <v>0</v>
      </c>
      <c r="Q25" s="208">
        <v>0</v>
      </c>
      <c r="R25" s="208">
        <v>0</v>
      </c>
      <c r="S25" s="208">
        <v>0</v>
      </c>
      <c r="T25" s="208">
        <v>0</v>
      </c>
      <c r="U25" s="208">
        <v>0</v>
      </c>
      <c r="V25" s="208">
        <v>0</v>
      </c>
      <c r="W25" s="208">
        <v>0</v>
      </c>
      <c r="X25" s="208">
        <v>0</v>
      </c>
      <c r="Y25" s="208">
        <v>0</v>
      </c>
      <c r="Z25" s="208">
        <v>0</v>
      </c>
      <c r="AA25" s="178">
        <f t="shared" si="0"/>
        <v>0</v>
      </c>
    </row>
    <row r="26" spans="1:27" ht="15.75" thickBot="1" x14ac:dyDescent="0.3">
      <c r="A26" s="228" t="str">
        <f t="shared" si="1"/>
        <v>107707</v>
      </c>
      <c r="B26" s="241" t="s">
        <v>21</v>
      </c>
      <c r="C26" s="188" t="s">
        <v>22</v>
      </c>
      <c r="D26" s="210" t="s">
        <v>5</v>
      </c>
      <c r="E26" s="209">
        <v>181833090.84999999</v>
      </c>
      <c r="F26" s="209">
        <v>187401495.91999999</v>
      </c>
      <c r="G26" s="209">
        <v>184556875.84</v>
      </c>
      <c r="H26" s="209">
        <v>193697813.80000001</v>
      </c>
      <c r="I26" s="209">
        <v>205647441.15000001</v>
      </c>
      <c r="J26" s="209">
        <v>211252441.94</v>
      </c>
      <c r="K26" s="209">
        <v>163722419.09</v>
      </c>
      <c r="L26" s="209">
        <v>171670387.22</v>
      </c>
      <c r="M26" s="209">
        <v>176767078.13999999</v>
      </c>
      <c r="N26" s="209">
        <v>176767078.13999999</v>
      </c>
      <c r="O26" s="209">
        <v>181992864.47</v>
      </c>
      <c r="P26" s="209">
        <v>194981591.97</v>
      </c>
      <c r="Q26" s="209">
        <v>202248380.24000001</v>
      </c>
      <c r="R26" s="209">
        <v>203721295.93000001</v>
      </c>
      <c r="S26" s="209">
        <v>73659995.959999993</v>
      </c>
      <c r="T26" s="209">
        <v>75050342.829999998</v>
      </c>
      <c r="U26" s="209">
        <v>83213694.959999993</v>
      </c>
      <c r="V26" s="209">
        <v>97833980.5</v>
      </c>
      <c r="W26" s="209">
        <v>91301787.900000006</v>
      </c>
      <c r="X26" s="209">
        <v>93882966.049999997</v>
      </c>
      <c r="Y26" s="209">
        <v>102094953.2</v>
      </c>
      <c r="Z26" s="209">
        <v>84141998.159999996</v>
      </c>
      <c r="AA26" s="178">
        <f t="shared" si="0"/>
        <v>84141998.159999996</v>
      </c>
    </row>
    <row r="27" spans="1:27" ht="15.75" thickBot="1" x14ac:dyDescent="0.3">
      <c r="A27" s="228" t="str">
        <f t="shared" si="1"/>
        <v>500116</v>
      </c>
      <c r="B27" s="241" t="s">
        <v>1752</v>
      </c>
      <c r="C27" s="188">
        <v>500116</v>
      </c>
      <c r="D27" s="31"/>
      <c r="E27" s="208">
        <v>18480561.890000001</v>
      </c>
      <c r="F27" s="208">
        <v>18478826.469999999</v>
      </c>
      <c r="G27" s="208">
        <v>19023367.789999999</v>
      </c>
      <c r="H27" s="208">
        <v>19990758.440000001</v>
      </c>
      <c r="I27" s="208">
        <v>20843456.350000001</v>
      </c>
      <c r="J27" s="208">
        <v>21140034.260000002</v>
      </c>
      <c r="K27" s="208">
        <v>21153651.57</v>
      </c>
      <c r="L27" s="208">
        <v>21166641.710000001</v>
      </c>
      <c r="M27" s="208">
        <v>18494188.91</v>
      </c>
      <c r="N27" s="208">
        <v>18494188.91</v>
      </c>
      <c r="O27" s="208">
        <v>18503985.960000001</v>
      </c>
      <c r="P27" s="208">
        <v>18512819.489999998</v>
      </c>
      <c r="Q27" s="208">
        <v>22711010.18</v>
      </c>
      <c r="R27" s="208">
        <v>22712333.960000001</v>
      </c>
      <c r="S27" s="208">
        <v>25399042.289999999</v>
      </c>
      <c r="T27" s="208">
        <v>25388795</v>
      </c>
      <c r="U27" s="208">
        <v>25416271.050000001</v>
      </c>
      <c r="V27" s="208">
        <v>25414693.66</v>
      </c>
      <c r="W27" s="208">
        <v>25413284.829999998</v>
      </c>
      <c r="X27" s="208">
        <v>25412130.780000001</v>
      </c>
      <c r="Y27" s="208">
        <v>25410879.32</v>
      </c>
      <c r="Z27" s="208">
        <v>25409543.039999999</v>
      </c>
      <c r="AA27" s="178">
        <f t="shared" si="0"/>
        <v>25409543.039999999</v>
      </c>
    </row>
    <row r="28" spans="1:27" ht="15.75" thickBot="1" x14ac:dyDescent="0.3">
      <c r="A28" s="228" t="str">
        <f t="shared" si="1"/>
        <v>117001</v>
      </c>
      <c r="B28" s="241" t="s">
        <v>24</v>
      </c>
      <c r="C28" s="188" t="s">
        <v>25</v>
      </c>
      <c r="D28" s="210" t="s">
        <v>5</v>
      </c>
      <c r="E28" s="209">
        <v>9147153.9199999999</v>
      </c>
      <c r="F28" s="209">
        <v>9147153.9199999999</v>
      </c>
      <c r="G28" s="209">
        <v>9147153.9199999999</v>
      </c>
      <c r="H28" s="209">
        <v>9147153.9199999999</v>
      </c>
      <c r="I28" s="209">
        <v>9147153.9199999999</v>
      </c>
      <c r="J28" s="209">
        <v>9147153.9199999999</v>
      </c>
      <c r="K28" s="209">
        <v>9147153.9199999999</v>
      </c>
      <c r="L28" s="209">
        <v>9147153.9199999999</v>
      </c>
      <c r="M28" s="209">
        <v>9147153.9199999999</v>
      </c>
      <c r="N28" s="209">
        <v>9147153.9199999999</v>
      </c>
      <c r="O28" s="209">
        <v>9147153.9199999999</v>
      </c>
      <c r="P28" s="209">
        <v>9147153.9199999999</v>
      </c>
      <c r="Q28" s="209">
        <v>4513899.24</v>
      </c>
      <c r="R28" s="209">
        <v>4513899.24</v>
      </c>
      <c r="S28" s="209">
        <v>4513899.24</v>
      </c>
      <c r="T28" s="209">
        <v>4513899.24</v>
      </c>
      <c r="U28" s="209">
        <v>4513899.24</v>
      </c>
      <c r="V28" s="209">
        <v>4513899.24</v>
      </c>
      <c r="W28" s="209">
        <v>4513899.24</v>
      </c>
      <c r="X28" s="209">
        <v>4513899.24</v>
      </c>
      <c r="Y28" s="209">
        <v>4513899.24</v>
      </c>
      <c r="Z28" s="209">
        <v>4513899.24</v>
      </c>
      <c r="AA28" s="178">
        <f t="shared" si="0"/>
        <v>4513899.24</v>
      </c>
    </row>
    <row r="29" spans="1:27" ht="15.75" thickBot="1" x14ac:dyDescent="0.3">
      <c r="A29" s="228" t="str">
        <f t="shared" si="1"/>
        <v>117002</v>
      </c>
      <c r="B29" s="241" t="s">
        <v>27</v>
      </c>
      <c r="C29" s="188" t="s">
        <v>28</v>
      </c>
      <c r="D29" s="210" t="s">
        <v>5</v>
      </c>
      <c r="E29" s="208">
        <v>1848102.98</v>
      </c>
      <c r="F29" s="208">
        <v>1848102.98</v>
      </c>
      <c r="G29" s="208">
        <v>1848102.98</v>
      </c>
      <c r="H29" s="208">
        <v>1848102.98</v>
      </c>
      <c r="I29" s="208">
        <v>1848102.98</v>
      </c>
      <c r="J29" s="208">
        <v>1848102.98</v>
      </c>
      <c r="K29" s="208">
        <v>1848102.98</v>
      </c>
      <c r="L29" s="208">
        <v>1848102.98</v>
      </c>
      <c r="M29" s="208">
        <v>1848102.98</v>
      </c>
      <c r="N29" s="208">
        <v>1848102.98</v>
      </c>
      <c r="O29" s="208">
        <v>1848102.98</v>
      </c>
      <c r="P29" s="208">
        <v>1848102.98</v>
      </c>
      <c r="Q29" s="208">
        <v>6660213.9900000002</v>
      </c>
      <c r="R29" s="208">
        <v>6660213.9900000002</v>
      </c>
      <c r="S29" s="208">
        <v>6660213.9900000002</v>
      </c>
      <c r="T29" s="208">
        <v>6660213.9900000002</v>
      </c>
      <c r="U29" s="208">
        <v>6660213.9900000002</v>
      </c>
      <c r="V29" s="208">
        <v>6660213.9900000002</v>
      </c>
      <c r="W29" s="208">
        <v>6660213.9900000002</v>
      </c>
      <c r="X29" s="208">
        <v>6660213.9900000002</v>
      </c>
      <c r="Y29" s="208">
        <v>6660213.9900000002</v>
      </c>
      <c r="Z29" s="208">
        <v>6660213.9900000002</v>
      </c>
      <c r="AA29" s="178">
        <f t="shared" si="0"/>
        <v>6660213.9900000002</v>
      </c>
    </row>
    <row r="30" spans="1:27" ht="15.75" thickBot="1" x14ac:dyDescent="0.3">
      <c r="A30" s="228" t="str">
        <f t="shared" si="1"/>
        <v>117003</v>
      </c>
      <c r="B30" s="241" t="s">
        <v>24</v>
      </c>
      <c r="C30" s="188" t="s">
        <v>30</v>
      </c>
      <c r="D30" s="210" t="s">
        <v>5</v>
      </c>
      <c r="E30" s="209">
        <v>1245751.48</v>
      </c>
      <c r="F30" s="209">
        <v>1245751.48</v>
      </c>
      <c r="G30" s="209">
        <v>1245751.48</v>
      </c>
      <c r="H30" s="209">
        <v>1245751.48</v>
      </c>
      <c r="I30" s="209">
        <v>1245751.48</v>
      </c>
      <c r="J30" s="209">
        <v>1245751.48</v>
      </c>
      <c r="K30" s="209">
        <v>1245751.48</v>
      </c>
      <c r="L30" s="209">
        <v>1245751.48</v>
      </c>
      <c r="M30" s="209">
        <v>1245751.48</v>
      </c>
      <c r="N30" s="209">
        <v>1245751.48</v>
      </c>
      <c r="O30" s="209">
        <v>1245751.48</v>
      </c>
      <c r="P30" s="209">
        <v>1245751.48</v>
      </c>
      <c r="Q30" s="209">
        <v>1111928.98</v>
      </c>
      <c r="R30" s="209">
        <v>1111928.98</v>
      </c>
      <c r="S30" s="209">
        <v>1111928.98</v>
      </c>
      <c r="T30" s="209">
        <v>1111928.98</v>
      </c>
      <c r="U30" s="209">
        <v>1111928.98</v>
      </c>
      <c r="V30" s="209">
        <v>1111928.98</v>
      </c>
      <c r="W30" s="209">
        <v>1111928.98</v>
      </c>
      <c r="X30" s="209">
        <v>1111928.98</v>
      </c>
      <c r="Y30" s="209">
        <v>1111928.98</v>
      </c>
      <c r="Z30" s="209">
        <v>1111928.98</v>
      </c>
      <c r="AA30" s="178">
        <f t="shared" si="0"/>
        <v>1111928.98</v>
      </c>
    </row>
    <row r="31" spans="1:27" ht="15.75" thickBot="1" x14ac:dyDescent="0.3">
      <c r="A31" s="228" t="str">
        <f t="shared" si="1"/>
        <v>117004</v>
      </c>
      <c r="B31" s="241" t="s">
        <v>27</v>
      </c>
      <c r="C31" s="188" t="s">
        <v>32</v>
      </c>
      <c r="D31" s="210" t="s">
        <v>5</v>
      </c>
      <c r="E31" s="208">
        <v>0</v>
      </c>
      <c r="F31" s="208">
        <v>0</v>
      </c>
      <c r="G31" s="208">
        <v>545018.59</v>
      </c>
      <c r="H31" s="208">
        <v>1488950.97</v>
      </c>
      <c r="I31" s="208">
        <v>2343231.09</v>
      </c>
      <c r="J31" s="208">
        <v>2641365.54</v>
      </c>
      <c r="K31" s="208">
        <v>2656459.7000000002</v>
      </c>
      <c r="L31" s="208">
        <v>2670954.25</v>
      </c>
      <c r="M31" s="208">
        <v>0</v>
      </c>
      <c r="N31" s="208">
        <v>0</v>
      </c>
      <c r="O31" s="208">
        <v>11343.53</v>
      </c>
      <c r="P31" s="208">
        <v>21759.39</v>
      </c>
      <c r="Q31" s="208">
        <v>8937.9500000000007</v>
      </c>
      <c r="R31" s="208">
        <v>11760.12</v>
      </c>
      <c r="S31" s="208">
        <v>2700000.4</v>
      </c>
      <c r="T31" s="208">
        <v>2691335.28</v>
      </c>
      <c r="U31" s="208">
        <v>2691335.28</v>
      </c>
      <c r="V31" s="208">
        <v>2691335.28</v>
      </c>
      <c r="W31" s="208">
        <v>2691335.28</v>
      </c>
      <c r="X31" s="208">
        <v>2691335.28</v>
      </c>
      <c r="Y31" s="208">
        <v>2691335.28</v>
      </c>
      <c r="Z31" s="208">
        <v>2691335.28</v>
      </c>
      <c r="AA31" s="178">
        <f t="shared" si="0"/>
        <v>2691335.28</v>
      </c>
    </row>
    <row r="32" spans="1:27" ht="15.75" thickBot="1" x14ac:dyDescent="0.3">
      <c r="A32" s="228" t="str">
        <f t="shared" si="1"/>
        <v>117005</v>
      </c>
      <c r="B32" s="241" t="s">
        <v>34</v>
      </c>
      <c r="C32" s="188" t="s">
        <v>35</v>
      </c>
      <c r="D32" s="210" t="s">
        <v>5</v>
      </c>
      <c r="E32" s="209">
        <v>4584395.57</v>
      </c>
      <c r="F32" s="209">
        <v>4584395.57</v>
      </c>
      <c r="G32" s="209">
        <v>4584395.57</v>
      </c>
      <c r="H32" s="209">
        <v>4584395.57</v>
      </c>
      <c r="I32" s="209">
        <v>4584395.57</v>
      </c>
      <c r="J32" s="209">
        <v>4584395.57</v>
      </c>
      <c r="K32" s="209">
        <v>4584395.57</v>
      </c>
      <c r="L32" s="209">
        <v>4584395.57</v>
      </c>
      <c r="M32" s="209">
        <v>4584395.57</v>
      </c>
      <c r="N32" s="209">
        <v>4584395.57</v>
      </c>
      <c r="O32" s="209">
        <v>4584395.57</v>
      </c>
      <c r="P32" s="209">
        <v>4584395.57</v>
      </c>
      <c r="Q32" s="209">
        <v>8001510.9199999999</v>
      </c>
      <c r="R32" s="209">
        <v>8001510.9199999999</v>
      </c>
      <c r="S32" s="209">
        <v>8001510.9199999999</v>
      </c>
      <c r="T32" s="209">
        <v>8001510.9199999999</v>
      </c>
      <c r="U32" s="209">
        <v>8001510.9199999999</v>
      </c>
      <c r="V32" s="209">
        <v>8001510.9199999999</v>
      </c>
      <c r="W32" s="209">
        <v>8001510.9199999999</v>
      </c>
      <c r="X32" s="209">
        <v>8001510.9199999999</v>
      </c>
      <c r="Y32" s="209">
        <v>8001510.9199999999</v>
      </c>
      <c r="Z32" s="209">
        <v>8001510.9199999999</v>
      </c>
      <c r="AA32" s="178">
        <f t="shared" si="0"/>
        <v>8001510.9199999999</v>
      </c>
    </row>
    <row r="33" spans="1:27" ht="15.75" thickBot="1" x14ac:dyDescent="0.3">
      <c r="A33" s="228" t="str">
        <f t="shared" si="1"/>
        <v>117006</v>
      </c>
      <c r="B33" s="241" t="s">
        <v>37</v>
      </c>
      <c r="C33" s="188" t="s">
        <v>38</v>
      </c>
      <c r="D33" s="210" t="s">
        <v>5</v>
      </c>
      <c r="E33" s="208">
        <v>1243759.1299999999</v>
      </c>
      <c r="F33" s="208">
        <v>1243759.1299999999</v>
      </c>
      <c r="G33" s="208">
        <v>1243759.1299999999</v>
      </c>
      <c r="H33" s="208">
        <v>1243759.1299999999</v>
      </c>
      <c r="I33" s="208">
        <v>1243759.1299999999</v>
      </c>
      <c r="J33" s="208">
        <v>1243759.1299999999</v>
      </c>
      <c r="K33" s="208">
        <v>1243759.1299999999</v>
      </c>
      <c r="L33" s="208">
        <v>1243759.1299999999</v>
      </c>
      <c r="M33" s="208">
        <v>1243759.1299999999</v>
      </c>
      <c r="N33" s="208">
        <v>1243759.1299999999</v>
      </c>
      <c r="O33" s="208">
        <v>1243759.1299999999</v>
      </c>
      <c r="P33" s="208">
        <v>1243759.1299999999</v>
      </c>
      <c r="Q33" s="208">
        <v>1243759.1299999999</v>
      </c>
      <c r="R33" s="208">
        <v>1243759.1299999999</v>
      </c>
      <c r="S33" s="208">
        <v>1243759.1299999999</v>
      </c>
      <c r="T33" s="208">
        <v>1243759.1299999999</v>
      </c>
      <c r="U33" s="208">
        <v>1243759.1299999999</v>
      </c>
      <c r="V33" s="208">
        <v>1243759.1299999999</v>
      </c>
      <c r="W33" s="208">
        <v>1243759.1299999999</v>
      </c>
      <c r="X33" s="208">
        <v>1243759.1299999999</v>
      </c>
      <c r="Y33" s="208">
        <v>1243759.1299999999</v>
      </c>
      <c r="Z33" s="208">
        <v>1243759.1299999999</v>
      </c>
      <c r="AA33" s="178">
        <f t="shared" si="0"/>
        <v>1243759.1299999999</v>
      </c>
    </row>
    <row r="34" spans="1:27" ht="15.75" thickBot="1" x14ac:dyDescent="0.3">
      <c r="A34" s="228" t="str">
        <f t="shared" si="1"/>
        <v>117007</v>
      </c>
      <c r="B34" s="241" t="s">
        <v>40</v>
      </c>
      <c r="C34" s="188" t="s">
        <v>41</v>
      </c>
      <c r="D34" s="210" t="s">
        <v>5</v>
      </c>
      <c r="E34" s="209">
        <v>419756.72</v>
      </c>
      <c r="F34" s="209">
        <v>419756.72</v>
      </c>
      <c r="G34" s="209">
        <v>419756.72</v>
      </c>
      <c r="H34" s="209">
        <v>419756.72</v>
      </c>
      <c r="I34" s="209">
        <v>419756.72</v>
      </c>
      <c r="J34" s="209">
        <v>419756.72</v>
      </c>
      <c r="K34" s="209">
        <v>419756.72</v>
      </c>
      <c r="L34" s="209">
        <v>419756.72</v>
      </c>
      <c r="M34" s="209">
        <v>419756.72</v>
      </c>
      <c r="N34" s="209">
        <v>419756.72</v>
      </c>
      <c r="O34" s="209">
        <v>419756.72</v>
      </c>
      <c r="P34" s="209">
        <v>419756.72</v>
      </c>
      <c r="Q34" s="209">
        <v>1169762.17</v>
      </c>
      <c r="R34" s="209">
        <v>1169762.17</v>
      </c>
      <c r="S34" s="209">
        <v>1169762.17</v>
      </c>
      <c r="T34" s="209">
        <v>1169762.17</v>
      </c>
      <c r="U34" s="209">
        <v>1169762.17</v>
      </c>
      <c r="V34" s="209">
        <v>1169762.17</v>
      </c>
      <c r="W34" s="209">
        <v>1169762.17</v>
      </c>
      <c r="X34" s="209">
        <v>1169762.17</v>
      </c>
      <c r="Y34" s="209">
        <v>1169762.17</v>
      </c>
      <c r="Z34" s="209">
        <v>1169762.17</v>
      </c>
      <c r="AA34" s="178">
        <f t="shared" si="0"/>
        <v>1169762.17</v>
      </c>
    </row>
    <row r="35" spans="1:27" ht="15.75" thickBot="1" x14ac:dyDescent="0.3">
      <c r="A35" s="228" t="str">
        <f t="shared" si="1"/>
        <v>117008</v>
      </c>
      <c r="B35" s="241" t="s">
        <v>43</v>
      </c>
      <c r="C35" s="188" t="s">
        <v>44</v>
      </c>
      <c r="D35" s="210" t="s">
        <v>5</v>
      </c>
      <c r="E35" s="208">
        <v>-8357.91</v>
      </c>
      <c r="F35" s="208">
        <v>-10093.33</v>
      </c>
      <c r="G35" s="208">
        <v>-10570.6</v>
      </c>
      <c r="H35" s="208">
        <v>12887.67</v>
      </c>
      <c r="I35" s="208">
        <v>11305.46</v>
      </c>
      <c r="J35" s="208">
        <v>9748.92</v>
      </c>
      <c r="K35" s="208">
        <v>8272.07</v>
      </c>
      <c r="L35" s="208">
        <v>6767.66</v>
      </c>
      <c r="M35" s="208">
        <v>5269.11</v>
      </c>
      <c r="N35" s="208">
        <v>5269.11</v>
      </c>
      <c r="O35" s="208">
        <v>3722.63</v>
      </c>
      <c r="P35" s="208">
        <v>2140.3000000000002</v>
      </c>
      <c r="Q35" s="208">
        <v>997.8</v>
      </c>
      <c r="R35" s="208">
        <v>-500.59</v>
      </c>
      <c r="S35" s="208">
        <v>-2032.54</v>
      </c>
      <c r="T35" s="208">
        <v>-3614.71</v>
      </c>
      <c r="U35" s="208">
        <v>23861.34</v>
      </c>
      <c r="V35" s="208">
        <v>22283.95</v>
      </c>
      <c r="W35" s="208">
        <v>20875.12</v>
      </c>
      <c r="X35" s="208">
        <v>19721.07</v>
      </c>
      <c r="Y35" s="208">
        <v>18469.61</v>
      </c>
      <c r="Z35" s="208">
        <v>17133.330000000002</v>
      </c>
      <c r="AA35" s="178">
        <f t="shared" si="0"/>
        <v>17133.330000000002</v>
      </c>
    </row>
    <row r="36" spans="1:27" ht="15.75" thickBot="1" x14ac:dyDescent="0.3">
      <c r="A36" s="228" t="str">
        <f t="shared" si="1"/>
        <v>500122</v>
      </c>
      <c r="B36" s="241" t="s">
        <v>1754</v>
      </c>
      <c r="C36" s="188">
        <v>500122</v>
      </c>
      <c r="D36" s="31"/>
      <c r="E36" s="209">
        <v>-959066775.10000002</v>
      </c>
      <c r="F36" s="209">
        <v>-962886418.02999997</v>
      </c>
      <c r="G36" s="209">
        <v>-966766166.57000005</v>
      </c>
      <c r="H36" s="209">
        <v>-970477887.63</v>
      </c>
      <c r="I36" s="209">
        <v>-974108435.54999995</v>
      </c>
      <c r="J36" s="209">
        <v>-978445674.66999996</v>
      </c>
      <c r="K36" s="209">
        <v>-981455164.35000002</v>
      </c>
      <c r="L36" s="209">
        <v>-970250203.53999996</v>
      </c>
      <c r="M36" s="209">
        <v>-974252405.83000004</v>
      </c>
      <c r="N36" s="209">
        <v>-974252405.83000004</v>
      </c>
      <c r="O36" s="209">
        <v>-977686998.63</v>
      </c>
      <c r="P36" s="209">
        <v>-982462691.23000002</v>
      </c>
      <c r="Q36" s="209">
        <v>-985959794.76999998</v>
      </c>
      <c r="R36" s="209">
        <v>-990128825.84000003</v>
      </c>
      <c r="S36" s="209">
        <v>-994278627.29999995</v>
      </c>
      <c r="T36" s="209">
        <v>-997108786</v>
      </c>
      <c r="U36" s="209">
        <v>-1001413264.84</v>
      </c>
      <c r="V36" s="209">
        <v>-1005372792.3200001</v>
      </c>
      <c r="W36" s="209">
        <v>-1007738289.09</v>
      </c>
      <c r="X36" s="209">
        <v>-1012988255.08</v>
      </c>
      <c r="Y36" s="209">
        <v>-1014664172.46</v>
      </c>
      <c r="Z36" s="209">
        <v>-1017936523.72</v>
      </c>
      <c r="AA36" s="178">
        <f t="shared" si="0"/>
        <v>-1017936523.72</v>
      </c>
    </row>
    <row r="37" spans="1:27" ht="15.75" thickBot="1" x14ac:dyDescent="0.3">
      <c r="A37" s="228" t="str">
        <f t="shared" si="1"/>
        <v>108001</v>
      </c>
      <c r="B37" s="241" t="s">
        <v>46</v>
      </c>
      <c r="C37" s="188" t="s">
        <v>47</v>
      </c>
      <c r="D37" s="210" t="s">
        <v>5</v>
      </c>
      <c r="E37" s="208">
        <v>29551485.780000001</v>
      </c>
      <c r="F37" s="208">
        <v>30025752.34</v>
      </c>
      <c r="G37" s="208">
        <v>30380765.25</v>
      </c>
      <c r="H37" s="208">
        <v>31436424.16</v>
      </c>
      <c r="I37" s="208">
        <v>32299130.800000001</v>
      </c>
      <c r="J37" s="208">
        <v>32398374.41</v>
      </c>
      <c r="K37" s="208">
        <v>33956066.579999998</v>
      </c>
      <c r="L37" s="208">
        <v>34377445.509999998</v>
      </c>
      <c r="M37" s="208">
        <v>34857379.380000003</v>
      </c>
      <c r="N37" s="208">
        <v>34857379.380000003</v>
      </c>
      <c r="O37" s="208">
        <v>34893539.469999999</v>
      </c>
      <c r="P37" s="208">
        <v>34928639.299999997</v>
      </c>
      <c r="Q37" s="208">
        <v>34985817.149999999</v>
      </c>
      <c r="R37" s="208">
        <v>35194016.840000004</v>
      </c>
      <c r="S37" s="208">
        <v>35998298.07</v>
      </c>
      <c r="T37" s="208">
        <v>36760544.979999997</v>
      </c>
      <c r="U37" s="208">
        <v>37645166.539999999</v>
      </c>
      <c r="V37" s="208">
        <v>38660268.159999996</v>
      </c>
      <c r="W37" s="208">
        <v>39354414.340000004</v>
      </c>
      <c r="X37" s="208">
        <v>39806723.380000003</v>
      </c>
      <c r="Y37" s="208">
        <v>40366427.200000003</v>
      </c>
      <c r="Z37" s="208">
        <v>41306642.25</v>
      </c>
      <c r="AA37" s="178">
        <f t="shared" si="0"/>
        <v>41306642.25</v>
      </c>
    </row>
    <row r="38" spans="1:27" ht="15.75" thickBot="1" x14ac:dyDescent="0.3">
      <c r="A38" s="228" t="str">
        <f t="shared" si="1"/>
        <v>108002</v>
      </c>
      <c r="B38" s="241" t="s">
        <v>49</v>
      </c>
      <c r="C38" s="188" t="s">
        <v>50</v>
      </c>
      <c r="D38" s="210" t="s">
        <v>5</v>
      </c>
      <c r="E38" s="209">
        <v>8809974.6500000004</v>
      </c>
      <c r="F38" s="209">
        <v>8924430.4399999995</v>
      </c>
      <c r="G38" s="209">
        <v>9035960.9199999999</v>
      </c>
      <c r="H38" s="209">
        <v>9137992.6600000001</v>
      </c>
      <c r="I38" s="209">
        <v>9257342.0299999993</v>
      </c>
      <c r="J38" s="209">
        <v>9373258.2799999993</v>
      </c>
      <c r="K38" s="209">
        <v>9489771.0999999996</v>
      </c>
      <c r="L38" s="209">
        <v>9494378.5999999996</v>
      </c>
      <c r="M38" s="209">
        <v>9526867.2200000007</v>
      </c>
      <c r="N38" s="209">
        <v>9526867.2200000007</v>
      </c>
      <c r="O38" s="209">
        <v>9552474.9399999995</v>
      </c>
      <c r="P38" s="209">
        <v>9570359.6999999993</v>
      </c>
      <c r="Q38" s="209">
        <v>9602905.5099999998</v>
      </c>
      <c r="R38" s="209">
        <v>9605959.1799999997</v>
      </c>
      <c r="S38" s="209">
        <v>9633034.2699999996</v>
      </c>
      <c r="T38" s="209">
        <v>9664548.2400000002</v>
      </c>
      <c r="U38" s="209">
        <v>9679676.3399999999</v>
      </c>
      <c r="V38" s="209">
        <v>9702555.4399999995</v>
      </c>
      <c r="W38" s="209">
        <v>9734840.8000000007</v>
      </c>
      <c r="X38" s="209">
        <v>9763476.0600000005</v>
      </c>
      <c r="Y38" s="209">
        <v>9781874.2799999993</v>
      </c>
      <c r="Z38" s="209">
        <v>9803943.3900000006</v>
      </c>
      <c r="AA38" s="178">
        <f t="shared" si="0"/>
        <v>9803943.3900000006</v>
      </c>
    </row>
    <row r="39" spans="1:27" ht="15.75" thickBot="1" x14ac:dyDescent="0.3">
      <c r="A39" s="228" t="str">
        <f t="shared" si="1"/>
        <v>108003</v>
      </c>
      <c r="B39" s="241" t="s">
        <v>52</v>
      </c>
      <c r="C39" s="188" t="s">
        <v>53</v>
      </c>
      <c r="D39" s="210" t="s">
        <v>5</v>
      </c>
      <c r="E39" s="208">
        <v>-97133.48</v>
      </c>
      <c r="F39" s="208">
        <v>-101181.56</v>
      </c>
      <c r="G39" s="208">
        <v>-85964.39</v>
      </c>
      <c r="H39" s="208">
        <v>-64555.68</v>
      </c>
      <c r="I39" s="208">
        <v>-41839.629999999997</v>
      </c>
      <c r="J39" s="208">
        <v>-41228.239999999998</v>
      </c>
      <c r="K39" s="208">
        <v>-77808.710000000006</v>
      </c>
      <c r="L39" s="208">
        <v>-66770.820000000007</v>
      </c>
      <c r="M39" s="208">
        <v>-36678.9</v>
      </c>
      <c r="N39" s="208">
        <v>-36678.9</v>
      </c>
      <c r="O39" s="208">
        <v>-37432.53</v>
      </c>
      <c r="P39" s="208">
        <v>-115966.65</v>
      </c>
      <c r="Q39" s="208">
        <v>-90242.42</v>
      </c>
      <c r="R39" s="208">
        <v>-68696.05</v>
      </c>
      <c r="S39" s="208">
        <v>-46345.279999999999</v>
      </c>
      <c r="T39" s="208">
        <v>-17176.419999999998</v>
      </c>
      <c r="U39" s="208">
        <v>11353.02</v>
      </c>
      <c r="V39" s="208">
        <v>42831.86</v>
      </c>
      <c r="W39" s="208">
        <v>73410.92</v>
      </c>
      <c r="X39" s="208">
        <v>-27708.880000000001</v>
      </c>
      <c r="Y39" s="208">
        <v>-16532.59</v>
      </c>
      <c r="Z39" s="208">
        <v>-16265.67</v>
      </c>
      <c r="AA39" s="178">
        <f t="shared" si="0"/>
        <v>-16265.67</v>
      </c>
    </row>
    <row r="40" spans="1:27" ht="15.75" thickBot="1" x14ac:dyDescent="0.3">
      <c r="A40" s="228" t="str">
        <f t="shared" si="1"/>
        <v>108004</v>
      </c>
      <c r="B40" s="241" t="s">
        <v>55</v>
      </c>
      <c r="C40" s="188" t="s">
        <v>56</v>
      </c>
      <c r="D40" s="210" t="s">
        <v>5</v>
      </c>
      <c r="E40" s="209">
        <v>-486122.02</v>
      </c>
      <c r="F40" s="209">
        <v>-519609.81</v>
      </c>
      <c r="G40" s="209">
        <v>-513836.18</v>
      </c>
      <c r="H40" s="209">
        <v>-507719.4</v>
      </c>
      <c r="I40" s="209">
        <v>-501592.67</v>
      </c>
      <c r="J40" s="209">
        <v>-495658.97</v>
      </c>
      <c r="K40" s="209">
        <v>-563983.98</v>
      </c>
      <c r="L40" s="209">
        <v>-556455.55000000005</v>
      </c>
      <c r="M40" s="209">
        <v>-548715.87</v>
      </c>
      <c r="N40" s="209">
        <v>-548715.87</v>
      </c>
      <c r="O40" s="209">
        <v>-541094.77</v>
      </c>
      <c r="P40" s="209">
        <v>-561705.72</v>
      </c>
      <c r="Q40" s="209">
        <v>-553211.4</v>
      </c>
      <c r="R40" s="209">
        <v>-544925.57999999996</v>
      </c>
      <c r="S40" s="209">
        <v>-550319.81999999995</v>
      </c>
      <c r="T40" s="209">
        <v>-541744.61</v>
      </c>
      <c r="U40" s="209">
        <v>-532869.44999999995</v>
      </c>
      <c r="V40" s="209">
        <v>-523981.76</v>
      </c>
      <c r="W40" s="209">
        <v>-515588.9</v>
      </c>
      <c r="X40" s="209">
        <v>-667435.32999999996</v>
      </c>
      <c r="Y40" s="209">
        <v>-659142.02</v>
      </c>
      <c r="Z40" s="209">
        <v>-650566.28</v>
      </c>
      <c r="AA40" s="178">
        <f t="shared" si="0"/>
        <v>-650566.28</v>
      </c>
    </row>
    <row r="41" spans="1:27" ht="15.75" thickBot="1" x14ac:dyDescent="0.3">
      <c r="A41" s="228" t="str">
        <f t="shared" si="1"/>
        <v>108005</v>
      </c>
      <c r="B41" s="230" t="s">
        <v>3602</v>
      </c>
      <c r="C41" s="188" t="s">
        <v>3603</v>
      </c>
      <c r="D41" s="210" t="s">
        <v>5</v>
      </c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>
        <v>0</v>
      </c>
      <c r="S41" s="208">
        <v>0</v>
      </c>
      <c r="T41" s="208">
        <v>8657.41</v>
      </c>
      <c r="U41" s="208">
        <v>14627.43</v>
      </c>
      <c r="V41" s="208">
        <v>20600.28</v>
      </c>
      <c r="W41" s="208">
        <v>26384.02</v>
      </c>
      <c r="X41" s="208">
        <v>32364.240000000002</v>
      </c>
      <c r="Y41" s="208">
        <v>38158.980000000003</v>
      </c>
      <c r="Z41" s="208">
        <v>44150.2</v>
      </c>
      <c r="AA41" s="178">
        <f t="shared" si="0"/>
        <v>44150.2</v>
      </c>
    </row>
    <row r="42" spans="1:27" ht="15.75" thickBot="1" x14ac:dyDescent="0.3">
      <c r="A42" s="228" t="str">
        <f t="shared" si="1"/>
        <v>108009</v>
      </c>
      <c r="B42" s="241" t="s">
        <v>1756</v>
      </c>
      <c r="C42" s="188" t="s">
        <v>1757</v>
      </c>
      <c r="D42" s="210" t="s">
        <v>5</v>
      </c>
      <c r="E42" s="209">
        <v>0</v>
      </c>
      <c r="F42" s="209">
        <v>0</v>
      </c>
      <c r="G42" s="209">
        <v>0</v>
      </c>
      <c r="H42" s="209">
        <v>0</v>
      </c>
      <c r="I42" s="209">
        <v>0</v>
      </c>
      <c r="J42" s="209">
        <v>0</v>
      </c>
      <c r="K42" s="209">
        <v>0</v>
      </c>
      <c r="L42" s="209">
        <v>103448.83</v>
      </c>
      <c r="M42" s="209">
        <v>206897.66</v>
      </c>
      <c r="N42" s="209">
        <v>206897.66</v>
      </c>
      <c r="O42" s="209">
        <v>310346.49</v>
      </c>
      <c r="P42" s="209">
        <v>413795.32</v>
      </c>
      <c r="Q42" s="209">
        <v>517244.15</v>
      </c>
      <c r="R42" s="209">
        <v>620692.98</v>
      </c>
      <c r="S42" s="209">
        <v>724141.81</v>
      </c>
      <c r="T42" s="209">
        <v>827590.64</v>
      </c>
      <c r="U42" s="209">
        <v>931039.47</v>
      </c>
      <c r="V42" s="209">
        <v>1034488.3</v>
      </c>
      <c r="W42" s="209">
        <v>1137937.1299999999</v>
      </c>
      <c r="X42" s="209">
        <v>1241385.96</v>
      </c>
      <c r="Y42" s="209">
        <v>1344834.79</v>
      </c>
      <c r="Z42" s="209">
        <v>1448283.62</v>
      </c>
      <c r="AA42" s="178">
        <f t="shared" si="0"/>
        <v>1448283.62</v>
      </c>
    </row>
    <row r="43" spans="1:27" ht="15.75" thickBot="1" x14ac:dyDescent="0.3">
      <c r="A43" s="228" t="str">
        <f t="shared" si="1"/>
        <v>108010</v>
      </c>
      <c r="B43" s="241" t="s">
        <v>3770</v>
      </c>
      <c r="C43" s="188" t="s">
        <v>59</v>
      </c>
      <c r="D43" s="210" t="s">
        <v>5</v>
      </c>
      <c r="E43" s="208">
        <v>44801599.149999999</v>
      </c>
      <c r="F43" s="208">
        <v>45103706.390000001</v>
      </c>
      <c r="G43" s="208">
        <v>45695180.009999998</v>
      </c>
      <c r="H43" s="208">
        <v>45991288.850000001</v>
      </c>
      <c r="I43" s="208">
        <v>46456146.159999996</v>
      </c>
      <c r="J43" s="208">
        <v>46907390.270000003</v>
      </c>
      <c r="K43" s="208">
        <v>47162568.979999997</v>
      </c>
      <c r="L43" s="208">
        <v>44870896.990000002</v>
      </c>
      <c r="M43" s="208">
        <v>45119324.82</v>
      </c>
      <c r="N43" s="208">
        <v>45119324.82</v>
      </c>
      <c r="O43" s="208">
        <v>45763517.649999999</v>
      </c>
      <c r="P43" s="208">
        <v>45987124.07</v>
      </c>
      <c r="Q43" s="208">
        <v>47302920.82</v>
      </c>
      <c r="R43" s="208">
        <v>47886058.340000004</v>
      </c>
      <c r="S43" s="208">
        <v>48112920.890000001</v>
      </c>
      <c r="T43" s="208">
        <v>49313150.890000001</v>
      </c>
      <c r="U43" s="208">
        <v>49627030.509999998</v>
      </c>
      <c r="V43" s="208">
        <v>50058986.07</v>
      </c>
      <c r="W43" s="208">
        <v>50574268.43</v>
      </c>
      <c r="X43" s="208">
        <v>51103231.590000004</v>
      </c>
      <c r="Y43" s="208">
        <v>51683145.729999997</v>
      </c>
      <c r="Z43" s="208">
        <v>52097191.340000004</v>
      </c>
      <c r="AA43" s="178">
        <f t="shared" si="0"/>
        <v>52097191.340000004</v>
      </c>
    </row>
    <row r="44" spans="1:27" ht="15.75" thickBot="1" x14ac:dyDescent="0.3">
      <c r="A44" s="228" t="str">
        <f t="shared" si="1"/>
        <v>108011</v>
      </c>
      <c r="B44" s="241" t="s">
        <v>61</v>
      </c>
      <c r="C44" s="188" t="s">
        <v>62</v>
      </c>
      <c r="D44" s="210" t="s">
        <v>5</v>
      </c>
      <c r="E44" s="209">
        <v>-1029248731.95</v>
      </c>
      <c r="F44" s="209">
        <v>-1034127103.28</v>
      </c>
      <c r="G44" s="209">
        <v>-1038891158.74</v>
      </c>
      <c r="H44" s="209">
        <v>-1043855968.4400001</v>
      </c>
      <c r="I44" s="209">
        <v>-1048730241.55</v>
      </c>
      <c r="J44" s="209">
        <v>-1053643067.1799999</v>
      </c>
      <c r="K44" s="209">
        <v>-1058766633.86</v>
      </c>
      <c r="L44" s="209">
        <v>-1045516440.6</v>
      </c>
      <c r="M44" s="209">
        <v>-1050513660.52</v>
      </c>
      <c r="N44" s="209">
        <v>-1050513660.52</v>
      </c>
      <c r="O44" s="209">
        <v>-1055399314.97</v>
      </c>
      <c r="P44" s="209">
        <v>-1060398921.76</v>
      </c>
      <c r="Q44" s="209">
        <v>-1065136064.9</v>
      </c>
      <c r="R44" s="209">
        <v>-1069959057.3099999</v>
      </c>
      <c r="S44" s="209">
        <v>-1075029271.76</v>
      </c>
      <c r="T44" s="209">
        <v>-1079857880.3800001</v>
      </c>
      <c r="U44" s="209">
        <v>-1084967810.1099999</v>
      </c>
      <c r="V44" s="209">
        <v>-1089930586.0799999</v>
      </c>
      <c r="W44" s="209">
        <v>-1094923582.78</v>
      </c>
      <c r="X44" s="209">
        <v>-1100522043.0899999</v>
      </c>
      <c r="Y44" s="209">
        <v>-1103066204.51</v>
      </c>
      <c r="Z44" s="209">
        <v>-1108303563.47</v>
      </c>
      <c r="AA44" s="178">
        <f t="shared" si="0"/>
        <v>-1108303563.47</v>
      </c>
    </row>
    <row r="45" spans="1:27" ht="15.75" thickBot="1" x14ac:dyDescent="0.3">
      <c r="A45" s="228" t="str">
        <f t="shared" si="1"/>
        <v>108012</v>
      </c>
      <c r="B45" s="241" t="s">
        <v>64</v>
      </c>
      <c r="C45" s="188" t="s">
        <v>65</v>
      </c>
      <c r="D45" s="210" t="s">
        <v>5</v>
      </c>
      <c r="E45" s="208">
        <v>-13291747.09</v>
      </c>
      <c r="F45" s="208">
        <v>-13200913.380000001</v>
      </c>
      <c r="G45" s="208">
        <v>-13389136.949999999</v>
      </c>
      <c r="H45" s="208">
        <v>-13592854.470000001</v>
      </c>
      <c r="I45" s="208">
        <v>-13800068.98</v>
      </c>
      <c r="J45" s="208">
        <v>-13926000.630000001</v>
      </c>
      <c r="K45" s="208">
        <v>-13909248.609999999</v>
      </c>
      <c r="L45" s="208">
        <v>-14190888.109999999</v>
      </c>
      <c r="M45" s="208">
        <v>-14366852.199999999</v>
      </c>
      <c r="N45" s="208">
        <v>-14366852.199999999</v>
      </c>
      <c r="O45" s="208">
        <v>-13689392.109999999</v>
      </c>
      <c r="P45" s="208">
        <v>-13824321.199999999</v>
      </c>
      <c r="Q45" s="208">
        <v>-14116605.039999999</v>
      </c>
      <c r="R45" s="208">
        <v>-14376611.48</v>
      </c>
      <c r="S45" s="208">
        <v>-14598223.27</v>
      </c>
      <c r="T45" s="208">
        <v>-14893676.060000001</v>
      </c>
      <c r="U45" s="208">
        <v>-15169264.58</v>
      </c>
      <c r="V45" s="208">
        <v>-15475329.73</v>
      </c>
      <c r="W45" s="208">
        <v>-15343213.16</v>
      </c>
      <c r="X45" s="208">
        <v>-15576264.35</v>
      </c>
      <c r="Y45" s="208">
        <v>-15761816.9</v>
      </c>
      <c r="Z45" s="208">
        <v>-16016345.83</v>
      </c>
      <c r="AA45" s="178">
        <f t="shared" si="0"/>
        <v>-16016345.83</v>
      </c>
    </row>
    <row r="46" spans="1:27" ht="15.75" thickBot="1" x14ac:dyDescent="0.3">
      <c r="A46" s="228" t="str">
        <f t="shared" si="1"/>
        <v>108013</v>
      </c>
      <c r="B46" s="241" t="s">
        <v>67</v>
      </c>
      <c r="C46" s="188" t="s">
        <v>68</v>
      </c>
      <c r="D46" s="210" t="s">
        <v>5</v>
      </c>
      <c r="E46" s="209">
        <v>3245258.04</v>
      </c>
      <c r="F46" s="209">
        <v>3181199</v>
      </c>
      <c r="G46" s="209">
        <v>3198935.78</v>
      </c>
      <c r="H46" s="209">
        <v>3198935.78</v>
      </c>
      <c r="I46" s="209">
        <v>3198935.78</v>
      </c>
      <c r="J46" s="209">
        <v>3252335.98</v>
      </c>
      <c r="K46" s="209">
        <v>3358397.67</v>
      </c>
      <c r="L46" s="209">
        <v>3378703.39</v>
      </c>
      <c r="M46" s="209">
        <v>3461706.78</v>
      </c>
      <c r="N46" s="209">
        <v>3461706.78</v>
      </c>
      <c r="O46" s="209">
        <v>3323677.3</v>
      </c>
      <c r="P46" s="209">
        <v>3441762.64</v>
      </c>
      <c r="Q46" s="209">
        <v>3441762.64</v>
      </c>
      <c r="R46" s="209">
        <v>3471875.72</v>
      </c>
      <c r="S46" s="209">
        <v>3493520.81</v>
      </c>
      <c r="T46" s="209">
        <v>3493520.81</v>
      </c>
      <c r="U46" s="209">
        <v>3524157.62</v>
      </c>
      <c r="V46" s="209">
        <v>3524157.62</v>
      </c>
      <c r="W46" s="209">
        <v>3573163.33</v>
      </c>
      <c r="X46" s="209">
        <v>3598180.31</v>
      </c>
      <c r="Y46" s="209">
        <v>3675940.22</v>
      </c>
      <c r="Z46" s="209">
        <v>3734626.39</v>
      </c>
      <c r="AA46" s="178">
        <f t="shared" si="0"/>
        <v>3734626.39</v>
      </c>
    </row>
    <row r="47" spans="1:27" ht="15.75" thickBot="1" x14ac:dyDescent="0.3">
      <c r="A47" s="228" t="str">
        <f t="shared" si="1"/>
        <v>108014</v>
      </c>
      <c r="B47" s="241" t="s">
        <v>70</v>
      </c>
      <c r="C47" s="188" t="s">
        <v>71</v>
      </c>
      <c r="D47" s="210" t="s">
        <v>5</v>
      </c>
      <c r="E47" s="208">
        <v>633257.07999999996</v>
      </c>
      <c r="F47" s="208">
        <v>695234.24</v>
      </c>
      <c r="G47" s="208">
        <v>695234.24</v>
      </c>
      <c r="H47" s="208">
        <v>695234.24</v>
      </c>
      <c r="I47" s="208">
        <v>695234.24</v>
      </c>
      <c r="J47" s="208">
        <v>695234.24</v>
      </c>
      <c r="K47" s="208">
        <v>747786.51</v>
      </c>
      <c r="L47" s="208">
        <v>747786.51</v>
      </c>
      <c r="M47" s="208">
        <v>824850.53</v>
      </c>
      <c r="N47" s="208">
        <v>824850.53</v>
      </c>
      <c r="O47" s="208">
        <v>860374.2</v>
      </c>
      <c r="P47" s="208">
        <v>860374.2</v>
      </c>
      <c r="Q47" s="208">
        <v>860374.2</v>
      </c>
      <c r="R47" s="208">
        <v>860374.2</v>
      </c>
      <c r="S47" s="208">
        <v>871570.56</v>
      </c>
      <c r="T47" s="208">
        <v>871570.56</v>
      </c>
      <c r="U47" s="208">
        <v>871570.56</v>
      </c>
      <c r="V47" s="208">
        <v>871570.56</v>
      </c>
      <c r="W47" s="208">
        <v>1031078.67</v>
      </c>
      <c r="X47" s="208">
        <v>1031078.67</v>
      </c>
      <c r="Y47" s="208">
        <v>1031078.67</v>
      </c>
      <c r="Z47" s="208">
        <v>1031078.67</v>
      </c>
      <c r="AA47" s="178">
        <f t="shared" si="0"/>
        <v>1031078.67</v>
      </c>
    </row>
    <row r="48" spans="1:27" ht="15.75" thickBot="1" x14ac:dyDescent="0.3">
      <c r="A48" s="228" t="str">
        <f t="shared" si="1"/>
        <v>108015</v>
      </c>
      <c r="B48" s="241" t="s">
        <v>73</v>
      </c>
      <c r="C48" s="188" t="s">
        <v>74</v>
      </c>
      <c r="D48" s="210" t="s">
        <v>5</v>
      </c>
      <c r="E48" s="209">
        <v>-2984615.26</v>
      </c>
      <c r="F48" s="209">
        <v>-2867932.41</v>
      </c>
      <c r="G48" s="209">
        <v>-2892146.51</v>
      </c>
      <c r="H48" s="209">
        <v>-2916665.33</v>
      </c>
      <c r="I48" s="209">
        <v>-2941481.73</v>
      </c>
      <c r="J48" s="209">
        <v>-2966312.83</v>
      </c>
      <c r="K48" s="209">
        <v>-2852080.03</v>
      </c>
      <c r="L48" s="209">
        <v>-2892308.29</v>
      </c>
      <c r="M48" s="209">
        <v>-2924227.33</v>
      </c>
      <c r="N48" s="209">
        <v>-2924227.33</v>
      </c>
      <c r="O48" s="209">
        <v>-2864396.9</v>
      </c>
      <c r="P48" s="209">
        <v>-2904533.73</v>
      </c>
      <c r="Q48" s="209">
        <v>-2946835.62</v>
      </c>
      <c r="R48" s="209">
        <v>-2990652.82</v>
      </c>
      <c r="S48" s="209">
        <v>-2949686.37</v>
      </c>
      <c r="T48" s="209">
        <v>-2994561.54</v>
      </c>
      <c r="U48" s="209">
        <v>-3040005.89</v>
      </c>
      <c r="V48" s="209">
        <v>-3085484.65</v>
      </c>
      <c r="W48" s="209">
        <v>-2922453.13</v>
      </c>
      <c r="X48" s="209">
        <v>-2966861.93</v>
      </c>
      <c r="Y48" s="209">
        <v>-3011272.69</v>
      </c>
      <c r="Z48" s="209">
        <v>-3055683.3</v>
      </c>
      <c r="AA48" s="178">
        <f t="shared" si="0"/>
        <v>-3055683.3</v>
      </c>
    </row>
    <row r="49" spans="1:28" ht="15.75" thickBot="1" x14ac:dyDescent="0.3">
      <c r="A49" s="228" t="str">
        <f t="shared" si="1"/>
        <v>108016</v>
      </c>
      <c r="B49" s="230" t="s">
        <v>3604</v>
      </c>
      <c r="C49" s="188" t="s">
        <v>3605</v>
      </c>
      <c r="D49" s="210" t="s">
        <v>5</v>
      </c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>
        <v>0</v>
      </c>
      <c r="S49" s="208">
        <v>-110407.35</v>
      </c>
      <c r="T49" s="208">
        <v>-396015.61</v>
      </c>
      <c r="U49" s="208">
        <v>-660621.39</v>
      </c>
      <c r="V49" s="208">
        <v>-925553.48</v>
      </c>
      <c r="W49" s="208">
        <v>-1190682.8</v>
      </c>
      <c r="X49" s="208">
        <v>-1456115.75</v>
      </c>
      <c r="Y49" s="208">
        <v>-1722397.66</v>
      </c>
      <c r="Z49" s="208">
        <v>-1989763.68</v>
      </c>
      <c r="AA49" s="178">
        <f t="shared" si="0"/>
        <v>-1989763.68</v>
      </c>
    </row>
    <row r="50" spans="1:28" ht="15.75" thickBot="1" x14ac:dyDescent="0.3">
      <c r="A50" s="228" t="str">
        <f t="shared" si="1"/>
        <v>108500</v>
      </c>
      <c r="B50" s="241" t="s">
        <v>1758</v>
      </c>
      <c r="C50" s="188" t="s">
        <v>1759</v>
      </c>
      <c r="D50" s="210" t="s">
        <v>5</v>
      </c>
      <c r="E50" s="209">
        <v>0</v>
      </c>
      <c r="F50" s="209">
        <v>0</v>
      </c>
      <c r="G50" s="209">
        <v>0</v>
      </c>
      <c r="H50" s="209">
        <v>0</v>
      </c>
      <c r="I50" s="209">
        <v>0</v>
      </c>
      <c r="J50" s="209">
        <v>0</v>
      </c>
      <c r="K50" s="209">
        <v>0</v>
      </c>
      <c r="L50" s="209">
        <v>0</v>
      </c>
      <c r="M50" s="209">
        <v>140702.6</v>
      </c>
      <c r="N50" s="209">
        <v>140702.6</v>
      </c>
      <c r="O50" s="209">
        <v>140702.6</v>
      </c>
      <c r="P50" s="209">
        <v>140702.6</v>
      </c>
      <c r="Q50" s="209">
        <v>172140.14</v>
      </c>
      <c r="R50" s="209">
        <v>172140.14</v>
      </c>
      <c r="S50" s="209">
        <v>172140.14</v>
      </c>
      <c r="T50" s="209">
        <v>202981.09</v>
      </c>
      <c r="U50" s="209">
        <v>202981.09</v>
      </c>
      <c r="V50" s="209">
        <v>202981.09</v>
      </c>
      <c r="W50" s="209">
        <v>232033.85</v>
      </c>
      <c r="X50" s="209">
        <v>232033.85</v>
      </c>
      <c r="Y50" s="209">
        <v>232033.85</v>
      </c>
      <c r="Z50" s="209">
        <v>264663.01</v>
      </c>
      <c r="AA50" s="178">
        <f t="shared" si="0"/>
        <v>264663.01</v>
      </c>
    </row>
    <row r="51" spans="1:28" ht="15.75" thickBot="1" x14ac:dyDescent="0.3">
      <c r="A51" s="228" t="str">
        <f t="shared" si="1"/>
        <v>108501</v>
      </c>
      <c r="B51" s="230" t="s">
        <v>3606</v>
      </c>
      <c r="C51" s="188" t="s">
        <v>3607</v>
      </c>
      <c r="D51" s="210" t="s">
        <v>5</v>
      </c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>
        <v>0</v>
      </c>
      <c r="S51" s="208">
        <v>0</v>
      </c>
      <c r="T51" s="208">
        <v>449704</v>
      </c>
      <c r="U51" s="208">
        <v>449704</v>
      </c>
      <c r="V51" s="208">
        <v>449704</v>
      </c>
      <c r="W51" s="208">
        <v>1419700.19</v>
      </c>
      <c r="X51" s="208">
        <v>1419700.19</v>
      </c>
      <c r="Y51" s="208">
        <v>1419700.19</v>
      </c>
      <c r="Z51" s="208">
        <v>2389696.38</v>
      </c>
      <c r="AA51" s="178">
        <f t="shared" si="0"/>
        <v>2389696.38</v>
      </c>
    </row>
    <row r="52" spans="1:28" ht="15.75" thickBot="1" x14ac:dyDescent="0.3">
      <c r="A52" s="228" t="str">
        <f t="shared" si="1"/>
        <v>108666</v>
      </c>
      <c r="B52" s="189" t="s">
        <v>3771</v>
      </c>
      <c r="C52" s="188" t="s">
        <v>3772</v>
      </c>
      <c r="D52" s="210" t="s">
        <v>5</v>
      </c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>
        <v>0</v>
      </c>
      <c r="Y52" s="209">
        <v>0</v>
      </c>
      <c r="Z52" s="209">
        <v>-24610.74</v>
      </c>
      <c r="AA52" s="178">
        <f t="shared" si="0"/>
        <v>-24610.74</v>
      </c>
    </row>
    <row r="53" spans="1:28" ht="15.75" thickBot="1" x14ac:dyDescent="0.3">
      <c r="A53" s="228" t="str">
        <f t="shared" si="1"/>
        <v>500113</v>
      </c>
      <c r="B53" s="239" t="s">
        <v>1760</v>
      </c>
      <c r="C53" s="245">
        <v>500113</v>
      </c>
      <c r="D53" s="31"/>
      <c r="E53" s="208">
        <v>51983582.780000001</v>
      </c>
      <c r="F53" s="208">
        <v>52296879.850000001</v>
      </c>
      <c r="G53" s="208">
        <v>52871780.710000001</v>
      </c>
      <c r="H53" s="208">
        <v>52831518.490000002</v>
      </c>
      <c r="I53" s="208">
        <v>53149221.18</v>
      </c>
      <c r="J53" s="208">
        <v>53304084.770000003</v>
      </c>
      <c r="K53" s="208">
        <v>52728443.359999999</v>
      </c>
      <c r="L53" s="208">
        <v>52744752.649999999</v>
      </c>
      <c r="M53" s="208">
        <v>52735176.829999998</v>
      </c>
      <c r="N53" s="208">
        <v>52735176.829999998</v>
      </c>
      <c r="O53" s="208">
        <v>52671484.770000003</v>
      </c>
      <c r="P53" s="208">
        <v>52844274.659999996</v>
      </c>
      <c r="Q53" s="208">
        <v>51760592.990000002</v>
      </c>
      <c r="R53" s="208">
        <v>51755369.960000001</v>
      </c>
      <c r="S53" s="208">
        <v>50278951.32</v>
      </c>
      <c r="T53" s="208">
        <v>50188769.649999999</v>
      </c>
      <c r="U53" s="208">
        <v>50334227.969999999</v>
      </c>
      <c r="V53" s="208">
        <v>50401085.549999997</v>
      </c>
      <c r="W53" s="208">
        <v>50634929.810000002</v>
      </c>
      <c r="X53" s="208">
        <v>50177612.140000001</v>
      </c>
      <c r="Y53" s="208">
        <v>50141926.530000001</v>
      </c>
      <c r="Z53" s="208">
        <v>50399463.170000002</v>
      </c>
      <c r="AA53" s="178">
        <f t="shared" si="0"/>
        <v>50399463.170000002</v>
      </c>
    </row>
    <row r="54" spans="1:28" ht="15.75" thickBot="1" x14ac:dyDescent="0.3">
      <c r="A54" s="228" t="str">
        <f t="shared" si="1"/>
        <v>500119</v>
      </c>
      <c r="B54" s="240" t="s">
        <v>1762</v>
      </c>
      <c r="C54" s="245">
        <v>500119</v>
      </c>
      <c r="D54" s="31"/>
      <c r="E54" s="209">
        <v>69801549.590000004</v>
      </c>
      <c r="F54" s="209">
        <v>70217999.620000005</v>
      </c>
      <c r="G54" s="209">
        <v>70896069.069999993</v>
      </c>
      <c r="H54" s="209">
        <v>70958948.469999999</v>
      </c>
      <c r="I54" s="209">
        <v>71379792.75</v>
      </c>
      <c r="J54" s="209">
        <v>71638228.230000004</v>
      </c>
      <c r="K54" s="209">
        <v>71166592.120000005</v>
      </c>
      <c r="L54" s="209">
        <v>71265456.129999995</v>
      </c>
      <c r="M54" s="209">
        <v>71338417.5</v>
      </c>
      <c r="N54" s="209">
        <v>71338417.5</v>
      </c>
      <c r="O54" s="209">
        <v>71357255.189999998</v>
      </c>
      <c r="P54" s="209">
        <v>71612626.939999998</v>
      </c>
      <c r="Q54" s="209">
        <v>70611475.519999996</v>
      </c>
      <c r="R54" s="209">
        <v>70688796.189999998</v>
      </c>
      <c r="S54" s="209">
        <v>69293856.150000006</v>
      </c>
      <c r="T54" s="209">
        <v>68838665.230000004</v>
      </c>
      <c r="U54" s="209">
        <v>69063865.170000002</v>
      </c>
      <c r="V54" s="209">
        <v>69210464.709999993</v>
      </c>
      <c r="W54" s="209">
        <v>69524041.939999998</v>
      </c>
      <c r="X54" s="209">
        <v>68682140.609999999</v>
      </c>
      <c r="Y54" s="209">
        <v>68724815.560000002</v>
      </c>
      <c r="Z54" s="209">
        <v>69061380.349999994</v>
      </c>
      <c r="AA54" s="178">
        <f t="shared" si="0"/>
        <v>69061380.349999994</v>
      </c>
    </row>
    <row r="55" spans="1:28" ht="15.75" thickBot="1" x14ac:dyDescent="0.3">
      <c r="A55" s="228" t="str">
        <f t="shared" si="1"/>
        <v>121001</v>
      </c>
      <c r="B55" s="189" t="s">
        <v>76</v>
      </c>
      <c r="C55" s="188" t="s">
        <v>77</v>
      </c>
      <c r="D55" s="210" t="s">
        <v>5</v>
      </c>
      <c r="E55" s="208">
        <v>1946033.46</v>
      </c>
      <c r="F55" s="208">
        <v>1946033.46</v>
      </c>
      <c r="G55" s="208">
        <v>1946033.46</v>
      </c>
      <c r="H55" s="208">
        <v>1946033.46</v>
      </c>
      <c r="I55" s="208">
        <v>1946033.46</v>
      </c>
      <c r="J55" s="208">
        <v>1946033.46</v>
      </c>
      <c r="K55" s="208">
        <v>1946033.46</v>
      </c>
      <c r="L55" s="208">
        <v>1946033.46</v>
      </c>
      <c r="M55" s="208">
        <v>1946033.46</v>
      </c>
      <c r="N55" s="208">
        <v>1946033.46</v>
      </c>
      <c r="O55" s="208">
        <v>1946033.46</v>
      </c>
      <c r="P55" s="208">
        <v>1946033.46</v>
      </c>
      <c r="Q55" s="208">
        <v>1946033.46</v>
      </c>
      <c r="R55" s="208">
        <v>1946033.46</v>
      </c>
      <c r="S55" s="208">
        <v>1946033.46</v>
      </c>
      <c r="T55" s="208">
        <v>1946033.46</v>
      </c>
      <c r="U55" s="208">
        <v>1946033.46</v>
      </c>
      <c r="V55" s="208">
        <v>1946033.46</v>
      </c>
      <c r="W55" s="208">
        <v>1946033.46</v>
      </c>
      <c r="X55" s="208">
        <v>1946033.46</v>
      </c>
      <c r="Y55" s="208">
        <v>1946033.46</v>
      </c>
      <c r="Z55" s="208">
        <v>1946033.46</v>
      </c>
      <c r="AA55" s="178">
        <f t="shared" si="0"/>
        <v>1946033.46</v>
      </c>
    </row>
    <row r="56" spans="1:28" ht="15.75" thickBot="1" x14ac:dyDescent="0.3">
      <c r="A56" s="228" t="str">
        <f t="shared" si="1"/>
        <v>121002</v>
      </c>
      <c r="B56" s="189" t="s">
        <v>79</v>
      </c>
      <c r="C56" s="188" t="s">
        <v>80</v>
      </c>
      <c r="D56" s="210" t="s">
        <v>5</v>
      </c>
      <c r="E56" s="209">
        <v>125101.86</v>
      </c>
      <c r="F56" s="209">
        <v>125101.86</v>
      </c>
      <c r="G56" s="209">
        <v>125101.86</v>
      </c>
      <c r="H56" s="209">
        <v>125101.86</v>
      </c>
      <c r="I56" s="209">
        <v>125101.86</v>
      </c>
      <c r="J56" s="209">
        <v>125101.86</v>
      </c>
      <c r="K56" s="209">
        <v>125101.86</v>
      </c>
      <c r="L56" s="209">
        <v>125101.86</v>
      </c>
      <c r="M56" s="209">
        <v>125101.86</v>
      </c>
      <c r="N56" s="209">
        <v>125101.86</v>
      </c>
      <c r="O56" s="209">
        <v>125101.86</v>
      </c>
      <c r="P56" s="209">
        <v>125101.86</v>
      </c>
      <c r="Q56" s="209">
        <v>125101.86</v>
      </c>
      <c r="R56" s="209">
        <v>125101.86</v>
      </c>
      <c r="S56" s="209">
        <v>125101.86</v>
      </c>
      <c r="T56" s="209">
        <v>125101.86</v>
      </c>
      <c r="U56" s="209">
        <v>125101.86</v>
      </c>
      <c r="V56" s="209">
        <v>125101.86</v>
      </c>
      <c r="W56" s="209">
        <v>125101.86</v>
      </c>
      <c r="X56" s="209">
        <v>125101.86</v>
      </c>
      <c r="Y56" s="209">
        <v>125101.86</v>
      </c>
      <c r="Z56" s="209">
        <v>125101.86</v>
      </c>
      <c r="AA56" s="178">
        <f t="shared" si="0"/>
        <v>125101.86</v>
      </c>
    </row>
    <row r="57" spans="1:28" ht="15.75" thickBot="1" x14ac:dyDescent="0.3">
      <c r="A57" s="228" t="str">
        <f t="shared" si="1"/>
        <v>121003</v>
      </c>
      <c r="B57" s="189" t="s">
        <v>82</v>
      </c>
      <c r="C57" s="188" t="s">
        <v>83</v>
      </c>
      <c r="D57" s="210" t="s">
        <v>5</v>
      </c>
      <c r="E57" s="208">
        <v>4635179.5599999996</v>
      </c>
      <c r="F57" s="208">
        <v>4635179.5599999996</v>
      </c>
      <c r="G57" s="208">
        <v>4635179.5599999996</v>
      </c>
      <c r="H57" s="208">
        <v>4635179.5599999996</v>
      </c>
      <c r="I57" s="208">
        <v>4635179.5599999996</v>
      </c>
      <c r="J57" s="208">
        <v>4635179.5599999996</v>
      </c>
      <c r="K57" s="208">
        <v>4635179.5599999996</v>
      </c>
      <c r="L57" s="208">
        <v>4635179.5599999996</v>
      </c>
      <c r="M57" s="208">
        <v>4635179.5599999996</v>
      </c>
      <c r="N57" s="208">
        <v>4635179.5599999996</v>
      </c>
      <c r="O57" s="208">
        <v>4635179.5599999996</v>
      </c>
      <c r="P57" s="208">
        <v>4635179.5599999996</v>
      </c>
      <c r="Q57" s="208">
        <v>4635179.5599999996</v>
      </c>
      <c r="R57" s="208">
        <v>4635179.5599999996</v>
      </c>
      <c r="S57" s="208">
        <v>4635179.5599999996</v>
      </c>
      <c r="T57" s="208">
        <v>4635179.5599999996</v>
      </c>
      <c r="U57" s="208">
        <v>4635179.5599999996</v>
      </c>
      <c r="V57" s="208">
        <v>4635179.5599999996</v>
      </c>
      <c r="W57" s="208">
        <v>4635179.5599999996</v>
      </c>
      <c r="X57" s="208">
        <v>4635179.5599999996</v>
      </c>
      <c r="Y57" s="208">
        <v>4635179.5599999996</v>
      </c>
      <c r="Z57" s="208">
        <v>4635179.5599999996</v>
      </c>
      <c r="AA57" s="178">
        <f t="shared" si="0"/>
        <v>4635179.5599999996</v>
      </c>
    </row>
    <row r="58" spans="1:28" ht="15.75" thickBot="1" x14ac:dyDescent="0.3">
      <c r="A58" s="228" t="str">
        <f t="shared" si="1"/>
        <v>121007</v>
      </c>
      <c r="B58" s="189" t="s">
        <v>85</v>
      </c>
      <c r="C58" s="188" t="s">
        <v>86</v>
      </c>
      <c r="D58" s="210" t="s">
        <v>5</v>
      </c>
      <c r="E58" s="209">
        <v>64906.32</v>
      </c>
      <c r="F58" s="209">
        <v>64906.32</v>
      </c>
      <c r="G58" s="209">
        <v>64906.32</v>
      </c>
      <c r="H58" s="209">
        <v>64906.32</v>
      </c>
      <c r="I58" s="209">
        <v>64906.32</v>
      </c>
      <c r="J58" s="209">
        <v>64906.32</v>
      </c>
      <c r="K58" s="209">
        <v>64906.32</v>
      </c>
      <c r="L58" s="209">
        <v>64906.32</v>
      </c>
      <c r="M58" s="209">
        <v>64906.32</v>
      </c>
      <c r="N58" s="209">
        <v>64906.32</v>
      </c>
      <c r="O58" s="209">
        <v>64906.32</v>
      </c>
      <c r="P58" s="209">
        <v>64906.32</v>
      </c>
      <c r="Q58" s="209">
        <v>64906.32</v>
      </c>
      <c r="R58" s="209">
        <v>64906.32</v>
      </c>
      <c r="S58" s="209">
        <v>64906.32</v>
      </c>
      <c r="T58" s="209">
        <v>64906.32</v>
      </c>
      <c r="U58" s="209">
        <v>64906.32</v>
      </c>
      <c r="V58" s="209">
        <v>64906.32</v>
      </c>
      <c r="W58" s="209">
        <v>64906.32</v>
      </c>
      <c r="X58" s="209">
        <v>64906.32</v>
      </c>
      <c r="Y58" s="209">
        <v>64906.32</v>
      </c>
      <c r="Z58" s="209">
        <v>64906.32</v>
      </c>
      <c r="AA58" s="178">
        <f t="shared" si="0"/>
        <v>64906.32</v>
      </c>
    </row>
    <row r="59" spans="1:28" ht="15.75" thickBot="1" x14ac:dyDescent="0.3">
      <c r="A59" s="228" t="str">
        <f t="shared" si="1"/>
        <v>121008</v>
      </c>
      <c r="B59" s="189" t="s">
        <v>88</v>
      </c>
      <c r="C59" s="188" t="s">
        <v>89</v>
      </c>
      <c r="D59" s="210" t="s">
        <v>5</v>
      </c>
      <c r="E59" s="208">
        <v>53460249.899999999</v>
      </c>
      <c r="F59" s="208">
        <v>53460249.899999999</v>
      </c>
      <c r="G59" s="208">
        <v>53460249.899999999</v>
      </c>
      <c r="H59" s="208">
        <v>53460249.899999999</v>
      </c>
      <c r="I59" s="208">
        <v>53460249.899999999</v>
      </c>
      <c r="J59" s="208">
        <v>54049972.799999997</v>
      </c>
      <c r="K59" s="208">
        <v>54105590.390000001</v>
      </c>
      <c r="L59" s="208">
        <v>54105802.789999999</v>
      </c>
      <c r="M59" s="208">
        <v>54100752.079999998</v>
      </c>
      <c r="N59" s="208">
        <v>54100752.079999998</v>
      </c>
      <c r="O59" s="208">
        <v>54100752.079999998</v>
      </c>
      <c r="P59" s="208">
        <v>54100954.280000001</v>
      </c>
      <c r="Q59" s="208">
        <v>54101156.479999997</v>
      </c>
      <c r="R59" s="208">
        <v>54095905.200000003</v>
      </c>
      <c r="S59" s="208">
        <v>52671918.439999998</v>
      </c>
      <c r="T59" s="208">
        <v>52203514.159999996</v>
      </c>
      <c r="U59" s="208">
        <v>52203819.780000001</v>
      </c>
      <c r="V59" s="208">
        <v>52204123.57</v>
      </c>
      <c r="W59" s="208">
        <v>52178254.729999997</v>
      </c>
      <c r="X59" s="208">
        <v>51237844.969999999</v>
      </c>
      <c r="Y59" s="208">
        <v>51243727.649999999</v>
      </c>
      <c r="Z59" s="208">
        <v>52331340.700000003</v>
      </c>
      <c r="AA59" s="178">
        <f t="shared" si="0"/>
        <v>52331340.700000003</v>
      </c>
    </row>
    <row r="60" spans="1:28" ht="15.75" thickBot="1" x14ac:dyDescent="0.3">
      <c r="A60" s="228" t="str">
        <f t="shared" si="1"/>
        <v>121044</v>
      </c>
      <c r="B60" s="189" t="s">
        <v>91</v>
      </c>
      <c r="C60" s="188" t="s">
        <v>92</v>
      </c>
      <c r="D60" s="210" t="s">
        <v>5</v>
      </c>
      <c r="E60" s="209">
        <v>438739</v>
      </c>
      <c r="F60" s="209">
        <v>438739</v>
      </c>
      <c r="G60" s="209">
        <v>438739</v>
      </c>
      <c r="H60" s="209">
        <v>438739</v>
      </c>
      <c r="I60" s="209">
        <v>438739</v>
      </c>
      <c r="J60" s="209">
        <v>438739</v>
      </c>
      <c r="K60" s="209">
        <v>438739</v>
      </c>
      <c r="L60" s="209">
        <v>438739</v>
      </c>
      <c r="M60" s="209">
        <v>438739</v>
      </c>
      <c r="N60" s="209">
        <v>438739</v>
      </c>
      <c r="O60" s="209">
        <v>438739</v>
      </c>
      <c r="P60" s="209">
        <v>438739</v>
      </c>
      <c r="Q60" s="209">
        <v>438739</v>
      </c>
      <c r="R60" s="209">
        <v>438739</v>
      </c>
      <c r="S60" s="209">
        <v>438739</v>
      </c>
      <c r="T60" s="209">
        <v>438739</v>
      </c>
      <c r="U60" s="209">
        <v>438739</v>
      </c>
      <c r="V60" s="209">
        <v>438739</v>
      </c>
      <c r="W60" s="209">
        <v>438739</v>
      </c>
      <c r="X60" s="209">
        <v>438739</v>
      </c>
      <c r="Y60" s="209">
        <v>438739</v>
      </c>
      <c r="Z60" s="209">
        <v>438739</v>
      </c>
      <c r="AA60" s="178">
        <f t="shared" si="0"/>
        <v>438739</v>
      </c>
    </row>
    <row r="61" spans="1:28" ht="15.75" thickBot="1" x14ac:dyDescent="0.3">
      <c r="A61" s="228" t="str">
        <f t="shared" si="1"/>
        <v>121045</v>
      </c>
      <c r="B61" s="189" t="s">
        <v>94</v>
      </c>
      <c r="C61" s="188" t="s">
        <v>95</v>
      </c>
      <c r="D61" s="210" t="s">
        <v>5</v>
      </c>
      <c r="E61" s="208">
        <v>464092.08</v>
      </c>
      <c r="F61" s="208">
        <v>464092.08</v>
      </c>
      <c r="G61" s="208">
        <v>464092.08</v>
      </c>
      <c r="H61" s="208">
        <v>464092.08</v>
      </c>
      <c r="I61" s="208">
        <v>464092.08</v>
      </c>
      <c r="J61" s="208">
        <v>464092.08</v>
      </c>
      <c r="K61" s="208">
        <v>464092.08</v>
      </c>
      <c r="L61" s="208">
        <v>464092.08</v>
      </c>
      <c r="M61" s="208">
        <v>464092.08</v>
      </c>
      <c r="N61" s="208">
        <v>464092.08</v>
      </c>
      <c r="O61" s="208">
        <v>464092.08</v>
      </c>
      <c r="P61" s="208">
        <v>464092.08</v>
      </c>
      <c r="Q61" s="208">
        <v>464092.08</v>
      </c>
      <c r="R61" s="208">
        <v>464092.08</v>
      </c>
      <c r="S61" s="208">
        <v>464092.08</v>
      </c>
      <c r="T61" s="208">
        <v>464092.08</v>
      </c>
      <c r="U61" s="208">
        <v>464092.08</v>
      </c>
      <c r="V61" s="208">
        <v>464092.08</v>
      </c>
      <c r="W61" s="208">
        <v>464092.08</v>
      </c>
      <c r="X61" s="208">
        <v>464092.08</v>
      </c>
      <c r="Y61" s="208">
        <v>464092.08</v>
      </c>
      <c r="Z61" s="208">
        <v>464092.08</v>
      </c>
      <c r="AA61" s="178">
        <f t="shared" si="0"/>
        <v>464092.08</v>
      </c>
    </row>
    <row r="62" spans="1:28" ht="15.75" thickBot="1" x14ac:dyDescent="0.3">
      <c r="A62" s="228" t="str">
        <f t="shared" si="1"/>
        <v>121107</v>
      </c>
      <c r="B62" s="189" t="s">
        <v>97</v>
      </c>
      <c r="C62" s="188" t="s">
        <v>98</v>
      </c>
      <c r="D62" s="210" t="s">
        <v>5</v>
      </c>
      <c r="E62" s="209">
        <v>0</v>
      </c>
      <c r="F62" s="209">
        <v>0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  <c r="L62" s="209">
        <v>0</v>
      </c>
      <c r="M62" s="209">
        <v>0</v>
      </c>
      <c r="N62" s="209">
        <v>0</v>
      </c>
      <c r="O62" s="209">
        <v>0</v>
      </c>
      <c r="P62" s="209">
        <v>0</v>
      </c>
      <c r="Q62" s="209">
        <v>0</v>
      </c>
      <c r="R62" s="209">
        <v>0</v>
      </c>
      <c r="S62" s="209">
        <v>0</v>
      </c>
      <c r="T62" s="209">
        <v>0</v>
      </c>
      <c r="U62" s="209">
        <v>0</v>
      </c>
      <c r="V62" s="209">
        <v>0</v>
      </c>
      <c r="W62" s="209">
        <v>0</v>
      </c>
      <c r="X62" s="209">
        <v>0</v>
      </c>
      <c r="Y62" s="209">
        <v>0</v>
      </c>
      <c r="Z62" s="209">
        <v>0</v>
      </c>
      <c r="AA62" s="178">
        <f t="shared" si="0"/>
        <v>0</v>
      </c>
    </row>
    <row r="63" spans="1:28" ht="15.75" thickBot="1" x14ac:dyDescent="0.3">
      <c r="A63" s="228" t="str">
        <f t="shared" si="1"/>
        <v>121117</v>
      </c>
      <c r="B63" s="189" t="s">
        <v>100</v>
      </c>
      <c r="C63" s="188" t="s">
        <v>101</v>
      </c>
      <c r="D63" s="210" t="s">
        <v>5</v>
      </c>
      <c r="E63" s="208">
        <v>4233413.6500000004</v>
      </c>
      <c r="F63" s="208">
        <v>4233413.6500000004</v>
      </c>
      <c r="G63" s="208">
        <v>4233413.6500000004</v>
      </c>
      <c r="H63" s="208">
        <v>4233413.6500000004</v>
      </c>
      <c r="I63" s="208">
        <v>4233413.6500000004</v>
      </c>
      <c r="J63" s="208">
        <v>4233413.6500000004</v>
      </c>
      <c r="K63" s="208">
        <v>4233413.6500000004</v>
      </c>
      <c r="L63" s="208">
        <v>4233413.6500000004</v>
      </c>
      <c r="M63" s="208">
        <v>4233413.6500000004</v>
      </c>
      <c r="N63" s="208">
        <v>4233413.6500000004</v>
      </c>
      <c r="O63" s="208">
        <v>4233413.6500000004</v>
      </c>
      <c r="P63" s="208">
        <v>4233413.6500000004</v>
      </c>
      <c r="Q63" s="208">
        <v>3507589.83</v>
      </c>
      <c r="R63" s="208">
        <v>3507589.83</v>
      </c>
      <c r="S63" s="208">
        <v>3507589.83</v>
      </c>
      <c r="T63" s="208">
        <v>3507589.83</v>
      </c>
      <c r="U63" s="208">
        <v>3507589.83</v>
      </c>
      <c r="V63" s="208">
        <v>3507589.83</v>
      </c>
      <c r="W63" s="208">
        <v>3507589.83</v>
      </c>
      <c r="X63" s="208">
        <v>3507589.83</v>
      </c>
      <c r="Y63" s="208">
        <v>3507589.83</v>
      </c>
      <c r="Z63" s="208">
        <v>3507589.83</v>
      </c>
      <c r="AA63" s="178">
        <f t="shared" si="0"/>
        <v>3507589.83</v>
      </c>
    </row>
    <row r="64" spans="1:28" s="60" customFormat="1" ht="15.75" thickBot="1" x14ac:dyDescent="0.3">
      <c r="A64" s="228" t="str">
        <f t="shared" si="1"/>
        <v>121200</v>
      </c>
      <c r="B64" s="189" t="s">
        <v>103</v>
      </c>
      <c r="C64" s="188" t="s">
        <v>104</v>
      </c>
      <c r="D64" s="210" t="s">
        <v>5</v>
      </c>
      <c r="E64" s="208">
        <v>0</v>
      </c>
      <c r="F64" s="208">
        <v>0</v>
      </c>
      <c r="G64" s="208">
        <v>0</v>
      </c>
      <c r="H64" s="208">
        <v>0</v>
      </c>
      <c r="I64" s="208">
        <v>0</v>
      </c>
      <c r="J64" s="208">
        <v>0</v>
      </c>
      <c r="K64" s="208">
        <v>0</v>
      </c>
      <c r="L64" s="208">
        <v>0</v>
      </c>
      <c r="M64" s="208">
        <v>0</v>
      </c>
      <c r="N64" s="208"/>
      <c r="O64" s="208"/>
      <c r="P64" s="208"/>
      <c r="Q64" s="208"/>
      <c r="R64" s="208"/>
      <c r="S64" s="208"/>
      <c r="T64" s="208">
        <v>0</v>
      </c>
      <c r="U64" s="208">
        <v>0</v>
      </c>
      <c r="V64" s="208">
        <v>0</v>
      </c>
      <c r="W64" s="208">
        <v>0</v>
      </c>
      <c r="X64" s="208"/>
      <c r="Y64" s="208"/>
      <c r="Z64" s="208"/>
      <c r="AA64" s="178">
        <f t="shared" si="0"/>
        <v>0</v>
      </c>
      <c r="AB64" s="204"/>
    </row>
    <row r="65" spans="1:28" s="60" customFormat="1" ht="15.75" thickBot="1" x14ac:dyDescent="0.3">
      <c r="A65" s="228" t="str">
        <f t="shared" si="1"/>
        <v>121201</v>
      </c>
      <c r="B65" s="189" t="s">
        <v>106</v>
      </c>
      <c r="C65" s="188" t="s">
        <v>107</v>
      </c>
      <c r="D65" s="210" t="s">
        <v>5</v>
      </c>
      <c r="E65" s="209">
        <v>0</v>
      </c>
      <c r="F65" s="209">
        <v>9494.6299999999992</v>
      </c>
      <c r="G65" s="209">
        <v>179921.58</v>
      </c>
      <c r="H65" s="209">
        <v>182180.58</v>
      </c>
      <c r="I65" s="209">
        <v>183703.12</v>
      </c>
      <c r="J65" s="209">
        <v>185202.82</v>
      </c>
      <c r="K65" s="209">
        <v>0</v>
      </c>
      <c r="L65" s="209">
        <v>0</v>
      </c>
      <c r="M65" s="209">
        <v>0</v>
      </c>
      <c r="N65" s="209">
        <v>0</v>
      </c>
      <c r="O65" s="209">
        <v>0</v>
      </c>
      <c r="P65" s="209">
        <v>0</v>
      </c>
      <c r="Q65" s="209">
        <v>0</v>
      </c>
      <c r="R65" s="209">
        <v>0</v>
      </c>
      <c r="S65" s="209">
        <v>0</v>
      </c>
      <c r="T65" s="209">
        <v>0</v>
      </c>
      <c r="U65" s="209">
        <v>0</v>
      </c>
      <c r="V65" s="209">
        <v>0</v>
      </c>
      <c r="W65" s="209">
        <v>0</v>
      </c>
      <c r="X65" s="209">
        <v>0</v>
      </c>
      <c r="Y65" s="209">
        <v>0</v>
      </c>
      <c r="Z65" s="209">
        <v>0</v>
      </c>
      <c r="AA65" s="178">
        <f t="shared" si="0"/>
        <v>0</v>
      </c>
    </row>
    <row r="66" spans="1:28" ht="15.75" thickBot="1" x14ac:dyDescent="0.3">
      <c r="A66" s="228" t="str">
        <f t="shared" si="1"/>
        <v>121202</v>
      </c>
      <c r="B66" s="189" t="s">
        <v>1614</v>
      </c>
      <c r="C66" s="188" t="s">
        <v>1615</v>
      </c>
      <c r="D66" s="210" t="s">
        <v>5</v>
      </c>
      <c r="E66" s="209">
        <v>0</v>
      </c>
      <c r="F66" s="209">
        <v>0</v>
      </c>
      <c r="G66" s="209">
        <v>0</v>
      </c>
      <c r="H66" s="209">
        <v>-2998.69</v>
      </c>
      <c r="I66" s="209">
        <v>-6035.67</v>
      </c>
      <c r="J66" s="209">
        <v>-9098.9</v>
      </c>
      <c r="K66" s="209">
        <v>-3089.54</v>
      </c>
      <c r="L66" s="209">
        <v>0</v>
      </c>
      <c r="M66" s="209">
        <v>0</v>
      </c>
      <c r="N66" s="209"/>
      <c r="O66" s="209"/>
      <c r="P66" s="209"/>
      <c r="Q66" s="209"/>
      <c r="R66" s="209"/>
      <c r="S66" s="209"/>
      <c r="T66" s="209">
        <v>0</v>
      </c>
      <c r="U66" s="209">
        <v>0</v>
      </c>
      <c r="V66" s="209">
        <v>0</v>
      </c>
      <c r="W66" s="209">
        <v>0</v>
      </c>
      <c r="X66" s="209"/>
      <c r="Y66" s="209"/>
      <c r="Z66" s="209"/>
      <c r="AA66" s="178">
        <f t="shared" si="0"/>
        <v>0</v>
      </c>
      <c r="AB66" s="60"/>
    </row>
    <row r="67" spans="1:28" ht="15.75" thickBot="1" x14ac:dyDescent="0.3">
      <c r="A67" s="228" t="str">
        <f t="shared" si="1"/>
        <v>121707</v>
      </c>
      <c r="B67" s="189" t="s">
        <v>109</v>
      </c>
      <c r="C67" s="188" t="s">
        <v>110</v>
      </c>
      <c r="D67" s="210" t="s">
        <v>5</v>
      </c>
      <c r="E67" s="208">
        <v>4433833.76</v>
      </c>
      <c r="F67" s="208">
        <v>4840789.16</v>
      </c>
      <c r="G67" s="208">
        <v>5348431.66</v>
      </c>
      <c r="H67" s="208">
        <v>5412050.75</v>
      </c>
      <c r="I67" s="208">
        <v>5834409.4699999997</v>
      </c>
      <c r="J67" s="208">
        <v>5504685.5800000001</v>
      </c>
      <c r="K67" s="208">
        <v>5156625.34</v>
      </c>
      <c r="L67" s="208">
        <v>5252187.41</v>
      </c>
      <c r="M67" s="208">
        <v>5330199.49</v>
      </c>
      <c r="N67" s="208">
        <v>5330199.49</v>
      </c>
      <c r="O67" s="208">
        <v>5349037.18</v>
      </c>
      <c r="P67" s="208">
        <v>5604206.7300000004</v>
      </c>
      <c r="Q67" s="208">
        <v>5328676.93</v>
      </c>
      <c r="R67" s="208">
        <v>5411248.8799999999</v>
      </c>
      <c r="S67" s="208">
        <v>5440295.5999999996</v>
      </c>
      <c r="T67" s="208">
        <v>5453508.96</v>
      </c>
      <c r="U67" s="208">
        <v>5678403.2800000003</v>
      </c>
      <c r="V67" s="208">
        <v>5824699.0300000003</v>
      </c>
      <c r="W67" s="208">
        <v>6164145.0999999996</v>
      </c>
      <c r="X67" s="208">
        <v>6262653.5300000003</v>
      </c>
      <c r="Y67" s="208">
        <v>6299445.7999999998</v>
      </c>
      <c r="Z67" s="208">
        <v>5548397.54</v>
      </c>
      <c r="AA67" s="178">
        <f t="shared" si="0"/>
        <v>5548397.54</v>
      </c>
    </row>
    <row r="68" spans="1:28" ht="15.75" thickBot="1" x14ac:dyDescent="0.3">
      <c r="A68" s="228" t="str">
        <f t="shared" si="1"/>
        <v>500120</v>
      </c>
      <c r="B68" s="240" t="s">
        <v>1764</v>
      </c>
      <c r="C68" s="245">
        <v>500120</v>
      </c>
      <c r="D68" s="31"/>
      <c r="E68" s="209">
        <v>-17817966.809999999</v>
      </c>
      <c r="F68" s="209">
        <v>-17921119.77</v>
      </c>
      <c r="G68" s="209">
        <v>-18024288.359999999</v>
      </c>
      <c r="H68" s="209">
        <v>-18127429.98</v>
      </c>
      <c r="I68" s="209">
        <v>-18230571.57</v>
      </c>
      <c r="J68" s="209">
        <v>-18334143.460000001</v>
      </c>
      <c r="K68" s="209">
        <v>-18438148.760000002</v>
      </c>
      <c r="L68" s="209">
        <v>-18520703.48</v>
      </c>
      <c r="M68" s="209">
        <v>-18603240.670000002</v>
      </c>
      <c r="N68" s="209">
        <v>-18603240.670000002</v>
      </c>
      <c r="O68" s="209">
        <v>-18685770.420000002</v>
      </c>
      <c r="P68" s="209">
        <v>-18768352.280000001</v>
      </c>
      <c r="Q68" s="209">
        <v>-18850882.530000001</v>
      </c>
      <c r="R68" s="209">
        <v>-18933426.23</v>
      </c>
      <c r="S68" s="209">
        <v>-19014904.829999998</v>
      </c>
      <c r="T68" s="209">
        <v>-18649895.579999998</v>
      </c>
      <c r="U68" s="209">
        <v>-18729637.199999999</v>
      </c>
      <c r="V68" s="209">
        <v>-18809379.16</v>
      </c>
      <c r="W68" s="209">
        <v>-18889112.129999999</v>
      </c>
      <c r="X68" s="209">
        <v>-18504528.469999999</v>
      </c>
      <c r="Y68" s="209">
        <v>-18582889.030000001</v>
      </c>
      <c r="Z68" s="209">
        <v>-18661917.18</v>
      </c>
      <c r="AA68" s="178">
        <f t="shared" si="0"/>
        <v>-18661917.18</v>
      </c>
    </row>
    <row r="69" spans="1:28" ht="15.75" thickBot="1" x14ac:dyDescent="0.3">
      <c r="A69" s="228" t="str">
        <f t="shared" si="1"/>
        <v>122002</v>
      </c>
      <c r="B69" s="189" t="s">
        <v>112</v>
      </c>
      <c r="C69" s="188" t="s">
        <v>113</v>
      </c>
      <c r="D69" s="210" t="s">
        <v>5</v>
      </c>
      <c r="E69" s="208">
        <v>94584.25</v>
      </c>
      <c r="F69" s="208">
        <v>95418.18</v>
      </c>
      <c r="G69" s="208">
        <v>96225.23</v>
      </c>
      <c r="H69" s="208">
        <v>97059.22</v>
      </c>
      <c r="I69" s="208">
        <v>97893.23</v>
      </c>
      <c r="J69" s="208">
        <v>98719.74</v>
      </c>
      <c r="K69" s="208">
        <v>99575.72</v>
      </c>
      <c r="L69" s="208">
        <v>100096.56</v>
      </c>
      <c r="M69" s="208">
        <v>100634.75</v>
      </c>
      <c r="N69" s="208">
        <v>100634.75</v>
      </c>
      <c r="O69" s="208">
        <v>101172.96</v>
      </c>
      <c r="P69" s="208">
        <v>101659.08</v>
      </c>
      <c r="Q69" s="208">
        <v>102197.31</v>
      </c>
      <c r="R69" s="208">
        <v>102718.18</v>
      </c>
      <c r="S69" s="208">
        <v>103226.65</v>
      </c>
      <c r="T69" s="208">
        <v>103709.23</v>
      </c>
      <c r="U69" s="208">
        <v>104207.9</v>
      </c>
      <c r="V69" s="208">
        <v>104706.58</v>
      </c>
      <c r="W69" s="208">
        <v>105189.18</v>
      </c>
      <c r="X69" s="208">
        <v>105666.82</v>
      </c>
      <c r="Y69" s="208">
        <v>106129.05</v>
      </c>
      <c r="Z69" s="208">
        <v>106606.69</v>
      </c>
      <c r="AA69" s="178">
        <f t="shared" si="0"/>
        <v>106606.69</v>
      </c>
    </row>
    <row r="70" spans="1:28" ht="15.75" thickBot="1" x14ac:dyDescent="0.3">
      <c r="A70" s="228" t="str">
        <f t="shared" si="1"/>
        <v>122026</v>
      </c>
      <c r="B70" s="189" t="s">
        <v>115</v>
      </c>
      <c r="C70" s="188" t="s">
        <v>116</v>
      </c>
      <c r="D70" s="210" t="s">
        <v>5</v>
      </c>
      <c r="E70" s="209">
        <v>-1033.52</v>
      </c>
      <c r="F70" s="209">
        <v>-1033.52</v>
      </c>
      <c r="G70" s="209">
        <v>-1033.52</v>
      </c>
      <c r="H70" s="209">
        <v>-1033.52</v>
      </c>
      <c r="I70" s="209">
        <v>-1033.52</v>
      </c>
      <c r="J70" s="209">
        <v>-1033.52</v>
      </c>
      <c r="K70" s="209">
        <v>-1033.52</v>
      </c>
      <c r="L70" s="209">
        <v>-1033.52</v>
      </c>
      <c r="M70" s="209">
        <v>-1033.52</v>
      </c>
      <c r="N70" s="209">
        <v>-1033.52</v>
      </c>
      <c r="O70" s="209">
        <v>-1033.52</v>
      </c>
      <c r="P70" s="209">
        <v>-1033.52</v>
      </c>
      <c r="Q70" s="209">
        <v>-1033.52</v>
      </c>
      <c r="R70" s="209">
        <v>-1033.52</v>
      </c>
      <c r="S70" s="209">
        <v>-1033.52</v>
      </c>
      <c r="T70" s="209">
        <v>-1033.52</v>
      </c>
      <c r="U70" s="209">
        <v>-1033.52</v>
      </c>
      <c r="V70" s="209">
        <v>-1033.52</v>
      </c>
      <c r="W70" s="209">
        <v>-1033.52</v>
      </c>
      <c r="X70" s="209">
        <v>-1033.52</v>
      </c>
      <c r="Y70" s="209">
        <v>-1033.52</v>
      </c>
      <c r="Z70" s="209">
        <v>-1033.52</v>
      </c>
      <c r="AA70" s="178">
        <f t="shared" ref="AA70:AA133" si="2">Z70</f>
        <v>-1033.52</v>
      </c>
    </row>
    <row r="71" spans="1:28" ht="15.75" thickBot="1" x14ac:dyDescent="0.3">
      <c r="A71" s="228" t="str">
        <f t="shared" ref="A71:A134" si="3">RIGHT(C71,6)</f>
        <v>122027</v>
      </c>
      <c r="B71" s="189" t="s">
        <v>118</v>
      </c>
      <c r="C71" s="188" t="s">
        <v>119</v>
      </c>
      <c r="D71" s="210" t="s">
        <v>5</v>
      </c>
      <c r="E71" s="208">
        <v>-4368732.97</v>
      </c>
      <c r="F71" s="208">
        <v>-4372046.9000000004</v>
      </c>
      <c r="G71" s="208">
        <v>-4375360.8600000003</v>
      </c>
      <c r="H71" s="208">
        <v>-4378674.79</v>
      </c>
      <c r="I71" s="208">
        <v>-4381988.75</v>
      </c>
      <c r="J71" s="208">
        <v>-4385302.68</v>
      </c>
      <c r="K71" s="208">
        <v>-4388616.6399999997</v>
      </c>
      <c r="L71" s="208">
        <v>-4391982.8499999996</v>
      </c>
      <c r="M71" s="208">
        <v>-4395349.0599999996</v>
      </c>
      <c r="N71" s="208">
        <v>-4395349.0599999996</v>
      </c>
      <c r="O71" s="208">
        <v>-4398715.25</v>
      </c>
      <c r="P71" s="208">
        <v>-4402081.4400000004</v>
      </c>
      <c r="Q71" s="208">
        <v>-4405447.6500000004</v>
      </c>
      <c r="R71" s="208">
        <v>-4408813.88</v>
      </c>
      <c r="S71" s="208">
        <v>-4412180.0599999996</v>
      </c>
      <c r="T71" s="208">
        <v>-4415546.2699999996</v>
      </c>
      <c r="U71" s="208">
        <v>-4418912.46</v>
      </c>
      <c r="V71" s="208">
        <v>-4422278.67</v>
      </c>
      <c r="W71" s="208">
        <v>-4425644.8600000003</v>
      </c>
      <c r="X71" s="208">
        <v>-4429011.08</v>
      </c>
      <c r="Y71" s="208">
        <v>-4432377.28</v>
      </c>
      <c r="Z71" s="208">
        <v>-4435743.51</v>
      </c>
      <c r="AA71" s="178">
        <f t="shared" si="2"/>
        <v>-4435743.51</v>
      </c>
    </row>
    <row r="72" spans="1:28" ht="15.75" thickBot="1" x14ac:dyDescent="0.3">
      <c r="A72" s="228" t="str">
        <f t="shared" si="3"/>
        <v>122028</v>
      </c>
      <c r="B72" s="189" t="s">
        <v>121</v>
      </c>
      <c r="C72" s="188" t="s">
        <v>122</v>
      </c>
      <c r="D72" s="210" t="s">
        <v>5</v>
      </c>
      <c r="E72" s="209">
        <v>-14074100.220000001</v>
      </c>
      <c r="F72" s="209">
        <v>-14174773.18</v>
      </c>
      <c r="G72" s="209">
        <v>-14275434.859999999</v>
      </c>
      <c r="H72" s="209">
        <v>-14376096.539999999</v>
      </c>
      <c r="I72" s="209">
        <v>-14476758.18</v>
      </c>
      <c r="J72" s="209">
        <v>-14577842.65</v>
      </c>
      <c r="K72" s="209">
        <v>-14679389.970000001</v>
      </c>
      <c r="L72" s="209">
        <v>-14759099.32</v>
      </c>
      <c r="M72" s="209">
        <v>-14838808.49</v>
      </c>
      <c r="N72" s="209">
        <v>-14838808.49</v>
      </c>
      <c r="O72" s="209">
        <v>-14918510.26</v>
      </c>
      <c r="P72" s="209">
        <v>-14998212.050000001</v>
      </c>
      <c r="Q72" s="209">
        <v>-15077914.32</v>
      </c>
      <c r="R72" s="209">
        <v>-15157612.66</v>
      </c>
      <c r="S72" s="209">
        <v>-15236233.550000001</v>
      </c>
      <c r="T72" s="209">
        <v>-15101419.98</v>
      </c>
      <c r="U72" s="209">
        <v>-15178294.08</v>
      </c>
      <c r="V72" s="209">
        <v>-15255168.51</v>
      </c>
      <c r="W72" s="209">
        <v>-15332017.890000001</v>
      </c>
      <c r="X72" s="209">
        <v>-14944545.65</v>
      </c>
      <c r="Y72" s="209">
        <v>-15020002.24</v>
      </c>
      <c r="Z72" s="209">
        <v>-15096141.800000001</v>
      </c>
      <c r="AA72" s="178">
        <f t="shared" si="2"/>
        <v>-15096141.800000001</v>
      </c>
    </row>
    <row r="73" spans="1:28" ht="15.75" thickBot="1" x14ac:dyDescent="0.3">
      <c r="A73" s="228" t="str">
        <f t="shared" si="3"/>
        <v>122029</v>
      </c>
      <c r="B73" s="189" t="s">
        <v>115</v>
      </c>
      <c r="C73" s="188" t="s">
        <v>124</v>
      </c>
      <c r="D73" s="210" t="s">
        <v>5</v>
      </c>
      <c r="E73" s="208">
        <v>531315.65</v>
      </c>
      <c r="F73" s="208">
        <v>531315.65</v>
      </c>
      <c r="G73" s="208">
        <v>531315.65</v>
      </c>
      <c r="H73" s="208">
        <v>531315.65</v>
      </c>
      <c r="I73" s="208">
        <v>531315.65</v>
      </c>
      <c r="J73" s="208">
        <v>531315.65</v>
      </c>
      <c r="K73" s="208">
        <v>531315.65</v>
      </c>
      <c r="L73" s="208">
        <v>531315.65</v>
      </c>
      <c r="M73" s="208">
        <v>531315.65</v>
      </c>
      <c r="N73" s="208">
        <v>531315.65</v>
      </c>
      <c r="O73" s="208">
        <v>531315.65</v>
      </c>
      <c r="P73" s="208">
        <v>531315.65</v>
      </c>
      <c r="Q73" s="208">
        <v>531315.65</v>
      </c>
      <c r="R73" s="208">
        <v>531315.65</v>
      </c>
      <c r="S73" s="208">
        <v>531315.65</v>
      </c>
      <c r="T73" s="208">
        <v>764394.96</v>
      </c>
      <c r="U73" s="208">
        <v>764394.96</v>
      </c>
      <c r="V73" s="208">
        <v>764394.96</v>
      </c>
      <c r="W73" s="208">
        <v>764394.96</v>
      </c>
      <c r="X73" s="208">
        <v>764394.96</v>
      </c>
      <c r="Y73" s="208">
        <v>764394.96</v>
      </c>
      <c r="Z73" s="208">
        <v>764394.96</v>
      </c>
      <c r="AA73" s="178">
        <f t="shared" si="2"/>
        <v>764394.96</v>
      </c>
    </row>
    <row r="74" spans="1:28" ht="15.75" thickBot="1" x14ac:dyDescent="0.3">
      <c r="A74" s="228" t="str">
        <f t="shared" si="3"/>
        <v>500110</v>
      </c>
      <c r="B74" s="238" t="s">
        <v>1766</v>
      </c>
      <c r="C74" s="244">
        <v>500110</v>
      </c>
      <c r="D74" s="30"/>
      <c r="E74" s="209">
        <v>179967434.66</v>
      </c>
      <c r="F74" s="209">
        <v>146131422.30000001</v>
      </c>
      <c r="G74" s="209">
        <v>150007544.66999999</v>
      </c>
      <c r="H74" s="209">
        <v>129087562.3</v>
      </c>
      <c r="I74" s="209">
        <v>125993683.40000001</v>
      </c>
      <c r="J74" s="209">
        <v>165776440.22</v>
      </c>
      <c r="K74" s="209">
        <v>156414847.09999999</v>
      </c>
      <c r="L74" s="209">
        <v>196431534.43000001</v>
      </c>
      <c r="M74" s="209">
        <v>249490019.68000001</v>
      </c>
      <c r="N74" s="209">
        <v>249490019.68000001</v>
      </c>
      <c r="O74" s="209">
        <v>222265213.33000001</v>
      </c>
      <c r="P74" s="209">
        <v>221341906.63999999</v>
      </c>
      <c r="Q74" s="209">
        <v>226546197.38</v>
      </c>
      <c r="R74" s="209">
        <v>161123424.11000001</v>
      </c>
      <c r="S74" s="209">
        <v>133780681.51000001</v>
      </c>
      <c r="T74" s="209">
        <v>202964290.87</v>
      </c>
      <c r="U74" s="209">
        <v>145942578.16999999</v>
      </c>
      <c r="V74" s="209">
        <v>122920170.20999999</v>
      </c>
      <c r="W74" s="209">
        <v>164272749.59999999</v>
      </c>
      <c r="X74" s="209">
        <v>160548489.38999999</v>
      </c>
      <c r="Y74" s="209">
        <v>228639821.40000001</v>
      </c>
      <c r="Z74" s="209">
        <v>252789090.41</v>
      </c>
      <c r="AA74" s="178">
        <f t="shared" si="2"/>
        <v>252789090.41</v>
      </c>
    </row>
    <row r="75" spans="1:28" ht="15.75" thickBot="1" x14ac:dyDescent="0.3">
      <c r="A75" s="228" t="str">
        <f t="shared" si="3"/>
        <v>500117</v>
      </c>
      <c r="B75" s="239" t="s">
        <v>1768</v>
      </c>
      <c r="C75" s="245">
        <v>500117</v>
      </c>
      <c r="D75" s="31"/>
      <c r="E75" s="208">
        <v>7413750.1699999999</v>
      </c>
      <c r="F75" s="208">
        <v>6200267.29</v>
      </c>
      <c r="G75" s="208">
        <v>8008001.0499999998</v>
      </c>
      <c r="H75" s="208">
        <v>8411297.3100000005</v>
      </c>
      <c r="I75" s="208">
        <v>8147344.3799999999</v>
      </c>
      <c r="J75" s="208">
        <v>8193427.4900000002</v>
      </c>
      <c r="K75" s="208">
        <v>8462448.1600000001</v>
      </c>
      <c r="L75" s="208">
        <v>8900164.5700000003</v>
      </c>
      <c r="M75" s="208">
        <v>7930249.6699999999</v>
      </c>
      <c r="N75" s="208">
        <v>7930249.6699999999</v>
      </c>
      <c r="O75" s="208">
        <v>6111127.3399999999</v>
      </c>
      <c r="P75" s="208">
        <v>6277791.04</v>
      </c>
      <c r="Q75" s="208">
        <v>6381889.7400000002</v>
      </c>
      <c r="R75" s="208">
        <v>6072945.1399999997</v>
      </c>
      <c r="S75" s="208">
        <v>5493503.9900000002</v>
      </c>
      <c r="T75" s="208">
        <v>57177378.270000003</v>
      </c>
      <c r="U75" s="208">
        <v>30847615.43</v>
      </c>
      <c r="V75" s="208">
        <v>5197643.67</v>
      </c>
      <c r="W75" s="208">
        <v>5661866.6600000001</v>
      </c>
      <c r="X75" s="208">
        <v>5847510.4199999999</v>
      </c>
      <c r="Y75" s="208">
        <v>31157358.859999999</v>
      </c>
      <c r="Z75" s="208">
        <v>5887899.9699999997</v>
      </c>
      <c r="AA75" s="178">
        <f t="shared" si="2"/>
        <v>5887899.9699999997</v>
      </c>
    </row>
    <row r="76" spans="1:28" ht="15.75" thickBot="1" x14ac:dyDescent="0.3">
      <c r="A76" s="228" t="str">
        <f t="shared" si="3"/>
        <v>131001</v>
      </c>
      <c r="B76" s="240" t="s">
        <v>126</v>
      </c>
      <c r="C76" s="188" t="s">
        <v>127</v>
      </c>
      <c r="D76" s="210" t="s">
        <v>5</v>
      </c>
      <c r="E76" s="209">
        <v>230995.85</v>
      </c>
      <c r="F76" s="209">
        <v>251390.91</v>
      </c>
      <c r="G76" s="209">
        <v>183233.15</v>
      </c>
      <c r="H76" s="209">
        <v>158244.4</v>
      </c>
      <c r="I76" s="209">
        <v>140468.91</v>
      </c>
      <c r="J76" s="209">
        <v>160523.51</v>
      </c>
      <c r="K76" s="209">
        <v>204651.22</v>
      </c>
      <c r="L76" s="209">
        <v>231959.94</v>
      </c>
      <c r="M76" s="209">
        <v>209212.07</v>
      </c>
      <c r="N76" s="209">
        <v>209212.07</v>
      </c>
      <c r="O76" s="209">
        <v>130929.58</v>
      </c>
      <c r="P76" s="209">
        <v>121389.21</v>
      </c>
      <c r="Q76" s="209">
        <v>120688.03</v>
      </c>
      <c r="R76" s="209">
        <v>232209.66</v>
      </c>
      <c r="S76" s="209">
        <v>693776</v>
      </c>
      <c r="T76" s="209">
        <v>1321120.76</v>
      </c>
      <c r="U76" s="209">
        <v>214525.08</v>
      </c>
      <c r="V76" s="209">
        <v>215735.21</v>
      </c>
      <c r="W76" s="209">
        <v>228267.42</v>
      </c>
      <c r="X76" s="209">
        <v>346732.95</v>
      </c>
      <c r="Y76" s="209">
        <v>325740.63</v>
      </c>
      <c r="Z76" s="209">
        <v>300029.13</v>
      </c>
      <c r="AA76" s="178">
        <f t="shared" si="2"/>
        <v>300029.13</v>
      </c>
    </row>
    <row r="77" spans="1:28" ht="15.75" thickBot="1" x14ac:dyDescent="0.3">
      <c r="A77" s="228" t="str">
        <f t="shared" si="3"/>
        <v>131006</v>
      </c>
      <c r="B77" s="240" t="s">
        <v>129</v>
      </c>
      <c r="C77" s="188" t="s">
        <v>130</v>
      </c>
      <c r="D77" s="210" t="s">
        <v>5</v>
      </c>
      <c r="E77" s="208">
        <v>19634.34</v>
      </c>
      <c r="F77" s="208">
        <v>24143.64</v>
      </c>
      <c r="G77" s="208">
        <v>11605.28</v>
      </c>
      <c r="H77" s="208">
        <v>30790.82</v>
      </c>
      <c r="I77" s="208">
        <v>54572.02</v>
      </c>
      <c r="J77" s="208">
        <v>43771.66</v>
      </c>
      <c r="K77" s="208">
        <v>83307.78</v>
      </c>
      <c r="L77" s="208">
        <v>38548.949999999997</v>
      </c>
      <c r="M77" s="208">
        <v>71741.649999999994</v>
      </c>
      <c r="N77" s="208">
        <v>71741.649999999994</v>
      </c>
      <c r="O77" s="208">
        <v>27564.400000000001</v>
      </c>
      <c r="P77" s="208">
        <v>87751.72</v>
      </c>
      <c r="Q77" s="208">
        <v>28147.42</v>
      </c>
      <c r="R77" s="208">
        <v>72969.83</v>
      </c>
      <c r="S77" s="208">
        <v>133164.19</v>
      </c>
      <c r="T77" s="208">
        <v>55361.61</v>
      </c>
      <c r="U77" s="208">
        <v>24765.03</v>
      </c>
      <c r="V77" s="208">
        <v>29912.55</v>
      </c>
      <c r="W77" s="208">
        <v>134518.35999999999</v>
      </c>
      <c r="X77" s="208">
        <v>105225.58</v>
      </c>
      <c r="Y77" s="208">
        <v>26204.09</v>
      </c>
      <c r="Z77" s="208">
        <v>61533.26</v>
      </c>
      <c r="AA77" s="178">
        <f t="shared" si="2"/>
        <v>61533.26</v>
      </c>
    </row>
    <row r="78" spans="1:28" ht="15.75" thickBot="1" x14ac:dyDescent="0.3">
      <c r="A78" s="228" t="str">
        <f t="shared" si="3"/>
        <v>131025</v>
      </c>
      <c r="B78" s="240" t="s">
        <v>132</v>
      </c>
      <c r="C78" s="188" t="s">
        <v>133</v>
      </c>
      <c r="D78" s="210" t="s">
        <v>5</v>
      </c>
      <c r="E78" s="209">
        <v>0</v>
      </c>
      <c r="F78" s="209">
        <v>0</v>
      </c>
      <c r="G78" s="209">
        <v>0</v>
      </c>
      <c r="H78" s="209">
        <v>0</v>
      </c>
      <c r="I78" s="209">
        <v>0</v>
      </c>
      <c r="J78" s="209">
        <v>0</v>
      </c>
      <c r="K78" s="209">
        <v>0</v>
      </c>
      <c r="L78" s="209">
        <v>0</v>
      </c>
      <c r="M78" s="209">
        <v>0</v>
      </c>
      <c r="N78" s="209">
        <v>0</v>
      </c>
      <c r="O78" s="209">
        <v>0</v>
      </c>
      <c r="P78" s="209">
        <v>0</v>
      </c>
      <c r="Q78" s="209">
        <v>0</v>
      </c>
      <c r="R78" s="209">
        <v>0</v>
      </c>
      <c r="S78" s="209">
        <v>0</v>
      </c>
      <c r="T78" s="209">
        <v>0</v>
      </c>
      <c r="U78" s="209">
        <v>0</v>
      </c>
      <c r="V78" s="209">
        <v>0</v>
      </c>
      <c r="W78" s="209">
        <v>0</v>
      </c>
      <c r="X78" s="209">
        <v>0</v>
      </c>
      <c r="Y78" s="209">
        <v>0</v>
      </c>
      <c r="Z78" s="209">
        <v>0</v>
      </c>
      <c r="AA78" s="178">
        <f t="shared" si="2"/>
        <v>0</v>
      </c>
    </row>
    <row r="79" spans="1:28" ht="15.75" thickBot="1" x14ac:dyDescent="0.3">
      <c r="A79" s="228" t="str">
        <f t="shared" si="3"/>
        <v>131040</v>
      </c>
      <c r="B79" s="240" t="s">
        <v>135</v>
      </c>
      <c r="C79" s="188" t="s">
        <v>136</v>
      </c>
      <c r="D79" s="210" t="s">
        <v>5</v>
      </c>
      <c r="E79" s="208">
        <v>0</v>
      </c>
      <c r="F79" s="208">
        <v>0</v>
      </c>
      <c r="G79" s="208">
        <v>0</v>
      </c>
      <c r="H79" s="208">
        <v>0</v>
      </c>
      <c r="I79" s="208">
        <v>0</v>
      </c>
      <c r="J79" s="208">
        <v>0</v>
      </c>
      <c r="K79" s="208">
        <v>0</v>
      </c>
      <c r="L79" s="208">
        <v>0</v>
      </c>
      <c r="M79" s="208">
        <v>0</v>
      </c>
      <c r="N79" s="208">
        <v>0</v>
      </c>
      <c r="O79" s="208">
        <v>0</v>
      </c>
      <c r="P79" s="208">
        <v>0</v>
      </c>
      <c r="Q79" s="208">
        <v>0</v>
      </c>
      <c r="R79" s="208">
        <v>0</v>
      </c>
      <c r="S79" s="208">
        <v>0</v>
      </c>
      <c r="T79" s="208">
        <v>0</v>
      </c>
      <c r="U79" s="208">
        <v>0</v>
      </c>
      <c r="V79" s="208">
        <v>0</v>
      </c>
      <c r="W79" s="208">
        <v>0</v>
      </c>
      <c r="X79" s="208">
        <v>0</v>
      </c>
      <c r="Y79" s="208">
        <v>0</v>
      </c>
      <c r="Z79" s="208">
        <v>0</v>
      </c>
      <c r="AA79" s="178">
        <f t="shared" si="2"/>
        <v>0</v>
      </c>
    </row>
    <row r="80" spans="1:28" ht="15.75" thickBot="1" x14ac:dyDescent="0.3">
      <c r="A80" s="228" t="str">
        <f t="shared" si="3"/>
        <v>131041</v>
      </c>
      <c r="B80" s="240" t="s">
        <v>138</v>
      </c>
      <c r="C80" s="188" t="s">
        <v>139</v>
      </c>
      <c r="D80" s="210" t="s">
        <v>5</v>
      </c>
      <c r="E80" s="209">
        <v>0</v>
      </c>
      <c r="F80" s="209">
        <v>0</v>
      </c>
      <c r="G80" s="209">
        <v>0</v>
      </c>
      <c r="H80" s="209">
        <v>0</v>
      </c>
      <c r="I80" s="209">
        <v>0</v>
      </c>
      <c r="J80" s="209">
        <v>0</v>
      </c>
      <c r="K80" s="209">
        <v>0</v>
      </c>
      <c r="L80" s="209">
        <v>0</v>
      </c>
      <c r="M80" s="209">
        <v>0</v>
      </c>
      <c r="N80" s="209">
        <v>0</v>
      </c>
      <c r="O80" s="209">
        <v>0</v>
      </c>
      <c r="P80" s="209">
        <v>0</v>
      </c>
      <c r="Q80" s="209">
        <v>0</v>
      </c>
      <c r="R80" s="209">
        <v>0</v>
      </c>
      <c r="S80" s="209">
        <v>0</v>
      </c>
      <c r="T80" s="209">
        <v>0</v>
      </c>
      <c r="U80" s="209">
        <v>0</v>
      </c>
      <c r="V80" s="209">
        <v>0</v>
      </c>
      <c r="W80" s="209">
        <v>0</v>
      </c>
      <c r="X80" s="209">
        <v>0</v>
      </c>
      <c r="Y80" s="209">
        <v>0</v>
      </c>
      <c r="Z80" s="209">
        <v>0</v>
      </c>
      <c r="AA80" s="178">
        <f t="shared" si="2"/>
        <v>0</v>
      </c>
    </row>
    <row r="81" spans="1:27" ht="15.75" thickBot="1" x14ac:dyDescent="0.3">
      <c r="A81" s="228" t="str">
        <f t="shared" si="3"/>
        <v>131042</v>
      </c>
      <c r="B81" s="240" t="s">
        <v>141</v>
      </c>
      <c r="C81" s="188" t="s">
        <v>142</v>
      </c>
      <c r="D81" s="210" t="s">
        <v>5</v>
      </c>
      <c r="E81" s="208">
        <v>0</v>
      </c>
      <c r="F81" s="208">
        <v>0</v>
      </c>
      <c r="G81" s="208">
        <v>0</v>
      </c>
      <c r="H81" s="208">
        <v>0</v>
      </c>
      <c r="I81" s="208">
        <v>0</v>
      </c>
      <c r="J81" s="208">
        <v>0</v>
      </c>
      <c r="K81" s="208">
        <v>0</v>
      </c>
      <c r="L81" s="208">
        <v>0</v>
      </c>
      <c r="M81" s="208">
        <v>0</v>
      </c>
      <c r="N81" s="208">
        <v>0</v>
      </c>
      <c r="O81" s="208">
        <v>0</v>
      </c>
      <c r="P81" s="208">
        <v>0</v>
      </c>
      <c r="Q81" s="208">
        <v>0</v>
      </c>
      <c r="R81" s="208">
        <v>0</v>
      </c>
      <c r="S81" s="208">
        <v>0</v>
      </c>
      <c r="T81" s="208">
        <v>0</v>
      </c>
      <c r="U81" s="208">
        <v>0</v>
      </c>
      <c r="V81" s="208">
        <v>0</v>
      </c>
      <c r="W81" s="208">
        <v>0</v>
      </c>
      <c r="X81" s="208">
        <v>0</v>
      </c>
      <c r="Y81" s="208">
        <v>0</v>
      </c>
      <c r="Z81" s="208">
        <v>0</v>
      </c>
      <c r="AA81" s="178">
        <f t="shared" si="2"/>
        <v>0</v>
      </c>
    </row>
    <row r="82" spans="1:27" ht="15.75" thickBot="1" x14ac:dyDescent="0.3">
      <c r="A82" s="228" t="str">
        <f t="shared" si="3"/>
        <v>131044</v>
      </c>
      <c r="B82" s="240" t="s">
        <v>144</v>
      </c>
      <c r="C82" s="188" t="s">
        <v>145</v>
      </c>
      <c r="D82" s="210" t="s">
        <v>5</v>
      </c>
      <c r="E82" s="209">
        <v>0</v>
      </c>
      <c r="F82" s="209">
        <v>0</v>
      </c>
      <c r="G82" s="209">
        <v>0</v>
      </c>
      <c r="H82" s="209">
        <v>0</v>
      </c>
      <c r="I82" s="209">
        <v>0</v>
      </c>
      <c r="J82" s="209">
        <v>0</v>
      </c>
      <c r="K82" s="209">
        <v>0</v>
      </c>
      <c r="L82" s="209">
        <v>0</v>
      </c>
      <c r="M82" s="209">
        <v>0</v>
      </c>
      <c r="N82" s="209">
        <v>0</v>
      </c>
      <c r="O82" s="209">
        <v>0</v>
      </c>
      <c r="P82" s="209">
        <v>0</v>
      </c>
      <c r="Q82" s="209">
        <v>0</v>
      </c>
      <c r="R82" s="209">
        <v>0</v>
      </c>
      <c r="S82" s="209">
        <v>0</v>
      </c>
      <c r="T82" s="209">
        <v>0</v>
      </c>
      <c r="U82" s="209">
        <v>0</v>
      </c>
      <c r="V82" s="209">
        <v>0</v>
      </c>
      <c r="W82" s="209">
        <v>0</v>
      </c>
      <c r="X82" s="209">
        <v>0</v>
      </c>
      <c r="Y82" s="209">
        <v>0</v>
      </c>
      <c r="Z82" s="209">
        <v>0</v>
      </c>
      <c r="AA82" s="178">
        <f t="shared" si="2"/>
        <v>0</v>
      </c>
    </row>
    <row r="83" spans="1:27" ht="15.75" thickBot="1" x14ac:dyDescent="0.3">
      <c r="A83" s="228" t="str">
        <f t="shared" si="3"/>
        <v>131045</v>
      </c>
      <c r="B83" s="240" t="s">
        <v>147</v>
      </c>
      <c r="C83" s="188" t="s">
        <v>148</v>
      </c>
      <c r="D83" s="210" t="s">
        <v>5</v>
      </c>
      <c r="E83" s="208">
        <v>1635440.52</v>
      </c>
      <c r="F83" s="208">
        <v>646589.63</v>
      </c>
      <c r="G83" s="208">
        <v>225219.75</v>
      </c>
      <c r="H83" s="208">
        <v>591916.35</v>
      </c>
      <c r="I83" s="208">
        <v>256114.15</v>
      </c>
      <c r="J83" s="208">
        <v>369089.37</v>
      </c>
      <c r="K83" s="208">
        <v>465746.06</v>
      </c>
      <c r="L83" s="208">
        <v>853636.1</v>
      </c>
      <c r="M83" s="208">
        <v>2391537.98</v>
      </c>
      <c r="N83" s="208">
        <v>2391537.98</v>
      </c>
      <c r="O83" s="208">
        <v>1253487.8899999999</v>
      </c>
      <c r="P83" s="208">
        <v>825648.18</v>
      </c>
      <c r="Q83" s="208">
        <v>1053508.01</v>
      </c>
      <c r="R83" s="208">
        <v>1338092.6100000001</v>
      </c>
      <c r="S83" s="208">
        <v>419771.7</v>
      </c>
      <c r="T83" s="208">
        <v>159864.38</v>
      </c>
      <c r="U83" s="208">
        <v>261812.52</v>
      </c>
      <c r="V83" s="208">
        <v>313783.42</v>
      </c>
      <c r="W83" s="208">
        <v>624882.81999999995</v>
      </c>
      <c r="X83" s="208">
        <v>673933.75</v>
      </c>
      <c r="Y83" s="208">
        <v>731274.51</v>
      </c>
      <c r="Z83" s="208">
        <v>718922.04</v>
      </c>
      <c r="AA83" s="178">
        <f t="shared" si="2"/>
        <v>718922.04</v>
      </c>
    </row>
    <row r="84" spans="1:27" ht="15.75" thickBot="1" x14ac:dyDescent="0.3">
      <c r="A84" s="228" t="str">
        <f t="shared" si="3"/>
        <v>131051</v>
      </c>
      <c r="B84" s="240" t="s">
        <v>150</v>
      </c>
      <c r="C84" s="188" t="s">
        <v>151</v>
      </c>
      <c r="D84" s="210" t="s">
        <v>5</v>
      </c>
      <c r="E84" s="209">
        <v>0</v>
      </c>
      <c r="F84" s="209">
        <v>0</v>
      </c>
      <c r="G84" s="209">
        <v>0</v>
      </c>
      <c r="H84" s="209">
        <v>0</v>
      </c>
      <c r="I84" s="209">
        <v>0</v>
      </c>
      <c r="J84" s="209">
        <v>0</v>
      </c>
      <c r="K84" s="209">
        <v>0</v>
      </c>
      <c r="L84" s="209">
        <v>0</v>
      </c>
      <c r="M84" s="209">
        <v>0</v>
      </c>
      <c r="N84" s="209">
        <v>0</v>
      </c>
      <c r="O84" s="209">
        <v>0</v>
      </c>
      <c r="P84" s="209">
        <v>0</v>
      </c>
      <c r="Q84" s="209">
        <v>0</v>
      </c>
      <c r="R84" s="209">
        <v>0</v>
      </c>
      <c r="S84" s="209">
        <v>0</v>
      </c>
      <c r="T84" s="209">
        <v>0</v>
      </c>
      <c r="U84" s="209">
        <v>0</v>
      </c>
      <c r="V84" s="209">
        <v>0</v>
      </c>
      <c r="W84" s="209">
        <v>0</v>
      </c>
      <c r="X84" s="209">
        <v>0</v>
      </c>
      <c r="Y84" s="209">
        <v>0</v>
      </c>
      <c r="Z84" s="209">
        <v>0</v>
      </c>
      <c r="AA84" s="178">
        <f t="shared" si="2"/>
        <v>0</v>
      </c>
    </row>
    <row r="85" spans="1:27" ht="15.75" thickBot="1" x14ac:dyDescent="0.3">
      <c r="A85" s="228" t="str">
        <f t="shared" si="3"/>
        <v>131052</v>
      </c>
      <c r="B85" s="240" t="s">
        <v>153</v>
      </c>
      <c r="C85" s="188" t="s">
        <v>154</v>
      </c>
      <c r="D85" s="210" t="s">
        <v>5</v>
      </c>
      <c r="E85" s="208">
        <v>0</v>
      </c>
      <c r="F85" s="208">
        <v>0</v>
      </c>
      <c r="G85" s="208">
        <v>0</v>
      </c>
      <c r="H85" s="208">
        <v>0</v>
      </c>
      <c r="I85" s="208">
        <v>0</v>
      </c>
      <c r="J85" s="208">
        <v>0</v>
      </c>
      <c r="K85" s="208">
        <v>459.43</v>
      </c>
      <c r="L85" s="208">
        <v>0</v>
      </c>
      <c r="M85" s="208">
        <v>0</v>
      </c>
      <c r="N85" s="208">
        <v>0</v>
      </c>
      <c r="O85" s="208">
        <v>0</v>
      </c>
      <c r="P85" s="208">
        <v>0</v>
      </c>
      <c r="Q85" s="208">
        <v>455.75</v>
      </c>
      <c r="R85" s="208">
        <v>455.75</v>
      </c>
      <c r="S85" s="208">
        <v>455.75</v>
      </c>
      <c r="T85" s="208">
        <v>455.75</v>
      </c>
      <c r="U85" s="208">
        <v>455.75</v>
      </c>
      <c r="V85" s="208">
        <v>455.75</v>
      </c>
      <c r="W85" s="208">
        <v>455.75</v>
      </c>
      <c r="X85" s="208">
        <v>455.75</v>
      </c>
      <c r="Y85" s="208">
        <v>455.75</v>
      </c>
      <c r="Z85" s="208">
        <v>455.75</v>
      </c>
      <c r="AA85" s="178">
        <f t="shared" si="2"/>
        <v>455.75</v>
      </c>
    </row>
    <row r="86" spans="1:27" ht="15.75" thickBot="1" x14ac:dyDescent="0.3">
      <c r="A86" s="228" t="str">
        <f t="shared" si="3"/>
        <v>131060</v>
      </c>
      <c r="B86" s="240" t="s">
        <v>156</v>
      </c>
      <c r="C86" s="188" t="s">
        <v>157</v>
      </c>
      <c r="D86" s="210" t="s">
        <v>5</v>
      </c>
      <c r="E86" s="209">
        <v>0</v>
      </c>
      <c r="F86" s="209">
        <v>0</v>
      </c>
      <c r="G86" s="209">
        <v>0</v>
      </c>
      <c r="H86" s="209">
        <v>0</v>
      </c>
      <c r="I86" s="209">
        <v>0</v>
      </c>
      <c r="J86" s="209">
        <v>0</v>
      </c>
      <c r="K86" s="209">
        <v>0</v>
      </c>
      <c r="L86" s="209">
        <v>0</v>
      </c>
      <c r="M86" s="209">
        <v>0</v>
      </c>
      <c r="N86" s="209">
        <v>0</v>
      </c>
      <c r="O86" s="209">
        <v>0</v>
      </c>
      <c r="P86" s="209">
        <v>0</v>
      </c>
      <c r="Q86" s="209">
        <v>0</v>
      </c>
      <c r="R86" s="209">
        <v>0</v>
      </c>
      <c r="S86" s="209">
        <v>0</v>
      </c>
      <c r="T86" s="209">
        <v>0</v>
      </c>
      <c r="U86" s="209">
        <v>0</v>
      </c>
      <c r="V86" s="209">
        <v>0</v>
      </c>
      <c r="W86" s="209">
        <v>0</v>
      </c>
      <c r="X86" s="209">
        <v>0</v>
      </c>
      <c r="Y86" s="209">
        <v>0</v>
      </c>
      <c r="Z86" s="209">
        <v>0</v>
      </c>
      <c r="AA86" s="178">
        <f t="shared" si="2"/>
        <v>0</v>
      </c>
    </row>
    <row r="87" spans="1:27" ht="15.75" thickBot="1" x14ac:dyDescent="0.3">
      <c r="A87" s="228" t="str">
        <f t="shared" si="3"/>
        <v>131530</v>
      </c>
      <c r="B87" s="240" t="s">
        <v>159</v>
      </c>
      <c r="C87" s="188" t="s">
        <v>160</v>
      </c>
      <c r="D87" s="210" t="s">
        <v>5</v>
      </c>
      <c r="E87" s="208">
        <v>7819.04</v>
      </c>
      <c r="F87" s="208">
        <v>0</v>
      </c>
      <c r="G87" s="208">
        <v>0</v>
      </c>
      <c r="H87" s="208">
        <v>0</v>
      </c>
      <c r="I87" s="208">
        <v>0</v>
      </c>
      <c r="J87" s="208">
        <v>0</v>
      </c>
      <c r="K87" s="208">
        <v>0</v>
      </c>
      <c r="L87" s="208">
        <v>0</v>
      </c>
      <c r="M87" s="208">
        <v>0</v>
      </c>
      <c r="N87" s="208">
        <v>0</v>
      </c>
      <c r="O87" s="208">
        <v>0</v>
      </c>
      <c r="P87" s="208">
        <v>0</v>
      </c>
      <c r="Q87" s="208">
        <v>0</v>
      </c>
      <c r="R87" s="208">
        <v>0</v>
      </c>
      <c r="S87" s="208">
        <v>0</v>
      </c>
      <c r="T87" s="208">
        <v>0</v>
      </c>
      <c r="U87" s="208">
        <v>0</v>
      </c>
      <c r="V87" s="208">
        <v>0.26</v>
      </c>
      <c r="W87" s="208">
        <v>0.26</v>
      </c>
      <c r="X87" s="208">
        <v>0.26</v>
      </c>
      <c r="Y87" s="208">
        <v>0.26</v>
      </c>
      <c r="Z87" s="208">
        <v>0.26</v>
      </c>
      <c r="AA87" s="178">
        <f t="shared" si="2"/>
        <v>0.26</v>
      </c>
    </row>
    <row r="88" spans="1:27" ht="15.75" thickBot="1" x14ac:dyDescent="0.3">
      <c r="A88" s="228" t="str">
        <f t="shared" si="3"/>
        <v>131540</v>
      </c>
      <c r="B88" s="240" t="s">
        <v>162</v>
      </c>
      <c r="C88" s="188" t="s">
        <v>163</v>
      </c>
      <c r="D88" s="210" t="s">
        <v>5</v>
      </c>
      <c r="E88" s="209">
        <v>-1113912.06</v>
      </c>
      <c r="F88" s="209">
        <v>-932886.75</v>
      </c>
      <c r="G88" s="209">
        <v>-665052.12</v>
      </c>
      <c r="H88" s="209">
        <v>-1150602.3</v>
      </c>
      <c r="I88" s="209">
        <v>-1584594.91</v>
      </c>
      <c r="J88" s="209">
        <v>-6954318.3200000003</v>
      </c>
      <c r="K88" s="209">
        <v>-731729.19</v>
      </c>
      <c r="L88" s="209">
        <v>-2506808.91</v>
      </c>
      <c r="M88" s="209">
        <v>-856069.9</v>
      </c>
      <c r="N88" s="209">
        <v>-856069.9</v>
      </c>
      <c r="O88" s="209">
        <v>-1685406.71</v>
      </c>
      <c r="P88" s="209">
        <v>-727982.86</v>
      </c>
      <c r="Q88" s="209">
        <v>-3358136.75</v>
      </c>
      <c r="R88" s="209">
        <v>-729792.86</v>
      </c>
      <c r="S88" s="209">
        <v>-1023340.56</v>
      </c>
      <c r="T88" s="209">
        <v>-2337982.4</v>
      </c>
      <c r="U88" s="209">
        <v>-719459</v>
      </c>
      <c r="V88" s="209">
        <v>-14097999.550000001</v>
      </c>
      <c r="W88" s="209">
        <v>-723531.28</v>
      </c>
      <c r="X88" s="209">
        <v>-1122679.6100000001</v>
      </c>
      <c r="Y88" s="209">
        <v>27999109.93</v>
      </c>
      <c r="Z88" s="209">
        <v>-882737.16</v>
      </c>
      <c r="AA88" s="178">
        <f t="shared" si="2"/>
        <v>-882737.16</v>
      </c>
    </row>
    <row r="89" spans="1:27" ht="15.75" thickBot="1" x14ac:dyDescent="0.3">
      <c r="A89" s="228" t="str">
        <f t="shared" si="3"/>
        <v>131541</v>
      </c>
      <c r="B89" s="240" t="s">
        <v>165</v>
      </c>
      <c r="C89" s="188" t="s">
        <v>166</v>
      </c>
      <c r="D89" s="210" t="s">
        <v>5</v>
      </c>
      <c r="E89" s="208">
        <v>-2975487.34</v>
      </c>
      <c r="F89" s="208">
        <v>-2144576.23</v>
      </c>
      <c r="G89" s="208">
        <v>-1859746.69</v>
      </c>
      <c r="H89" s="208">
        <v>-2016019.2</v>
      </c>
      <c r="I89" s="208">
        <v>-2186334.94</v>
      </c>
      <c r="J89" s="208">
        <v>-1413373.83</v>
      </c>
      <c r="K89" s="208">
        <v>-3965936.1</v>
      </c>
      <c r="L89" s="208">
        <v>-1930174.81</v>
      </c>
      <c r="M89" s="208">
        <v>-2301350.75</v>
      </c>
      <c r="N89" s="208">
        <v>-2301350.75</v>
      </c>
      <c r="O89" s="208">
        <v>-2875611.81</v>
      </c>
      <c r="P89" s="208">
        <v>-2800647.88</v>
      </c>
      <c r="Q89" s="208">
        <v>-3611703.65</v>
      </c>
      <c r="R89" s="208">
        <v>-3004801.24</v>
      </c>
      <c r="S89" s="208">
        <v>-3067310.88</v>
      </c>
      <c r="T89" s="208">
        <v>-2162024.0099999998</v>
      </c>
      <c r="U89" s="208">
        <v>-1785847.36</v>
      </c>
      <c r="V89" s="208">
        <v>-2325519.41</v>
      </c>
      <c r="W89" s="208">
        <v>-2352051.86</v>
      </c>
      <c r="X89" s="208">
        <v>-2881021.42</v>
      </c>
      <c r="Y89" s="208">
        <v>-2513504.36</v>
      </c>
      <c r="Z89" s="208">
        <v>-2860322.32</v>
      </c>
      <c r="AA89" s="178">
        <f t="shared" si="2"/>
        <v>-2860322.32</v>
      </c>
    </row>
    <row r="90" spans="1:27" ht="15.75" thickBot="1" x14ac:dyDescent="0.3">
      <c r="A90" s="228" t="str">
        <f t="shared" si="3"/>
        <v>131550</v>
      </c>
      <c r="B90" s="240" t="s">
        <v>168</v>
      </c>
      <c r="C90" s="188" t="s">
        <v>169</v>
      </c>
      <c r="D90" s="210" t="s">
        <v>5</v>
      </c>
      <c r="E90" s="209">
        <v>188187.3</v>
      </c>
      <c r="F90" s="209">
        <v>208955.72</v>
      </c>
      <c r="G90" s="209">
        <v>-1797006.55</v>
      </c>
      <c r="H90" s="209">
        <v>197937.44</v>
      </c>
      <c r="I90" s="209">
        <v>179311.04</v>
      </c>
      <c r="J90" s="209">
        <v>192946.37</v>
      </c>
      <c r="K90" s="209">
        <v>206772.06</v>
      </c>
      <c r="L90" s="209">
        <v>215354.96</v>
      </c>
      <c r="M90" s="209">
        <v>223649.41</v>
      </c>
      <c r="N90" s="209">
        <v>223649.41</v>
      </c>
      <c r="O90" s="209">
        <v>77923.55</v>
      </c>
      <c r="P90" s="209">
        <v>243724.85</v>
      </c>
      <c r="Q90" s="209">
        <v>200895.25</v>
      </c>
      <c r="R90" s="209">
        <v>210020.23</v>
      </c>
      <c r="S90" s="209">
        <v>229743.84</v>
      </c>
      <c r="T90" s="209">
        <v>227530.34</v>
      </c>
      <c r="U90" s="209">
        <v>236442.67</v>
      </c>
      <c r="V90" s="209">
        <v>224910.39</v>
      </c>
      <c r="W90" s="209">
        <v>223814.38</v>
      </c>
      <c r="X90" s="209">
        <v>230643.54</v>
      </c>
      <c r="Y90" s="209">
        <v>236342.68</v>
      </c>
      <c r="Z90" s="209">
        <v>244602.36</v>
      </c>
      <c r="AA90" s="178">
        <f t="shared" si="2"/>
        <v>244602.36</v>
      </c>
    </row>
    <row r="91" spans="1:27" ht="15.75" thickBot="1" x14ac:dyDescent="0.3">
      <c r="A91" s="228" t="str">
        <f t="shared" si="3"/>
        <v>131555</v>
      </c>
      <c r="B91" s="240" t="s">
        <v>171</v>
      </c>
      <c r="C91" s="188" t="s">
        <v>172</v>
      </c>
      <c r="D91" s="210" t="s">
        <v>5</v>
      </c>
      <c r="E91" s="208">
        <v>0</v>
      </c>
      <c r="F91" s="208">
        <v>0</v>
      </c>
      <c r="G91" s="208">
        <v>-699.49</v>
      </c>
      <c r="H91" s="208">
        <v>-836.2</v>
      </c>
      <c r="I91" s="208">
        <v>-127</v>
      </c>
      <c r="J91" s="208">
        <v>0</v>
      </c>
      <c r="K91" s="208">
        <v>0</v>
      </c>
      <c r="L91" s="208">
        <v>-549.25</v>
      </c>
      <c r="M91" s="208">
        <v>-1301.48</v>
      </c>
      <c r="N91" s="208">
        <v>-1301.48</v>
      </c>
      <c r="O91" s="208">
        <v>-1516.56</v>
      </c>
      <c r="P91" s="208">
        <v>-2005.09</v>
      </c>
      <c r="Q91" s="208">
        <v>-2356.85</v>
      </c>
      <c r="R91" s="208">
        <v>-372</v>
      </c>
      <c r="S91" s="208">
        <v>-474.15</v>
      </c>
      <c r="T91" s="208">
        <v>-609.32000000000005</v>
      </c>
      <c r="U91" s="208">
        <v>-365.06</v>
      </c>
      <c r="V91" s="208">
        <v>-2191.2800000000002</v>
      </c>
      <c r="W91" s="208">
        <v>-135.83000000000001</v>
      </c>
      <c r="X91" s="208">
        <v>-338</v>
      </c>
      <c r="Y91" s="208">
        <v>0</v>
      </c>
      <c r="Z91" s="208">
        <v>-127</v>
      </c>
      <c r="AA91" s="178">
        <f t="shared" si="2"/>
        <v>-127</v>
      </c>
    </row>
    <row r="92" spans="1:27" ht="15.75" thickBot="1" x14ac:dyDescent="0.3">
      <c r="A92" s="228" t="str">
        <f t="shared" si="3"/>
        <v>131600</v>
      </c>
      <c r="B92" s="240" t="s">
        <v>3773</v>
      </c>
      <c r="C92" s="188" t="s">
        <v>175</v>
      </c>
      <c r="D92" s="210" t="s">
        <v>5</v>
      </c>
      <c r="E92" s="209">
        <v>632905.51</v>
      </c>
      <c r="F92" s="209">
        <v>373367.62</v>
      </c>
      <c r="G92" s="209">
        <v>208925.6</v>
      </c>
      <c r="H92" s="209">
        <v>176586.51</v>
      </c>
      <c r="I92" s="209">
        <v>169542.79</v>
      </c>
      <c r="J92" s="209">
        <v>186467.16</v>
      </c>
      <c r="K92" s="209">
        <v>244238.42</v>
      </c>
      <c r="L92" s="209">
        <v>272267.07</v>
      </c>
      <c r="M92" s="209">
        <v>930978.62</v>
      </c>
      <c r="N92" s="209">
        <v>930978.62</v>
      </c>
      <c r="O92" s="209">
        <v>265242.55</v>
      </c>
      <c r="P92" s="209">
        <v>698972.38</v>
      </c>
      <c r="Q92" s="209">
        <v>637899.31999999995</v>
      </c>
      <c r="R92" s="209">
        <v>33563.870000000003</v>
      </c>
      <c r="S92" s="209">
        <v>301410.21000000002</v>
      </c>
      <c r="T92" s="209">
        <v>184915.42</v>
      </c>
      <c r="U92" s="209">
        <v>175374.45</v>
      </c>
      <c r="V92" s="209">
        <v>192037.3</v>
      </c>
      <c r="W92" s="209">
        <v>288443.24</v>
      </c>
      <c r="X92" s="209">
        <v>289485.32</v>
      </c>
      <c r="Y92" s="209">
        <v>-372584.55</v>
      </c>
      <c r="Z92" s="209">
        <v>310435</v>
      </c>
      <c r="AA92" s="178">
        <f t="shared" si="2"/>
        <v>310435</v>
      </c>
    </row>
    <row r="93" spans="1:27" ht="15.75" thickBot="1" x14ac:dyDescent="0.3">
      <c r="A93" s="228" t="str">
        <f t="shared" si="3"/>
        <v>131621</v>
      </c>
      <c r="B93" s="240" t="s">
        <v>177</v>
      </c>
      <c r="C93" s="188" t="s">
        <v>178</v>
      </c>
      <c r="D93" s="210" t="s">
        <v>5</v>
      </c>
      <c r="E93" s="208">
        <v>-492123.66</v>
      </c>
      <c r="F93" s="208">
        <v>-462601.2</v>
      </c>
      <c r="G93" s="208">
        <v>-541149.61</v>
      </c>
      <c r="H93" s="208">
        <v>-516449.45</v>
      </c>
      <c r="I93" s="208">
        <v>-468859.7</v>
      </c>
      <c r="J93" s="208">
        <v>-538452.31999999995</v>
      </c>
      <c r="K93" s="208">
        <v>-502676.03</v>
      </c>
      <c r="L93" s="208">
        <v>-456138.38</v>
      </c>
      <c r="M93" s="208">
        <v>-519069.21</v>
      </c>
      <c r="N93" s="208">
        <v>-519069.21</v>
      </c>
      <c r="O93" s="208">
        <v>-502111.98</v>
      </c>
      <c r="P93" s="208">
        <v>-446341.01</v>
      </c>
      <c r="Q93" s="208">
        <v>-446263.89</v>
      </c>
      <c r="R93" s="208">
        <v>-498700.65</v>
      </c>
      <c r="S93" s="208">
        <v>-497037.34</v>
      </c>
      <c r="T93" s="208">
        <v>-599961.73</v>
      </c>
      <c r="U93" s="208">
        <v>-491627.5</v>
      </c>
      <c r="V93" s="208">
        <v>-510398.85</v>
      </c>
      <c r="W93" s="208">
        <v>-536475.66</v>
      </c>
      <c r="X93" s="208">
        <v>-443576.26</v>
      </c>
      <c r="Y93" s="208">
        <v>-437759.54</v>
      </c>
      <c r="Z93" s="208">
        <v>-425116.69</v>
      </c>
      <c r="AA93" s="178">
        <f t="shared" si="2"/>
        <v>-425116.69</v>
      </c>
    </row>
    <row r="94" spans="1:27" ht="15.75" thickBot="1" x14ac:dyDescent="0.3">
      <c r="A94" s="228" t="str">
        <f t="shared" si="3"/>
        <v>131710</v>
      </c>
      <c r="B94" s="240" t="s">
        <v>180</v>
      </c>
      <c r="C94" s="188" t="s">
        <v>181</v>
      </c>
      <c r="D94" s="210" t="s">
        <v>5</v>
      </c>
      <c r="E94" s="209">
        <v>21096.91</v>
      </c>
      <c r="F94" s="209">
        <v>10141.86</v>
      </c>
      <c r="G94" s="209">
        <v>5560.91</v>
      </c>
      <c r="H94" s="209">
        <v>9402.9</v>
      </c>
      <c r="I94" s="209">
        <v>16727.509999999998</v>
      </c>
      <c r="J94" s="209">
        <v>13854.01</v>
      </c>
      <c r="K94" s="209">
        <v>16358.21</v>
      </c>
      <c r="L94" s="209">
        <v>35427.11</v>
      </c>
      <c r="M94" s="209">
        <v>86.91</v>
      </c>
      <c r="N94" s="209">
        <v>86.91</v>
      </c>
      <c r="O94" s="209">
        <v>11970.76</v>
      </c>
      <c r="P94" s="209">
        <v>17376.88</v>
      </c>
      <c r="Q94" s="209">
        <v>14215.99</v>
      </c>
      <c r="R94" s="209">
        <v>4619.01</v>
      </c>
      <c r="S94" s="209">
        <v>13494.76</v>
      </c>
      <c r="T94" s="209">
        <v>4333.2</v>
      </c>
      <c r="U94" s="209">
        <v>5112.71</v>
      </c>
      <c r="V94" s="209">
        <v>21511.8</v>
      </c>
      <c r="W94" s="209">
        <v>0.91</v>
      </c>
      <c r="X94" s="209">
        <v>38192.480000000003</v>
      </c>
      <c r="Y94" s="209">
        <v>-21988.09</v>
      </c>
      <c r="Z94" s="209">
        <v>13331.81</v>
      </c>
      <c r="AA94" s="178">
        <f t="shared" si="2"/>
        <v>13331.81</v>
      </c>
    </row>
    <row r="95" spans="1:27" ht="15.75" thickBot="1" x14ac:dyDescent="0.3">
      <c r="A95" s="228" t="str">
        <f t="shared" si="3"/>
        <v>131999</v>
      </c>
      <c r="B95" s="240" t="s">
        <v>183</v>
      </c>
      <c r="C95" s="188" t="s">
        <v>184</v>
      </c>
      <c r="D95" s="210" t="s">
        <v>5</v>
      </c>
      <c r="E95" s="208">
        <v>3662397.21</v>
      </c>
      <c r="F95" s="208">
        <v>2617116.35</v>
      </c>
      <c r="G95" s="208">
        <v>4139271.7</v>
      </c>
      <c r="H95" s="208">
        <v>2811275.86</v>
      </c>
      <c r="I95" s="208">
        <v>3451276.9</v>
      </c>
      <c r="J95" s="208">
        <v>8014172.2699999996</v>
      </c>
      <c r="K95" s="208">
        <v>4285782.58</v>
      </c>
      <c r="L95" s="208">
        <v>3990218.07</v>
      </c>
      <c r="M95" s="208">
        <v>2725860.65</v>
      </c>
      <c r="N95" s="208">
        <v>2725860.65</v>
      </c>
      <c r="O95" s="208">
        <v>4353681.95</v>
      </c>
      <c r="P95" s="208">
        <v>3165521.77</v>
      </c>
      <c r="Q95" s="208">
        <v>6650158.2199999997</v>
      </c>
      <c r="R95" s="208">
        <v>3292280.46</v>
      </c>
      <c r="S95" s="208">
        <v>3167150</v>
      </c>
      <c r="T95" s="208">
        <v>2601508.88</v>
      </c>
      <c r="U95" s="208">
        <v>2054247.92</v>
      </c>
      <c r="V95" s="208">
        <v>15984608.630000001</v>
      </c>
      <c r="W95" s="208">
        <v>2623181.16</v>
      </c>
      <c r="X95" s="208">
        <v>3426206.53</v>
      </c>
      <c r="Y95" s="208">
        <v>0</v>
      </c>
      <c r="Z95" s="208">
        <v>3198098.98</v>
      </c>
      <c r="AA95" s="178">
        <f t="shared" si="2"/>
        <v>3198098.98</v>
      </c>
    </row>
    <row r="96" spans="1:27" ht="15.75" thickBot="1" x14ac:dyDescent="0.3">
      <c r="A96" s="228" t="str">
        <f t="shared" si="3"/>
        <v>134036</v>
      </c>
      <c r="B96" s="240" t="s">
        <v>186</v>
      </c>
      <c r="C96" s="188" t="s">
        <v>187</v>
      </c>
      <c r="D96" s="210" t="s">
        <v>5</v>
      </c>
      <c r="E96" s="209">
        <v>3531991.76</v>
      </c>
      <c r="F96" s="209">
        <v>3531991.76</v>
      </c>
      <c r="G96" s="209">
        <v>5302845.57</v>
      </c>
      <c r="H96" s="209">
        <v>5317424.62</v>
      </c>
      <c r="I96" s="209">
        <v>5317424.62</v>
      </c>
      <c r="J96" s="209">
        <v>5317424.62</v>
      </c>
      <c r="K96" s="209">
        <v>5341664.04</v>
      </c>
      <c r="L96" s="209">
        <v>5341664.04</v>
      </c>
      <c r="M96" s="209">
        <v>2991664.04</v>
      </c>
      <c r="N96" s="209">
        <v>2991664.04</v>
      </c>
      <c r="O96" s="209">
        <v>2991664.04</v>
      </c>
      <c r="P96" s="209">
        <v>2017130.15</v>
      </c>
      <c r="Q96" s="209">
        <v>2017130.15</v>
      </c>
      <c r="R96" s="209">
        <v>2028465.64</v>
      </c>
      <c r="S96" s="209">
        <v>2028465.64</v>
      </c>
      <c r="T96" s="209">
        <v>2028465.64</v>
      </c>
      <c r="U96" s="209">
        <v>2040033.16</v>
      </c>
      <c r="V96" s="209">
        <v>2040033.16</v>
      </c>
      <c r="W96" s="209">
        <v>2040033.16</v>
      </c>
      <c r="X96" s="209">
        <v>2051573.37</v>
      </c>
      <c r="Y96" s="209">
        <v>2051573.37</v>
      </c>
      <c r="Z96" s="209">
        <v>2051573.37</v>
      </c>
      <c r="AA96" s="178">
        <f t="shared" si="2"/>
        <v>2051573.37</v>
      </c>
    </row>
    <row r="97" spans="1:27" ht="15.75" thickBot="1" x14ac:dyDescent="0.3">
      <c r="A97" s="228" t="str">
        <f t="shared" si="3"/>
        <v>134037</v>
      </c>
      <c r="B97" s="240" t="s">
        <v>189</v>
      </c>
      <c r="C97" s="188" t="s">
        <v>190</v>
      </c>
      <c r="D97" s="210" t="s">
        <v>5</v>
      </c>
      <c r="E97" s="208">
        <v>753980.86</v>
      </c>
      <c r="F97" s="208">
        <v>753980.86</v>
      </c>
      <c r="G97" s="208">
        <v>753980.86</v>
      </c>
      <c r="H97" s="208">
        <v>756975.99</v>
      </c>
      <c r="I97" s="208">
        <v>756975.99</v>
      </c>
      <c r="J97" s="208">
        <v>756975.99</v>
      </c>
      <c r="K97" s="208">
        <v>760421.63</v>
      </c>
      <c r="L97" s="208">
        <v>760421.63</v>
      </c>
      <c r="M97" s="208">
        <v>10421.629999999999</v>
      </c>
      <c r="N97" s="208">
        <v>10421.629999999999</v>
      </c>
      <c r="O97" s="208">
        <v>10421.629999999999</v>
      </c>
      <c r="P97" s="208">
        <v>13843.39</v>
      </c>
      <c r="Q97" s="208">
        <v>13843.39</v>
      </c>
      <c r="R97" s="208">
        <v>13921.11</v>
      </c>
      <c r="S97" s="208">
        <v>13921.11</v>
      </c>
      <c r="T97" s="208">
        <v>13921.11</v>
      </c>
      <c r="U97" s="208">
        <v>13999.86</v>
      </c>
      <c r="V97" s="208">
        <v>13999.86</v>
      </c>
      <c r="W97" s="208">
        <v>13999.86</v>
      </c>
      <c r="X97" s="208">
        <v>13999.86</v>
      </c>
      <c r="Y97" s="208">
        <v>13999.86</v>
      </c>
      <c r="Z97" s="208">
        <v>13999.86</v>
      </c>
      <c r="AA97" s="178">
        <f t="shared" si="2"/>
        <v>13999.86</v>
      </c>
    </row>
    <row r="98" spans="1:27" ht="15.75" thickBot="1" x14ac:dyDescent="0.3">
      <c r="A98" s="228" t="str">
        <f t="shared" si="3"/>
        <v>134038</v>
      </c>
      <c r="B98" s="240" t="s">
        <v>192</v>
      </c>
      <c r="C98" s="188" t="s">
        <v>193</v>
      </c>
      <c r="D98" s="210" t="s">
        <v>5</v>
      </c>
      <c r="E98" s="209">
        <v>1110153.1200000001</v>
      </c>
      <c r="F98" s="209">
        <v>1110153.1200000001</v>
      </c>
      <c r="G98" s="209">
        <v>1835475.69</v>
      </c>
      <c r="H98" s="209">
        <v>1840147</v>
      </c>
      <c r="I98" s="209">
        <v>1840147</v>
      </c>
      <c r="J98" s="209">
        <v>1840147</v>
      </c>
      <c r="K98" s="209">
        <v>1848688.05</v>
      </c>
      <c r="L98" s="209">
        <v>1848688.05</v>
      </c>
      <c r="M98" s="209">
        <v>1848688.05</v>
      </c>
      <c r="N98" s="209">
        <v>1848688.05</v>
      </c>
      <c r="O98" s="209">
        <v>1848688.05</v>
      </c>
      <c r="P98" s="209">
        <v>2859209.35</v>
      </c>
      <c r="Q98" s="209">
        <v>2859209.35</v>
      </c>
      <c r="R98" s="209">
        <v>2875813.72</v>
      </c>
      <c r="S98" s="209">
        <v>2875813.72</v>
      </c>
      <c r="T98" s="209">
        <v>2875813.72</v>
      </c>
      <c r="U98" s="209">
        <v>2892263.97</v>
      </c>
      <c r="V98" s="209">
        <v>2892263.97</v>
      </c>
      <c r="W98" s="209">
        <v>2892263.97</v>
      </c>
      <c r="X98" s="209">
        <v>2908652.32</v>
      </c>
      <c r="Y98" s="209">
        <v>2908652.32</v>
      </c>
      <c r="Z98" s="209">
        <v>2908652.32</v>
      </c>
      <c r="AA98" s="178">
        <f t="shared" si="2"/>
        <v>2908652.32</v>
      </c>
    </row>
    <row r="99" spans="1:27" ht="15.75" thickBot="1" x14ac:dyDescent="0.3">
      <c r="A99" s="228" t="str">
        <f t="shared" si="3"/>
        <v>134300</v>
      </c>
      <c r="B99" s="240" t="s">
        <v>3774</v>
      </c>
      <c r="C99" s="188" t="s">
        <v>3775</v>
      </c>
      <c r="D99" s="210" t="s">
        <v>5</v>
      </c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>
        <v>0</v>
      </c>
      <c r="Y99" s="208">
        <v>0</v>
      </c>
      <c r="Z99" s="208">
        <v>25000</v>
      </c>
      <c r="AA99" s="178">
        <f t="shared" si="2"/>
        <v>25000</v>
      </c>
    </row>
    <row r="100" spans="1:27" ht="15.75" thickBot="1" x14ac:dyDescent="0.3">
      <c r="A100" s="228" t="str">
        <f t="shared" si="3"/>
        <v>135002</v>
      </c>
      <c r="B100" s="240" t="s">
        <v>195</v>
      </c>
      <c r="C100" s="188" t="s">
        <v>196</v>
      </c>
      <c r="D100" s="210" t="s">
        <v>5</v>
      </c>
      <c r="E100" s="209">
        <v>0</v>
      </c>
      <c r="F100" s="209">
        <v>2300</v>
      </c>
      <c r="G100" s="209">
        <v>1300</v>
      </c>
      <c r="H100" s="209">
        <v>302.57</v>
      </c>
      <c r="I100" s="209">
        <v>500</v>
      </c>
      <c r="J100" s="209">
        <v>0</v>
      </c>
      <c r="K100" s="209">
        <v>500</v>
      </c>
      <c r="L100" s="209">
        <v>1450</v>
      </c>
      <c r="M100" s="209">
        <v>0</v>
      </c>
      <c r="N100" s="209">
        <v>0</v>
      </c>
      <c r="O100" s="209">
        <v>0</v>
      </c>
      <c r="P100" s="209">
        <v>0</v>
      </c>
      <c r="Q100" s="209">
        <v>0</v>
      </c>
      <c r="R100" s="209">
        <v>0</v>
      </c>
      <c r="S100" s="209">
        <v>300</v>
      </c>
      <c r="T100" s="209">
        <v>300</v>
      </c>
      <c r="U100" s="209">
        <v>300</v>
      </c>
      <c r="V100" s="209">
        <v>300</v>
      </c>
      <c r="W100" s="209">
        <v>0</v>
      </c>
      <c r="X100" s="209">
        <v>5824</v>
      </c>
      <c r="Y100" s="209">
        <v>5642</v>
      </c>
      <c r="Z100" s="209">
        <v>5369</v>
      </c>
      <c r="AA100" s="178">
        <f t="shared" si="2"/>
        <v>5369</v>
      </c>
    </row>
    <row r="101" spans="1:27" ht="15.75" thickBot="1" x14ac:dyDescent="0.3">
      <c r="A101" s="228" t="str">
        <f t="shared" si="3"/>
        <v>135009</v>
      </c>
      <c r="B101" s="240" t="s">
        <v>198</v>
      </c>
      <c r="C101" s="188" t="s">
        <v>199</v>
      </c>
      <c r="D101" s="210" t="s">
        <v>5</v>
      </c>
      <c r="E101" s="208">
        <v>0</v>
      </c>
      <c r="F101" s="208">
        <v>0</v>
      </c>
      <c r="G101" s="208">
        <v>0</v>
      </c>
      <c r="H101" s="208">
        <v>0</v>
      </c>
      <c r="I101" s="208">
        <v>0</v>
      </c>
      <c r="J101" s="208">
        <v>0</v>
      </c>
      <c r="K101" s="208">
        <v>0</v>
      </c>
      <c r="L101" s="208">
        <v>0</v>
      </c>
      <c r="M101" s="208">
        <v>0</v>
      </c>
      <c r="N101" s="208">
        <v>0</v>
      </c>
      <c r="O101" s="208">
        <v>0</v>
      </c>
      <c r="P101" s="208">
        <v>0</v>
      </c>
      <c r="Q101" s="208">
        <v>0</v>
      </c>
      <c r="R101" s="208">
        <v>0</v>
      </c>
      <c r="S101" s="208">
        <v>0</v>
      </c>
      <c r="T101" s="208">
        <v>0</v>
      </c>
      <c r="U101" s="208">
        <v>0</v>
      </c>
      <c r="V101" s="208">
        <v>0</v>
      </c>
      <c r="W101" s="208">
        <v>0</v>
      </c>
      <c r="X101" s="208">
        <v>0</v>
      </c>
      <c r="Y101" s="208">
        <v>0</v>
      </c>
      <c r="Z101" s="208">
        <v>0</v>
      </c>
      <c r="AA101" s="178">
        <f t="shared" si="2"/>
        <v>0</v>
      </c>
    </row>
    <row r="102" spans="1:27" ht="15.75" thickBot="1" x14ac:dyDescent="0.3">
      <c r="A102" s="228" t="str">
        <f t="shared" si="3"/>
        <v>135110</v>
      </c>
      <c r="B102" s="240" t="s">
        <v>201</v>
      </c>
      <c r="C102" s="188" t="s">
        <v>202</v>
      </c>
      <c r="D102" s="210" t="s">
        <v>5</v>
      </c>
      <c r="E102" s="209">
        <v>300</v>
      </c>
      <c r="F102" s="209">
        <v>300</v>
      </c>
      <c r="G102" s="209">
        <v>300</v>
      </c>
      <c r="H102" s="209">
        <v>300</v>
      </c>
      <c r="I102" s="209">
        <v>300</v>
      </c>
      <c r="J102" s="209">
        <v>300</v>
      </c>
      <c r="K102" s="209">
        <v>300</v>
      </c>
      <c r="L102" s="209">
        <v>300</v>
      </c>
      <c r="M102" s="209">
        <v>300</v>
      </c>
      <c r="N102" s="209">
        <v>300</v>
      </c>
      <c r="O102" s="209">
        <v>300</v>
      </c>
      <c r="P102" s="209">
        <v>300</v>
      </c>
      <c r="Q102" s="209">
        <v>300</v>
      </c>
      <c r="R102" s="209">
        <v>300</v>
      </c>
      <c r="S102" s="209">
        <v>300</v>
      </c>
      <c r="T102" s="209">
        <v>300</v>
      </c>
      <c r="U102" s="209">
        <v>300</v>
      </c>
      <c r="V102" s="209">
        <v>300</v>
      </c>
      <c r="W102" s="209">
        <v>300</v>
      </c>
      <c r="X102" s="209">
        <v>300</v>
      </c>
      <c r="Y102" s="209">
        <v>300</v>
      </c>
      <c r="Z102" s="209">
        <v>300</v>
      </c>
      <c r="AA102" s="178">
        <f t="shared" si="2"/>
        <v>300</v>
      </c>
    </row>
    <row r="103" spans="1:27" ht="15.75" thickBot="1" x14ac:dyDescent="0.3">
      <c r="A103" s="228" t="str">
        <f t="shared" si="3"/>
        <v>135112</v>
      </c>
      <c r="B103" s="240" t="s">
        <v>204</v>
      </c>
      <c r="C103" s="188" t="s">
        <v>205</v>
      </c>
      <c r="D103" s="210" t="s">
        <v>5</v>
      </c>
      <c r="E103" s="208">
        <v>25000</v>
      </c>
      <c r="F103" s="208">
        <v>25000</v>
      </c>
      <c r="G103" s="208">
        <v>25000</v>
      </c>
      <c r="H103" s="208">
        <v>25000</v>
      </c>
      <c r="I103" s="208">
        <v>25000</v>
      </c>
      <c r="J103" s="208">
        <v>25000</v>
      </c>
      <c r="K103" s="208">
        <v>25000</v>
      </c>
      <c r="L103" s="208">
        <v>25000</v>
      </c>
      <c r="M103" s="208">
        <v>25000</v>
      </c>
      <c r="N103" s="208">
        <v>25000</v>
      </c>
      <c r="O103" s="208">
        <v>25000</v>
      </c>
      <c r="P103" s="208">
        <v>25000</v>
      </c>
      <c r="Q103" s="208">
        <v>25000</v>
      </c>
      <c r="R103" s="208">
        <v>25000</v>
      </c>
      <c r="S103" s="208">
        <v>25000</v>
      </c>
      <c r="T103" s="208">
        <v>25000</v>
      </c>
      <c r="U103" s="208">
        <v>25000</v>
      </c>
      <c r="V103" s="208">
        <v>25000</v>
      </c>
      <c r="W103" s="208">
        <v>25000</v>
      </c>
      <c r="X103" s="208">
        <v>25000</v>
      </c>
      <c r="Y103" s="208">
        <v>25000</v>
      </c>
      <c r="Z103" s="208">
        <v>25000</v>
      </c>
      <c r="AA103" s="178">
        <f t="shared" si="2"/>
        <v>25000</v>
      </c>
    </row>
    <row r="104" spans="1:27" ht="15.75" thickBot="1" x14ac:dyDescent="0.3">
      <c r="A104" s="228" t="str">
        <f t="shared" si="3"/>
        <v>135121</v>
      </c>
      <c r="B104" s="240" t="s">
        <v>207</v>
      </c>
      <c r="C104" s="188" t="s">
        <v>208</v>
      </c>
      <c r="D104" s="210" t="s">
        <v>5</v>
      </c>
      <c r="E104" s="209">
        <v>1900</v>
      </c>
      <c r="F104" s="209">
        <v>1900</v>
      </c>
      <c r="G104" s="209">
        <v>1900</v>
      </c>
      <c r="H104" s="209">
        <v>1900</v>
      </c>
      <c r="I104" s="209">
        <v>1900</v>
      </c>
      <c r="J104" s="209">
        <v>1900</v>
      </c>
      <c r="K104" s="209">
        <v>1900</v>
      </c>
      <c r="L104" s="209">
        <v>1900</v>
      </c>
      <c r="M104" s="209">
        <v>1900</v>
      </c>
      <c r="N104" s="209">
        <v>1900</v>
      </c>
      <c r="O104" s="209">
        <v>1900</v>
      </c>
      <c r="P104" s="209">
        <v>1900</v>
      </c>
      <c r="Q104" s="209">
        <v>1900</v>
      </c>
      <c r="R104" s="209">
        <v>1900</v>
      </c>
      <c r="S104" s="209">
        <v>1900</v>
      </c>
      <c r="T104" s="209">
        <v>1900</v>
      </c>
      <c r="U104" s="209">
        <v>1900</v>
      </c>
      <c r="V104" s="209">
        <v>1900</v>
      </c>
      <c r="W104" s="209">
        <v>1900</v>
      </c>
      <c r="X104" s="209">
        <v>1900</v>
      </c>
      <c r="Y104" s="209">
        <v>1900</v>
      </c>
      <c r="Z104" s="209">
        <v>1900</v>
      </c>
      <c r="AA104" s="178">
        <f t="shared" si="2"/>
        <v>1900</v>
      </c>
    </row>
    <row r="105" spans="1:27" ht="15.75" thickBot="1" x14ac:dyDescent="0.3">
      <c r="A105" s="228" t="str">
        <f t="shared" si="3"/>
        <v>135122</v>
      </c>
      <c r="B105" s="240" t="s">
        <v>207</v>
      </c>
      <c r="C105" s="188" t="s">
        <v>210</v>
      </c>
      <c r="D105" s="210" t="s">
        <v>5</v>
      </c>
      <c r="E105" s="208">
        <v>3000</v>
      </c>
      <c r="F105" s="208">
        <v>3000</v>
      </c>
      <c r="G105" s="208">
        <v>3000</v>
      </c>
      <c r="H105" s="208">
        <v>3000</v>
      </c>
      <c r="I105" s="208">
        <v>3000</v>
      </c>
      <c r="J105" s="208">
        <v>3000</v>
      </c>
      <c r="K105" s="208">
        <v>3000</v>
      </c>
      <c r="L105" s="208">
        <v>3000</v>
      </c>
      <c r="M105" s="208">
        <v>3000</v>
      </c>
      <c r="N105" s="208">
        <v>3000</v>
      </c>
      <c r="O105" s="208">
        <v>3000</v>
      </c>
      <c r="P105" s="208">
        <v>3000</v>
      </c>
      <c r="Q105" s="208">
        <v>3000</v>
      </c>
      <c r="R105" s="208">
        <v>3000</v>
      </c>
      <c r="S105" s="208">
        <v>3000</v>
      </c>
      <c r="T105" s="208">
        <v>3000</v>
      </c>
      <c r="U105" s="208">
        <v>3000</v>
      </c>
      <c r="V105" s="208">
        <v>3000</v>
      </c>
      <c r="W105" s="208">
        <v>3000</v>
      </c>
      <c r="X105" s="208">
        <v>3000</v>
      </c>
      <c r="Y105" s="208">
        <v>3000</v>
      </c>
      <c r="Z105" s="208">
        <v>3000</v>
      </c>
      <c r="AA105" s="178">
        <f t="shared" si="2"/>
        <v>3000</v>
      </c>
    </row>
    <row r="106" spans="1:27" ht="15.75" thickBot="1" x14ac:dyDescent="0.3">
      <c r="A106" s="228" t="str">
        <f t="shared" si="3"/>
        <v>135135</v>
      </c>
      <c r="B106" s="240" t="s">
        <v>212</v>
      </c>
      <c r="C106" s="188" t="s">
        <v>213</v>
      </c>
      <c r="D106" s="210" t="s">
        <v>5</v>
      </c>
      <c r="E106" s="209">
        <v>5000</v>
      </c>
      <c r="F106" s="209">
        <v>5000</v>
      </c>
      <c r="G106" s="209">
        <v>5000</v>
      </c>
      <c r="H106" s="209">
        <v>5000</v>
      </c>
      <c r="I106" s="209">
        <v>5000</v>
      </c>
      <c r="J106" s="209">
        <v>5000</v>
      </c>
      <c r="K106" s="209">
        <v>5000</v>
      </c>
      <c r="L106" s="209">
        <v>5000</v>
      </c>
      <c r="M106" s="209">
        <v>5000</v>
      </c>
      <c r="N106" s="209">
        <v>5000</v>
      </c>
      <c r="O106" s="209">
        <v>5000</v>
      </c>
      <c r="P106" s="209">
        <v>5000</v>
      </c>
      <c r="Q106" s="209">
        <v>5000</v>
      </c>
      <c r="R106" s="209">
        <v>5000</v>
      </c>
      <c r="S106" s="209">
        <v>5000</v>
      </c>
      <c r="T106" s="209">
        <v>5000</v>
      </c>
      <c r="U106" s="209">
        <v>5000</v>
      </c>
      <c r="V106" s="209">
        <v>5000</v>
      </c>
      <c r="W106" s="209">
        <v>5000</v>
      </c>
      <c r="X106" s="209">
        <v>5000</v>
      </c>
      <c r="Y106" s="209">
        <v>5000</v>
      </c>
      <c r="Z106" s="209">
        <v>5000</v>
      </c>
      <c r="AA106" s="178">
        <f t="shared" si="2"/>
        <v>5000</v>
      </c>
    </row>
    <row r="107" spans="1:27" ht="15.75" thickBot="1" x14ac:dyDescent="0.3">
      <c r="A107" s="228" t="str">
        <f t="shared" si="3"/>
        <v>135137</v>
      </c>
      <c r="B107" s="240" t="s">
        <v>215</v>
      </c>
      <c r="C107" s="188" t="s">
        <v>216</v>
      </c>
      <c r="D107" s="210" t="s">
        <v>5</v>
      </c>
      <c r="E107" s="209">
        <v>6000</v>
      </c>
      <c r="F107" s="209">
        <v>6000</v>
      </c>
      <c r="G107" s="209">
        <v>37</v>
      </c>
      <c r="H107" s="209">
        <v>0</v>
      </c>
      <c r="I107" s="209">
        <v>0</v>
      </c>
      <c r="J107" s="209">
        <v>0</v>
      </c>
      <c r="K107" s="209">
        <v>0</v>
      </c>
      <c r="L107" s="209">
        <v>0</v>
      </c>
      <c r="M107" s="209">
        <v>0</v>
      </c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178">
        <f t="shared" si="2"/>
        <v>0</v>
      </c>
    </row>
    <row r="108" spans="1:27" ht="15.75" thickBot="1" x14ac:dyDescent="0.3">
      <c r="A108" s="228" t="str">
        <f t="shared" si="3"/>
        <v>135140</v>
      </c>
      <c r="B108" s="240" t="s">
        <v>218</v>
      </c>
      <c r="C108" s="188" t="s">
        <v>219</v>
      </c>
      <c r="D108" s="210" t="s">
        <v>5</v>
      </c>
      <c r="E108" s="208">
        <v>169000</v>
      </c>
      <c r="F108" s="208">
        <v>169000</v>
      </c>
      <c r="G108" s="208">
        <v>169000</v>
      </c>
      <c r="H108" s="208">
        <v>169000</v>
      </c>
      <c r="I108" s="208">
        <v>169000</v>
      </c>
      <c r="J108" s="208">
        <v>169000</v>
      </c>
      <c r="K108" s="208">
        <v>169000</v>
      </c>
      <c r="L108" s="208">
        <v>169000</v>
      </c>
      <c r="M108" s="208">
        <v>169000</v>
      </c>
      <c r="N108" s="208">
        <v>169000</v>
      </c>
      <c r="O108" s="208">
        <v>169000</v>
      </c>
      <c r="P108" s="208">
        <v>169000</v>
      </c>
      <c r="Q108" s="208">
        <v>169000</v>
      </c>
      <c r="R108" s="208">
        <v>169000</v>
      </c>
      <c r="S108" s="208">
        <v>169000</v>
      </c>
      <c r="T108" s="208">
        <v>169000</v>
      </c>
      <c r="U108" s="208">
        <v>169000</v>
      </c>
      <c r="V108" s="208">
        <v>169000</v>
      </c>
      <c r="W108" s="208">
        <v>169000</v>
      </c>
      <c r="X108" s="208">
        <v>169000</v>
      </c>
      <c r="Y108" s="208">
        <v>169000</v>
      </c>
      <c r="Z108" s="208">
        <v>169000</v>
      </c>
      <c r="AA108" s="178">
        <f t="shared" si="2"/>
        <v>169000</v>
      </c>
    </row>
    <row r="109" spans="1:27" ht="15.75" thickBot="1" x14ac:dyDescent="0.3">
      <c r="A109" s="228" t="str">
        <f t="shared" si="3"/>
        <v>136002</v>
      </c>
      <c r="B109" s="240" t="s">
        <v>221</v>
      </c>
      <c r="C109" s="188" t="s">
        <v>222</v>
      </c>
      <c r="D109" s="210" t="s">
        <v>5</v>
      </c>
      <c r="E109" s="209">
        <v>-9529.19</v>
      </c>
      <c r="F109" s="209">
        <v>0</v>
      </c>
      <c r="G109" s="209">
        <v>0</v>
      </c>
      <c r="H109" s="209">
        <v>0</v>
      </c>
      <c r="I109" s="209">
        <v>0</v>
      </c>
      <c r="J109" s="209">
        <v>0</v>
      </c>
      <c r="K109" s="209">
        <v>0</v>
      </c>
      <c r="L109" s="209">
        <v>0</v>
      </c>
      <c r="M109" s="209">
        <v>0</v>
      </c>
      <c r="N109" s="209"/>
      <c r="O109" s="209"/>
      <c r="P109" s="209"/>
      <c r="Q109" s="209"/>
      <c r="R109" s="209">
        <v>0</v>
      </c>
      <c r="S109" s="209">
        <v>0</v>
      </c>
      <c r="T109" s="209">
        <v>52600164.920000002</v>
      </c>
      <c r="U109" s="209">
        <v>25721381.23</v>
      </c>
      <c r="V109" s="209">
        <v>0.46</v>
      </c>
      <c r="W109" s="209">
        <v>0</v>
      </c>
      <c r="X109" s="209">
        <v>0</v>
      </c>
      <c r="Y109" s="209">
        <v>0</v>
      </c>
      <c r="Z109" s="209">
        <v>0</v>
      </c>
      <c r="AA109" s="178">
        <f t="shared" si="2"/>
        <v>0</v>
      </c>
    </row>
    <row r="110" spans="1:27" ht="15.75" thickBot="1" x14ac:dyDescent="0.3">
      <c r="A110" s="228" t="str">
        <f t="shared" si="3"/>
        <v>136032</v>
      </c>
      <c r="B110" s="240" t="s">
        <v>224</v>
      </c>
      <c r="C110" s="188" t="s">
        <v>225</v>
      </c>
      <c r="D110" s="210" t="s">
        <v>5</v>
      </c>
      <c r="E110" s="209">
        <v>0</v>
      </c>
      <c r="F110" s="209">
        <v>0</v>
      </c>
      <c r="G110" s="209">
        <v>0</v>
      </c>
      <c r="H110" s="209">
        <v>0</v>
      </c>
      <c r="I110" s="209">
        <v>0</v>
      </c>
      <c r="J110" s="209">
        <v>0</v>
      </c>
      <c r="K110" s="209">
        <v>0</v>
      </c>
      <c r="L110" s="209">
        <v>0</v>
      </c>
      <c r="M110" s="209">
        <v>0</v>
      </c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178">
        <f t="shared" si="2"/>
        <v>0</v>
      </c>
    </row>
    <row r="111" spans="1:27" ht="15.75" thickBot="1" x14ac:dyDescent="0.3">
      <c r="A111" s="228" t="str">
        <f t="shared" si="3"/>
        <v>500121</v>
      </c>
      <c r="B111" s="239" t="s">
        <v>1770</v>
      </c>
      <c r="C111" s="245">
        <v>500121</v>
      </c>
      <c r="D111" s="31"/>
      <c r="E111" s="208">
        <v>72260815.060000002</v>
      </c>
      <c r="F111" s="208">
        <v>48391648.509999998</v>
      </c>
      <c r="G111" s="208">
        <v>30812987.210000001</v>
      </c>
      <c r="H111" s="208">
        <v>29451831.890000001</v>
      </c>
      <c r="I111" s="208">
        <v>24696405.449999999</v>
      </c>
      <c r="J111" s="208">
        <v>24145912.210000001</v>
      </c>
      <c r="K111" s="208">
        <v>29338046.77</v>
      </c>
      <c r="L111" s="208">
        <v>40100466.770000003</v>
      </c>
      <c r="M111" s="208">
        <v>64357226.520000003</v>
      </c>
      <c r="N111" s="208">
        <v>64357226.520000003</v>
      </c>
      <c r="O111" s="208">
        <v>80063724.400000006</v>
      </c>
      <c r="P111" s="208">
        <v>91730691</v>
      </c>
      <c r="Q111" s="208">
        <v>92169207.430000007</v>
      </c>
      <c r="R111" s="208">
        <v>67255649.569999993</v>
      </c>
      <c r="S111" s="208">
        <v>51266071.530000001</v>
      </c>
      <c r="T111" s="208">
        <v>41737653.560000002</v>
      </c>
      <c r="U111" s="208">
        <v>39603019.810000002</v>
      </c>
      <c r="V111" s="208">
        <v>34581393.560000002</v>
      </c>
      <c r="W111" s="208">
        <v>28295786.670000002</v>
      </c>
      <c r="X111" s="208">
        <v>33630322.060000002</v>
      </c>
      <c r="Y111" s="208">
        <v>44953016.909999996</v>
      </c>
      <c r="Z111" s="208">
        <v>65548600.909999996</v>
      </c>
      <c r="AA111" s="178">
        <f t="shared" si="2"/>
        <v>65548600.909999996</v>
      </c>
    </row>
    <row r="112" spans="1:27" ht="15.75" thickBot="1" x14ac:dyDescent="0.3">
      <c r="A112" s="228" t="str">
        <f t="shared" si="3"/>
        <v>142001</v>
      </c>
      <c r="B112" s="240" t="s">
        <v>227</v>
      </c>
      <c r="C112" s="188" t="s">
        <v>228</v>
      </c>
      <c r="D112" s="210" t="s">
        <v>5</v>
      </c>
      <c r="E112" s="209">
        <v>33630157.030000001</v>
      </c>
      <c r="F112" s="209">
        <v>20659531.260000002</v>
      </c>
      <c r="G112" s="209">
        <v>12646900.890000001</v>
      </c>
      <c r="H112" s="209">
        <v>11255682.09</v>
      </c>
      <c r="I112" s="209">
        <v>8502101.8800000008</v>
      </c>
      <c r="J112" s="209">
        <v>9760020.8900000006</v>
      </c>
      <c r="K112" s="209">
        <v>10580068.359999999</v>
      </c>
      <c r="L112" s="209">
        <v>17089122.260000002</v>
      </c>
      <c r="M112" s="209">
        <v>31736690.940000001</v>
      </c>
      <c r="N112" s="209">
        <v>31736690.940000001</v>
      </c>
      <c r="O112" s="209">
        <v>40267711.039999999</v>
      </c>
      <c r="P112" s="209">
        <v>43419119.689999998</v>
      </c>
      <c r="Q112" s="209">
        <v>44132780.780000001</v>
      </c>
      <c r="R112" s="209">
        <v>32446163.489999998</v>
      </c>
      <c r="S112" s="209">
        <v>21076753.420000002</v>
      </c>
      <c r="T112" s="209">
        <v>12203657.189999999</v>
      </c>
      <c r="U112" s="209">
        <v>11397106.1</v>
      </c>
      <c r="V112" s="209">
        <v>9248842.4700000007</v>
      </c>
      <c r="W112" s="209">
        <v>9378674.9499999993</v>
      </c>
      <c r="X112" s="209">
        <v>14059172.49</v>
      </c>
      <c r="Y112" s="209">
        <v>22279035.82</v>
      </c>
      <c r="Z112" s="209">
        <v>36888054.719999999</v>
      </c>
      <c r="AA112" s="178">
        <f t="shared" si="2"/>
        <v>36888054.719999999</v>
      </c>
    </row>
    <row r="113" spans="1:27" ht="15.75" thickBot="1" x14ac:dyDescent="0.3">
      <c r="A113" s="228" t="str">
        <f t="shared" si="3"/>
        <v>142005</v>
      </c>
      <c r="B113" s="240" t="s">
        <v>230</v>
      </c>
      <c r="C113" s="188" t="s">
        <v>231</v>
      </c>
      <c r="D113" s="210" t="s">
        <v>5</v>
      </c>
      <c r="E113" s="208">
        <v>0</v>
      </c>
      <c r="F113" s="208">
        <v>0</v>
      </c>
      <c r="G113" s="208">
        <v>0</v>
      </c>
      <c r="H113" s="208">
        <v>0</v>
      </c>
      <c r="I113" s="208">
        <v>0</v>
      </c>
      <c r="J113" s="208">
        <v>0</v>
      </c>
      <c r="K113" s="208">
        <v>0</v>
      </c>
      <c r="L113" s="208">
        <v>0</v>
      </c>
      <c r="M113" s="208">
        <v>0</v>
      </c>
      <c r="N113" s="208">
        <v>0</v>
      </c>
      <c r="O113" s="208">
        <v>0</v>
      </c>
      <c r="P113" s="208">
        <v>0</v>
      </c>
      <c r="Q113" s="208">
        <v>0</v>
      </c>
      <c r="R113" s="208">
        <v>0</v>
      </c>
      <c r="S113" s="208">
        <v>0</v>
      </c>
      <c r="T113" s="208">
        <v>0</v>
      </c>
      <c r="U113" s="208">
        <v>0</v>
      </c>
      <c r="V113" s="208">
        <v>0</v>
      </c>
      <c r="W113" s="208">
        <v>0</v>
      </c>
      <c r="X113" s="208">
        <v>0</v>
      </c>
      <c r="Y113" s="208">
        <v>0</v>
      </c>
      <c r="Z113" s="208">
        <v>0</v>
      </c>
      <c r="AA113" s="178">
        <f t="shared" si="2"/>
        <v>0</v>
      </c>
    </row>
    <row r="114" spans="1:27" ht="15.75" thickBot="1" x14ac:dyDescent="0.3">
      <c r="A114" s="228" t="str">
        <f t="shared" si="3"/>
        <v>142010</v>
      </c>
      <c r="B114" s="240" t="s">
        <v>233</v>
      </c>
      <c r="C114" s="188" t="s">
        <v>234</v>
      </c>
      <c r="D114" s="210" t="s">
        <v>5</v>
      </c>
      <c r="E114" s="209">
        <v>-114597.39</v>
      </c>
      <c r="F114" s="209">
        <v>-115893.72</v>
      </c>
      <c r="G114" s="209">
        <v>-110632.87</v>
      </c>
      <c r="H114" s="209">
        <v>-110926.51</v>
      </c>
      <c r="I114" s="209">
        <v>-111375.18</v>
      </c>
      <c r="J114" s="209">
        <v>-108500.21</v>
      </c>
      <c r="K114" s="209">
        <v>-115611.9</v>
      </c>
      <c r="L114" s="209">
        <v>-107816.65</v>
      </c>
      <c r="M114" s="209">
        <v>-104970.18</v>
      </c>
      <c r="N114" s="209">
        <v>-104970.18</v>
      </c>
      <c r="O114" s="209">
        <v>-113405.04</v>
      </c>
      <c r="P114" s="209">
        <v>-115410.41</v>
      </c>
      <c r="Q114" s="209">
        <v>-113515.75</v>
      </c>
      <c r="R114" s="209">
        <v>-109703.54</v>
      </c>
      <c r="S114" s="209">
        <v>-101066.41</v>
      </c>
      <c r="T114" s="209">
        <v>-93598.31</v>
      </c>
      <c r="U114" s="209">
        <v>-98942.21</v>
      </c>
      <c r="V114" s="209">
        <v>-98241.25</v>
      </c>
      <c r="W114" s="209">
        <v>-98093.21</v>
      </c>
      <c r="X114" s="209">
        <v>-96557.84</v>
      </c>
      <c r="Y114" s="209">
        <v>-90970.42</v>
      </c>
      <c r="Z114" s="209">
        <v>-91190.2</v>
      </c>
      <c r="AA114" s="178">
        <f t="shared" si="2"/>
        <v>-91190.2</v>
      </c>
    </row>
    <row r="115" spans="1:27" ht="15.75" thickBot="1" x14ac:dyDescent="0.3">
      <c r="A115" s="228" t="str">
        <f t="shared" si="3"/>
        <v>142032</v>
      </c>
      <c r="B115" s="240" t="s">
        <v>236</v>
      </c>
      <c r="C115" s="188" t="s">
        <v>237</v>
      </c>
      <c r="D115" s="210" t="s">
        <v>5</v>
      </c>
      <c r="E115" s="208">
        <v>13930930.34</v>
      </c>
      <c r="F115" s="208">
        <v>10684441.48</v>
      </c>
      <c r="G115" s="208">
        <v>7168827.0300000003</v>
      </c>
      <c r="H115" s="208">
        <v>5193706.63</v>
      </c>
      <c r="I115" s="208">
        <v>4624596.4400000004</v>
      </c>
      <c r="J115" s="208">
        <v>1820204.91</v>
      </c>
      <c r="K115" s="208">
        <v>0</v>
      </c>
      <c r="L115" s="208">
        <v>1487400.02</v>
      </c>
      <c r="M115" s="208">
        <v>8425960.9299999997</v>
      </c>
      <c r="N115" s="208">
        <v>8425960.9299999997</v>
      </c>
      <c r="O115" s="208">
        <v>12665675.07</v>
      </c>
      <c r="P115" s="208">
        <v>14813865.99</v>
      </c>
      <c r="Q115" s="208">
        <v>13782447.59</v>
      </c>
      <c r="R115" s="208">
        <v>12722502.02</v>
      </c>
      <c r="S115" s="208">
        <v>12055551.380000001</v>
      </c>
      <c r="T115" s="208">
        <v>11622406.470000001</v>
      </c>
      <c r="U115" s="208">
        <v>9807606.0899999999</v>
      </c>
      <c r="V115" s="208">
        <v>6497572.8099999996</v>
      </c>
      <c r="W115" s="208">
        <v>1073099.57</v>
      </c>
      <c r="X115" s="208">
        <v>0</v>
      </c>
      <c r="Y115" s="208">
        <v>215540</v>
      </c>
      <c r="Z115" s="208">
        <v>1396952.69</v>
      </c>
      <c r="AA115" s="178">
        <f t="shared" si="2"/>
        <v>1396952.69</v>
      </c>
    </row>
    <row r="116" spans="1:27" ht="15.75" thickBot="1" x14ac:dyDescent="0.3">
      <c r="A116" s="228" t="str">
        <f t="shared" si="3"/>
        <v>142101</v>
      </c>
      <c r="B116" s="240" t="s">
        <v>239</v>
      </c>
      <c r="C116" s="188" t="s">
        <v>240</v>
      </c>
      <c r="D116" s="210" t="s">
        <v>5</v>
      </c>
      <c r="E116" s="209">
        <v>11476068.119999999</v>
      </c>
      <c r="F116" s="209">
        <v>6331453.29</v>
      </c>
      <c r="G116" s="209">
        <v>3961527.96</v>
      </c>
      <c r="H116" s="209">
        <v>4922995.07</v>
      </c>
      <c r="I116" s="209">
        <v>4136349.06</v>
      </c>
      <c r="J116" s="209">
        <v>5453032.1200000001</v>
      </c>
      <c r="K116" s="209">
        <v>5716910.2999999998</v>
      </c>
      <c r="L116" s="209">
        <v>8395431.5</v>
      </c>
      <c r="M116" s="209">
        <v>14632883.26</v>
      </c>
      <c r="N116" s="209">
        <v>14632883.26</v>
      </c>
      <c r="O116" s="209">
        <v>18267626.420000002</v>
      </c>
      <c r="P116" s="209">
        <v>20000082.760000002</v>
      </c>
      <c r="Q116" s="209">
        <v>18662632.170000002</v>
      </c>
      <c r="R116" s="209">
        <v>10429815.09</v>
      </c>
      <c r="S116" s="209">
        <v>6935118.4900000002</v>
      </c>
      <c r="T116" s="209">
        <v>5171281.26</v>
      </c>
      <c r="U116" s="209">
        <v>6715236.4699999997</v>
      </c>
      <c r="V116" s="209">
        <v>6159387.4800000004</v>
      </c>
      <c r="W116" s="209">
        <v>6619589.6799999997</v>
      </c>
      <c r="X116" s="209">
        <v>8969427.25</v>
      </c>
      <c r="Y116" s="209">
        <v>13055315.210000001</v>
      </c>
      <c r="Z116" s="209">
        <v>18070774.300000001</v>
      </c>
      <c r="AA116" s="178">
        <f t="shared" si="2"/>
        <v>18070774.300000001</v>
      </c>
    </row>
    <row r="117" spans="1:27" ht="15.75" thickBot="1" x14ac:dyDescent="0.3">
      <c r="A117" s="228" t="str">
        <f t="shared" si="3"/>
        <v>142102</v>
      </c>
      <c r="B117" s="240" t="s">
        <v>242</v>
      </c>
      <c r="C117" s="188" t="s">
        <v>243</v>
      </c>
      <c r="D117" s="210" t="s">
        <v>5</v>
      </c>
      <c r="E117" s="208">
        <v>2608416.61</v>
      </c>
      <c r="F117" s="208">
        <v>2159582.63</v>
      </c>
      <c r="G117" s="208">
        <v>1777535.51</v>
      </c>
      <c r="H117" s="208">
        <v>1911495.14</v>
      </c>
      <c r="I117" s="208">
        <v>1801368.92</v>
      </c>
      <c r="J117" s="208">
        <v>1917598.34</v>
      </c>
      <c r="K117" s="208">
        <v>2704215.18</v>
      </c>
      <c r="L117" s="208">
        <v>2583345.46</v>
      </c>
      <c r="M117" s="208">
        <v>2491086.08</v>
      </c>
      <c r="N117" s="208">
        <v>2491086.08</v>
      </c>
      <c r="O117" s="208">
        <v>2618219.81</v>
      </c>
      <c r="P117" s="208">
        <v>3575151.04</v>
      </c>
      <c r="Q117" s="208">
        <v>3536501.58</v>
      </c>
      <c r="R117" s="208">
        <v>2245632.46</v>
      </c>
      <c r="S117" s="208">
        <v>1838704.33</v>
      </c>
      <c r="T117" s="208">
        <v>1045521.21</v>
      </c>
      <c r="U117" s="208">
        <v>1422855.92</v>
      </c>
      <c r="V117" s="208">
        <v>1482123.63</v>
      </c>
      <c r="W117" s="208">
        <v>2230067.44</v>
      </c>
      <c r="X117" s="208">
        <v>1834741.51</v>
      </c>
      <c r="Y117" s="208">
        <v>2117232.42</v>
      </c>
      <c r="Z117" s="208">
        <v>2554497.81</v>
      </c>
      <c r="AA117" s="178">
        <f t="shared" si="2"/>
        <v>2554497.81</v>
      </c>
    </row>
    <row r="118" spans="1:27" ht="15.75" thickBot="1" x14ac:dyDescent="0.3">
      <c r="A118" s="228" t="str">
        <f t="shared" si="3"/>
        <v>142103</v>
      </c>
      <c r="B118" s="240" t="s">
        <v>245</v>
      </c>
      <c r="C118" s="188" t="s">
        <v>246</v>
      </c>
      <c r="D118" s="210" t="s">
        <v>5</v>
      </c>
      <c r="E118" s="209">
        <v>1016794.59</v>
      </c>
      <c r="F118" s="209">
        <v>1075481.8</v>
      </c>
      <c r="G118" s="209">
        <v>766957.79</v>
      </c>
      <c r="H118" s="209">
        <v>1045444.04</v>
      </c>
      <c r="I118" s="209">
        <v>1103745.99</v>
      </c>
      <c r="J118" s="209">
        <v>1080020.55</v>
      </c>
      <c r="K118" s="209">
        <v>2619474.7599999998</v>
      </c>
      <c r="L118" s="209">
        <v>1837410.85</v>
      </c>
      <c r="M118" s="209">
        <v>943758.46</v>
      </c>
      <c r="N118" s="209">
        <v>943758.46</v>
      </c>
      <c r="O118" s="209">
        <v>858398.7</v>
      </c>
      <c r="P118" s="209">
        <v>1376791.75</v>
      </c>
      <c r="Q118" s="209">
        <v>1931233.01</v>
      </c>
      <c r="R118" s="209">
        <v>941259.94</v>
      </c>
      <c r="S118" s="209">
        <v>1011624.84</v>
      </c>
      <c r="T118" s="209">
        <v>892682.67</v>
      </c>
      <c r="U118" s="209">
        <v>1253300.23</v>
      </c>
      <c r="V118" s="209">
        <v>1374541.09</v>
      </c>
      <c r="W118" s="209">
        <v>732585.46</v>
      </c>
      <c r="X118" s="209">
        <v>1765915.5</v>
      </c>
      <c r="Y118" s="209">
        <v>1537955.37</v>
      </c>
      <c r="Z118" s="209">
        <v>1290590.0900000001</v>
      </c>
      <c r="AA118" s="178">
        <f t="shared" si="2"/>
        <v>1290590.0900000001</v>
      </c>
    </row>
    <row r="119" spans="1:27" ht="15.75" thickBot="1" x14ac:dyDescent="0.3">
      <c r="A119" s="228" t="str">
        <f t="shared" si="3"/>
        <v>142107</v>
      </c>
      <c r="B119" s="240" t="s">
        <v>248</v>
      </c>
      <c r="C119" s="188" t="s">
        <v>249</v>
      </c>
      <c r="D119" s="210" t="s">
        <v>5</v>
      </c>
      <c r="E119" s="208">
        <v>88981.11</v>
      </c>
      <c r="F119" s="208">
        <v>96136.84</v>
      </c>
      <c r="G119" s="208">
        <v>93417.05</v>
      </c>
      <c r="H119" s="208">
        <v>89232.52</v>
      </c>
      <c r="I119" s="208">
        <v>88726.14</v>
      </c>
      <c r="J119" s="208">
        <v>58310.87</v>
      </c>
      <c r="K119" s="208">
        <v>58868</v>
      </c>
      <c r="L119" s="208">
        <v>85250.63</v>
      </c>
      <c r="M119" s="208">
        <v>83614.5</v>
      </c>
      <c r="N119" s="208">
        <v>83614.5</v>
      </c>
      <c r="O119" s="208">
        <v>84565.33</v>
      </c>
      <c r="P119" s="208">
        <v>81565.429999999993</v>
      </c>
      <c r="Q119" s="208">
        <v>80061.399999999994</v>
      </c>
      <c r="R119" s="208">
        <v>108083.07</v>
      </c>
      <c r="S119" s="208">
        <v>85653.71</v>
      </c>
      <c r="T119" s="208">
        <v>84638.27</v>
      </c>
      <c r="U119" s="208">
        <v>85867.72</v>
      </c>
      <c r="V119" s="208">
        <v>85710.98</v>
      </c>
      <c r="W119" s="208">
        <v>85842.79</v>
      </c>
      <c r="X119" s="208">
        <v>86131.15</v>
      </c>
      <c r="Y119" s="208">
        <v>84008.09</v>
      </c>
      <c r="Z119" s="208">
        <v>351577.36</v>
      </c>
      <c r="AA119" s="178">
        <f t="shared" si="2"/>
        <v>351577.36</v>
      </c>
    </row>
    <row r="120" spans="1:27" ht="15.75" thickBot="1" x14ac:dyDescent="0.3">
      <c r="A120" s="228" t="str">
        <f t="shared" si="3"/>
        <v>143001</v>
      </c>
      <c r="B120" s="240" t="s">
        <v>251</v>
      </c>
      <c r="C120" s="188" t="s">
        <v>252</v>
      </c>
      <c r="D120" s="210" t="s">
        <v>5</v>
      </c>
      <c r="E120" s="209">
        <v>384549.82</v>
      </c>
      <c r="F120" s="209">
        <v>308029.92</v>
      </c>
      <c r="G120" s="209">
        <v>370677.17</v>
      </c>
      <c r="H120" s="209">
        <v>1129102.01</v>
      </c>
      <c r="I120" s="209">
        <v>632271.48</v>
      </c>
      <c r="J120" s="209">
        <v>10482895.4</v>
      </c>
      <c r="K120" s="209">
        <v>399065.75</v>
      </c>
      <c r="L120" s="209">
        <v>513879.53</v>
      </c>
      <c r="M120" s="209">
        <v>1147575.74</v>
      </c>
      <c r="N120" s="209">
        <v>1147575.74</v>
      </c>
      <c r="O120" s="209">
        <v>3205022.62</v>
      </c>
      <c r="P120" s="209">
        <v>4412447.99</v>
      </c>
      <c r="Q120" s="209">
        <v>5740484.6900000004</v>
      </c>
      <c r="R120" s="209">
        <v>3591870.11</v>
      </c>
      <c r="S120" s="209">
        <v>2042273.44</v>
      </c>
      <c r="T120" s="209">
        <v>3557755.13</v>
      </c>
      <c r="U120" s="209">
        <v>2175126.15</v>
      </c>
      <c r="V120" s="209">
        <v>3298111.1</v>
      </c>
      <c r="W120" s="209">
        <v>2454565.38</v>
      </c>
      <c r="X120" s="209">
        <v>1558906.37</v>
      </c>
      <c r="Y120" s="209">
        <v>1505504.45</v>
      </c>
      <c r="Z120" s="209">
        <v>654653.23</v>
      </c>
      <c r="AA120" s="178">
        <f t="shared" si="2"/>
        <v>654653.23</v>
      </c>
    </row>
    <row r="121" spans="1:27" ht="15.75" thickBot="1" x14ac:dyDescent="0.3">
      <c r="A121" s="228" t="str">
        <f t="shared" si="3"/>
        <v>143006</v>
      </c>
      <c r="B121" s="240" t="s">
        <v>254</v>
      </c>
      <c r="C121" s="188" t="s">
        <v>255</v>
      </c>
      <c r="D121" s="210" t="s">
        <v>5</v>
      </c>
      <c r="E121" s="208">
        <v>45873.279999999999</v>
      </c>
      <c r="F121" s="208">
        <v>74711.28</v>
      </c>
      <c r="G121" s="208">
        <v>83656.22</v>
      </c>
      <c r="H121" s="208">
        <v>16046.74</v>
      </c>
      <c r="I121" s="208">
        <v>17146.740000000002</v>
      </c>
      <c r="J121" s="208">
        <v>22851.71</v>
      </c>
      <c r="K121" s="208">
        <v>22709.62</v>
      </c>
      <c r="L121" s="208">
        <v>24459.62</v>
      </c>
      <c r="M121" s="208">
        <v>50215.51</v>
      </c>
      <c r="N121" s="208">
        <v>50215.51</v>
      </c>
      <c r="O121" s="208">
        <v>61783.51</v>
      </c>
      <c r="P121" s="208">
        <v>77813.509999999995</v>
      </c>
      <c r="Q121" s="208">
        <v>102474.01</v>
      </c>
      <c r="R121" s="208">
        <v>36269.01</v>
      </c>
      <c r="S121" s="208">
        <v>50712.32</v>
      </c>
      <c r="T121" s="208">
        <v>58373.79</v>
      </c>
      <c r="U121" s="208">
        <v>60922.26</v>
      </c>
      <c r="V121" s="208">
        <v>68138.259999999995</v>
      </c>
      <c r="W121" s="208">
        <v>7216</v>
      </c>
      <c r="X121" s="208">
        <v>7033.28</v>
      </c>
      <c r="Y121" s="208">
        <v>9340.59</v>
      </c>
      <c r="Z121" s="208">
        <v>26088.59</v>
      </c>
      <c r="AA121" s="178">
        <f t="shared" si="2"/>
        <v>26088.59</v>
      </c>
    </row>
    <row r="122" spans="1:27" ht="15.75" thickBot="1" x14ac:dyDescent="0.3">
      <c r="A122" s="228" t="str">
        <f t="shared" si="3"/>
        <v>143009</v>
      </c>
      <c r="B122" s="240" t="s">
        <v>257</v>
      </c>
      <c r="C122" s="188" t="s">
        <v>258</v>
      </c>
      <c r="D122" s="210" t="s">
        <v>5</v>
      </c>
      <c r="E122" s="209">
        <v>3854801.09</v>
      </c>
      <c r="F122" s="209">
        <v>154285.01</v>
      </c>
      <c r="G122" s="209">
        <v>194405.19</v>
      </c>
      <c r="H122" s="209">
        <v>155885.51</v>
      </c>
      <c r="I122" s="209">
        <v>162440.71</v>
      </c>
      <c r="J122" s="209">
        <v>-9830894.3399999999</v>
      </c>
      <c r="K122" s="209">
        <v>2464610.37</v>
      </c>
      <c r="L122" s="209">
        <v>2676081.27</v>
      </c>
      <c r="M122" s="209">
        <v>2242996.2200000002</v>
      </c>
      <c r="N122" s="209">
        <v>2242996.2200000002</v>
      </c>
      <c r="O122" s="209">
        <v>1650569.1</v>
      </c>
      <c r="P122" s="209">
        <v>1152995.46</v>
      </c>
      <c r="Q122" s="209">
        <v>1757055.42</v>
      </c>
      <c r="R122" s="209">
        <v>1401643.11</v>
      </c>
      <c r="S122" s="209">
        <v>2413489.4300000002</v>
      </c>
      <c r="T122" s="209">
        <v>2407706.87</v>
      </c>
      <c r="U122" s="209">
        <v>1414120.87</v>
      </c>
      <c r="V122" s="209">
        <v>1689748.77</v>
      </c>
      <c r="W122" s="209">
        <v>1150575.1399999999</v>
      </c>
      <c r="X122" s="209">
        <v>837662.37</v>
      </c>
      <c r="Y122" s="209">
        <v>569505.07999999996</v>
      </c>
      <c r="Z122" s="209">
        <v>815472.27</v>
      </c>
      <c r="AA122" s="178">
        <f t="shared" si="2"/>
        <v>815472.27</v>
      </c>
    </row>
    <row r="123" spans="1:27" ht="15.75" thickBot="1" x14ac:dyDescent="0.3">
      <c r="A123" s="228" t="str">
        <f t="shared" si="3"/>
        <v>143011</v>
      </c>
      <c r="B123" s="240" t="s">
        <v>260</v>
      </c>
      <c r="C123" s="188" t="s">
        <v>261</v>
      </c>
      <c r="D123" s="210" t="s">
        <v>5</v>
      </c>
      <c r="E123" s="208">
        <v>2531671.2400000002</v>
      </c>
      <c r="F123" s="208">
        <v>4148714.83</v>
      </c>
      <c r="G123" s="208">
        <v>3477482.46</v>
      </c>
      <c r="H123" s="208">
        <v>3450311.8</v>
      </c>
      <c r="I123" s="208">
        <v>3317287.54</v>
      </c>
      <c r="J123" s="208">
        <v>3047768.42</v>
      </c>
      <c r="K123" s="208">
        <v>4437920.6900000004</v>
      </c>
      <c r="L123" s="208">
        <v>5059339.0199999996</v>
      </c>
      <c r="M123" s="208">
        <v>2301227.96</v>
      </c>
      <c r="N123" s="208">
        <v>2301227.96</v>
      </c>
      <c r="O123" s="208">
        <v>89435.77</v>
      </c>
      <c r="P123" s="208">
        <v>2528027.65</v>
      </c>
      <c r="Q123" s="208">
        <v>2079447.91</v>
      </c>
      <c r="R123" s="208">
        <v>3084776.6</v>
      </c>
      <c r="S123" s="208">
        <v>3497744.06</v>
      </c>
      <c r="T123" s="208">
        <v>2954825.65</v>
      </c>
      <c r="U123" s="208">
        <v>3514496.95</v>
      </c>
      <c r="V123" s="208">
        <v>2883647.93</v>
      </c>
      <c r="W123" s="208">
        <v>2676662.81</v>
      </c>
      <c r="X123" s="208">
        <v>2744968.23</v>
      </c>
      <c r="Y123" s="208">
        <v>1777170.69</v>
      </c>
      <c r="Z123" s="208">
        <v>1685829.41</v>
      </c>
      <c r="AA123" s="178">
        <f t="shared" si="2"/>
        <v>1685829.41</v>
      </c>
    </row>
    <row r="124" spans="1:27" ht="15.75" thickBot="1" x14ac:dyDescent="0.3">
      <c r="A124" s="228" t="str">
        <f t="shared" si="3"/>
        <v>143016</v>
      </c>
      <c r="B124" s="240" t="s">
        <v>263</v>
      </c>
      <c r="C124" s="188" t="s">
        <v>264</v>
      </c>
      <c r="D124" s="210" t="s">
        <v>5</v>
      </c>
      <c r="E124" s="209">
        <v>0</v>
      </c>
      <c r="F124" s="209">
        <v>0</v>
      </c>
      <c r="G124" s="209">
        <v>0</v>
      </c>
      <c r="H124" s="209">
        <v>0</v>
      </c>
      <c r="I124" s="209">
        <v>0</v>
      </c>
      <c r="J124" s="209">
        <v>0</v>
      </c>
      <c r="K124" s="209">
        <v>0</v>
      </c>
      <c r="L124" s="209">
        <v>0</v>
      </c>
      <c r="M124" s="209">
        <v>0</v>
      </c>
      <c r="N124" s="209">
        <v>0</v>
      </c>
      <c r="O124" s="209">
        <v>0</v>
      </c>
      <c r="P124" s="209">
        <v>0</v>
      </c>
      <c r="Q124" s="209">
        <v>0</v>
      </c>
      <c r="R124" s="209">
        <v>0</v>
      </c>
      <c r="S124" s="209">
        <v>0</v>
      </c>
      <c r="T124" s="209">
        <v>0</v>
      </c>
      <c r="U124" s="209">
        <v>0</v>
      </c>
      <c r="V124" s="209">
        <v>0</v>
      </c>
      <c r="W124" s="209">
        <v>0</v>
      </c>
      <c r="X124" s="209">
        <v>0</v>
      </c>
      <c r="Y124" s="209">
        <v>0</v>
      </c>
      <c r="Z124" s="209">
        <v>0</v>
      </c>
      <c r="AA124" s="178">
        <f t="shared" si="2"/>
        <v>0</v>
      </c>
    </row>
    <row r="125" spans="1:27" ht="15.75" thickBot="1" x14ac:dyDescent="0.3">
      <c r="A125" s="228" t="str">
        <f t="shared" si="3"/>
        <v>143019</v>
      </c>
      <c r="B125" s="240" t="s">
        <v>266</v>
      </c>
      <c r="C125" s="188" t="s">
        <v>267</v>
      </c>
      <c r="D125" s="210" t="s">
        <v>5</v>
      </c>
      <c r="E125" s="208">
        <v>5211.08</v>
      </c>
      <c r="F125" s="208">
        <v>2508.36</v>
      </c>
      <c r="G125" s="208">
        <v>1457.06</v>
      </c>
      <c r="H125" s="208">
        <v>135.41999999999999</v>
      </c>
      <c r="I125" s="208">
        <v>135.41999999999999</v>
      </c>
      <c r="J125" s="208">
        <v>135.41999999999999</v>
      </c>
      <c r="K125" s="208">
        <v>135.41999999999999</v>
      </c>
      <c r="L125" s="208">
        <v>135.41999999999999</v>
      </c>
      <c r="M125" s="208">
        <v>0</v>
      </c>
      <c r="N125" s="208">
        <v>0</v>
      </c>
      <c r="O125" s="208">
        <v>0</v>
      </c>
      <c r="P125" s="208">
        <v>0</v>
      </c>
      <c r="Q125" s="208">
        <v>0</v>
      </c>
      <c r="R125" s="208">
        <v>0</v>
      </c>
      <c r="S125" s="208">
        <v>0</v>
      </c>
      <c r="T125" s="208">
        <v>0</v>
      </c>
      <c r="U125" s="208">
        <v>0</v>
      </c>
      <c r="V125" s="208">
        <v>0</v>
      </c>
      <c r="W125" s="208">
        <v>0</v>
      </c>
      <c r="X125" s="208">
        <v>0</v>
      </c>
      <c r="Y125" s="208">
        <v>0</v>
      </c>
      <c r="Z125" s="208">
        <v>0</v>
      </c>
      <c r="AA125" s="178">
        <f t="shared" si="2"/>
        <v>0</v>
      </c>
    </row>
    <row r="126" spans="1:27" ht="15.75" thickBot="1" x14ac:dyDescent="0.3">
      <c r="A126" s="228" t="str">
        <f t="shared" si="3"/>
        <v>143020</v>
      </c>
      <c r="B126" s="240" t="s">
        <v>269</v>
      </c>
      <c r="C126" s="188" t="s">
        <v>270</v>
      </c>
      <c r="D126" s="210" t="s">
        <v>5</v>
      </c>
      <c r="E126" s="209">
        <v>0</v>
      </c>
      <c r="F126" s="209">
        <v>0</v>
      </c>
      <c r="G126" s="209">
        <v>0</v>
      </c>
      <c r="H126" s="209">
        <v>0</v>
      </c>
      <c r="I126" s="209">
        <v>0</v>
      </c>
      <c r="J126" s="209">
        <v>0</v>
      </c>
      <c r="K126" s="209">
        <v>0</v>
      </c>
      <c r="L126" s="209">
        <v>0</v>
      </c>
      <c r="M126" s="209">
        <v>0</v>
      </c>
      <c r="N126" s="209">
        <v>0</v>
      </c>
      <c r="O126" s="209">
        <v>0</v>
      </c>
      <c r="P126" s="209">
        <v>0</v>
      </c>
      <c r="Q126" s="209">
        <v>0</v>
      </c>
      <c r="R126" s="209">
        <v>0</v>
      </c>
      <c r="S126" s="209">
        <v>0</v>
      </c>
      <c r="T126" s="209">
        <v>0</v>
      </c>
      <c r="U126" s="209">
        <v>0</v>
      </c>
      <c r="V126" s="209">
        <v>0</v>
      </c>
      <c r="W126" s="209">
        <v>0</v>
      </c>
      <c r="X126" s="209">
        <v>0</v>
      </c>
      <c r="Y126" s="209">
        <v>0</v>
      </c>
      <c r="Z126" s="209">
        <v>0</v>
      </c>
      <c r="AA126" s="178">
        <f t="shared" si="2"/>
        <v>0</v>
      </c>
    </row>
    <row r="127" spans="1:27" ht="15.75" thickBot="1" x14ac:dyDescent="0.3">
      <c r="A127" s="228" t="str">
        <f t="shared" si="3"/>
        <v>143022</v>
      </c>
      <c r="B127" s="240" t="s">
        <v>272</v>
      </c>
      <c r="C127" s="188" t="s">
        <v>273</v>
      </c>
      <c r="D127" s="210" t="s">
        <v>5</v>
      </c>
      <c r="E127" s="208">
        <v>-340.91</v>
      </c>
      <c r="F127" s="208">
        <v>-236.83</v>
      </c>
      <c r="G127" s="208">
        <v>193.52</v>
      </c>
      <c r="H127" s="208">
        <v>-99.27</v>
      </c>
      <c r="I127" s="208">
        <v>277.32</v>
      </c>
      <c r="J127" s="208">
        <v>4301.7</v>
      </c>
      <c r="K127" s="208">
        <v>1226.1300000000001</v>
      </c>
      <c r="L127" s="208">
        <v>365.6</v>
      </c>
      <c r="M127" s="208">
        <v>2140.6999999999998</v>
      </c>
      <c r="N127" s="208">
        <v>2140.6999999999998</v>
      </c>
      <c r="O127" s="208">
        <v>1658.11</v>
      </c>
      <c r="P127" s="208">
        <v>1335.96</v>
      </c>
      <c r="Q127" s="208">
        <v>-177.33</v>
      </c>
      <c r="R127" s="208">
        <v>641.51</v>
      </c>
      <c r="S127" s="208">
        <v>1181.6199999999999</v>
      </c>
      <c r="T127" s="208">
        <v>96.06</v>
      </c>
      <c r="U127" s="208">
        <v>670.62</v>
      </c>
      <c r="V127" s="208">
        <v>-123.3</v>
      </c>
      <c r="W127" s="208">
        <v>124.81</v>
      </c>
      <c r="X127" s="208">
        <v>272.43</v>
      </c>
      <c r="Y127" s="208">
        <v>1395.58</v>
      </c>
      <c r="Z127" s="208">
        <v>571.54999999999995</v>
      </c>
      <c r="AA127" s="178">
        <f t="shared" si="2"/>
        <v>571.54999999999995</v>
      </c>
    </row>
    <row r="128" spans="1:27" ht="15.75" thickBot="1" x14ac:dyDescent="0.3">
      <c r="A128" s="228" t="str">
        <f t="shared" si="3"/>
        <v>143025</v>
      </c>
      <c r="B128" s="240" t="s">
        <v>275</v>
      </c>
      <c r="C128" s="188" t="s">
        <v>276</v>
      </c>
      <c r="D128" s="210" t="s">
        <v>5</v>
      </c>
      <c r="E128" s="209">
        <v>2485568</v>
      </c>
      <c r="F128" s="209">
        <v>2485568</v>
      </c>
      <c r="G128" s="209">
        <v>0</v>
      </c>
      <c r="H128" s="209">
        <v>0</v>
      </c>
      <c r="I128" s="209">
        <v>66427</v>
      </c>
      <c r="J128" s="209">
        <v>66427</v>
      </c>
      <c r="K128" s="209">
        <v>66427</v>
      </c>
      <c r="L128" s="209">
        <v>66427</v>
      </c>
      <c r="M128" s="209">
        <v>0</v>
      </c>
      <c r="N128" s="209">
        <v>0</v>
      </c>
      <c r="O128" s="209">
        <v>0</v>
      </c>
      <c r="P128" s="209">
        <v>0</v>
      </c>
      <c r="Q128" s="209">
        <v>63222.16</v>
      </c>
      <c r="R128" s="209">
        <v>63222.16</v>
      </c>
      <c r="S128" s="209">
        <v>63222.16</v>
      </c>
      <c r="T128" s="209">
        <v>1526669.16</v>
      </c>
      <c r="U128" s="209">
        <v>1526669.16</v>
      </c>
      <c r="V128" s="209">
        <v>1544730</v>
      </c>
      <c r="W128" s="209">
        <v>1619083</v>
      </c>
      <c r="X128" s="209">
        <v>1483863</v>
      </c>
      <c r="Y128" s="209">
        <v>1483863</v>
      </c>
      <c r="Z128" s="209">
        <v>1483863</v>
      </c>
      <c r="AA128" s="178">
        <f t="shared" si="2"/>
        <v>1483863</v>
      </c>
    </row>
    <row r="129" spans="1:27" ht="15.75" thickBot="1" x14ac:dyDescent="0.3">
      <c r="A129" s="228" t="str">
        <f t="shared" si="3"/>
        <v>143026</v>
      </c>
      <c r="B129" s="240" t="s">
        <v>278</v>
      </c>
      <c r="C129" s="188" t="s">
        <v>279</v>
      </c>
      <c r="D129" s="210" t="s">
        <v>5</v>
      </c>
      <c r="E129" s="208">
        <v>0</v>
      </c>
      <c r="F129" s="208">
        <v>0</v>
      </c>
      <c r="G129" s="208">
        <v>0</v>
      </c>
      <c r="H129" s="208">
        <v>0</v>
      </c>
      <c r="I129" s="208">
        <v>0</v>
      </c>
      <c r="J129" s="208">
        <v>0</v>
      </c>
      <c r="K129" s="208">
        <v>0</v>
      </c>
      <c r="L129" s="208">
        <v>0</v>
      </c>
      <c r="M129" s="208">
        <v>0</v>
      </c>
      <c r="N129" s="208">
        <v>0</v>
      </c>
      <c r="O129" s="208">
        <v>0</v>
      </c>
      <c r="P129" s="208">
        <v>0</v>
      </c>
      <c r="Q129" s="208">
        <v>0</v>
      </c>
      <c r="R129" s="208">
        <v>0</v>
      </c>
      <c r="S129" s="208">
        <v>0</v>
      </c>
      <c r="T129" s="208">
        <v>0</v>
      </c>
      <c r="U129" s="208">
        <v>0</v>
      </c>
      <c r="V129" s="208">
        <v>0</v>
      </c>
      <c r="W129" s="208">
        <v>0</v>
      </c>
      <c r="X129" s="208">
        <v>0</v>
      </c>
      <c r="Y129" s="208">
        <v>0</v>
      </c>
      <c r="Z129" s="208">
        <v>0</v>
      </c>
      <c r="AA129" s="178">
        <f t="shared" si="2"/>
        <v>0</v>
      </c>
    </row>
    <row r="130" spans="1:27" ht="15.75" thickBot="1" x14ac:dyDescent="0.3">
      <c r="A130" s="228" t="str">
        <f t="shared" si="3"/>
        <v>143028</v>
      </c>
      <c r="B130" s="240" t="s">
        <v>281</v>
      </c>
      <c r="C130" s="188" t="s">
        <v>282</v>
      </c>
      <c r="D130" s="210" t="s">
        <v>5</v>
      </c>
      <c r="E130" s="209">
        <v>116418.62</v>
      </c>
      <c r="F130" s="209">
        <v>122697.06</v>
      </c>
      <c r="G130" s="209">
        <v>133229.1</v>
      </c>
      <c r="H130" s="209">
        <v>139434.75</v>
      </c>
      <c r="I130" s="209">
        <v>93817.7</v>
      </c>
      <c r="J130" s="209">
        <v>103391.62</v>
      </c>
      <c r="K130" s="209">
        <v>109777.72</v>
      </c>
      <c r="L130" s="209">
        <v>113484.31</v>
      </c>
      <c r="M130" s="209">
        <v>116123.26</v>
      </c>
      <c r="N130" s="209">
        <v>116123.26</v>
      </c>
      <c r="O130" s="209">
        <v>116744.35</v>
      </c>
      <c r="P130" s="209">
        <v>120032.47</v>
      </c>
      <c r="Q130" s="209">
        <v>130221.05</v>
      </c>
      <c r="R130" s="209">
        <v>130414.05</v>
      </c>
      <c r="S130" s="209">
        <v>131914.53</v>
      </c>
      <c r="T130" s="209">
        <v>140873.34</v>
      </c>
      <c r="U130" s="209">
        <v>158871.65</v>
      </c>
      <c r="V130" s="209">
        <v>174739.72</v>
      </c>
      <c r="W130" s="209">
        <v>189999.25</v>
      </c>
      <c r="X130" s="209">
        <v>197435.4</v>
      </c>
      <c r="Y130" s="209">
        <v>214717.82</v>
      </c>
      <c r="Z130" s="209">
        <v>226323.06</v>
      </c>
      <c r="AA130" s="178">
        <f t="shared" si="2"/>
        <v>226323.06</v>
      </c>
    </row>
    <row r="131" spans="1:27" ht="15.75" thickBot="1" x14ac:dyDescent="0.3">
      <c r="A131" s="228" t="str">
        <f t="shared" si="3"/>
        <v>143029</v>
      </c>
      <c r="B131" s="240" t="s">
        <v>284</v>
      </c>
      <c r="C131" s="188" t="s">
        <v>285</v>
      </c>
      <c r="D131" s="210" t="s">
        <v>5</v>
      </c>
      <c r="E131" s="208">
        <v>48164.71</v>
      </c>
      <c r="F131" s="208">
        <v>52489.58</v>
      </c>
      <c r="G131" s="208">
        <v>86458.37</v>
      </c>
      <c r="H131" s="208">
        <v>92491.19</v>
      </c>
      <c r="I131" s="208">
        <v>100193.53</v>
      </c>
      <c r="J131" s="208">
        <v>104095.09</v>
      </c>
      <c r="K131" s="208">
        <v>107996.65</v>
      </c>
      <c r="L131" s="208">
        <v>111898.21</v>
      </c>
      <c r="M131" s="208">
        <v>115975.08</v>
      </c>
      <c r="N131" s="208">
        <v>115975.08</v>
      </c>
      <c r="O131" s="208">
        <v>124805.37</v>
      </c>
      <c r="P131" s="208">
        <v>128433.56</v>
      </c>
      <c r="Q131" s="208">
        <v>132485.12</v>
      </c>
      <c r="R131" s="208">
        <v>16715.669999999998</v>
      </c>
      <c r="S131" s="208">
        <v>20617.23</v>
      </c>
      <c r="T131" s="208">
        <v>24631.29</v>
      </c>
      <c r="U131" s="208">
        <v>29525.06</v>
      </c>
      <c r="V131" s="208">
        <v>34615.97</v>
      </c>
      <c r="W131" s="208">
        <v>39472.300000000003</v>
      </c>
      <c r="X131" s="208">
        <v>47096.08</v>
      </c>
      <c r="Y131" s="208">
        <v>62933.11</v>
      </c>
      <c r="Z131" s="208">
        <v>70377.75</v>
      </c>
      <c r="AA131" s="178">
        <f t="shared" si="2"/>
        <v>70377.75</v>
      </c>
    </row>
    <row r="132" spans="1:27" ht="15.75" thickBot="1" x14ac:dyDescent="0.3">
      <c r="A132" s="228" t="str">
        <f t="shared" si="3"/>
        <v>143053</v>
      </c>
      <c r="B132" s="240" t="s">
        <v>287</v>
      </c>
      <c r="C132" s="188" t="s">
        <v>288</v>
      </c>
      <c r="D132" s="210" t="s">
        <v>5</v>
      </c>
      <c r="E132" s="209">
        <v>152147.72</v>
      </c>
      <c r="F132" s="209">
        <v>152147.72</v>
      </c>
      <c r="G132" s="209">
        <v>160894.76</v>
      </c>
      <c r="H132" s="209">
        <v>160894.76</v>
      </c>
      <c r="I132" s="209">
        <v>160894.76</v>
      </c>
      <c r="J132" s="209">
        <v>164252.72</v>
      </c>
      <c r="K132" s="209">
        <v>164252.72</v>
      </c>
      <c r="L132" s="209">
        <v>164252.72</v>
      </c>
      <c r="M132" s="209">
        <v>171948.06</v>
      </c>
      <c r="N132" s="209">
        <v>171948.06</v>
      </c>
      <c r="O132" s="209">
        <v>164914.23999999999</v>
      </c>
      <c r="P132" s="209">
        <v>158438.15</v>
      </c>
      <c r="Q132" s="209">
        <v>151853.62</v>
      </c>
      <c r="R132" s="209">
        <v>146344.82</v>
      </c>
      <c r="S132" s="209">
        <v>142576.98000000001</v>
      </c>
      <c r="T132" s="209">
        <v>140133.51</v>
      </c>
      <c r="U132" s="209">
        <v>139586.76999999999</v>
      </c>
      <c r="V132" s="209">
        <v>137847.9</v>
      </c>
      <c r="W132" s="209">
        <v>136321.29999999999</v>
      </c>
      <c r="X132" s="209">
        <v>134254.84</v>
      </c>
      <c r="Y132" s="209">
        <v>130470.1</v>
      </c>
      <c r="Z132" s="209">
        <v>124165.28</v>
      </c>
      <c r="AA132" s="178">
        <f t="shared" si="2"/>
        <v>124165.28</v>
      </c>
    </row>
    <row r="133" spans="1:27" ht="15.75" thickBot="1" x14ac:dyDescent="0.3">
      <c r="A133" s="228" t="str">
        <f t="shared" si="3"/>
        <v>500123</v>
      </c>
      <c r="B133" s="239" t="s">
        <v>1772</v>
      </c>
      <c r="C133" s="245">
        <v>500123</v>
      </c>
      <c r="D133" s="31"/>
      <c r="E133" s="208">
        <v>27987361.75</v>
      </c>
      <c r="F133" s="208">
        <v>16472466.93</v>
      </c>
      <c r="G133" s="208">
        <v>13995438.039999999</v>
      </c>
      <c r="H133" s="208">
        <v>13033011.720000001</v>
      </c>
      <c r="I133" s="208">
        <v>13314718.75</v>
      </c>
      <c r="J133" s="208">
        <v>16350593.859999999</v>
      </c>
      <c r="K133" s="208">
        <v>27186064.91</v>
      </c>
      <c r="L133" s="208">
        <v>47310741.469999999</v>
      </c>
      <c r="M133" s="208">
        <v>57773088.469999999</v>
      </c>
      <c r="N133" s="208">
        <v>57773088.469999999</v>
      </c>
      <c r="O133" s="208">
        <v>51384230.560000002</v>
      </c>
      <c r="P133" s="208">
        <v>52178706.700000003</v>
      </c>
      <c r="Q133" s="208">
        <v>36085423.159999996</v>
      </c>
      <c r="R133" s="208">
        <v>27392281.120000001</v>
      </c>
      <c r="S133" s="208">
        <v>19136311.02</v>
      </c>
      <c r="T133" s="208">
        <v>14729851.220000001</v>
      </c>
      <c r="U133" s="208">
        <v>11881269.470000001</v>
      </c>
      <c r="V133" s="208">
        <v>13180647.01</v>
      </c>
      <c r="W133" s="208">
        <v>17843336.079999998</v>
      </c>
      <c r="X133" s="208">
        <v>39097072.210000001</v>
      </c>
      <c r="Y133" s="208">
        <v>54085724.369999997</v>
      </c>
      <c r="Z133" s="208">
        <v>56139400.259999998</v>
      </c>
      <c r="AA133" s="178">
        <f t="shared" si="2"/>
        <v>56139400.259999998</v>
      </c>
    </row>
    <row r="134" spans="1:27" ht="15.75" thickBot="1" x14ac:dyDescent="0.3">
      <c r="A134" s="228" t="str">
        <f t="shared" si="3"/>
        <v>173001</v>
      </c>
      <c r="B134" s="240" t="s">
        <v>290</v>
      </c>
      <c r="C134" s="188" t="s">
        <v>291</v>
      </c>
      <c r="D134" s="210" t="s">
        <v>5</v>
      </c>
      <c r="E134" s="209">
        <v>27220727.859999999</v>
      </c>
      <c r="F134" s="209">
        <v>16472466.93</v>
      </c>
      <c r="G134" s="209">
        <v>13995438.039999999</v>
      </c>
      <c r="H134" s="209">
        <v>13033011.720000001</v>
      </c>
      <c r="I134" s="209">
        <v>13314718.75</v>
      </c>
      <c r="J134" s="209">
        <v>16350593.859999999</v>
      </c>
      <c r="K134" s="209">
        <v>27186064.91</v>
      </c>
      <c r="L134" s="209">
        <v>46260847.399999999</v>
      </c>
      <c r="M134" s="209">
        <v>53959019.090000004</v>
      </c>
      <c r="N134" s="209">
        <v>53959019.090000004</v>
      </c>
      <c r="O134" s="209">
        <v>50079873.420000002</v>
      </c>
      <c r="P134" s="209">
        <v>56987600.200000003</v>
      </c>
      <c r="Q134" s="209">
        <v>35191740.119999997</v>
      </c>
      <c r="R134" s="209">
        <v>25948057.699999999</v>
      </c>
      <c r="S134" s="209">
        <v>19136311.02</v>
      </c>
      <c r="T134" s="209">
        <v>14729851.220000001</v>
      </c>
      <c r="U134" s="209">
        <v>11881269.470000001</v>
      </c>
      <c r="V134" s="209">
        <v>13180647.01</v>
      </c>
      <c r="W134" s="209">
        <v>17843336.079999998</v>
      </c>
      <c r="X134" s="209">
        <v>39097072.210000001</v>
      </c>
      <c r="Y134" s="209">
        <v>54118493.75</v>
      </c>
      <c r="Z134" s="209">
        <v>54332107.280000001</v>
      </c>
      <c r="AA134" s="178">
        <f t="shared" ref="AA134:AA197" si="4">Z134</f>
        <v>54332107.280000001</v>
      </c>
    </row>
    <row r="135" spans="1:27" ht="15.75" thickBot="1" x14ac:dyDescent="0.3">
      <c r="A135" s="228" t="str">
        <f t="shared" ref="A135:A198" si="5">RIGHT(C135,6)</f>
        <v>173003</v>
      </c>
      <c r="B135" s="240" t="s">
        <v>293</v>
      </c>
      <c r="C135" s="188" t="s">
        <v>294</v>
      </c>
      <c r="D135" s="210" t="s">
        <v>5</v>
      </c>
      <c r="E135" s="208">
        <v>766633.89</v>
      </c>
      <c r="F135" s="208">
        <v>0</v>
      </c>
      <c r="G135" s="208">
        <v>0</v>
      </c>
      <c r="H135" s="208">
        <v>0</v>
      </c>
      <c r="I135" s="208">
        <v>0</v>
      </c>
      <c r="J135" s="208">
        <v>0</v>
      </c>
      <c r="K135" s="208">
        <v>0</v>
      </c>
      <c r="L135" s="208">
        <v>1049894.07</v>
      </c>
      <c r="M135" s="208">
        <v>3814069.38</v>
      </c>
      <c r="N135" s="208">
        <v>3814069.38</v>
      </c>
      <c r="O135" s="208">
        <v>1304357.1399999999</v>
      </c>
      <c r="P135" s="208">
        <v>-4808893.5</v>
      </c>
      <c r="Q135" s="208">
        <v>893683.04</v>
      </c>
      <c r="R135" s="208">
        <v>1444223.42</v>
      </c>
      <c r="S135" s="208">
        <v>0</v>
      </c>
      <c r="T135" s="208">
        <v>0</v>
      </c>
      <c r="U135" s="208">
        <v>0</v>
      </c>
      <c r="V135" s="208">
        <v>0</v>
      </c>
      <c r="W135" s="208">
        <v>0</v>
      </c>
      <c r="X135" s="208">
        <v>0</v>
      </c>
      <c r="Y135" s="208">
        <v>-32769.379999999997</v>
      </c>
      <c r="Z135" s="208">
        <v>1807292.98</v>
      </c>
      <c r="AA135" s="178">
        <f t="shared" si="4"/>
        <v>1807292.98</v>
      </c>
    </row>
    <row r="136" spans="1:27" ht="15.75" thickBot="1" x14ac:dyDescent="0.3">
      <c r="A136" s="228" t="str">
        <f t="shared" si="5"/>
        <v>500124</v>
      </c>
      <c r="B136" s="239" t="s">
        <v>1774</v>
      </c>
      <c r="C136" s="245">
        <v>500124</v>
      </c>
      <c r="D136" s="31"/>
      <c r="E136" s="209">
        <v>-1127239.31</v>
      </c>
      <c r="F136" s="209">
        <v>-983599.1</v>
      </c>
      <c r="G136" s="209">
        <v>-656728.64</v>
      </c>
      <c r="H136" s="209">
        <v>-496735.48</v>
      </c>
      <c r="I136" s="209">
        <v>-370420.86</v>
      </c>
      <c r="J136" s="209">
        <v>-392211.54</v>
      </c>
      <c r="K136" s="209">
        <v>-505999.78</v>
      </c>
      <c r="L136" s="209">
        <v>-628648.48</v>
      </c>
      <c r="M136" s="209">
        <v>-975366.69</v>
      </c>
      <c r="N136" s="209">
        <v>-975366.69</v>
      </c>
      <c r="O136" s="209">
        <v>-1082030.23</v>
      </c>
      <c r="P136" s="209">
        <v>-1197676.8400000001</v>
      </c>
      <c r="Q136" s="209">
        <v>-1299985.6499999999</v>
      </c>
      <c r="R136" s="209">
        <v>-1272810.1000000001</v>
      </c>
      <c r="S136" s="209">
        <v>-1162668.76</v>
      </c>
      <c r="T136" s="209">
        <v>-812451.34</v>
      </c>
      <c r="U136" s="209">
        <v>-318126.48</v>
      </c>
      <c r="V136" s="209">
        <v>-181708.09</v>
      </c>
      <c r="W136" s="209">
        <v>-178367.38</v>
      </c>
      <c r="X136" s="209">
        <v>-322610.90999999997</v>
      </c>
      <c r="Y136" s="209">
        <v>-436264.21</v>
      </c>
      <c r="Z136" s="209">
        <v>-671593.94</v>
      </c>
      <c r="AA136" s="178">
        <f t="shared" si="4"/>
        <v>-671593.94</v>
      </c>
    </row>
    <row r="137" spans="1:27" ht="15.75" thickBot="1" x14ac:dyDescent="0.3">
      <c r="A137" s="228" t="str">
        <f t="shared" si="5"/>
        <v>144011</v>
      </c>
      <c r="B137" s="240" t="s">
        <v>296</v>
      </c>
      <c r="C137" s="188" t="s">
        <v>297</v>
      </c>
      <c r="D137" s="210" t="s">
        <v>5</v>
      </c>
      <c r="E137" s="208">
        <v>-760680.38</v>
      </c>
      <c r="F137" s="208">
        <v>-647578.79</v>
      </c>
      <c r="G137" s="208">
        <v>-329068.58</v>
      </c>
      <c r="H137" s="208">
        <v>-196134.99</v>
      </c>
      <c r="I137" s="208">
        <v>-81632.69</v>
      </c>
      <c r="J137" s="208">
        <v>-53369.98</v>
      </c>
      <c r="K137" s="208">
        <v>-160424.66</v>
      </c>
      <c r="L137" s="208">
        <v>-275129.05</v>
      </c>
      <c r="M137" s="208">
        <v>-401587.98</v>
      </c>
      <c r="N137" s="208">
        <v>-401587.98</v>
      </c>
      <c r="O137" s="208">
        <v>-522344.05</v>
      </c>
      <c r="P137" s="208">
        <v>-627274.87</v>
      </c>
      <c r="Q137" s="208">
        <v>-700569.93</v>
      </c>
      <c r="R137" s="208">
        <v>-699280.43</v>
      </c>
      <c r="S137" s="208">
        <v>-608343.52</v>
      </c>
      <c r="T137" s="208">
        <v>-314245.3</v>
      </c>
      <c r="U137" s="208">
        <v>-133004.92000000001</v>
      </c>
      <c r="V137" s="208">
        <v>-29292.83</v>
      </c>
      <c r="W137" s="208">
        <v>-28630.62</v>
      </c>
      <c r="X137" s="208">
        <v>-147872.84</v>
      </c>
      <c r="Y137" s="208">
        <v>-243293.76</v>
      </c>
      <c r="Z137" s="208">
        <v>-432046.05</v>
      </c>
      <c r="AA137" s="178">
        <f t="shared" si="4"/>
        <v>-432046.05</v>
      </c>
    </row>
    <row r="138" spans="1:27" ht="15.75" thickBot="1" x14ac:dyDescent="0.3">
      <c r="A138" s="228" t="str">
        <f t="shared" si="5"/>
        <v>144012</v>
      </c>
      <c r="B138" s="240" t="s">
        <v>299</v>
      </c>
      <c r="C138" s="188" t="s">
        <v>300</v>
      </c>
      <c r="D138" s="210" t="s">
        <v>5</v>
      </c>
      <c r="E138" s="209">
        <v>-36354.44</v>
      </c>
      <c r="F138" s="209">
        <v>-15163.51</v>
      </c>
      <c r="G138" s="209">
        <v>-41279.69</v>
      </c>
      <c r="H138" s="209">
        <v>-35217.56</v>
      </c>
      <c r="I138" s="209">
        <v>-25718.9</v>
      </c>
      <c r="J138" s="209">
        <v>-14314.7</v>
      </c>
      <c r="K138" s="209">
        <v>-6103.56</v>
      </c>
      <c r="L138" s="209">
        <v>-10702.07</v>
      </c>
      <c r="M138" s="209">
        <v>-30744.49</v>
      </c>
      <c r="N138" s="209">
        <v>-30744.49</v>
      </c>
      <c r="O138" s="209">
        <v>-36174.6</v>
      </c>
      <c r="P138" s="209">
        <v>-43936.98</v>
      </c>
      <c r="Q138" s="209">
        <v>-49378.76</v>
      </c>
      <c r="R138" s="209">
        <v>-41072.58</v>
      </c>
      <c r="S138" s="209">
        <v>-34157.620000000003</v>
      </c>
      <c r="T138" s="209">
        <v>-33619.730000000003</v>
      </c>
      <c r="U138" s="209">
        <v>-10431.92</v>
      </c>
      <c r="V138" s="209">
        <v>21775.64</v>
      </c>
      <c r="W138" s="209">
        <v>-3237.94</v>
      </c>
      <c r="X138" s="209">
        <v>-11325.17</v>
      </c>
      <c r="Y138" s="209">
        <v>-22331.35</v>
      </c>
      <c r="Z138" s="209">
        <v>-56515.78</v>
      </c>
      <c r="AA138" s="178">
        <f t="shared" si="4"/>
        <v>-56515.78</v>
      </c>
    </row>
    <row r="139" spans="1:27" ht="15.75" thickBot="1" x14ac:dyDescent="0.3">
      <c r="A139" s="228" t="str">
        <f t="shared" si="5"/>
        <v>144013</v>
      </c>
      <c r="B139" s="240" t="s">
        <v>302</v>
      </c>
      <c r="C139" s="188" t="s">
        <v>303</v>
      </c>
      <c r="D139" s="210" t="s">
        <v>5</v>
      </c>
      <c r="E139" s="208">
        <v>-10488.05</v>
      </c>
      <c r="F139" s="208">
        <v>-11390.9</v>
      </c>
      <c r="G139" s="208">
        <v>-772.21</v>
      </c>
      <c r="H139" s="208">
        <v>-1598.31</v>
      </c>
      <c r="I139" s="208">
        <v>-2389.12</v>
      </c>
      <c r="J139" s="208">
        <v>-3306.44</v>
      </c>
      <c r="K139" s="208">
        <v>-4276.63</v>
      </c>
      <c r="L139" s="208">
        <v>-5305.2</v>
      </c>
      <c r="M139" s="208">
        <v>-38410.720000000001</v>
      </c>
      <c r="N139" s="208">
        <v>-38410.720000000001</v>
      </c>
      <c r="O139" s="208">
        <v>-39536.42</v>
      </c>
      <c r="P139" s="208">
        <v>-40658.01</v>
      </c>
      <c r="Q139" s="208">
        <v>-41034.92</v>
      </c>
      <c r="R139" s="208">
        <v>-32090.02</v>
      </c>
      <c r="S139" s="208">
        <v>-32996.15</v>
      </c>
      <c r="T139" s="208">
        <v>-6588.56</v>
      </c>
      <c r="U139" s="208">
        <v>-14998.06</v>
      </c>
      <c r="V139" s="208">
        <v>-15896.83</v>
      </c>
      <c r="W139" s="208">
        <v>-4070.99</v>
      </c>
      <c r="X139" s="208">
        <v>-5164.3599999999997</v>
      </c>
      <c r="Y139" s="208">
        <v>-6371.5</v>
      </c>
      <c r="Z139" s="208">
        <v>-40681.9</v>
      </c>
      <c r="AA139" s="178">
        <f t="shared" si="4"/>
        <v>-40681.9</v>
      </c>
    </row>
    <row r="140" spans="1:27" ht="15.75" thickBot="1" x14ac:dyDescent="0.3">
      <c r="A140" s="228" t="str">
        <f t="shared" si="5"/>
        <v>144014</v>
      </c>
      <c r="B140" s="240" t="s">
        <v>305</v>
      </c>
      <c r="C140" s="188" t="s">
        <v>306</v>
      </c>
      <c r="D140" s="210" t="s">
        <v>5</v>
      </c>
      <c r="E140" s="209">
        <v>-30552.3</v>
      </c>
      <c r="F140" s="209">
        <v>-31444.46</v>
      </c>
      <c r="G140" s="209">
        <v>-31941.68</v>
      </c>
      <c r="H140" s="209">
        <v>-32706.81</v>
      </c>
      <c r="I140" s="209">
        <v>-33465.269999999997</v>
      </c>
      <c r="J140" s="209">
        <v>-26356.55</v>
      </c>
      <c r="K140" s="209">
        <v>-27219.09</v>
      </c>
      <c r="L140" s="209">
        <v>-28891.31</v>
      </c>
      <c r="M140" s="209">
        <v>-30064.720000000001</v>
      </c>
      <c r="N140" s="209">
        <v>-30064.720000000001</v>
      </c>
      <c r="O140" s="209">
        <v>-31168.09</v>
      </c>
      <c r="P140" s="209">
        <v>-32619.96</v>
      </c>
      <c r="Q140" s="209">
        <v>-33899.39</v>
      </c>
      <c r="R140" s="209">
        <v>-34908.39</v>
      </c>
      <c r="S140" s="209">
        <v>-35701.360000000001</v>
      </c>
      <c r="T140" s="209">
        <v>-35959.730000000003</v>
      </c>
      <c r="U140" s="209">
        <v>-36640.36</v>
      </c>
      <c r="V140" s="209">
        <v>-37331.15</v>
      </c>
      <c r="W140" s="209">
        <v>-28050.1</v>
      </c>
      <c r="X140" s="209">
        <v>-29031.4</v>
      </c>
      <c r="Y140" s="209">
        <v>-30078.799999999999</v>
      </c>
      <c r="Z140" s="209">
        <v>-31185.14</v>
      </c>
      <c r="AA140" s="178">
        <f t="shared" si="4"/>
        <v>-31185.14</v>
      </c>
    </row>
    <row r="141" spans="1:27" ht="15.75" thickBot="1" x14ac:dyDescent="0.3">
      <c r="A141" s="228" t="str">
        <f t="shared" si="5"/>
        <v>144020</v>
      </c>
      <c r="B141" s="240" t="s">
        <v>308</v>
      </c>
      <c r="C141" s="188" t="s">
        <v>309</v>
      </c>
      <c r="D141" s="210" t="s">
        <v>5</v>
      </c>
      <c r="E141" s="208">
        <v>-33359.83</v>
      </c>
      <c r="F141" s="208">
        <v>-20187.830000000002</v>
      </c>
      <c r="G141" s="208">
        <v>-17151.830000000002</v>
      </c>
      <c r="H141" s="208">
        <v>-15972.83</v>
      </c>
      <c r="I141" s="208">
        <v>-16317.83</v>
      </c>
      <c r="J141" s="208">
        <v>-20037.830000000002</v>
      </c>
      <c r="K141" s="208">
        <v>-33316.83</v>
      </c>
      <c r="L141" s="208">
        <v>-49436.83</v>
      </c>
      <c r="M141" s="208">
        <v>-57662.83</v>
      </c>
      <c r="N141" s="208">
        <v>-57662.83</v>
      </c>
      <c r="O141" s="208">
        <v>-53517.83</v>
      </c>
      <c r="P141" s="208">
        <v>-60899.83</v>
      </c>
      <c r="Q141" s="208">
        <v>-37607.83</v>
      </c>
      <c r="R141" s="208">
        <v>-27729.83</v>
      </c>
      <c r="S141" s="208">
        <v>-20450.830000000002</v>
      </c>
      <c r="T141" s="208">
        <v>-15741.83</v>
      </c>
      <c r="U141" s="208">
        <v>-12697.83</v>
      </c>
      <c r="V141" s="208">
        <v>-14086.83</v>
      </c>
      <c r="W141" s="208">
        <v>-19069.830000000002</v>
      </c>
      <c r="X141" s="208">
        <v>-41781.83</v>
      </c>
      <c r="Y141" s="208">
        <v>-55711.83</v>
      </c>
      <c r="Z141" s="208">
        <v>-55931.83</v>
      </c>
      <c r="AA141" s="178">
        <f t="shared" si="4"/>
        <v>-55931.83</v>
      </c>
    </row>
    <row r="142" spans="1:27" ht="15.75" thickBot="1" x14ac:dyDescent="0.3">
      <c r="A142" s="228" t="str">
        <f t="shared" si="5"/>
        <v>144021</v>
      </c>
      <c r="B142" s="240" t="s">
        <v>308</v>
      </c>
      <c r="C142" s="188" t="s">
        <v>311</v>
      </c>
      <c r="D142" s="210" t="s">
        <v>5</v>
      </c>
      <c r="E142" s="209">
        <v>-958.29</v>
      </c>
      <c r="F142" s="209">
        <v>0</v>
      </c>
      <c r="G142" s="209">
        <v>0</v>
      </c>
      <c r="H142" s="209">
        <v>0</v>
      </c>
      <c r="I142" s="209">
        <v>0</v>
      </c>
      <c r="J142" s="209">
        <v>0</v>
      </c>
      <c r="K142" s="209">
        <v>0</v>
      </c>
      <c r="L142" s="209">
        <v>-1144.3800000000001</v>
      </c>
      <c r="M142" s="209">
        <v>-4157.33</v>
      </c>
      <c r="N142" s="209">
        <v>-4157.33</v>
      </c>
      <c r="O142" s="209">
        <v>-1421.74</v>
      </c>
      <c r="P142" s="209">
        <v>5241.7</v>
      </c>
      <c r="Q142" s="209">
        <v>-974.11</v>
      </c>
      <c r="R142" s="209">
        <v>-1574.2</v>
      </c>
      <c r="S142" s="209">
        <v>0</v>
      </c>
      <c r="T142" s="209">
        <v>0</v>
      </c>
      <c r="U142" s="209">
        <v>0</v>
      </c>
      <c r="V142" s="209">
        <v>0</v>
      </c>
      <c r="W142" s="209">
        <v>0</v>
      </c>
      <c r="X142" s="209">
        <v>0</v>
      </c>
      <c r="Y142" s="209">
        <v>34.409999999999997</v>
      </c>
      <c r="Z142" s="209">
        <v>-1897.66</v>
      </c>
      <c r="AA142" s="178">
        <f t="shared" si="4"/>
        <v>-1897.66</v>
      </c>
    </row>
    <row r="143" spans="1:27" ht="15.75" thickBot="1" x14ac:dyDescent="0.3">
      <c r="A143" s="228" t="str">
        <f t="shared" si="5"/>
        <v>144025</v>
      </c>
      <c r="B143" s="240" t="s">
        <v>313</v>
      </c>
      <c r="C143" s="188" t="s">
        <v>314</v>
      </c>
      <c r="D143" s="210" t="s">
        <v>5</v>
      </c>
      <c r="E143" s="208">
        <v>-254846.02</v>
      </c>
      <c r="F143" s="208">
        <v>-257833.61</v>
      </c>
      <c r="G143" s="208">
        <v>-236514.65</v>
      </c>
      <c r="H143" s="208">
        <v>-215104.98</v>
      </c>
      <c r="I143" s="208">
        <v>-210897.05</v>
      </c>
      <c r="J143" s="208">
        <v>-274826.03999999998</v>
      </c>
      <c r="K143" s="208">
        <v>-274659.01</v>
      </c>
      <c r="L143" s="208">
        <v>-258039.64</v>
      </c>
      <c r="M143" s="208">
        <v>-412738.62</v>
      </c>
      <c r="N143" s="208">
        <v>-412738.62</v>
      </c>
      <c r="O143" s="208">
        <v>-397867.5</v>
      </c>
      <c r="P143" s="208">
        <v>-397528.89</v>
      </c>
      <c r="Q143" s="208">
        <v>-436520.71</v>
      </c>
      <c r="R143" s="208">
        <v>-436154.65</v>
      </c>
      <c r="S143" s="208">
        <v>-431019.28</v>
      </c>
      <c r="T143" s="208">
        <v>-406296.19</v>
      </c>
      <c r="U143" s="208">
        <v>-110353.39</v>
      </c>
      <c r="V143" s="208">
        <v>-106876.09</v>
      </c>
      <c r="W143" s="208">
        <v>-95307.9</v>
      </c>
      <c r="X143" s="208">
        <v>-87435.31</v>
      </c>
      <c r="Y143" s="208">
        <v>-78511.38</v>
      </c>
      <c r="Z143" s="208">
        <v>-53335.58</v>
      </c>
      <c r="AA143" s="178">
        <f t="shared" si="4"/>
        <v>-53335.58</v>
      </c>
    </row>
    <row r="144" spans="1:27" ht="15.75" thickBot="1" x14ac:dyDescent="0.3">
      <c r="A144" s="228" t="str">
        <f t="shared" si="5"/>
        <v>500125</v>
      </c>
      <c r="B144" s="239" t="s">
        <v>1776</v>
      </c>
      <c r="C144" s="245">
        <v>500125</v>
      </c>
      <c r="D144" s="31"/>
      <c r="E144" s="209">
        <v>19734654</v>
      </c>
      <c r="F144" s="209">
        <v>19734654</v>
      </c>
      <c r="G144" s="209">
        <v>41091952.270000003</v>
      </c>
      <c r="H144" s="209">
        <v>13961654</v>
      </c>
      <c r="I144" s="209">
        <v>13961654</v>
      </c>
      <c r="J144" s="209">
        <v>41240507.700000003</v>
      </c>
      <c r="K144" s="209">
        <v>11045654</v>
      </c>
      <c r="L144" s="209">
        <v>11045654</v>
      </c>
      <c r="M144" s="209">
        <v>41930259.689999998</v>
      </c>
      <c r="N144" s="209">
        <v>41930259.689999998</v>
      </c>
      <c r="O144" s="209">
        <v>14598654</v>
      </c>
      <c r="P144" s="209">
        <v>14598654</v>
      </c>
      <c r="Q144" s="209">
        <v>46317414.200000003</v>
      </c>
      <c r="R144" s="209">
        <v>12184485</v>
      </c>
      <c r="S144" s="209">
        <v>10060874.91</v>
      </c>
      <c r="T144" s="209">
        <v>46687905.780000001</v>
      </c>
      <c r="U144" s="209">
        <v>11534261.91</v>
      </c>
      <c r="V144" s="209">
        <v>11601471.91</v>
      </c>
      <c r="W144" s="209">
        <v>47996259.039999999</v>
      </c>
      <c r="X144" s="209">
        <v>11723504.91</v>
      </c>
      <c r="Y144" s="209">
        <v>11968236.91</v>
      </c>
      <c r="Z144" s="209">
        <v>41929117.539999999</v>
      </c>
      <c r="AA144" s="178">
        <f t="shared" si="4"/>
        <v>41929117.539999999</v>
      </c>
    </row>
    <row r="145" spans="1:28" ht="15.75" thickBot="1" x14ac:dyDescent="0.3">
      <c r="A145" s="228" t="str">
        <f t="shared" si="5"/>
        <v>500198</v>
      </c>
      <c r="B145" s="240" t="s">
        <v>1778</v>
      </c>
      <c r="C145" s="245">
        <v>500198</v>
      </c>
      <c r="D145" s="31"/>
      <c r="E145" s="208">
        <v>2217654</v>
      </c>
      <c r="F145" s="208">
        <v>2217654</v>
      </c>
      <c r="G145" s="208">
        <v>29347952.27</v>
      </c>
      <c r="H145" s="208">
        <v>2217654</v>
      </c>
      <c r="I145" s="208">
        <v>2217654</v>
      </c>
      <c r="J145" s="208">
        <v>32412507.699999999</v>
      </c>
      <c r="K145" s="208">
        <v>2217654</v>
      </c>
      <c r="L145" s="208">
        <v>2217654</v>
      </c>
      <c r="M145" s="208">
        <v>29549259.690000001</v>
      </c>
      <c r="N145" s="208">
        <v>29549259.690000001</v>
      </c>
      <c r="O145" s="208">
        <v>2217654</v>
      </c>
      <c r="P145" s="208">
        <v>2217654</v>
      </c>
      <c r="Q145" s="208">
        <v>36341355.200000003</v>
      </c>
      <c r="R145" s="208">
        <v>2208426</v>
      </c>
      <c r="S145" s="208">
        <v>2208426</v>
      </c>
      <c r="T145" s="208">
        <v>37429664.869999997</v>
      </c>
      <c r="U145" s="208">
        <v>2208426</v>
      </c>
      <c r="V145" s="208">
        <v>2208426</v>
      </c>
      <c r="W145" s="208">
        <v>38625244.130000003</v>
      </c>
      <c r="X145" s="208">
        <v>2208426</v>
      </c>
      <c r="Y145" s="208">
        <v>2208426</v>
      </c>
      <c r="Z145" s="208">
        <v>33989939.630000003</v>
      </c>
      <c r="AA145" s="178">
        <f t="shared" si="4"/>
        <v>33989939.630000003</v>
      </c>
    </row>
    <row r="146" spans="1:28" ht="15.75" thickBot="1" x14ac:dyDescent="0.3">
      <c r="A146" s="228" t="str">
        <f t="shared" si="5"/>
        <v>182301</v>
      </c>
      <c r="B146" s="189" t="s">
        <v>316</v>
      </c>
      <c r="C146" s="188" t="s">
        <v>317</v>
      </c>
      <c r="D146" s="210" t="s">
        <v>5</v>
      </c>
      <c r="E146" s="209">
        <v>0</v>
      </c>
      <c r="F146" s="209">
        <v>0</v>
      </c>
      <c r="G146" s="209">
        <v>21536748.129999999</v>
      </c>
      <c r="H146" s="209">
        <v>0</v>
      </c>
      <c r="I146" s="209">
        <v>0</v>
      </c>
      <c r="J146" s="209">
        <v>24562020.989999998</v>
      </c>
      <c r="K146" s="209">
        <v>0</v>
      </c>
      <c r="L146" s="209">
        <v>0</v>
      </c>
      <c r="M146" s="209">
        <v>21730759.640000001</v>
      </c>
      <c r="N146" s="209">
        <v>21730759.640000001</v>
      </c>
      <c r="O146" s="209">
        <v>0</v>
      </c>
      <c r="P146" s="209">
        <v>0</v>
      </c>
      <c r="Q146" s="209">
        <v>29043128.09</v>
      </c>
      <c r="R146" s="209">
        <v>0</v>
      </c>
      <c r="S146" s="209">
        <v>0</v>
      </c>
      <c r="T146" s="209">
        <v>30132282.52</v>
      </c>
      <c r="U146" s="209">
        <v>0</v>
      </c>
      <c r="V146" s="209">
        <v>0</v>
      </c>
      <c r="W146" s="209">
        <v>31316549.469999999</v>
      </c>
      <c r="X146" s="209">
        <v>0</v>
      </c>
      <c r="Y146" s="209">
        <v>0</v>
      </c>
      <c r="Z146" s="209">
        <v>27019410.129999999</v>
      </c>
      <c r="AA146" s="178">
        <f t="shared" si="4"/>
        <v>27019410.129999999</v>
      </c>
    </row>
    <row r="147" spans="1:28" ht="15.75" thickBot="1" x14ac:dyDescent="0.3">
      <c r="A147" s="228" t="str">
        <f t="shared" si="5"/>
        <v>182302</v>
      </c>
      <c r="B147" s="189" t="s">
        <v>319</v>
      </c>
      <c r="C147" s="188" t="s">
        <v>320</v>
      </c>
      <c r="D147" s="210" t="s">
        <v>5</v>
      </c>
      <c r="E147" s="208">
        <v>2217654</v>
      </c>
      <c r="F147" s="208">
        <v>2217654</v>
      </c>
      <c r="G147" s="208">
        <v>2217654</v>
      </c>
      <c r="H147" s="208">
        <v>2217654</v>
      </c>
      <c r="I147" s="208">
        <v>2217654</v>
      </c>
      <c r="J147" s="208">
        <v>2217654</v>
      </c>
      <c r="K147" s="208">
        <v>2217654</v>
      </c>
      <c r="L147" s="208">
        <v>2217654</v>
      </c>
      <c r="M147" s="208">
        <v>2217654</v>
      </c>
      <c r="N147" s="208">
        <v>2217654</v>
      </c>
      <c r="O147" s="208">
        <v>2217654</v>
      </c>
      <c r="P147" s="208">
        <v>2217654</v>
      </c>
      <c r="Q147" s="208">
        <v>2208426</v>
      </c>
      <c r="R147" s="208">
        <v>2208426</v>
      </c>
      <c r="S147" s="208">
        <v>2208426</v>
      </c>
      <c r="T147" s="208">
        <v>2208426</v>
      </c>
      <c r="U147" s="208">
        <v>2208426</v>
      </c>
      <c r="V147" s="208">
        <v>2208426</v>
      </c>
      <c r="W147" s="208">
        <v>2208426</v>
      </c>
      <c r="X147" s="208">
        <v>2208426</v>
      </c>
      <c r="Y147" s="208">
        <v>2208426</v>
      </c>
      <c r="Z147" s="208">
        <v>2208426</v>
      </c>
      <c r="AA147" s="178">
        <f t="shared" si="4"/>
        <v>2208426</v>
      </c>
    </row>
    <row r="148" spans="1:28" ht="15.75" thickBot="1" x14ac:dyDescent="0.3">
      <c r="A148" s="228" t="str">
        <f t="shared" si="5"/>
        <v>182303</v>
      </c>
      <c r="B148" s="189" t="s">
        <v>322</v>
      </c>
      <c r="C148" s="188" t="s">
        <v>323</v>
      </c>
      <c r="D148" s="210" t="s">
        <v>5</v>
      </c>
      <c r="E148" s="209">
        <v>0</v>
      </c>
      <c r="F148" s="209">
        <v>0</v>
      </c>
      <c r="G148" s="209">
        <v>5593550.1399999997</v>
      </c>
      <c r="H148" s="209">
        <v>0</v>
      </c>
      <c r="I148" s="209">
        <v>0</v>
      </c>
      <c r="J148" s="209">
        <v>5632832.71</v>
      </c>
      <c r="K148" s="209">
        <v>0</v>
      </c>
      <c r="L148" s="209">
        <v>0</v>
      </c>
      <c r="M148" s="209">
        <v>5600846.0499999998</v>
      </c>
      <c r="N148" s="209">
        <v>5600846.0499999998</v>
      </c>
      <c r="O148" s="209">
        <v>0</v>
      </c>
      <c r="P148" s="209">
        <v>0</v>
      </c>
      <c r="Q148" s="209">
        <v>5089801.1100000003</v>
      </c>
      <c r="R148" s="209">
        <v>0</v>
      </c>
      <c r="S148" s="209">
        <v>0</v>
      </c>
      <c r="T148" s="209">
        <v>5088956.3499999996</v>
      </c>
      <c r="U148" s="209">
        <v>0</v>
      </c>
      <c r="V148" s="209">
        <v>0</v>
      </c>
      <c r="W148" s="209">
        <v>5100268.66</v>
      </c>
      <c r="X148" s="209">
        <v>0</v>
      </c>
      <c r="Y148" s="209">
        <v>0</v>
      </c>
      <c r="Z148" s="209">
        <v>4762103.5</v>
      </c>
      <c r="AA148" s="178">
        <f t="shared" si="4"/>
        <v>4762103.5</v>
      </c>
      <c r="AB148" s="60"/>
    </row>
    <row r="149" spans="1:28" s="32" customFormat="1" ht="15.75" thickBot="1" x14ac:dyDescent="0.3">
      <c r="A149" s="228" t="str">
        <f t="shared" si="5"/>
        <v>500129</v>
      </c>
      <c r="B149" s="240" t="s">
        <v>3488</v>
      </c>
      <c r="C149" s="245">
        <v>500129</v>
      </c>
      <c r="D149" s="31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>
        <v>0</v>
      </c>
      <c r="O149" s="208">
        <v>0</v>
      </c>
      <c r="P149" s="208">
        <v>0</v>
      </c>
      <c r="Q149" s="208">
        <v>7131059</v>
      </c>
      <c r="R149" s="208">
        <v>7131059</v>
      </c>
      <c r="S149" s="208">
        <v>5007448.91</v>
      </c>
      <c r="T149" s="208">
        <v>5009240.91</v>
      </c>
      <c r="U149" s="208">
        <v>5076835.91</v>
      </c>
      <c r="V149" s="208">
        <v>5144045.91</v>
      </c>
      <c r="W149" s="208">
        <v>5215014.91</v>
      </c>
      <c r="X149" s="208">
        <v>5359078.91</v>
      </c>
      <c r="Y149" s="208">
        <v>5603810.9100000001</v>
      </c>
      <c r="Z149" s="208">
        <v>5939382.9100000001</v>
      </c>
      <c r="AA149" s="178">
        <f t="shared" si="4"/>
        <v>5939382.9100000001</v>
      </c>
      <c r="AB149" s="60"/>
    </row>
    <row r="150" spans="1:28" ht="15.75" thickBot="1" x14ac:dyDescent="0.3">
      <c r="A150" s="228" t="str">
        <f t="shared" si="5"/>
        <v>182300</v>
      </c>
      <c r="B150" s="189" t="s">
        <v>3490</v>
      </c>
      <c r="C150" s="188" t="s">
        <v>3491</v>
      </c>
      <c r="D150" s="210" t="s">
        <v>5</v>
      </c>
      <c r="E150" s="209"/>
      <c r="F150" s="209"/>
      <c r="G150" s="209"/>
      <c r="H150" s="209"/>
      <c r="I150" s="209"/>
      <c r="J150" s="209"/>
      <c r="K150" s="209"/>
      <c r="L150" s="209"/>
      <c r="M150" s="209"/>
      <c r="N150" s="209">
        <v>0</v>
      </c>
      <c r="O150" s="209">
        <v>0</v>
      </c>
      <c r="P150" s="209">
        <v>0</v>
      </c>
      <c r="Q150" s="209">
        <v>7131059</v>
      </c>
      <c r="R150" s="209">
        <v>7131059</v>
      </c>
      <c r="S150" s="209">
        <v>7131059</v>
      </c>
      <c r="T150" s="209">
        <v>7131059</v>
      </c>
      <c r="U150" s="209">
        <v>7131059</v>
      </c>
      <c r="V150" s="209">
        <v>7131059</v>
      </c>
      <c r="W150" s="209">
        <v>7131059</v>
      </c>
      <c r="X150" s="209">
        <v>7131059</v>
      </c>
      <c r="Y150" s="209">
        <v>7131059</v>
      </c>
      <c r="Z150" s="209">
        <v>7131059</v>
      </c>
      <c r="AA150" s="178">
        <f t="shared" si="4"/>
        <v>7131059</v>
      </c>
      <c r="AB150" s="60"/>
    </row>
    <row r="151" spans="1:28" ht="15.75" thickBot="1" x14ac:dyDescent="0.3">
      <c r="A151" s="228" t="str">
        <f t="shared" si="5"/>
        <v>182305</v>
      </c>
      <c r="B151" s="189" t="s">
        <v>3608</v>
      </c>
      <c r="C151" s="188" t="s">
        <v>3609</v>
      </c>
      <c r="D151" s="210" t="s">
        <v>5</v>
      </c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>
        <v>0</v>
      </c>
      <c r="S151" s="208">
        <v>-2123610.09</v>
      </c>
      <c r="T151" s="208">
        <v>-2121818.09</v>
      </c>
      <c r="U151" s="208">
        <v>-2054223.09</v>
      </c>
      <c r="V151" s="208">
        <v>-1987013.09</v>
      </c>
      <c r="W151" s="208">
        <v>-1916044.09</v>
      </c>
      <c r="X151" s="208">
        <v>-1771980.09</v>
      </c>
      <c r="Y151" s="208">
        <v>-1527248.09</v>
      </c>
      <c r="Z151" s="208">
        <v>-1191676.0900000001</v>
      </c>
      <c r="AA151" s="178">
        <f t="shared" si="4"/>
        <v>-1191676.0900000001</v>
      </c>
      <c r="AB151" s="60"/>
    </row>
    <row r="152" spans="1:28" ht="15.75" thickBot="1" x14ac:dyDescent="0.3">
      <c r="A152" s="228" t="str">
        <f t="shared" si="5"/>
        <v>500130</v>
      </c>
      <c r="B152" s="240" t="s">
        <v>1780</v>
      </c>
      <c r="C152" s="245">
        <v>500130</v>
      </c>
      <c r="D152" s="31"/>
      <c r="E152" s="209">
        <v>17517000</v>
      </c>
      <c r="F152" s="209">
        <v>17517000</v>
      </c>
      <c r="G152" s="209">
        <v>11744000</v>
      </c>
      <c r="H152" s="209">
        <v>11744000</v>
      </c>
      <c r="I152" s="209">
        <v>11744000</v>
      </c>
      <c r="J152" s="209">
        <v>8828000</v>
      </c>
      <c r="K152" s="209">
        <v>8828000</v>
      </c>
      <c r="L152" s="209">
        <v>8828000</v>
      </c>
      <c r="M152" s="209">
        <v>12381000</v>
      </c>
      <c r="N152" s="209">
        <v>12381000</v>
      </c>
      <c r="O152" s="209">
        <v>12381000</v>
      </c>
      <c r="P152" s="209">
        <v>12381000</v>
      </c>
      <c r="Q152" s="209">
        <v>2845000</v>
      </c>
      <c r="R152" s="209">
        <v>2845000</v>
      </c>
      <c r="S152" s="209">
        <v>2845000</v>
      </c>
      <c r="T152" s="209">
        <v>4249000</v>
      </c>
      <c r="U152" s="209">
        <v>4249000</v>
      </c>
      <c r="V152" s="209">
        <v>4249000</v>
      </c>
      <c r="W152" s="209">
        <v>4156000</v>
      </c>
      <c r="X152" s="209">
        <v>4156000</v>
      </c>
      <c r="Y152" s="209">
        <v>4156000</v>
      </c>
      <c r="Z152" s="209">
        <v>1999795</v>
      </c>
      <c r="AA152" s="178">
        <f t="shared" si="4"/>
        <v>1999795</v>
      </c>
      <c r="AB152" s="60"/>
    </row>
    <row r="153" spans="1:28" ht="15.75" thickBot="1" x14ac:dyDescent="0.3">
      <c r="A153" s="228" t="str">
        <f t="shared" si="5"/>
        <v>192640</v>
      </c>
      <c r="B153" s="189" t="s">
        <v>325</v>
      </c>
      <c r="C153" s="188" t="s">
        <v>326</v>
      </c>
      <c r="D153" s="210" t="s">
        <v>5</v>
      </c>
      <c r="E153" s="208">
        <v>17347000</v>
      </c>
      <c r="F153" s="208">
        <v>17347000</v>
      </c>
      <c r="G153" s="208">
        <v>11235000</v>
      </c>
      <c r="H153" s="208">
        <v>11235000</v>
      </c>
      <c r="I153" s="208">
        <v>11235000</v>
      </c>
      <c r="J153" s="208">
        <v>8262000</v>
      </c>
      <c r="K153" s="208">
        <v>8262000</v>
      </c>
      <c r="L153" s="208">
        <v>8262000</v>
      </c>
      <c r="M153" s="208">
        <v>11103000</v>
      </c>
      <c r="N153" s="208">
        <v>11103000</v>
      </c>
      <c r="O153" s="208">
        <v>11103000</v>
      </c>
      <c r="P153" s="208">
        <v>11103000</v>
      </c>
      <c r="Q153" s="208">
        <v>2461000</v>
      </c>
      <c r="R153" s="208">
        <v>2461000</v>
      </c>
      <c r="S153" s="208">
        <v>2461000</v>
      </c>
      <c r="T153" s="208">
        <v>3617000</v>
      </c>
      <c r="U153" s="208">
        <v>3617000</v>
      </c>
      <c r="V153" s="208">
        <v>3617000</v>
      </c>
      <c r="W153" s="208">
        <v>3131000</v>
      </c>
      <c r="X153" s="208">
        <v>3131000</v>
      </c>
      <c r="Y153" s="208">
        <v>3131000</v>
      </c>
      <c r="Z153" s="208">
        <v>1038649</v>
      </c>
      <c r="AA153" s="178">
        <f t="shared" si="4"/>
        <v>1038649</v>
      </c>
      <c r="AB153" s="60"/>
    </row>
    <row r="154" spans="1:28" ht="15.75" thickBot="1" x14ac:dyDescent="0.3">
      <c r="A154" s="228" t="str">
        <f t="shared" si="5"/>
        <v>192645</v>
      </c>
      <c r="B154" s="189" t="s">
        <v>325</v>
      </c>
      <c r="C154" s="188" t="s">
        <v>328</v>
      </c>
      <c r="D154" s="210" t="s">
        <v>5</v>
      </c>
      <c r="E154" s="209">
        <v>72000</v>
      </c>
      <c r="F154" s="209">
        <v>72000</v>
      </c>
      <c r="G154" s="209">
        <v>302000</v>
      </c>
      <c r="H154" s="209">
        <v>302000</v>
      </c>
      <c r="I154" s="209">
        <v>302000</v>
      </c>
      <c r="J154" s="209">
        <v>367000</v>
      </c>
      <c r="K154" s="209">
        <v>367000</v>
      </c>
      <c r="L154" s="209">
        <v>367000</v>
      </c>
      <c r="M154" s="209">
        <v>893000</v>
      </c>
      <c r="N154" s="209">
        <v>893000</v>
      </c>
      <c r="O154" s="209">
        <v>893000</v>
      </c>
      <c r="P154" s="209">
        <v>893000</v>
      </c>
      <c r="Q154" s="209">
        <v>107000</v>
      </c>
      <c r="R154" s="209">
        <v>107000</v>
      </c>
      <c r="S154" s="209">
        <v>107000</v>
      </c>
      <c r="T154" s="209">
        <v>503000</v>
      </c>
      <c r="U154" s="209">
        <v>503000</v>
      </c>
      <c r="V154" s="209">
        <v>503000</v>
      </c>
      <c r="W154" s="209">
        <v>841000</v>
      </c>
      <c r="X154" s="209">
        <v>841000</v>
      </c>
      <c r="Y154" s="209">
        <v>841000</v>
      </c>
      <c r="Z154" s="209">
        <v>580266</v>
      </c>
      <c r="AA154" s="178">
        <f t="shared" si="4"/>
        <v>580266</v>
      </c>
      <c r="AB154" s="60"/>
    </row>
    <row r="155" spans="1:28" ht="15.75" thickBot="1" x14ac:dyDescent="0.3">
      <c r="A155" s="228" t="str">
        <f t="shared" si="5"/>
        <v>192647</v>
      </c>
      <c r="B155" s="189" t="s">
        <v>330</v>
      </c>
      <c r="C155" s="188" t="s">
        <v>331</v>
      </c>
      <c r="D155" s="210" t="s">
        <v>5</v>
      </c>
      <c r="E155" s="208">
        <v>98000</v>
      </c>
      <c r="F155" s="208">
        <v>98000</v>
      </c>
      <c r="G155" s="208">
        <v>207000</v>
      </c>
      <c r="H155" s="208">
        <v>207000</v>
      </c>
      <c r="I155" s="208">
        <v>207000</v>
      </c>
      <c r="J155" s="208">
        <v>199000</v>
      </c>
      <c r="K155" s="208">
        <v>199000</v>
      </c>
      <c r="L155" s="208">
        <v>199000</v>
      </c>
      <c r="M155" s="208">
        <v>385000</v>
      </c>
      <c r="N155" s="208">
        <v>385000</v>
      </c>
      <c r="O155" s="208">
        <v>385000</v>
      </c>
      <c r="P155" s="208">
        <v>385000</v>
      </c>
      <c r="Q155" s="208">
        <v>277000</v>
      </c>
      <c r="R155" s="208">
        <v>277000</v>
      </c>
      <c r="S155" s="208">
        <v>277000</v>
      </c>
      <c r="T155" s="208">
        <v>129000</v>
      </c>
      <c r="U155" s="208">
        <v>129000</v>
      </c>
      <c r="V155" s="208">
        <v>129000</v>
      </c>
      <c r="W155" s="208">
        <v>184000</v>
      </c>
      <c r="X155" s="208">
        <v>184000</v>
      </c>
      <c r="Y155" s="208">
        <v>184000</v>
      </c>
      <c r="Z155" s="208">
        <v>380880</v>
      </c>
      <c r="AA155" s="178">
        <f t="shared" si="4"/>
        <v>380880</v>
      </c>
      <c r="AB155" s="60"/>
    </row>
    <row r="156" spans="1:28" ht="15.75" thickBot="1" x14ac:dyDescent="0.3">
      <c r="A156" s="228" t="str">
        <f t="shared" si="5"/>
        <v>500126</v>
      </c>
      <c r="B156" s="239" t="s">
        <v>1782</v>
      </c>
      <c r="C156" s="245">
        <v>500126</v>
      </c>
      <c r="D156" s="31"/>
      <c r="E156" s="209">
        <v>1130000</v>
      </c>
      <c r="F156" s="209">
        <v>1130000</v>
      </c>
      <c r="G156" s="209">
        <v>2044000</v>
      </c>
      <c r="H156" s="209">
        <v>2044000</v>
      </c>
      <c r="I156" s="209">
        <v>2044000</v>
      </c>
      <c r="J156" s="209">
        <v>2871000</v>
      </c>
      <c r="K156" s="209">
        <v>2871000</v>
      </c>
      <c r="L156" s="209">
        <v>2871000</v>
      </c>
      <c r="M156" s="209">
        <v>9001000</v>
      </c>
      <c r="N156" s="209">
        <v>9001000</v>
      </c>
      <c r="O156" s="209">
        <v>9001000</v>
      </c>
      <c r="P156" s="209">
        <v>9001000</v>
      </c>
      <c r="Q156" s="209">
        <v>7890000</v>
      </c>
      <c r="R156" s="209">
        <v>7890000</v>
      </c>
      <c r="S156" s="209">
        <v>7890000</v>
      </c>
      <c r="T156" s="209">
        <v>2186000</v>
      </c>
      <c r="U156" s="209">
        <v>2186000</v>
      </c>
      <c r="V156" s="209">
        <v>2186000</v>
      </c>
      <c r="W156" s="209">
        <v>5987000</v>
      </c>
      <c r="X156" s="209">
        <v>5987000</v>
      </c>
      <c r="Y156" s="209">
        <v>5987000</v>
      </c>
      <c r="Z156" s="209">
        <v>6801603</v>
      </c>
      <c r="AA156" s="178">
        <f t="shared" si="4"/>
        <v>6801603</v>
      </c>
      <c r="AB156" s="60"/>
    </row>
    <row r="157" spans="1:28" ht="15.75" thickBot="1" x14ac:dyDescent="0.3">
      <c r="A157" s="228" t="str">
        <f t="shared" si="5"/>
        <v>186640</v>
      </c>
      <c r="B157" s="240" t="s">
        <v>333</v>
      </c>
      <c r="C157" s="188" t="s">
        <v>334</v>
      </c>
      <c r="D157" s="210" t="s">
        <v>5</v>
      </c>
      <c r="E157" s="208">
        <v>11000</v>
      </c>
      <c r="F157" s="208">
        <v>11000</v>
      </c>
      <c r="G157" s="208">
        <v>425000</v>
      </c>
      <c r="H157" s="208">
        <v>425000</v>
      </c>
      <c r="I157" s="208">
        <v>425000</v>
      </c>
      <c r="J157" s="208">
        <v>1490000</v>
      </c>
      <c r="K157" s="208">
        <v>1490000</v>
      </c>
      <c r="L157" s="208">
        <v>1490000</v>
      </c>
      <c r="M157" s="208">
        <v>5985000</v>
      </c>
      <c r="N157" s="208">
        <v>5985000</v>
      </c>
      <c r="O157" s="208">
        <v>5985000</v>
      </c>
      <c r="P157" s="208">
        <v>5985000</v>
      </c>
      <c r="Q157" s="208">
        <v>3000000</v>
      </c>
      <c r="R157" s="208">
        <v>3000000</v>
      </c>
      <c r="S157" s="208">
        <v>3000000</v>
      </c>
      <c r="T157" s="208">
        <v>1122000</v>
      </c>
      <c r="U157" s="208">
        <v>1122000</v>
      </c>
      <c r="V157" s="208">
        <v>1122000</v>
      </c>
      <c r="W157" s="208">
        <v>2689000</v>
      </c>
      <c r="X157" s="208">
        <v>2689000</v>
      </c>
      <c r="Y157" s="208">
        <v>2689000</v>
      </c>
      <c r="Z157" s="208">
        <v>4313553</v>
      </c>
      <c r="AA157" s="178">
        <f t="shared" si="4"/>
        <v>4313553</v>
      </c>
      <c r="AB157" s="60"/>
    </row>
    <row r="158" spans="1:28" ht="15.75" thickBot="1" x14ac:dyDescent="0.3">
      <c r="A158" s="228" t="str">
        <f t="shared" si="5"/>
        <v>186645</v>
      </c>
      <c r="B158" s="240" t="s">
        <v>336</v>
      </c>
      <c r="C158" s="188" t="s">
        <v>337</v>
      </c>
      <c r="D158" s="210" t="s">
        <v>5</v>
      </c>
      <c r="E158" s="209">
        <v>1109000</v>
      </c>
      <c r="F158" s="209">
        <v>1109000</v>
      </c>
      <c r="G158" s="209">
        <v>1223000</v>
      </c>
      <c r="H158" s="209">
        <v>1223000</v>
      </c>
      <c r="I158" s="209">
        <v>1223000</v>
      </c>
      <c r="J158" s="209">
        <v>1293000</v>
      </c>
      <c r="K158" s="209">
        <v>1293000</v>
      </c>
      <c r="L158" s="209">
        <v>1293000</v>
      </c>
      <c r="M158" s="209">
        <v>1014000</v>
      </c>
      <c r="N158" s="209">
        <v>1014000</v>
      </c>
      <c r="O158" s="209">
        <v>1014000</v>
      </c>
      <c r="P158" s="209">
        <v>1014000</v>
      </c>
      <c r="Q158" s="209">
        <v>716000</v>
      </c>
      <c r="R158" s="209">
        <v>716000</v>
      </c>
      <c r="S158" s="209">
        <v>716000</v>
      </c>
      <c r="T158" s="209">
        <v>822000</v>
      </c>
      <c r="U158" s="209">
        <v>822000</v>
      </c>
      <c r="V158" s="209">
        <v>822000</v>
      </c>
      <c r="W158" s="209">
        <v>1380000</v>
      </c>
      <c r="X158" s="209">
        <v>1380000</v>
      </c>
      <c r="Y158" s="209">
        <v>1380000</v>
      </c>
      <c r="Z158" s="209">
        <v>1159201</v>
      </c>
      <c r="AA158" s="178">
        <f t="shared" si="4"/>
        <v>1159201</v>
      </c>
    </row>
    <row r="159" spans="1:28" ht="15.75" thickBot="1" x14ac:dyDescent="0.3">
      <c r="A159" s="228" t="str">
        <f t="shared" si="5"/>
        <v>186647</v>
      </c>
      <c r="B159" s="240" t="s">
        <v>339</v>
      </c>
      <c r="C159" s="188" t="s">
        <v>340</v>
      </c>
      <c r="D159" s="210" t="s">
        <v>5</v>
      </c>
      <c r="E159" s="208">
        <v>10000</v>
      </c>
      <c r="F159" s="208">
        <v>10000</v>
      </c>
      <c r="G159" s="208">
        <v>396000</v>
      </c>
      <c r="H159" s="208">
        <v>396000</v>
      </c>
      <c r="I159" s="208">
        <v>396000</v>
      </c>
      <c r="J159" s="208">
        <v>88000</v>
      </c>
      <c r="K159" s="208">
        <v>88000</v>
      </c>
      <c r="L159" s="208">
        <v>88000</v>
      </c>
      <c r="M159" s="208">
        <v>2002000</v>
      </c>
      <c r="N159" s="208">
        <v>2002000</v>
      </c>
      <c r="O159" s="208">
        <v>2002000</v>
      </c>
      <c r="P159" s="208">
        <v>2002000</v>
      </c>
      <c r="Q159" s="208">
        <v>4174000</v>
      </c>
      <c r="R159" s="208">
        <v>4174000</v>
      </c>
      <c r="S159" s="208">
        <v>4174000</v>
      </c>
      <c r="T159" s="208">
        <v>242000</v>
      </c>
      <c r="U159" s="208">
        <v>242000</v>
      </c>
      <c r="V159" s="208">
        <v>242000</v>
      </c>
      <c r="W159" s="208">
        <v>1918000</v>
      </c>
      <c r="X159" s="208">
        <v>1918000</v>
      </c>
      <c r="Y159" s="208">
        <v>1918000</v>
      </c>
      <c r="Z159" s="208">
        <v>1328849</v>
      </c>
      <c r="AA159" s="178">
        <f t="shared" si="4"/>
        <v>1328849</v>
      </c>
    </row>
    <row r="160" spans="1:28" ht="15.75" thickBot="1" x14ac:dyDescent="0.3">
      <c r="A160" s="228" t="str">
        <f t="shared" si="5"/>
        <v>500127</v>
      </c>
      <c r="B160" s="239" t="s">
        <v>1784</v>
      </c>
      <c r="C160" s="245">
        <v>500127</v>
      </c>
      <c r="D160" s="31"/>
      <c r="E160" s="209">
        <v>34072620.18</v>
      </c>
      <c r="F160" s="209">
        <v>38394921.369999997</v>
      </c>
      <c r="G160" s="209">
        <v>43109228.990000002</v>
      </c>
      <c r="H160" s="209">
        <v>47176514.740000002</v>
      </c>
      <c r="I160" s="209">
        <v>49070345.560000002</v>
      </c>
      <c r="J160" s="209">
        <v>53046581.82</v>
      </c>
      <c r="K160" s="209">
        <v>54228978.579999998</v>
      </c>
      <c r="L160" s="209">
        <v>56000642.229999997</v>
      </c>
      <c r="M160" s="209">
        <v>44126236.170000002</v>
      </c>
      <c r="N160" s="209">
        <v>44126236.170000002</v>
      </c>
      <c r="O160" s="209">
        <v>35085521.609999999</v>
      </c>
      <c r="P160" s="209">
        <v>23111736.370000001</v>
      </c>
      <c r="Q160" s="209">
        <v>19528277.390000001</v>
      </c>
      <c r="R160" s="209">
        <v>21115657.09</v>
      </c>
      <c r="S160" s="209">
        <v>22819622.039999999</v>
      </c>
      <c r="T160" s="209">
        <v>22998546.84</v>
      </c>
      <c r="U160" s="209">
        <v>29175215.870000001</v>
      </c>
      <c r="V160" s="209">
        <v>35342084.049999997</v>
      </c>
      <c r="W160" s="209">
        <v>41148009.789999999</v>
      </c>
      <c r="X160" s="209">
        <v>42237647.909999996</v>
      </c>
      <c r="Y160" s="209">
        <v>44518494.520000003</v>
      </c>
      <c r="Z160" s="209">
        <v>43895889.659999996</v>
      </c>
      <c r="AA160" s="178">
        <f t="shared" si="4"/>
        <v>43895889.659999996</v>
      </c>
    </row>
    <row r="161" spans="1:27" ht="15.75" thickBot="1" x14ac:dyDescent="0.3">
      <c r="A161" s="228" t="str">
        <f t="shared" si="5"/>
        <v>500131</v>
      </c>
      <c r="B161" s="240" t="s">
        <v>1786</v>
      </c>
      <c r="C161" s="245">
        <v>500131</v>
      </c>
      <c r="D161" s="31"/>
      <c r="E161" s="208">
        <v>21064161.960000001</v>
      </c>
      <c r="F161" s="208">
        <v>24687776.559999999</v>
      </c>
      <c r="G161" s="208">
        <v>29697279.920000002</v>
      </c>
      <c r="H161" s="208">
        <v>32806097</v>
      </c>
      <c r="I161" s="208">
        <v>34104435.799999997</v>
      </c>
      <c r="J161" s="208">
        <v>38556059.810000002</v>
      </c>
      <c r="K161" s="208">
        <v>39469379.200000003</v>
      </c>
      <c r="L161" s="208">
        <v>40823638.609999999</v>
      </c>
      <c r="M161" s="208">
        <v>29865122.75</v>
      </c>
      <c r="N161" s="208">
        <v>29865122.75</v>
      </c>
      <c r="O161" s="208">
        <v>20104257.609999999</v>
      </c>
      <c r="P161" s="208">
        <v>7985875.4299999997</v>
      </c>
      <c r="Q161" s="208">
        <v>3833123.38</v>
      </c>
      <c r="R161" s="208">
        <v>4864767.68</v>
      </c>
      <c r="S161" s="208">
        <v>5837239.54</v>
      </c>
      <c r="T161" s="208">
        <v>6612292.9199999999</v>
      </c>
      <c r="U161" s="208">
        <v>13236138.529999999</v>
      </c>
      <c r="V161" s="208">
        <v>19543435.530000001</v>
      </c>
      <c r="W161" s="208">
        <v>25659890.300000001</v>
      </c>
      <c r="X161" s="208">
        <v>26617518.829999998</v>
      </c>
      <c r="Y161" s="208">
        <v>29017410.199999999</v>
      </c>
      <c r="Z161" s="208">
        <v>27467529.75</v>
      </c>
      <c r="AA161" s="178">
        <f t="shared" si="4"/>
        <v>27467529.75</v>
      </c>
    </row>
    <row r="162" spans="1:27" ht="15.75" thickBot="1" x14ac:dyDescent="0.3">
      <c r="A162" s="228" t="str">
        <f t="shared" si="5"/>
        <v>164012</v>
      </c>
      <c r="B162" s="189" t="s">
        <v>342</v>
      </c>
      <c r="C162" s="188" t="s">
        <v>343</v>
      </c>
      <c r="D162" s="210" t="s">
        <v>5</v>
      </c>
      <c r="E162" s="209">
        <v>31137464.98</v>
      </c>
      <c r="F162" s="209">
        <v>31368268.670000002</v>
      </c>
      <c r="G162" s="209">
        <v>32714451.370000001</v>
      </c>
      <c r="H162" s="209">
        <v>33471960.100000001</v>
      </c>
      <c r="I162" s="209">
        <v>33840860.899999999</v>
      </c>
      <c r="J162" s="209">
        <v>34986384.670000002</v>
      </c>
      <c r="K162" s="209">
        <v>34079228.93</v>
      </c>
      <c r="L162" s="209">
        <v>36615015.299999997</v>
      </c>
      <c r="M162" s="209">
        <v>32350226.859999999</v>
      </c>
      <c r="N162" s="209">
        <v>32350226.859999999</v>
      </c>
      <c r="O162" s="209">
        <v>27486095.629999999</v>
      </c>
      <c r="P162" s="209">
        <v>19618746.52</v>
      </c>
      <c r="Q162" s="209">
        <v>14749306.98</v>
      </c>
      <c r="R162" s="209">
        <v>14834384.220000001</v>
      </c>
      <c r="S162" s="209">
        <v>14936673.220000001</v>
      </c>
      <c r="T162" s="209">
        <v>15363055.57</v>
      </c>
      <c r="U162" s="209">
        <v>19529473.129999999</v>
      </c>
      <c r="V162" s="209">
        <v>21943183.309999999</v>
      </c>
      <c r="W162" s="209">
        <v>22221527.18</v>
      </c>
      <c r="X162" s="209">
        <v>21866264.449999999</v>
      </c>
      <c r="Y162" s="209">
        <v>24394342.539999999</v>
      </c>
      <c r="Z162" s="209">
        <v>24038518.82</v>
      </c>
      <c r="AA162" s="178">
        <f t="shared" si="4"/>
        <v>24038518.82</v>
      </c>
    </row>
    <row r="163" spans="1:27" ht="15.75" thickBot="1" x14ac:dyDescent="0.3">
      <c r="A163" s="228" t="str">
        <f t="shared" si="5"/>
        <v>164013</v>
      </c>
      <c r="B163" s="231" t="s">
        <v>1618</v>
      </c>
      <c r="C163" s="188" t="s">
        <v>1619</v>
      </c>
      <c r="D163" s="210" t="s">
        <v>5</v>
      </c>
      <c r="E163" s="208">
        <v>0</v>
      </c>
      <c r="F163" s="208">
        <v>0</v>
      </c>
      <c r="G163" s="208">
        <v>0</v>
      </c>
      <c r="H163" s="208">
        <v>0</v>
      </c>
      <c r="I163" s="208">
        <v>0</v>
      </c>
      <c r="J163" s="208">
        <v>171453.46</v>
      </c>
      <c r="K163" s="208">
        <v>171453.46</v>
      </c>
      <c r="L163" s="208">
        <v>171453.46</v>
      </c>
      <c r="M163" s="208">
        <v>171453.46</v>
      </c>
      <c r="N163" s="208">
        <v>171453.46</v>
      </c>
      <c r="O163" s="208">
        <v>171453.46</v>
      </c>
      <c r="P163" s="208">
        <v>171453.46</v>
      </c>
      <c r="Q163" s="208">
        <v>171453.46</v>
      </c>
      <c r="R163" s="208">
        <v>171453.46</v>
      </c>
      <c r="S163" s="208">
        <v>171453.46</v>
      </c>
      <c r="T163" s="208">
        <v>0</v>
      </c>
      <c r="U163" s="208">
        <v>0</v>
      </c>
      <c r="V163" s="208">
        <v>0</v>
      </c>
      <c r="W163" s="208">
        <v>0</v>
      </c>
      <c r="X163" s="208">
        <v>0</v>
      </c>
      <c r="Y163" s="208">
        <v>0</v>
      </c>
      <c r="Z163" s="208">
        <v>0</v>
      </c>
      <c r="AA163" s="178">
        <f t="shared" si="4"/>
        <v>0</v>
      </c>
    </row>
    <row r="164" spans="1:27" ht="15.75" thickBot="1" x14ac:dyDescent="0.3">
      <c r="A164" s="228" t="str">
        <f t="shared" si="5"/>
        <v>164016</v>
      </c>
      <c r="B164" s="189" t="s">
        <v>345</v>
      </c>
      <c r="C164" s="188" t="s">
        <v>346</v>
      </c>
      <c r="D164" s="210" t="s">
        <v>5</v>
      </c>
      <c r="E164" s="209">
        <v>1238494.69</v>
      </c>
      <c r="F164" s="209">
        <v>1238494.69</v>
      </c>
      <c r="G164" s="209">
        <v>1238494.69</v>
      </c>
      <c r="H164" s="209">
        <v>1591661.22</v>
      </c>
      <c r="I164" s="209">
        <v>1948423.21</v>
      </c>
      <c r="J164" s="209">
        <v>2325972.71</v>
      </c>
      <c r="K164" s="209">
        <v>2304092.04</v>
      </c>
      <c r="L164" s="209">
        <v>2332132.61</v>
      </c>
      <c r="M164" s="209">
        <v>2068807.75</v>
      </c>
      <c r="N164" s="209">
        <v>2068807.75</v>
      </c>
      <c r="O164" s="209">
        <v>1589473.47</v>
      </c>
      <c r="P164" s="209">
        <v>1159042.43</v>
      </c>
      <c r="Q164" s="209">
        <v>1370421.56</v>
      </c>
      <c r="R164" s="209">
        <v>1326561.03</v>
      </c>
      <c r="S164" s="209">
        <v>1326561.03</v>
      </c>
      <c r="T164" s="209">
        <v>1326561.03</v>
      </c>
      <c r="U164" s="209">
        <v>1672172.53</v>
      </c>
      <c r="V164" s="209">
        <v>1974346.69</v>
      </c>
      <c r="W164" s="209">
        <v>2226389.4500000002</v>
      </c>
      <c r="X164" s="209">
        <v>2073995.56</v>
      </c>
      <c r="Y164" s="209">
        <v>2057755.54</v>
      </c>
      <c r="Z164" s="209">
        <v>2111977.5299999998</v>
      </c>
      <c r="AA164" s="178">
        <f t="shared" si="4"/>
        <v>2111977.5299999998</v>
      </c>
    </row>
    <row r="165" spans="1:27" ht="15.75" thickBot="1" x14ac:dyDescent="0.3">
      <c r="A165" s="228" t="str">
        <f t="shared" si="5"/>
        <v>164017</v>
      </c>
      <c r="B165" s="189" t="s">
        <v>348</v>
      </c>
      <c r="C165" s="188" t="s">
        <v>349</v>
      </c>
      <c r="D165" s="210" t="s">
        <v>5</v>
      </c>
      <c r="E165" s="208">
        <v>0</v>
      </c>
      <c r="F165" s="208">
        <v>0</v>
      </c>
      <c r="G165" s="208">
        <v>0</v>
      </c>
      <c r="H165" s="208">
        <v>0</v>
      </c>
      <c r="I165" s="208">
        <v>0</v>
      </c>
      <c r="J165" s="208">
        <v>0</v>
      </c>
      <c r="K165" s="208">
        <v>0</v>
      </c>
      <c r="L165" s="208">
        <v>0</v>
      </c>
      <c r="M165" s="208">
        <v>0</v>
      </c>
      <c r="N165" s="208">
        <v>0</v>
      </c>
      <c r="O165" s="208">
        <v>0</v>
      </c>
      <c r="P165" s="208">
        <v>0</v>
      </c>
      <c r="Q165" s="208">
        <v>0</v>
      </c>
      <c r="R165" s="208">
        <v>0</v>
      </c>
      <c r="S165" s="208">
        <v>0</v>
      </c>
      <c r="T165" s="208">
        <v>0</v>
      </c>
      <c r="U165" s="208">
        <v>0</v>
      </c>
      <c r="V165" s="208">
        <v>0</v>
      </c>
      <c r="W165" s="208">
        <v>0</v>
      </c>
      <c r="X165" s="208">
        <v>0</v>
      </c>
      <c r="Y165" s="208">
        <v>0</v>
      </c>
      <c r="Z165" s="208">
        <v>0</v>
      </c>
      <c r="AA165" s="178">
        <f t="shared" si="4"/>
        <v>0</v>
      </c>
    </row>
    <row r="166" spans="1:27" ht="15.75" thickBot="1" x14ac:dyDescent="0.3">
      <c r="A166" s="228" t="str">
        <f t="shared" si="5"/>
        <v>164021</v>
      </c>
      <c r="B166" s="189" t="s">
        <v>351</v>
      </c>
      <c r="C166" s="188" t="s">
        <v>352</v>
      </c>
      <c r="D166" s="210" t="s">
        <v>5</v>
      </c>
      <c r="E166" s="209">
        <v>1228304.24</v>
      </c>
      <c r="F166" s="209">
        <v>1201996.3700000001</v>
      </c>
      <c r="G166" s="209">
        <v>1265220.93</v>
      </c>
      <c r="H166" s="209">
        <v>1367956.71</v>
      </c>
      <c r="I166" s="209">
        <v>1416633.51</v>
      </c>
      <c r="J166" s="209">
        <v>1413192.02</v>
      </c>
      <c r="K166" s="209">
        <v>1395154.22</v>
      </c>
      <c r="L166" s="209">
        <v>1363167.35</v>
      </c>
      <c r="M166" s="209">
        <v>1336656.18</v>
      </c>
      <c r="N166" s="209">
        <v>1336656.18</v>
      </c>
      <c r="O166" s="209">
        <v>1267359.4099999999</v>
      </c>
      <c r="P166" s="209">
        <v>779674.5</v>
      </c>
      <c r="Q166" s="209">
        <v>673581.37</v>
      </c>
      <c r="R166" s="209">
        <v>626046.56000000006</v>
      </c>
      <c r="S166" s="209">
        <v>602998.94999999995</v>
      </c>
      <c r="T166" s="209">
        <v>608266.09</v>
      </c>
      <c r="U166" s="209">
        <v>656430.68000000005</v>
      </c>
      <c r="V166" s="209">
        <v>665987.52</v>
      </c>
      <c r="W166" s="209">
        <v>724552.16</v>
      </c>
      <c r="X166" s="209">
        <v>708178.88</v>
      </c>
      <c r="Y166" s="209">
        <v>685280.71</v>
      </c>
      <c r="Z166" s="209">
        <v>661401.43999999994</v>
      </c>
      <c r="AA166" s="178">
        <f t="shared" si="4"/>
        <v>661401.43999999994</v>
      </c>
    </row>
    <row r="167" spans="1:27" ht="15.75" thickBot="1" x14ac:dyDescent="0.3">
      <c r="A167" s="228" t="str">
        <f t="shared" si="5"/>
        <v>164022</v>
      </c>
      <c r="B167" s="189" t="s">
        <v>354</v>
      </c>
      <c r="C167" s="188" t="s">
        <v>355</v>
      </c>
      <c r="D167" s="210" t="s">
        <v>5</v>
      </c>
      <c r="E167" s="208">
        <v>0</v>
      </c>
      <c r="F167" s="208">
        <v>0</v>
      </c>
      <c r="G167" s="208">
        <v>0</v>
      </c>
      <c r="H167" s="208">
        <v>0</v>
      </c>
      <c r="I167" s="208">
        <v>0</v>
      </c>
      <c r="J167" s="208">
        <v>0</v>
      </c>
      <c r="K167" s="208">
        <v>0</v>
      </c>
      <c r="L167" s="208">
        <v>0</v>
      </c>
      <c r="M167" s="208">
        <v>0</v>
      </c>
      <c r="N167" s="208">
        <v>0</v>
      </c>
      <c r="O167" s="208">
        <v>0</v>
      </c>
      <c r="P167" s="208">
        <v>0</v>
      </c>
      <c r="Q167" s="208">
        <v>0</v>
      </c>
      <c r="R167" s="208">
        <v>0</v>
      </c>
      <c r="S167" s="208">
        <v>0</v>
      </c>
      <c r="T167" s="208">
        <v>0</v>
      </c>
      <c r="U167" s="208">
        <v>0</v>
      </c>
      <c r="V167" s="208">
        <v>0</v>
      </c>
      <c r="W167" s="208">
        <v>0</v>
      </c>
      <c r="X167" s="208">
        <v>0</v>
      </c>
      <c r="Y167" s="208">
        <v>0</v>
      </c>
      <c r="Z167" s="208">
        <v>0</v>
      </c>
      <c r="AA167" s="178">
        <f t="shared" si="4"/>
        <v>0</v>
      </c>
    </row>
    <row r="168" spans="1:27" ht="15.75" thickBot="1" x14ac:dyDescent="0.3">
      <c r="A168" s="228" t="str">
        <f t="shared" si="5"/>
        <v>164023</v>
      </c>
      <c r="B168" s="189" t="s">
        <v>357</v>
      </c>
      <c r="C168" s="188" t="s">
        <v>358</v>
      </c>
      <c r="D168" s="210" t="s">
        <v>5</v>
      </c>
      <c r="E168" s="209">
        <v>1390828.39</v>
      </c>
      <c r="F168" s="209">
        <v>1563458.31</v>
      </c>
      <c r="G168" s="209">
        <v>1647939.96</v>
      </c>
      <c r="H168" s="209">
        <v>1568225.6</v>
      </c>
      <c r="I168" s="209">
        <v>1523114.62</v>
      </c>
      <c r="J168" s="209">
        <v>1479261.86</v>
      </c>
      <c r="K168" s="209">
        <v>1519450.55</v>
      </c>
      <c r="L168" s="209">
        <v>1829269.91</v>
      </c>
      <c r="M168" s="209">
        <v>2363939.4300000002</v>
      </c>
      <c r="N168" s="209">
        <v>2363939.4300000002</v>
      </c>
      <c r="O168" s="209">
        <v>2255550.71</v>
      </c>
      <c r="P168" s="209">
        <v>1070824.51</v>
      </c>
      <c r="Q168" s="209">
        <v>650807.6</v>
      </c>
      <c r="R168" s="209">
        <v>628824.43000000005</v>
      </c>
      <c r="S168" s="209">
        <v>855104.26</v>
      </c>
      <c r="T168" s="209">
        <v>936816.7</v>
      </c>
      <c r="U168" s="209">
        <v>1185668.28</v>
      </c>
      <c r="V168" s="209">
        <v>1457490.82</v>
      </c>
      <c r="W168" s="209">
        <v>1560521.08</v>
      </c>
      <c r="X168" s="209">
        <v>1969079.94</v>
      </c>
      <c r="Y168" s="209">
        <v>2095571.41</v>
      </c>
      <c r="Z168" s="209">
        <v>2052584.65</v>
      </c>
      <c r="AA168" s="178">
        <f t="shared" si="4"/>
        <v>2052584.65</v>
      </c>
    </row>
    <row r="169" spans="1:27" ht="15.75" thickBot="1" x14ac:dyDescent="0.3">
      <c r="A169" s="228" t="str">
        <f t="shared" si="5"/>
        <v>164032</v>
      </c>
      <c r="B169" s="189" t="s">
        <v>360</v>
      </c>
      <c r="C169" s="188" t="s">
        <v>361</v>
      </c>
      <c r="D169" s="210" t="s">
        <v>5</v>
      </c>
      <c r="E169" s="208">
        <v>-13930930.34</v>
      </c>
      <c r="F169" s="208">
        <v>-10684441.48</v>
      </c>
      <c r="G169" s="208">
        <v>-7168827.0300000003</v>
      </c>
      <c r="H169" s="208">
        <v>-5193706.63</v>
      </c>
      <c r="I169" s="208">
        <v>-4624596.4400000004</v>
      </c>
      <c r="J169" s="208">
        <v>-1820204.91</v>
      </c>
      <c r="K169" s="208">
        <v>0</v>
      </c>
      <c r="L169" s="208">
        <v>-1487400.02</v>
      </c>
      <c r="M169" s="208">
        <v>-8425960.9299999997</v>
      </c>
      <c r="N169" s="208">
        <v>-8425960.9299999997</v>
      </c>
      <c r="O169" s="208">
        <v>-12665675.07</v>
      </c>
      <c r="P169" s="208">
        <v>-14813865.99</v>
      </c>
      <c r="Q169" s="208">
        <v>-13782447.59</v>
      </c>
      <c r="R169" s="208">
        <v>-12722502.02</v>
      </c>
      <c r="S169" s="208">
        <v>-12055551.380000001</v>
      </c>
      <c r="T169" s="208">
        <v>-11622406.470000001</v>
      </c>
      <c r="U169" s="208">
        <v>-9807606.0899999999</v>
      </c>
      <c r="V169" s="208">
        <v>-6497572.8099999996</v>
      </c>
      <c r="W169" s="208">
        <v>-1073099.57</v>
      </c>
      <c r="X169" s="208">
        <v>0</v>
      </c>
      <c r="Y169" s="208">
        <v>-215540</v>
      </c>
      <c r="Z169" s="208">
        <v>-1396952.69</v>
      </c>
      <c r="AA169" s="178">
        <f t="shared" si="4"/>
        <v>-1396952.69</v>
      </c>
    </row>
    <row r="170" spans="1:27" ht="15.75" thickBot="1" x14ac:dyDescent="0.3">
      <c r="A170" s="228" t="str">
        <f t="shared" si="5"/>
        <v>500132</v>
      </c>
      <c r="B170" s="240" t="s">
        <v>1788</v>
      </c>
      <c r="C170" s="245">
        <v>500132</v>
      </c>
      <c r="D170" s="31"/>
      <c r="E170" s="209">
        <v>13008458.220000001</v>
      </c>
      <c r="F170" s="209">
        <v>13707144.810000001</v>
      </c>
      <c r="G170" s="209">
        <v>13411949.07</v>
      </c>
      <c r="H170" s="209">
        <v>14370417.74</v>
      </c>
      <c r="I170" s="209">
        <v>14965909.76</v>
      </c>
      <c r="J170" s="209">
        <v>14490522.01</v>
      </c>
      <c r="K170" s="209">
        <v>14759599.380000001</v>
      </c>
      <c r="L170" s="209">
        <v>15177003.619999999</v>
      </c>
      <c r="M170" s="209">
        <v>14261113.42</v>
      </c>
      <c r="N170" s="209">
        <v>14261113.42</v>
      </c>
      <c r="O170" s="209">
        <v>14981264</v>
      </c>
      <c r="P170" s="209">
        <v>15125860.939999999</v>
      </c>
      <c r="Q170" s="209">
        <v>15695154.01</v>
      </c>
      <c r="R170" s="209">
        <v>16250889.41</v>
      </c>
      <c r="S170" s="209">
        <v>16982382.5</v>
      </c>
      <c r="T170" s="209">
        <v>16386253.92</v>
      </c>
      <c r="U170" s="209">
        <v>15939077.34</v>
      </c>
      <c r="V170" s="209">
        <v>15798648.52</v>
      </c>
      <c r="W170" s="209">
        <v>15488119.49</v>
      </c>
      <c r="X170" s="209">
        <v>15620129.08</v>
      </c>
      <c r="Y170" s="209">
        <v>15501084.32</v>
      </c>
      <c r="Z170" s="209">
        <v>16428359.91</v>
      </c>
      <c r="AA170" s="178">
        <f t="shared" si="4"/>
        <v>16428359.91</v>
      </c>
    </row>
    <row r="171" spans="1:27" ht="15.75" thickBot="1" x14ac:dyDescent="0.3">
      <c r="A171" s="228" t="str">
        <f t="shared" si="5"/>
        <v>154001</v>
      </c>
      <c r="B171" s="189" t="s">
        <v>363</v>
      </c>
      <c r="C171" s="188" t="s">
        <v>364</v>
      </c>
      <c r="D171" s="210" t="s">
        <v>5</v>
      </c>
      <c r="E171" s="208">
        <v>11702602.74</v>
      </c>
      <c r="F171" s="208">
        <v>12233431.23</v>
      </c>
      <c r="G171" s="208">
        <v>12096996.6</v>
      </c>
      <c r="H171" s="208">
        <v>12934593.52</v>
      </c>
      <c r="I171" s="208">
        <v>13448191.5</v>
      </c>
      <c r="J171" s="208">
        <v>13173455.83</v>
      </c>
      <c r="K171" s="208">
        <v>13310592.26</v>
      </c>
      <c r="L171" s="208">
        <v>13379130.949999999</v>
      </c>
      <c r="M171" s="208">
        <v>13071435.18</v>
      </c>
      <c r="N171" s="208">
        <v>13071435.18</v>
      </c>
      <c r="O171" s="208">
        <v>13698939.1</v>
      </c>
      <c r="P171" s="208">
        <v>13879292.68</v>
      </c>
      <c r="Q171" s="208">
        <v>14645372.99</v>
      </c>
      <c r="R171" s="208">
        <v>14833533.25</v>
      </c>
      <c r="S171" s="208">
        <v>15591060.73</v>
      </c>
      <c r="T171" s="208">
        <v>15111923.279999999</v>
      </c>
      <c r="U171" s="208">
        <v>14478745.24</v>
      </c>
      <c r="V171" s="208">
        <v>14324181.939999999</v>
      </c>
      <c r="W171" s="208">
        <v>14029405.98</v>
      </c>
      <c r="X171" s="208">
        <v>14001989.960000001</v>
      </c>
      <c r="Y171" s="208">
        <v>13927727.98</v>
      </c>
      <c r="Z171" s="208">
        <v>14850420.390000001</v>
      </c>
      <c r="AA171" s="178">
        <f t="shared" si="4"/>
        <v>14850420.390000001</v>
      </c>
    </row>
    <row r="172" spans="1:27" ht="15.75" thickBot="1" x14ac:dyDescent="0.3">
      <c r="A172" s="228" t="str">
        <f t="shared" si="5"/>
        <v>154003</v>
      </c>
      <c r="B172" s="189" t="s">
        <v>366</v>
      </c>
      <c r="C172" s="188" t="s">
        <v>367</v>
      </c>
      <c r="D172" s="210" t="s">
        <v>5</v>
      </c>
      <c r="E172" s="209">
        <v>828038.07</v>
      </c>
      <c r="F172" s="209">
        <v>852025.74</v>
      </c>
      <c r="G172" s="209">
        <v>832104.05</v>
      </c>
      <c r="H172" s="209">
        <v>882448.7</v>
      </c>
      <c r="I172" s="209">
        <v>928521.28</v>
      </c>
      <c r="J172" s="209">
        <v>882496.7</v>
      </c>
      <c r="K172" s="209">
        <v>952175.18</v>
      </c>
      <c r="L172" s="209">
        <v>923154.52</v>
      </c>
      <c r="M172" s="209">
        <v>879462.59</v>
      </c>
      <c r="N172" s="209">
        <v>879462.59</v>
      </c>
      <c r="O172" s="209">
        <v>941824.76</v>
      </c>
      <c r="P172" s="209">
        <v>943527.5</v>
      </c>
      <c r="Q172" s="209">
        <v>871187.93</v>
      </c>
      <c r="R172" s="209">
        <v>854951.34</v>
      </c>
      <c r="S172" s="209">
        <v>815707.05</v>
      </c>
      <c r="T172" s="209">
        <v>875428.46</v>
      </c>
      <c r="U172" s="209">
        <v>838792.95</v>
      </c>
      <c r="V172" s="209">
        <v>829872.16</v>
      </c>
      <c r="W172" s="209">
        <v>943400.43</v>
      </c>
      <c r="X172" s="209">
        <v>1060739.0900000001</v>
      </c>
      <c r="Y172" s="209">
        <v>967132.68</v>
      </c>
      <c r="Z172" s="209">
        <v>944229.69</v>
      </c>
      <c r="AA172" s="178">
        <f t="shared" si="4"/>
        <v>944229.69</v>
      </c>
    </row>
    <row r="173" spans="1:27" ht="15.75" thickBot="1" x14ac:dyDescent="0.3">
      <c r="A173" s="228" t="str">
        <f t="shared" si="5"/>
        <v>154005</v>
      </c>
      <c r="B173" s="189" t="s">
        <v>369</v>
      </c>
      <c r="C173" s="188" t="s">
        <v>370</v>
      </c>
      <c r="D173" s="210" t="s">
        <v>5</v>
      </c>
      <c r="E173" s="208">
        <v>0</v>
      </c>
      <c r="F173" s="208">
        <v>0</v>
      </c>
      <c r="G173" s="208">
        <v>0</v>
      </c>
      <c r="H173" s="208">
        <v>0</v>
      </c>
      <c r="I173" s="208">
        <v>0</v>
      </c>
      <c r="J173" s="208">
        <v>0</v>
      </c>
      <c r="K173" s="208">
        <v>0</v>
      </c>
      <c r="L173" s="208">
        <v>0</v>
      </c>
      <c r="M173" s="208">
        <v>0</v>
      </c>
      <c r="N173" s="208">
        <v>0</v>
      </c>
      <c r="O173" s="208">
        <v>0</v>
      </c>
      <c r="P173" s="208">
        <v>0</v>
      </c>
      <c r="Q173" s="208">
        <v>0</v>
      </c>
      <c r="R173" s="208">
        <v>0</v>
      </c>
      <c r="S173" s="208">
        <v>0</v>
      </c>
      <c r="T173" s="208">
        <v>0</v>
      </c>
      <c r="U173" s="208">
        <v>0</v>
      </c>
      <c r="V173" s="208">
        <v>0</v>
      </c>
      <c r="W173" s="208">
        <v>0</v>
      </c>
      <c r="X173" s="208">
        <v>0</v>
      </c>
      <c r="Y173" s="208">
        <v>0</v>
      </c>
      <c r="Z173" s="208">
        <v>0</v>
      </c>
      <c r="AA173" s="178">
        <f t="shared" si="4"/>
        <v>0</v>
      </c>
    </row>
    <row r="174" spans="1:27" ht="15.75" thickBot="1" x14ac:dyDescent="0.3">
      <c r="A174" s="228" t="str">
        <f t="shared" si="5"/>
        <v>154007</v>
      </c>
      <c r="B174" s="189" t="s">
        <v>372</v>
      </c>
      <c r="C174" s="188" t="s">
        <v>373</v>
      </c>
      <c r="D174" s="210" t="s">
        <v>5</v>
      </c>
      <c r="E174" s="209">
        <v>0</v>
      </c>
      <c r="F174" s="209">
        <v>0</v>
      </c>
      <c r="G174" s="209">
        <v>0</v>
      </c>
      <c r="H174" s="209">
        <v>0</v>
      </c>
      <c r="I174" s="209">
        <v>0</v>
      </c>
      <c r="J174" s="209">
        <v>0</v>
      </c>
      <c r="K174" s="209">
        <v>0</v>
      </c>
      <c r="L174" s="209">
        <v>0</v>
      </c>
      <c r="M174" s="209">
        <v>0</v>
      </c>
      <c r="N174" s="209">
        <v>0</v>
      </c>
      <c r="O174" s="209">
        <v>0</v>
      </c>
      <c r="P174" s="209">
        <v>0</v>
      </c>
      <c r="Q174" s="209">
        <v>0</v>
      </c>
      <c r="R174" s="209">
        <v>0</v>
      </c>
      <c r="S174" s="209">
        <v>0</v>
      </c>
      <c r="T174" s="209">
        <v>0</v>
      </c>
      <c r="U174" s="209">
        <v>0</v>
      </c>
      <c r="V174" s="209">
        <v>0</v>
      </c>
      <c r="W174" s="209">
        <v>0</v>
      </c>
      <c r="X174" s="209">
        <v>0</v>
      </c>
      <c r="Y174" s="209">
        <v>0</v>
      </c>
      <c r="Z174" s="209">
        <v>0</v>
      </c>
      <c r="AA174" s="178">
        <f t="shared" si="4"/>
        <v>0</v>
      </c>
    </row>
    <row r="175" spans="1:27" ht="15.75" thickBot="1" x14ac:dyDescent="0.3">
      <c r="A175" s="228" t="str">
        <f t="shared" si="5"/>
        <v>154010</v>
      </c>
      <c r="B175" s="189" t="s">
        <v>375</v>
      </c>
      <c r="C175" s="188" t="s">
        <v>376</v>
      </c>
      <c r="D175" s="210" t="s">
        <v>5</v>
      </c>
      <c r="E175" s="208">
        <v>291802.07</v>
      </c>
      <c r="F175" s="208">
        <v>309800.92</v>
      </c>
      <c r="G175" s="208">
        <v>186092.99</v>
      </c>
      <c r="H175" s="208">
        <v>268813.69</v>
      </c>
      <c r="I175" s="208">
        <v>311354.88</v>
      </c>
      <c r="J175" s="208">
        <v>206532.64</v>
      </c>
      <c r="K175" s="208">
        <v>282661.69</v>
      </c>
      <c r="L175" s="208">
        <v>322938.03999999998</v>
      </c>
      <c r="M175" s="208">
        <v>184970.67</v>
      </c>
      <c r="N175" s="208">
        <v>184970.67</v>
      </c>
      <c r="O175" s="208">
        <v>265234.71000000002</v>
      </c>
      <c r="P175" s="208">
        <v>268283</v>
      </c>
      <c r="Q175" s="208">
        <v>174386.74</v>
      </c>
      <c r="R175" s="208">
        <v>281341.5</v>
      </c>
      <c r="S175" s="208">
        <v>310589.76</v>
      </c>
      <c r="T175" s="208">
        <v>156799.45000000001</v>
      </c>
      <c r="U175" s="208">
        <v>289783.44</v>
      </c>
      <c r="V175" s="208">
        <v>311066.98</v>
      </c>
      <c r="W175" s="208">
        <v>195697.22</v>
      </c>
      <c r="X175" s="208">
        <v>263696.15999999997</v>
      </c>
      <c r="Y175" s="208">
        <v>307093.84999999998</v>
      </c>
      <c r="Z175" s="208">
        <v>111334.87</v>
      </c>
      <c r="AA175" s="178">
        <f t="shared" si="4"/>
        <v>111334.87</v>
      </c>
    </row>
    <row r="176" spans="1:27" ht="15.75" thickBot="1" x14ac:dyDescent="0.3">
      <c r="A176" s="228" t="str">
        <f t="shared" si="5"/>
        <v>154038</v>
      </c>
      <c r="B176" s="189" t="s">
        <v>1621</v>
      </c>
      <c r="C176" s="188" t="s">
        <v>1622</v>
      </c>
      <c r="D176" s="210" t="s">
        <v>5</v>
      </c>
      <c r="E176" s="209">
        <v>0</v>
      </c>
      <c r="F176" s="209">
        <v>0</v>
      </c>
      <c r="G176" s="209">
        <v>0</v>
      </c>
      <c r="H176" s="209">
        <v>0</v>
      </c>
      <c r="I176" s="209">
        <v>0</v>
      </c>
      <c r="J176" s="209">
        <v>-49326.98</v>
      </c>
      <c r="K176" s="209">
        <v>-49326.98</v>
      </c>
      <c r="L176" s="209">
        <v>0</v>
      </c>
      <c r="M176" s="209">
        <v>-182601.87</v>
      </c>
      <c r="N176" s="209">
        <v>-182601.87</v>
      </c>
      <c r="O176" s="209">
        <v>-182607.87</v>
      </c>
      <c r="P176" s="209">
        <v>-182601.87</v>
      </c>
      <c r="Q176" s="209">
        <v>-182601.87</v>
      </c>
      <c r="R176" s="209">
        <v>0</v>
      </c>
      <c r="S176" s="209">
        <v>0</v>
      </c>
      <c r="T176" s="209">
        <v>0</v>
      </c>
      <c r="U176" s="209">
        <v>0</v>
      </c>
      <c r="V176" s="209">
        <v>0</v>
      </c>
      <c r="W176" s="209">
        <v>0</v>
      </c>
      <c r="X176" s="209">
        <v>0</v>
      </c>
      <c r="Y176" s="209">
        <v>-55105.36</v>
      </c>
      <c r="Z176" s="209">
        <v>0</v>
      </c>
      <c r="AA176" s="178">
        <f t="shared" si="4"/>
        <v>0</v>
      </c>
    </row>
    <row r="177" spans="1:27" ht="15.75" thickBot="1" x14ac:dyDescent="0.3">
      <c r="A177" s="228" t="str">
        <f t="shared" si="5"/>
        <v>154039</v>
      </c>
      <c r="B177" s="189" t="s">
        <v>1623</v>
      </c>
      <c r="C177" s="188" t="s">
        <v>379</v>
      </c>
      <c r="D177" s="210" t="s">
        <v>5</v>
      </c>
      <c r="E177" s="208">
        <v>-53036.1</v>
      </c>
      <c r="F177" s="208">
        <v>-18671.599999999999</v>
      </c>
      <c r="G177" s="208">
        <v>-23558.87</v>
      </c>
      <c r="H177" s="208">
        <v>-23558.87</v>
      </c>
      <c r="I177" s="208">
        <v>-18671.599999999999</v>
      </c>
      <c r="J177" s="208">
        <v>-18671.599999999999</v>
      </c>
      <c r="K177" s="208">
        <v>-18671.599999999999</v>
      </c>
      <c r="L177" s="208">
        <v>-18671.599999999999</v>
      </c>
      <c r="M177" s="208">
        <v>-18671.599999999999</v>
      </c>
      <c r="N177" s="208">
        <v>-18671.599999999999</v>
      </c>
      <c r="O177" s="208">
        <v>-18671.599999999999</v>
      </c>
      <c r="P177" s="208">
        <v>-18671.599999999999</v>
      </c>
      <c r="Q177" s="208">
        <v>-18671.599999999999</v>
      </c>
      <c r="R177" s="208">
        <v>-18671.599999999999</v>
      </c>
      <c r="S177" s="208">
        <v>-18671.599999999999</v>
      </c>
      <c r="T177" s="208">
        <v>-18671.599999999999</v>
      </c>
      <c r="U177" s="208">
        <v>-18671.599999999999</v>
      </c>
      <c r="V177" s="208">
        <v>-5222.6000000000004</v>
      </c>
      <c r="W177" s="208">
        <v>-5222.6000000000004</v>
      </c>
      <c r="X177" s="208">
        <v>-5222.6000000000004</v>
      </c>
      <c r="Y177" s="208">
        <v>-5222.6000000000004</v>
      </c>
      <c r="Z177" s="208">
        <v>-5222.6000000000004</v>
      </c>
      <c r="AA177" s="178">
        <f t="shared" si="4"/>
        <v>-5222.6000000000004</v>
      </c>
    </row>
    <row r="178" spans="1:27" ht="15.75" thickBot="1" x14ac:dyDescent="0.3">
      <c r="A178" s="228" t="str">
        <f t="shared" si="5"/>
        <v>154040</v>
      </c>
      <c r="B178" s="189" t="s">
        <v>381</v>
      </c>
      <c r="C178" s="188" t="s">
        <v>382</v>
      </c>
      <c r="D178" s="210" t="s">
        <v>5</v>
      </c>
      <c r="E178" s="209">
        <v>112407.64</v>
      </c>
      <c r="F178" s="209">
        <v>207932.68</v>
      </c>
      <c r="G178" s="209">
        <v>196228.68</v>
      </c>
      <c r="H178" s="209">
        <v>185854.68</v>
      </c>
      <c r="I178" s="209">
        <v>173022.84</v>
      </c>
      <c r="J178" s="209">
        <v>161489.07999999999</v>
      </c>
      <c r="K178" s="209">
        <v>144784.28</v>
      </c>
      <c r="L178" s="209">
        <v>444589.37</v>
      </c>
      <c r="M178" s="209">
        <v>194666.09</v>
      </c>
      <c r="N178" s="209">
        <v>194666.09</v>
      </c>
      <c r="O178" s="209">
        <v>152276.32999999999</v>
      </c>
      <c r="P178" s="209">
        <v>110205.77</v>
      </c>
      <c r="Q178" s="209">
        <v>80115.850000000006</v>
      </c>
      <c r="R178" s="209">
        <v>174587.08</v>
      </c>
      <c r="S178" s="209">
        <v>161116.84</v>
      </c>
      <c r="T178" s="209">
        <v>146992.24</v>
      </c>
      <c r="U178" s="209">
        <v>240581.12</v>
      </c>
      <c r="V178" s="209">
        <v>229494.24</v>
      </c>
      <c r="W178" s="209">
        <v>217364.64</v>
      </c>
      <c r="X178" s="209">
        <v>193850.23999999999</v>
      </c>
      <c r="Y178" s="209">
        <v>166845.92000000001</v>
      </c>
      <c r="Z178" s="209">
        <v>244378.47</v>
      </c>
      <c r="AA178" s="178">
        <f t="shared" si="4"/>
        <v>244378.47</v>
      </c>
    </row>
    <row r="179" spans="1:27" ht="15.75" thickBot="1" x14ac:dyDescent="0.3">
      <c r="A179" s="228" t="str">
        <f t="shared" si="5"/>
        <v>154050</v>
      </c>
      <c r="B179" s="189" t="s">
        <v>384</v>
      </c>
      <c r="C179" s="188" t="s">
        <v>385</v>
      </c>
      <c r="D179" s="210" t="s">
        <v>5</v>
      </c>
      <c r="E179" s="208">
        <v>27953.37</v>
      </c>
      <c r="F179" s="208">
        <v>27953.37</v>
      </c>
      <c r="G179" s="208">
        <v>27953.37</v>
      </c>
      <c r="H179" s="208">
        <v>27953.37</v>
      </c>
      <c r="I179" s="208">
        <v>27953.37</v>
      </c>
      <c r="J179" s="208">
        <v>27953.37</v>
      </c>
      <c r="K179" s="208">
        <v>27953.37</v>
      </c>
      <c r="L179" s="208">
        <v>27953.37</v>
      </c>
      <c r="M179" s="208">
        <v>31312.87</v>
      </c>
      <c r="N179" s="208">
        <v>31312.87</v>
      </c>
      <c r="O179" s="208">
        <v>31312.87</v>
      </c>
      <c r="P179" s="208">
        <v>31312.87</v>
      </c>
      <c r="Q179" s="208">
        <v>31312.87</v>
      </c>
      <c r="R179" s="208">
        <v>31312.87</v>
      </c>
      <c r="S179" s="208">
        <v>31312.87</v>
      </c>
      <c r="T179" s="208">
        <v>31312.87</v>
      </c>
      <c r="U179" s="208">
        <v>31312.87</v>
      </c>
      <c r="V179" s="208">
        <v>31312.87</v>
      </c>
      <c r="W179" s="208">
        <v>31312.87</v>
      </c>
      <c r="X179" s="208">
        <v>31312.87</v>
      </c>
      <c r="Y179" s="208">
        <v>31312.87</v>
      </c>
      <c r="Z179" s="208">
        <v>45777.48</v>
      </c>
      <c r="AA179" s="178">
        <f t="shared" si="4"/>
        <v>45777.48</v>
      </c>
    </row>
    <row r="180" spans="1:27" ht="15.75" thickBot="1" x14ac:dyDescent="0.3">
      <c r="A180" s="228" t="str">
        <f t="shared" si="5"/>
        <v>154071</v>
      </c>
      <c r="B180" s="189" t="s">
        <v>387</v>
      </c>
      <c r="C180" s="188" t="s">
        <v>388</v>
      </c>
      <c r="D180" s="210" t="s">
        <v>5</v>
      </c>
      <c r="E180" s="209">
        <v>19127.34</v>
      </c>
      <c r="F180" s="209">
        <v>27389.63</v>
      </c>
      <c r="G180" s="209">
        <v>23739.41</v>
      </c>
      <c r="H180" s="209">
        <v>27526.86</v>
      </c>
      <c r="I180" s="209">
        <v>28201.27</v>
      </c>
      <c r="J180" s="209">
        <v>30017.17</v>
      </c>
      <c r="K180" s="209">
        <v>26661.26</v>
      </c>
      <c r="L180" s="209">
        <v>18609.43</v>
      </c>
      <c r="M180" s="209">
        <v>20397.240000000002</v>
      </c>
      <c r="N180" s="209">
        <v>20397.240000000002</v>
      </c>
      <c r="O180" s="209">
        <v>13066.38</v>
      </c>
      <c r="P180" s="209">
        <v>12515.21</v>
      </c>
      <c r="Q180" s="209">
        <v>12963.62</v>
      </c>
      <c r="R180" s="209">
        <v>11176.93</v>
      </c>
      <c r="S180" s="209">
        <v>10422.84</v>
      </c>
      <c r="T180" s="209">
        <v>5620.94</v>
      </c>
      <c r="U180" s="209">
        <v>7108.52</v>
      </c>
      <c r="V180" s="209">
        <v>7014.98</v>
      </c>
      <c r="W180" s="209">
        <v>5415.87</v>
      </c>
      <c r="X180" s="209">
        <v>3856.04</v>
      </c>
      <c r="Y180" s="209">
        <v>40575.07</v>
      </c>
      <c r="Z180" s="209">
        <v>77061.990000000005</v>
      </c>
      <c r="AA180" s="178">
        <f t="shared" si="4"/>
        <v>77061.990000000005</v>
      </c>
    </row>
    <row r="181" spans="1:27" ht="15.75" thickBot="1" x14ac:dyDescent="0.3">
      <c r="A181" s="228" t="str">
        <f t="shared" si="5"/>
        <v>154073</v>
      </c>
      <c r="B181" s="189" t="s">
        <v>390</v>
      </c>
      <c r="C181" s="188" t="s">
        <v>391</v>
      </c>
      <c r="D181" s="210" t="s">
        <v>5</v>
      </c>
      <c r="E181" s="208">
        <v>79563.09</v>
      </c>
      <c r="F181" s="208">
        <v>67282.84</v>
      </c>
      <c r="G181" s="208">
        <v>72392.84</v>
      </c>
      <c r="H181" s="208">
        <v>66785.789999999994</v>
      </c>
      <c r="I181" s="208">
        <v>67336.22</v>
      </c>
      <c r="J181" s="208">
        <v>76575.8</v>
      </c>
      <c r="K181" s="208">
        <v>82769.919999999998</v>
      </c>
      <c r="L181" s="208">
        <v>79299.539999999994</v>
      </c>
      <c r="M181" s="208">
        <v>80142.25</v>
      </c>
      <c r="N181" s="208">
        <v>80142.25</v>
      </c>
      <c r="O181" s="208">
        <v>79889.320000000007</v>
      </c>
      <c r="P181" s="208">
        <v>81997.38</v>
      </c>
      <c r="Q181" s="208">
        <v>81087.48</v>
      </c>
      <c r="R181" s="208">
        <v>82658.039999999994</v>
      </c>
      <c r="S181" s="208">
        <v>80844.009999999995</v>
      </c>
      <c r="T181" s="208">
        <v>76848.28</v>
      </c>
      <c r="U181" s="208">
        <v>71424.800000000003</v>
      </c>
      <c r="V181" s="208">
        <v>70927.95</v>
      </c>
      <c r="W181" s="208">
        <v>70745.08</v>
      </c>
      <c r="X181" s="208">
        <v>69907.320000000007</v>
      </c>
      <c r="Y181" s="208">
        <v>120723.91</v>
      </c>
      <c r="Z181" s="208">
        <v>160379.62</v>
      </c>
      <c r="AA181" s="178">
        <f t="shared" si="4"/>
        <v>160379.62</v>
      </c>
    </row>
    <row r="182" spans="1:27" ht="15.75" thickBot="1" x14ac:dyDescent="0.3">
      <c r="A182" s="228" t="str">
        <f t="shared" si="5"/>
        <v>154085</v>
      </c>
      <c r="B182" s="189" t="s">
        <v>393</v>
      </c>
      <c r="C182" s="188" t="s">
        <v>394</v>
      </c>
      <c r="D182" s="210" t="s">
        <v>5</v>
      </c>
      <c r="E182" s="209">
        <v>0</v>
      </c>
      <c r="F182" s="209">
        <v>0</v>
      </c>
      <c r="G182" s="209">
        <v>0</v>
      </c>
      <c r="H182" s="209">
        <v>0</v>
      </c>
      <c r="I182" s="209">
        <v>0</v>
      </c>
      <c r="J182" s="209">
        <v>0</v>
      </c>
      <c r="K182" s="209">
        <v>0</v>
      </c>
      <c r="L182" s="209">
        <v>0</v>
      </c>
      <c r="M182" s="209">
        <v>0</v>
      </c>
      <c r="N182" s="209">
        <v>0</v>
      </c>
      <c r="O182" s="209">
        <v>0</v>
      </c>
      <c r="P182" s="209">
        <v>0</v>
      </c>
      <c r="Q182" s="209">
        <v>0</v>
      </c>
      <c r="R182" s="209">
        <v>0</v>
      </c>
      <c r="S182" s="209">
        <v>0</v>
      </c>
      <c r="T182" s="209">
        <v>0</v>
      </c>
      <c r="U182" s="209">
        <v>0</v>
      </c>
      <c r="V182" s="209">
        <v>0</v>
      </c>
      <c r="W182" s="209">
        <v>0</v>
      </c>
      <c r="X182" s="209">
        <v>0</v>
      </c>
      <c r="Y182" s="209">
        <v>0</v>
      </c>
      <c r="Z182" s="209">
        <v>0</v>
      </c>
      <c r="AA182" s="178">
        <f t="shared" si="4"/>
        <v>0</v>
      </c>
    </row>
    <row r="183" spans="1:27" ht="15.75" thickBot="1" x14ac:dyDescent="0.3">
      <c r="A183" s="228" t="str">
        <f t="shared" si="5"/>
        <v>154666</v>
      </c>
      <c r="B183" s="189" t="s">
        <v>396</v>
      </c>
      <c r="C183" s="188" t="s">
        <v>397</v>
      </c>
      <c r="D183" s="210" t="s">
        <v>5</v>
      </c>
      <c r="E183" s="208">
        <v>0</v>
      </c>
      <c r="F183" s="208">
        <v>0</v>
      </c>
      <c r="G183" s="208">
        <v>0</v>
      </c>
      <c r="H183" s="208">
        <v>0</v>
      </c>
      <c r="I183" s="208">
        <v>0</v>
      </c>
      <c r="J183" s="208">
        <v>0</v>
      </c>
      <c r="K183" s="208">
        <v>0</v>
      </c>
      <c r="L183" s="208">
        <v>0</v>
      </c>
      <c r="M183" s="208">
        <v>0</v>
      </c>
      <c r="N183" s="208">
        <v>0</v>
      </c>
      <c r="O183" s="208">
        <v>0</v>
      </c>
      <c r="P183" s="208">
        <v>0</v>
      </c>
      <c r="Q183" s="208">
        <v>0</v>
      </c>
      <c r="R183" s="208">
        <v>0</v>
      </c>
      <c r="S183" s="208">
        <v>0</v>
      </c>
      <c r="T183" s="208">
        <v>0</v>
      </c>
      <c r="U183" s="208">
        <v>0</v>
      </c>
      <c r="V183" s="208">
        <v>0</v>
      </c>
      <c r="W183" s="208">
        <v>0</v>
      </c>
      <c r="X183" s="208">
        <v>0</v>
      </c>
      <c r="Y183" s="208">
        <v>0</v>
      </c>
      <c r="Z183" s="208">
        <v>0</v>
      </c>
      <c r="AA183" s="178">
        <f t="shared" si="4"/>
        <v>0</v>
      </c>
    </row>
    <row r="184" spans="1:27" ht="15.75" thickBot="1" x14ac:dyDescent="0.3">
      <c r="A184" s="228" t="str">
        <f t="shared" si="5"/>
        <v>163002</v>
      </c>
      <c r="B184" s="189" t="s">
        <v>399</v>
      </c>
      <c r="C184" s="188" t="s">
        <v>400</v>
      </c>
      <c r="D184" s="210" t="s">
        <v>5</v>
      </c>
      <c r="E184" s="209">
        <v>0</v>
      </c>
      <c r="F184" s="209">
        <v>0</v>
      </c>
      <c r="G184" s="209">
        <v>0</v>
      </c>
      <c r="H184" s="209">
        <v>0</v>
      </c>
      <c r="I184" s="209">
        <v>0</v>
      </c>
      <c r="J184" s="209">
        <v>0</v>
      </c>
      <c r="K184" s="209">
        <v>0</v>
      </c>
      <c r="L184" s="209">
        <v>0</v>
      </c>
      <c r="M184" s="209">
        <v>0</v>
      </c>
      <c r="N184" s="209">
        <v>0</v>
      </c>
      <c r="O184" s="209">
        <v>0</v>
      </c>
      <c r="P184" s="209">
        <v>0</v>
      </c>
      <c r="Q184" s="209">
        <v>0</v>
      </c>
      <c r="R184" s="209">
        <v>0</v>
      </c>
      <c r="S184" s="209">
        <v>0</v>
      </c>
      <c r="T184" s="209">
        <v>0</v>
      </c>
      <c r="U184" s="209">
        <v>0</v>
      </c>
      <c r="V184" s="209">
        <v>0</v>
      </c>
      <c r="W184" s="209">
        <v>0</v>
      </c>
      <c r="X184" s="209">
        <v>0</v>
      </c>
      <c r="Y184" s="209">
        <v>0</v>
      </c>
      <c r="Z184" s="209">
        <v>0</v>
      </c>
      <c r="AA184" s="178">
        <f t="shared" si="4"/>
        <v>0</v>
      </c>
    </row>
    <row r="185" spans="1:27" ht="15.75" thickBot="1" x14ac:dyDescent="0.3">
      <c r="A185" s="228" t="str">
        <f t="shared" si="5"/>
        <v>163003</v>
      </c>
      <c r="B185" s="189" t="s">
        <v>402</v>
      </c>
      <c r="C185" s="188" t="s">
        <v>403</v>
      </c>
      <c r="D185" s="210" t="s">
        <v>5</v>
      </c>
      <c r="E185" s="208">
        <v>0</v>
      </c>
      <c r="F185" s="208">
        <v>0</v>
      </c>
      <c r="G185" s="208">
        <v>0</v>
      </c>
      <c r="H185" s="208">
        <v>0</v>
      </c>
      <c r="I185" s="208">
        <v>0</v>
      </c>
      <c r="J185" s="208">
        <v>0</v>
      </c>
      <c r="K185" s="208">
        <v>0</v>
      </c>
      <c r="L185" s="208">
        <v>0</v>
      </c>
      <c r="M185" s="208">
        <v>0</v>
      </c>
      <c r="N185" s="208">
        <v>0</v>
      </c>
      <c r="O185" s="208">
        <v>0</v>
      </c>
      <c r="P185" s="208">
        <v>0</v>
      </c>
      <c r="Q185" s="208">
        <v>0</v>
      </c>
      <c r="R185" s="208">
        <v>0</v>
      </c>
      <c r="S185" s="208">
        <v>0</v>
      </c>
      <c r="T185" s="208">
        <v>0</v>
      </c>
      <c r="U185" s="208">
        <v>0</v>
      </c>
      <c r="V185" s="208">
        <v>0</v>
      </c>
      <c r="W185" s="208">
        <v>0</v>
      </c>
      <c r="X185" s="208">
        <v>0</v>
      </c>
      <c r="Y185" s="208">
        <v>0</v>
      </c>
      <c r="Z185" s="208">
        <v>0</v>
      </c>
      <c r="AA185" s="178">
        <f t="shared" si="4"/>
        <v>0</v>
      </c>
    </row>
    <row r="186" spans="1:27" ht="15.75" thickBot="1" x14ac:dyDescent="0.3">
      <c r="A186" s="228" t="str">
        <f t="shared" si="5"/>
        <v>500128</v>
      </c>
      <c r="B186" s="239" t="s">
        <v>1790</v>
      </c>
      <c r="C186" s="245">
        <v>500128</v>
      </c>
      <c r="D186" s="31"/>
      <c r="E186" s="209">
        <v>18495472.809999999</v>
      </c>
      <c r="F186" s="209">
        <v>16791063.300000001</v>
      </c>
      <c r="G186" s="209">
        <v>11602665.75</v>
      </c>
      <c r="H186" s="209">
        <v>15505988.119999999</v>
      </c>
      <c r="I186" s="209">
        <v>15129636.119999999</v>
      </c>
      <c r="J186" s="209">
        <v>20320628.68</v>
      </c>
      <c r="K186" s="209">
        <v>23788654.460000001</v>
      </c>
      <c r="L186" s="209">
        <v>30831513.870000001</v>
      </c>
      <c r="M186" s="209">
        <v>25347325.850000001</v>
      </c>
      <c r="N186" s="209">
        <v>25347325.850000001</v>
      </c>
      <c r="O186" s="209">
        <v>27102985.649999999</v>
      </c>
      <c r="P186" s="209">
        <v>25641004.370000001</v>
      </c>
      <c r="Q186" s="209">
        <v>19473971.109999999</v>
      </c>
      <c r="R186" s="209">
        <v>20485216.289999999</v>
      </c>
      <c r="S186" s="209">
        <v>18276966.780000001</v>
      </c>
      <c r="T186" s="209">
        <v>18259406.539999999</v>
      </c>
      <c r="U186" s="209">
        <v>21033322.16</v>
      </c>
      <c r="V186" s="209">
        <v>21012638.100000001</v>
      </c>
      <c r="W186" s="209">
        <v>17518858.739999998</v>
      </c>
      <c r="X186" s="209">
        <v>22348042.789999999</v>
      </c>
      <c r="Y186" s="209">
        <v>36406254.039999999</v>
      </c>
      <c r="Z186" s="209">
        <v>33258173.010000002</v>
      </c>
      <c r="AA186" s="178">
        <f t="shared" si="4"/>
        <v>33258173.010000002</v>
      </c>
    </row>
    <row r="187" spans="1:27" ht="15.75" thickBot="1" x14ac:dyDescent="0.3">
      <c r="A187" s="228" t="str">
        <f t="shared" si="5"/>
        <v>500133</v>
      </c>
      <c r="B187" s="240" t="s">
        <v>1792</v>
      </c>
      <c r="C187" s="245">
        <v>500133</v>
      </c>
      <c r="D187" s="31"/>
      <c r="E187" s="208">
        <v>14816894.4</v>
      </c>
      <c r="F187" s="208">
        <v>12782458.08</v>
      </c>
      <c r="G187" s="208">
        <v>8277055.1699999999</v>
      </c>
      <c r="H187" s="208">
        <v>12233233.98</v>
      </c>
      <c r="I187" s="208">
        <v>12432791.960000001</v>
      </c>
      <c r="J187" s="208">
        <v>17711849.23</v>
      </c>
      <c r="K187" s="208">
        <v>21254007.390000001</v>
      </c>
      <c r="L187" s="208">
        <v>28209925.219999999</v>
      </c>
      <c r="M187" s="208">
        <v>21211764.75</v>
      </c>
      <c r="N187" s="208">
        <v>21211764.75</v>
      </c>
      <c r="O187" s="208">
        <v>22487859.859999999</v>
      </c>
      <c r="P187" s="208">
        <v>20377854.359999999</v>
      </c>
      <c r="Q187" s="208">
        <v>13895071.359999999</v>
      </c>
      <c r="R187" s="208">
        <v>14654629.5</v>
      </c>
      <c r="S187" s="208">
        <v>12396319.560000001</v>
      </c>
      <c r="T187" s="208">
        <v>6560191.46</v>
      </c>
      <c r="U187" s="208">
        <v>9968072.3499999996</v>
      </c>
      <c r="V187" s="208">
        <v>9909583.9100000001</v>
      </c>
      <c r="W187" s="208">
        <v>7002353.6699999999</v>
      </c>
      <c r="X187" s="208">
        <v>11950882.33</v>
      </c>
      <c r="Y187" s="208">
        <v>26248812.120000001</v>
      </c>
      <c r="Z187" s="208">
        <v>23150710.550000001</v>
      </c>
      <c r="AA187" s="178">
        <f t="shared" si="4"/>
        <v>23150710.550000001</v>
      </c>
    </row>
    <row r="188" spans="1:27" ht="15.75" thickBot="1" x14ac:dyDescent="0.3">
      <c r="A188" s="228" t="str">
        <f t="shared" si="5"/>
        <v>165008</v>
      </c>
      <c r="B188" s="189" t="s">
        <v>405</v>
      </c>
      <c r="C188" s="188" t="s">
        <v>406</v>
      </c>
      <c r="D188" s="210" t="s">
        <v>5</v>
      </c>
      <c r="E188" s="209">
        <v>13525.58</v>
      </c>
      <c r="F188" s="209">
        <v>6791.69</v>
      </c>
      <c r="G188" s="209">
        <v>15929.07</v>
      </c>
      <c r="H188" s="209">
        <v>26960.29</v>
      </c>
      <c r="I188" s="209">
        <v>60359.18</v>
      </c>
      <c r="J188" s="209">
        <v>26806.68</v>
      </c>
      <c r="K188" s="209">
        <v>72495.839999999997</v>
      </c>
      <c r="L188" s="209">
        <v>102421.54</v>
      </c>
      <c r="M188" s="209">
        <v>403970.85</v>
      </c>
      <c r="N188" s="209">
        <v>403970.85</v>
      </c>
      <c r="O188" s="209">
        <v>266353.90000000002</v>
      </c>
      <c r="P188" s="209">
        <v>280309.74</v>
      </c>
      <c r="Q188" s="209">
        <v>212895.13</v>
      </c>
      <c r="R188" s="209">
        <v>130543.09</v>
      </c>
      <c r="S188" s="209">
        <v>83935.679999999993</v>
      </c>
      <c r="T188" s="209">
        <v>0</v>
      </c>
      <c r="U188" s="209">
        <v>0</v>
      </c>
      <c r="V188" s="209">
        <v>2193.75</v>
      </c>
      <c r="W188" s="209">
        <v>8369.44</v>
      </c>
      <c r="X188" s="209">
        <v>23821.25</v>
      </c>
      <c r="Y188" s="209">
        <v>53324</v>
      </c>
      <c r="Z188" s="209">
        <v>65258.95</v>
      </c>
      <c r="AA188" s="178">
        <f t="shared" si="4"/>
        <v>65258.95</v>
      </c>
    </row>
    <row r="189" spans="1:27" ht="15.75" thickBot="1" x14ac:dyDescent="0.3">
      <c r="A189" s="228" t="str">
        <f t="shared" si="5"/>
        <v>165009</v>
      </c>
      <c r="B189" s="189" t="s">
        <v>408</v>
      </c>
      <c r="C189" s="188" t="s">
        <v>409</v>
      </c>
      <c r="D189" s="210" t="s">
        <v>5</v>
      </c>
      <c r="E189" s="208">
        <v>0</v>
      </c>
      <c r="F189" s="208">
        <v>0</v>
      </c>
      <c r="G189" s="208">
        <v>0</v>
      </c>
      <c r="H189" s="208">
        <v>0</v>
      </c>
      <c r="I189" s="208">
        <v>0</v>
      </c>
      <c r="J189" s="208">
        <v>0</v>
      </c>
      <c r="K189" s="208">
        <v>0</v>
      </c>
      <c r="L189" s="208">
        <v>0</v>
      </c>
      <c r="M189" s="208">
        <v>0</v>
      </c>
      <c r="N189" s="208">
        <v>0</v>
      </c>
      <c r="O189" s="208">
        <v>0</v>
      </c>
      <c r="P189" s="208">
        <v>0</v>
      </c>
      <c r="Q189" s="208">
        <v>0</v>
      </c>
      <c r="R189" s="208">
        <v>0</v>
      </c>
      <c r="S189" s="208">
        <v>0</v>
      </c>
      <c r="T189" s="208">
        <v>0</v>
      </c>
      <c r="U189" s="208">
        <v>0</v>
      </c>
      <c r="V189" s="208">
        <v>0</v>
      </c>
      <c r="W189" s="208">
        <v>0</v>
      </c>
      <c r="X189" s="208">
        <v>0</v>
      </c>
      <c r="Y189" s="208">
        <v>0</v>
      </c>
      <c r="Z189" s="208">
        <v>0</v>
      </c>
      <c r="AA189" s="178">
        <f t="shared" si="4"/>
        <v>0</v>
      </c>
    </row>
    <row r="190" spans="1:27" ht="15.75" thickBot="1" x14ac:dyDescent="0.3">
      <c r="A190" s="228" t="str">
        <f t="shared" si="5"/>
        <v>165010</v>
      </c>
      <c r="B190" s="189" t="s">
        <v>411</v>
      </c>
      <c r="C190" s="188" t="s">
        <v>412</v>
      </c>
      <c r="D190" s="210" t="s">
        <v>5</v>
      </c>
      <c r="E190" s="209">
        <v>5.34</v>
      </c>
      <c r="F190" s="209">
        <v>5.34</v>
      </c>
      <c r="G190" s="209">
        <v>0</v>
      </c>
      <c r="H190" s="209">
        <v>0</v>
      </c>
      <c r="I190" s="209">
        <v>0</v>
      </c>
      <c r="J190" s="209">
        <v>0</v>
      </c>
      <c r="K190" s="209">
        <v>0</v>
      </c>
      <c r="L190" s="209">
        <v>0</v>
      </c>
      <c r="M190" s="209">
        <v>0</v>
      </c>
      <c r="N190" s="209">
        <v>0</v>
      </c>
      <c r="O190" s="209">
        <v>0</v>
      </c>
      <c r="P190" s="209">
        <v>0</v>
      </c>
      <c r="Q190" s="209">
        <v>0</v>
      </c>
      <c r="R190" s="209">
        <v>0</v>
      </c>
      <c r="S190" s="209">
        <v>0</v>
      </c>
      <c r="T190" s="209">
        <v>0</v>
      </c>
      <c r="U190" s="209">
        <v>0</v>
      </c>
      <c r="V190" s="209">
        <v>0</v>
      </c>
      <c r="W190" s="209">
        <v>0</v>
      </c>
      <c r="X190" s="209">
        <v>0</v>
      </c>
      <c r="Y190" s="209">
        <v>0</v>
      </c>
      <c r="Z190" s="209">
        <v>0</v>
      </c>
      <c r="AA190" s="178">
        <f t="shared" si="4"/>
        <v>0</v>
      </c>
    </row>
    <row r="191" spans="1:27" ht="15.75" thickBot="1" x14ac:dyDescent="0.3">
      <c r="A191" s="228" t="str">
        <f t="shared" si="5"/>
        <v>165011</v>
      </c>
      <c r="B191" s="189" t="s">
        <v>414</v>
      </c>
      <c r="C191" s="188" t="s">
        <v>415</v>
      </c>
      <c r="D191" s="210" t="s">
        <v>5</v>
      </c>
      <c r="E191" s="208">
        <v>3704077.7</v>
      </c>
      <c r="F191" s="208">
        <v>1852038.84</v>
      </c>
      <c r="G191" s="208">
        <v>0</v>
      </c>
      <c r="H191" s="208">
        <v>0</v>
      </c>
      <c r="I191" s="208">
        <v>0</v>
      </c>
      <c r="J191" s="208">
        <v>0</v>
      </c>
      <c r="K191" s="208">
        <v>0</v>
      </c>
      <c r="L191" s="208">
        <v>14584085.279999999</v>
      </c>
      <c r="M191" s="208">
        <v>11822407.140000001</v>
      </c>
      <c r="N191" s="208">
        <v>11822407.140000001</v>
      </c>
      <c r="O191" s="208">
        <v>9852005.9499999993</v>
      </c>
      <c r="P191" s="208">
        <v>7881604.7599999998</v>
      </c>
      <c r="Q191" s="208">
        <v>5859578.5700000003</v>
      </c>
      <c r="R191" s="208">
        <v>3940802.38</v>
      </c>
      <c r="S191" s="208">
        <v>1970401.19</v>
      </c>
      <c r="T191" s="208">
        <v>0</v>
      </c>
      <c r="U191" s="208">
        <v>0</v>
      </c>
      <c r="V191" s="208">
        <v>0</v>
      </c>
      <c r="W191" s="208">
        <v>0</v>
      </c>
      <c r="X191" s="208">
        <v>0</v>
      </c>
      <c r="Y191" s="208">
        <v>13999523.82</v>
      </c>
      <c r="Z191" s="208">
        <v>12053469.74</v>
      </c>
      <c r="AA191" s="178">
        <f t="shared" si="4"/>
        <v>12053469.74</v>
      </c>
    </row>
    <row r="192" spans="1:27" ht="15.75" thickBot="1" x14ac:dyDescent="0.3">
      <c r="A192" s="228" t="str">
        <f t="shared" si="5"/>
        <v>165012</v>
      </c>
      <c r="B192" s="189" t="s">
        <v>417</v>
      </c>
      <c r="C192" s="188" t="s">
        <v>418</v>
      </c>
      <c r="D192" s="210" t="s">
        <v>5</v>
      </c>
      <c r="E192" s="209">
        <v>826315.43</v>
      </c>
      <c r="F192" s="209">
        <v>723026</v>
      </c>
      <c r="G192" s="209">
        <v>619736.56999999995</v>
      </c>
      <c r="H192" s="209">
        <v>516447.14</v>
      </c>
      <c r="I192" s="209">
        <v>413192.38</v>
      </c>
      <c r="J192" s="209">
        <v>309868.28000000003</v>
      </c>
      <c r="K192" s="209">
        <v>206578.85</v>
      </c>
      <c r="L192" s="209">
        <v>103289.42</v>
      </c>
      <c r="M192" s="209">
        <v>0</v>
      </c>
      <c r="N192" s="209">
        <v>0</v>
      </c>
      <c r="O192" s="209">
        <v>0</v>
      </c>
      <c r="P192" s="209">
        <v>893748.45</v>
      </c>
      <c r="Q192" s="209">
        <v>804373.6</v>
      </c>
      <c r="R192" s="209">
        <v>714998.75</v>
      </c>
      <c r="S192" s="209">
        <v>625623.9</v>
      </c>
      <c r="T192" s="209">
        <v>536249.05000000005</v>
      </c>
      <c r="U192" s="209">
        <v>446874.2</v>
      </c>
      <c r="V192" s="209">
        <v>357499.35</v>
      </c>
      <c r="W192" s="209">
        <v>268124.5</v>
      </c>
      <c r="X192" s="209">
        <v>178749.65</v>
      </c>
      <c r="Y192" s="209">
        <v>89374.8</v>
      </c>
      <c r="Z192" s="209">
        <v>0</v>
      </c>
      <c r="AA192" s="178">
        <f t="shared" si="4"/>
        <v>0</v>
      </c>
    </row>
    <row r="193" spans="1:27" ht="15.75" thickBot="1" x14ac:dyDescent="0.3">
      <c r="A193" s="228" t="str">
        <f t="shared" si="5"/>
        <v>165013</v>
      </c>
      <c r="B193" s="189" t="s">
        <v>420</v>
      </c>
      <c r="C193" s="188" t="s">
        <v>421</v>
      </c>
      <c r="D193" s="210" t="s">
        <v>5</v>
      </c>
      <c r="E193" s="208">
        <v>0</v>
      </c>
      <c r="F193" s="208">
        <v>0</v>
      </c>
      <c r="G193" s="208">
        <v>773255.09</v>
      </c>
      <c r="H193" s="208">
        <v>1104690.0900000001</v>
      </c>
      <c r="I193" s="208">
        <v>1670099.09</v>
      </c>
      <c r="J193" s="208">
        <v>10360264.09</v>
      </c>
      <c r="K193" s="208">
        <v>9961172.0899999999</v>
      </c>
      <c r="L193" s="208">
        <v>0</v>
      </c>
      <c r="M193" s="208">
        <v>0</v>
      </c>
      <c r="N193" s="208">
        <v>0</v>
      </c>
      <c r="O193" s="208">
        <v>0</v>
      </c>
      <c r="P193" s="208">
        <v>0</v>
      </c>
      <c r="Q193" s="208">
        <v>0</v>
      </c>
      <c r="R193" s="208">
        <v>0</v>
      </c>
      <c r="S193" s="208">
        <v>0</v>
      </c>
      <c r="T193" s="208">
        <v>0</v>
      </c>
      <c r="U193" s="208">
        <v>0</v>
      </c>
      <c r="V193" s="208">
        <v>0</v>
      </c>
      <c r="W193" s="208">
        <v>0</v>
      </c>
      <c r="X193" s="208">
        <v>0</v>
      </c>
      <c r="Y193" s="208">
        <v>0</v>
      </c>
      <c r="Z193" s="208">
        <v>0</v>
      </c>
      <c r="AA193" s="178">
        <f t="shared" si="4"/>
        <v>0</v>
      </c>
    </row>
    <row r="194" spans="1:27" ht="15.75" thickBot="1" x14ac:dyDescent="0.3">
      <c r="A194" s="228" t="str">
        <f t="shared" si="5"/>
        <v>165014</v>
      </c>
      <c r="B194" s="189" t="s">
        <v>423</v>
      </c>
      <c r="C194" s="188" t="s">
        <v>424</v>
      </c>
      <c r="D194" s="210" t="s">
        <v>5</v>
      </c>
      <c r="E194" s="209">
        <v>0</v>
      </c>
      <c r="F194" s="209">
        <v>0</v>
      </c>
      <c r="G194" s="209">
        <v>0</v>
      </c>
      <c r="H194" s="209">
        <v>0</v>
      </c>
      <c r="I194" s="209">
        <v>0</v>
      </c>
      <c r="J194" s="209">
        <v>0</v>
      </c>
      <c r="K194" s="209">
        <v>0</v>
      </c>
      <c r="L194" s="209">
        <v>0</v>
      </c>
      <c r="M194" s="209">
        <v>0</v>
      </c>
      <c r="N194" s="209">
        <v>0</v>
      </c>
      <c r="O194" s="209">
        <v>0</v>
      </c>
      <c r="P194" s="209">
        <v>0</v>
      </c>
      <c r="Q194" s="209">
        <v>0</v>
      </c>
      <c r="R194" s="209">
        <v>0</v>
      </c>
      <c r="S194" s="209">
        <v>0</v>
      </c>
      <c r="T194" s="209">
        <v>0</v>
      </c>
      <c r="U194" s="209">
        <v>0</v>
      </c>
      <c r="V194" s="209">
        <v>0</v>
      </c>
      <c r="W194" s="209">
        <v>0</v>
      </c>
      <c r="X194" s="209">
        <v>0</v>
      </c>
      <c r="Y194" s="209">
        <v>0</v>
      </c>
      <c r="Z194" s="209">
        <v>0</v>
      </c>
      <c r="AA194" s="178">
        <f t="shared" si="4"/>
        <v>0</v>
      </c>
    </row>
    <row r="195" spans="1:27" ht="15.75" thickBot="1" x14ac:dyDescent="0.3">
      <c r="A195" s="228" t="str">
        <f t="shared" si="5"/>
        <v>165015</v>
      </c>
      <c r="B195" s="189" t="s">
        <v>426</v>
      </c>
      <c r="C195" s="188" t="s">
        <v>427</v>
      </c>
      <c r="D195" s="210" t="s">
        <v>5</v>
      </c>
      <c r="E195" s="208">
        <v>353932.08</v>
      </c>
      <c r="F195" s="208">
        <v>318088.59000000003</v>
      </c>
      <c r="G195" s="208">
        <v>282245.09999999998</v>
      </c>
      <c r="H195" s="208">
        <v>269089.11</v>
      </c>
      <c r="I195" s="208">
        <v>233245.62</v>
      </c>
      <c r="J195" s="208">
        <v>208745.88</v>
      </c>
      <c r="K195" s="208">
        <v>199371.14</v>
      </c>
      <c r="L195" s="208">
        <v>216465.53</v>
      </c>
      <c r="M195" s="208">
        <v>166409.74</v>
      </c>
      <c r="N195" s="208">
        <v>166409.74</v>
      </c>
      <c r="O195" s="208">
        <v>152910.16</v>
      </c>
      <c r="P195" s="208">
        <v>137411.07999999999</v>
      </c>
      <c r="Q195" s="208">
        <v>140887.43</v>
      </c>
      <c r="R195" s="208">
        <v>212410.4</v>
      </c>
      <c r="S195" s="208">
        <v>197616.37</v>
      </c>
      <c r="T195" s="208">
        <v>182822.34</v>
      </c>
      <c r="U195" s="208">
        <v>231838.31</v>
      </c>
      <c r="V195" s="208">
        <v>204294.28</v>
      </c>
      <c r="W195" s="208">
        <v>176750.25</v>
      </c>
      <c r="X195" s="208">
        <v>149206.22</v>
      </c>
      <c r="Y195" s="208">
        <v>289662.19</v>
      </c>
      <c r="Z195" s="208">
        <v>262057.71</v>
      </c>
      <c r="AA195" s="178">
        <f t="shared" si="4"/>
        <v>262057.71</v>
      </c>
    </row>
    <row r="196" spans="1:27" ht="15.75" thickBot="1" x14ac:dyDescent="0.3">
      <c r="A196" s="228" t="str">
        <f t="shared" si="5"/>
        <v>165018</v>
      </c>
      <c r="B196" s="189" t="s">
        <v>429</v>
      </c>
      <c r="C196" s="188" t="s">
        <v>430</v>
      </c>
      <c r="D196" s="210" t="s">
        <v>5</v>
      </c>
      <c r="E196" s="209">
        <v>3984042.93</v>
      </c>
      <c r="F196" s="209">
        <v>4007447.19</v>
      </c>
      <c r="G196" s="209">
        <v>2000971.48</v>
      </c>
      <c r="H196" s="209">
        <v>3812601.14</v>
      </c>
      <c r="I196" s="209">
        <v>3558637.35</v>
      </c>
      <c r="J196" s="209">
        <v>2083673.37</v>
      </c>
      <c r="K196" s="209">
        <v>3818849.14</v>
      </c>
      <c r="L196" s="209">
        <v>3776955.23</v>
      </c>
      <c r="M196" s="209">
        <v>1766561.8</v>
      </c>
      <c r="N196" s="209">
        <v>1766561.8</v>
      </c>
      <c r="O196" s="209">
        <v>4250749.53</v>
      </c>
      <c r="P196" s="209">
        <v>3924763.45</v>
      </c>
      <c r="Q196" s="209">
        <v>2459013.13</v>
      </c>
      <c r="R196" s="209">
        <v>4127879.46</v>
      </c>
      <c r="S196" s="209">
        <v>4177652.65</v>
      </c>
      <c r="T196" s="209">
        <v>2343298.44</v>
      </c>
      <c r="U196" s="209">
        <v>3753595.21</v>
      </c>
      <c r="V196" s="209">
        <v>3603737.26</v>
      </c>
      <c r="W196" s="209">
        <v>1925994.04</v>
      </c>
      <c r="X196" s="209">
        <v>4065270.79</v>
      </c>
      <c r="Y196" s="209">
        <v>3942948.42</v>
      </c>
      <c r="Z196" s="209">
        <v>2615578.7599999998</v>
      </c>
      <c r="AA196" s="178">
        <f t="shared" si="4"/>
        <v>2615578.7599999998</v>
      </c>
    </row>
    <row r="197" spans="1:27" ht="15.75" thickBot="1" x14ac:dyDescent="0.3">
      <c r="A197" s="228" t="str">
        <f t="shared" si="5"/>
        <v>165019</v>
      </c>
      <c r="B197" s="189" t="s">
        <v>432</v>
      </c>
      <c r="C197" s="188" t="s">
        <v>433</v>
      </c>
      <c r="D197" s="210" t="s">
        <v>5</v>
      </c>
      <c r="E197" s="208">
        <v>150718.28</v>
      </c>
      <c r="F197" s="208">
        <v>159463.28</v>
      </c>
      <c r="G197" s="208">
        <v>146574.94</v>
      </c>
      <c r="H197" s="208">
        <v>145223.78</v>
      </c>
      <c r="I197" s="208">
        <v>123830.62</v>
      </c>
      <c r="J197" s="208">
        <v>104729.12</v>
      </c>
      <c r="K197" s="208">
        <v>100169.62</v>
      </c>
      <c r="L197" s="208">
        <v>96651.46</v>
      </c>
      <c r="M197" s="208">
        <v>106827.17</v>
      </c>
      <c r="N197" s="208">
        <v>106827.17</v>
      </c>
      <c r="O197" s="208">
        <v>106570.85</v>
      </c>
      <c r="P197" s="208">
        <v>107675.96</v>
      </c>
      <c r="Q197" s="208">
        <v>84952.66</v>
      </c>
      <c r="R197" s="208">
        <v>69761.56</v>
      </c>
      <c r="S197" s="208">
        <v>62912.12</v>
      </c>
      <c r="T197" s="208">
        <v>59271.02</v>
      </c>
      <c r="U197" s="208">
        <v>91716.05</v>
      </c>
      <c r="V197" s="208">
        <v>90106.91</v>
      </c>
      <c r="W197" s="208">
        <v>122651.97</v>
      </c>
      <c r="X197" s="208">
        <v>103480.27</v>
      </c>
      <c r="Y197" s="208">
        <v>99304.47</v>
      </c>
      <c r="Z197" s="208">
        <v>119900.01</v>
      </c>
      <c r="AA197" s="178">
        <f t="shared" si="4"/>
        <v>119900.01</v>
      </c>
    </row>
    <row r="198" spans="1:27" ht="15.75" thickBot="1" x14ac:dyDescent="0.3">
      <c r="A198" s="228" t="str">
        <f t="shared" si="5"/>
        <v>165020</v>
      </c>
      <c r="B198" s="189" t="s">
        <v>435</v>
      </c>
      <c r="C198" s="188" t="s">
        <v>436</v>
      </c>
      <c r="D198" s="210" t="s">
        <v>5</v>
      </c>
      <c r="E198" s="209">
        <v>0</v>
      </c>
      <c r="F198" s="209">
        <v>0</v>
      </c>
      <c r="G198" s="209">
        <v>0</v>
      </c>
      <c r="H198" s="209">
        <v>0</v>
      </c>
      <c r="I198" s="209">
        <v>0</v>
      </c>
      <c r="J198" s="209">
        <v>0</v>
      </c>
      <c r="K198" s="209">
        <v>0</v>
      </c>
      <c r="L198" s="209">
        <v>0</v>
      </c>
      <c r="M198" s="209">
        <v>0</v>
      </c>
      <c r="N198" s="209">
        <v>0</v>
      </c>
      <c r="O198" s="209">
        <v>0</v>
      </c>
      <c r="P198" s="209">
        <v>0</v>
      </c>
      <c r="Q198" s="209">
        <v>0</v>
      </c>
      <c r="R198" s="209">
        <v>0</v>
      </c>
      <c r="S198" s="209">
        <v>0</v>
      </c>
      <c r="T198" s="209">
        <v>0</v>
      </c>
      <c r="U198" s="209">
        <v>0</v>
      </c>
      <c r="V198" s="209">
        <v>0</v>
      </c>
      <c r="W198" s="209">
        <v>0</v>
      </c>
      <c r="X198" s="209">
        <v>0</v>
      </c>
      <c r="Y198" s="209">
        <v>0</v>
      </c>
      <c r="Z198" s="209">
        <v>0</v>
      </c>
      <c r="AA198" s="178">
        <f t="shared" ref="AA198:AA261" si="6">Z198</f>
        <v>0</v>
      </c>
    </row>
    <row r="199" spans="1:27" ht="15.75" thickBot="1" x14ac:dyDescent="0.3">
      <c r="A199" s="228" t="str">
        <f t="shared" ref="A199:A262" si="7">RIGHT(C199,6)</f>
        <v>165021</v>
      </c>
      <c r="B199" s="189" t="s">
        <v>438</v>
      </c>
      <c r="C199" s="188" t="s">
        <v>439</v>
      </c>
      <c r="D199" s="210" t="s">
        <v>5</v>
      </c>
      <c r="E199" s="208">
        <v>46103.71</v>
      </c>
      <c r="F199" s="208">
        <v>34577.78</v>
      </c>
      <c r="G199" s="208">
        <v>23051.85</v>
      </c>
      <c r="H199" s="208">
        <v>11525.92</v>
      </c>
      <c r="I199" s="208">
        <v>0</v>
      </c>
      <c r="J199" s="208">
        <v>137551.66</v>
      </c>
      <c r="K199" s="208">
        <v>125046.97</v>
      </c>
      <c r="L199" s="208">
        <v>112542.28</v>
      </c>
      <c r="M199" s="208">
        <v>100037.59</v>
      </c>
      <c r="N199" s="208">
        <v>100037.59</v>
      </c>
      <c r="O199" s="208">
        <v>87532.9</v>
      </c>
      <c r="P199" s="208">
        <v>75028.210000000006</v>
      </c>
      <c r="Q199" s="208">
        <v>62523.519999999997</v>
      </c>
      <c r="R199" s="208">
        <v>50018.83</v>
      </c>
      <c r="S199" s="208">
        <v>37514.14</v>
      </c>
      <c r="T199" s="208">
        <v>25009.45</v>
      </c>
      <c r="U199" s="208">
        <v>12504.76</v>
      </c>
      <c r="V199" s="208">
        <v>0</v>
      </c>
      <c r="W199" s="208">
        <v>139614.09</v>
      </c>
      <c r="X199" s="208">
        <v>154838.49</v>
      </c>
      <c r="Y199" s="208">
        <v>139354.56</v>
      </c>
      <c r="Z199" s="208">
        <v>123870.81</v>
      </c>
      <c r="AA199" s="178">
        <f t="shared" si="6"/>
        <v>123870.81</v>
      </c>
    </row>
    <row r="200" spans="1:27" ht="15.75" thickBot="1" x14ac:dyDescent="0.3">
      <c r="A200" s="228" t="str">
        <f t="shared" si="7"/>
        <v>165031</v>
      </c>
      <c r="B200" s="189" t="s">
        <v>441</v>
      </c>
      <c r="C200" s="188" t="s">
        <v>442</v>
      </c>
      <c r="D200" s="210" t="s">
        <v>5</v>
      </c>
      <c r="E200" s="209">
        <v>1809484.33</v>
      </c>
      <c r="F200" s="209">
        <v>1507903.63</v>
      </c>
      <c r="G200" s="209">
        <v>1206322.93</v>
      </c>
      <c r="H200" s="209">
        <v>904742.23</v>
      </c>
      <c r="I200" s="209">
        <v>603161.53</v>
      </c>
      <c r="J200" s="209">
        <v>301580.83</v>
      </c>
      <c r="K200" s="209">
        <v>830595.47</v>
      </c>
      <c r="L200" s="209">
        <v>3536540.75</v>
      </c>
      <c r="M200" s="209">
        <v>3217559.86</v>
      </c>
      <c r="N200" s="209">
        <v>3217559.86</v>
      </c>
      <c r="O200" s="209">
        <v>2889215.56</v>
      </c>
      <c r="P200" s="209">
        <v>2570234.67</v>
      </c>
      <c r="Q200" s="209">
        <v>2232866.2999999998</v>
      </c>
      <c r="R200" s="209">
        <v>1913885.41</v>
      </c>
      <c r="S200" s="209">
        <v>1594904.52</v>
      </c>
      <c r="T200" s="209">
        <v>1276923.6299999999</v>
      </c>
      <c r="U200" s="209">
        <v>956939.96</v>
      </c>
      <c r="V200" s="209">
        <v>637959.06999999995</v>
      </c>
      <c r="W200" s="209">
        <v>318978.18</v>
      </c>
      <c r="X200" s="209">
        <v>3353858.51</v>
      </c>
      <c r="Y200" s="209">
        <v>3913277.4399999999</v>
      </c>
      <c r="Z200" s="209">
        <v>3562132.59</v>
      </c>
      <c r="AA200" s="178">
        <f t="shared" si="6"/>
        <v>3562132.59</v>
      </c>
    </row>
    <row r="201" spans="1:27" ht="15.75" thickBot="1" x14ac:dyDescent="0.3">
      <c r="A201" s="228" t="str">
        <f t="shared" si="7"/>
        <v>165070</v>
      </c>
      <c r="B201" s="189" t="s">
        <v>444</v>
      </c>
      <c r="C201" s="188" t="s">
        <v>445</v>
      </c>
      <c r="D201" s="210" t="s">
        <v>5</v>
      </c>
      <c r="E201" s="208">
        <v>0</v>
      </c>
      <c r="F201" s="208">
        <v>0</v>
      </c>
      <c r="G201" s="208">
        <v>494894.5</v>
      </c>
      <c r="H201" s="208">
        <v>362412.08</v>
      </c>
      <c r="I201" s="208">
        <v>289929.65999999997</v>
      </c>
      <c r="J201" s="208">
        <v>313447.24</v>
      </c>
      <c r="K201" s="208">
        <v>144964.82</v>
      </c>
      <c r="L201" s="208">
        <v>72482.399999999994</v>
      </c>
      <c r="M201" s="208">
        <v>72000</v>
      </c>
      <c r="N201" s="208">
        <v>72000</v>
      </c>
      <c r="O201" s="208">
        <v>0</v>
      </c>
      <c r="P201" s="208">
        <v>0</v>
      </c>
      <c r="Q201" s="208">
        <v>65000</v>
      </c>
      <c r="R201" s="208">
        <v>0</v>
      </c>
      <c r="S201" s="208">
        <v>0</v>
      </c>
      <c r="T201" s="208">
        <v>104000</v>
      </c>
      <c r="U201" s="208">
        <v>0</v>
      </c>
      <c r="V201" s="208">
        <v>0</v>
      </c>
      <c r="W201" s="208">
        <v>244715.36</v>
      </c>
      <c r="X201" s="208">
        <v>119809.83</v>
      </c>
      <c r="Y201" s="208">
        <v>59904.91</v>
      </c>
      <c r="Z201" s="208">
        <v>701336.95</v>
      </c>
      <c r="AA201" s="178">
        <f t="shared" si="6"/>
        <v>701336.95</v>
      </c>
    </row>
    <row r="202" spans="1:27" ht="15.75" thickBot="1" x14ac:dyDescent="0.3">
      <c r="A202" s="228" t="str">
        <f t="shared" si="7"/>
        <v>165071</v>
      </c>
      <c r="B202" s="189" t="s">
        <v>447</v>
      </c>
      <c r="C202" s="188" t="s">
        <v>448</v>
      </c>
      <c r="D202" s="210" t="s">
        <v>5</v>
      </c>
      <c r="E202" s="209">
        <v>367627.78</v>
      </c>
      <c r="F202" s="209">
        <v>342295.81</v>
      </c>
      <c r="G202" s="209">
        <v>316963.84000000003</v>
      </c>
      <c r="H202" s="209">
        <v>291631.87</v>
      </c>
      <c r="I202" s="209">
        <v>266299.90000000002</v>
      </c>
      <c r="J202" s="209">
        <v>240967.93</v>
      </c>
      <c r="K202" s="209">
        <v>215635.96</v>
      </c>
      <c r="L202" s="209">
        <v>190303.99</v>
      </c>
      <c r="M202" s="209">
        <v>470666.34</v>
      </c>
      <c r="N202" s="209">
        <v>470666.34</v>
      </c>
      <c r="O202" s="209">
        <v>443458.5</v>
      </c>
      <c r="P202" s="209">
        <v>417686.58</v>
      </c>
      <c r="Q202" s="209">
        <v>391943.7</v>
      </c>
      <c r="R202" s="209">
        <v>366172.11</v>
      </c>
      <c r="S202" s="209">
        <v>340400.52</v>
      </c>
      <c r="T202" s="209">
        <v>314628.93</v>
      </c>
      <c r="U202" s="209">
        <v>288857.34000000003</v>
      </c>
      <c r="V202" s="209">
        <v>263085.75</v>
      </c>
      <c r="W202" s="209">
        <v>237314.16</v>
      </c>
      <c r="X202" s="209">
        <v>211542.57</v>
      </c>
      <c r="Y202" s="209">
        <v>185770.98</v>
      </c>
      <c r="Z202" s="209">
        <v>471216.65</v>
      </c>
      <c r="AA202" s="178">
        <f t="shared" si="6"/>
        <v>471216.65</v>
      </c>
    </row>
    <row r="203" spans="1:27" ht="15.75" thickBot="1" x14ac:dyDescent="0.3">
      <c r="A203" s="228" t="str">
        <f t="shared" si="7"/>
        <v>165130</v>
      </c>
      <c r="B203" s="189" t="s">
        <v>450</v>
      </c>
      <c r="C203" s="188" t="s">
        <v>451</v>
      </c>
      <c r="D203" s="210" t="s">
        <v>5</v>
      </c>
      <c r="E203" s="208">
        <v>0</v>
      </c>
      <c r="F203" s="208">
        <v>327000</v>
      </c>
      <c r="G203" s="208">
        <v>1031000</v>
      </c>
      <c r="H203" s="208">
        <v>1749000</v>
      </c>
      <c r="I203" s="208">
        <v>2465000</v>
      </c>
      <c r="J203" s="208">
        <v>3181000</v>
      </c>
      <c r="K203" s="208">
        <v>3411000</v>
      </c>
      <c r="L203" s="208">
        <v>3021000</v>
      </c>
      <c r="M203" s="208">
        <v>2044000</v>
      </c>
      <c r="N203" s="208">
        <v>2044000</v>
      </c>
      <c r="O203" s="208">
        <v>937000</v>
      </c>
      <c r="P203" s="208">
        <v>359000</v>
      </c>
      <c r="Q203" s="208">
        <v>49000</v>
      </c>
      <c r="R203" s="208">
        <v>0</v>
      </c>
      <c r="S203" s="208">
        <v>327000</v>
      </c>
      <c r="T203" s="208">
        <v>1031000</v>
      </c>
      <c r="U203" s="208">
        <v>1749000</v>
      </c>
      <c r="V203" s="208">
        <v>2465000</v>
      </c>
      <c r="W203" s="208">
        <v>3181000</v>
      </c>
      <c r="X203" s="208">
        <v>3411000</v>
      </c>
      <c r="Y203" s="208">
        <v>3021000</v>
      </c>
      <c r="Z203" s="208">
        <v>2044000</v>
      </c>
      <c r="AA203" s="178">
        <f t="shared" si="6"/>
        <v>2044000</v>
      </c>
    </row>
    <row r="204" spans="1:27" ht="15.75" thickBot="1" x14ac:dyDescent="0.3">
      <c r="A204" s="228" t="str">
        <f t="shared" si="7"/>
        <v>165131</v>
      </c>
      <c r="B204" s="189" t="s">
        <v>453</v>
      </c>
      <c r="C204" s="188" t="s">
        <v>454</v>
      </c>
      <c r="D204" s="210" t="s">
        <v>5</v>
      </c>
      <c r="E204" s="209">
        <v>1534600</v>
      </c>
      <c r="F204" s="209">
        <v>1487962</v>
      </c>
      <c r="G204" s="209">
        <v>1146834</v>
      </c>
      <c r="H204" s="209">
        <v>834156</v>
      </c>
      <c r="I204" s="209">
        <v>557146</v>
      </c>
      <c r="J204" s="209">
        <v>222638</v>
      </c>
      <c r="K204" s="209">
        <v>0</v>
      </c>
      <c r="L204" s="209">
        <v>236668</v>
      </c>
      <c r="M204" s="209">
        <v>843683.74</v>
      </c>
      <c r="N204" s="209">
        <v>843683.74</v>
      </c>
      <c r="O204" s="209">
        <v>1357983.74</v>
      </c>
      <c r="P204" s="209">
        <v>1593229</v>
      </c>
      <c r="Q204" s="209">
        <v>1356283</v>
      </c>
      <c r="R204" s="209">
        <v>1013401</v>
      </c>
      <c r="S204" s="209">
        <v>869004</v>
      </c>
      <c r="T204" s="209">
        <v>516147</v>
      </c>
      <c r="U204" s="209">
        <v>364382</v>
      </c>
      <c r="V204" s="209">
        <v>234302</v>
      </c>
      <c r="W204" s="209">
        <v>184477</v>
      </c>
      <c r="X204" s="209">
        <v>0</v>
      </c>
      <c r="Y204" s="209">
        <v>309181.23</v>
      </c>
      <c r="Z204" s="209">
        <v>918078.96</v>
      </c>
      <c r="AA204" s="178">
        <f t="shared" si="6"/>
        <v>918078.96</v>
      </c>
    </row>
    <row r="205" spans="1:27" ht="15.75" thickBot="1" x14ac:dyDescent="0.3">
      <c r="A205" s="228" t="str">
        <f t="shared" si="7"/>
        <v>165800</v>
      </c>
      <c r="B205" s="189" t="s">
        <v>3492</v>
      </c>
      <c r="C205" s="188" t="s">
        <v>3493</v>
      </c>
      <c r="D205" s="210" t="s">
        <v>5</v>
      </c>
      <c r="E205" s="208"/>
      <c r="F205" s="208"/>
      <c r="G205" s="208"/>
      <c r="H205" s="208"/>
      <c r="I205" s="208"/>
      <c r="J205" s="208"/>
      <c r="K205" s="208"/>
      <c r="L205" s="208"/>
      <c r="M205" s="208"/>
      <c r="N205" s="208">
        <v>0</v>
      </c>
      <c r="O205" s="208">
        <v>0</v>
      </c>
      <c r="P205" s="208">
        <v>0</v>
      </c>
      <c r="Q205" s="208">
        <v>0</v>
      </c>
      <c r="R205" s="208">
        <v>0</v>
      </c>
      <c r="S205" s="208">
        <v>0</v>
      </c>
      <c r="T205" s="208">
        <v>0</v>
      </c>
      <c r="U205" s="208">
        <v>0</v>
      </c>
      <c r="V205" s="208">
        <v>0</v>
      </c>
      <c r="W205" s="208">
        <v>0</v>
      </c>
      <c r="X205" s="208">
        <v>0</v>
      </c>
      <c r="Y205" s="208">
        <v>0</v>
      </c>
      <c r="Z205" s="208">
        <v>0</v>
      </c>
      <c r="AA205" s="178">
        <f t="shared" si="6"/>
        <v>0</v>
      </c>
    </row>
    <row r="206" spans="1:27" ht="15.75" thickBot="1" x14ac:dyDescent="0.3">
      <c r="A206" s="228" t="str">
        <f t="shared" si="7"/>
        <v>174100</v>
      </c>
      <c r="B206" s="189" t="s">
        <v>456</v>
      </c>
      <c r="C206" s="188" t="s">
        <v>457</v>
      </c>
      <c r="D206" s="210" t="s">
        <v>5</v>
      </c>
      <c r="E206" s="209">
        <v>2026461.24</v>
      </c>
      <c r="F206" s="209">
        <v>2015857.93</v>
      </c>
      <c r="G206" s="209">
        <v>219275.8</v>
      </c>
      <c r="H206" s="209">
        <v>2204754.33</v>
      </c>
      <c r="I206" s="209">
        <v>2191890.63</v>
      </c>
      <c r="J206" s="209">
        <v>220576.15</v>
      </c>
      <c r="K206" s="209">
        <v>2168127.4900000002</v>
      </c>
      <c r="L206" s="209">
        <v>2160519.34</v>
      </c>
      <c r="M206" s="209">
        <v>197640.52</v>
      </c>
      <c r="N206" s="209">
        <v>197640.52</v>
      </c>
      <c r="O206" s="209">
        <v>2144078.77</v>
      </c>
      <c r="P206" s="209">
        <v>2137162.46</v>
      </c>
      <c r="Q206" s="209">
        <v>175754.32</v>
      </c>
      <c r="R206" s="209">
        <v>2114756.5099999998</v>
      </c>
      <c r="S206" s="209">
        <v>2109354.4700000002</v>
      </c>
      <c r="T206" s="209">
        <v>170841.60000000001</v>
      </c>
      <c r="U206" s="209">
        <v>2072364.52</v>
      </c>
      <c r="V206" s="209">
        <v>2051405.54</v>
      </c>
      <c r="W206" s="209">
        <v>194364.68</v>
      </c>
      <c r="X206" s="209">
        <v>179304.75</v>
      </c>
      <c r="Y206" s="209">
        <v>146185.29999999999</v>
      </c>
      <c r="Z206" s="209">
        <v>213809.42</v>
      </c>
      <c r="AA206" s="178">
        <f t="shared" si="6"/>
        <v>213809.42</v>
      </c>
    </row>
    <row r="207" spans="1:27" ht="15.75" thickBot="1" x14ac:dyDescent="0.3">
      <c r="A207" s="228" t="str">
        <f t="shared" si="7"/>
        <v>500134</v>
      </c>
      <c r="B207" s="240" t="s">
        <v>1794</v>
      </c>
      <c r="C207" s="245">
        <v>500134</v>
      </c>
      <c r="D207" s="31"/>
      <c r="E207" s="208">
        <v>3678578.41</v>
      </c>
      <c r="F207" s="208">
        <v>4008605.22</v>
      </c>
      <c r="G207" s="208">
        <v>3325610.58</v>
      </c>
      <c r="H207" s="208">
        <v>3272754.14</v>
      </c>
      <c r="I207" s="208">
        <v>2696844.16</v>
      </c>
      <c r="J207" s="208">
        <v>2608779.4500000002</v>
      </c>
      <c r="K207" s="208">
        <v>2534647.0699999998</v>
      </c>
      <c r="L207" s="208">
        <v>2621588.65</v>
      </c>
      <c r="M207" s="208">
        <v>4135561.1</v>
      </c>
      <c r="N207" s="208">
        <v>4135561.1</v>
      </c>
      <c r="O207" s="208">
        <v>4615125.79</v>
      </c>
      <c r="P207" s="208">
        <v>5263150.01</v>
      </c>
      <c r="Q207" s="208">
        <v>5578899.75</v>
      </c>
      <c r="R207" s="208">
        <v>5830586.79</v>
      </c>
      <c r="S207" s="208">
        <v>5880647.2199999997</v>
      </c>
      <c r="T207" s="208">
        <v>11699215.08</v>
      </c>
      <c r="U207" s="208">
        <v>11065249.810000001</v>
      </c>
      <c r="V207" s="208">
        <v>11103054.189999999</v>
      </c>
      <c r="W207" s="208">
        <v>10516505.07</v>
      </c>
      <c r="X207" s="208">
        <v>10397160.460000001</v>
      </c>
      <c r="Y207" s="208">
        <v>10157441.92</v>
      </c>
      <c r="Z207" s="208">
        <v>10107462.460000001</v>
      </c>
      <c r="AA207" s="178">
        <f t="shared" si="6"/>
        <v>10107462.460000001</v>
      </c>
    </row>
    <row r="208" spans="1:27" ht="15.75" thickBot="1" x14ac:dyDescent="0.3">
      <c r="A208" s="228" t="str">
        <f t="shared" si="7"/>
        <v>134200</v>
      </c>
      <c r="B208" s="189" t="s">
        <v>459</v>
      </c>
      <c r="C208" s="188" t="s">
        <v>460</v>
      </c>
      <c r="D208" s="210" t="s">
        <v>5</v>
      </c>
      <c r="E208" s="209">
        <v>0</v>
      </c>
      <c r="F208" s="209">
        <v>10000</v>
      </c>
      <c r="G208" s="209">
        <v>10000</v>
      </c>
      <c r="H208" s="209">
        <v>10000</v>
      </c>
      <c r="I208" s="209">
        <v>10000</v>
      </c>
      <c r="J208" s="209">
        <v>10000</v>
      </c>
      <c r="K208" s="209">
        <v>10000</v>
      </c>
      <c r="L208" s="209">
        <v>10000</v>
      </c>
      <c r="M208" s="209">
        <v>0</v>
      </c>
      <c r="N208" s="209">
        <v>0</v>
      </c>
      <c r="O208" s="209">
        <v>0</v>
      </c>
      <c r="P208" s="209">
        <v>0</v>
      </c>
      <c r="Q208" s="209">
        <v>0</v>
      </c>
      <c r="R208" s="209">
        <v>0</v>
      </c>
      <c r="S208" s="209">
        <v>0</v>
      </c>
      <c r="T208" s="209">
        <v>0</v>
      </c>
      <c r="U208" s="209">
        <v>0</v>
      </c>
      <c r="V208" s="209">
        <v>0</v>
      </c>
      <c r="W208" s="209">
        <v>0</v>
      </c>
      <c r="X208" s="209">
        <v>0</v>
      </c>
      <c r="Y208" s="209">
        <v>0</v>
      </c>
      <c r="Z208" s="209">
        <v>0</v>
      </c>
      <c r="AA208" s="178">
        <f t="shared" si="6"/>
        <v>0</v>
      </c>
    </row>
    <row r="209" spans="1:27" ht="15.75" thickBot="1" x14ac:dyDescent="0.3">
      <c r="A209" s="228" t="str">
        <f t="shared" si="7"/>
        <v>136100</v>
      </c>
      <c r="B209" s="189" t="s">
        <v>462</v>
      </c>
      <c r="C209" s="188" t="s">
        <v>463</v>
      </c>
      <c r="D209" s="210" t="s">
        <v>5</v>
      </c>
      <c r="E209" s="208">
        <v>1309130.26</v>
      </c>
      <c r="F209" s="208">
        <v>1389591.1</v>
      </c>
      <c r="G209" s="208">
        <v>1365003.41</v>
      </c>
      <c r="H209" s="208">
        <v>1271743.98</v>
      </c>
      <c r="I209" s="208">
        <v>1182151.6000000001</v>
      </c>
      <c r="J209" s="208">
        <v>1112060.3700000001</v>
      </c>
      <c r="K209" s="208">
        <v>1166048.46</v>
      </c>
      <c r="L209" s="208">
        <v>1095914.4099999999</v>
      </c>
      <c r="M209" s="208">
        <v>903905.31</v>
      </c>
      <c r="N209" s="208">
        <v>903905.31</v>
      </c>
      <c r="O209" s="208">
        <v>1055036.45</v>
      </c>
      <c r="P209" s="208">
        <v>1182536.44</v>
      </c>
      <c r="Q209" s="208">
        <v>1320776.67</v>
      </c>
      <c r="R209" s="208">
        <v>1304288.6100000001</v>
      </c>
      <c r="S209" s="208">
        <v>1329668.55</v>
      </c>
      <c r="T209" s="208">
        <v>1326454.02</v>
      </c>
      <c r="U209" s="208">
        <v>1252147.49</v>
      </c>
      <c r="V209" s="208">
        <v>1204158.18</v>
      </c>
      <c r="W209" s="208">
        <v>1160469.53</v>
      </c>
      <c r="X209" s="208">
        <v>1209622.1200000001</v>
      </c>
      <c r="Y209" s="208">
        <v>948848.19</v>
      </c>
      <c r="Z209" s="208">
        <v>952475.09</v>
      </c>
      <c r="AA209" s="178">
        <f t="shared" si="6"/>
        <v>952475.09</v>
      </c>
    </row>
    <row r="210" spans="1:27" ht="15.75" thickBot="1" x14ac:dyDescent="0.3">
      <c r="A210" s="228" t="str">
        <f t="shared" si="7"/>
        <v>136104</v>
      </c>
      <c r="B210" s="189" t="s">
        <v>465</v>
      </c>
      <c r="C210" s="188" t="s">
        <v>466</v>
      </c>
      <c r="D210" s="210" t="s">
        <v>5</v>
      </c>
      <c r="E210" s="209">
        <v>2073979.1</v>
      </c>
      <c r="F210" s="209">
        <v>2369287.84</v>
      </c>
      <c r="G210" s="209">
        <v>1784906.76</v>
      </c>
      <c r="H210" s="209">
        <v>1853049.32</v>
      </c>
      <c r="I210" s="209">
        <v>1376799.17</v>
      </c>
      <c r="J210" s="209">
        <v>1364271.46</v>
      </c>
      <c r="K210" s="209">
        <v>1229930.1399999999</v>
      </c>
      <c r="L210" s="209">
        <v>1361954.74</v>
      </c>
      <c r="M210" s="209">
        <v>1148752.68</v>
      </c>
      <c r="N210" s="209">
        <v>1148752.68</v>
      </c>
      <c r="O210" s="209">
        <v>1346085.97</v>
      </c>
      <c r="P210" s="209">
        <v>1823225.38</v>
      </c>
      <c r="Q210" s="209">
        <v>2004249.56</v>
      </c>
      <c r="R210" s="209">
        <v>2256040.46</v>
      </c>
      <c r="S210" s="209">
        <v>2434509.56</v>
      </c>
      <c r="T210" s="209">
        <v>2616107.5</v>
      </c>
      <c r="U210" s="209">
        <v>2086651.21</v>
      </c>
      <c r="V210" s="209">
        <v>2186187.33</v>
      </c>
      <c r="W210" s="209">
        <v>1866115.35</v>
      </c>
      <c r="X210" s="209">
        <v>1702468.14</v>
      </c>
      <c r="Y210" s="209">
        <v>1667462.31</v>
      </c>
      <c r="Z210" s="209">
        <v>1721430.13</v>
      </c>
      <c r="AA210" s="178">
        <f t="shared" si="6"/>
        <v>1721430.13</v>
      </c>
    </row>
    <row r="211" spans="1:27" ht="15.75" thickBot="1" x14ac:dyDescent="0.3">
      <c r="A211" s="228" t="str">
        <f t="shared" si="7"/>
        <v>136105</v>
      </c>
      <c r="B211" s="189" t="s">
        <v>468</v>
      </c>
      <c r="C211" s="188" t="s">
        <v>469</v>
      </c>
      <c r="D211" s="210" t="s">
        <v>5</v>
      </c>
      <c r="E211" s="208">
        <v>295469.05</v>
      </c>
      <c r="F211" s="208">
        <v>239726.28</v>
      </c>
      <c r="G211" s="208">
        <v>165700.41</v>
      </c>
      <c r="H211" s="208">
        <v>137960.84</v>
      </c>
      <c r="I211" s="208">
        <v>127893.39</v>
      </c>
      <c r="J211" s="208">
        <v>122447.62</v>
      </c>
      <c r="K211" s="208">
        <v>128668.47</v>
      </c>
      <c r="L211" s="208">
        <v>153719.5</v>
      </c>
      <c r="M211" s="208">
        <v>220723.92</v>
      </c>
      <c r="N211" s="208">
        <v>220723.92</v>
      </c>
      <c r="O211" s="208">
        <v>351824.18</v>
      </c>
      <c r="P211" s="208">
        <v>395209</v>
      </c>
      <c r="Q211" s="208">
        <v>391694.33</v>
      </c>
      <c r="R211" s="208">
        <v>408078.53</v>
      </c>
      <c r="S211" s="208">
        <v>254289.92000000001</v>
      </c>
      <c r="T211" s="208">
        <v>194589.37</v>
      </c>
      <c r="U211" s="208">
        <v>164386.92000000001</v>
      </c>
      <c r="V211" s="208">
        <v>150644.49</v>
      </c>
      <c r="W211" s="208">
        <v>144174.09</v>
      </c>
      <c r="X211" s="208">
        <v>149324.1</v>
      </c>
      <c r="Y211" s="208">
        <v>215385.32</v>
      </c>
      <c r="Z211" s="208">
        <v>314129.51</v>
      </c>
      <c r="AA211" s="178">
        <f t="shared" si="6"/>
        <v>314129.51</v>
      </c>
    </row>
    <row r="212" spans="1:27" ht="15.75" thickBot="1" x14ac:dyDescent="0.3">
      <c r="A212" s="228" t="str">
        <f t="shared" si="7"/>
        <v>172502</v>
      </c>
      <c r="B212" s="231" t="s">
        <v>3610</v>
      </c>
      <c r="C212" s="188" t="s">
        <v>3611</v>
      </c>
      <c r="D212" s="210" t="s">
        <v>5</v>
      </c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>
        <v>0</v>
      </c>
      <c r="S212" s="209">
        <v>0</v>
      </c>
      <c r="T212" s="209">
        <v>5699885</v>
      </c>
      <c r="U212" s="209">
        <v>5699885</v>
      </c>
      <c r="V212" s="209">
        <v>5699885</v>
      </c>
      <c r="W212" s="209">
        <v>5493566.9100000001</v>
      </c>
      <c r="X212" s="209">
        <v>5493566.9100000001</v>
      </c>
      <c r="Y212" s="209">
        <v>5493566.9100000001</v>
      </c>
      <c r="Z212" s="209">
        <v>5287248.54</v>
      </c>
      <c r="AA212" s="178">
        <f t="shared" si="6"/>
        <v>5287248.54</v>
      </c>
    </row>
    <row r="213" spans="1:27" ht="15.75" thickBot="1" x14ac:dyDescent="0.3">
      <c r="A213" s="228" t="str">
        <f t="shared" si="7"/>
        <v>174008</v>
      </c>
      <c r="B213" s="189" t="s">
        <v>1796</v>
      </c>
      <c r="C213" s="188" t="s">
        <v>1797</v>
      </c>
      <c r="D213" s="210" t="s">
        <v>5</v>
      </c>
      <c r="E213" s="208">
        <v>0</v>
      </c>
      <c r="F213" s="208">
        <v>0</v>
      </c>
      <c r="G213" s="208">
        <v>0</v>
      </c>
      <c r="H213" s="208">
        <v>0</v>
      </c>
      <c r="I213" s="208">
        <v>0</v>
      </c>
      <c r="J213" s="208">
        <v>0</v>
      </c>
      <c r="K213" s="208">
        <v>0</v>
      </c>
      <c r="L213" s="208">
        <v>0</v>
      </c>
      <c r="M213" s="208">
        <v>1862179.19</v>
      </c>
      <c r="N213" s="208">
        <v>1862179.19</v>
      </c>
      <c r="O213" s="208">
        <v>1862179.19</v>
      </c>
      <c r="P213" s="208">
        <v>1862179.19</v>
      </c>
      <c r="Q213" s="208">
        <v>1862179.19</v>
      </c>
      <c r="R213" s="208">
        <v>1862179.19</v>
      </c>
      <c r="S213" s="208">
        <v>1862179.19</v>
      </c>
      <c r="T213" s="208">
        <v>1862179.19</v>
      </c>
      <c r="U213" s="208">
        <v>1862179.19</v>
      </c>
      <c r="V213" s="208">
        <v>1862179.19</v>
      </c>
      <c r="W213" s="208">
        <v>1852179.19</v>
      </c>
      <c r="X213" s="208">
        <v>1842179.19</v>
      </c>
      <c r="Y213" s="208">
        <v>1832179.19</v>
      </c>
      <c r="Z213" s="208">
        <v>1832179.19</v>
      </c>
      <c r="AA213" s="178">
        <f t="shared" si="6"/>
        <v>1832179.19</v>
      </c>
    </row>
    <row r="214" spans="1:27" ht="15.75" thickBot="1" x14ac:dyDescent="0.3">
      <c r="A214" s="228" t="str">
        <f t="shared" si="7"/>
        <v>500111</v>
      </c>
      <c r="B214" s="238" t="s">
        <v>1798</v>
      </c>
      <c r="C214" s="244">
        <v>500111</v>
      </c>
      <c r="D214" s="30"/>
      <c r="E214" s="209">
        <v>146609848.25999999</v>
      </c>
      <c r="F214" s="209">
        <v>145150776.88</v>
      </c>
      <c r="G214" s="209">
        <v>142406958.28</v>
      </c>
      <c r="H214" s="209">
        <v>141944379.11000001</v>
      </c>
      <c r="I214" s="209">
        <v>148117488.94999999</v>
      </c>
      <c r="J214" s="209">
        <v>167753591.81</v>
      </c>
      <c r="K214" s="209">
        <v>106969572.73999999</v>
      </c>
      <c r="L214" s="209">
        <v>112020364.91</v>
      </c>
      <c r="M214" s="209">
        <v>109747889.69</v>
      </c>
      <c r="N214" s="209">
        <v>109747889.69</v>
      </c>
      <c r="O214" s="209">
        <v>107706419.34999999</v>
      </c>
      <c r="P214" s="209">
        <v>102069075.40000001</v>
      </c>
      <c r="Q214" s="209">
        <v>104523198.18000001</v>
      </c>
      <c r="R214" s="209">
        <v>99378959.140000001</v>
      </c>
      <c r="S214" s="209">
        <v>97086716.040000007</v>
      </c>
      <c r="T214" s="209">
        <v>95703856.790000007</v>
      </c>
      <c r="U214" s="209">
        <v>94599030.980000004</v>
      </c>
      <c r="V214" s="209">
        <v>93452382.640000001</v>
      </c>
      <c r="W214" s="209">
        <v>93302011.540000007</v>
      </c>
      <c r="X214" s="209">
        <v>90777265.329999998</v>
      </c>
      <c r="Y214" s="209">
        <v>90190648.510000005</v>
      </c>
      <c r="Z214" s="209">
        <v>88916797.379999995</v>
      </c>
      <c r="AA214" s="178">
        <f t="shared" si="6"/>
        <v>88916797.379999995</v>
      </c>
    </row>
    <row r="215" spans="1:27" ht="15.75" thickBot="1" x14ac:dyDescent="0.3">
      <c r="A215" s="228" t="str">
        <f t="shared" si="7"/>
        <v>500135</v>
      </c>
      <c r="B215" s="239" t="s">
        <v>1800</v>
      </c>
      <c r="C215" s="245">
        <v>500135</v>
      </c>
      <c r="D215" s="31"/>
      <c r="E215" s="208">
        <v>255641.85</v>
      </c>
      <c r="F215" s="208">
        <v>211021.88</v>
      </c>
      <c r="G215" s="208">
        <v>-378833.72</v>
      </c>
      <c r="H215" s="208">
        <v>270783.11</v>
      </c>
      <c r="I215" s="208">
        <v>262754.95</v>
      </c>
      <c r="J215" s="208">
        <v>228225.66</v>
      </c>
      <c r="K215" s="208">
        <v>285552.3</v>
      </c>
      <c r="L215" s="208">
        <v>5902724.4699999997</v>
      </c>
      <c r="M215" s="208">
        <v>4165741.25</v>
      </c>
      <c r="N215" s="208">
        <v>4165741.25</v>
      </c>
      <c r="O215" s="208">
        <v>3771781.91</v>
      </c>
      <c r="P215" s="208">
        <v>234969.96</v>
      </c>
      <c r="Q215" s="208">
        <v>4246789.74</v>
      </c>
      <c r="R215" s="208">
        <v>346114.7</v>
      </c>
      <c r="S215" s="208">
        <v>307165.59999999998</v>
      </c>
      <c r="T215" s="208">
        <v>289590.34999999998</v>
      </c>
      <c r="U215" s="208">
        <v>470220.54</v>
      </c>
      <c r="V215" s="208">
        <v>165303.20000000001</v>
      </c>
      <c r="W215" s="208">
        <v>1106019.1000000001</v>
      </c>
      <c r="X215" s="208">
        <v>234157.89</v>
      </c>
      <c r="Y215" s="208">
        <v>677987.07</v>
      </c>
      <c r="Z215" s="208">
        <v>786534.94</v>
      </c>
      <c r="AA215" s="178">
        <f t="shared" si="6"/>
        <v>786534.94</v>
      </c>
    </row>
    <row r="216" spans="1:27" ht="15.75" thickBot="1" x14ac:dyDescent="0.3">
      <c r="A216" s="228" t="str">
        <f t="shared" si="7"/>
        <v>500137</v>
      </c>
      <c r="B216" s="240" t="s">
        <v>1800</v>
      </c>
      <c r="C216" s="245">
        <v>500137</v>
      </c>
      <c r="D216" s="31"/>
      <c r="E216" s="209">
        <v>271013.03999999998</v>
      </c>
      <c r="F216" s="209">
        <v>239642.79</v>
      </c>
      <c r="G216" s="209">
        <v>258351.98</v>
      </c>
      <c r="H216" s="209">
        <v>217863.7</v>
      </c>
      <c r="I216" s="209">
        <v>251515.47</v>
      </c>
      <c r="J216" s="209">
        <v>246371.76</v>
      </c>
      <c r="K216" s="209">
        <v>257716.78</v>
      </c>
      <c r="L216" s="209">
        <v>213495.67999999999</v>
      </c>
      <c r="M216" s="209">
        <v>165370.01999999999</v>
      </c>
      <c r="N216" s="209">
        <v>165370.01999999999</v>
      </c>
      <c r="O216" s="209">
        <v>148531.72</v>
      </c>
      <c r="P216" s="209">
        <v>200245.68</v>
      </c>
      <c r="Q216" s="209">
        <v>295127.17</v>
      </c>
      <c r="R216" s="209">
        <v>151533.54</v>
      </c>
      <c r="S216" s="209">
        <v>265810.56</v>
      </c>
      <c r="T216" s="209">
        <v>259432.37</v>
      </c>
      <c r="U216" s="209">
        <v>441702.88</v>
      </c>
      <c r="V216" s="209">
        <v>156764.56</v>
      </c>
      <c r="W216" s="209">
        <v>368031.29</v>
      </c>
      <c r="X216" s="209">
        <v>209057.02</v>
      </c>
      <c r="Y216" s="209">
        <v>679269.69</v>
      </c>
      <c r="Z216" s="209">
        <v>587748.49</v>
      </c>
      <c r="AA216" s="178">
        <f t="shared" si="6"/>
        <v>587748.49</v>
      </c>
    </row>
    <row r="217" spans="1:27" ht="15.75" thickBot="1" x14ac:dyDescent="0.3">
      <c r="A217" s="228" t="str">
        <f t="shared" si="7"/>
        <v>146012</v>
      </c>
      <c r="B217" s="240" t="s">
        <v>3748</v>
      </c>
      <c r="C217" s="240" t="s">
        <v>3749</v>
      </c>
      <c r="D217" s="211" t="s">
        <v>5</v>
      </c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>
        <v>0</v>
      </c>
      <c r="U217" s="208">
        <v>804.65</v>
      </c>
      <c r="V217" s="208">
        <v>1568.67</v>
      </c>
      <c r="W217" s="208">
        <v>0</v>
      </c>
      <c r="X217" s="208">
        <v>0</v>
      </c>
      <c r="Y217" s="208">
        <v>0</v>
      </c>
      <c r="Z217" s="208">
        <v>0</v>
      </c>
      <c r="AA217" s="178">
        <f t="shared" si="6"/>
        <v>0</v>
      </c>
    </row>
    <row r="218" spans="1:27" ht="15.75" thickBot="1" x14ac:dyDescent="0.3">
      <c r="A218" s="228" t="str">
        <f t="shared" si="7"/>
        <v>146013</v>
      </c>
      <c r="B218" s="240" t="s">
        <v>3750</v>
      </c>
      <c r="C218" s="240" t="s">
        <v>3751</v>
      </c>
      <c r="D218" s="211" t="s">
        <v>5</v>
      </c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>
        <v>0</v>
      </c>
      <c r="U218" s="209">
        <v>804.65</v>
      </c>
      <c r="V218" s="209">
        <v>1568.67</v>
      </c>
      <c r="W218" s="209">
        <v>0</v>
      </c>
      <c r="X218" s="209">
        <v>0</v>
      </c>
      <c r="Y218" s="209">
        <v>0</v>
      </c>
      <c r="Z218" s="209">
        <v>0</v>
      </c>
      <c r="AA218" s="178">
        <f t="shared" si="6"/>
        <v>0</v>
      </c>
    </row>
    <row r="219" spans="1:27" ht="15.75" thickBot="1" x14ac:dyDescent="0.3">
      <c r="A219" s="228" t="str">
        <f t="shared" si="7"/>
        <v>146031</v>
      </c>
      <c r="B219" s="240" t="s">
        <v>1624</v>
      </c>
      <c r="C219" s="240" t="s">
        <v>472</v>
      </c>
      <c r="D219" s="211" t="s">
        <v>5</v>
      </c>
      <c r="E219" s="208">
        <v>990.4</v>
      </c>
      <c r="F219" s="208">
        <v>4843.8100000000004</v>
      </c>
      <c r="G219" s="208">
        <v>6941.06</v>
      </c>
      <c r="H219" s="208">
        <v>2425.19</v>
      </c>
      <c r="I219" s="208">
        <v>0</v>
      </c>
      <c r="J219" s="208">
        <v>0</v>
      </c>
      <c r="K219" s="208">
        <v>9780.74</v>
      </c>
      <c r="L219" s="208">
        <v>5300.3</v>
      </c>
      <c r="M219" s="208">
        <v>0</v>
      </c>
      <c r="N219" s="208">
        <v>0</v>
      </c>
      <c r="O219" s="208">
        <v>0</v>
      </c>
      <c r="P219" s="208">
        <v>303.16000000000003</v>
      </c>
      <c r="Q219" s="208">
        <v>1324.11</v>
      </c>
      <c r="R219" s="208">
        <v>6791.71</v>
      </c>
      <c r="S219" s="208">
        <v>3271.91</v>
      </c>
      <c r="T219" s="208">
        <v>45.82</v>
      </c>
      <c r="U219" s="208">
        <v>86.36</v>
      </c>
      <c r="V219" s="208">
        <v>178.01</v>
      </c>
      <c r="W219" s="208">
        <v>219.19</v>
      </c>
      <c r="X219" s="208">
        <v>0</v>
      </c>
      <c r="Y219" s="208">
        <v>3980.82</v>
      </c>
      <c r="Z219" s="208">
        <v>407.97</v>
      </c>
      <c r="AA219" s="178">
        <f t="shared" si="6"/>
        <v>407.97</v>
      </c>
    </row>
    <row r="220" spans="1:27" ht="15.75" thickBot="1" x14ac:dyDescent="0.3">
      <c r="A220" s="228" t="str">
        <f t="shared" si="7"/>
        <v>146035</v>
      </c>
      <c r="B220" s="189" t="s">
        <v>1625</v>
      </c>
      <c r="C220" s="188" t="s">
        <v>1626</v>
      </c>
      <c r="D220" s="210" t="s">
        <v>5</v>
      </c>
      <c r="E220" s="209">
        <v>0</v>
      </c>
      <c r="F220" s="209">
        <v>0</v>
      </c>
      <c r="G220" s="209">
        <v>0</v>
      </c>
      <c r="H220" s="209">
        <v>0</v>
      </c>
      <c r="I220" s="209">
        <v>0</v>
      </c>
      <c r="J220" s="209">
        <v>5854</v>
      </c>
      <c r="K220" s="209">
        <v>16105.27</v>
      </c>
      <c r="L220" s="209">
        <v>29726.38</v>
      </c>
      <c r="M220" s="209">
        <v>52854.85</v>
      </c>
      <c r="N220" s="209">
        <v>52854.85</v>
      </c>
      <c r="O220" s="209">
        <v>25855.29</v>
      </c>
      <c r="P220" s="209">
        <v>32811.22</v>
      </c>
      <c r="Q220" s="209">
        <v>10243.76</v>
      </c>
      <c r="R220" s="209">
        <v>29968.45</v>
      </c>
      <c r="S220" s="209">
        <v>111528.25</v>
      </c>
      <c r="T220" s="209">
        <v>131694.89000000001</v>
      </c>
      <c r="U220" s="209">
        <v>318021.06</v>
      </c>
      <c r="V220" s="209">
        <v>50018.92</v>
      </c>
      <c r="W220" s="209">
        <v>229063.32</v>
      </c>
      <c r="X220" s="209">
        <v>101078.88</v>
      </c>
      <c r="Y220" s="209">
        <v>285609.84999999998</v>
      </c>
      <c r="Z220" s="209">
        <v>399409.07</v>
      </c>
      <c r="AA220" s="178">
        <f t="shared" si="6"/>
        <v>399409.07</v>
      </c>
    </row>
    <row r="221" spans="1:27" ht="15.75" thickBot="1" x14ac:dyDescent="0.3">
      <c r="A221" s="228" t="str">
        <f t="shared" si="7"/>
        <v>146040</v>
      </c>
      <c r="B221" s="189" t="s">
        <v>1627</v>
      </c>
      <c r="C221" s="188" t="s">
        <v>475</v>
      </c>
      <c r="D221" s="210" t="s">
        <v>5</v>
      </c>
      <c r="E221" s="208">
        <v>44101.91</v>
      </c>
      <c r="F221" s="208">
        <v>35240.6</v>
      </c>
      <c r="G221" s="208">
        <v>34205.919999999998</v>
      </c>
      <c r="H221" s="208">
        <v>33400.1</v>
      </c>
      <c r="I221" s="208">
        <v>43993.19</v>
      </c>
      <c r="J221" s="208">
        <v>45863.67</v>
      </c>
      <c r="K221" s="208">
        <v>36019.53</v>
      </c>
      <c r="L221" s="208">
        <v>75716.34</v>
      </c>
      <c r="M221" s="208">
        <v>24374.14</v>
      </c>
      <c r="N221" s="208">
        <v>24374.14</v>
      </c>
      <c r="O221" s="208">
        <v>47051.47</v>
      </c>
      <c r="P221" s="208">
        <v>33614.730000000003</v>
      </c>
      <c r="Q221" s="208">
        <v>39812.49</v>
      </c>
      <c r="R221" s="208">
        <v>35418.129999999997</v>
      </c>
      <c r="S221" s="208">
        <v>54707.040000000001</v>
      </c>
      <c r="T221" s="208">
        <v>36568.65</v>
      </c>
      <c r="U221" s="208">
        <v>27306.02</v>
      </c>
      <c r="V221" s="208">
        <v>32943</v>
      </c>
      <c r="W221" s="208">
        <v>34355.919999999998</v>
      </c>
      <c r="X221" s="208">
        <v>37713.78</v>
      </c>
      <c r="Y221" s="208">
        <v>311783.61</v>
      </c>
      <c r="Z221" s="208">
        <v>29106.63</v>
      </c>
      <c r="AA221" s="178">
        <f t="shared" si="6"/>
        <v>29106.63</v>
      </c>
    </row>
    <row r="222" spans="1:27" ht="15.75" thickBot="1" x14ac:dyDescent="0.3">
      <c r="A222" s="228" t="str">
        <f t="shared" si="7"/>
        <v>146042</v>
      </c>
      <c r="B222" s="189" t="s">
        <v>1628</v>
      </c>
      <c r="C222" s="188" t="s">
        <v>478</v>
      </c>
      <c r="D222" s="210" t="s">
        <v>5</v>
      </c>
      <c r="E222" s="209">
        <v>103714.73</v>
      </c>
      <c r="F222" s="209">
        <v>80890.38</v>
      </c>
      <c r="G222" s="209">
        <v>98537</v>
      </c>
      <c r="H222" s="209">
        <v>63272.02</v>
      </c>
      <c r="I222" s="209">
        <v>88755.89</v>
      </c>
      <c r="J222" s="209">
        <v>75887.7</v>
      </c>
      <c r="K222" s="209">
        <v>77143.240000000005</v>
      </c>
      <c r="L222" s="209">
        <v>100653.78</v>
      </c>
      <c r="M222" s="209">
        <v>85437.9</v>
      </c>
      <c r="N222" s="209">
        <v>85437.9</v>
      </c>
      <c r="O222" s="209">
        <v>75624.960000000006</v>
      </c>
      <c r="P222" s="209">
        <v>133516.57</v>
      </c>
      <c r="Q222" s="209">
        <v>243746.81</v>
      </c>
      <c r="R222" s="209">
        <v>79268.89</v>
      </c>
      <c r="S222" s="209">
        <v>95819.37</v>
      </c>
      <c r="T222" s="209">
        <v>90639.02</v>
      </c>
      <c r="U222" s="209">
        <v>94680.14</v>
      </c>
      <c r="V222" s="209">
        <v>70487.289999999994</v>
      </c>
      <c r="W222" s="209">
        <v>104392.86</v>
      </c>
      <c r="X222" s="209">
        <v>70264.36</v>
      </c>
      <c r="Y222" s="209">
        <v>77895.41</v>
      </c>
      <c r="Z222" s="209">
        <v>158824.82</v>
      </c>
      <c r="AA222" s="178">
        <f t="shared" si="6"/>
        <v>158824.82</v>
      </c>
    </row>
    <row r="223" spans="1:27" ht="15.75" thickBot="1" x14ac:dyDescent="0.3">
      <c r="A223" s="228" t="str">
        <f t="shared" si="7"/>
        <v>146050</v>
      </c>
      <c r="B223" s="189" t="s">
        <v>480</v>
      </c>
      <c r="C223" s="188" t="s">
        <v>481</v>
      </c>
      <c r="D223" s="210" t="s">
        <v>5</v>
      </c>
      <c r="E223" s="208">
        <v>0</v>
      </c>
      <c r="F223" s="208">
        <v>0</v>
      </c>
      <c r="G223" s="208">
        <v>0</v>
      </c>
      <c r="H223" s="208">
        <v>98.39</v>
      </c>
      <c r="I223" s="208">
        <v>98.39</v>
      </c>
      <c r="J223" s="208">
        <v>98.39</v>
      </c>
      <c r="K223" s="208">
        <v>0</v>
      </c>
      <c r="L223" s="208">
        <v>2098.88</v>
      </c>
      <c r="M223" s="208">
        <v>2703.13</v>
      </c>
      <c r="N223" s="208">
        <v>2703.13</v>
      </c>
      <c r="O223" s="208">
        <v>0</v>
      </c>
      <c r="P223" s="208">
        <v>0</v>
      </c>
      <c r="Q223" s="208">
        <v>0</v>
      </c>
      <c r="R223" s="208">
        <v>86.36</v>
      </c>
      <c r="S223" s="208">
        <v>483.99</v>
      </c>
      <c r="T223" s="208">
        <v>483.99</v>
      </c>
      <c r="U223" s="208">
        <v>0</v>
      </c>
      <c r="V223" s="208">
        <v>0</v>
      </c>
      <c r="W223" s="208">
        <v>0</v>
      </c>
      <c r="X223" s="208">
        <v>0</v>
      </c>
      <c r="Y223" s="208">
        <v>0</v>
      </c>
      <c r="Z223" s="208">
        <v>0</v>
      </c>
      <c r="AA223" s="178">
        <f t="shared" si="6"/>
        <v>0</v>
      </c>
    </row>
    <row r="224" spans="1:27" ht="15.75" thickBot="1" x14ac:dyDescent="0.3">
      <c r="A224" s="228" t="str">
        <f t="shared" si="7"/>
        <v>146060</v>
      </c>
      <c r="B224" s="189" t="s">
        <v>483</v>
      </c>
      <c r="C224" s="188" t="s">
        <v>484</v>
      </c>
      <c r="D224" s="210" t="s">
        <v>5</v>
      </c>
      <c r="E224" s="209">
        <v>0</v>
      </c>
      <c r="F224" s="209">
        <v>0</v>
      </c>
      <c r="G224" s="209">
        <v>0</v>
      </c>
      <c r="H224" s="209">
        <v>0</v>
      </c>
      <c r="I224" s="209">
        <v>0</v>
      </c>
      <c r="J224" s="209">
        <v>0</v>
      </c>
      <c r="K224" s="209">
        <v>0</v>
      </c>
      <c r="L224" s="209">
        <v>0</v>
      </c>
      <c r="M224" s="209">
        <v>0</v>
      </c>
      <c r="N224" s="209">
        <v>0</v>
      </c>
      <c r="O224" s="209">
        <v>0</v>
      </c>
      <c r="P224" s="209">
        <v>0</v>
      </c>
      <c r="Q224" s="209">
        <v>0</v>
      </c>
      <c r="R224" s="209">
        <v>0</v>
      </c>
      <c r="S224" s="209">
        <v>0</v>
      </c>
      <c r="T224" s="209">
        <v>0</v>
      </c>
      <c r="U224" s="209">
        <v>0</v>
      </c>
      <c r="V224" s="209">
        <v>0</v>
      </c>
      <c r="W224" s="209">
        <v>0</v>
      </c>
      <c r="X224" s="209">
        <v>0</v>
      </c>
      <c r="Y224" s="209">
        <v>0</v>
      </c>
      <c r="Z224" s="209">
        <v>0</v>
      </c>
      <c r="AA224" s="178">
        <f t="shared" si="6"/>
        <v>0</v>
      </c>
    </row>
    <row r="225" spans="1:27" ht="15.75" thickBot="1" x14ac:dyDescent="0.3">
      <c r="A225" s="228" t="str">
        <f t="shared" si="7"/>
        <v>146905</v>
      </c>
      <c r="B225" s="189" t="s">
        <v>486</v>
      </c>
      <c r="C225" s="188" t="s">
        <v>487</v>
      </c>
      <c r="D225" s="210" t="s">
        <v>5</v>
      </c>
      <c r="E225" s="209">
        <v>47691</v>
      </c>
      <c r="F225" s="209">
        <v>0</v>
      </c>
      <c r="G225" s="209">
        <v>0</v>
      </c>
      <c r="H225" s="209">
        <v>0</v>
      </c>
      <c r="I225" s="209">
        <v>0</v>
      </c>
      <c r="J225" s="209">
        <v>0</v>
      </c>
      <c r="K225" s="209">
        <v>0</v>
      </c>
      <c r="L225" s="209">
        <v>0</v>
      </c>
      <c r="M225" s="209">
        <v>0</v>
      </c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178">
        <f t="shared" si="6"/>
        <v>0</v>
      </c>
    </row>
    <row r="226" spans="1:27" ht="15.75" thickBot="1" x14ac:dyDescent="0.3">
      <c r="A226" s="228" t="str">
        <f t="shared" si="7"/>
        <v>146920</v>
      </c>
      <c r="B226" s="189" t="s">
        <v>1629</v>
      </c>
      <c r="C226" s="188" t="s">
        <v>490</v>
      </c>
      <c r="D226" s="210" t="s">
        <v>5</v>
      </c>
      <c r="E226" s="209">
        <v>74515</v>
      </c>
      <c r="F226" s="209">
        <v>118668</v>
      </c>
      <c r="G226" s="209">
        <v>118668</v>
      </c>
      <c r="H226" s="209">
        <v>118668</v>
      </c>
      <c r="I226" s="209">
        <v>118668</v>
      </c>
      <c r="J226" s="209">
        <v>118668</v>
      </c>
      <c r="K226" s="209">
        <v>118668</v>
      </c>
      <c r="L226" s="209">
        <v>0</v>
      </c>
      <c r="M226" s="209">
        <v>0</v>
      </c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178">
        <f t="shared" si="6"/>
        <v>0</v>
      </c>
    </row>
    <row r="227" spans="1:27" ht="15.75" thickBot="1" x14ac:dyDescent="0.3">
      <c r="A227" s="228" t="str">
        <f t="shared" si="7"/>
        <v>500149</v>
      </c>
      <c r="B227" s="240" t="s">
        <v>1803</v>
      </c>
      <c r="C227" s="245">
        <v>500149</v>
      </c>
      <c r="D227" s="31"/>
      <c r="E227" s="208">
        <v>-15371.19</v>
      </c>
      <c r="F227" s="208">
        <v>-28620.91</v>
      </c>
      <c r="G227" s="208">
        <v>-637185.69999999995</v>
      </c>
      <c r="H227" s="208">
        <v>52919.41</v>
      </c>
      <c r="I227" s="208">
        <v>11239.48</v>
      </c>
      <c r="J227" s="208">
        <v>-18146.099999999999</v>
      </c>
      <c r="K227" s="208">
        <v>27835.52</v>
      </c>
      <c r="L227" s="208">
        <v>5689228.79</v>
      </c>
      <c r="M227" s="208">
        <v>4000371.23</v>
      </c>
      <c r="N227" s="208">
        <v>4000371.23</v>
      </c>
      <c r="O227" s="208">
        <v>3623250.19</v>
      </c>
      <c r="P227" s="208">
        <v>34724.28</v>
      </c>
      <c r="Q227" s="208">
        <v>3951662.57</v>
      </c>
      <c r="R227" s="208">
        <v>194581.16</v>
      </c>
      <c r="S227" s="208">
        <v>41355.040000000001</v>
      </c>
      <c r="T227" s="208">
        <v>30157.98</v>
      </c>
      <c r="U227" s="208">
        <v>28517.66</v>
      </c>
      <c r="V227" s="208">
        <v>8538.64</v>
      </c>
      <c r="W227" s="208">
        <v>737987.81</v>
      </c>
      <c r="X227" s="208">
        <v>25100.87</v>
      </c>
      <c r="Y227" s="208">
        <v>-1282.6199999999999</v>
      </c>
      <c r="Z227" s="208">
        <v>198786.45</v>
      </c>
      <c r="AA227" s="178">
        <f t="shared" si="6"/>
        <v>198786.45</v>
      </c>
    </row>
    <row r="228" spans="1:27" ht="15.75" thickBot="1" x14ac:dyDescent="0.3">
      <c r="A228" s="228" t="str">
        <f t="shared" si="7"/>
        <v>146010</v>
      </c>
      <c r="B228" s="189" t="s">
        <v>1805</v>
      </c>
      <c r="C228" s="188" t="s">
        <v>1806</v>
      </c>
      <c r="D228" s="210" t="s">
        <v>5</v>
      </c>
      <c r="E228" s="209">
        <v>0</v>
      </c>
      <c r="F228" s="209">
        <v>0</v>
      </c>
      <c r="G228" s="209">
        <v>0</v>
      </c>
      <c r="H228" s="209">
        <v>0</v>
      </c>
      <c r="I228" s="209">
        <v>0</v>
      </c>
      <c r="J228" s="209">
        <v>0</v>
      </c>
      <c r="K228" s="209">
        <v>37873.68</v>
      </c>
      <c r="L228" s="209">
        <v>51547.8</v>
      </c>
      <c r="M228" s="209">
        <v>400735.75</v>
      </c>
      <c r="N228" s="209">
        <v>400735.75</v>
      </c>
      <c r="O228" s="209">
        <v>11701.31</v>
      </c>
      <c r="P228" s="209">
        <v>61613.52</v>
      </c>
      <c r="Q228" s="209">
        <v>1793519.09</v>
      </c>
      <c r="R228" s="209">
        <v>205515.23</v>
      </c>
      <c r="S228" s="209">
        <v>60223.47</v>
      </c>
      <c r="T228" s="209">
        <v>63807.3</v>
      </c>
      <c r="U228" s="209">
        <v>47205.85</v>
      </c>
      <c r="V228" s="209">
        <v>34875.269999999997</v>
      </c>
      <c r="W228" s="209">
        <v>766592.96</v>
      </c>
      <c r="X228" s="209">
        <v>33856</v>
      </c>
      <c r="Y228" s="209">
        <v>8157.95</v>
      </c>
      <c r="Z228" s="209">
        <v>219018.71</v>
      </c>
      <c r="AA228" s="178">
        <f t="shared" si="6"/>
        <v>219018.71</v>
      </c>
    </row>
    <row r="229" spans="1:27" ht="15.75" thickBot="1" x14ac:dyDescent="0.3">
      <c r="A229" s="228" t="str">
        <f t="shared" si="7"/>
        <v>146016</v>
      </c>
      <c r="B229" s="189" t="s">
        <v>1630</v>
      </c>
      <c r="C229" s="188" t="s">
        <v>493</v>
      </c>
      <c r="D229" s="210" t="s">
        <v>5</v>
      </c>
      <c r="E229" s="208">
        <v>-15371.19</v>
      </c>
      <c r="F229" s="208">
        <v>-28620.91</v>
      </c>
      <c r="G229" s="208">
        <v>-43252.7</v>
      </c>
      <c r="H229" s="208">
        <v>-21595.59</v>
      </c>
      <c r="I229" s="208">
        <v>-40131.519999999997</v>
      </c>
      <c r="J229" s="208">
        <v>-51841.1</v>
      </c>
      <c r="K229" s="208">
        <v>-10038.16</v>
      </c>
      <c r="L229" s="208">
        <v>-19614.990000000002</v>
      </c>
      <c r="M229" s="208">
        <v>-23996.5</v>
      </c>
      <c r="N229" s="208">
        <v>-23996.5</v>
      </c>
      <c r="O229" s="208">
        <v>-12083.1</v>
      </c>
      <c r="P229" s="208">
        <v>-26889.24</v>
      </c>
      <c r="Q229" s="208">
        <v>-40428.5</v>
      </c>
      <c r="R229" s="208">
        <v>-10934.07</v>
      </c>
      <c r="S229" s="208">
        <v>-18868.43</v>
      </c>
      <c r="T229" s="208">
        <v>-33649.32</v>
      </c>
      <c r="U229" s="208">
        <v>-18688.189999999999</v>
      </c>
      <c r="V229" s="208">
        <v>-26336.63</v>
      </c>
      <c r="W229" s="208">
        <v>-28605.15</v>
      </c>
      <c r="X229" s="208">
        <v>-8755.1299999999992</v>
      </c>
      <c r="Y229" s="208">
        <v>-9440.57</v>
      </c>
      <c r="Z229" s="208">
        <v>-20232.259999999998</v>
      </c>
      <c r="AA229" s="178">
        <f t="shared" si="6"/>
        <v>-20232.259999999998</v>
      </c>
    </row>
    <row r="230" spans="1:27" ht="15.75" thickBot="1" x14ac:dyDescent="0.3">
      <c r="A230" s="228" t="str">
        <f t="shared" si="7"/>
        <v>146096</v>
      </c>
      <c r="B230" s="189" t="s">
        <v>1631</v>
      </c>
      <c r="C230" s="188" t="s">
        <v>496</v>
      </c>
      <c r="D230" s="210" t="s">
        <v>5</v>
      </c>
      <c r="E230" s="208">
        <v>0</v>
      </c>
      <c r="F230" s="208">
        <v>0</v>
      </c>
      <c r="G230" s="208">
        <v>-593933</v>
      </c>
      <c r="H230" s="208">
        <v>74515</v>
      </c>
      <c r="I230" s="208">
        <v>51371</v>
      </c>
      <c r="J230" s="208">
        <v>33695</v>
      </c>
      <c r="K230" s="208">
        <v>0</v>
      </c>
      <c r="L230" s="208">
        <v>0</v>
      </c>
      <c r="M230" s="208">
        <v>0</v>
      </c>
      <c r="N230" s="208"/>
      <c r="O230" s="208"/>
      <c r="P230" s="208"/>
      <c r="Q230" s="208"/>
      <c r="R230" s="208"/>
      <c r="S230" s="208"/>
      <c r="T230" s="208">
        <v>0</v>
      </c>
      <c r="U230" s="208">
        <v>0</v>
      </c>
      <c r="V230" s="208">
        <v>0</v>
      </c>
      <c r="W230" s="208">
        <v>0</v>
      </c>
      <c r="X230" s="208"/>
      <c r="Y230" s="208"/>
      <c r="Z230" s="208"/>
      <c r="AA230" s="178">
        <f t="shared" si="6"/>
        <v>0</v>
      </c>
    </row>
    <row r="231" spans="1:27" ht="15.75" thickBot="1" x14ac:dyDescent="0.3">
      <c r="A231" s="228" t="str">
        <f t="shared" si="7"/>
        <v>146800</v>
      </c>
      <c r="B231" s="189" t="s">
        <v>1807</v>
      </c>
      <c r="C231" s="188" t="s">
        <v>1808</v>
      </c>
      <c r="D231" s="210" t="s">
        <v>5</v>
      </c>
      <c r="E231" s="209">
        <v>0</v>
      </c>
      <c r="F231" s="209">
        <v>0</v>
      </c>
      <c r="G231" s="209">
        <v>0</v>
      </c>
      <c r="H231" s="209">
        <v>0</v>
      </c>
      <c r="I231" s="209">
        <v>0</v>
      </c>
      <c r="J231" s="209">
        <v>0</v>
      </c>
      <c r="K231" s="209">
        <v>0</v>
      </c>
      <c r="L231" s="209">
        <v>5657295.9800000004</v>
      </c>
      <c r="M231" s="209">
        <v>3623631.98</v>
      </c>
      <c r="N231" s="209">
        <v>3623631.98</v>
      </c>
      <c r="O231" s="209">
        <v>3623631.98</v>
      </c>
      <c r="P231" s="209">
        <v>0</v>
      </c>
      <c r="Q231" s="209">
        <v>2198571.98</v>
      </c>
      <c r="R231" s="209">
        <v>0</v>
      </c>
      <c r="S231" s="209">
        <v>0</v>
      </c>
      <c r="T231" s="209"/>
      <c r="U231" s="209"/>
      <c r="V231" s="209"/>
      <c r="W231" s="209"/>
      <c r="X231" s="209">
        <v>0</v>
      </c>
      <c r="Y231" s="209">
        <v>0</v>
      </c>
      <c r="Z231" s="209">
        <v>0</v>
      </c>
      <c r="AA231" s="178">
        <f t="shared" si="6"/>
        <v>0</v>
      </c>
    </row>
    <row r="232" spans="1:27" ht="15.75" thickBot="1" x14ac:dyDescent="0.3">
      <c r="A232" s="228" t="str">
        <f t="shared" si="7"/>
        <v>500136</v>
      </c>
      <c r="B232" s="239" t="s">
        <v>1798</v>
      </c>
      <c r="C232" s="245">
        <v>500136</v>
      </c>
      <c r="D232" s="31"/>
      <c r="E232" s="208">
        <v>146354206.41</v>
      </c>
      <c r="F232" s="208">
        <v>144939755</v>
      </c>
      <c r="G232" s="208">
        <v>142785792</v>
      </c>
      <c r="H232" s="208">
        <v>141673596</v>
      </c>
      <c r="I232" s="208">
        <v>147854734</v>
      </c>
      <c r="J232" s="208">
        <v>167525366.15000001</v>
      </c>
      <c r="K232" s="208">
        <v>106684020.44</v>
      </c>
      <c r="L232" s="208">
        <v>106117640.44</v>
      </c>
      <c r="M232" s="208">
        <v>105582148.44</v>
      </c>
      <c r="N232" s="208">
        <v>105582148.44</v>
      </c>
      <c r="O232" s="208">
        <v>103934637.44</v>
      </c>
      <c r="P232" s="208">
        <v>101834105.44</v>
      </c>
      <c r="Q232" s="208">
        <v>100276408.44</v>
      </c>
      <c r="R232" s="208">
        <v>99032844.439999998</v>
      </c>
      <c r="S232" s="208">
        <v>96779550.439999998</v>
      </c>
      <c r="T232" s="208">
        <v>95414266.439999998</v>
      </c>
      <c r="U232" s="208">
        <v>94128810.439999998</v>
      </c>
      <c r="V232" s="208">
        <v>93287079.439999998</v>
      </c>
      <c r="W232" s="208">
        <v>92195992.439999998</v>
      </c>
      <c r="X232" s="208">
        <v>90543107.439999998</v>
      </c>
      <c r="Y232" s="208">
        <v>89512661.439999998</v>
      </c>
      <c r="Z232" s="208">
        <v>88130262.439999998</v>
      </c>
      <c r="AA232" s="178">
        <f t="shared" si="6"/>
        <v>88130262.439999998</v>
      </c>
    </row>
    <row r="233" spans="1:27" ht="15.75" thickBot="1" x14ac:dyDescent="0.3">
      <c r="A233" s="228" t="str">
        <f t="shared" si="7"/>
        <v>123016</v>
      </c>
      <c r="B233" s="240" t="s">
        <v>1810</v>
      </c>
      <c r="C233" s="188" t="s">
        <v>499</v>
      </c>
      <c r="D233" s="210" t="s">
        <v>5</v>
      </c>
      <c r="E233" s="208">
        <v>269158.99</v>
      </c>
      <c r="F233" s="208">
        <v>269161.09999999998</v>
      </c>
      <c r="G233" s="208">
        <v>278728.09999999998</v>
      </c>
      <c r="H233" s="208">
        <v>282597.09999999998</v>
      </c>
      <c r="I233" s="208">
        <v>286047.09999999998</v>
      </c>
      <c r="J233" s="208">
        <v>289323.09999999998</v>
      </c>
      <c r="K233" s="208">
        <v>0</v>
      </c>
      <c r="L233" s="208">
        <v>0</v>
      </c>
      <c r="M233" s="208">
        <v>0</v>
      </c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178">
        <f t="shared" si="6"/>
        <v>0</v>
      </c>
    </row>
    <row r="234" spans="1:27" ht="15.75" thickBot="1" x14ac:dyDescent="0.3">
      <c r="A234" s="228" t="str">
        <f t="shared" si="7"/>
        <v>123017</v>
      </c>
      <c r="B234" s="240" t="s">
        <v>1632</v>
      </c>
      <c r="C234" s="188" t="s">
        <v>1633</v>
      </c>
      <c r="D234" s="210" t="s">
        <v>5</v>
      </c>
      <c r="E234" s="208">
        <v>0</v>
      </c>
      <c r="F234" s="208">
        <v>0</v>
      </c>
      <c r="G234" s="208">
        <v>0</v>
      </c>
      <c r="H234" s="208">
        <v>0</v>
      </c>
      <c r="I234" s="208">
        <v>0</v>
      </c>
      <c r="J234" s="208">
        <v>20000000</v>
      </c>
      <c r="K234" s="208">
        <v>0</v>
      </c>
      <c r="L234" s="208">
        <v>0</v>
      </c>
      <c r="M234" s="208">
        <v>0</v>
      </c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178">
        <f t="shared" si="6"/>
        <v>0</v>
      </c>
    </row>
    <row r="235" spans="1:27" ht="15.75" thickBot="1" x14ac:dyDescent="0.3">
      <c r="A235" s="228" t="str">
        <f t="shared" si="7"/>
        <v>123030</v>
      </c>
      <c r="B235" s="240" t="s">
        <v>501</v>
      </c>
      <c r="C235" s="188" t="s">
        <v>502</v>
      </c>
      <c r="D235" s="210" t="s">
        <v>5</v>
      </c>
      <c r="E235" s="209">
        <v>113774090.39</v>
      </c>
      <c r="F235" s="209">
        <v>112518744.44</v>
      </c>
      <c r="G235" s="209">
        <v>111612293.44</v>
      </c>
      <c r="H235" s="209">
        <v>110581293.44</v>
      </c>
      <c r="I235" s="209">
        <v>109057563.44</v>
      </c>
      <c r="J235" s="209">
        <v>108119958.44</v>
      </c>
      <c r="K235" s="209">
        <v>106684020.44</v>
      </c>
      <c r="L235" s="209">
        <v>106117640.44</v>
      </c>
      <c r="M235" s="209">
        <v>105582148.44</v>
      </c>
      <c r="N235" s="209">
        <v>105582148.44</v>
      </c>
      <c r="O235" s="209">
        <v>103934637.44</v>
      </c>
      <c r="P235" s="209">
        <v>101834105.44</v>
      </c>
      <c r="Q235" s="209">
        <v>100276408.44</v>
      </c>
      <c r="R235" s="209">
        <v>99032844.439999998</v>
      </c>
      <c r="S235" s="209">
        <v>96779550.439999998</v>
      </c>
      <c r="T235" s="209">
        <v>95414266.439999998</v>
      </c>
      <c r="U235" s="209">
        <v>94128810.439999998</v>
      </c>
      <c r="V235" s="209">
        <v>93287079.439999998</v>
      </c>
      <c r="W235" s="209">
        <v>92195992.439999998</v>
      </c>
      <c r="X235" s="209">
        <v>90543107.439999998</v>
      </c>
      <c r="Y235" s="209">
        <v>89512661.439999998</v>
      </c>
      <c r="Z235" s="209">
        <v>88130262.439999998</v>
      </c>
      <c r="AA235" s="178">
        <f t="shared" si="6"/>
        <v>88130262.439999998</v>
      </c>
    </row>
    <row r="236" spans="1:27" ht="15.75" thickBot="1" x14ac:dyDescent="0.3">
      <c r="A236" s="228" t="str">
        <f t="shared" si="7"/>
        <v>123060</v>
      </c>
      <c r="B236" s="240" t="s">
        <v>1634</v>
      </c>
      <c r="C236" s="188" t="s">
        <v>1635</v>
      </c>
      <c r="D236" s="210" t="s">
        <v>5</v>
      </c>
      <c r="E236" s="209">
        <v>0</v>
      </c>
      <c r="F236" s="209">
        <v>0</v>
      </c>
      <c r="G236" s="209">
        <v>0</v>
      </c>
      <c r="H236" s="209">
        <v>0</v>
      </c>
      <c r="I236" s="209">
        <v>7952000</v>
      </c>
      <c r="J236" s="209">
        <v>8523081.1500000004</v>
      </c>
      <c r="K236" s="209">
        <v>0</v>
      </c>
      <c r="L236" s="209">
        <v>0</v>
      </c>
      <c r="M236" s="209">
        <v>0</v>
      </c>
      <c r="N236" s="209"/>
      <c r="O236" s="209"/>
      <c r="P236" s="209"/>
      <c r="Q236" s="209"/>
      <c r="R236" s="209"/>
      <c r="S236" s="209"/>
      <c r="T236" s="209">
        <v>0</v>
      </c>
      <c r="U236" s="209">
        <v>0</v>
      </c>
      <c r="V236" s="209">
        <v>0</v>
      </c>
      <c r="W236" s="209">
        <v>0</v>
      </c>
      <c r="X236" s="209"/>
      <c r="Y236" s="209"/>
      <c r="Z236" s="209"/>
      <c r="AA236" s="178">
        <f t="shared" si="6"/>
        <v>0</v>
      </c>
    </row>
    <row r="237" spans="1:27" ht="15.75" thickBot="1" x14ac:dyDescent="0.3">
      <c r="A237" s="228" t="str">
        <f t="shared" si="7"/>
        <v>123410</v>
      </c>
      <c r="B237" s="240" t="s">
        <v>504</v>
      </c>
      <c r="C237" s="188" t="s">
        <v>505</v>
      </c>
      <c r="D237" s="210" t="s">
        <v>5</v>
      </c>
      <c r="E237" s="209">
        <v>32310957.030000001</v>
      </c>
      <c r="F237" s="209">
        <v>32151849.460000001</v>
      </c>
      <c r="G237" s="209">
        <v>30894770.460000001</v>
      </c>
      <c r="H237" s="209">
        <v>30809705.460000001</v>
      </c>
      <c r="I237" s="209">
        <v>30559123.460000001</v>
      </c>
      <c r="J237" s="209">
        <v>30593003.460000001</v>
      </c>
      <c r="K237" s="209">
        <v>0</v>
      </c>
      <c r="L237" s="209">
        <v>0</v>
      </c>
      <c r="M237" s="209">
        <v>0</v>
      </c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178">
        <f t="shared" si="6"/>
        <v>0</v>
      </c>
    </row>
    <row r="238" spans="1:27" ht="15.75" thickBot="1" x14ac:dyDescent="0.3">
      <c r="A238" s="228" t="str">
        <f t="shared" si="7"/>
        <v>124062</v>
      </c>
      <c r="B238" s="240" t="s">
        <v>507</v>
      </c>
      <c r="C238" s="188" t="s">
        <v>508</v>
      </c>
      <c r="D238" s="210" t="s">
        <v>5</v>
      </c>
      <c r="E238" s="208">
        <v>0</v>
      </c>
      <c r="F238" s="208">
        <v>0</v>
      </c>
      <c r="G238" s="208">
        <v>0</v>
      </c>
      <c r="H238" s="208">
        <v>0</v>
      </c>
      <c r="I238" s="208">
        <v>0</v>
      </c>
      <c r="J238" s="208">
        <v>0</v>
      </c>
      <c r="K238" s="208">
        <v>0</v>
      </c>
      <c r="L238" s="208">
        <v>0</v>
      </c>
      <c r="M238" s="208">
        <v>0</v>
      </c>
      <c r="N238" s="208">
        <v>0</v>
      </c>
      <c r="O238" s="208">
        <v>0</v>
      </c>
      <c r="P238" s="208">
        <v>0</v>
      </c>
      <c r="Q238" s="208">
        <v>0</v>
      </c>
      <c r="R238" s="208">
        <v>0</v>
      </c>
      <c r="S238" s="208">
        <v>0</v>
      </c>
      <c r="T238" s="208"/>
      <c r="U238" s="208"/>
      <c r="V238" s="208"/>
      <c r="W238" s="208"/>
      <c r="X238" s="208">
        <v>0</v>
      </c>
      <c r="Y238" s="208">
        <v>0</v>
      </c>
      <c r="Z238" s="208">
        <v>0</v>
      </c>
      <c r="AA238" s="178">
        <f t="shared" si="6"/>
        <v>0</v>
      </c>
    </row>
    <row r="239" spans="1:27" ht="15.75" thickBot="1" x14ac:dyDescent="0.3">
      <c r="A239" s="228" t="str">
        <f t="shared" si="7"/>
        <v>500112</v>
      </c>
      <c r="B239" s="238" t="s">
        <v>1811</v>
      </c>
      <c r="C239" s="244">
        <v>500112</v>
      </c>
      <c r="D239" s="30"/>
      <c r="E239" s="209">
        <v>390489488.88999999</v>
      </c>
      <c r="F239" s="209">
        <v>398044471.17000002</v>
      </c>
      <c r="G239" s="209">
        <v>403066446.11000001</v>
      </c>
      <c r="H239" s="209">
        <v>400668614.80000001</v>
      </c>
      <c r="I239" s="209">
        <v>404556016.97000003</v>
      </c>
      <c r="J239" s="209">
        <v>398860026.56</v>
      </c>
      <c r="K239" s="209">
        <v>403097247.74000001</v>
      </c>
      <c r="L239" s="209">
        <v>412707463.33999997</v>
      </c>
      <c r="M239" s="209">
        <v>436169365.22000003</v>
      </c>
      <c r="N239" s="209">
        <v>436169365.22000003</v>
      </c>
      <c r="O239" s="209">
        <v>446478042.29000002</v>
      </c>
      <c r="P239" s="209">
        <v>450874012.25</v>
      </c>
      <c r="Q239" s="209">
        <v>399495617.70999998</v>
      </c>
      <c r="R239" s="209">
        <v>411155212.38999999</v>
      </c>
      <c r="S239" s="209">
        <v>414558243.50999999</v>
      </c>
      <c r="T239" s="209">
        <v>539689267.19000006</v>
      </c>
      <c r="U239" s="209">
        <v>569382144.82000005</v>
      </c>
      <c r="V239" s="209">
        <v>571514968.36000001</v>
      </c>
      <c r="W239" s="209">
        <v>544089246.87</v>
      </c>
      <c r="X239" s="209">
        <v>568030236.33000004</v>
      </c>
      <c r="Y239" s="209">
        <v>569559500.34000003</v>
      </c>
      <c r="Z239" s="209">
        <v>576419747.09000003</v>
      </c>
      <c r="AA239" s="178">
        <f t="shared" si="6"/>
        <v>576419747.09000003</v>
      </c>
    </row>
    <row r="240" spans="1:27" ht="15.75" thickBot="1" x14ac:dyDescent="0.3">
      <c r="A240" s="228" t="str">
        <f t="shared" si="7"/>
        <v>001109</v>
      </c>
      <c r="B240" s="239" t="s">
        <v>3494</v>
      </c>
      <c r="C240" s="245">
        <v>5001109</v>
      </c>
      <c r="D240" s="31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>
        <v>0</v>
      </c>
      <c r="O240" s="208">
        <v>6635093.75</v>
      </c>
      <c r="P240" s="208">
        <v>6269700.7800000003</v>
      </c>
      <c r="Q240" s="208">
        <v>5903205.3899999997</v>
      </c>
      <c r="R240" s="208">
        <v>5535604.25</v>
      </c>
      <c r="S240" s="208">
        <v>5166893.99</v>
      </c>
      <c r="T240" s="208">
        <v>4797019.28</v>
      </c>
      <c r="U240" s="208">
        <v>4426028.7300000004</v>
      </c>
      <c r="V240" s="208">
        <v>4053918.94</v>
      </c>
      <c r="W240" s="208">
        <v>3744938.12</v>
      </c>
      <c r="X240" s="208">
        <v>3367978.07</v>
      </c>
      <c r="Y240" s="208">
        <v>2989882.17</v>
      </c>
      <c r="Z240" s="208">
        <v>2760336.02</v>
      </c>
      <c r="AA240" s="178">
        <f t="shared" si="6"/>
        <v>2760336.02</v>
      </c>
    </row>
    <row r="241" spans="1:27" ht="15.75" thickBot="1" x14ac:dyDescent="0.3">
      <c r="A241" s="228" t="str">
        <f t="shared" si="7"/>
        <v>101600</v>
      </c>
      <c r="B241" s="240" t="s">
        <v>3495</v>
      </c>
      <c r="C241" s="188" t="s">
        <v>3496</v>
      </c>
      <c r="D241" s="210" t="s">
        <v>5</v>
      </c>
      <c r="E241" s="209"/>
      <c r="F241" s="209"/>
      <c r="G241" s="209"/>
      <c r="H241" s="209"/>
      <c r="I241" s="209"/>
      <c r="J241" s="209"/>
      <c r="K241" s="209"/>
      <c r="L241" s="209"/>
      <c r="M241" s="209"/>
      <c r="N241" s="209">
        <v>0</v>
      </c>
      <c r="O241" s="209">
        <v>6987262.7199999997</v>
      </c>
      <c r="P241" s="209">
        <v>6987262.7199999997</v>
      </c>
      <c r="Q241" s="209">
        <v>6987262.7199999997</v>
      </c>
      <c r="R241" s="209">
        <v>6987262.7199999997</v>
      </c>
      <c r="S241" s="209">
        <v>6987262.7199999997</v>
      </c>
      <c r="T241" s="209">
        <v>6987262.7199999997</v>
      </c>
      <c r="U241" s="209">
        <v>6987262.7199999997</v>
      </c>
      <c r="V241" s="209">
        <v>6987262.7199999997</v>
      </c>
      <c r="W241" s="209">
        <v>7054109.54</v>
      </c>
      <c r="X241" s="209">
        <v>7054109.54</v>
      </c>
      <c r="Y241" s="209">
        <v>7054109.54</v>
      </c>
      <c r="Z241" s="209">
        <v>7204815.8499999996</v>
      </c>
      <c r="AA241" s="178">
        <f t="shared" si="6"/>
        <v>7204815.8499999996</v>
      </c>
    </row>
    <row r="242" spans="1:27" ht="15.75" thickBot="1" x14ac:dyDescent="0.3">
      <c r="A242" s="228" t="str">
        <f t="shared" si="7"/>
        <v>108600</v>
      </c>
      <c r="B242" s="240" t="s">
        <v>3497</v>
      </c>
      <c r="C242" s="188" t="s">
        <v>3498</v>
      </c>
      <c r="D242" s="210" t="s">
        <v>5</v>
      </c>
      <c r="E242" s="208"/>
      <c r="F242" s="208"/>
      <c r="G242" s="208"/>
      <c r="H242" s="208"/>
      <c r="I242" s="208"/>
      <c r="J242" s="208"/>
      <c r="K242" s="208"/>
      <c r="L242" s="208"/>
      <c r="M242" s="208"/>
      <c r="N242" s="208">
        <v>0</v>
      </c>
      <c r="O242" s="208">
        <v>-352168.97</v>
      </c>
      <c r="P242" s="208">
        <v>-717561.94</v>
      </c>
      <c r="Q242" s="208">
        <v>-1084057.33</v>
      </c>
      <c r="R242" s="208">
        <v>-1451658.47</v>
      </c>
      <c r="S242" s="208">
        <v>-1820368.73</v>
      </c>
      <c r="T242" s="208">
        <v>-2190243.44</v>
      </c>
      <c r="U242" s="208">
        <v>-2561233.9900000002</v>
      </c>
      <c r="V242" s="208">
        <v>-2933343.78</v>
      </c>
      <c r="W242" s="208">
        <v>-3309171.42</v>
      </c>
      <c r="X242" s="208">
        <v>-3686131.47</v>
      </c>
      <c r="Y242" s="208">
        <v>-4064227.37</v>
      </c>
      <c r="Z242" s="208">
        <v>-4444479.83</v>
      </c>
      <c r="AA242" s="178">
        <f t="shared" si="6"/>
        <v>-4444479.83</v>
      </c>
    </row>
    <row r="243" spans="1:27" ht="15.75" thickBot="1" x14ac:dyDescent="0.3">
      <c r="A243" s="228" t="str">
        <f t="shared" si="7"/>
        <v>500138</v>
      </c>
      <c r="B243" s="239" t="s">
        <v>1813</v>
      </c>
      <c r="C243" s="245">
        <v>500138</v>
      </c>
      <c r="D243" s="31"/>
      <c r="E243" s="209">
        <v>335409780.97000003</v>
      </c>
      <c r="F243" s="209">
        <v>339730868.13</v>
      </c>
      <c r="G243" s="209">
        <v>339177870.63</v>
      </c>
      <c r="H243" s="209">
        <v>340510619.38</v>
      </c>
      <c r="I243" s="209">
        <v>344638343.35000002</v>
      </c>
      <c r="J243" s="209">
        <v>333916682.79000002</v>
      </c>
      <c r="K243" s="209">
        <v>342493752.62</v>
      </c>
      <c r="L243" s="209">
        <v>351751232.45999998</v>
      </c>
      <c r="M243" s="209">
        <v>371785973.91000003</v>
      </c>
      <c r="N243" s="209">
        <v>371785973.91000003</v>
      </c>
      <c r="O243" s="209">
        <v>379095070.38</v>
      </c>
      <c r="P243" s="209">
        <v>383690288.56</v>
      </c>
      <c r="Q243" s="209">
        <v>327194302.13999999</v>
      </c>
      <c r="R243" s="209">
        <v>340417074.38</v>
      </c>
      <c r="S243" s="209">
        <v>344398554.33999997</v>
      </c>
      <c r="T243" s="209">
        <v>318339531.06999999</v>
      </c>
      <c r="U243" s="209">
        <v>347878050.56</v>
      </c>
      <c r="V243" s="209">
        <v>347436010.95999998</v>
      </c>
      <c r="W243" s="209">
        <v>313890378.04000002</v>
      </c>
      <c r="X243" s="209">
        <v>334299793.25999999</v>
      </c>
      <c r="Y243" s="209">
        <v>331963675.13999999</v>
      </c>
      <c r="Z243" s="209">
        <v>337025844.13999999</v>
      </c>
      <c r="AA243" s="178">
        <f t="shared" si="6"/>
        <v>337025844.13999999</v>
      </c>
    </row>
    <row r="244" spans="1:27" ht="15.75" thickBot="1" x14ac:dyDescent="0.3">
      <c r="A244" s="228" t="str">
        <f t="shared" si="7"/>
        <v>500142</v>
      </c>
      <c r="B244" s="240" t="s">
        <v>1815</v>
      </c>
      <c r="C244" s="245">
        <v>500142</v>
      </c>
      <c r="D244" s="31"/>
      <c r="E244" s="208">
        <v>1998808</v>
      </c>
      <c r="F244" s="208">
        <v>1969119</v>
      </c>
      <c r="G244" s="208">
        <v>1939430</v>
      </c>
      <c r="H244" s="208">
        <v>1932837</v>
      </c>
      <c r="I244" s="208">
        <v>1907888</v>
      </c>
      <c r="J244" s="208">
        <v>1882939</v>
      </c>
      <c r="K244" s="208">
        <v>1857990</v>
      </c>
      <c r="L244" s="208">
        <v>1833041</v>
      </c>
      <c r="M244" s="208">
        <v>1808092</v>
      </c>
      <c r="N244" s="208">
        <v>1808092</v>
      </c>
      <c r="O244" s="208">
        <v>1783143</v>
      </c>
      <c r="P244" s="208">
        <v>1758194</v>
      </c>
      <c r="Q244" s="208">
        <v>1733245</v>
      </c>
      <c r="R244" s="208">
        <v>1708296</v>
      </c>
      <c r="S244" s="208">
        <v>1683347</v>
      </c>
      <c r="T244" s="208">
        <v>1658398</v>
      </c>
      <c r="U244" s="208">
        <v>1633449</v>
      </c>
      <c r="V244" s="208">
        <v>1608500</v>
      </c>
      <c r="W244" s="208">
        <v>1583551</v>
      </c>
      <c r="X244" s="208">
        <v>1562082</v>
      </c>
      <c r="Y244" s="208">
        <v>1540613</v>
      </c>
      <c r="Z244" s="208">
        <v>1519144</v>
      </c>
      <c r="AA244" s="178">
        <f t="shared" si="6"/>
        <v>1519144</v>
      </c>
    </row>
    <row r="245" spans="1:27" ht="15.75" thickBot="1" x14ac:dyDescent="0.3">
      <c r="A245" s="228" t="str">
        <f t="shared" si="7"/>
        <v>189006</v>
      </c>
      <c r="B245" s="189" t="s">
        <v>510</v>
      </c>
      <c r="C245" s="188" t="s">
        <v>511</v>
      </c>
      <c r="D245" s="210" t="s">
        <v>5</v>
      </c>
      <c r="E245" s="209">
        <v>59160</v>
      </c>
      <c r="F245" s="209">
        <v>55680</v>
      </c>
      <c r="G245" s="209">
        <v>52200</v>
      </c>
      <c r="H245" s="209">
        <v>48720</v>
      </c>
      <c r="I245" s="209">
        <v>45240</v>
      </c>
      <c r="J245" s="209">
        <v>41760</v>
      </c>
      <c r="K245" s="209">
        <v>38280</v>
      </c>
      <c r="L245" s="209">
        <v>34800</v>
      </c>
      <c r="M245" s="209">
        <v>31320</v>
      </c>
      <c r="N245" s="209">
        <v>31320</v>
      </c>
      <c r="O245" s="209">
        <v>27840</v>
      </c>
      <c r="P245" s="209">
        <v>24360</v>
      </c>
      <c r="Q245" s="209">
        <v>20880</v>
      </c>
      <c r="R245" s="209">
        <v>17400</v>
      </c>
      <c r="S245" s="209">
        <v>13920</v>
      </c>
      <c r="T245" s="209">
        <v>10440</v>
      </c>
      <c r="U245" s="209">
        <v>6960</v>
      </c>
      <c r="V245" s="209">
        <v>3480</v>
      </c>
      <c r="W245" s="209">
        <v>0</v>
      </c>
      <c r="X245" s="209">
        <v>0</v>
      </c>
      <c r="Y245" s="209">
        <v>0</v>
      </c>
      <c r="Z245" s="209">
        <v>0</v>
      </c>
      <c r="AA245" s="178">
        <f t="shared" si="6"/>
        <v>0</v>
      </c>
    </row>
    <row r="246" spans="1:27" ht="15.75" thickBot="1" x14ac:dyDescent="0.3">
      <c r="A246" s="228" t="str">
        <f t="shared" si="7"/>
        <v>189007</v>
      </c>
      <c r="B246" s="189" t="s">
        <v>513</v>
      </c>
      <c r="C246" s="188" t="s">
        <v>514</v>
      </c>
      <c r="D246" s="210" t="s">
        <v>5</v>
      </c>
      <c r="E246" s="209">
        <v>-8876</v>
      </c>
      <c r="F246" s="209">
        <v>-13616</v>
      </c>
      <c r="G246" s="209">
        <v>-18356</v>
      </c>
      <c r="H246" s="209">
        <v>0</v>
      </c>
      <c r="I246" s="209">
        <v>0</v>
      </c>
      <c r="J246" s="209">
        <v>0</v>
      </c>
      <c r="K246" s="209">
        <v>0</v>
      </c>
      <c r="L246" s="209">
        <v>0</v>
      </c>
      <c r="M246" s="209">
        <v>0</v>
      </c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178">
        <f t="shared" si="6"/>
        <v>0</v>
      </c>
    </row>
    <row r="247" spans="1:27" ht="15.75" thickBot="1" x14ac:dyDescent="0.3">
      <c r="A247" s="228" t="str">
        <f t="shared" si="7"/>
        <v>189008</v>
      </c>
      <c r="B247" s="189" t="s">
        <v>516</v>
      </c>
      <c r="C247" s="188" t="s">
        <v>517</v>
      </c>
      <c r="D247" s="210" t="s">
        <v>5</v>
      </c>
      <c r="E247" s="208">
        <v>1136460</v>
      </c>
      <c r="F247" s="208">
        <v>1127295</v>
      </c>
      <c r="G247" s="208">
        <v>1118130</v>
      </c>
      <c r="H247" s="208">
        <v>1108965</v>
      </c>
      <c r="I247" s="208">
        <v>1099800</v>
      </c>
      <c r="J247" s="208">
        <v>1090635</v>
      </c>
      <c r="K247" s="208">
        <v>1081470</v>
      </c>
      <c r="L247" s="208">
        <v>1072305</v>
      </c>
      <c r="M247" s="208">
        <v>1063140</v>
      </c>
      <c r="N247" s="208">
        <v>1063140</v>
      </c>
      <c r="O247" s="208">
        <v>1053975</v>
      </c>
      <c r="P247" s="208">
        <v>1044810</v>
      </c>
      <c r="Q247" s="208">
        <v>1035645</v>
      </c>
      <c r="R247" s="208">
        <v>1026480</v>
      </c>
      <c r="S247" s="208">
        <v>1017315</v>
      </c>
      <c r="T247" s="208">
        <v>1008150</v>
      </c>
      <c r="U247" s="208">
        <v>998985</v>
      </c>
      <c r="V247" s="208">
        <v>989820</v>
      </c>
      <c r="W247" s="208">
        <v>980655</v>
      </c>
      <c r="X247" s="208">
        <v>971490</v>
      </c>
      <c r="Y247" s="208">
        <v>962325</v>
      </c>
      <c r="Z247" s="208">
        <v>953160</v>
      </c>
      <c r="AA247" s="178">
        <f t="shared" si="6"/>
        <v>953160</v>
      </c>
    </row>
    <row r="248" spans="1:27" ht="15.75" thickBot="1" x14ac:dyDescent="0.3">
      <c r="A248" s="228" t="str">
        <f t="shared" si="7"/>
        <v>189013</v>
      </c>
      <c r="B248" s="189" t="s">
        <v>519</v>
      </c>
      <c r="C248" s="188" t="s">
        <v>520</v>
      </c>
      <c r="D248" s="210" t="s">
        <v>5</v>
      </c>
      <c r="E248" s="209">
        <v>812064</v>
      </c>
      <c r="F248" s="209">
        <v>799760</v>
      </c>
      <c r="G248" s="209">
        <v>787456</v>
      </c>
      <c r="H248" s="209">
        <v>775152</v>
      </c>
      <c r="I248" s="209">
        <v>762848</v>
      </c>
      <c r="J248" s="209">
        <v>750544</v>
      </c>
      <c r="K248" s="209">
        <v>738240</v>
      </c>
      <c r="L248" s="209">
        <v>725936</v>
      </c>
      <c r="M248" s="209">
        <v>713632</v>
      </c>
      <c r="N248" s="209">
        <v>713632</v>
      </c>
      <c r="O248" s="209">
        <v>701328</v>
      </c>
      <c r="P248" s="209">
        <v>689024</v>
      </c>
      <c r="Q248" s="209">
        <v>676720</v>
      </c>
      <c r="R248" s="209">
        <v>664416</v>
      </c>
      <c r="S248" s="209">
        <v>652112</v>
      </c>
      <c r="T248" s="209">
        <v>639808</v>
      </c>
      <c r="U248" s="209">
        <v>627504</v>
      </c>
      <c r="V248" s="209">
        <v>615200</v>
      </c>
      <c r="W248" s="209">
        <v>602896</v>
      </c>
      <c r="X248" s="209">
        <v>590592</v>
      </c>
      <c r="Y248" s="209">
        <v>578288</v>
      </c>
      <c r="Z248" s="209">
        <v>565984</v>
      </c>
      <c r="AA248" s="178">
        <f t="shared" si="6"/>
        <v>565984</v>
      </c>
    </row>
    <row r="249" spans="1:27" ht="15.75" thickBot="1" x14ac:dyDescent="0.3">
      <c r="A249" s="228" t="str">
        <f t="shared" si="7"/>
        <v>500143</v>
      </c>
      <c r="B249" s="240" t="s">
        <v>1780</v>
      </c>
      <c r="C249" s="245">
        <v>500143</v>
      </c>
      <c r="D249" s="31"/>
      <c r="E249" s="208">
        <v>2355000</v>
      </c>
      <c r="F249" s="208">
        <v>2355000</v>
      </c>
      <c r="G249" s="208">
        <v>3913000</v>
      </c>
      <c r="H249" s="208">
        <v>3913000</v>
      </c>
      <c r="I249" s="208">
        <v>3913000</v>
      </c>
      <c r="J249" s="208">
        <v>3016000</v>
      </c>
      <c r="K249" s="208">
        <v>3016000</v>
      </c>
      <c r="L249" s="208">
        <v>3016000</v>
      </c>
      <c r="M249" s="208">
        <v>3025000</v>
      </c>
      <c r="N249" s="208">
        <v>3025000</v>
      </c>
      <c r="O249" s="208">
        <v>3025000</v>
      </c>
      <c r="P249" s="208">
        <v>3025000</v>
      </c>
      <c r="Q249" s="208">
        <v>1161000</v>
      </c>
      <c r="R249" s="208">
        <v>1161000</v>
      </c>
      <c r="S249" s="208">
        <v>1161000</v>
      </c>
      <c r="T249" s="208">
        <v>2062000</v>
      </c>
      <c r="U249" s="208">
        <v>2062000</v>
      </c>
      <c r="V249" s="208">
        <v>2062000</v>
      </c>
      <c r="W249" s="208">
        <v>2998000</v>
      </c>
      <c r="X249" s="208">
        <v>2998000</v>
      </c>
      <c r="Y249" s="208">
        <v>2998000</v>
      </c>
      <c r="Z249" s="208">
        <v>608623</v>
      </c>
      <c r="AA249" s="178">
        <f t="shared" si="6"/>
        <v>608623</v>
      </c>
    </row>
    <row r="250" spans="1:27" ht="15.75" thickBot="1" x14ac:dyDescent="0.3">
      <c r="A250" s="228" t="str">
        <f t="shared" si="7"/>
        <v>192630</v>
      </c>
      <c r="B250" s="189" t="s">
        <v>522</v>
      </c>
      <c r="C250" s="188" t="s">
        <v>523</v>
      </c>
      <c r="D250" s="210" t="s">
        <v>5</v>
      </c>
      <c r="E250" s="209">
        <v>2355000</v>
      </c>
      <c r="F250" s="209">
        <v>2355000</v>
      </c>
      <c r="G250" s="209">
        <v>3719000</v>
      </c>
      <c r="H250" s="209">
        <v>3719000</v>
      </c>
      <c r="I250" s="209">
        <v>3719000</v>
      </c>
      <c r="J250" s="209">
        <v>2962000</v>
      </c>
      <c r="K250" s="209">
        <v>2962000</v>
      </c>
      <c r="L250" s="209">
        <v>2962000</v>
      </c>
      <c r="M250" s="209">
        <v>3025000</v>
      </c>
      <c r="N250" s="209">
        <v>3025000</v>
      </c>
      <c r="O250" s="209">
        <v>3025000</v>
      </c>
      <c r="P250" s="209">
        <v>3025000</v>
      </c>
      <c r="Q250" s="209">
        <v>1161000</v>
      </c>
      <c r="R250" s="209">
        <v>1161000</v>
      </c>
      <c r="S250" s="209">
        <v>1161000</v>
      </c>
      <c r="T250" s="209">
        <v>2004000</v>
      </c>
      <c r="U250" s="209">
        <v>2004000</v>
      </c>
      <c r="V250" s="209">
        <v>2004000</v>
      </c>
      <c r="W250" s="209">
        <v>2946000</v>
      </c>
      <c r="X250" s="209">
        <v>2946000</v>
      </c>
      <c r="Y250" s="209">
        <v>2946000</v>
      </c>
      <c r="Z250" s="209">
        <v>608623</v>
      </c>
      <c r="AA250" s="178">
        <f t="shared" si="6"/>
        <v>608623</v>
      </c>
    </row>
    <row r="251" spans="1:27" ht="15.75" thickBot="1" x14ac:dyDescent="0.3">
      <c r="A251" s="228" t="str">
        <f t="shared" si="7"/>
        <v>192635</v>
      </c>
      <c r="B251" s="189" t="s">
        <v>522</v>
      </c>
      <c r="C251" s="188" t="s">
        <v>525</v>
      </c>
      <c r="D251" s="210" t="s">
        <v>5</v>
      </c>
      <c r="E251" s="208">
        <v>0</v>
      </c>
      <c r="F251" s="208">
        <v>0</v>
      </c>
      <c r="G251" s="208">
        <v>48000</v>
      </c>
      <c r="H251" s="208">
        <v>48000</v>
      </c>
      <c r="I251" s="208">
        <v>48000</v>
      </c>
      <c r="J251" s="208">
        <v>19000</v>
      </c>
      <c r="K251" s="208">
        <v>19000</v>
      </c>
      <c r="L251" s="208">
        <v>19000</v>
      </c>
      <c r="M251" s="208">
        <v>0</v>
      </c>
      <c r="N251" s="208">
        <v>0</v>
      </c>
      <c r="O251" s="208">
        <v>0</v>
      </c>
      <c r="P251" s="208">
        <v>0</v>
      </c>
      <c r="Q251" s="208">
        <v>0</v>
      </c>
      <c r="R251" s="208">
        <v>0</v>
      </c>
      <c r="S251" s="208">
        <v>0</v>
      </c>
      <c r="T251" s="208">
        <v>58000</v>
      </c>
      <c r="U251" s="208">
        <v>58000</v>
      </c>
      <c r="V251" s="208">
        <v>58000</v>
      </c>
      <c r="W251" s="208">
        <v>20000</v>
      </c>
      <c r="X251" s="208">
        <v>20000</v>
      </c>
      <c r="Y251" s="208">
        <v>20000</v>
      </c>
      <c r="Z251" s="208">
        <v>0</v>
      </c>
      <c r="AA251" s="178">
        <f t="shared" si="6"/>
        <v>0</v>
      </c>
    </row>
    <row r="252" spans="1:27" ht="15.75" thickBot="1" x14ac:dyDescent="0.3">
      <c r="A252" s="228" t="str">
        <f t="shared" si="7"/>
        <v>192637</v>
      </c>
      <c r="B252" s="189" t="s">
        <v>527</v>
      </c>
      <c r="C252" s="188" t="s">
        <v>528</v>
      </c>
      <c r="D252" s="210" t="s">
        <v>5</v>
      </c>
      <c r="E252" s="209">
        <v>0</v>
      </c>
      <c r="F252" s="209">
        <v>0</v>
      </c>
      <c r="G252" s="209">
        <v>146000</v>
      </c>
      <c r="H252" s="209">
        <v>146000</v>
      </c>
      <c r="I252" s="209">
        <v>146000</v>
      </c>
      <c r="J252" s="209">
        <v>35000</v>
      </c>
      <c r="K252" s="209">
        <v>35000</v>
      </c>
      <c r="L252" s="209">
        <v>35000</v>
      </c>
      <c r="M252" s="209">
        <v>0</v>
      </c>
      <c r="N252" s="209">
        <v>0</v>
      </c>
      <c r="O252" s="209">
        <v>0</v>
      </c>
      <c r="P252" s="209">
        <v>0</v>
      </c>
      <c r="Q252" s="209">
        <v>0</v>
      </c>
      <c r="R252" s="209">
        <v>0</v>
      </c>
      <c r="S252" s="209">
        <v>0</v>
      </c>
      <c r="T252" s="209">
        <v>0</v>
      </c>
      <c r="U252" s="209">
        <v>0</v>
      </c>
      <c r="V252" s="209">
        <v>0</v>
      </c>
      <c r="W252" s="209">
        <v>32000</v>
      </c>
      <c r="X252" s="209">
        <v>32000</v>
      </c>
      <c r="Y252" s="209">
        <v>32000</v>
      </c>
      <c r="Z252" s="209">
        <v>0</v>
      </c>
      <c r="AA252" s="178">
        <f t="shared" si="6"/>
        <v>0</v>
      </c>
    </row>
    <row r="253" spans="1:27" ht="15.75" thickBot="1" x14ac:dyDescent="0.3">
      <c r="A253" s="228" t="str">
        <f t="shared" si="7"/>
        <v>500144</v>
      </c>
      <c r="B253" s="240" t="s">
        <v>1818</v>
      </c>
      <c r="C253" s="245">
        <v>500144</v>
      </c>
      <c r="D253" s="31"/>
      <c r="E253" s="208">
        <v>19267379.539999999</v>
      </c>
      <c r="F253" s="208">
        <v>19267379.539999999</v>
      </c>
      <c r="G253" s="208">
        <v>19267379.539999999</v>
      </c>
      <c r="H253" s="208">
        <v>19267379.539999999</v>
      </c>
      <c r="I253" s="208">
        <v>19267379.539999999</v>
      </c>
      <c r="J253" s="208">
        <v>19267379.539999999</v>
      </c>
      <c r="K253" s="208">
        <v>19267379.539999999</v>
      </c>
      <c r="L253" s="208">
        <v>19267379.539999999</v>
      </c>
      <c r="M253" s="208">
        <v>19184518.18</v>
      </c>
      <c r="N253" s="208">
        <v>19184518.18</v>
      </c>
      <c r="O253" s="208">
        <v>19184518.18</v>
      </c>
      <c r="P253" s="208">
        <v>19184518.18</v>
      </c>
      <c r="Q253" s="208">
        <v>17758346.02</v>
      </c>
      <c r="R253" s="208">
        <v>17758346.02</v>
      </c>
      <c r="S253" s="208">
        <v>17758346.02</v>
      </c>
      <c r="T253" s="208">
        <v>17758346.02</v>
      </c>
      <c r="U253" s="208">
        <v>17758346.02</v>
      </c>
      <c r="V253" s="208">
        <v>17758346.02</v>
      </c>
      <c r="W253" s="208">
        <v>17758346.02</v>
      </c>
      <c r="X253" s="208">
        <v>17758346.02</v>
      </c>
      <c r="Y253" s="208">
        <v>17758346.02</v>
      </c>
      <c r="Z253" s="208">
        <v>17173258.02</v>
      </c>
      <c r="AA253" s="178">
        <f t="shared" si="6"/>
        <v>17173258.02</v>
      </c>
    </row>
    <row r="254" spans="1:27" ht="15.75" thickBot="1" x14ac:dyDescent="0.3">
      <c r="A254" s="228" t="str">
        <f t="shared" si="7"/>
        <v>186016</v>
      </c>
      <c r="B254" s="189" t="s">
        <v>530</v>
      </c>
      <c r="C254" s="188" t="s">
        <v>531</v>
      </c>
      <c r="D254" s="210" t="s">
        <v>5</v>
      </c>
      <c r="E254" s="209">
        <v>17615560.539999999</v>
      </c>
      <c r="F254" s="209">
        <v>17615560.539999999</v>
      </c>
      <c r="G254" s="209">
        <v>17615560.539999999</v>
      </c>
      <c r="H254" s="209">
        <v>17615560.539999999</v>
      </c>
      <c r="I254" s="209">
        <v>17615560.539999999</v>
      </c>
      <c r="J254" s="209">
        <v>17615560.539999999</v>
      </c>
      <c r="K254" s="209">
        <v>17615560.539999999</v>
      </c>
      <c r="L254" s="209">
        <v>17615560.539999999</v>
      </c>
      <c r="M254" s="209">
        <v>16839305.539999999</v>
      </c>
      <c r="N254" s="209">
        <v>16839305.539999999</v>
      </c>
      <c r="O254" s="209">
        <v>16839305.539999999</v>
      </c>
      <c r="P254" s="209">
        <v>16839305.539999999</v>
      </c>
      <c r="Q254" s="209">
        <v>15413133.380000001</v>
      </c>
      <c r="R254" s="209">
        <v>15413133.380000001</v>
      </c>
      <c r="S254" s="209">
        <v>15413133.380000001</v>
      </c>
      <c r="T254" s="209">
        <v>15413133.380000001</v>
      </c>
      <c r="U254" s="209">
        <v>15413133.380000001</v>
      </c>
      <c r="V254" s="209">
        <v>15413133.380000001</v>
      </c>
      <c r="W254" s="209">
        <v>15413133.380000001</v>
      </c>
      <c r="X254" s="209">
        <v>15413133.380000001</v>
      </c>
      <c r="Y254" s="209">
        <v>15413133.380000001</v>
      </c>
      <c r="Z254" s="209">
        <v>14640107.380000001</v>
      </c>
      <c r="AA254" s="178">
        <f t="shared" si="6"/>
        <v>14640107.380000001</v>
      </c>
    </row>
    <row r="255" spans="1:27" ht="15.75" thickBot="1" x14ac:dyDescent="0.3">
      <c r="A255" s="228" t="str">
        <f t="shared" si="7"/>
        <v>186020</v>
      </c>
      <c r="B255" s="189" t="s">
        <v>533</v>
      </c>
      <c r="C255" s="188" t="s">
        <v>534</v>
      </c>
      <c r="D255" s="210" t="s">
        <v>5</v>
      </c>
      <c r="E255" s="208">
        <v>1651819</v>
      </c>
      <c r="F255" s="208">
        <v>1651819</v>
      </c>
      <c r="G255" s="208">
        <v>1651819</v>
      </c>
      <c r="H255" s="208">
        <v>1651819</v>
      </c>
      <c r="I255" s="208">
        <v>1651819</v>
      </c>
      <c r="J255" s="208">
        <v>1651819</v>
      </c>
      <c r="K255" s="208">
        <v>1651819</v>
      </c>
      <c r="L255" s="208">
        <v>1651819</v>
      </c>
      <c r="M255" s="208">
        <v>2345212.64</v>
      </c>
      <c r="N255" s="208">
        <v>2345212.64</v>
      </c>
      <c r="O255" s="208">
        <v>2345212.64</v>
      </c>
      <c r="P255" s="208">
        <v>2345212.64</v>
      </c>
      <c r="Q255" s="208">
        <v>2345212.64</v>
      </c>
      <c r="R255" s="208">
        <v>2345212.64</v>
      </c>
      <c r="S255" s="208">
        <v>2345212.64</v>
      </c>
      <c r="T255" s="208">
        <v>924569.64</v>
      </c>
      <c r="U255" s="208">
        <v>924569.64</v>
      </c>
      <c r="V255" s="208">
        <v>924569.64</v>
      </c>
      <c r="W255" s="208">
        <v>924569.64</v>
      </c>
      <c r="X255" s="208">
        <v>924569.64</v>
      </c>
      <c r="Y255" s="208">
        <v>924569.64</v>
      </c>
      <c r="Z255" s="208">
        <v>1128855.6399999999</v>
      </c>
      <c r="AA255" s="178">
        <f t="shared" si="6"/>
        <v>1128855.6399999999</v>
      </c>
    </row>
    <row r="256" spans="1:27" ht="15.75" thickBot="1" x14ac:dyDescent="0.3">
      <c r="A256" s="228" t="str">
        <f t="shared" si="7"/>
        <v>186033</v>
      </c>
      <c r="B256" s="231" t="s">
        <v>3612</v>
      </c>
      <c r="C256" s="188" t="s">
        <v>3613</v>
      </c>
      <c r="D256" s="210" t="s">
        <v>5</v>
      </c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>
        <v>0</v>
      </c>
      <c r="S256" s="209">
        <v>0</v>
      </c>
      <c r="T256" s="209">
        <v>1420643</v>
      </c>
      <c r="U256" s="209">
        <v>1420643</v>
      </c>
      <c r="V256" s="209">
        <v>1420643</v>
      </c>
      <c r="W256" s="209">
        <v>1420643</v>
      </c>
      <c r="X256" s="209">
        <v>1420643</v>
      </c>
      <c r="Y256" s="209">
        <v>1420643</v>
      </c>
      <c r="Z256" s="209">
        <v>1404295</v>
      </c>
      <c r="AA256" s="178">
        <f t="shared" si="6"/>
        <v>1404295</v>
      </c>
    </row>
    <row r="257" spans="1:27" ht="15.75" thickBot="1" x14ac:dyDescent="0.3">
      <c r="A257" s="228" t="str">
        <f t="shared" si="7"/>
        <v>500145</v>
      </c>
      <c r="B257" s="240" t="s">
        <v>1820</v>
      </c>
      <c r="C257" s="245">
        <v>500145</v>
      </c>
      <c r="D257" s="31"/>
      <c r="E257" s="208">
        <v>84309702.150000006</v>
      </c>
      <c r="F257" s="208">
        <v>84712427.010000005</v>
      </c>
      <c r="G257" s="208">
        <v>82606100.5</v>
      </c>
      <c r="H257" s="208">
        <v>82999917.989999995</v>
      </c>
      <c r="I257" s="208">
        <v>82877228.030000001</v>
      </c>
      <c r="J257" s="208">
        <v>79546368.049999997</v>
      </c>
      <c r="K257" s="208">
        <v>79751571.709999993</v>
      </c>
      <c r="L257" s="208">
        <v>80428650.469999999</v>
      </c>
      <c r="M257" s="208">
        <v>92281578.810000002</v>
      </c>
      <c r="N257" s="208">
        <v>92281578.810000002</v>
      </c>
      <c r="O257" s="208">
        <v>91918032.870000005</v>
      </c>
      <c r="P257" s="208">
        <v>90781519.030000001</v>
      </c>
      <c r="Q257" s="208">
        <v>82332840.219999999</v>
      </c>
      <c r="R257" s="208">
        <v>82288045.900000006</v>
      </c>
      <c r="S257" s="208">
        <v>83525351.099999994</v>
      </c>
      <c r="T257" s="208">
        <v>84059948.200000003</v>
      </c>
      <c r="U257" s="208">
        <v>84924213.879999995</v>
      </c>
      <c r="V257" s="208">
        <v>85343676.530000001</v>
      </c>
      <c r="W257" s="208">
        <v>82419888.590000004</v>
      </c>
      <c r="X257" s="208">
        <v>82008297.260000005</v>
      </c>
      <c r="Y257" s="208">
        <v>82628283.099999994</v>
      </c>
      <c r="Z257" s="208">
        <v>94411325.150000006</v>
      </c>
      <c r="AA257" s="178">
        <f t="shared" si="6"/>
        <v>94411325.150000006</v>
      </c>
    </row>
    <row r="258" spans="1:27" ht="15.75" thickBot="1" x14ac:dyDescent="0.3">
      <c r="A258" s="228" t="str">
        <f t="shared" si="7"/>
        <v>186011</v>
      </c>
      <c r="B258" s="189" t="s">
        <v>3499</v>
      </c>
      <c r="C258" s="188" t="s">
        <v>3500</v>
      </c>
      <c r="D258" s="210" t="s">
        <v>5</v>
      </c>
      <c r="E258" s="209"/>
      <c r="F258" s="209"/>
      <c r="G258" s="209"/>
      <c r="H258" s="209"/>
      <c r="I258" s="209"/>
      <c r="J258" s="209"/>
      <c r="K258" s="209"/>
      <c r="L258" s="209"/>
      <c r="M258" s="209"/>
      <c r="N258" s="209">
        <v>0</v>
      </c>
      <c r="O258" s="209">
        <v>0</v>
      </c>
      <c r="P258" s="209">
        <v>0</v>
      </c>
      <c r="Q258" s="209">
        <v>-4385000</v>
      </c>
      <c r="R258" s="209">
        <v>-4385000</v>
      </c>
      <c r="S258" s="209">
        <v>-4385000</v>
      </c>
      <c r="T258" s="209">
        <v>0</v>
      </c>
      <c r="U258" s="209">
        <v>0</v>
      </c>
      <c r="V258" s="209">
        <v>0</v>
      </c>
      <c r="W258" s="209">
        <v>0</v>
      </c>
      <c r="X258" s="209">
        <v>0</v>
      </c>
      <c r="Y258" s="209">
        <v>0</v>
      </c>
      <c r="Z258" s="209">
        <v>0</v>
      </c>
      <c r="AA258" s="178">
        <f t="shared" si="6"/>
        <v>0</v>
      </c>
    </row>
    <row r="259" spans="1:27" ht="15.75" thickBot="1" x14ac:dyDescent="0.3">
      <c r="A259" s="228" t="str">
        <f t="shared" si="7"/>
        <v>186145</v>
      </c>
      <c r="B259" s="189" t="s">
        <v>536</v>
      </c>
      <c r="C259" s="188" t="s">
        <v>537</v>
      </c>
      <c r="D259" s="210" t="s">
        <v>5</v>
      </c>
      <c r="E259" s="208">
        <v>122665694.81</v>
      </c>
      <c r="F259" s="208">
        <v>123664053.03</v>
      </c>
      <c r="G259" s="208">
        <v>122148995.28</v>
      </c>
      <c r="H259" s="208">
        <v>122854220.33</v>
      </c>
      <c r="I259" s="208">
        <v>112111812.95</v>
      </c>
      <c r="J259" s="208">
        <v>109777254.69</v>
      </c>
      <c r="K259" s="208">
        <v>110678560.95</v>
      </c>
      <c r="L259" s="208">
        <v>112243535.76000001</v>
      </c>
      <c r="M259" s="208">
        <v>121858381.72</v>
      </c>
      <c r="N259" s="208">
        <v>121858381.72</v>
      </c>
      <c r="O259" s="208">
        <v>123106625.43000001</v>
      </c>
      <c r="P259" s="208">
        <v>123527875.68000001</v>
      </c>
      <c r="Q259" s="208">
        <v>121425958.04000001</v>
      </c>
      <c r="R259" s="208">
        <v>122277804.20999999</v>
      </c>
      <c r="S259" s="208">
        <v>123860843.93000001</v>
      </c>
      <c r="T259" s="208">
        <v>120946259.93000001</v>
      </c>
      <c r="U259" s="208">
        <v>122064107.03</v>
      </c>
      <c r="V259" s="208">
        <v>122686382.56</v>
      </c>
      <c r="W259" s="208">
        <v>109706419.5</v>
      </c>
      <c r="X259" s="208">
        <v>110912454.92</v>
      </c>
      <c r="Y259" s="208">
        <v>112648333.73</v>
      </c>
      <c r="Z259" s="208">
        <v>124177762.40000001</v>
      </c>
      <c r="AA259" s="178">
        <f t="shared" si="6"/>
        <v>124177762.40000001</v>
      </c>
    </row>
    <row r="260" spans="1:27" ht="15.75" thickBot="1" x14ac:dyDescent="0.3">
      <c r="A260" s="228" t="str">
        <f t="shared" si="7"/>
        <v>186146</v>
      </c>
      <c r="B260" s="189" t="s">
        <v>539</v>
      </c>
      <c r="C260" s="188" t="s">
        <v>540</v>
      </c>
      <c r="D260" s="210" t="s">
        <v>5</v>
      </c>
      <c r="E260" s="209">
        <v>0</v>
      </c>
      <c r="F260" s="209">
        <v>0</v>
      </c>
      <c r="G260" s="209">
        <v>0</v>
      </c>
      <c r="H260" s="209">
        <v>0</v>
      </c>
      <c r="I260" s="209">
        <v>0</v>
      </c>
      <c r="J260" s="209">
        <v>0</v>
      </c>
      <c r="K260" s="209">
        <v>0</v>
      </c>
      <c r="L260" s="209">
        <v>0</v>
      </c>
      <c r="M260" s="209">
        <v>0</v>
      </c>
      <c r="N260" s="209">
        <v>0</v>
      </c>
      <c r="O260" s="209">
        <v>0</v>
      </c>
      <c r="P260" s="209">
        <v>0</v>
      </c>
      <c r="Q260" s="209">
        <v>0</v>
      </c>
      <c r="R260" s="209">
        <v>0</v>
      </c>
      <c r="S260" s="209">
        <v>0</v>
      </c>
      <c r="T260" s="209">
        <v>0</v>
      </c>
      <c r="U260" s="209">
        <v>0</v>
      </c>
      <c r="V260" s="209">
        <v>0</v>
      </c>
      <c r="W260" s="209">
        <v>0</v>
      </c>
      <c r="X260" s="209">
        <v>0</v>
      </c>
      <c r="Y260" s="209">
        <v>0</v>
      </c>
      <c r="Z260" s="209">
        <v>0</v>
      </c>
      <c r="AA260" s="178">
        <f t="shared" si="6"/>
        <v>0</v>
      </c>
    </row>
    <row r="261" spans="1:27" ht="15.75" thickBot="1" x14ac:dyDescent="0.3">
      <c r="A261" s="228" t="str">
        <f t="shared" si="7"/>
        <v>186147</v>
      </c>
      <c r="B261" s="189" t="s">
        <v>542</v>
      </c>
      <c r="C261" s="188" t="s">
        <v>543</v>
      </c>
      <c r="D261" s="210" t="s">
        <v>5</v>
      </c>
      <c r="E261" s="208">
        <v>2740.89</v>
      </c>
      <c r="F261" s="208">
        <v>2740.89</v>
      </c>
      <c r="G261" s="208">
        <v>2740.89</v>
      </c>
      <c r="H261" s="208">
        <v>2740.89</v>
      </c>
      <c r="I261" s="208">
        <v>0.01</v>
      </c>
      <c r="J261" s="208">
        <v>0.01</v>
      </c>
      <c r="K261" s="208">
        <v>0.01</v>
      </c>
      <c r="L261" s="208">
        <v>0.01</v>
      </c>
      <c r="M261" s="208">
        <v>0.01</v>
      </c>
      <c r="N261" s="208">
        <v>0.01</v>
      </c>
      <c r="O261" s="208">
        <v>0.01</v>
      </c>
      <c r="P261" s="208">
        <v>0.01</v>
      </c>
      <c r="Q261" s="208">
        <v>0.01</v>
      </c>
      <c r="R261" s="208">
        <v>0.01</v>
      </c>
      <c r="S261" s="208">
        <v>0.01</v>
      </c>
      <c r="T261" s="208">
        <v>0.01</v>
      </c>
      <c r="U261" s="208">
        <v>0.01</v>
      </c>
      <c r="V261" s="208">
        <v>0.01</v>
      </c>
      <c r="W261" s="208">
        <v>0.01</v>
      </c>
      <c r="X261" s="208">
        <v>0.01</v>
      </c>
      <c r="Y261" s="208">
        <v>0.01</v>
      </c>
      <c r="Z261" s="208">
        <v>0.01</v>
      </c>
      <c r="AA261" s="178">
        <f t="shared" si="6"/>
        <v>0.01</v>
      </c>
    </row>
    <row r="262" spans="1:27" ht="15.75" thickBot="1" x14ac:dyDescent="0.3">
      <c r="A262" s="228" t="str">
        <f t="shared" si="7"/>
        <v>186148</v>
      </c>
      <c r="B262" s="189" t="s">
        <v>545</v>
      </c>
      <c r="C262" s="188" t="s">
        <v>546</v>
      </c>
      <c r="D262" s="210" t="s">
        <v>5</v>
      </c>
      <c r="E262" s="209">
        <v>6613842.71</v>
      </c>
      <c r="F262" s="209">
        <v>6700342.71</v>
      </c>
      <c r="G262" s="209">
        <v>6387333.96</v>
      </c>
      <c r="H262" s="209">
        <v>6498979.7400000002</v>
      </c>
      <c r="I262" s="209">
        <v>5501477.9400000004</v>
      </c>
      <c r="J262" s="209">
        <v>5156681.63</v>
      </c>
      <c r="K262" s="209">
        <v>5232657.26</v>
      </c>
      <c r="L262" s="209">
        <v>5288864.4800000004</v>
      </c>
      <c r="M262" s="209">
        <v>9118720.9399999995</v>
      </c>
      <c r="N262" s="209">
        <v>9118720.9399999995</v>
      </c>
      <c r="O262" s="209">
        <v>9238209.0899999999</v>
      </c>
      <c r="P262" s="209">
        <v>9317553.2100000009</v>
      </c>
      <c r="Q262" s="209">
        <v>8913007.8900000006</v>
      </c>
      <c r="R262" s="209">
        <v>9026232.0199999996</v>
      </c>
      <c r="S262" s="209">
        <v>9151046.6199999992</v>
      </c>
      <c r="T262" s="209">
        <v>8831266.0399999991</v>
      </c>
      <c r="U262" s="209">
        <v>8933213.0500000007</v>
      </c>
      <c r="V262" s="209">
        <v>9113057.9600000009</v>
      </c>
      <c r="W262" s="209">
        <v>8189355.7800000003</v>
      </c>
      <c r="X262" s="209">
        <v>8311646.2999999998</v>
      </c>
      <c r="Y262" s="209">
        <v>8343420.04</v>
      </c>
      <c r="Z262" s="209">
        <v>10304347.720000001</v>
      </c>
      <c r="AA262" s="178">
        <f t="shared" ref="AA262:AA325" si="8">Z262</f>
        <v>10304347.720000001</v>
      </c>
    </row>
    <row r="263" spans="1:27" ht="15.75" thickBot="1" x14ac:dyDescent="0.3">
      <c r="A263" s="228" t="str">
        <f t="shared" ref="A263:A326" si="9">RIGHT(C263,6)</f>
        <v>186149</v>
      </c>
      <c r="B263" s="189" t="s">
        <v>548</v>
      </c>
      <c r="C263" s="188" t="s">
        <v>549</v>
      </c>
      <c r="D263" s="210" t="s">
        <v>5</v>
      </c>
      <c r="E263" s="208">
        <v>11746542.17</v>
      </c>
      <c r="F263" s="208">
        <v>11807082.34</v>
      </c>
      <c r="G263" s="208">
        <v>12040769.550000001</v>
      </c>
      <c r="H263" s="208">
        <v>12064714.039999999</v>
      </c>
      <c r="I263" s="208">
        <v>11724608.310000001</v>
      </c>
      <c r="J263" s="208">
        <v>11513696.970000001</v>
      </c>
      <c r="K263" s="208">
        <v>11636714.949999999</v>
      </c>
      <c r="L263" s="208">
        <v>11796690.199999999</v>
      </c>
      <c r="M263" s="208">
        <v>11882793.77</v>
      </c>
      <c r="N263" s="208">
        <v>11882793.77</v>
      </c>
      <c r="O263" s="208">
        <v>11952052.619999999</v>
      </c>
      <c r="P263" s="208">
        <v>11989132.640000001</v>
      </c>
      <c r="Q263" s="208">
        <v>12031212.16</v>
      </c>
      <c r="R263" s="208">
        <v>12078925.949999999</v>
      </c>
      <c r="S263" s="208">
        <v>12300929.310000001</v>
      </c>
      <c r="T263" s="208">
        <v>12236431.92</v>
      </c>
      <c r="U263" s="208">
        <v>12321156.93</v>
      </c>
      <c r="V263" s="208">
        <v>12368543.359999999</v>
      </c>
      <c r="W263" s="208">
        <v>11356379.01</v>
      </c>
      <c r="X263" s="208">
        <v>11853139.439999999</v>
      </c>
      <c r="Y263" s="208">
        <v>11893991.050000001</v>
      </c>
      <c r="Z263" s="208">
        <v>11804585.24</v>
      </c>
      <c r="AA263" s="178">
        <f t="shared" si="8"/>
        <v>11804585.24</v>
      </c>
    </row>
    <row r="264" spans="1:27" ht="15.75" thickBot="1" x14ac:dyDescent="0.3">
      <c r="A264" s="228" t="str">
        <f t="shared" si="9"/>
        <v>186151</v>
      </c>
      <c r="B264" s="189" t="s">
        <v>551</v>
      </c>
      <c r="C264" s="188" t="s">
        <v>552</v>
      </c>
      <c r="D264" s="210" t="s">
        <v>5</v>
      </c>
      <c r="E264" s="209">
        <v>0</v>
      </c>
      <c r="F264" s="209">
        <v>0</v>
      </c>
      <c r="G264" s="209">
        <v>0</v>
      </c>
      <c r="H264" s="209">
        <v>0</v>
      </c>
      <c r="I264" s="209">
        <v>0</v>
      </c>
      <c r="J264" s="209">
        <v>0</v>
      </c>
      <c r="K264" s="209">
        <v>0</v>
      </c>
      <c r="L264" s="209">
        <v>0</v>
      </c>
      <c r="M264" s="209">
        <v>0</v>
      </c>
      <c r="N264" s="209">
        <v>0</v>
      </c>
      <c r="O264" s="209">
        <v>0</v>
      </c>
      <c r="P264" s="209">
        <v>0</v>
      </c>
      <c r="Q264" s="209">
        <v>0</v>
      </c>
      <c r="R264" s="209">
        <v>0</v>
      </c>
      <c r="S264" s="209">
        <v>0</v>
      </c>
      <c r="T264" s="209">
        <v>0</v>
      </c>
      <c r="U264" s="209">
        <v>0</v>
      </c>
      <c r="V264" s="209">
        <v>0</v>
      </c>
      <c r="W264" s="209">
        <v>0</v>
      </c>
      <c r="X264" s="209">
        <v>0</v>
      </c>
      <c r="Y264" s="209">
        <v>0</v>
      </c>
      <c r="Z264" s="209">
        <v>0</v>
      </c>
      <c r="AA264" s="178">
        <f t="shared" si="8"/>
        <v>0</v>
      </c>
    </row>
    <row r="265" spans="1:27" ht="15.75" thickBot="1" x14ac:dyDescent="0.3">
      <c r="A265" s="228" t="str">
        <f t="shared" si="9"/>
        <v>186152</v>
      </c>
      <c r="B265" s="189" t="s">
        <v>554</v>
      </c>
      <c r="C265" s="188" t="s">
        <v>555</v>
      </c>
      <c r="D265" s="210" t="s">
        <v>5</v>
      </c>
      <c r="E265" s="208">
        <v>179077.21</v>
      </c>
      <c r="F265" s="208">
        <v>179077.21</v>
      </c>
      <c r="G265" s="208">
        <v>179077.21</v>
      </c>
      <c r="H265" s="208">
        <v>179077.21</v>
      </c>
      <c r="I265" s="208">
        <v>179077.21</v>
      </c>
      <c r="J265" s="208">
        <v>179077.21</v>
      </c>
      <c r="K265" s="208">
        <v>179077.21</v>
      </c>
      <c r="L265" s="208">
        <v>179077.21</v>
      </c>
      <c r="M265" s="208">
        <v>179077.21</v>
      </c>
      <c r="N265" s="208">
        <v>179077.21</v>
      </c>
      <c r="O265" s="208">
        <v>179077.21</v>
      </c>
      <c r="P265" s="208">
        <v>179077.21</v>
      </c>
      <c r="Q265" s="208">
        <v>179077.21</v>
      </c>
      <c r="R265" s="208">
        <v>179077.21</v>
      </c>
      <c r="S265" s="208">
        <v>179077.21</v>
      </c>
      <c r="T265" s="208">
        <v>179077.21</v>
      </c>
      <c r="U265" s="208">
        <v>179077.21</v>
      </c>
      <c r="V265" s="208">
        <v>179077.21</v>
      </c>
      <c r="W265" s="208">
        <v>179077.21</v>
      </c>
      <c r="X265" s="208">
        <v>179077.21</v>
      </c>
      <c r="Y265" s="208">
        <v>179077.21</v>
      </c>
      <c r="Z265" s="208">
        <v>179077.21</v>
      </c>
      <c r="AA265" s="178">
        <f t="shared" si="8"/>
        <v>179077.21</v>
      </c>
    </row>
    <row r="266" spans="1:27" ht="15.75" thickBot="1" x14ac:dyDescent="0.3">
      <c r="A266" s="228" t="str">
        <f t="shared" si="9"/>
        <v>186153</v>
      </c>
      <c r="B266" s="189" t="s">
        <v>557</v>
      </c>
      <c r="C266" s="188" t="s">
        <v>558</v>
      </c>
      <c r="D266" s="210" t="s">
        <v>5</v>
      </c>
      <c r="E266" s="209">
        <v>82663.81</v>
      </c>
      <c r="F266" s="209">
        <v>82963.83</v>
      </c>
      <c r="G266" s="209">
        <v>83265.8</v>
      </c>
      <c r="H266" s="209">
        <v>83569.73</v>
      </c>
      <c r="I266" s="209">
        <v>26464.94</v>
      </c>
      <c r="J266" s="209">
        <v>26464.94</v>
      </c>
      <c r="K266" s="209">
        <v>26464.94</v>
      </c>
      <c r="L266" s="209">
        <v>31096.21</v>
      </c>
      <c r="M266" s="209">
        <v>23205.06</v>
      </c>
      <c r="N266" s="209">
        <v>23205.06</v>
      </c>
      <c r="O266" s="209">
        <v>23276.65</v>
      </c>
      <c r="P266" s="209">
        <v>23348.67</v>
      </c>
      <c r="Q266" s="209">
        <v>23421.13</v>
      </c>
      <c r="R266" s="209">
        <v>23494.03</v>
      </c>
      <c r="S266" s="209">
        <v>23567.38</v>
      </c>
      <c r="T266" s="209">
        <v>23641.18</v>
      </c>
      <c r="U266" s="209">
        <v>23715.43</v>
      </c>
      <c r="V266" s="209">
        <v>23790.13</v>
      </c>
      <c r="W266" s="209">
        <v>5000.05</v>
      </c>
      <c r="X266" s="209">
        <v>5000.05</v>
      </c>
      <c r="Y266" s="209">
        <v>7012.28</v>
      </c>
      <c r="Z266" s="209">
        <v>2521.5500000000002</v>
      </c>
      <c r="AA266" s="178">
        <f t="shared" si="8"/>
        <v>2521.5500000000002</v>
      </c>
    </row>
    <row r="267" spans="1:27" ht="15.75" thickBot="1" x14ac:dyDescent="0.3">
      <c r="A267" s="228" t="str">
        <f t="shared" si="9"/>
        <v>186154</v>
      </c>
      <c r="B267" s="189" t="s">
        <v>560</v>
      </c>
      <c r="C267" s="188" t="s">
        <v>561</v>
      </c>
      <c r="D267" s="210" t="s">
        <v>5</v>
      </c>
      <c r="E267" s="208">
        <v>0</v>
      </c>
      <c r="F267" s="208">
        <v>0</v>
      </c>
      <c r="G267" s="208">
        <v>0</v>
      </c>
      <c r="H267" s="208">
        <v>0</v>
      </c>
      <c r="I267" s="208">
        <v>0</v>
      </c>
      <c r="J267" s="208">
        <v>0</v>
      </c>
      <c r="K267" s="208">
        <v>0</v>
      </c>
      <c r="L267" s="208">
        <v>0</v>
      </c>
      <c r="M267" s="208">
        <v>0</v>
      </c>
      <c r="N267" s="208">
        <v>0</v>
      </c>
      <c r="O267" s="208">
        <v>0</v>
      </c>
      <c r="P267" s="208">
        <v>0</v>
      </c>
      <c r="Q267" s="208">
        <v>0</v>
      </c>
      <c r="R267" s="208">
        <v>0</v>
      </c>
      <c r="S267" s="208">
        <v>0</v>
      </c>
      <c r="T267" s="208">
        <v>0</v>
      </c>
      <c r="U267" s="208">
        <v>0</v>
      </c>
      <c r="V267" s="208">
        <v>0</v>
      </c>
      <c r="W267" s="208">
        <v>0</v>
      </c>
      <c r="X267" s="208">
        <v>0</v>
      </c>
      <c r="Y267" s="208">
        <v>0</v>
      </c>
      <c r="Z267" s="208">
        <v>0</v>
      </c>
      <c r="AA267" s="178">
        <f t="shared" si="8"/>
        <v>0</v>
      </c>
    </row>
    <row r="268" spans="1:27" ht="15.75" thickBot="1" x14ac:dyDescent="0.3">
      <c r="A268" s="228" t="str">
        <f t="shared" si="9"/>
        <v>186155</v>
      </c>
      <c r="B268" s="189" t="s">
        <v>563</v>
      </c>
      <c r="C268" s="188" t="s">
        <v>564</v>
      </c>
      <c r="D268" s="210" t="s">
        <v>5</v>
      </c>
      <c r="E268" s="209">
        <v>0</v>
      </c>
      <c r="F268" s="209">
        <v>0</v>
      </c>
      <c r="G268" s="209">
        <v>0</v>
      </c>
      <c r="H268" s="209">
        <v>0</v>
      </c>
      <c r="I268" s="209">
        <v>0</v>
      </c>
      <c r="J268" s="209">
        <v>0</v>
      </c>
      <c r="K268" s="209">
        <v>0</v>
      </c>
      <c r="L268" s="209">
        <v>0</v>
      </c>
      <c r="M268" s="209">
        <v>0</v>
      </c>
      <c r="N268" s="209">
        <v>0</v>
      </c>
      <c r="O268" s="209">
        <v>0</v>
      </c>
      <c r="P268" s="209">
        <v>0</v>
      </c>
      <c r="Q268" s="209">
        <v>0</v>
      </c>
      <c r="R268" s="209">
        <v>0</v>
      </c>
      <c r="S268" s="209">
        <v>0</v>
      </c>
      <c r="T268" s="209">
        <v>0</v>
      </c>
      <c r="U268" s="209">
        <v>0</v>
      </c>
      <c r="V268" s="209">
        <v>0</v>
      </c>
      <c r="W268" s="209">
        <v>0</v>
      </c>
      <c r="X268" s="209">
        <v>0</v>
      </c>
      <c r="Y268" s="209">
        <v>0</v>
      </c>
      <c r="Z268" s="209">
        <v>0</v>
      </c>
      <c r="AA268" s="178">
        <f t="shared" si="8"/>
        <v>0</v>
      </c>
    </row>
    <row r="269" spans="1:27" ht="15.75" thickBot="1" x14ac:dyDescent="0.3">
      <c r="A269" s="228" t="str">
        <f t="shared" si="9"/>
        <v>186158</v>
      </c>
      <c r="B269" s="189" t="s">
        <v>566</v>
      </c>
      <c r="C269" s="188" t="s">
        <v>567</v>
      </c>
      <c r="D269" s="210" t="s">
        <v>5</v>
      </c>
      <c r="E269" s="208">
        <v>0</v>
      </c>
      <c r="F269" s="208">
        <v>0</v>
      </c>
      <c r="G269" s="208">
        <v>0</v>
      </c>
      <c r="H269" s="208">
        <v>0</v>
      </c>
      <c r="I269" s="208">
        <v>0</v>
      </c>
      <c r="J269" s="208">
        <v>0</v>
      </c>
      <c r="K269" s="208">
        <v>0</v>
      </c>
      <c r="L269" s="208">
        <v>0</v>
      </c>
      <c r="M269" s="208">
        <v>0</v>
      </c>
      <c r="N269" s="208">
        <v>0</v>
      </c>
      <c r="O269" s="208">
        <v>0</v>
      </c>
      <c r="P269" s="208">
        <v>0</v>
      </c>
      <c r="Q269" s="208">
        <v>0</v>
      </c>
      <c r="R269" s="208">
        <v>0</v>
      </c>
      <c r="S269" s="208">
        <v>0</v>
      </c>
      <c r="T269" s="208">
        <v>0</v>
      </c>
      <c r="U269" s="208">
        <v>0</v>
      </c>
      <c r="V269" s="208">
        <v>0</v>
      </c>
      <c r="W269" s="208">
        <v>0</v>
      </c>
      <c r="X269" s="208">
        <v>0</v>
      </c>
      <c r="Y269" s="208">
        <v>0</v>
      </c>
      <c r="Z269" s="208">
        <v>0</v>
      </c>
      <c r="AA269" s="178">
        <f t="shared" si="8"/>
        <v>0</v>
      </c>
    </row>
    <row r="270" spans="1:27" ht="15.75" thickBot="1" x14ac:dyDescent="0.3">
      <c r="A270" s="228" t="str">
        <f t="shared" si="9"/>
        <v>186159</v>
      </c>
      <c r="B270" s="189" t="s">
        <v>569</v>
      </c>
      <c r="C270" s="188" t="s">
        <v>570</v>
      </c>
      <c r="D270" s="210" t="s">
        <v>5</v>
      </c>
      <c r="E270" s="209">
        <v>0</v>
      </c>
      <c r="F270" s="209">
        <v>0</v>
      </c>
      <c r="G270" s="209">
        <v>0</v>
      </c>
      <c r="H270" s="209">
        <v>0</v>
      </c>
      <c r="I270" s="209">
        <v>0</v>
      </c>
      <c r="J270" s="209">
        <v>0</v>
      </c>
      <c r="K270" s="209">
        <v>0</v>
      </c>
      <c r="L270" s="209">
        <v>0</v>
      </c>
      <c r="M270" s="209">
        <v>0</v>
      </c>
      <c r="N270" s="209">
        <v>0</v>
      </c>
      <c r="O270" s="209">
        <v>0</v>
      </c>
      <c r="P270" s="209">
        <v>0</v>
      </c>
      <c r="Q270" s="209">
        <v>0</v>
      </c>
      <c r="R270" s="209">
        <v>0</v>
      </c>
      <c r="S270" s="209">
        <v>0</v>
      </c>
      <c r="T270" s="209">
        <v>0</v>
      </c>
      <c r="U270" s="209">
        <v>0</v>
      </c>
      <c r="V270" s="209">
        <v>0</v>
      </c>
      <c r="W270" s="209">
        <v>0</v>
      </c>
      <c r="X270" s="209">
        <v>0</v>
      </c>
      <c r="Y270" s="209">
        <v>0</v>
      </c>
      <c r="Z270" s="209">
        <v>0</v>
      </c>
      <c r="AA270" s="178">
        <f t="shared" si="8"/>
        <v>0</v>
      </c>
    </row>
    <row r="271" spans="1:27" ht="15.75" thickBot="1" x14ac:dyDescent="0.3">
      <c r="A271" s="228" t="str">
        <f t="shared" si="9"/>
        <v>186160</v>
      </c>
      <c r="B271" s="189" t="s">
        <v>572</v>
      </c>
      <c r="C271" s="188" t="s">
        <v>573</v>
      </c>
      <c r="D271" s="210" t="s">
        <v>5</v>
      </c>
      <c r="E271" s="208">
        <v>-79939242.359999999</v>
      </c>
      <c r="F271" s="208">
        <v>-80148416.709999993</v>
      </c>
      <c r="G271" s="208">
        <v>-80361415.040000007</v>
      </c>
      <c r="H271" s="208">
        <v>-80571694.069999993</v>
      </c>
      <c r="I271" s="208">
        <v>-73377549.040000007</v>
      </c>
      <c r="J271" s="208">
        <v>-73574737.329999998</v>
      </c>
      <c r="K271" s="208">
        <v>-73968735.569999993</v>
      </c>
      <c r="L271" s="208">
        <v>-74162287.090000004</v>
      </c>
      <c r="M271" s="208">
        <v>-74356709.730000004</v>
      </c>
      <c r="N271" s="208">
        <v>-74356709.730000004</v>
      </c>
      <c r="O271" s="208">
        <v>-74589074.450000003</v>
      </c>
      <c r="P271" s="208">
        <v>-74822165.310000002</v>
      </c>
      <c r="Q271" s="208">
        <v>-75059886.480000004</v>
      </c>
      <c r="R271" s="208">
        <v>-75294448.620000005</v>
      </c>
      <c r="S271" s="208">
        <v>-75529712.269999996</v>
      </c>
      <c r="T271" s="208">
        <v>-75773278.280000001</v>
      </c>
      <c r="U271" s="208">
        <v>-76010069.780000001</v>
      </c>
      <c r="V271" s="208">
        <v>-76247579.709999993</v>
      </c>
      <c r="W271" s="208">
        <v>-69056516.670000002</v>
      </c>
      <c r="X271" s="208">
        <v>-69272191.920000002</v>
      </c>
      <c r="Y271" s="208">
        <v>-69488667.519999996</v>
      </c>
      <c r="Z271" s="208">
        <v>-69717634.989999995</v>
      </c>
      <c r="AA271" s="178">
        <f t="shared" si="8"/>
        <v>-69717634.989999995</v>
      </c>
    </row>
    <row r="272" spans="1:27" ht="15.75" thickBot="1" x14ac:dyDescent="0.3">
      <c r="A272" s="228" t="str">
        <f t="shared" si="9"/>
        <v>186161</v>
      </c>
      <c r="B272" s="189" t="s">
        <v>575</v>
      </c>
      <c r="C272" s="188" t="s">
        <v>576</v>
      </c>
      <c r="D272" s="210" t="s">
        <v>5</v>
      </c>
      <c r="E272" s="209">
        <v>-7404069.9400000004</v>
      </c>
      <c r="F272" s="209">
        <v>-7672100.1500000004</v>
      </c>
      <c r="G272" s="209">
        <v>-7851167.5700000003</v>
      </c>
      <c r="H272" s="209">
        <v>-7991309.8700000001</v>
      </c>
      <c r="I272" s="209">
        <v>-3131348</v>
      </c>
      <c r="J272" s="209">
        <v>-3281280.81</v>
      </c>
      <c r="K272" s="209">
        <v>-3608112.87</v>
      </c>
      <c r="L272" s="209">
        <v>-4194244.52</v>
      </c>
      <c r="M272" s="209">
        <v>-5000000</v>
      </c>
      <c r="N272" s="209">
        <v>-5000000</v>
      </c>
      <c r="O272" s="209">
        <v>-5785594.3200000003</v>
      </c>
      <c r="P272" s="209">
        <v>-6421224.79</v>
      </c>
      <c r="Q272" s="209">
        <v>-6983128.21</v>
      </c>
      <c r="R272" s="209">
        <v>-7400093.5899999999</v>
      </c>
      <c r="S272" s="209">
        <v>-7667444.0899999999</v>
      </c>
      <c r="T272" s="209">
        <v>-7846896.71</v>
      </c>
      <c r="U272" s="209">
        <v>-7987191.4000000004</v>
      </c>
      <c r="V272" s="209">
        <v>-8127187.3300000001</v>
      </c>
      <c r="W272" s="209">
        <v>-3277853.91</v>
      </c>
      <c r="X272" s="209">
        <v>-3606277.51</v>
      </c>
      <c r="Y272" s="209">
        <v>-4194265.16</v>
      </c>
      <c r="Z272" s="209">
        <v>-5000000</v>
      </c>
      <c r="AA272" s="178">
        <f t="shared" si="8"/>
        <v>-5000000</v>
      </c>
    </row>
    <row r="273" spans="1:27" ht="15.75" thickBot="1" x14ac:dyDescent="0.3">
      <c r="A273" s="228" t="str">
        <f t="shared" si="9"/>
        <v>186175</v>
      </c>
      <c r="B273" s="189" t="s">
        <v>578</v>
      </c>
      <c r="C273" s="188" t="s">
        <v>579</v>
      </c>
      <c r="D273" s="210" t="s">
        <v>5</v>
      </c>
      <c r="E273" s="208">
        <v>2346317.64</v>
      </c>
      <c r="F273" s="208">
        <v>2378854.94</v>
      </c>
      <c r="G273" s="208">
        <v>2426535.5699999998</v>
      </c>
      <c r="H273" s="208">
        <v>2448538.6800000002</v>
      </c>
      <c r="I273" s="208">
        <v>2499711.23</v>
      </c>
      <c r="J273" s="208">
        <v>2521245.08</v>
      </c>
      <c r="K273" s="208">
        <v>2551032.7799999998</v>
      </c>
      <c r="L273" s="208">
        <v>2603422.2400000002</v>
      </c>
      <c r="M273" s="208">
        <v>2642102.25</v>
      </c>
      <c r="N273" s="208">
        <v>2642102.25</v>
      </c>
      <c r="O273" s="208">
        <v>2683195.91</v>
      </c>
      <c r="P273" s="208">
        <v>2695879.74</v>
      </c>
      <c r="Q273" s="208">
        <v>2746083.92</v>
      </c>
      <c r="R273" s="208">
        <v>2773532.66</v>
      </c>
      <c r="S273" s="208">
        <v>2825935.75</v>
      </c>
      <c r="T273" s="208">
        <v>2844274.14</v>
      </c>
      <c r="U273" s="208">
        <v>2880309.53</v>
      </c>
      <c r="V273" s="208">
        <v>2899145.32</v>
      </c>
      <c r="W273" s="208">
        <v>2953098.63</v>
      </c>
      <c r="X273" s="208">
        <v>2993310.19</v>
      </c>
      <c r="Y273" s="208">
        <v>447987.55</v>
      </c>
      <c r="Z273" s="208">
        <v>525220.77</v>
      </c>
      <c r="AA273" s="178">
        <f t="shared" si="8"/>
        <v>525220.77</v>
      </c>
    </row>
    <row r="274" spans="1:27" ht="15.75" thickBot="1" x14ac:dyDescent="0.3">
      <c r="A274" s="228" t="str">
        <f t="shared" si="9"/>
        <v>186176</v>
      </c>
      <c r="B274" s="189" t="s">
        <v>581</v>
      </c>
      <c r="C274" s="188" t="s">
        <v>582</v>
      </c>
      <c r="D274" s="210" t="s">
        <v>5</v>
      </c>
      <c r="E274" s="209">
        <v>22747.86</v>
      </c>
      <c r="F274" s="209">
        <v>22747.86</v>
      </c>
      <c r="G274" s="209">
        <v>22747.86</v>
      </c>
      <c r="H274" s="209">
        <v>22747.86</v>
      </c>
      <c r="I274" s="209">
        <v>22747.86</v>
      </c>
      <c r="J274" s="209">
        <v>22747.86</v>
      </c>
      <c r="K274" s="209">
        <v>22747.86</v>
      </c>
      <c r="L274" s="209">
        <v>22906.41</v>
      </c>
      <c r="M274" s="209">
        <v>23148.82</v>
      </c>
      <c r="N274" s="209">
        <v>23148.82</v>
      </c>
      <c r="O274" s="209">
        <v>23148.82</v>
      </c>
      <c r="P274" s="209">
        <v>23148.82</v>
      </c>
      <c r="Q274" s="209">
        <v>23148.82</v>
      </c>
      <c r="R274" s="209">
        <v>23148.82</v>
      </c>
      <c r="S274" s="209">
        <v>23148.82</v>
      </c>
      <c r="T274" s="209">
        <v>23148.82</v>
      </c>
      <c r="U274" s="209">
        <v>23148.82</v>
      </c>
      <c r="V274" s="209">
        <v>23148.82</v>
      </c>
      <c r="W274" s="209">
        <v>23148.82</v>
      </c>
      <c r="X274" s="209">
        <v>23148.82</v>
      </c>
      <c r="Y274" s="209">
        <v>311.70999999999998</v>
      </c>
      <c r="Z274" s="209">
        <v>328.72</v>
      </c>
      <c r="AA274" s="178">
        <f t="shared" si="8"/>
        <v>328.72</v>
      </c>
    </row>
    <row r="275" spans="1:27" ht="15.75" thickBot="1" x14ac:dyDescent="0.3">
      <c r="A275" s="228" t="str">
        <f t="shared" si="9"/>
        <v>186177</v>
      </c>
      <c r="B275" s="189" t="s">
        <v>584</v>
      </c>
      <c r="C275" s="188" t="s">
        <v>585</v>
      </c>
      <c r="D275" s="210" t="s">
        <v>5</v>
      </c>
      <c r="E275" s="208">
        <v>18093.28</v>
      </c>
      <c r="F275" s="208">
        <v>18093.28</v>
      </c>
      <c r="G275" s="208">
        <v>18093.28</v>
      </c>
      <c r="H275" s="208">
        <v>18093.28</v>
      </c>
      <c r="I275" s="208">
        <v>18093.28</v>
      </c>
      <c r="J275" s="208">
        <v>18093.28</v>
      </c>
      <c r="K275" s="208">
        <v>18093.28</v>
      </c>
      <c r="L275" s="208">
        <v>18093.28</v>
      </c>
      <c r="M275" s="208">
        <v>18093.28</v>
      </c>
      <c r="N275" s="208">
        <v>18093.28</v>
      </c>
      <c r="O275" s="208">
        <v>18093.28</v>
      </c>
      <c r="P275" s="208">
        <v>18093.28</v>
      </c>
      <c r="Q275" s="208">
        <v>18093.28</v>
      </c>
      <c r="R275" s="208">
        <v>18093.28</v>
      </c>
      <c r="S275" s="208">
        <v>18093.28</v>
      </c>
      <c r="T275" s="208">
        <v>18093.28</v>
      </c>
      <c r="U275" s="208">
        <v>18093.28</v>
      </c>
      <c r="V275" s="208">
        <v>18093.28</v>
      </c>
      <c r="W275" s="208">
        <v>18093.28</v>
      </c>
      <c r="X275" s="208">
        <v>18093.28</v>
      </c>
      <c r="Y275" s="208">
        <v>0.28000000000000003</v>
      </c>
      <c r="Z275" s="208">
        <v>0.28000000000000003</v>
      </c>
      <c r="AA275" s="178">
        <f t="shared" si="8"/>
        <v>0.28000000000000003</v>
      </c>
    </row>
    <row r="276" spans="1:27" ht="15.75" thickBot="1" x14ac:dyDescent="0.3">
      <c r="A276" s="228" t="str">
        <f t="shared" si="9"/>
        <v>186178</v>
      </c>
      <c r="B276" s="189" t="s">
        <v>587</v>
      </c>
      <c r="C276" s="188" t="s">
        <v>588</v>
      </c>
      <c r="D276" s="210" t="s">
        <v>5</v>
      </c>
      <c r="E276" s="209">
        <v>301452.93</v>
      </c>
      <c r="F276" s="209">
        <v>304267.86</v>
      </c>
      <c r="G276" s="209">
        <v>306455.73</v>
      </c>
      <c r="H276" s="209">
        <v>310096.93</v>
      </c>
      <c r="I276" s="209">
        <v>312501.56</v>
      </c>
      <c r="J276" s="209">
        <v>313778.84000000003</v>
      </c>
      <c r="K276" s="209">
        <v>316298.37</v>
      </c>
      <c r="L276" s="209">
        <v>318130.53999999998</v>
      </c>
      <c r="M276" s="209">
        <v>320110.38</v>
      </c>
      <c r="N276" s="209">
        <v>320110.38</v>
      </c>
      <c r="O276" s="209">
        <v>323318.25</v>
      </c>
      <c r="P276" s="209">
        <v>325452.90999999997</v>
      </c>
      <c r="Q276" s="209">
        <v>328865.5</v>
      </c>
      <c r="R276" s="209">
        <v>332634.55</v>
      </c>
      <c r="S276" s="209">
        <v>336800.9</v>
      </c>
      <c r="T276" s="209">
        <v>336367.29</v>
      </c>
      <c r="U276" s="209">
        <v>339739.02</v>
      </c>
      <c r="V276" s="209">
        <v>345756.35</v>
      </c>
      <c r="W276" s="209">
        <v>350177.22</v>
      </c>
      <c r="X276" s="209">
        <v>354281.68</v>
      </c>
      <c r="Y276" s="209">
        <v>37130.699999999997</v>
      </c>
      <c r="Z276" s="209">
        <v>41408.83</v>
      </c>
      <c r="AA276" s="178">
        <f t="shared" si="8"/>
        <v>41408.83</v>
      </c>
    </row>
    <row r="277" spans="1:27" ht="15.75" thickBot="1" x14ac:dyDescent="0.3">
      <c r="A277" s="228" t="str">
        <f t="shared" si="9"/>
        <v>186179</v>
      </c>
      <c r="B277" s="189" t="s">
        <v>590</v>
      </c>
      <c r="C277" s="188" t="s">
        <v>591</v>
      </c>
      <c r="D277" s="210" t="s">
        <v>5</v>
      </c>
      <c r="E277" s="208">
        <v>54275.519999999997</v>
      </c>
      <c r="F277" s="208">
        <v>54275.519999999997</v>
      </c>
      <c r="G277" s="208">
        <v>54275.519999999997</v>
      </c>
      <c r="H277" s="208">
        <v>54275.519999999997</v>
      </c>
      <c r="I277" s="208">
        <v>54275.519999999997</v>
      </c>
      <c r="J277" s="208">
        <v>54275.519999999997</v>
      </c>
      <c r="K277" s="208">
        <v>54275.519999999997</v>
      </c>
      <c r="L277" s="208">
        <v>54275.519999999997</v>
      </c>
      <c r="M277" s="208">
        <v>54275.519999999997</v>
      </c>
      <c r="N277" s="208">
        <v>54275.519999999997</v>
      </c>
      <c r="O277" s="208">
        <v>54275.519999999997</v>
      </c>
      <c r="P277" s="208">
        <v>54275.519999999997</v>
      </c>
      <c r="Q277" s="208">
        <v>54275.519999999997</v>
      </c>
      <c r="R277" s="208">
        <v>54275.519999999997</v>
      </c>
      <c r="S277" s="208">
        <v>54275.519999999997</v>
      </c>
      <c r="T277" s="208">
        <v>54275.519999999997</v>
      </c>
      <c r="U277" s="208">
        <v>54275.519999999997</v>
      </c>
      <c r="V277" s="208">
        <v>54275.519999999997</v>
      </c>
      <c r="W277" s="208">
        <v>54275.519999999997</v>
      </c>
      <c r="X277" s="208">
        <v>54275.519999999997</v>
      </c>
      <c r="Y277" s="208">
        <v>-0.48</v>
      </c>
      <c r="Z277" s="208">
        <v>-0.48</v>
      </c>
      <c r="AA277" s="178">
        <f t="shared" si="8"/>
        <v>-0.48</v>
      </c>
    </row>
    <row r="278" spans="1:27" ht="15.75" thickBot="1" x14ac:dyDescent="0.3">
      <c r="A278" s="228" t="str">
        <f t="shared" si="9"/>
        <v>186180</v>
      </c>
      <c r="B278" s="189" t="s">
        <v>593</v>
      </c>
      <c r="C278" s="188" t="s">
        <v>594</v>
      </c>
      <c r="D278" s="210" t="s">
        <v>5</v>
      </c>
      <c r="E278" s="209">
        <v>-3606354.56</v>
      </c>
      <c r="F278" s="209">
        <v>-3606354.56</v>
      </c>
      <c r="G278" s="209">
        <v>-3606466.93</v>
      </c>
      <c r="H278" s="209">
        <v>-3606466.93</v>
      </c>
      <c r="I278" s="209">
        <v>-3606466.93</v>
      </c>
      <c r="J278" s="209">
        <v>-3606644.71</v>
      </c>
      <c r="K278" s="209">
        <v>-3613554.43</v>
      </c>
      <c r="L278" s="209">
        <v>-3613554.43</v>
      </c>
      <c r="M278" s="209">
        <v>-3613566.94</v>
      </c>
      <c r="N278" s="209">
        <v>-3613566.94</v>
      </c>
      <c r="O278" s="209">
        <v>-3613566.94</v>
      </c>
      <c r="P278" s="209">
        <v>-3613566.94</v>
      </c>
      <c r="Q278" s="209">
        <v>-3613700.72</v>
      </c>
      <c r="R278" s="209">
        <v>-3613700.72</v>
      </c>
      <c r="S278" s="209">
        <v>-3613700.72</v>
      </c>
      <c r="T278" s="209">
        <v>-3613959.09</v>
      </c>
      <c r="U278" s="209">
        <v>-3613959.09</v>
      </c>
      <c r="V278" s="209">
        <v>-3613958.35</v>
      </c>
      <c r="W278" s="209">
        <v>-3614535.58</v>
      </c>
      <c r="X278" s="209">
        <v>-5102162.1900000004</v>
      </c>
      <c r="Y278" s="209">
        <v>-2085334.19</v>
      </c>
      <c r="Z278" s="209">
        <v>-2085739.3</v>
      </c>
      <c r="AA278" s="178">
        <f t="shared" si="8"/>
        <v>-2085739.3</v>
      </c>
    </row>
    <row r="279" spans="1:27" ht="15.75" thickBot="1" x14ac:dyDescent="0.3">
      <c r="A279" s="228" t="str">
        <f t="shared" si="9"/>
        <v>186181</v>
      </c>
      <c r="B279" s="189" t="s">
        <v>596</v>
      </c>
      <c r="C279" s="188" t="s">
        <v>597</v>
      </c>
      <c r="D279" s="210" t="s">
        <v>5</v>
      </c>
      <c r="E279" s="208">
        <v>0.01</v>
      </c>
      <c r="F279" s="208">
        <v>0.01</v>
      </c>
      <c r="G279" s="208">
        <v>0.01</v>
      </c>
      <c r="H279" s="208">
        <v>0.01</v>
      </c>
      <c r="I279" s="208">
        <v>0.01</v>
      </c>
      <c r="J279" s="208">
        <v>0.01</v>
      </c>
      <c r="K279" s="208">
        <v>0.01</v>
      </c>
      <c r="L279" s="208">
        <v>0.01</v>
      </c>
      <c r="M279" s="208">
        <v>0.01</v>
      </c>
      <c r="N279" s="208">
        <v>0.01</v>
      </c>
      <c r="O279" s="208">
        <v>0.01</v>
      </c>
      <c r="P279" s="208">
        <v>0.01</v>
      </c>
      <c r="Q279" s="208">
        <v>0.01</v>
      </c>
      <c r="R279" s="208">
        <v>0.01</v>
      </c>
      <c r="S279" s="208">
        <v>0.01</v>
      </c>
      <c r="T279" s="208">
        <v>0.01</v>
      </c>
      <c r="U279" s="208">
        <v>0.01</v>
      </c>
      <c r="V279" s="208">
        <v>0.01</v>
      </c>
      <c r="W279" s="208">
        <v>0.01</v>
      </c>
      <c r="X279" s="208">
        <v>0.01</v>
      </c>
      <c r="Y279" s="208">
        <v>0.01</v>
      </c>
      <c r="Z279" s="208">
        <v>0.01</v>
      </c>
      <c r="AA279" s="178">
        <f t="shared" si="8"/>
        <v>0.01</v>
      </c>
    </row>
    <row r="280" spans="1:27" ht="15.75" thickBot="1" x14ac:dyDescent="0.3">
      <c r="A280" s="228" t="str">
        <f t="shared" si="9"/>
        <v>186182</v>
      </c>
      <c r="B280" s="189" t="s">
        <v>599</v>
      </c>
      <c r="C280" s="188" t="s">
        <v>600</v>
      </c>
      <c r="D280" s="210" t="s">
        <v>5</v>
      </c>
      <c r="E280" s="209">
        <v>30083754.309999999</v>
      </c>
      <c r="F280" s="209">
        <v>30162473.469999999</v>
      </c>
      <c r="G280" s="209">
        <v>30241398.609999999</v>
      </c>
      <c r="H280" s="209">
        <v>30320530.27</v>
      </c>
      <c r="I280" s="209">
        <v>30399842.890000001</v>
      </c>
      <c r="J280" s="209">
        <v>30479415.309999999</v>
      </c>
      <c r="K280" s="209">
        <v>30559169.780000001</v>
      </c>
      <c r="L280" s="209">
        <v>24511306.350000001</v>
      </c>
      <c r="M280" s="209">
        <v>24575444.27</v>
      </c>
      <c r="N280" s="209">
        <v>24575444.27</v>
      </c>
      <c r="O280" s="209">
        <v>24652242.530000001</v>
      </c>
      <c r="P280" s="209">
        <v>24729280.789999999</v>
      </c>
      <c r="Q280" s="209">
        <v>24806559.789999999</v>
      </c>
      <c r="R280" s="209">
        <v>24884080.289999999</v>
      </c>
      <c r="S280" s="209">
        <v>24961843.039999999</v>
      </c>
      <c r="T280" s="209">
        <v>25039848.800000001</v>
      </c>
      <c r="U280" s="209">
        <v>25118098.329999998</v>
      </c>
      <c r="V280" s="209">
        <v>25196592.390000001</v>
      </c>
      <c r="W280" s="209">
        <v>25275305.420000002</v>
      </c>
      <c r="X280" s="209">
        <v>25354290.829999998</v>
      </c>
      <c r="Y280" s="209">
        <v>20346813.190000001</v>
      </c>
      <c r="Z280" s="209">
        <v>20410397.059999999</v>
      </c>
      <c r="AA280" s="178">
        <f t="shared" si="8"/>
        <v>20410397.059999999</v>
      </c>
    </row>
    <row r="281" spans="1:27" ht="15.75" thickBot="1" x14ac:dyDescent="0.3">
      <c r="A281" s="228" t="str">
        <f t="shared" si="9"/>
        <v>186183</v>
      </c>
      <c r="B281" s="189" t="s">
        <v>602</v>
      </c>
      <c r="C281" s="188" t="s">
        <v>603</v>
      </c>
      <c r="D281" s="210" t="s">
        <v>5</v>
      </c>
      <c r="E281" s="208">
        <v>1142165.8600000001</v>
      </c>
      <c r="F281" s="208">
        <v>762325.48</v>
      </c>
      <c r="G281" s="208">
        <v>513460.77</v>
      </c>
      <c r="H281" s="208">
        <v>311804.37</v>
      </c>
      <c r="I281" s="208">
        <v>141978.29</v>
      </c>
      <c r="J281" s="208">
        <v>-53700.45</v>
      </c>
      <c r="K281" s="208">
        <v>-333118.34000000003</v>
      </c>
      <c r="L281" s="208">
        <v>5331338.29</v>
      </c>
      <c r="M281" s="208">
        <v>4556502.24</v>
      </c>
      <c r="N281" s="208">
        <v>4556502.24</v>
      </c>
      <c r="O281" s="208">
        <v>3652753.25</v>
      </c>
      <c r="P281" s="208">
        <v>2755357.58</v>
      </c>
      <c r="Q281" s="208">
        <v>1824852.35</v>
      </c>
      <c r="R281" s="208">
        <v>1309990.27</v>
      </c>
      <c r="S281" s="208">
        <v>985646.4</v>
      </c>
      <c r="T281" s="208">
        <v>761398.13</v>
      </c>
      <c r="U281" s="208">
        <v>580499.98</v>
      </c>
      <c r="V281" s="208">
        <v>424539</v>
      </c>
      <c r="W281" s="208">
        <v>258464.29</v>
      </c>
      <c r="X281" s="208">
        <v>-69789.38</v>
      </c>
      <c r="Y281" s="208">
        <v>4492472.6900000004</v>
      </c>
      <c r="Z281" s="208">
        <v>3769050.12</v>
      </c>
      <c r="AA281" s="178">
        <f t="shared" si="8"/>
        <v>3769050.12</v>
      </c>
    </row>
    <row r="282" spans="1:27" ht="15.75" thickBot="1" x14ac:dyDescent="0.3">
      <c r="A282" s="228" t="str">
        <f t="shared" si="9"/>
        <v>500146</v>
      </c>
      <c r="B282" s="240" t="s">
        <v>1822</v>
      </c>
      <c r="C282" s="245">
        <v>500146</v>
      </c>
      <c r="D282" s="31"/>
      <c r="E282" s="209">
        <v>174065626.40000001</v>
      </c>
      <c r="F282" s="209">
        <v>172625978.06999999</v>
      </c>
      <c r="G282" s="209">
        <v>171186329.74000001</v>
      </c>
      <c r="H282" s="209">
        <v>169746681.41</v>
      </c>
      <c r="I282" s="209">
        <v>168307033.08000001</v>
      </c>
      <c r="J282" s="209">
        <v>165740569.75</v>
      </c>
      <c r="K282" s="209">
        <v>164175719.41999999</v>
      </c>
      <c r="L282" s="209">
        <v>162610869.09</v>
      </c>
      <c r="M282" s="209">
        <v>174993333</v>
      </c>
      <c r="N282" s="209">
        <v>174993333</v>
      </c>
      <c r="O282" s="209">
        <v>173850582.66999999</v>
      </c>
      <c r="P282" s="209">
        <v>172707832.34</v>
      </c>
      <c r="Q282" s="209">
        <v>171565082.00999999</v>
      </c>
      <c r="R282" s="209">
        <v>170422331.68000001</v>
      </c>
      <c r="S282" s="209">
        <v>169279581.34999999</v>
      </c>
      <c r="T282" s="209">
        <v>168136831.02000001</v>
      </c>
      <c r="U282" s="209">
        <v>166994080.69</v>
      </c>
      <c r="V282" s="209">
        <v>165851330.36000001</v>
      </c>
      <c r="W282" s="209">
        <v>164708580.03</v>
      </c>
      <c r="X282" s="209">
        <v>163565829.69999999</v>
      </c>
      <c r="Y282" s="209">
        <v>162172203.37</v>
      </c>
      <c r="Z282" s="209">
        <v>173261990.87</v>
      </c>
      <c r="AA282" s="178">
        <f t="shared" si="8"/>
        <v>173261990.87</v>
      </c>
    </row>
    <row r="283" spans="1:27" ht="15.75" thickBot="1" x14ac:dyDescent="0.3">
      <c r="A283" s="228" t="str">
        <f t="shared" si="9"/>
        <v>186404</v>
      </c>
      <c r="B283" s="189" t="s">
        <v>605</v>
      </c>
      <c r="C283" s="188" t="s">
        <v>606</v>
      </c>
      <c r="D283" s="210" t="s">
        <v>5</v>
      </c>
      <c r="E283" s="208">
        <v>169317630.68000001</v>
      </c>
      <c r="F283" s="208">
        <v>167875879.59999999</v>
      </c>
      <c r="G283" s="208">
        <v>166434128.52000001</v>
      </c>
      <c r="H283" s="208">
        <v>164992377.44</v>
      </c>
      <c r="I283" s="208">
        <v>163550626.36000001</v>
      </c>
      <c r="J283" s="208">
        <v>160982060.28</v>
      </c>
      <c r="K283" s="208">
        <v>159415107.19999999</v>
      </c>
      <c r="L283" s="208">
        <v>157848154.12</v>
      </c>
      <c r="M283" s="208">
        <v>170542455</v>
      </c>
      <c r="N283" s="208">
        <v>170542455</v>
      </c>
      <c r="O283" s="208">
        <v>169392871.66999999</v>
      </c>
      <c r="P283" s="208">
        <v>168243288.34</v>
      </c>
      <c r="Q283" s="208">
        <v>167093705.00999999</v>
      </c>
      <c r="R283" s="208">
        <v>165944121.68000001</v>
      </c>
      <c r="S283" s="208">
        <v>164794538.34999999</v>
      </c>
      <c r="T283" s="208">
        <v>163644955.02000001</v>
      </c>
      <c r="U283" s="208">
        <v>162495371.69</v>
      </c>
      <c r="V283" s="208">
        <v>161345788.36000001</v>
      </c>
      <c r="W283" s="208">
        <v>160196205.03</v>
      </c>
      <c r="X283" s="208">
        <v>159046621.69999999</v>
      </c>
      <c r="Y283" s="208">
        <v>157628323.37</v>
      </c>
      <c r="Z283" s="208">
        <v>166902728</v>
      </c>
      <c r="AA283" s="178">
        <f t="shared" si="8"/>
        <v>166902728</v>
      </c>
    </row>
    <row r="284" spans="1:27" ht="15.75" thickBot="1" x14ac:dyDescent="0.3">
      <c r="A284" s="228" t="str">
        <f t="shared" si="9"/>
        <v>186406</v>
      </c>
      <c r="B284" s="189" t="s">
        <v>608</v>
      </c>
      <c r="C284" s="188" t="s">
        <v>609</v>
      </c>
      <c r="D284" s="210" t="s">
        <v>5</v>
      </c>
      <c r="E284" s="209">
        <v>4747995.72</v>
      </c>
      <c r="F284" s="209">
        <v>4750098.47</v>
      </c>
      <c r="G284" s="209">
        <v>4752201.22</v>
      </c>
      <c r="H284" s="209">
        <v>4754303.97</v>
      </c>
      <c r="I284" s="209">
        <v>4756406.72</v>
      </c>
      <c r="J284" s="209">
        <v>4758509.47</v>
      </c>
      <c r="K284" s="209">
        <v>4760612.22</v>
      </c>
      <c r="L284" s="209">
        <v>4762714.97</v>
      </c>
      <c r="M284" s="209">
        <v>4450878</v>
      </c>
      <c r="N284" s="209">
        <v>4450878</v>
      </c>
      <c r="O284" s="209">
        <v>4457711</v>
      </c>
      <c r="P284" s="209">
        <v>4464544</v>
      </c>
      <c r="Q284" s="209">
        <v>4471377</v>
      </c>
      <c r="R284" s="209">
        <v>4478210</v>
      </c>
      <c r="S284" s="209">
        <v>4485043</v>
      </c>
      <c r="T284" s="209">
        <v>4491876</v>
      </c>
      <c r="U284" s="209">
        <v>4498709</v>
      </c>
      <c r="V284" s="209">
        <v>4505542</v>
      </c>
      <c r="W284" s="209">
        <v>4512375</v>
      </c>
      <c r="X284" s="209">
        <v>4519208</v>
      </c>
      <c r="Y284" s="209">
        <v>4543880</v>
      </c>
      <c r="Z284" s="209">
        <v>6359262.8700000001</v>
      </c>
      <c r="AA284" s="178">
        <f t="shared" si="8"/>
        <v>6359262.8700000001</v>
      </c>
    </row>
    <row r="285" spans="1:27" ht="15.75" thickBot="1" x14ac:dyDescent="0.3">
      <c r="A285" s="228" t="str">
        <f t="shared" si="9"/>
        <v>500147</v>
      </c>
      <c r="B285" s="240" t="s">
        <v>1824</v>
      </c>
      <c r="C285" s="245">
        <v>500147</v>
      </c>
      <c r="D285" s="31"/>
      <c r="E285" s="208">
        <v>-25258616.510000002</v>
      </c>
      <c r="F285" s="208">
        <v>-23971957.940000001</v>
      </c>
      <c r="G285" s="208">
        <v>-24065170.539999999</v>
      </c>
      <c r="H285" s="208">
        <v>-23460114.260000002</v>
      </c>
      <c r="I285" s="208">
        <v>-21790419.739999998</v>
      </c>
      <c r="J285" s="208">
        <v>-21650876.370000001</v>
      </c>
      <c r="K285" s="208">
        <v>-21986331.710000001</v>
      </c>
      <c r="L285" s="208">
        <v>-12434934.630000001</v>
      </c>
      <c r="M285" s="208">
        <v>-4883604.05</v>
      </c>
      <c r="N285" s="208">
        <v>-4883604.05</v>
      </c>
      <c r="O285" s="208">
        <v>423842.94</v>
      </c>
      <c r="P285" s="208">
        <v>9658301.0800000001</v>
      </c>
      <c r="Q285" s="208">
        <v>14298772.6</v>
      </c>
      <c r="R285" s="208">
        <v>14430400.82</v>
      </c>
      <c r="S285" s="208">
        <v>15273530.529999999</v>
      </c>
      <c r="T285" s="208">
        <v>16333037.640000001</v>
      </c>
      <c r="U285" s="208">
        <v>17988079.219999999</v>
      </c>
      <c r="V285" s="208">
        <v>19172083.82</v>
      </c>
      <c r="W285" s="208">
        <v>18760739.699999999</v>
      </c>
      <c r="X285" s="208">
        <v>16742171.939999999</v>
      </c>
      <c r="Y285" s="208">
        <v>19698810.670000002</v>
      </c>
      <c r="Z285" s="208">
        <v>19769984.870000001</v>
      </c>
      <c r="AA285" s="178">
        <f t="shared" si="8"/>
        <v>19769984.870000001</v>
      </c>
    </row>
    <row r="286" spans="1:27" ht="15.75" thickBot="1" x14ac:dyDescent="0.3">
      <c r="A286" s="228" t="str">
        <f t="shared" si="9"/>
        <v>191400</v>
      </c>
      <c r="B286" s="189" t="s">
        <v>611</v>
      </c>
      <c r="C286" s="188" t="s">
        <v>612</v>
      </c>
      <c r="D286" s="210" t="s">
        <v>5</v>
      </c>
      <c r="E286" s="209">
        <v>-12897751.539999999</v>
      </c>
      <c r="F286" s="209">
        <v>-13872866.16</v>
      </c>
      <c r="G286" s="209">
        <v>-14515460.699999999</v>
      </c>
      <c r="H286" s="209">
        <v>-14770822.5</v>
      </c>
      <c r="I286" s="209">
        <v>-14223283.449999999</v>
      </c>
      <c r="J286" s="209">
        <v>-14654158.039999999</v>
      </c>
      <c r="K286" s="209">
        <v>-15669249.6</v>
      </c>
      <c r="L286" s="209">
        <v>6201728.5099999998</v>
      </c>
      <c r="M286" s="209">
        <v>9825762.0600000005</v>
      </c>
      <c r="N286" s="209">
        <v>9825762.0600000005</v>
      </c>
      <c r="O286" s="209">
        <v>11261935.16</v>
      </c>
      <c r="P286" s="209">
        <v>18930730.469999999</v>
      </c>
      <c r="Q286" s="209">
        <v>22553017.98</v>
      </c>
      <c r="R286" s="209">
        <v>20436765.09</v>
      </c>
      <c r="S286" s="209">
        <v>19490911.41</v>
      </c>
      <c r="T286" s="209">
        <v>19223606.620000001</v>
      </c>
      <c r="U286" s="209">
        <v>19681735.41</v>
      </c>
      <c r="V286" s="209">
        <v>19984748.120000001</v>
      </c>
      <c r="W286" s="209">
        <v>19291343.16</v>
      </c>
      <c r="X286" s="209">
        <v>18338919.050000001</v>
      </c>
      <c r="Y286" s="209">
        <v>1068688.1499999999</v>
      </c>
      <c r="Z286" s="209">
        <v>2911655.4</v>
      </c>
      <c r="AA286" s="178">
        <f t="shared" si="8"/>
        <v>2911655.4</v>
      </c>
    </row>
    <row r="287" spans="1:27" ht="15.75" thickBot="1" x14ac:dyDescent="0.3">
      <c r="A287" s="228" t="str">
        <f t="shared" si="9"/>
        <v>191401</v>
      </c>
      <c r="B287" s="189" t="s">
        <v>614</v>
      </c>
      <c r="C287" s="188" t="s">
        <v>615</v>
      </c>
      <c r="D287" s="210" t="s">
        <v>5</v>
      </c>
      <c r="E287" s="208">
        <v>-1040513.91</v>
      </c>
      <c r="F287" s="208">
        <v>-705040.28</v>
      </c>
      <c r="G287" s="208">
        <v>-475902.59</v>
      </c>
      <c r="H287" s="208">
        <v>-287845.45</v>
      </c>
      <c r="I287" s="208">
        <v>-128100.15</v>
      </c>
      <c r="J287" s="208">
        <v>57750.06</v>
      </c>
      <c r="K287" s="208">
        <v>313008.19</v>
      </c>
      <c r="L287" s="208">
        <v>-13846879.4</v>
      </c>
      <c r="M287" s="208">
        <v>-11914747.66</v>
      </c>
      <c r="N287" s="208">
        <v>-11914747.66</v>
      </c>
      <c r="O287" s="208">
        <v>-9666319.0600000005</v>
      </c>
      <c r="P287" s="208">
        <v>-7439754</v>
      </c>
      <c r="Q287" s="208">
        <v>-5120183.3899999997</v>
      </c>
      <c r="R287" s="208">
        <v>-3792372.25</v>
      </c>
      <c r="S287" s="208">
        <v>-2935041.07</v>
      </c>
      <c r="T287" s="208">
        <v>-2331216.9300000002</v>
      </c>
      <c r="U287" s="208">
        <v>-1830283.95</v>
      </c>
      <c r="V287" s="208">
        <v>-1386140.43</v>
      </c>
      <c r="W287" s="208">
        <v>-910212.06</v>
      </c>
      <c r="X287" s="208">
        <v>-35468.83</v>
      </c>
      <c r="Y287" s="208">
        <v>19643510.760000002</v>
      </c>
      <c r="Z287" s="208">
        <v>16811543.449999999</v>
      </c>
      <c r="AA287" s="178">
        <f t="shared" si="8"/>
        <v>16811543.449999999</v>
      </c>
    </row>
    <row r="288" spans="1:27" ht="15.75" thickBot="1" x14ac:dyDescent="0.3">
      <c r="A288" s="228" t="str">
        <f t="shared" si="9"/>
        <v>191402</v>
      </c>
      <c r="B288" s="189" t="s">
        <v>1636</v>
      </c>
      <c r="C288" s="188" t="s">
        <v>1637</v>
      </c>
      <c r="D288" s="210" t="s">
        <v>5</v>
      </c>
      <c r="E288" s="209">
        <v>0</v>
      </c>
      <c r="F288" s="209">
        <v>0</v>
      </c>
      <c r="G288" s="209">
        <v>0</v>
      </c>
      <c r="H288" s="209">
        <v>0</v>
      </c>
      <c r="I288" s="209">
        <v>0</v>
      </c>
      <c r="J288" s="209">
        <v>0</v>
      </c>
      <c r="K288" s="209">
        <v>0</v>
      </c>
      <c r="L288" s="209">
        <v>-5075.49</v>
      </c>
      <c r="M288" s="209">
        <v>-17963.52</v>
      </c>
      <c r="N288" s="209">
        <v>-17963.52</v>
      </c>
      <c r="O288" s="209">
        <v>-34941</v>
      </c>
      <c r="P288" s="209">
        <v>-59235.35</v>
      </c>
      <c r="Q288" s="209">
        <v>-92631.66</v>
      </c>
      <c r="R288" s="209">
        <v>-127226.37</v>
      </c>
      <c r="S288" s="209">
        <v>-159646.13</v>
      </c>
      <c r="T288" s="209">
        <v>-195123.07</v>
      </c>
      <c r="U288" s="209">
        <v>-230774.87</v>
      </c>
      <c r="V288" s="209">
        <v>-267107.68</v>
      </c>
      <c r="W288" s="209">
        <v>-303914.99</v>
      </c>
      <c r="X288" s="209">
        <v>-339179.93</v>
      </c>
      <c r="Y288" s="209">
        <v>0</v>
      </c>
      <c r="Z288" s="209">
        <v>-3529.04</v>
      </c>
      <c r="AA288" s="178">
        <f t="shared" si="8"/>
        <v>-3529.04</v>
      </c>
    </row>
    <row r="289" spans="1:27" ht="15.75" thickBot="1" x14ac:dyDescent="0.3">
      <c r="A289" s="228" t="str">
        <f t="shared" si="9"/>
        <v>191410</v>
      </c>
      <c r="B289" s="189" t="s">
        <v>617</v>
      </c>
      <c r="C289" s="188" t="s">
        <v>618</v>
      </c>
      <c r="D289" s="210" t="s">
        <v>5</v>
      </c>
      <c r="E289" s="208">
        <v>-322906.07</v>
      </c>
      <c r="F289" s="208">
        <v>-12823.13</v>
      </c>
      <c r="G289" s="208">
        <v>-380260.95</v>
      </c>
      <c r="H289" s="208">
        <v>-401055.17</v>
      </c>
      <c r="I289" s="208">
        <v>-449403.88</v>
      </c>
      <c r="J289" s="208">
        <v>-499398.31</v>
      </c>
      <c r="K289" s="208">
        <v>-545569.85</v>
      </c>
      <c r="L289" s="208">
        <v>-351963.12</v>
      </c>
      <c r="M289" s="208">
        <v>-456496.75</v>
      </c>
      <c r="N289" s="208">
        <v>-456496.75</v>
      </c>
      <c r="O289" s="208">
        <v>-576993.66</v>
      </c>
      <c r="P289" s="208">
        <v>-521152.73</v>
      </c>
      <c r="Q289" s="208">
        <v>-513579.41</v>
      </c>
      <c r="R289" s="208">
        <v>-478496.55</v>
      </c>
      <c r="S289" s="208">
        <v>-497689.43</v>
      </c>
      <c r="T289" s="208">
        <v>-533710.75</v>
      </c>
      <c r="U289" s="208">
        <v>-530864.97</v>
      </c>
      <c r="V289" s="208">
        <v>-584859.52</v>
      </c>
      <c r="W289" s="208">
        <v>-568841.13</v>
      </c>
      <c r="X289" s="208">
        <v>-591491.18000000005</v>
      </c>
      <c r="Y289" s="208">
        <v>-112206.86</v>
      </c>
      <c r="Z289" s="208">
        <v>-181308.6</v>
      </c>
      <c r="AA289" s="178">
        <f t="shared" si="8"/>
        <v>-181308.6</v>
      </c>
    </row>
    <row r="290" spans="1:27" ht="15.75" thickBot="1" x14ac:dyDescent="0.3">
      <c r="A290" s="228" t="str">
        <f t="shared" si="9"/>
        <v>191411</v>
      </c>
      <c r="B290" s="189" t="s">
        <v>620</v>
      </c>
      <c r="C290" s="188" t="s">
        <v>621</v>
      </c>
      <c r="D290" s="210" t="s">
        <v>5</v>
      </c>
      <c r="E290" s="209">
        <v>-2464548.39</v>
      </c>
      <c r="F290" s="209">
        <v>-1857044.37</v>
      </c>
      <c r="G290" s="209">
        <v>-1456892.96</v>
      </c>
      <c r="H290" s="209">
        <v>-1130514.8500000001</v>
      </c>
      <c r="I290" s="209">
        <v>-861362.69</v>
      </c>
      <c r="J290" s="209">
        <v>-542886.74</v>
      </c>
      <c r="K290" s="209">
        <v>-94090.61</v>
      </c>
      <c r="L290" s="209">
        <v>-3441075.86</v>
      </c>
      <c r="M290" s="209">
        <v>-2929436.16</v>
      </c>
      <c r="N290" s="209">
        <v>-2929436.16</v>
      </c>
      <c r="O290" s="209">
        <v>-2332331</v>
      </c>
      <c r="P290" s="209">
        <v>-1739952.45</v>
      </c>
      <c r="Q290" s="209">
        <v>-1119770.8500000001</v>
      </c>
      <c r="R290" s="209">
        <v>-775641.65</v>
      </c>
      <c r="S290" s="209">
        <v>-558025.61</v>
      </c>
      <c r="T290" s="209">
        <v>-407008.23</v>
      </c>
      <c r="U290" s="209">
        <v>-284448.84999999998</v>
      </c>
      <c r="V290" s="209">
        <v>-177015.18</v>
      </c>
      <c r="W290" s="209">
        <v>-61042.17</v>
      </c>
      <c r="X290" s="209">
        <v>158443.07999999999</v>
      </c>
      <c r="Y290" s="209">
        <v>-70030.509999999995</v>
      </c>
      <c r="Z290" s="209">
        <v>-26649.68</v>
      </c>
      <c r="AA290" s="178">
        <f t="shared" si="8"/>
        <v>-26649.68</v>
      </c>
    </row>
    <row r="291" spans="1:27" ht="15.75" thickBot="1" x14ac:dyDescent="0.3">
      <c r="A291" s="228" t="str">
        <f t="shared" si="9"/>
        <v>191412</v>
      </c>
      <c r="B291" s="189" t="s">
        <v>623</v>
      </c>
      <c r="C291" s="188" t="s">
        <v>624</v>
      </c>
      <c r="D291" s="210" t="s">
        <v>5</v>
      </c>
      <c r="E291" s="209">
        <v>0</v>
      </c>
      <c r="F291" s="209">
        <v>0</v>
      </c>
      <c r="G291" s="209">
        <v>0</v>
      </c>
      <c r="H291" s="209">
        <v>0</v>
      </c>
      <c r="I291" s="209">
        <v>0</v>
      </c>
      <c r="J291" s="209">
        <v>0</v>
      </c>
      <c r="K291" s="209">
        <v>0</v>
      </c>
      <c r="L291" s="209">
        <v>0</v>
      </c>
      <c r="M291" s="209">
        <v>0</v>
      </c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178">
        <f t="shared" si="8"/>
        <v>0</v>
      </c>
    </row>
    <row r="292" spans="1:27" ht="15.75" thickBot="1" x14ac:dyDescent="0.3">
      <c r="A292" s="228" t="str">
        <f t="shared" si="9"/>
        <v>191417</v>
      </c>
      <c r="B292" s="189" t="s">
        <v>626</v>
      </c>
      <c r="C292" s="188" t="s">
        <v>627</v>
      </c>
      <c r="D292" s="210" t="s">
        <v>5</v>
      </c>
      <c r="E292" s="208">
        <v>153958.32</v>
      </c>
      <c r="F292" s="208">
        <v>163424.29999999999</v>
      </c>
      <c r="G292" s="208">
        <v>174675.71</v>
      </c>
      <c r="H292" s="208">
        <v>186118.06</v>
      </c>
      <c r="I292" s="208">
        <v>197654.48</v>
      </c>
      <c r="J292" s="208">
        <v>209328.97</v>
      </c>
      <c r="K292" s="208">
        <v>222313.62</v>
      </c>
      <c r="L292" s="208">
        <v>56984.78</v>
      </c>
      <c r="M292" s="208">
        <v>61988.09</v>
      </c>
      <c r="N292" s="208">
        <v>61988.09</v>
      </c>
      <c r="O292" s="208">
        <v>68905.42</v>
      </c>
      <c r="P292" s="208">
        <v>77512.98</v>
      </c>
      <c r="Q292" s="208">
        <v>83724.479999999996</v>
      </c>
      <c r="R292" s="208">
        <v>89655.25</v>
      </c>
      <c r="S292" s="208">
        <v>99143.44</v>
      </c>
      <c r="T292" s="208">
        <v>109160.74</v>
      </c>
      <c r="U292" s="208">
        <v>120005.91</v>
      </c>
      <c r="V292" s="208">
        <v>133614.57</v>
      </c>
      <c r="W292" s="208">
        <v>143369.9</v>
      </c>
      <c r="X292" s="208">
        <v>153355.66</v>
      </c>
      <c r="Y292" s="208">
        <v>52879.56</v>
      </c>
      <c r="Z292" s="208">
        <v>59236.79</v>
      </c>
      <c r="AA292" s="178">
        <f t="shared" si="8"/>
        <v>59236.79</v>
      </c>
    </row>
    <row r="293" spans="1:27" ht="15.75" thickBot="1" x14ac:dyDescent="0.3">
      <c r="A293" s="228" t="str">
        <f t="shared" si="9"/>
        <v>191420</v>
      </c>
      <c r="B293" s="189" t="s">
        <v>629</v>
      </c>
      <c r="C293" s="188" t="s">
        <v>630</v>
      </c>
      <c r="D293" s="210" t="s">
        <v>5</v>
      </c>
      <c r="E293" s="209">
        <v>-1368075.88</v>
      </c>
      <c r="F293" s="209">
        <v>-1571428.74</v>
      </c>
      <c r="G293" s="209">
        <v>-1759495.18</v>
      </c>
      <c r="H293" s="209">
        <v>-1905335.81</v>
      </c>
      <c r="I293" s="209">
        <v>-1975719.63</v>
      </c>
      <c r="J293" s="209">
        <v>-2120508.5299999998</v>
      </c>
      <c r="K293" s="209">
        <v>-2300814.66</v>
      </c>
      <c r="L293" s="209">
        <v>642204.54</v>
      </c>
      <c r="M293" s="209">
        <v>1347672.01</v>
      </c>
      <c r="N293" s="209">
        <v>1347672.01</v>
      </c>
      <c r="O293" s="209">
        <v>1738374.14</v>
      </c>
      <c r="P293" s="209">
        <v>2965390.69</v>
      </c>
      <c r="Q293" s="209">
        <v>3540634.99</v>
      </c>
      <c r="R293" s="209">
        <v>3303883.9</v>
      </c>
      <c r="S293" s="209">
        <v>3084524.04</v>
      </c>
      <c r="T293" s="209">
        <v>2898858.22</v>
      </c>
      <c r="U293" s="209">
        <v>2796244.71</v>
      </c>
      <c r="V293" s="209">
        <v>2704362.08</v>
      </c>
      <c r="W293" s="209">
        <v>2487623.75</v>
      </c>
      <c r="X293" s="209">
        <v>2334408.94</v>
      </c>
      <c r="Y293" s="209">
        <v>89271.45</v>
      </c>
      <c r="Z293" s="209">
        <v>819802.31</v>
      </c>
      <c r="AA293" s="178">
        <f t="shared" si="8"/>
        <v>819802.31</v>
      </c>
    </row>
    <row r="294" spans="1:27" ht="15.75" thickBot="1" x14ac:dyDescent="0.3">
      <c r="A294" s="228" t="str">
        <f t="shared" si="9"/>
        <v>191421</v>
      </c>
      <c r="B294" s="189" t="s">
        <v>632</v>
      </c>
      <c r="C294" s="188" t="s">
        <v>633</v>
      </c>
      <c r="D294" s="210" t="s">
        <v>5</v>
      </c>
      <c r="E294" s="208">
        <v>-28943.24</v>
      </c>
      <c r="F294" s="208">
        <v>-12663.29</v>
      </c>
      <c r="G294" s="208">
        <v>-1435</v>
      </c>
      <c r="H294" s="208">
        <v>7965.08</v>
      </c>
      <c r="I294" s="208">
        <v>15947.35</v>
      </c>
      <c r="J294" s="208">
        <v>24854.73</v>
      </c>
      <c r="K294" s="208">
        <v>37514.43</v>
      </c>
      <c r="L294" s="208">
        <v>-1888247.43</v>
      </c>
      <c r="M294" s="208">
        <v>-1623755.78</v>
      </c>
      <c r="N294" s="208">
        <v>-1623755.78</v>
      </c>
      <c r="O294" s="208">
        <v>-1314330.67</v>
      </c>
      <c r="P294" s="208">
        <v>-1007770.35</v>
      </c>
      <c r="Q294" s="208">
        <v>-674365.24</v>
      </c>
      <c r="R294" s="208">
        <v>-511095.07</v>
      </c>
      <c r="S294" s="208">
        <v>-398207.53</v>
      </c>
      <c r="T294" s="208">
        <v>-322298.51</v>
      </c>
      <c r="U294" s="208">
        <v>-256105.06</v>
      </c>
      <c r="V294" s="208">
        <v>-201209.83</v>
      </c>
      <c r="W294" s="208">
        <v>-144158.47</v>
      </c>
      <c r="X294" s="208">
        <v>-33096.559999999998</v>
      </c>
      <c r="Y294" s="208">
        <v>2719101.63</v>
      </c>
      <c r="Z294" s="208">
        <v>2338349.8199999998</v>
      </c>
      <c r="AA294" s="178">
        <f t="shared" si="8"/>
        <v>2338349.8199999998</v>
      </c>
    </row>
    <row r="295" spans="1:27" ht="15.75" thickBot="1" x14ac:dyDescent="0.3">
      <c r="A295" s="228" t="str">
        <f t="shared" si="9"/>
        <v>191430</v>
      </c>
      <c r="B295" s="189" t="s">
        <v>635</v>
      </c>
      <c r="C295" s="188" t="s">
        <v>636</v>
      </c>
      <c r="D295" s="210" t="s">
        <v>5</v>
      </c>
      <c r="E295" s="209">
        <v>-2095115.21</v>
      </c>
      <c r="F295" s="209">
        <v>-1698814.33</v>
      </c>
      <c r="G295" s="209">
        <v>-1379801.19</v>
      </c>
      <c r="H295" s="209">
        <v>-968118.96</v>
      </c>
      <c r="I295" s="209">
        <v>-518422.77</v>
      </c>
      <c r="J295" s="209">
        <v>-163015.10999999999</v>
      </c>
      <c r="K295" s="209">
        <v>-10513.94</v>
      </c>
      <c r="L295" s="209">
        <v>290183.82</v>
      </c>
      <c r="M295" s="209">
        <v>-245058.28</v>
      </c>
      <c r="N295" s="209">
        <v>-245058.28</v>
      </c>
      <c r="O295" s="209">
        <v>-820449.47</v>
      </c>
      <c r="P295" s="209">
        <v>-1580630.86</v>
      </c>
      <c r="Q295" s="209">
        <v>-1920188.88</v>
      </c>
      <c r="R295" s="209">
        <v>-1820659.9</v>
      </c>
      <c r="S295" s="209">
        <v>-1498229.3</v>
      </c>
      <c r="T295" s="209">
        <v>-1110235.52</v>
      </c>
      <c r="U295" s="209">
        <v>-650583.1</v>
      </c>
      <c r="V295" s="209">
        <v>-208978.7</v>
      </c>
      <c r="W295" s="209">
        <v>160662.81</v>
      </c>
      <c r="X295" s="209">
        <v>82747.42</v>
      </c>
      <c r="Y295" s="209">
        <v>8921.58</v>
      </c>
      <c r="Z295" s="209">
        <v>-497807.68</v>
      </c>
      <c r="AA295" s="178">
        <f t="shared" si="8"/>
        <v>-497807.68</v>
      </c>
    </row>
    <row r="296" spans="1:27" ht="15.75" thickBot="1" x14ac:dyDescent="0.3">
      <c r="A296" s="228" t="str">
        <f t="shared" si="9"/>
        <v>191431</v>
      </c>
      <c r="B296" s="189" t="s">
        <v>638</v>
      </c>
      <c r="C296" s="188" t="s">
        <v>639</v>
      </c>
      <c r="D296" s="210" t="s">
        <v>5</v>
      </c>
      <c r="E296" s="208">
        <v>-1056146.6200000001</v>
      </c>
      <c r="F296" s="208">
        <v>-913678.41</v>
      </c>
      <c r="G296" s="208">
        <v>-816976.76</v>
      </c>
      <c r="H296" s="208">
        <v>-736717.83</v>
      </c>
      <c r="I296" s="208">
        <v>-669460.94999999995</v>
      </c>
      <c r="J296" s="208">
        <v>-593975.53</v>
      </c>
      <c r="K296" s="208">
        <v>-484950.18</v>
      </c>
      <c r="L296" s="208">
        <v>-837729.26</v>
      </c>
      <c r="M296" s="208">
        <v>-565465.62</v>
      </c>
      <c r="N296" s="208">
        <v>-565465.62</v>
      </c>
      <c r="O296" s="208">
        <v>-247245.48</v>
      </c>
      <c r="P296" s="208">
        <v>68425.59</v>
      </c>
      <c r="Q296" s="208">
        <v>-1476528.99</v>
      </c>
      <c r="R296" s="208">
        <v>-1315071.49</v>
      </c>
      <c r="S296" s="208">
        <v>-1204974.92</v>
      </c>
      <c r="T296" s="208">
        <v>-1132487.8999999999</v>
      </c>
      <c r="U296" s="208">
        <v>-1069994.03</v>
      </c>
      <c r="V296" s="208">
        <v>-1019093.47</v>
      </c>
      <c r="W296" s="208">
        <v>-965969.96</v>
      </c>
      <c r="X296" s="208">
        <v>-858143.41</v>
      </c>
      <c r="Y296" s="208">
        <v>-865620.52</v>
      </c>
      <c r="Z296" s="208">
        <v>-549539.49</v>
      </c>
      <c r="AA296" s="178">
        <f t="shared" si="8"/>
        <v>-549539.49</v>
      </c>
    </row>
    <row r="297" spans="1:27" ht="15.75" thickBot="1" x14ac:dyDescent="0.3">
      <c r="A297" s="228" t="str">
        <f t="shared" si="9"/>
        <v>191450</v>
      </c>
      <c r="B297" s="189" t="s">
        <v>641</v>
      </c>
      <c r="C297" s="188" t="s">
        <v>642</v>
      </c>
      <c r="D297" s="210" t="s">
        <v>5</v>
      </c>
      <c r="E297" s="209">
        <v>-4379496.97</v>
      </c>
      <c r="F297" s="209">
        <v>-3637710.53</v>
      </c>
      <c r="G297" s="209">
        <v>-3579627.92</v>
      </c>
      <c r="H297" s="209">
        <v>-3575910.83</v>
      </c>
      <c r="I297" s="209">
        <v>-3342676.05</v>
      </c>
      <c r="J297" s="209">
        <v>-3552008.87</v>
      </c>
      <c r="K297" s="209">
        <v>-3453979.11</v>
      </c>
      <c r="L297" s="209">
        <v>763815.62</v>
      </c>
      <c r="M297" s="209">
        <v>1454077.9</v>
      </c>
      <c r="N297" s="209">
        <v>1454077.9</v>
      </c>
      <c r="O297" s="209">
        <v>1939319.74</v>
      </c>
      <c r="P297" s="209">
        <v>-790005.91</v>
      </c>
      <c r="Q297" s="209">
        <v>-1722724.43</v>
      </c>
      <c r="R297" s="209">
        <v>-974683.14</v>
      </c>
      <c r="S297" s="209">
        <v>-351141.37</v>
      </c>
      <c r="T297" s="209">
        <v>-18683.03</v>
      </c>
      <c r="U297" s="209">
        <v>65153.89</v>
      </c>
      <c r="V297" s="209">
        <v>-42737.14</v>
      </c>
      <c r="W297" s="209">
        <v>-603481.14</v>
      </c>
      <c r="X297" s="209">
        <v>-2468322.2999999998</v>
      </c>
      <c r="Y297" s="209">
        <v>-2799335.57</v>
      </c>
      <c r="Z297" s="209">
        <v>-1980675.41</v>
      </c>
      <c r="AA297" s="178">
        <f t="shared" si="8"/>
        <v>-1980675.41</v>
      </c>
    </row>
    <row r="298" spans="1:27" ht="15.75" thickBot="1" x14ac:dyDescent="0.3">
      <c r="A298" s="228" t="str">
        <f t="shared" si="9"/>
        <v>191451</v>
      </c>
      <c r="B298" s="189" t="s">
        <v>644</v>
      </c>
      <c r="C298" s="188" t="s">
        <v>645</v>
      </c>
      <c r="D298" s="210" t="s">
        <v>5</v>
      </c>
      <c r="E298" s="208">
        <v>240923</v>
      </c>
      <c r="F298" s="208">
        <v>146687</v>
      </c>
      <c r="G298" s="208">
        <v>126007</v>
      </c>
      <c r="H298" s="208">
        <v>122124</v>
      </c>
      <c r="I298" s="208">
        <v>164408</v>
      </c>
      <c r="J298" s="208">
        <v>183141</v>
      </c>
      <c r="K298" s="208">
        <v>0</v>
      </c>
      <c r="L298" s="208">
        <v>-17962</v>
      </c>
      <c r="M298" s="208">
        <v>180739</v>
      </c>
      <c r="N298" s="208">
        <v>180739</v>
      </c>
      <c r="O298" s="208">
        <v>411570</v>
      </c>
      <c r="P298" s="208">
        <v>754743</v>
      </c>
      <c r="Q298" s="208">
        <v>761368</v>
      </c>
      <c r="R298" s="208">
        <v>395343</v>
      </c>
      <c r="S298" s="208">
        <v>201907</v>
      </c>
      <c r="T298" s="208">
        <v>152176</v>
      </c>
      <c r="U298" s="208">
        <v>178798</v>
      </c>
      <c r="V298" s="208">
        <v>236501</v>
      </c>
      <c r="W298" s="208">
        <v>235360</v>
      </c>
      <c r="X298" s="208">
        <v>0</v>
      </c>
      <c r="Y298" s="208">
        <v>-36369</v>
      </c>
      <c r="Z298" s="208">
        <v>68907</v>
      </c>
      <c r="AA298" s="178">
        <f t="shared" si="8"/>
        <v>68907</v>
      </c>
    </row>
    <row r="299" spans="1:27" ht="15.75" thickBot="1" x14ac:dyDescent="0.3">
      <c r="A299" s="228" t="str">
        <f t="shared" si="9"/>
        <v>191452</v>
      </c>
      <c r="B299" s="189" t="s">
        <v>1638</v>
      </c>
      <c r="C299" s="188" t="s">
        <v>1639</v>
      </c>
      <c r="D299" s="210" t="s">
        <v>5</v>
      </c>
      <c r="E299" s="209">
        <v>0</v>
      </c>
      <c r="F299" s="209">
        <v>0</v>
      </c>
      <c r="G299" s="209">
        <v>0</v>
      </c>
      <c r="H299" s="209">
        <v>0</v>
      </c>
      <c r="I299" s="209">
        <v>0</v>
      </c>
      <c r="J299" s="209">
        <v>0</v>
      </c>
      <c r="K299" s="209">
        <v>0</v>
      </c>
      <c r="L299" s="209">
        <v>-919.34</v>
      </c>
      <c r="M299" s="209">
        <v>-919.34</v>
      </c>
      <c r="N299" s="209">
        <v>-919.34</v>
      </c>
      <c r="O299" s="209">
        <v>-3651.18</v>
      </c>
      <c r="P299" s="209">
        <v>0</v>
      </c>
      <c r="Q299" s="209">
        <v>0</v>
      </c>
      <c r="R299" s="209">
        <v>0</v>
      </c>
      <c r="S299" s="209">
        <v>0</v>
      </c>
      <c r="T299" s="209">
        <v>0</v>
      </c>
      <c r="U299" s="209">
        <v>-803.87</v>
      </c>
      <c r="V299" s="209">
        <v>0</v>
      </c>
      <c r="W299" s="209">
        <v>0</v>
      </c>
      <c r="X299" s="209">
        <v>0</v>
      </c>
      <c r="Y299" s="209">
        <v>0</v>
      </c>
      <c r="Z299" s="209">
        <v>0</v>
      </c>
      <c r="AA299" s="178">
        <f t="shared" si="8"/>
        <v>0</v>
      </c>
    </row>
    <row r="300" spans="1:27" ht="15.75" thickBot="1" x14ac:dyDescent="0.3">
      <c r="A300" s="228" t="str">
        <f t="shared" si="9"/>
        <v>500148</v>
      </c>
      <c r="B300" s="240" t="s">
        <v>1826</v>
      </c>
      <c r="C300" s="245">
        <v>500148</v>
      </c>
      <c r="D300" s="31"/>
      <c r="E300" s="208">
        <v>78671881.390000001</v>
      </c>
      <c r="F300" s="208">
        <v>82772922.450000003</v>
      </c>
      <c r="G300" s="208">
        <v>84330801.390000001</v>
      </c>
      <c r="H300" s="208">
        <v>86110917.700000003</v>
      </c>
      <c r="I300" s="208">
        <v>90156234.439999998</v>
      </c>
      <c r="J300" s="208">
        <v>86114302.819999993</v>
      </c>
      <c r="K300" s="208">
        <v>96411423.659999996</v>
      </c>
      <c r="L300" s="208">
        <v>97030226.989999995</v>
      </c>
      <c r="M300" s="208">
        <v>85377055.969999999</v>
      </c>
      <c r="N300" s="208">
        <v>85377055.969999999</v>
      </c>
      <c r="O300" s="208">
        <v>88909950.719999999</v>
      </c>
      <c r="P300" s="208">
        <v>86574923.930000007</v>
      </c>
      <c r="Q300" s="208">
        <v>38345016.289999999</v>
      </c>
      <c r="R300" s="208">
        <v>52648653.960000001</v>
      </c>
      <c r="S300" s="208">
        <v>55717398.340000004</v>
      </c>
      <c r="T300" s="208">
        <v>28330970.190000001</v>
      </c>
      <c r="U300" s="208">
        <v>56517881.75</v>
      </c>
      <c r="V300" s="208">
        <v>55640074.229999997</v>
      </c>
      <c r="W300" s="208">
        <v>25661272.699999999</v>
      </c>
      <c r="X300" s="208">
        <v>49665066.340000004</v>
      </c>
      <c r="Y300" s="208">
        <v>45167418.979999997</v>
      </c>
      <c r="Z300" s="208">
        <v>30281518.23</v>
      </c>
      <c r="AA300" s="178">
        <f t="shared" si="8"/>
        <v>30281518.23</v>
      </c>
    </row>
    <row r="301" spans="1:27" ht="15.75" thickBot="1" x14ac:dyDescent="0.3">
      <c r="A301" s="228" t="str">
        <f t="shared" si="9"/>
        <v>186203</v>
      </c>
      <c r="B301" s="189" t="s">
        <v>647</v>
      </c>
      <c r="C301" s="188" t="s">
        <v>648</v>
      </c>
      <c r="D301" s="210" t="s">
        <v>5</v>
      </c>
      <c r="E301" s="209">
        <v>-43412</v>
      </c>
      <c r="F301" s="209">
        <v>-68104</v>
      </c>
      <c r="G301" s="209">
        <v>-72327</v>
      </c>
      <c r="H301" s="209">
        <v>-67651</v>
      </c>
      <c r="I301" s="209">
        <v>-73279</v>
      </c>
      <c r="J301" s="209">
        <v>-73807</v>
      </c>
      <c r="K301" s="209">
        <v>-66552</v>
      </c>
      <c r="L301" s="209">
        <v>99335</v>
      </c>
      <c r="M301" s="209">
        <v>128377</v>
      </c>
      <c r="N301" s="209">
        <v>128377</v>
      </c>
      <c r="O301" s="209">
        <v>123195</v>
      </c>
      <c r="P301" s="209">
        <v>157870</v>
      </c>
      <c r="Q301" s="209">
        <v>40236</v>
      </c>
      <c r="R301" s="209">
        <v>5892</v>
      </c>
      <c r="S301" s="209">
        <v>-57606</v>
      </c>
      <c r="T301" s="209">
        <v>-62828</v>
      </c>
      <c r="U301" s="209">
        <v>-57353</v>
      </c>
      <c r="V301" s="209">
        <v>-67627</v>
      </c>
      <c r="W301" s="209">
        <v>-69080</v>
      </c>
      <c r="X301" s="209">
        <v>63817</v>
      </c>
      <c r="Y301" s="209">
        <v>-1920201</v>
      </c>
      <c r="Z301" s="209">
        <v>-1928151</v>
      </c>
      <c r="AA301" s="178">
        <f t="shared" si="8"/>
        <v>-1928151</v>
      </c>
    </row>
    <row r="302" spans="1:27" ht="15.75" thickBot="1" x14ac:dyDescent="0.3">
      <c r="A302" s="228" t="str">
        <f t="shared" si="9"/>
        <v>186221</v>
      </c>
      <c r="B302" s="189" t="s">
        <v>650</v>
      </c>
      <c r="C302" s="188" t="s">
        <v>651</v>
      </c>
      <c r="D302" s="210" t="s">
        <v>5</v>
      </c>
      <c r="E302" s="209">
        <v>0</v>
      </c>
      <c r="F302" s="209">
        <v>0</v>
      </c>
      <c r="G302" s="209">
        <v>0</v>
      </c>
      <c r="H302" s="209">
        <v>0</v>
      </c>
      <c r="I302" s="209">
        <v>0</v>
      </c>
      <c r="J302" s="209">
        <v>0</v>
      </c>
      <c r="K302" s="209">
        <v>0</v>
      </c>
      <c r="L302" s="209">
        <v>0</v>
      </c>
      <c r="M302" s="209">
        <v>0</v>
      </c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178">
        <f t="shared" si="8"/>
        <v>0</v>
      </c>
    </row>
    <row r="303" spans="1:27" ht="15.75" thickBot="1" x14ac:dyDescent="0.3">
      <c r="A303" s="228" t="str">
        <f t="shared" si="9"/>
        <v>186231</v>
      </c>
      <c r="B303" s="189" t="s">
        <v>653</v>
      </c>
      <c r="C303" s="188" t="s">
        <v>654</v>
      </c>
      <c r="D303" s="210" t="s">
        <v>5</v>
      </c>
      <c r="E303" s="208">
        <v>-52911.22</v>
      </c>
      <c r="F303" s="208">
        <v>-52911.22</v>
      </c>
      <c r="G303" s="208">
        <v>-52911.22</v>
      </c>
      <c r="H303" s="208">
        <v>-52911.22</v>
      </c>
      <c r="I303" s="208">
        <v>-52911.22</v>
      </c>
      <c r="J303" s="208">
        <v>-52911.22</v>
      </c>
      <c r="K303" s="208">
        <v>-53498.85</v>
      </c>
      <c r="L303" s="208">
        <v>-978.64</v>
      </c>
      <c r="M303" s="208">
        <v>-2077.4899999999998</v>
      </c>
      <c r="N303" s="208">
        <v>-2077.4899999999998</v>
      </c>
      <c r="O303" s="208">
        <v>-3434.2</v>
      </c>
      <c r="P303" s="208">
        <v>-6010.43</v>
      </c>
      <c r="Q303" s="208">
        <v>-6010.43</v>
      </c>
      <c r="R303" s="208">
        <v>-6010.43</v>
      </c>
      <c r="S303" s="208">
        <v>-6010.43</v>
      </c>
      <c r="T303" s="208">
        <v>-6010.43</v>
      </c>
      <c r="U303" s="208">
        <v>-6717.87</v>
      </c>
      <c r="V303" s="208">
        <v>-8136.43</v>
      </c>
      <c r="W303" s="208">
        <v>-9596.65</v>
      </c>
      <c r="X303" s="208">
        <v>-12475.77</v>
      </c>
      <c r="Y303" s="208">
        <v>-4306.68</v>
      </c>
      <c r="Z303" s="208">
        <v>-8758.7000000000007</v>
      </c>
      <c r="AA303" s="178">
        <f t="shared" si="8"/>
        <v>-8758.7000000000007</v>
      </c>
    </row>
    <row r="304" spans="1:27" ht="15.75" thickBot="1" x14ac:dyDescent="0.3">
      <c r="A304" s="228" t="str">
        <f t="shared" si="9"/>
        <v>186232</v>
      </c>
      <c r="B304" s="189" t="s">
        <v>656</v>
      </c>
      <c r="C304" s="188" t="s">
        <v>657</v>
      </c>
      <c r="D304" s="210" t="s">
        <v>5</v>
      </c>
      <c r="E304" s="209">
        <v>6217533.1799999997</v>
      </c>
      <c r="F304" s="209">
        <v>6217533.1799999997</v>
      </c>
      <c r="G304" s="209">
        <v>6217533.1799999997</v>
      </c>
      <c r="H304" s="209">
        <v>6217533.1799999997</v>
      </c>
      <c r="I304" s="209">
        <v>6217533.1799999997</v>
      </c>
      <c r="J304" s="209">
        <v>6217533.1799999997</v>
      </c>
      <c r="K304" s="209">
        <v>6739242.4900000002</v>
      </c>
      <c r="L304" s="209">
        <v>524890.43000000005</v>
      </c>
      <c r="M304" s="209">
        <v>840069.2</v>
      </c>
      <c r="N304" s="209">
        <v>840069.2</v>
      </c>
      <c r="O304" s="209">
        <v>845191.52</v>
      </c>
      <c r="P304" s="209">
        <v>2354918.2000000002</v>
      </c>
      <c r="Q304" s="209">
        <v>2354918.2000000002</v>
      </c>
      <c r="R304" s="209">
        <v>2354918.2000000002</v>
      </c>
      <c r="S304" s="209">
        <v>2354918.2000000002</v>
      </c>
      <c r="T304" s="209">
        <v>2354918.2000000002</v>
      </c>
      <c r="U304" s="209">
        <v>3126922.69</v>
      </c>
      <c r="V304" s="209">
        <v>3131629.99</v>
      </c>
      <c r="W304" s="209">
        <v>3136365.99</v>
      </c>
      <c r="X304" s="209">
        <v>4645703.99</v>
      </c>
      <c r="Y304" s="209">
        <v>2304753.86</v>
      </c>
      <c r="Z304" s="209">
        <v>2318807.1</v>
      </c>
      <c r="AA304" s="178">
        <f t="shared" si="8"/>
        <v>2318807.1</v>
      </c>
    </row>
    <row r="305" spans="1:27" ht="15.75" thickBot="1" x14ac:dyDescent="0.3">
      <c r="A305" s="228" t="str">
        <f t="shared" si="9"/>
        <v>186233</v>
      </c>
      <c r="B305" s="189" t="s">
        <v>659</v>
      </c>
      <c r="C305" s="188" t="s">
        <v>660</v>
      </c>
      <c r="D305" s="210" t="s">
        <v>5</v>
      </c>
      <c r="E305" s="208">
        <v>1271524.95</v>
      </c>
      <c r="F305" s="208">
        <v>976431.35</v>
      </c>
      <c r="G305" s="208">
        <v>718254.73</v>
      </c>
      <c r="H305" s="208">
        <v>484693.48</v>
      </c>
      <c r="I305" s="208">
        <v>270240.26</v>
      </c>
      <c r="J305" s="208">
        <v>18737.21</v>
      </c>
      <c r="K305" s="208">
        <v>-279609.11</v>
      </c>
      <c r="L305" s="208">
        <v>5530130.0800000001</v>
      </c>
      <c r="M305" s="208">
        <v>4943588.67</v>
      </c>
      <c r="N305" s="208">
        <v>4943588.67</v>
      </c>
      <c r="O305" s="208">
        <v>4298503.25</v>
      </c>
      <c r="P305" s="208">
        <v>3679978.46</v>
      </c>
      <c r="Q305" s="208">
        <v>3035674.15</v>
      </c>
      <c r="R305" s="208">
        <v>2501922.12</v>
      </c>
      <c r="S305" s="208">
        <v>2069899.58</v>
      </c>
      <c r="T305" s="208">
        <v>1713275.77</v>
      </c>
      <c r="U305" s="208">
        <v>1370523.55</v>
      </c>
      <c r="V305" s="208">
        <v>1026419.39</v>
      </c>
      <c r="W305" s="208">
        <v>652401.53</v>
      </c>
      <c r="X305" s="208">
        <v>155602.64000000001</v>
      </c>
      <c r="Y305" s="208">
        <v>2138896.19</v>
      </c>
      <c r="Z305" s="208">
        <v>1843555.35</v>
      </c>
      <c r="AA305" s="178">
        <f t="shared" si="8"/>
        <v>1843555.35</v>
      </c>
    </row>
    <row r="306" spans="1:27" ht="15.75" thickBot="1" x14ac:dyDescent="0.3">
      <c r="A306" s="228" t="str">
        <f t="shared" si="9"/>
        <v>186234</v>
      </c>
      <c r="B306" s="189" t="s">
        <v>662</v>
      </c>
      <c r="C306" s="188" t="s">
        <v>663</v>
      </c>
      <c r="D306" s="210" t="s">
        <v>5</v>
      </c>
      <c r="E306" s="209">
        <v>284540.82</v>
      </c>
      <c r="F306" s="209">
        <v>316097.31</v>
      </c>
      <c r="G306" s="209">
        <v>340768.87</v>
      </c>
      <c r="H306" s="209">
        <v>341168.34</v>
      </c>
      <c r="I306" s="209">
        <v>361863.64</v>
      </c>
      <c r="J306" s="209">
        <v>362887.78</v>
      </c>
      <c r="K306" s="209">
        <v>367263.81</v>
      </c>
      <c r="L306" s="209">
        <v>20425.490000000002</v>
      </c>
      <c r="M306" s="209">
        <v>63310.77</v>
      </c>
      <c r="N306" s="209">
        <v>63310.77</v>
      </c>
      <c r="O306" s="209">
        <v>101820.17</v>
      </c>
      <c r="P306" s="209">
        <v>133581.17000000001</v>
      </c>
      <c r="Q306" s="209">
        <v>159026.82999999999</v>
      </c>
      <c r="R306" s="209">
        <v>202974.34</v>
      </c>
      <c r="S306" s="209">
        <v>224053.71</v>
      </c>
      <c r="T306" s="209">
        <v>242293.4</v>
      </c>
      <c r="U306" s="209">
        <v>263654.32</v>
      </c>
      <c r="V306" s="209">
        <v>268370.18</v>
      </c>
      <c r="W306" s="209">
        <v>268909.27</v>
      </c>
      <c r="X306" s="209">
        <v>274111.65000000002</v>
      </c>
      <c r="Y306" s="209">
        <v>31118.62</v>
      </c>
      <c r="Z306" s="209">
        <v>77260.86</v>
      </c>
      <c r="AA306" s="178">
        <f t="shared" si="8"/>
        <v>77260.86</v>
      </c>
    </row>
    <row r="307" spans="1:27" ht="15.75" thickBot="1" x14ac:dyDescent="0.3">
      <c r="A307" s="228" t="str">
        <f t="shared" si="9"/>
        <v>186235</v>
      </c>
      <c r="B307" s="189" t="s">
        <v>665</v>
      </c>
      <c r="C307" s="188" t="s">
        <v>666</v>
      </c>
      <c r="D307" s="210" t="s">
        <v>5</v>
      </c>
      <c r="E307" s="208">
        <v>52605.62</v>
      </c>
      <c r="F307" s="208">
        <v>36774.21</v>
      </c>
      <c r="G307" s="208">
        <v>26057.41</v>
      </c>
      <c r="H307" s="208">
        <v>17115.3</v>
      </c>
      <c r="I307" s="208">
        <v>9647.0400000000009</v>
      </c>
      <c r="J307" s="208">
        <v>1316.03</v>
      </c>
      <c r="K307" s="208">
        <v>-10842.03</v>
      </c>
      <c r="L307" s="208">
        <v>332180.34000000003</v>
      </c>
      <c r="M307" s="208">
        <v>284730.43</v>
      </c>
      <c r="N307" s="208">
        <v>284730.43</v>
      </c>
      <c r="O307" s="208">
        <v>229189.38</v>
      </c>
      <c r="P307" s="208">
        <v>174089.53</v>
      </c>
      <c r="Q307" s="208">
        <v>114252.72</v>
      </c>
      <c r="R307" s="208">
        <v>85353.24</v>
      </c>
      <c r="S307" s="208">
        <v>65590.350000000006</v>
      </c>
      <c r="T307" s="208">
        <v>52509.8</v>
      </c>
      <c r="U307" s="208">
        <v>41219.82</v>
      </c>
      <c r="V307" s="208">
        <v>31995.01</v>
      </c>
      <c r="W307" s="208">
        <v>22245.42</v>
      </c>
      <c r="X307" s="208">
        <v>2842.29</v>
      </c>
      <c r="Y307" s="208">
        <v>242910.43</v>
      </c>
      <c r="Z307" s="208">
        <v>204623.71</v>
      </c>
      <c r="AA307" s="178">
        <f t="shared" si="8"/>
        <v>204623.71</v>
      </c>
    </row>
    <row r="308" spans="1:27" ht="15.75" thickBot="1" x14ac:dyDescent="0.3">
      <c r="A308" s="228" t="str">
        <f t="shared" si="9"/>
        <v>186236</v>
      </c>
      <c r="B308" s="189" t="s">
        <v>668</v>
      </c>
      <c r="C308" s="188" t="s">
        <v>669</v>
      </c>
      <c r="D308" s="210" t="s">
        <v>5</v>
      </c>
      <c r="E308" s="209">
        <v>247102.16</v>
      </c>
      <c r="F308" s="209">
        <v>248703.79</v>
      </c>
      <c r="G308" s="209">
        <v>250315.81</v>
      </c>
      <c r="H308" s="209">
        <v>251938.27</v>
      </c>
      <c r="I308" s="209">
        <v>253571.25</v>
      </c>
      <c r="J308" s="209">
        <v>255214.81</v>
      </c>
      <c r="K308" s="209">
        <v>256869.03</v>
      </c>
      <c r="L308" s="209">
        <v>0</v>
      </c>
      <c r="M308" s="209">
        <v>0</v>
      </c>
      <c r="N308" s="209">
        <v>0</v>
      </c>
      <c r="O308" s="209">
        <v>0</v>
      </c>
      <c r="P308" s="209">
        <v>0</v>
      </c>
      <c r="Q308" s="209">
        <v>0</v>
      </c>
      <c r="R308" s="209">
        <v>137736.74</v>
      </c>
      <c r="S308" s="209">
        <v>138576.59</v>
      </c>
      <c r="T308" s="209">
        <v>139421.56</v>
      </c>
      <c r="U308" s="209">
        <v>140271.67999999999</v>
      </c>
      <c r="V308" s="209">
        <v>141126.99</v>
      </c>
      <c r="W308" s="209">
        <v>141987.51</v>
      </c>
      <c r="X308" s="209">
        <v>142853.28</v>
      </c>
      <c r="Y308" s="209">
        <v>0</v>
      </c>
      <c r="Z308" s="209">
        <v>0</v>
      </c>
      <c r="AA308" s="178">
        <f t="shared" si="8"/>
        <v>0</v>
      </c>
    </row>
    <row r="309" spans="1:27" ht="15.75" thickBot="1" x14ac:dyDescent="0.3">
      <c r="A309" s="228" t="str">
        <f t="shared" si="9"/>
        <v>186237</v>
      </c>
      <c r="B309" s="189" t="s">
        <v>671</v>
      </c>
      <c r="C309" s="188" t="s">
        <v>672</v>
      </c>
      <c r="D309" s="210" t="s">
        <v>5</v>
      </c>
      <c r="E309" s="208">
        <v>58591.37</v>
      </c>
      <c r="F309" s="208">
        <v>41009.980000000003</v>
      </c>
      <c r="G309" s="208">
        <v>29330.49</v>
      </c>
      <c r="H309" s="208">
        <v>19819.55</v>
      </c>
      <c r="I309" s="208">
        <v>11808.09</v>
      </c>
      <c r="J309" s="208">
        <v>2525.14</v>
      </c>
      <c r="K309" s="208">
        <v>-10564.55</v>
      </c>
      <c r="L309" s="208">
        <v>226386.5</v>
      </c>
      <c r="M309" s="208">
        <v>193555.54</v>
      </c>
      <c r="N309" s="208">
        <v>193555.54</v>
      </c>
      <c r="O309" s="208">
        <v>155272.63</v>
      </c>
      <c r="P309" s="208">
        <v>117315.36</v>
      </c>
      <c r="Q309" s="208">
        <v>77854.7</v>
      </c>
      <c r="R309" s="208">
        <v>55762.41</v>
      </c>
      <c r="S309" s="208">
        <v>41720.46</v>
      </c>
      <c r="T309" s="208">
        <v>31941.46</v>
      </c>
      <c r="U309" s="208">
        <v>23943.02</v>
      </c>
      <c r="V309" s="208">
        <v>16950.45</v>
      </c>
      <c r="W309" s="208">
        <v>9479.67</v>
      </c>
      <c r="X309" s="208">
        <v>-4799.6000000000004</v>
      </c>
      <c r="Y309" s="208">
        <v>119295.43</v>
      </c>
      <c r="Z309" s="208">
        <v>99605.9</v>
      </c>
      <c r="AA309" s="178">
        <f t="shared" si="8"/>
        <v>99605.9</v>
      </c>
    </row>
    <row r="310" spans="1:27" ht="15.75" thickBot="1" x14ac:dyDescent="0.3">
      <c r="A310" s="228" t="str">
        <f t="shared" si="9"/>
        <v>186238</v>
      </c>
      <c r="B310" s="189" t="s">
        <v>674</v>
      </c>
      <c r="C310" s="188" t="s">
        <v>675</v>
      </c>
      <c r="D310" s="210" t="s">
        <v>5</v>
      </c>
      <c r="E310" s="209">
        <v>276058.21999999997</v>
      </c>
      <c r="F310" s="209">
        <v>377303.49</v>
      </c>
      <c r="G310" s="209">
        <v>379332.59</v>
      </c>
      <c r="H310" s="209">
        <v>380534.28</v>
      </c>
      <c r="I310" s="209">
        <v>381765.7</v>
      </c>
      <c r="J310" s="209">
        <v>383021.83</v>
      </c>
      <c r="K310" s="209">
        <v>384228.32</v>
      </c>
      <c r="L310" s="209">
        <v>-86.19</v>
      </c>
      <c r="M310" s="209">
        <v>64014.11</v>
      </c>
      <c r="N310" s="209">
        <v>64014.11</v>
      </c>
      <c r="O310" s="209">
        <v>269702.15999999997</v>
      </c>
      <c r="P310" s="209">
        <v>160287.22</v>
      </c>
      <c r="Q310" s="209">
        <v>-1024080.68</v>
      </c>
      <c r="R310" s="209">
        <v>-796316.47</v>
      </c>
      <c r="S310" s="209">
        <v>-532575.36</v>
      </c>
      <c r="T310" s="209">
        <v>-533648.31000000006</v>
      </c>
      <c r="U310" s="209">
        <v>-535691.01</v>
      </c>
      <c r="V310" s="209">
        <v>-537770.06999999995</v>
      </c>
      <c r="W310" s="209">
        <v>-539917.54</v>
      </c>
      <c r="X310" s="209">
        <v>-542075.18000000005</v>
      </c>
      <c r="Y310" s="209">
        <v>63.34</v>
      </c>
      <c r="Z310" s="209">
        <v>2461.4899999999998</v>
      </c>
      <c r="AA310" s="178">
        <f t="shared" si="8"/>
        <v>2461.4899999999998</v>
      </c>
    </row>
    <row r="311" spans="1:27" ht="15.75" thickBot="1" x14ac:dyDescent="0.3">
      <c r="A311" s="228" t="str">
        <f t="shared" si="9"/>
        <v>186239</v>
      </c>
      <c r="B311" s="189" t="s">
        <v>677</v>
      </c>
      <c r="C311" s="188" t="s">
        <v>678</v>
      </c>
      <c r="D311" s="210" t="s">
        <v>5</v>
      </c>
      <c r="E311" s="208">
        <v>-522723.55</v>
      </c>
      <c r="F311" s="208">
        <v>-361030.64</v>
      </c>
      <c r="G311" s="208">
        <v>-264840.27</v>
      </c>
      <c r="H311" s="208">
        <v>-192319.55</v>
      </c>
      <c r="I311" s="208">
        <v>-134877.23000000001</v>
      </c>
      <c r="J311" s="208">
        <v>-66287.63</v>
      </c>
      <c r="K311" s="208">
        <v>44488.49</v>
      </c>
      <c r="L311" s="208">
        <v>527368.03</v>
      </c>
      <c r="M311" s="208">
        <v>453624.32000000001</v>
      </c>
      <c r="N311" s="208">
        <v>453624.32000000001</v>
      </c>
      <c r="O311" s="208">
        <v>367477.48</v>
      </c>
      <c r="P311" s="208">
        <v>282014.03000000003</v>
      </c>
      <c r="Q311" s="208">
        <v>194073.51</v>
      </c>
      <c r="R311" s="208">
        <v>147657.43</v>
      </c>
      <c r="S311" s="208">
        <v>120361.52</v>
      </c>
      <c r="T311" s="208">
        <v>102985.74</v>
      </c>
      <c r="U311" s="208">
        <v>90134.28</v>
      </c>
      <c r="V311" s="208">
        <v>79711.94</v>
      </c>
      <c r="W311" s="208">
        <v>68413.09</v>
      </c>
      <c r="X311" s="208">
        <v>40684.370000000003</v>
      </c>
      <c r="Y311" s="208">
        <v>-512662.6</v>
      </c>
      <c r="Z311" s="208">
        <v>-436581.84</v>
      </c>
      <c r="AA311" s="178">
        <f t="shared" si="8"/>
        <v>-436581.84</v>
      </c>
    </row>
    <row r="312" spans="1:27" ht="15.75" thickBot="1" x14ac:dyDescent="0.3">
      <c r="A312" s="228" t="str">
        <f t="shared" si="9"/>
        <v>186244</v>
      </c>
      <c r="B312" s="189" t="s">
        <v>680</v>
      </c>
      <c r="C312" s="188" t="s">
        <v>681</v>
      </c>
      <c r="D312" s="210" t="s">
        <v>5</v>
      </c>
      <c r="E312" s="209">
        <v>417921.44</v>
      </c>
      <c r="F312" s="209">
        <v>565531.38</v>
      </c>
      <c r="G312" s="209">
        <v>567660.66</v>
      </c>
      <c r="H312" s="209">
        <v>569454.98</v>
      </c>
      <c r="I312" s="209">
        <v>571367.29</v>
      </c>
      <c r="J312" s="209">
        <v>573205.06999999995</v>
      </c>
      <c r="K312" s="209">
        <v>575083.18999999994</v>
      </c>
      <c r="L312" s="209">
        <v>-86.69</v>
      </c>
      <c r="M312" s="209">
        <v>98028.34</v>
      </c>
      <c r="N312" s="209">
        <v>98028.34</v>
      </c>
      <c r="O312" s="209">
        <v>389922.87</v>
      </c>
      <c r="P312" s="209">
        <v>242338.63</v>
      </c>
      <c r="Q312" s="209">
        <v>-619262.05000000005</v>
      </c>
      <c r="R312" s="209">
        <v>-365491.68</v>
      </c>
      <c r="S312" s="209">
        <v>-150436.63</v>
      </c>
      <c r="T312" s="209">
        <v>-150964.51999999999</v>
      </c>
      <c r="U312" s="209">
        <v>-151564.53</v>
      </c>
      <c r="V312" s="209">
        <v>-152261.26</v>
      </c>
      <c r="W312" s="209">
        <v>-152866.04999999999</v>
      </c>
      <c r="X312" s="209">
        <v>-153487.60999999999</v>
      </c>
      <c r="Y312" s="209">
        <v>-179.3</v>
      </c>
      <c r="Z312" s="209">
        <v>1417.21</v>
      </c>
      <c r="AA312" s="178">
        <f t="shared" si="8"/>
        <v>1417.21</v>
      </c>
    </row>
    <row r="313" spans="1:27" ht="15.75" thickBot="1" x14ac:dyDescent="0.3">
      <c r="A313" s="228" t="str">
        <f t="shared" si="9"/>
        <v>186245</v>
      </c>
      <c r="B313" s="189" t="s">
        <v>683</v>
      </c>
      <c r="C313" s="188" t="s">
        <v>684</v>
      </c>
      <c r="D313" s="210" t="s">
        <v>5</v>
      </c>
      <c r="E313" s="208">
        <v>-532664.19999999995</v>
      </c>
      <c r="F313" s="208">
        <v>-398173.29</v>
      </c>
      <c r="G313" s="208">
        <v>-304878.84000000003</v>
      </c>
      <c r="H313" s="208">
        <v>-225844.78</v>
      </c>
      <c r="I313" s="208">
        <v>-158051.69</v>
      </c>
      <c r="J313" s="208">
        <v>-82551.03</v>
      </c>
      <c r="K313" s="208">
        <v>13325.69</v>
      </c>
      <c r="L313" s="208">
        <v>662115.59</v>
      </c>
      <c r="M313" s="208">
        <v>577658.04</v>
      </c>
      <c r="N313" s="208">
        <v>577658.04</v>
      </c>
      <c r="O313" s="208">
        <v>476822.56</v>
      </c>
      <c r="P313" s="208">
        <v>376080.05</v>
      </c>
      <c r="Q313" s="208">
        <v>268681.15000000002</v>
      </c>
      <c r="R313" s="208">
        <v>210932.94</v>
      </c>
      <c r="S313" s="208">
        <v>174055.44</v>
      </c>
      <c r="T313" s="208">
        <v>147241.57999999999</v>
      </c>
      <c r="U313" s="208">
        <v>124422.63</v>
      </c>
      <c r="V313" s="208">
        <v>104756.56</v>
      </c>
      <c r="W313" s="208">
        <v>84301.26</v>
      </c>
      <c r="X313" s="208">
        <v>50169.16</v>
      </c>
      <c r="Y313" s="208">
        <v>-136430.41</v>
      </c>
      <c r="Z313" s="208">
        <v>-120573.79</v>
      </c>
      <c r="AA313" s="178">
        <f t="shared" si="8"/>
        <v>-120573.79</v>
      </c>
    </row>
    <row r="314" spans="1:27" ht="15.75" thickBot="1" x14ac:dyDescent="0.3">
      <c r="A314" s="228" t="str">
        <f t="shared" si="9"/>
        <v>186248</v>
      </c>
      <c r="B314" s="189" t="s">
        <v>686</v>
      </c>
      <c r="C314" s="188" t="s">
        <v>687</v>
      </c>
      <c r="D314" s="210" t="s">
        <v>5</v>
      </c>
      <c r="E314" s="209">
        <v>0</v>
      </c>
      <c r="F314" s="209">
        <v>0</v>
      </c>
      <c r="G314" s="209">
        <v>0</v>
      </c>
      <c r="H314" s="209">
        <v>0</v>
      </c>
      <c r="I314" s="209">
        <v>0</v>
      </c>
      <c r="J314" s="209">
        <v>0</v>
      </c>
      <c r="K314" s="209">
        <v>0</v>
      </c>
      <c r="L314" s="209">
        <v>0</v>
      </c>
      <c r="M314" s="209">
        <v>0</v>
      </c>
      <c r="N314" s="209">
        <v>0</v>
      </c>
      <c r="O314" s="209">
        <v>0</v>
      </c>
      <c r="P314" s="209">
        <v>0</v>
      </c>
      <c r="Q314" s="209">
        <v>0</v>
      </c>
      <c r="R314" s="209">
        <v>0</v>
      </c>
      <c r="S314" s="209">
        <v>0</v>
      </c>
      <c r="T314" s="209">
        <v>0</v>
      </c>
      <c r="U314" s="209">
        <v>0</v>
      </c>
      <c r="V314" s="209">
        <v>0</v>
      </c>
      <c r="W314" s="209">
        <v>0</v>
      </c>
      <c r="X314" s="209">
        <v>0</v>
      </c>
      <c r="Y314" s="209">
        <v>0</v>
      </c>
      <c r="Z314" s="209">
        <v>0</v>
      </c>
      <c r="AA314" s="178">
        <f t="shared" si="8"/>
        <v>0</v>
      </c>
    </row>
    <row r="315" spans="1:27" ht="15.75" thickBot="1" x14ac:dyDescent="0.3">
      <c r="A315" s="228" t="str">
        <f t="shared" si="9"/>
        <v>186250</v>
      </c>
      <c r="B315" s="189" t="s">
        <v>689</v>
      </c>
      <c r="C315" s="188" t="s">
        <v>690</v>
      </c>
      <c r="D315" s="210" t="s">
        <v>5</v>
      </c>
      <c r="E315" s="208">
        <v>6032322</v>
      </c>
      <c r="F315" s="208">
        <v>6032322</v>
      </c>
      <c r="G315" s="208">
        <v>5956057</v>
      </c>
      <c r="H315" s="208">
        <v>5956057</v>
      </c>
      <c r="I315" s="208">
        <v>5956057</v>
      </c>
      <c r="J315" s="208">
        <v>5879105</v>
      </c>
      <c r="K315" s="208">
        <v>5879105</v>
      </c>
      <c r="L315" s="208">
        <v>5879105</v>
      </c>
      <c r="M315" s="208">
        <v>5801461</v>
      </c>
      <c r="N315" s="208">
        <v>5801461</v>
      </c>
      <c r="O315" s="208">
        <v>5801461</v>
      </c>
      <c r="P315" s="208">
        <v>5801461</v>
      </c>
      <c r="Q315" s="208">
        <v>5723118</v>
      </c>
      <c r="R315" s="208">
        <v>5723118</v>
      </c>
      <c r="S315" s="208">
        <v>5723118</v>
      </c>
      <c r="T315" s="208">
        <v>5644070</v>
      </c>
      <c r="U315" s="208">
        <v>5644070</v>
      </c>
      <c r="V315" s="208">
        <v>5644070</v>
      </c>
      <c r="W315" s="208">
        <v>5564310</v>
      </c>
      <c r="X315" s="208">
        <v>5564310</v>
      </c>
      <c r="Y315" s="208">
        <v>5564310</v>
      </c>
      <c r="Z315" s="208">
        <v>5483833</v>
      </c>
      <c r="AA315" s="178">
        <f t="shared" si="8"/>
        <v>5483833</v>
      </c>
    </row>
    <row r="316" spans="1:27" ht="15.75" thickBot="1" x14ac:dyDescent="0.3">
      <c r="A316" s="228" t="str">
        <f t="shared" si="9"/>
        <v>186251</v>
      </c>
      <c r="B316" s="189" t="s">
        <v>692</v>
      </c>
      <c r="C316" s="188" t="s">
        <v>693</v>
      </c>
      <c r="D316" s="210" t="s">
        <v>5</v>
      </c>
      <c r="E316" s="209">
        <v>298319</v>
      </c>
      <c r="F316" s="209">
        <v>298319</v>
      </c>
      <c r="G316" s="209">
        <v>301004</v>
      </c>
      <c r="H316" s="209">
        <v>301004</v>
      </c>
      <c r="I316" s="209">
        <v>301004</v>
      </c>
      <c r="J316" s="209">
        <v>303713</v>
      </c>
      <c r="K316" s="209">
        <v>303713</v>
      </c>
      <c r="L316" s="209">
        <v>303713</v>
      </c>
      <c r="M316" s="209">
        <v>306446</v>
      </c>
      <c r="N316" s="209">
        <v>306446</v>
      </c>
      <c r="O316" s="209">
        <v>306446</v>
      </c>
      <c r="P316" s="209">
        <v>306446</v>
      </c>
      <c r="Q316" s="209">
        <v>309204</v>
      </c>
      <c r="R316" s="209">
        <v>309204</v>
      </c>
      <c r="S316" s="209">
        <v>309204</v>
      </c>
      <c r="T316" s="209">
        <v>311987</v>
      </c>
      <c r="U316" s="209">
        <v>311987</v>
      </c>
      <c r="V316" s="209">
        <v>311987</v>
      </c>
      <c r="W316" s="209">
        <v>314795</v>
      </c>
      <c r="X316" s="209">
        <v>314795</v>
      </c>
      <c r="Y316" s="209">
        <v>314795</v>
      </c>
      <c r="Z316" s="209">
        <v>317628</v>
      </c>
      <c r="AA316" s="178">
        <f t="shared" si="8"/>
        <v>317628</v>
      </c>
    </row>
    <row r="317" spans="1:27" ht="15.75" thickBot="1" x14ac:dyDescent="0.3">
      <c r="A317" s="228" t="str">
        <f t="shared" si="9"/>
        <v>186254</v>
      </c>
      <c r="B317" s="189" t="s">
        <v>695</v>
      </c>
      <c r="C317" s="188" t="s">
        <v>696</v>
      </c>
      <c r="D317" s="210" t="s">
        <v>5</v>
      </c>
      <c r="E317" s="208">
        <v>696425</v>
      </c>
      <c r="F317" s="208">
        <v>696425</v>
      </c>
      <c r="G317" s="208">
        <v>687620</v>
      </c>
      <c r="H317" s="208">
        <v>687620</v>
      </c>
      <c r="I317" s="208">
        <v>687620</v>
      </c>
      <c r="J317" s="208">
        <v>678736</v>
      </c>
      <c r="K317" s="208">
        <v>678736</v>
      </c>
      <c r="L317" s="208">
        <v>678736</v>
      </c>
      <c r="M317" s="208">
        <v>669772</v>
      </c>
      <c r="N317" s="208">
        <v>669772</v>
      </c>
      <c r="O317" s="208">
        <v>669772</v>
      </c>
      <c r="P317" s="208">
        <v>669772</v>
      </c>
      <c r="Q317" s="208">
        <v>660728</v>
      </c>
      <c r="R317" s="208">
        <v>660728</v>
      </c>
      <c r="S317" s="208">
        <v>660728</v>
      </c>
      <c r="T317" s="208">
        <v>651602</v>
      </c>
      <c r="U317" s="208">
        <v>651602</v>
      </c>
      <c r="V317" s="208">
        <v>651602</v>
      </c>
      <c r="W317" s="208">
        <v>642394</v>
      </c>
      <c r="X317" s="208">
        <v>642394</v>
      </c>
      <c r="Y317" s="208">
        <v>642394</v>
      </c>
      <c r="Z317" s="208">
        <v>633103</v>
      </c>
      <c r="AA317" s="178">
        <f t="shared" si="8"/>
        <v>633103</v>
      </c>
    </row>
    <row r="318" spans="1:27" ht="15.75" thickBot="1" x14ac:dyDescent="0.3">
      <c r="A318" s="228" t="str">
        <f t="shared" si="9"/>
        <v>186257</v>
      </c>
      <c r="B318" s="189" t="s">
        <v>698</v>
      </c>
      <c r="C318" s="188" t="s">
        <v>699</v>
      </c>
      <c r="D318" s="210" t="s">
        <v>5</v>
      </c>
      <c r="E318" s="209">
        <v>34440</v>
      </c>
      <c r="F318" s="209">
        <v>34440</v>
      </c>
      <c r="G318" s="209">
        <v>34750</v>
      </c>
      <c r="H318" s="209">
        <v>34750</v>
      </c>
      <c r="I318" s="209">
        <v>34750</v>
      </c>
      <c r="J318" s="209">
        <v>35063</v>
      </c>
      <c r="K318" s="209">
        <v>35063</v>
      </c>
      <c r="L318" s="209">
        <v>35063</v>
      </c>
      <c r="M318" s="209">
        <v>35379</v>
      </c>
      <c r="N318" s="209">
        <v>35379</v>
      </c>
      <c r="O318" s="209">
        <v>35379</v>
      </c>
      <c r="P318" s="209">
        <v>35379</v>
      </c>
      <c r="Q318" s="209">
        <v>35697</v>
      </c>
      <c r="R318" s="209">
        <v>35697</v>
      </c>
      <c r="S318" s="209">
        <v>35697</v>
      </c>
      <c r="T318" s="209">
        <v>36018</v>
      </c>
      <c r="U318" s="209">
        <v>36018</v>
      </c>
      <c r="V318" s="209">
        <v>36018</v>
      </c>
      <c r="W318" s="209">
        <v>36342</v>
      </c>
      <c r="X318" s="209">
        <v>36342</v>
      </c>
      <c r="Y318" s="209">
        <v>36342</v>
      </c>
      <c r="Z318" s="209">
        <v>36669</v>
      </c>
      <c r="AA318" s="178">
        <f t="shared" si="8"/>
        <v>36669</v>
      </c>
    </row>
    <row r="319" spans="1:27" ht="15.75" thickBot="1" x14ac:dyDescent="0.3">
      <c r="A319" s="228" t="str">
        <f t="shared" si="9"/>
        <v>186265</v>
      </c>
      <c r="B319" s="189" t="s">
        <v>1828</v>
      </c>
      <c r="C319" s="188" t="s">
        <v>1829</v>
      </c>
      <c r="D319" s="210" t="s">
        <v>5</v>
      </c>
      <c r="E319" s="208">
        <v>0</v>
      </c>
      <c r="F319" s="208">
        <v>0</v>
      </c>
      <c r="G319" s="208">
        <v>0</v>
      </c>
      <c r="H319" s="208">
        <v>0</v>
      </c>
      <c r="I319" s="208">
        <v>0</v>
      </c>
      <c r="J319" s="208">
        <v>0</v>
      </c>
      <c r="K319" s="208">
        <v>0</v>
      </c>
      <c r="L319" s="208">
        <v>32254.35</v>
      </c>
      <c r="M319" s="208">
        <v>27.43</v>
      </c>
      <c r="N319" s="208">
        <v>27.43</v>
      </c>
      <c r="O319" s="208">
        <v>-16194.27</v>
      </c>
      <c r="P319" s="208">
        <v>-33059.279999999999</v>
      </c>
      <c r="Q319" s="208">
        <v>-69674.559999999998</v>
      </c>
      <c r="R319" s="208">
        <v>-142247.48000000001</v>
      </c>
      <c r="S319" s="208">
        <v>-106893.75999999999</v>
      </c>
      <c r="T319" s="208">
        <v>-39034.339999999997</v>
      </c>
      <c r="U319" s="208">
        <v>-25674.93</v>
      </c>
      <c r="V319" s="208">
        <v>-20808.27</v>
      </c>
      <c r="W319" s="208">
        <v>-66667.600000000006</v>
      </c>
      <c r="X319" s="208">
        <v>-179596.57</v>
      </c>
      <c r="Y319" s="208">
        <v>-152327.57999999999</v>
      </c>
      <c r="Z319" s="208">
        <v>-143773.85</v>
      </c>
      <c r="AA319" s="178">
        <f t="shared" si="8"/>
        <v>-143773.85</v>
      </c>
    </row>
    <row r="320" spans="1:27" ht="15.75" thickBot="1" x14ac:dyDescent="0.3">
      <c r="A320" s="228" t="str">
        <f t="shared" si="9"/>
        <v>186266</v>
      </c>
      <c r="B320" s="189" t="s">
        <v>3776</v>
      </c>
      <c r="C320" s="188" t="s">
        <v>3777</v>
      </c>
      <c r="D320" s="192" t="s">
        <v>5</v>
      </c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>
        <v>0</v>
      </c>
      <c r="Y320" s="209">
        <v>-38549.519999999997</v>
      </c>
      <c r="Z320" s="209">
        <v>-32854.550000000003</v>
      </c>
      <c r="AA320" s="178">
        <f t="shared" si="8"/>
        <v>-32854.550000000003</v>
      </c>
    </row>
    <row r="321" spans="1:27" ht="15.75" thickBot="1" x14ac:dyDescent="0.3">
      <c r="A321" s="228" t="str">
        <f t="shared" si="9"/>
        <v>186268</v>
      </c>
      <c r="B321" s="189" t="s">
        <v>1830</v>
      </c>
      <c r="C321" s="188" t="s">
        <v>1831</v>
      </c>
      <c r="D321" s="210" t="s">
        <v>5</v>
      </c>
      <c r="E321" s="208">
        <v>0</v>
      </c>
      <c r="F321" s="208">
        <v>0</v>
      </c>
      <c r="G321" s="208">
        <v>0</v>
      </c>
      <c r="H321" s="208">
        <v>0</v>
      </c>
      <c r="I321" s="208">
        <v>0</v>
      </c>
      <c r="J321" s="208">
        <v>0</v>
      </c>
      <c r="K321" s="208">
        <v>0</v>
      </c>
      <c r="L321" s="208">
        <v>-30.16</v>
      </c>
      <c r="M321" s="208">
        <v>-56.15</v>
      </c>
      <c r="N321" s="208">
        <v>-56.15</v>
      </c>
      <c r="O321" s="208">
        <v>-112.3</v>
      </c>
      <c r="P321" s="208">
        <v>0</v>
      </c>
      <c r="Q321" s="208">
        <v>0</v>
      </c>
      <c r="R321" s="208">
        <v>0</v>
      </c>
      <c r="S321" s="208">
        <v>0</v>
      </c>
      <c r="T321" s="208">
        <v>0</v>
      </c>
      <c r="U321" s="208">
        <v>0</v>
      </c>
      <c r="V321" s="208">
        <v>0</v>
      </c>
      <c r="W321" s="208">
        <v>0</v>
      </c>
      <c r="X321" s="208">
        <v>0</v>
      </c>
      <c r="Y321" s="208">
        <v>0</v>
      </c>
      <c r="Z321" s="208">
        <v>0</v>
      </c>
      <c r="AA321" s="178">
        <f t="shared" si="8"/>
        <v>0</v>
      </c>
    </row>
    <row r="322" spans="1:27" ht="15.75" thickBot="1" x14ac:dyDescent="0.3">
      <c r="A322" s="228" t="str">
        <f t="shared" si="9"/>
        <v>186269</v>
      </c>
      <c r="B322" s="189" t="s">
        <v>3778</v>
      </c>
      <c r="C322" s="188" t="s">
        <v>3779</v>
      </c>
      <c r="D322" s="192" t="s">
        <v>5</v>
      </c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>
        <v>0</v>
      </c>
      <c r="Y322" s="209">
        <v>-2889039.72</v>
      </c>
      <c r="Z322" s="209">
        <v>-2440425.58</v>
      </c>
      <c r="AA322" s="178">
        <f t="shared" si="8"/>
        <v>-2440425.58</v>
      </c>
    </row>
    <row r="323" spans="1:27" ht="15.75" thickBot="1" x14ac:dyDescent="0.3">
      <c r="A323" s="228" t="str">
        <f t="shared" si="9"/>
        <v>186270</v>
      </c>
      <c r="B323" s="189" t="s">
        <v>1832</v>
      </c>
      <c r="C323" s="188" t="s">
        <v>702</v>
      </c>
      <c r="D323" s="210" t="s">
        <v>5</v>
      </c>
      <c r="E323" s="208">
        <v>8479971.7799999993</v>
      </c>
      <c r="F323" s="208">
        <v>9769026.1199999992</v>
      </c>
      <c r="G323" s="208">
        <v>10338811.98</v>
      </c>
      <c r="H323" s="208">
        <v>11073475.460000001</v>
      </c>
      <c r="I323" s="208">
        <v>12028377.27</v>
      </c>
      <c r="J323" s="208">
        <v>12543658.640000001</v>
      </c>
      <c r="K323" s="208">
        <v>13669811.59</v>
      </c>
      <c r="L323" s="208">
        <v>3502519.67</v>
      </c>
      <c r="M323" s="208">
        <v>2677123.36</v>
      </c>
      <c r="N323" s="208">
        <v>2677123.36</v>
      </c>
      <c r="O323" s="208">
        <v>1936302.52</v>
      </c>
      <c r="P323" s="208">
        <v>1273896.97</v>
      </c>
      <c r="Q323" s="208">
        <v>749325.32</v>
      </c>
      <c r="R323" s="208">
        <v>189010.89</v>
      </c>
      <c r="S323" s="208">
        <v>246017.7</v>
      </c>
      <c r="T323" s="208">
        <v>291902.3</v>
      </c>
      <c r="U323" s="208">
        <v>292693.27</v>
      </c>
      <c r="V323" s="208">
        <v>122924.36</v>
      </c>
      <c r="W323" s="208">
        <v>-407410.07</v>
      </c>
      <c r="X323" s="208">
        <v>-2135522.29</v>
      </c>
      <c r="Y323" s="208">
        <v>-2687974.53</v>
      </c>
      <c r="Z323" s="208">
        <v>-2623944.14</v>
      </c>
      <c r="AA323" s="178">
        <f t="shared" si="8"/>
        <v>-2623944.14</v>
      </c>
    </row>
    <row r="324" spans="1:27" ht="15.75" thickBot="1" x14ac:dyDescent="0.3">
      <c r="A324" s="228" t="str">
        <f t="shared" si="9"/>
        <v>186271</v>
      </c>
      <c r="B324" s="189" t="s">
        <v>3780</v>
      </c>
      <c r="C324" s="188" t="s">
        <v>705</v>
      </c>
      <c r="D324" s="210" t="s">
        <v>5</v>
      </c>
      <c r="E324" s="209">
        <v>2802814.2</v>
      </c>
      <c r="F324" s="209">
        <v>2097350.5</v>
      </c>
      <c r="G324" s="209">
        <v>1612313.83</v>
      </c>
      <c r="H324" s="209">
        <v>1205198.79</v>
      </c>
      <c r="I324" s="209">
        <v>858454.71</v>
      </c>
      <c r="J324" s="209">
        <v>471498.37</v>
      </c>
      <c r="K324" s="209">
        <v>-25924.3</v>
      </c>
      <c r="L324" s="209">
        <v>9825192.5999999996</v>
      </c>
      <c r="M324" s="209">
        <v>8453677.0099999998</v>
      </c>
      <c r="N324" s="209">
        <v>8453677.0099999998</v>
      </c>
      <c r="O324" s="209">
        <v>6822458.9400000004</v>
      </c>
      <c r="P324" s="209">
        <v>5195647.21</v>
      </c>
      <c r="Q324" s="209">
        <v>3456267.77</v>
      </c>
      <c r="R324" s="209">
        <v>2504313.4900000002</v>
      </c>
      <c r="S324" s="209">
        <v>1889714.01</v>
      </c>
      <c r="T324" s="209">
        <v>1445792.34</v>
      </c>
      <c r="U324" s="209">
        <v>1070983.92</v>
      </c>
      <c r="V324" s="209">
        <v>748503.18</v>
      </c>
      <c r="W324" s="209">
        <v>412993.97</v>
      </c>
      <c r="X324" s="209">
        <v>-152045.78</v>
      </c>
      <c r="Y324" s="209">
        <v>2430436.5</v>
      </c>
      <c r="Z324" s="209">
        <v>1968753.52</v>
      </c>
      <c r="AA324" s="178">
        <f t="shared" si="8"/>
        <v>1968753.52</v>
      </c>
    </row>
    <row r="325" spans="1:27" ht="15.75" thickBot="1" x14ac:dyDescent="0.3">
      <c r="A325" s="228" t="str">
        <f t="shared" si="9"/>
        <v>186272</v>
      </c>
      <c r="B325" s="189" t="s">
        <v>707</v>
      </c>
      <c r="C325" s="188" t="s">
        <v>708</v>
      </c>
      <c r="D325" s="210" t="s">
        <v>5</v>
      </c>
      <c r="E325" s="208">
        <v>-76811.39</v>
      </c>
      <c r="F325" s="208">
        <v>-96911.39</v>
      </c>
      <c r="G325" s="208">
        <v>-119058.78</v>
      </c>
      <c r="H325" s="208">
        <v>-142642.93</v>
      </c>
      <c r="I325" s="208">
        <v>-168088.01</v>
      </c>
      <c r="J325" s="208">
        <v>-195764.72</v>
      </c>
      <c r="K325" s="208">
        <v>-225290.25</v>
      </c>
      <c r="L325" s="208">
        <v>-6136.7</v>
      </c>
      <c r="M325" s="208">
        <v>-11111.59</v>
      </c>
      <c r="N325" s="208">
        <v>-11111.59</v>
      </c>
      <c r="O325" s="208">
        <v>-14825.61</v>
      </c>
      <c r="P325" s="208">
        <v>-17409.97</v>
      </c>
      <c r="Q325" s="208">
        <v>-19038.759999999998</v>
      </c>
      <c r="R325" s="208">
        <v>-19794.16</v>
      </c>
      <c r="S325" s="208">
        <v>-20144.38</v>
      </c>
      <c r="T325" s="208">
        <v>-20637.32</v>
      </c>
      <c r="U325" s="208">
        <v>-21173.03</v>
      </c>
      <c r="V325" s="208">
        <v>-21553.72</v>
      </c>
      <c r="W325" s="208">
        <v>0</v>
      </c>
      <c r="X325" s="208">
        <v>0</v>
      </c>
      <c r="Y325" s="208">
        <v>0</v>
      </c>
      <c r="Z325" s="208">
        <v>0</v>
      </c>
      <c r="AA325" s="178">
        <f t="shared" si="8"/>
        <v>0</v>
      </c>
    </row>
    <row r="326" spans="1:27" ht="15.75" thickBot="1" x14ac:dyDescent="0.3">
      <c r="A326" s="228" t="str">
        <f t="shared" si="9"/>
        <v>186273</v>
      </c>
      <c r="B326" s="189" t="s">
        <v>1640</v>
      </c>
      <c r="C326" s="188" t="s">
        <v>1641</v>
      </c>
      <c r="D326" s="210" t="s">
        <v>5</v>
      </c>
      <c r="E326" s="209">
        <v>0</v>
      </c>
      <c r="F326" s="209">
        <v>0</v>
      </c>
      <c r="G326" s="209">
        <v>0</v>
      </c>
      <c r="H326" s="209">
        <v>0</v>
      </c>
      <c r="I326" s="209">
        <v>0</v>
      </c>
      <c r="J326" s="209">
        <v>0</v>
      </c>
      <c r="K326" s="209">
        <v>0</v>
      </c>
      <c r="L326" s="209">
        <v>-4524.67</v>
      </c>
      <c r="M326" s="209">
        <v>-7245.5</v>
      </c>
      <c r="N326" s="209">
        <v>-7245.5</v>
      </c>
      <c r="O326" s="209">
        <v>0</v>
      </c>
      <c r="P326" s="209">
        <v>0</v>
      </c>
      <c r="Q326" s="209">
        <v>0</v>
      </c>
      <c r="R326" s="209">
        <v>0</v>
      </c>
      <c r="S326" s="209">
        <v>0</v>
      </c>
      <c r="T326" s="209">
        <v>0</v>
      </c>
      <c r="U326" s="209">
        <v>0</v>
      </c>
      <c r="V326" s="209">
        <v>0</v>
      </c>
      <c r="W326" s="209">
        <v>0</v>
      </c>
      <c r="X326" s="209">
        <v>0</v>
      </c>
      <c r="Y326" s="209">
        <v>0</v>
      </c>
      <c r="Z326" s="209">
        <v>0</v>
      </c>
      <c r="AA326" s="178">
        <f t="shared" ref="AA326:AA389" si="10">Z326</f>
        <v>0</v>
      </c>
    </row>
    <row r="327" spans="1:27" ht="15.75" thickBot="1" x14ac:dyDescent="0.3">
      <c r="A327" s="228" t="str">
        <f t="shared" ref="A327:A390" si="11">RIGHT(C327,6)</f>
        <v>186274</v>
      </c>
      <c r="B327" s="189" t="s">
        <v>710</v>
      </c>
      <c r="C327" s="188" t="s">
        <v>711</v>
      </c>
      <c r="D327" s="210" t="s">
        <v>5</v>
      </c>
      <c r="E327" s="208">
        <v>-155619.68</v>
      </c>
      <c r="F327" s="208">
        <v>-140100.23000000001</v>
      </c>
      <c r="G327" s="208">
        <v>-124583.92</v>
      </c>
      <c r="H327" s="208">
        <v>-108939.49</v>
      </c>
      <c r="I327" s="208">
        <v>-83909.15</v>
      </c>
      <c r="J327" s="208">
        <v>-47353.71</v>
      </c>
      <c r="K327" s="208">
        <v>0.01</v>
      </c>
      <c r="L327" s="208">
        <v>-248947.79</v>
      </c>
      <c r="M327" s="208">
        <v>-211118.52</v>
      </c>
      <c r="N327" s="208">
        <v>-211118.52</v>
      </c>
      <c r="O327" s="208">
        <v>-173815.93</v>
      </c>
      <c r="P327" s="208">
        <v>-142965.70000000001</v>
      </c>
      <c r="Q327" s="208">
        <v>-114424.91</v>
      </c>
      <c r="R327" s="208">
        <v>-90938.6</v>
      </c>
      <c r="S327" s="208">
        <v>-73142.09</v>
      </c>
      <c r="T327" s="208">
        <v>-58790.45</v>
      </c>
      <c r="U327" s="208">
        <v>-45970.239999999998</v>
      </c>
      <c r="V327" s="208">
        <v>-33220.050000000003</v>
      </c>
      <c r="W327" s="208">
        <v>-20134.52</v>
      </c>
      <c r="X327" s="208">
        <v>0.01</v>
      </c>
      <c r="Y327" s="208">
        <v>-314481.88</v>
      </c>
      <c r="Z327" s="208">
        <v>-266576.75</v>
      </c>
      <c r="AA327" s="178">
        <f t="shared" si="10"/>
        <v>-266576.75</v>
      </c>
    </row>
    <row r="328" spans="1:27" ht="15.75" thickBot="1" x14ac:dyDescent="0.3">
      <c r="A328" s="228" t="str">
        <f t="shared" si="11"/>
        <v>186275</v>
      </c>
      <c r="B328" s="189" t="s">
        <v>713</v>
      </c>
      <c r="C328" s="188" t="s">
        <v>714</v>
      </c>
      <c r="D328" s="210" t="s">
        <v>5</v>
      </c>
      <c r="E328" s="209">
        <v>-4834392.3499999996</v>
      </c>
      <c r="F328" s="209">
        <v>-2623640.88</v>
      </c>
      <c r="G328" s="209">
        <v>-2563351.91</v>
      </c>
      <c r="H328" s="209">
        <v>-2355478.31</v>
      </c>
      <c r="I328" s="209">
        <v>-1462311.24</v>
      </c>
      <c r="J328" s="209">
        <v>-1778357.25</v>
      </c>
      <c r="K328" s="209">
        <v>-598438.31000000006</v>
      </c>
      <c r="L328" s="209">
        <v>2806852.74</v>
      </c>
      <c r="M328" s="209">
        <v>572866.75</v>
      </c>
      <c r="N328" s="209">
        <v>572866.75</v>
      </c>
      <c r="O328" s="209">
        <v>-1043503.09</v>
      </c>
      <c r="P328" s="209">
        <v>-1900424.84</v>
      </c>
      <c r="Q328" s="209">
        <v>-1725602.19</v>
      </c>
      <c r="R328" s="209">
        <v>-2935762.48</v>
      </c>
      <c r="S328" s="209">
        <v>-1310194.17</v>
      </c>
      <c r="T328" s="209">
        <v>-507697</v>
      </c>
      <c r="U328" s="209">
        <v>-385346.66</v>
      </c>
      <c r="V328" s="209">
        <v>-372754.45</v>
      </c>
      <c r="W328" s="209">
        <v>-1413615.95</v>
      </c>
      <c r="X328" s="209">
        <v>-7148442.7599999998</v>
      </c>
      <c r="Y328" s="209">
        <v>-6642021.3499999996</v>
      </c>
      <c r="Z328" s="209">
        <v>-5660938.5099999998</v>
      </c>
      <c r="AA328" s="178">
        <f t="shared" si="10"/>
        <v>-5660938.5099999998</v>
      </c>
    </row>
    <row r="329" spans="1:27" ht="15.75" thickBot="1" x14ac:dyDescent="0.3">
      <c r="A329" s="228" t="str">
        <f t="shared" si="11"/>
        <v>186276</v>
      </c>
      <c r="B329" s="189" t="s">
        <v>716</v>
      </c>
      <c r="C329" s="188" t="s">
        <v>717</v>
      </c>
      <c r="D329" s="210" t="s">
        <v>5</v>
      </c>
      <c r="E329" s="208">
        <v>101125</v>
      </c>
      <c r="F329" s="208">
        <v>101125</v>
      </c>
      <c r="G329" s="208">
        <v>101125</v>
      </c>
      <c r="H329" s="208">
        <v>101125</v>
      </c>
      <c r="I329" s="208">
        <v>101125</v>
      </c>
      <c r="J329" s="208">
        <v>101125</v>
      </c>
      <c r="K329" s="208">
        <v>101125</v>
      </c>
      <c r="L329" s="208">
        <v>0</v>
      </c>
      <c r="M329" s="208">
        <v>0</v>
      </c>
      <c r="N329" s="208">
        <v>0</v>
      </c>
      <c r="O329" s="208">
        <v>101125</v>
      </c>
      <c r="P329" s="208">
        <v>101125</v>
      </c>
      <c r="Q329" s="208">
        <v>101125</v>
      </c>
      <c r="R329" s="208">
        <v>101125</v>
      </c>
      <c r="S329" s="208">
        <v>101125</v>
      </c>
      <c r="T329" s="208">
        <v>101125</v>
      </c>
      <c r="U329" s="208">
        <v>101125</v>
      </c>
      <c r="V329" s="208">
        <v>101125</v>
      </c>
      <c r="W329" s="208">
        <v>101125</v>
      </c>
      <c r="X329" s="208">
        <v>101125</v>
      </c>
      <c r="Y329" s="208">
        <v>0</v>
      </c>
      <c r="Z329" s="208">
        <v>0</v>
      </c>
      <c r="AA329" s="178">
        <f t="shared" si="10"/>
        <v>0</v>
      </c>
    </row>
    <row r="330" spans="1:27" ht="15.75" thickBot="1" x14ac:dyDescent="0.3">
      <c r="A330" s="228" t="str">
        <f t="shared" si="11"/>
        <v>186277</v>
      </c>
      <c r="B330" s="189" t="s">
        <v>719</v>
      </c>
      <c r="C330" s="188" t="s">
        <v>720</v>
      </c>
      <c r="D330" s="210" t="s">
        <v>5</v>
      </c>
      <c r="E330" s="209">
        <v>130611.76</v>
      </c>
      <c r="F330" s="209">
        <v>70983</v>
      </c>
      <c r="G330" s="209">
        <v>35460.25</v>
      </c>
      <c r="H330" s="209">
        <v>8648.18</v>
      </c>
      <c r="I330" s="209">
        <v>-12614.98</v>
      </c>
      <c r="J330" s="209">
        <v>-37980.81</v>
      </c>
      <c r="K330" s="209">
        <v>-78872.38</v>
      </c>
      <c r="L330" s="209">
        <v>-2659511.81</v>
      </c>
      <c r="M330" s="209">
        <v>-2264368.31</v>
      </c>
      <c r="N330" s="209">
        <v>-2264368.31</v>
      </c>
      <c r="O330" s="209">
        <v>-1802830.66</v>
      </c>
      <c r="P330" s="209">
        <v>-1344950.17</v>
      </c>
      <c r="Q330" s="209">
        <v>-873809.03</v>
      </c>
      <c r="R330" s="209">
        <v>-624944.84</v>
      </c>
      <c r="S330" s="209">
        <v>-478428.85</v>
      </c>
      <c r="T330" s="209">
        <v>-385013.74</v>
      </c>
      <c r="U330" s="209">
        <v>-315816.05</v>
      </c>
      <c r="V330" s="209">
        <v>-259620.3</v>
      </c>
      <c r="W330" s="209">
        <v>-198731.69</v>
      </c>
      <c r="X330" s="209">
        <v>-49893.96</v>
      </c>
      <c r="Y330" s="209">
        <v>-389445.36</v>
      </c>
      <c r="Z330" s="209">
        <v>-307643.88</v>
      </c>
      <c r="AA330" s="178">
        <f t="shared" si="10"/>
        <v>-307643.88</v>
      </c>
    </row>
    <row r="331" spans="1:27" ht="15.75" thickBot="1" x14ac:dyDescent="0.3">
      <c r="A331" s="228" t="str">
        <f t="shared" si="11"/>
        <v>186278</v>
      </c>
      <c r="B331" s="189" t="s">
        <v>722</v>
      </c>
      <c r="C331" s="188" t="s">
        <v>723</v>
      </c>
      <c r="D331" s="210" t="s">
        <v>5</v>
      </c>
      <c r="E331" s="208">
        <v>10141.549999999999</v>
      </c>
      <c r="F331" s="208">
        <v>10141.549999999999</v>
      </c>
      <c r="G331" s="208">
        <v>10141.549999999999</v>
      </c>
      <c r="H331" s="208">
        <v>10141.549999999999</v>
      </c>
      <c r="I331" s="208">
        <v>10141.549999999999</v>
      </c>
      <c r="J331" s="208">
        <v>10141.549999999999</v>
      </c>
      <c r="K331" s="208">
        <v>16741.849999999999</v>
      </c>
      <c r="L331" s="208">
        <v>6600.3</v>
      </c>
      <c r="M331" s="208">
        <v>6600.3</v>
      </c>
      <c r="N331" s="208">
        <v>6600.3</v>
      </c>
      <c r="O331" s="208">
        <v>6600.3</v>
      </c>
      <c r="P331" s="208">
        <v>6600.3</v>
      </c>
      <c r="Q331" s="208">
        <v>6600.3</v>
      </c>
      <c r="R331" s="208">
        <v>30175.919999999998</v>
      </c>
      <c r="S331" s="208">
        <v>30175.919999999998</v>
      </c>
      <c r="T331" s="208">
        <v>30175.919999999998</v>
      </c>
      <c r="U331" s="208">
        <v>30175.919999999998</v>
      </c>
      <c r="V331" s="208">
        <v>30175.919999999998</v>
      </c>
      <c r="W331" s="208">
        <v>30175.919999999998</v>
      </c>
      <c r="X331" s="208">
        <v>40377.99</v>
      </c>
      <c r="Y331" s="208">
        <v>10202.07</v>
      </c>
      <c r="Z331" s="208">
        <v>10202.07</v>
      </c>
      <c r="AA331" s="178">
        <f t="shared" si="10"/>
        <v>10202.07</v>
      </c>
    </row>
    <row r="332" spans="1:27" ht="15.75" thickBot="1" x14ac:dyDescent="0.3">
      <c r="A332" s="228" t="str">
        <f t="shared" si="11"/>
        <v>186280</v>
      </c>
      <c r="B332" s="189" t="s">
        <v>725</v>
      </c>
      <c r="C332" s="188" t="s">
        <v>726</v>
      </c>
      <c r="D332" s="210" t="s">
        <v>5</v>
      </c>
      <c r="E332" s="209">
        <v>-619774.74</v>
      </c>
      <c r="F332" s="209">
        <v>-621755.31000000006</v>
      </c>
      <c r="G332" s="209">
        <v>-638242.1</v>
      </c>
      <c r="H332" s="209">
        <v>-638242.1</v>
      </c>
      <c r="I332" s="209">
        <v>-590507.32999999996</v>
      </c>
      <c r="J332" s="209">
        <v>-588133.28</v>
      </c>
      <c r="K332" s="209">
        <v>-592267.44999999995</v>
      </c>
      <c r="L332" s="209">
        <v>-597646.54</v>
      </c>
      <c r="M332" s="209">
        <v>-611095.32999999996</v>
      </c>
      <c r="N332" s="209">
        <v>-611095.32999999996</v>
      </c>
      <c r="O332" s="209">
        <v>-613334.5</v>
      </c>
      <c r="P332" s="209">
        <v>-614467.79</v>
      </c>
      <c r="Q332" s="209">
        <v>-624317.49</v>
      </c>
      <c r="R332" s="209">
        <v>-625814.24</v>
      </c>
      <c r="S332" s="209">
        <v>-633295.24</v>
      </c>
      <c r="T332" s="209">
        <v>-640451.6</v>
      </c>
      <c r="U332" s="209">
        <v>-643205.02</v>
      </c>
      <c r="V332" s="209">
        <v>-644662.43999999994</v>
      </c>
      <c r="W332" s="209">
        <v>-645984.02</v>
      </c>
      <c r="X332" s="209">
        <v>-662953.46</v>
      </c>
      <c r="Y332" s="209">
        <v>-664210.84</v>
      </c>
      <c r="Z332" s="209">
        <v>-682145.62</v>
      </c>
      <c r="AA332" s="178">
        <f t="shared" si="10"/>
        <v>-682145.62</v>
      </c>
    </row>
    <row r="333" spans="1:27" ht="15.75" thickBot="1" x14ac:dyDescent="0.3">
      <c r="A333" s="228" t="str">
        <f t="shared" si="11"/>
        <v>186281</v>
      </c>
      <c r="B333" s="189" t="s">
        <v>728</v>
      </c>
      <c r="C333" s="188" t="s">
        <v>729</v>
      </c>
      <c r="D333" s="210" t="s">
        <v>5</v>
      </c>
      <c r="E333" s="208">
        <v>619774.74</v>
      </c>
      <c r="F333" s="208">
        <v>621755.31000000006</v>
      </c>
      <c r="G333" s="208">
        <v>638242.1</v>
      </c>
      <c r="H333" s="208">
        <v>638925.32999999996</v>
      </c>
      <c r="I333" s="208">
        <v>590507.32999999996</v>
      </c>
      <c r="J333" s="208">
        <v>588133.28</v>
      </c>
      <c r="K333" s="208">
        <v>592267.44999999995</v>
      </c>
      <c r="L333" s="208">
        <v>597646.54</v>
      </c>
      <c r="M333" s="208">
        <v>611095.32999999996</v>
      </c>
      <c r="N333" s="208">
        <v>611095.32999999996</v>
      </c>
      <c r="O333" s="208">
        <v>613334.5</v>
      </c>
      <c r="P333" s="208">
        <v>614467.79</v>
      </c>
      <c r="Q333" s="208">
        <v>624317.49</v>
      </c>
      <c r="R333" s="208">
        <v>625814.24</v>
      </c>
      <c r="S333" s="208">
        <v>633295.24</v>
      </c>
      <c r="T333" s="208">
        <v>640451.6</v>
      </c>
      <c r="U333" s="208">
        <v>643205.02</v>
      </c>
      <c r="V333" s="208">
        <v>644662.43999999994</v>
      </c>
      <c r="W333" s="208">
        <v>645984.02</v>
      </c>
      <c r="X333" s="208">
        <v>662953.46</v>
      </c>
      <c r="Y333" s="208">
        <v>664210.84</v>
      </c>
      <c r="Z333" s="208">
        <v>682145.62</v>
      </c>
      <c r="AA333" s="178">
        <f t="shared" si="10"/>
        <v>682145.62</v>
      </c>
    </row>
    <row r="334" spans="1:27" ht="15.75" thickBot="1" x14ac:dyDescent="0.3">
      <c r="A334" s="228" t="str">
        <f t="shared" si="11"/>
        <v>186282</v>
      </c>
      <c r="B334" s="189" t="s">
        <v>731</v>
      </c>
      <c r="C334" s="188" t="s">
        <v>732</v>
      </c>
      <c r="D334" s="210" t="s">
        <v>5</v>
      </c>
      <c r="E334" s="209">
        <v>-11794023.68</v>
      </c>
      <c r="F334" s="209">
        <v>-11824884.710000001</v>
      </c>
      <c r="G334" s="209">
        <v>-11855826.49</v>
      </c>
      <c r="H334" s="209">
        <v>-11886849.24</v>
      </c>
      <c r="I334" s="209">
        <v>-10423164.23</v>
      </c>
      <c r="J334" s="209">
        <v>-10449672.630000001</v>
      </c>
      <c r="K334" s="209">
        <v>-10477015.939999999</v>
      </c>
      <c r="L334" s="209">
        <v>-10504430.800000001</v>
      </c>
      <c r="M334" s="209">
        <v>-10531917.390000001</v>
      </c>
      <c r="N334" s="209">
        <v>-10531917.390000001</v>
      </c>
      <c r="O334" s="209">
        <v>-10564829.630000001</v>
      </c>
      <c r="P334" s="209">
        <v>-10597844.720000001</v>
      </c>
      <c r="Q334" s="209">
        <v>-10630962.98</v>
      </c>
      <c r="R334" s="209">
        <v>-10664184.74</v>
      </c>
      <c r="S334" s="209">
        <v>-10697510.32</v>
      </c>
      <c r="T334" s="209">
        <v>-10730940.039999999</v>
      </c>
      <c r="U334" s="209">
        <v>-10764474.23</v>
      </c>
      <c r="V334" s="209">
        <v>-10798113.210000001</v>
      </c>
      <c r="W334" s="209">
        <v>-8069625.96</v>
      </c>
      <c r="X334" s="209">
        <v>-8094843.54</v>
      </c>
      <c r="Y334" s="209">
        <v>-8120139.9299999997</v>
      </c>
      <c r="Z334" s="209">
        <v>-8145515.3700000001</v>
      </c>
      <c r="AA334" s="178">
        <f t="shared" si="10"/>
        <v>-8145515.3700000001</v>
      </c>
    </row>
    <row r="335" spans="1:27" ht="15.75" thickBot="1" x14ac:dyDescent="0.3">
      <c r="A335" s="228" t="str">
        <f t="shared" si="11"/>
        <v>186284</v>
      </c>
      <c r="B335" s="189" t="s">
        <v>734</v>
      </c>
      <c r="C335" s="188" t="s">
        <v>735</v>
      </c>
      <c r="D335" s="210" t="s">
        <v>5</v>
      </c>
      <c r="E335" s="208">
        <v>98710</v>
      </c>
      <c r="F335" s="208">
        <v>98710</v>
      </c>
      <c r="G335" s="208">
        <v>98710</v>
      </c>
      <c r="H335" s="208">
        <v>98710</v>
      </c>
      <c r="I335" s="208">
        <v>100710</v>
      </c>
      <c r="J335" s="208">
        <v>157928.47</v>
      </c>
      <c r="K335" s="208">
        <v>236028.47</v>
      </c>
      <c r="L335" s="208">
        <v>147703.47</v>
      </c>
      <c r="M335" s="208">
        <v>147703.47</v>
      </c>
      <c r="N335" s="208">
        <v>147703.47</v>
      </c>
      <c r="O335" s="208">
        <v>147703.47</v>
      </c>
      <c r="P335" s="208">
        <v>147703.47</v>
      </c>
      <c r="Q335" s="208">
        <v>183503.47</v>
      </c>
      <c r="R335" s="208">
        <v>204519.47</v>
      </c>
      <c r="S335" s="208">
        <v>204519.47</v>
      </c>
      <c r="T335" s="208">
        <v>204519.47</v>
      </c>
      <c r="U335" s="208">
        <v>204519.47</v>
      </c>
      <c r="V335" s="208">
        <v>204519.47</v>
      </c>
      <c r="W335" s="208">
        <v>204519.47</v>
      </c>
      <c r="X335" s="208">
        <v>213288.17</v>
      </c>
      <c r="Y335" s="208">
        <v>8768.7000000000007</v>
      </c>
      <c r="Z335" s="208">
        <v>8768.7000000000007</v>
      </c>
      <c r="AA335" s="178">
        <f t="shared" si="10"/>
        <v>8768.7000000000007</v>
      </c>
    </row>
    <row r="336" spans="1:27" ht="15.75" thickBot="1" x14ac:dyDescent="0.3">
      <c r="A336" s="228" t="str">
        <f t="shared" si="11"/>
        <v>186285</v>
      </c>
      <c r="B336" s="189" t="s">
        <v>737</v>
      </c>
      <c r="C336" s="188" t="s">
        <v>738</v>
      </c>
      <c r="D336" s="210" t="s">
        <v>5</v>
      </c>
      <c r="E336" s="209">
        <v>79194.75</v>
      </c>
      <c r="F336" s="209">
        <v>79194.75</v>
      </c>
      <c r="G336" s="209">
        <v>79194.75</v>
      </c>
      <c r="H336" s="209">
        <v>79194.75</v>
      </c>
      <c r="I336" s="209">
        <v>79194.75</v>
      </c>
      <c r="J336" s="209">
        <v>79194.75</v>
      </c>
      <c r="K336" s="209">
        <v>79194.75</v>
      </c>
      <c r="L336" s="209">
        <v>79194.75</v>
      </c>
      <c r="M336" s="209">
        <v>79194.75</v>
      </c>
      <c r="N336" s="209">
        <v>79194.75</v>
      </c>
      <c r="O336" s="209">
        <v>79194.75</v>
      </c>
      <c r="P336" s="209">
        <v>79194.75</v>
      </c>
      <c r="Q336" s="209">
        <v>79194.75</v>
      </c>
      <c r="R336" s="209">
        <v>79194.75</v>
      </c>
      <c r="S336" s="209">
        <v>79194.75</v>
      </c>
      <c r="T336" s="209">
        <v>79194.75</v>
      </c>
      <c r="U336" s="209">
        <v>79194.75</v>
      </c>
      <c r="V336" s="209">
        <v>79194.75</v>
      </c>
      <c r="W336" s="209">
        <v>79194.75</v>
      </c>
      <c r="X336" s="209">
        <v>79194.75</v>
      </c>
      <c r="Y336" s="209">
        <v>79194.75</v>
      </c>
      <c r="Z336" s="209">
        <v>79194.75</v>
      </c>
      <c r="AA336" s="178">
        <f t="shared" si="10"/>
        <v>79194.75</v>
      </c>
    </row>
    <row r="337" spans="1:27" ht="15.75" thickBot="1" x14ac:dyDescent="0.3">
      <c r="A337" s="228" t="str">
        <f t="shared" si="11"/>
        <v>186286</v>
      </c>
      <c r="B337" s="189" t="s">
        <v>740</v>
      </c>
      <c r="C337" s="188" t="s">
        <v>741</v>
      </c>
      <c r="D337" s="210" t="s">
        <v>5</v>
      </c>
      <c r="E337" s="208">
        <v>11654.78</v>
      </c>
      <c r="F337" s="208">
        <v>7547.7</v>
      </c>
      <c r="G337" s="208">
        <v>5103.1099999999997</v>
      </c>
      <c r="H337" s="208">
        <v>3259.27</v>
      </c>
      <c r="I337" s="208">
        <v>1798.13</v>
      </c>
      <c r="J337" s="208">
        <v>54.05</v>
      </c>
      <c r="K337" s="208">
        <v>-2760.75</v>
      </c>
      <c r="L337" s="208">
        <v>126986.1</v>
      </c>
      <c r="M337" s="208">
        <v>107986.69</v>
      </c>
      <c r="N337" s="208">
        <v>107986.69</v>
      </c>
      <c r="O337" s="208">
        <v>85795.24</v>
      </c>
      <c r="P337" s="208">
        <v>63779.61</v>
      </c>
      <c r="Q337" s="208">
        <v>41126.449999999997</v>
      </c>
      <c r="R337" s="208">
        <v>29159.67</v>
      </c>
      <c r="S337" s="208">
        <v>22113.48</v>
      </c>
      <c r="T337" s="208">
        <v>17620.2</v>
      </c>
      <c r="U337" s="208">
        <v>14291.22</v>
      </c>
      <c r="V337" s="208">
        <v>11587.33</v>
      </c>
      <c r="W337" s="208">
        <v>8657.82</v>
      </c>
      <c r="X337" s="208">
        <v>1499.97</v>
      </c>
      <c r="Y337" s="208">
        <v>178346.58</v>
      </c>
      <c r="Z337" s="208">
        <v>149254.13</v>
      </c>
      <c r="AA337" s="178">
        <f t="shared" si="10"/>
        <v>149254.13</v>
      </c>
    </row>
    <row r="338" spans="1:27" ht="15.75" thickBot="1" x14ac:dyDescent="0.3">
      <c r="A338" s="228" t="str">
        <f t="shared" si="11"/>
        <v>186287</v>
      </c>
      <c r="B338" s="189" t="s">
        <v>743</v>
      </c>
      <c r="C338" s="188" t="s">
        <v>744</v>
      </c>
      <c r="D338" s="210" t="s">
        <v>5</v>
      </c>
      <c r="E338" s="209">
        <v>-79194.75</v>
      </c>
      <c r="F338" s="209">
        <v>-79194.75</v>
      </c>
      <c r="G338" s="209">
        <v>-79194.75</v>
      </c>
      <c r="H338" s="209">
        <v>-79194.75</v>
      </c>
      <c r="I338" s="209">
        <v>-79194.75</v>
      </c>
      <c r="J338" s="209">
        <v>-79194.75</v>
      </c>
      <c r="K338" s="209">
        <v>-79194.75</v>
      </c>
      <c r="L338" s="209">
        <v>-79194.75</v>
      </c>
      <c r="M338" s="209">
        <v>-79194.75</v>
      </c>
      <c r="N338" s="209">
        <v>-79194.75</v>
      </c>
      <c r="O338" s="209">
        <v>-79194.75</v>
      </c>
      <c r="P338" s="209">
        <v>-79194.75</v>
      </c>
      <c r="Q338" s="209">
        <v>-79194.75</v>
      </c>
      <c r="R338" s="209">
        <v>-79194.75</v>
      </c>
      <c r="S338" s="209">
        <v>-79194.75</v>
      </c>
      <c r="T338" s="209">
        <v>-79194.75</v>
      </c>
      <c r="U338" s="209">
        <v>-79194.75</v>
      </c>
      <c r="V338" s="209">
        <v>-79194.75</v>
      </c>
      <c r="W338" s="209">
        <v>-79194.75</v>
      </c>
      <c r="X338" s="209">
        <v>-79194.75</v>
      </c>
      <c r="Y338" s="209">
        <v>-79194.75</v>
      </c>
      <c r="Z338" s="209">
        <v>-79194.75</v>
      </c>
      <c r="AA338" s="178">
        <f t="shared" si="10"/>
        <v>-79194.75</v>
      </c>
    </row>
    <row r="339" spans="1:27" ht="15.75" thickBot="1" x14ac:dyDescent="0.3">
      <c r="A339" s="228" t="str">
        <f t="shared" si="11"/>
        <v>186288</v>
      </c>
      <c r="B339" s="189" t="s">
        <v>746</v>
      </c>
      <c r="C339" s="188" t="s">
        <v>747</v>
      </c>
      <c r="D339" s="210" t="s">
        <v>5</v>
      </c>
      <c r="E339" s="208">
        <v>7562.3</v>
      </c>
      <c r="F339" s="208">
        <v>6480.28</v>
      </c>
      <c r="G339" s="208">
        <v>5464.46</v>
      </c>
      <c r="H339" s="208">
        <v>4475.2299999999996</v>
      </c>
      <c r="I339" s="208">
        <v>3488.62</v>
      </c>
      <c r="J339" s="208">
        <v>2506.75</v>
      </c>
      <c r="K339" s="208">
        <v>1416.8</v>
      </c>
      <c r="L339" s="208">
        <v>69073.17</v>
      </c>
      <c r="M339" s="208">
        <v>63525.56</v>
      </c>
      <c r="N339" s="208">
        <v>63525.56</v>
      </c>
      <c r="O339" s="208">
        <v>57447.83</v>
      </c>
      <c r="P339" s="208">
        <v>51574.3</v>
      </c>
      <c r="Q339" s="208">
        <v>45502.36</v>
      </c>
      <c r="R339" s="208">
        <v>39777.57</v>
      </c>
      <c r="S339" s="208">
        <v>34403.980000000003</v>
      </c>
      <c r="T339" s="208">
        <v>29465.79</v>
      </c>
      <c r="U339" s="208">
        <v>24267.87</v>
      </c>
      <c r="V339" s="208">
        <v>18940.02</v>
      </c>
      <c r="W339" s="208">
        <v>13601.88</v>
      </c>
      <c r="X339" s="208">
        <v>7221.31</v>
      </c>
      <c r="Y339" s="208">
        <v>138898.71</v>
      </c>
      <c r="Z339" s="208">
        <v>125813.66</v>
      </c>
      <c r="AA339" s="178">
        <f t="shared" si="10"/>
        <v>125813.66</v>
      </c>
    </row>
    <row r="340" spans="1:27" ht="15.75" thickBot="1" x14ac:dyDescent="0.3">
      <c r="A340" s="228" t="str">
        <f t="shared" si="11"/>
        <v>186304</v>
      </c>
      <c r="B340" s="189" t="s">
        <v>749</v>
      </c>
      <c r="C340" s="188" t="s">
        <v>750</v>
      </c>
      <c r="D340" s="210" t="s">
        <v>5</v>
      </c>
      <c r="E340" s="209">
        <v>0</v>
      </c>
      <c r="F340" s="209">
        <v>0</v>
      </c>
      <c r="G340" s="209">
        <v>0</v>
      </c>
      <c r="H340" s="209">
        <v>0</v>
      </c>
      <c r="I340" s="209">
        <v>0</v>
      </c>
      <c r="J340" s="209">
        <v>0</v>
      </c>
      <c r="K340" s="209">
        <v>0</v>
      </c>
      <c r="L340" s="209">
        <v>0</v>
      </c>
      <c r="M340" s="209">
        <v>0</v>
      </c>
      <c r="N340" s="209">
        <v>0</v>
      </c>
      <c r="O340" s="209">
        <v>0</v>
      </c>
      <c r="P340" s="209">
        <v>0</v>
      </c>
      <c r="Q340" s="209">
        <v>0</v>
      </c>
      <c r="R340" s="209">
        <v>0</v>
      </c>
      <c r="S340" s="209">
        <v>0</v>
      </c>
      <c r="T340" s="209">
        <v>0</v>
      </c>
      <c r="U340" s="209">
        <v>0</v>
      </c>
      <c r="V340" s="209">
        <v>0</v>
      </c>
      <c r="W340" s="209">
        <v>0</v>
      </c>
      <c r="X340" s="209">
        <v>0</v>
      </c>
      <c r="Y340" s="209">
        <v>0</v>
      </c>
      <c r="Z340" s="209">
        <v>0</v>
      </c>
      <c r="AA340" s="178">
        <f t="shared" si="10"/>
        <v>0</v>
      </c>
    </row>
    <row r="341" spans="1:27" ht="15.75" thickBot="1" x14ac:dyDescent="0.3">
      <c r="A341" s="228" t="str">
        <f t="shared" si="11"/>
        <v>186310</v>
      </c>
      <c r="B341" s="189" t="s">
        <v>752</v>
      </c>
      <c r="C341" s="188" t="s">
        <v>753</v>
      </c>
      <c r="D341" s="210" t="s">
        <v>5</v>
      </c>
      <c r="E341" s="208">
        <v>116611.31</v>
      </c>
      <c r="F341" s="208">
        <v>121181.07</v>
      </c>
      <c r="G341" s="208">
        <v>127723.92</v>
      </c>
      <c r="H341" s="208">
        <v>131878.19</v>
      </c>
      <c r="I341" s="208">
        <v>137339.64000000001</v>
      </c>
      <c r="J341" s="208">
        <v>144409.03</v>
      </c>
      <c r="K341" s="208">
        <v>150252</v>
      </c>
      <c r="L341" s="208">
        <v>61010.61</v>
      </c>
      <c r="M341" s="208">
        <v>82533.13</v>
      </c>
      <c r="N341" s="208">
        <v>82533.13</v>
      </c>
      <c r="O341" s="208">
        <v>89018.72</v>
      </c>
      <c r="P341" s="208">
        <v>95782.98</v>
      </c>
      <c r="Q341" s="208">
        <v>103970.95</v>
      </c>
      <c r="R341" s="208">
        <v>111881.99</v>
      </c>
      <c r="S341" s="208">
        <v>115106.09</v>
      </c>
      <c r="T341" s="208">
        <v>120293.82</v>
      </c>
      <c r="U341" s="208">
        <v>125590.29</v>
      </c>
      <c r="V341" s="208">
        <v>130673.87</v>
      </c>
      <c r="W341" s="208">
        <v>135478.43</v>
      </c>
      <c r="X341" s="208">
        <v>139219.74</v>
      </c>
      <c r="Y341" s="208">
        <v>0</v>
      </c>
      <c r="Z341" s="208">
        <v>0</v>
      </c>
      <c r="AA341" s="178">
        <f t="shared" si="10"/>
        <v>0</v>
      </c>
    </row>
    <row r="342" spans="1:27" ht="15.75" thickBot="1" x14ac:dyDescent="0.3">
      <c r="A342" s="228" t="str">
        <f t="shared" si="11"/>
        <v>186311</v>
      </c>
      <c r="B342" s="189" t="s">
        <v>755</v>
      </c>
      <c r="C342" s="188" t="s">
        <v>756</v>
      </c>
      <c r="D342" s="210" t="s">
        <v>5</v>
      </c>
      <c r="E342" s="209">
        <v>-14742.35</v>
      </c>
      <c r="F342" s="209">
        <v>-10836.47</v>
      </c>
      <c r="G342" s="209">
        <v>-7815.37</v>
      </c>
      <c r="H342" s="209">
        <v>-5128.0600000000004</v>
      </c>
      <c r="I342" s="209">
        <v>-2637.29</v>
      </c>
      <c r="J342" s="209">
        <v>10.98</v>
      </c>
      <c r="K342" s="209">
        <v>3332.77</v>
      </c>
      <c r="L342" s="209">
        <v>4899.2700000000004</v>
      </c>
      <c r="M342" s="209">
        <v>4899.2700000000004</v>
      </c>
      <c r="N342" s="209">
        <v>4899.2700000000004</v>
      </c>
      <c r="O342" s="209">
        <v>4899.2700000000004</v>
      </c>
      <c r="P342" s="209">
        <v>4899.2700000000004</v>
      </c>
      <c r="Q342" s="209">
        <v>4899.2700000000004</v>
      </c>
      <c r="R342" s="209">
        <v>4899.2700000000004</v>
      </c>
      <c r="S342" s="209">
        <v>4899.2700000000004</v>
      </c>
      <c r="T342" s="209">
        <v>4899.2700000000004</v>
      </c>
      <c r="U342" s="209">
        <v>4899.2700000000004</v>
      </c>
      <c r="V342" s="209">
        <v>4899.2700000000004</v>
      </c>
      <c r="W342" s="209">
        <v>4899.2700000000004</v>
      </c>
      <c r="X342" s="209">
        <v>4899.2700000000004</v>
      </c>
      <c r="Y342" s="209">
        <v>4899.2700000000004</v>
      </c>
      <c r="Z342" s="209">
        <v>4899.2700000000004</v>
      </c>
      <c r="AA342" s="178">
        <f t="shared" si="10"/>
        <v>4899.2700000000004</v>
      </c>
    </row>
    <row r="343" spans="1:27" ht="15.75" thickBot="1" x14ac:dyDescent="0.3">
      <c r="A343" s="228" t="str">
        <f t="shared" si="11"/>
        <v>186312</v>
      </c>
      <c r="B343" s="189" t="s">
        <v>758</v>
      </c>
      <c r="C343" s="188" t="s">
        <v>759</v>
      </c>
      <c r="D343" s="210" t="s">
        <v>5</v>
      </c>
      <c r="E343" s="208">
        <v>3122863.42</v>
      </c>
      <c r="F343" s="208">
        <v>3210498.88</v>
      </c>
      <c r="G343" s="208">
        <v>3260459.38</v>
      </c>
      <c r="H343" s="208">
        <v>3957970.88</v>
      </c>
      <c r="I343" s="208">
        <v>3973439.95</v>
      </c>
      <c r="J343" s="208">
        <v>4026974.35</v>
      </c>
      <c r="K343" s="208">
        <v>4868009.4000000004</v>
      </c>
      <c r="L343" s="208">
        <v>2635827.4700000002</v>
      </c>
      <c r="M343" s="208">
        <v>2692842.59</v>
      </c>
      <c r="N343" s="208">
        <v>2692842.59</v>
      </c>
      <c r="O343" s="208">
        <v>2704466.69</v>
      </c>
      <c r="P343" s="208">
        <v>2716140.97</v>
      </c>
      <c r="Q343" s="208">
        <v>3575716.9</v>
      </c>
      <c r="R343" s="208">
        <v>3591956.61</v>
      </c>
      <c r="S343" s="208">
        <v>3608270.08</v>
      </c>
      <c r="T343" s="208">
        <v>3670787.41</v>
      </c>
      <c r="U343" s="208">
        <v>4188757.69</v>
      </c>
      <c r="V343" s="208">
        <v>4207956.16</v>
      </c>
      <c r="W343" s="208">
        <v>4273373.3499999996</v>
      </c>
      <c r="X343" s="208">
        <v>5225698.08</v>
      </c>
      <c r="Y343" s="208">
        <v>0</v>
      </c>
      <c r="Z343" s="208">
        <v>0</v>
      </c>
      <c r="AA343" s="178">
        <f t="shared" si="10"/>
        <v>0</v>
      </c>
    </row>
    <row r="344" spans="1:27" ht="15.75" thickBot="1" x14ac:dyDescent="0.3">
      <c r="A344" s="228" t="str">
        <f t="shared" si="11"/>
        <v>186314</v>
      </c>
      <c r="B344" s="189" t="s">
        <v>761</v>
      </c>
      <c r="C344" s="188" t="s">
        <v>762</v>
      </c>
      <c r="D344" s="210" t="s">
        <v>5</v>
      </c>
      <c r="E344" s="209">
        <v>124168.05</v>
      </c>
      <c r="F344" s="209">
        <v>124642.86</v>
      </c>
      <c r="G344" s="209">
        <v>125107.15</v>
      </c>
      <c r="H344" s="209">
        <v>125597.02</v>
      </c>
      <c r="I344" s="209">
        <v>126284.6</v>
      </c>
      <c r="J344" s="209">
        <v>143230.92000000001</v>
      </c>
      <c r="K344" s="209">
        <v>143963.46</v>
      </c>
      <c r="L344" s="209">
        <v>58226.18</v>
      </c>
      <c r="M344" s="209">
        <v>96932.39</v>
      </c>
      <c r="N344" s="209">
        <v>96932.39</v>
      </c>
      <c r="O344" s="209">
        <v>145092.91</v>
      </c>
      <c r="P344" s="209">
        <v>147360.76</v>
      </c>
      <c r="Q344" s="209">
        <v>147996.87</v>
      </c>
      <c r="R344" s="209">
        <v>148726.47</v>
      </c>
      <c r="S344" s="209">
        <v>149476.63</v>
      </c>
      <c r="T344" s="209">
        <v>246378.7</v>
      </c>
      <c r="U344" s="209">
        <v>249903.48</v>
      </c>
      <c r="V344" s="209">
        <v>264709.07</v>
      </c>
      <c r="W344" s="209">
        <v>265994.13</v>
      </c>
      <c r="X344" s="209">
        <v>337243.37</v>
      </c>
      <c r="Y344" s="209">
        <v>298815.59000000003</v>
      </c>
      <c r="Z344" s="209">
        <v>300777.71999999997</v>
      </c>
      <c r="AA344" s="178">
        <f t="shared" si="10"/>
        <v>300777.71999999997</v>
      </c>
    </row>
    <row r="345" spans="1:27" ht="15.75" thickBot="1" x14ac:dyDescent="0.3">
      <c r="A345" s="228" t="str">
        <f t="shared" si="11"/>
        <v>186315</v>
      </c>
      <c r="B345" s="189" t="s">
        <v>764</v>
      </c>
      <c r="C345" s="188" t="s">
        <v>765</v>
      </c>
      <c r="D345" s="210" t="s">
        <v>5</v>
      </c>
      <c r="E345" s="208">
        <v>22638.5</v>
      </c>
      <c r="F345" s="208">
        <v>16542.79</v>
      </c>
      <c r="G345" s="208">
        <v>12419.86</v>
      </c>
      <c r="H345" s="208">
        <v>8981.8700000000008</v>
      </c>
      <c r="I345" s="208">
        <v>6112.41</v>
      </c>
      <c r="J345" s="208">
        <v>2910.07</v>
      </c>
      <c r="K345" s="208">
        <v>-1767.65</v>
      </c>
      <c r="L345" s="208">
        <v>77306.649999999994</v>
      </c>
      <c r="M345" s="208">
        <v>66168.490000000005</v>
      </c>
      <c r="N345" s="208">
        <v>66168.490000000005</v>
      </c>
      <c r="O345" s="208">
        <v>53131.65</v>
      </c>
      <c r="P345" s="208">
        <v>40198.449999999997</v>
      </c>
      <c r="Q345" s="208">
        <v>26154.16</v>
      </c>
      <c r="R345" s="208">
        <v>19370.57</v>
      </c>
      <c r="S345" s="208">
        <v>14731.93</v>
      </c>
      <c r="T345" s="208">
        <v>11661.54</v>
      </c>
      <c r="U345" s="208">
        <v>9011.44</v>
      </c>
      <c r="V345" s="208">
        <v>6845.65</v>
      </c>
      <c r="W345" s="208">
        <v>4556.87</v>
      </c>
      <c r="X345" s="208">
        <v>1.74</v>
      </c>
      <c r="Y345" s="208">
        <v>92866.240000000005</v>
      </c>
      <c r="Z345" s="208">
        <v>78636.070000000007</v>
      </c>
      <c r="AA345" s="178">
        <f t="shared" si="10"/>
        <v>78636.070000000007</v>
      </c>
    </row>
    <row r="346" spans="1:27" ht="15.75" thickBot="1" x14ac:dyDescent="0.3">
      <c r="A346" s="228" t="str">
        <f t="shared" si="11"/>
        <v>186316</v>
      </c>
      <c r="B346" s="189" t="s">
        <v>767</v>
      </c>
      <c r="C346" s="188" t="s">
        <v>768</v>
      </c>
      <c r="D346" s="210" t="s">
        <v>5</v>
      </c>
      <c r="E346" s="209">
        <v>377967.15</v>
      </c>
      <c r="F346" s="209">
        <v>272418.28000000003</v>
      </c>
      <c r="G346" s="209">
        <v>201662.22</v>
      </c>
      <c r="H346" s="209">
        <v>142598.47</v>
      </c>
      <c r="I346" s="209">
        <v>93868.35</v>
      </c>
      <c r="J346" s="209">
        <v>39308.879999999997</v>
      </c>
      <c r="K346" s="209">
        <v>-41213.71</v>
      </c>
      <c r="L346" s="209">
        <v>2152925.16</v>
      </c>
      <c r="M346" s="209">
        <v>1843451.25</v>
      </c>
      <c r="N346" s="209">
        <v>1843451.25</v>
      </c>
      <c r="O346" s="209">
        <v>1480936.56</v>
      </c>
      <c r="P346" s="209">
        <v>1121249.76</v>
      </c>
      <c r="Q346" s="209">
        <v>730692.45</v>
      </c>
      <c r="R346" s="209">
        <v>543372.98</v>
      </c>
      <c r="S346" s="209">
        <v>415729.73</v>
      </c>
      <c r="T346" s="209">
        <v>331915.09000000003</v>
      </c>
      <c r="U346" s="209">
        <v>260046.95</v>
      </c>
      <c r="V346" s="209">
        <v>201851.95</v>
      </c>
      <c r="W346" s="209">
        <v>139516.32999999999</v>
      </c>
      <c r="X346" s="209">
        <v>14344.04</v>
      </c>
      <c r="Y346" s="209">
        <v>1310973.29</v>
      </c>
      <c r="Z346" s="209">
        <v>1104755.83</v>
      </c>
      <c r="AA346" s="178">
        <f t="shared" si="10"/>
        <v>1104755.83</v>
      </c>
    </row>
    <row r="347" spans="1:27" ht="15.75" thickBot="1" x14ac:dyDescent="0.3">
      <c r="A347" s="228" t="str">
        <f t="shared" si="11"/>
        <v>186317</v>
      </c>
      <c r="B347" s="189" t="s">
        <v>3781</v>
      </c>
      <c r="C347" s="188" t="s">
        <v>3782</v>
      </c>
      <c r="D347" s="192" t="s">
        <v>5</v>
      </c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>
        <v>0</v>
      </c>
      <c r="Y347" s="208">
        <v>3896825.46</v>
      </c>
      <c r="Z347" s="208">
        <v>3914426.12</v>
      </c>
      <c r="AA347" s="178">
        <f t="shared" si="10"/>
        <v>3914426.12</v>
      </c>
    </row>
    <row r="348" spans="1:27" ht="15.75" thickBot="1" x14ac:dyDescent="0.3">
      <c r="A348" s="228" t="str">
        <f t="shared" si="11"/>
        <v>186318</v>
      </c>
      <c r="B348" s="189" t="s">
        <v>3783</v>
      </c>
      <c r="C348" s="188" t="s">
        <v>3784</v>
      </c>
      <c r="D348" s="192" t="s">
        <v>5</v>
      </c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>
        <v>0</v>
      </c>
      <c r="Y348" s="209">
        <v>-298018.95</v>
      </c>
      <c r="Z348" s="209">
        <v>-666780.43999999994</v>
      </c>
      <c r="AA348" s="178">
        <f t="shared" si="10"/>
        <v>-666780.43999999994</v>
      </c>
    </row>
    <row r="349" spans="1:27" ht="15.75" thickBot="1" x14ac:dyDescent="0.3">
      <c r="A349" s="228" t="str">
        <f t="shared" si="11"/>
        <v>186370</v>
      </c>
      <c r="B349" s="189" t="s">
        <v>770</v>
      </c>
      <c r="C349" s="188" t="s">
        <v>771</v>
      </c>
      <c r="D349" s="210" t="s">
        <v>5</v>
      </c>
      <c r="E349" s="208">
        <v>70320839.510000005</v>
      </c>
      <c r="F349" s="208">
        <v>71694672.510000005</v>
      </c>
      <c r="G349" s="208">
        <v>73077737.510000005</v>
      </c>
      <c r="H349" s="208">
        <v>74471977.510000005</v>
      </c>
      <c r="I349" s="208">
        <v>75875731.510000005</v>
      </c>
      <c r="J349" s="208">
        <v>78417101.510000005</v>
      </c>
      <c r="K349" s="208">
        <v>79861288.510000005</v>
      </c>
      <c r="L349" s="208">
        <v>80348242.510000005</v>
      </c>
      <c r="M349" s="208">
        <v>80838165.510000005</v>
      </c>
      <c r="N349" s="208">
        <v>80838165.510000005</v>
      </c>
      <c r="O349" s="208">
        <v>81331076.510000005</v>
      </c>
      <c r="P349" s="208">
        <v>81826992.510000005</v>
      </c>
      <c r="Q349" s="208">
        <v>50744765.189999998</v>
      </c>
      <c r="R349" s="208">
        <v>50348635.189999998</v>
      </c>
      <c r="S349" s="208">
        <v>49947593.189999998</v>
      </c>
      <c r="T349" s="208">
        <v>50080051.189999998</v>
      </c>
      <c r="U349" s="208">
        <v>50063112.189999998</v>
      </c>
      <c r="V349" s="208">
        <v>50047374.189999998</v>
      </c>
      <c r="W349" s="208">
        <v>50019239.189999998</v>
      </c>
      <c r="X349" s="208">
        <v>49750996.189999998</v>
      </c>
      <c r="Y349" s="208">
        <v>49151250.189999998</v>
      </c>
      <c r="Z349" s="208">
        <v>48251083.189999998</v>
      </c>
      <c r="AA349" s="178">
        <f t="shared" si="10"/>
        <v>48251083.189999998</v>
      </c>
    </row>
    <row r="350" spans="1:27" ht="15.75" thickBot="1" x14ac:dyDescent="0.3">
      <c r="A350" s="228" t="str">
        <f t="shared" si="11"/>
        <v>186375</v>
      </c>
      <c r="B350" s="189" t="s">
        <v>773</v>
      </c>
      <c r="C350" s="188" t="s">
        <v>774</v>
      </c>
      <c r="D350" s="210" t="s">
        <v>5</v>
      </c>
      <c r="E350" s="209">
        <v>-5189624.09</v>
      </c>
      <c r="F350" s="209">
        <v>-5368213.09</v>
      </c>
      <c r="G350" s="209">
        <v>-5550601.0899999999</v>
      </c>
      <c r="H350" s="209">
        <v>-5736827.0899999999</v>
      </c>
      <c r="I350" s="209">
        <v>-5926930.0899999999</v>
      </c>
      <c r="J350" s="209">
        <v>-6125739.0899999999</v>
      </c>
      <c r="K350" s="209">
        <v>-6329877.0899999999</v>
      </c>
      <c r="L350" s="209">
        <v>-6506406.0899999999</v>
      </c>
      <c r="M350" s="209">
        <v>-6665333.0899999999</v>
      </c>
      <c r="N350" s="209">
        <v>-6665333.0899999999</v>
      </c>
      <c r="O350" s="209">
        <v>-6825764.0899999999</v>
      </c>
      <c r="P350" s="209">
        <v>-6987710.0899999999</v>
      </c>
      <c r="Q350" s="209">
        <v>-336978.09</v>
      </c>
      <c r="R350" s="209">
        <v>-2328860.09</v>
      </c>
      <c r="S350" s="209">
        <v>122358</v>
      </c>
      <c r="T350" s="209">
        <v>0</v>
      </c>
      <c r="U350" s="209">
        <v>0</v>
      </c>
      <c r="V350" s="209">
        <v>0</v>
      </c>
      <c r="W350" s="209">
        <v>0</v>
      </c>
      <c r="X350" s="209">
        <v>0</v>
      </c>
      <c r="Y350" s="209">
        <v>0</v>
      </c>
      <c r="Z350" s="209">
        <v>0</v>
      </c>
      <c r="AA350" s="178">
        <f t="shared" si="10"/>
        <v>0</v>
      </c>
    </row>
    <row r="351" spans="1:27" ht="15.75" thickBot="1" x14ac:dyDescent="0.3">
      <c r="A351" s="228" t="str">
        <f t="shared" si="11"/>
        <v>186380</v>
      </c>
      <c r="B351" s="189" t="s">
        <v>3501</v>
      </c>
      <c r="C351" s="188" t="s">
        <v>3502</v>
      </c>
      <c r="D351" s="210" t="s">
        <v>5</v>
      </c>
      <c r="E351" s="208"/>
      <c r="F351" s="208"/>
      <c r="G351" s="208"/>
      <c r="H351" s="208"/>
      <c r="I351" s="208"/>
      <c r="J351" s="208"/>
      <c r="K351" s="208"/>
      <c r="L351" s="208"/>
      <c r="M351" s="208"/>
      <c r="N351" s="208">
        <v>0</v>
      </c>
      <c r="O351" s="208">
        <v>29250</v>
      </c>
      <c r="P351" s="208">
        <v>29250</v>
      </c>
      <c r="Q351" s="208">
        <v>29250</v>
      </c>
      <c r="R351" s="208">
        <v>29250</v>
      </c>
      <c r="S351" s="208">
        <v>29250</v>
      </c>
      <c r="T351" s="208">
        <v>63424.95</v>
      </c>
      <c r="U351" s="208">
        <v>63424.95</v>
      </c>
      <c r="V351" s="208">
        <v>63424.95</v>
      </c>
      <c r="W351" s="208">
        <v>63424.95</v>
      </c>
      <c r="X351" s="208">
        <v>63424.95</v>
      </c>
      <c r="Y351" s="208">
        <v>63424.95</v>
      </c>
      <c r="Z351" s="208">
        <v>63424.95</v>
      </c>
      <c r="AA351" s="178">
        <f t="shared" si="10"/>
        <v>63424.95</v>
      </c>
    </row>
    <row r="352" spans="1:27" ht="15.75" thickBot="1" x14ac:dyDescent="0.3">
      <c r="A352" s="228" t="str">
        <f t="shared" si="11"/>
        <v>186381</v>
      </c>
      <c r="B352" s="189" t="s">
        <v>3614</v>
      </c>
      <c r="C352" s="188" t="s">
        <v>3615</v>
      </c>
      <c r="D352" s="210" t="s">
        <v>5</v>
      </c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>
        <v>0</v>
      </c>
      <c r="S352" s="209">
        <v>0</v>
      </c>
      <c r="T352" s="209">
        <v>-375.06</v>
      </c>
      <c r="U352" s="209">
        <v>-473.76</v>
      </c>
      <c r="V352" s="209">
        <v>-606.75</v>
      </c>
      <c r="W352" s="209">
        <v>-694.19</v>
      </c>
      <c r="X352" s="209">
        <v>-812.63</v>
      </c>
      <c r="Y352" s="209">
        <v>-937.65</v>
      </c>
      <c r="Z352" s="209">
        <v>-1059.3800000000001</v>
      </c>
      <c r="AA352" s="178">
        <f t="shared" si="10"/>
        <v>-1059.3800000000001</v>
      </c>
    </row>
    <row r="353" spans="1:27" ht="15.75" thickBot="1" x14ac:dyDescent="0.3">
      <c r="A353" s="228" t="str">
        <f t="shared" si="11"/>
        <v>186420</v>
      </c>
      <c r="B353" s="189" t="s">
        <v>776</v>
      </c>
      <c r="C353" s="188" t="s">
        <v>777</v>
      </c>
      <c r="D353" s="210" t="s">
        <v>5</v>
      </c>
      <c r="E353" s="208">
        <v>273742.83</v>
      </c>
      <c r="F353" s="208">
        <v>275517.14</v>
      </c>
      <c r="G353" s="208">
        <v>277302.95</v>
      </c>
      <c r="H353" s="208">
        <v>279100.34000000003</v>
      </c>
      <c r="I353" s="208">
        <v>280909.38</v>
      </c>
      <c r="J353" s="208">
        <v>282730.14</v>
      </c>
      <c r="K353" s="208">
        <v>284562.7</v>
      </c>
      <c r="L353" s="208">
        <v>286297.82</v>
      </c>
      <c r="M353" s="208">
        <v>288043.52000000002</v>
      </c>
      <c r="N353" s="208">
        <v>288043.52000000002</v>
      </c>
      <c r="O353" s="208">
        <v>289799.87</v>
      </c>
      <c r="P353" s="208">
        <v>291566.92</v>
      </c>
      <c r="Q353" s="208">
        <v>293344.75</v>
      </c>
      <c r="R353" s="208">
        <v>295133.42</v>
      </c>
      <c r="S353" s="208">
        <v>296933</v>
      </c>
      <c r="T353" s="208">
        <v>298743.55</v>
      </c>
      <c r="U353" s="208">
        <v>300565.14</v>
      </c>
      <c r="V353" s="208">
        <v>302397.84000000003</v>
      </c>
      <c r="W353" s="208">
        <v>304241.71000000002</v>
      </c>
      <c r="X353" s="208">
        <v>306096.82</v>
      </c>
      <c r="Y353" s="208">
        <v>0</v>
      </c>
      <c r="Z353" s="208">
        <v>0</v>
      </c>
      <c r="AA353" s="178">
        <f t="shared" si="10"/>
        <v>0</v>
      </c>
    </row>
    <row r="354" spans="1:27" ht="15.75" thickBot="1" x14ac:dyDescent="0.3">
      <c r="A354" s="228" t="str">
        <f t="shared" si="11"/>
        <v>186421</v>
      </c>
      <c r="B354" s="189" t="s">
        <v>3785</v>
      </c>
      <c r="C354" s="188" t="s">
        <v>3786</v>
      </c>
      <c r="D354" s="192" t="s">
        <v>5</v>
      </c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>
        <v>0</v>
      </c>
      <c r="Y354" s="209">
        <v>293549.02</v>
      </c>
      <c r="Z354" s="209">
        <v>249201.35</v>
      </c>
      <c r="AA354" s="178">
        <f t="shared" si="10"/>
        <v>249201.35</v>
      </c>
    </row>
    <row r="355" spans="1:27" ht="15.75" thickBot="1" x14ac:dyDescent="0.3">
      <c r="A355" s="228" t="str">
        <f t="shared" si="11"/>
        <v>186500</v>
      </c>
      <c r="B355" s="189" t="s">
        <v>316</v>
      </c>
      <c r="C355" s="188" t="s">
        <v>779</v>
      </c>
      <c r="D355" s="210" t="s">
        <v>5</v>
      </c>
      <c r="E355" s="208">
        <v>0</v>
      </c>
      <c r="F355" s="208">
        <v>0</v>
      </c>
      <c r="G355" s="208">
        <v>448768.37</v>
      </c>
      <c r="H355" s="208">
        <v>0</v>
      </c>
      <c r="I355" s="208">
        <v>0</v>
      </c>
      <c r="J355" s="208">
        <v>-6029918.8499999996</v>
      </c>
      <c r="K355" s="208">
        <v>0</v>
      </c>
      <c r="L355" s="208">
        <v>0</v>
      </c>
      <c r="M355" s="208">
        <v>-7332277.1299999999</v>
      </c>
      <c r="N355" s="208">
        <v>-7332277.1299999999</v>
      </c>
      <c r="O355" s="208">
        <v>0</v>
      </c>
      <c r="P355" s="208">
        <v>0</v>
      </c>
      <c r="Q355" s="208">
        <v>-19448845.5</v>
      </c>
      <c r="R355" s="208">
        <v>0</v>
      </c>
      <c r="S355" s="208">
        <v>0</v>
      </c>
      <c r="T355" s="208">
        <v>-27550111.649999999</v>
      </c>
      <c r="U355" s="208">
        <v>0</v>
      </c>
      <c r="V355" s="208">
        <v>0</v>
      </c>
      <c r="W355" s="208">
        <v>-30314130.109999999</v>
      </c>
      <c r="X355" s="208">
        <v>0</v>
      </c>
      <c r="Y355" s="208">
        <v>0</v>
      </c>
      <c r="Z355" s="208">
        <v>-14183865.189999999</v>
      </c>
      <c r="AA355" s="178">
        <f t="shared" si="10"/>
        <v>-14183865.189999999</v>
      </c>
    </row>
    <row r="356" spans="1:27" ht="15.75" thickBot="1" x14ac:dyDescent="0.3">
      <c r="A356" s="228" t="str">
        <f t="shared" si="11"/>
        <v>500139</v>
      </c>
      <c r="B356" s="239" t="s">
        <v>1782</v>
      </c>
      <c r="C356" s="245">
        <v>500139</v>
      </c>
      <c r="D356" s="31"/>
      <c r="E356" s="209">
        <v>1148000</v>
      </c>
      <c r="F356" s="209">
        <v>1148000</v>
      </c>
      <c r="G356" s="209">
        <v>1077000</v>
      </c>
      <c r="H356" s="209">
        <v>1077000</v>
      </c>
      <c r="I356" s="209">
        <v>1077000</v>
      </c>
      <c r="J356" s="209">
        <v>861000</v>
      </c>
      <c r="K356" s="209">
        <v>861000</v>
      </c>
      <c r="L356" s="209">
        <v>861000</v>
      </c>
      <c r="M356" s="209">
        <v>725000</v>
      </c>
      <c r="N356" s="209">
        <v>725000</v>
      </c>
      <c r="O356" s="209">
        <v>725000</v>
      </c>
      <c r="P356" s="209">
        <v>725000</v>
      </c>
      <c r="Q356" s="209">
        <v>541000</v>
      </c>
      <c r="R356" s="209">
        <v>541000</v>
      </c>
      <c r="S356" s="209">
        <v>541000</v>
      </c>
      <c r="T356" s="209">
        <v>670000</v>
      </c>
      <c r="U356" s="209">
        <v>670000</v>
      </c>
      <c r="V356" s="209">
        <v>670000</v>
      </c>
      <c r="W356" s="209">
        <v>1610000</v>
      </c>
      <c r="X356" s="209">
        <v>1610000</v>
      </c>
      <c r="Y356" s="209">
        <v>1610000</v>
      </c>
      <c r="Z356" s="209">
        <v>3336883</v>
      </c>
      <c r="AA356" s="178">
        <f t="shared" si="10"/>
        <v>3336883</v>
      </c>
    </row>
    <row r="357" spans="1:27" ht="15.75" thickBot="1" x14ac:dyDescent="0.3">
      <c r="A357" s="228" t="str">
        <f t="shared" si="11"/>
        <v>186630</v>
      </c>
      <c r="B357" s="240" t="s">
        <v>781</v>
      </c>
      <c r="C357" s="188" t="s">
        <v>782</v>
      </c>
      <c r="D357" s="210" t="s">
        <v>5</v>
      </c>
      <c r="E357" s="208">
        <v>33000</v>
      </c>
      <c r="F357" s="208">
        <v>33000</v>
      </c>
      <c r="G357" s="208">
        <v>105000</v>
      </c>
      <c r="H357" s="208">
        <v>105000</v>
      </c>
      <c r="I357" s="208">
        <v>105000</v>
      </c>
      <c r="J357" s="208">
        <v>106000</v>
      </c>
      <c r="K357" s="208">
        <v>106000</v>
      </c>
      <c r="L357" s="208">
        <v>106000</v>
      </c>
      <c r="M357" s="208">
        <v>105000</v>
      </c>
      <c r="N357" s="208">
        <v>105000</v>
      </c>
      <c r="O357" s="208">
        <v>105000</v>
      </c>
      <c r="P357" s="208">
        <v>105000</v>
      </c>
      <c r="Q357" s="208">
        <v>0</v>
      </c>
      <c r="R357" s="208">
        <v>0</v>
      </c>
      <c r="S357" s="208">
        <v>0</v>
      </c>
      <c r="T357" s="208">
        <v>80000</v>
      </c>
      <c r="U357" s="208">
        <v>80000</v>
      </c>
      <c r="V357" s="208">
        <v>80000</v>
      </c>
      <c r="W357" s="208">
        <v>1170000</v>
      </c>
      <c r="X357" s="208">
        <v>1170000</v>
      </c>
      <c r="Y357" s="208">
        <v>1170000</v>
      </c>
      <c r="Z357" s="208">
        <v>3047254</v>
      </c>
      <c r="AA357" s="178">
        <f t="shared" si="10"/>
        <v>3047254</v>
      </c>
    </row>
    <row r="358" spans="1:27" ht="15.75" thickBot="1" x14ac:dyDescent="0.3">
      <c r="A358" s="228" t="str">
        <f t="shared" si="11"/>
        <v>186635</v>
      </c>
      <c r="B358" s="240" t="s">
        <v>784</v>
      </c>
      <c r="C358" s="188" t="s">
        <v>785</v>
      </c>
      <c r="D358" s="210" t="s">
        <v>5</v>
      </c>
      <c r="E358" s="209">
        <v>1106000</v>
      </c>
      <c r="F358" s="209">
        <v>1106000</v>
      </c>
      <c r="G358" s="209">
        <v>972000</v>
      </c>
      <c r="H358" s="209">
        <v>972000</v>
      </c>
      <c r="I358" s="209">
        <v>972000</v>
      </c>
      <c r="J358" s="209">
        <v>755000</v>
      </c>
      <c r="K358" s="209">
        <v>755000</v>
      </c>
      <c r="L358" s="209">
        <v>755000</v>
      </c>
      <c r="M358" s="209">
        <v>620000</v>
      </c>
      <c r="N358" s="209">
        <v>620000</v>
      </c>
      <c r="O358" s="209">
        <v>620000</v>
      </c>
      <c r="P358" s="209">
        <v>620000</v>
      </c>
      <c r="Q358" s="209">
        <v>541000</v>
      </c>
      <c r="R358" s="209">
        <v>541000</v>
      </c>
      <c r="S358" s="209">
        <v>541000</v>
      </c>
      <c r="T358" s="209">
        <v>590000</v>
      </c>
      <c r="U358" s="209">
        <v>590000</v>
      </c>
      <c r="V358" s="209">
        <v>590000</v>
      </c>
      <c r="W358" s="209">
        <v>440000</v>
      </c>
      <c r="X358" s="209">
        <v>440000</v>
      </c>
      <c r="Y358" s="209">
        <v>440000</v>
      </c>
      <c r="Z358" s="209">
        <v>289629</v>
      </c>
      <c r="AA358" s="178">
        <f t="shared" si="10"/>
        <v>289629</v>
      </c>
    </row>
    <row r="359" spans="1:27" ht="15.75" thickBot="1" x14ac:dyDescent="0.3">
      <c r="A359" s="228" t="str">
        <f t="shared" si="11"/>
        <v>186637</v>
      </c>
      <c r="B359" s="240" t="s">
        <v>787</v>
      </c>
      <c r="C359" s="188" t="s">
        <v>788</v>
      </c>
      <c r="D359" s="210" t="s">
        <v>5</v>
      </c>
      <c r="E359" s="209">
        <v>9000</v>
      </c>
      <c r="F359" s="209">
        <v>9000</v>
      </c>
      <c r="G359" s="209">
        <v>0</v>
      </c>
      <c r="H359" s="209">
        <v>0</v>
      </c>
      <c r="I359" s="209">
        <v>0</v>
      </c>
      <c r="J359" s="209">
        <v>0</v>
      </c>
      <c r="K359" s="209">
        <v>0</v>
      </c>
      <c r="L359" s="209">
        <v>0</v>
      </c>
      <c r="M359" s="209">
        <v>0</v>
      </c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178">
        <f t="shared" si="10"/>
        <v>0</v>
      </c>
    </row>
    <row r="360" spans="1:27" ht="15.75" thickBot="1" x14ac:dyDescent="0.3">
      <c r="A360" s="228" t="str">
        <f t="shared" si="11"/>
        <v>001114</v>
      </c>
      <c r="B360" s="240" t="s">
        <v>3616</v>
      </c>
      <c r="C360" s="188" t="s">
        <v>3617</v>
      </c>
      <c r="D360" s="210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>
        <v>989970.27</v>
      </c>
      <c r="S360" s="208">
        <v>989970.27</v>
      </c>
      <c r="T360" s="208">
        <v>148886185.31999999</v>
      </c>
      <c r="U360" s="208">
        <v>151173350.31999999</v>
      </c>
      <c r="V360" s="208">
        <v>151173350.31999999</v>
      </c>
      <c r="W360" s="208">
        <v>147917537.69</v>
      </c>
      <c r="X360" s="208">
        <v>149874180.97999999</v>
      </c>
      <c r="Y360" s="208">
        <v>149874180.97999999</v>
      </c>
      <c r="Z360" s="208">
        <v>146309885.43000001</v>
      </c>
      <c r="AA360" s="178">
        <f t="shared" si="10"/>
        <v>146309885.43000001</v>
      </c>
    </row>
    <row r="361" spans="1:27" ht="15.75" thickBot="1" x14ac:dyDescent="0.3">
      <c r="A361" s="228" t="str">
        <f t="shared" si="11"/>
        <v>172500</v>
      </c>
      <c r="B361" s="240" t="s">
        <v>1844</v>
      </c>
      <c r="C361" s="188" t="s">
        <v>1845</v>
      </c>
      <c r="D361" s="210" t="s">
        <v>5</v>
      </c>
      <c r="E361" s="209">
        <v>0</v>
      </c>
      <c r="F361" s="209">
        <v>0</v>
      </c>
      <c r="G361" s="209">
        <v>0</v>
      </c>
      <c r="H361" s="209">
        <v>0</v>
      </c>
      <c r="I361" s="209">
        <v>0</v>
      </c>
      <c r="J361" s="209">
        <v>0</v>
      </c>
      <c r="K361" s="209">
        <v>0</v>
      </c>
      <c r="L361" s="209">
        <v>0</v>
      </c>
      <c r="M361" s="209">
        <v>1021407.81</v>
      </c>
      <c r="N361" s="209">
        <v>1021407.81</v>
      </c>
      <c r="O361" s="209">
        <v>1021407.81</v>
      </c>
      <c r="P361" s="209">
        <v>1021407.81</v>
      </c>
      <c r="Q361" s="209">
        <v>989970.27</v>
      </c>
      <c r="R361" s="209">
        <v>989970.27</v>
      </c>
      <c r="S361" s="209">
        <v>989970.27</v>
      </c>
      <c r="T361" s="209">
        <v>959129.32</v>
      </c>
      <c r="U361" s="209">
        <v>959129.32</v>
      </c>
      <c r="V361" s="209">
        <v>959129.32</v>
      </c>
      <c r="W361" s="209">
        <v>930076.56</v>
      </c>
      <c r="X361" s="209">
        <v>930076.56</v>
      </c>
      <c r="Y361" s="209">
        <v>930076.56</v>
      </c>
      <c r="Z361" s="209">
        <v>897447.4</v>
      </c>
      <c r="AA361" s="178">
        <f t="shared" si="10"/>
        <v>897447.4</v>
      </c>
    </row>
    <row r="362" spans="1:27" ht="15.75" thickBot="1" x14ac:dyDescent="0.3">
      <c r="A362" s="228" t="str">
        <f t="shared" si="11"/>
        <v>172501</v>
      </c>
      <c r="B362" s="232" t="s">
        <v>3618</v>
      </c>
      <c r="C362" s="188" t="s">
        <v>3619</v>
      </c>
      <c r="D362" s="210" t="s">
        <v>5</v>
      </c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>
        <v>0</v>
      </c>
      <c r="S362" s="208">
        <v>0</v>
      </c>
      <c r="T362" s="208">
        <v>147927056</v>
      </c>
      <c r="U362" s="208">
        <v>150214221</v>
      </c>
      <c r="V362" s="208">
        <v>150214221</v>
      </c>
      <c r="W362" s="208">
        <v>146987461.13</v>
      </c>
      <c r="X362" s="208">
        <v>148944104.41999999</v>
      </c>
      <c r="Y362" s="208">
        <v>148944104.41999999</v>
      </c>
      <c r="Z362" s="208">
        <v>145412438.03</v>
      </c>
      <c r="AA362" s="178">
        <f t="shared" si="10"/>
        <v>145412438.03</v>
      </c>
    </row>
    <row r="363" spans="1:27" ht="15.75" thickBot="1" x14ac:dyDescent="0.3">
      <c r="A363" s="228" t="str">
        <f t="shared" si="11"/>
        <v>500140</v>
      </c>
      <c r="B363" s="239" t="s">
        <v>1835</v>
      </c>
      <c r="C363" s="245">
        <v>500140</v>
      </c>
      <c r="D363" s="31"/>
      <c r="E363" s="209">
        <v>51000427.420000002</v>
      </c>
      <c r="F363" s="209">
        <v>51113924.770000003</v>
      </c>
      <c r="G363" s="209">
        <v>51233647.119999997</v>
      </c>
      <c r="H363" s="209">
        <v>51337574.340000004</v>
      </c>
      <c r="I363" s="209">
        <v>51399040.259999998</v>
      </c>
      <c r="J363" s="209">
        <v>51518070.009999998</v>
      </c>
      <c r="K363" s="209">
        <v>51572743.68</v>
      </c>
      <c r="L363" s="209">
        <v>51686570.780000001</v>
      </c>
      <c r="M363" s="209">
        <v>49921908.299999997</v>
      </c>
      <c r="N363" s="209">
        <v>49921908.299999997</v>
      </c>
      <c r="O363" s="209">
        <v>50035545.369999997</v>
      </c>
      <c r="P363" s="209">
        <v>50149182.439999998</v>
      </c>
      <c r="Q363" s="209">
        <v>50211336.090000004</v>
      </c>
      <c r="R363" s="209">
        <v>50324973.159999996</v>
      </c>
      <c r="S363" s="209">
        <v>50438610.229999997</v>
      </c>
      <c r="T363" s="209">
        <v>49281923.299999997</v>
      </c>
      <c r="U363" s="209">
        <v>49387666.909999996</v>
      </c>
      <c r="V363" s="209">
        <v>49446613.020000003</v>
      </c>
      <c r="W363" s="209">
        <v>49503211.789999999</v>
      </c>
      <c r="X363" s="209">
        <v>49615850.880000003</v>
      </c>
      <c r="Y363" s="209">
        <v>49728489.969999999</v>
      </c>
      <c r="Z363" s="209">
        <v>49836948.780000001</v>
      </c>
      <c r="AA363" s="178">
        <f t="shared" si="10"/>
        <v>49836948.780000001</v>
      </c>
    </row>
    <row r="364" spans="1:27" ht="15.75" thickBot="1" x14ac:dyDescent="0.3">
      <c r="A364" s="228" t="str">
        <f t="shared" si="11"/>
        <v>500150</v>
      </c>
      <c r="B364" s="240" t="s">
        <v>1835</v>
      </c>
      <c r="C364" s="245">
        <v>500150</v>
      </c>
      <c r="D364" s="31"/>
      <c r="E364" s="208">
        <v>1908882.62</v>
      </c>
      <c r="F364" s="208">
        <v>1908882.62</v>
      </c>
      <c r="G364" s="208">
        <v>1915107.62</v>
      </c>
      <c r="H364" s="208">
        <v>1915107.62</v>
      </c>
      <c r="I364" s="208">
        <v>1915107.62</v>
      </c>
      <c r="J364" s="208">
        <v>1921332.62</v>
      </c>
      <c r="K364" s="208">
        <v>1862179.19</v>
      </c>
      <c r="L364" s="208">
        <v>1862179.19</v>
      </c>
      <c r="M364" s="208">
        <v>0</v>
      </c>
      <c r="N364" s="208">
        <v>0</v>
      </c>
      <c r="O364" s="208">
        <v>0</v>
      </c>
      <c r="P364" s="208">
        <v>0</v>
      </c>
      <c r="Q364" s="208">
        <v>0</v>
      </c>
      <c r="R364" s="208">
        <v>0</v>
      </c>
      <c r="S364" s="208">
        <v>0</v>
      </c>
      <c r="T364" s="208">
        <v>0</v>
      </c>
      <c r="U364" s="208">
        <v>0</v>
      </c>
      <c r="V364" s="208">
        <v>0</v>
      </c>
      <c r="W364" s="208">
        <v>0</v>
      </c>
      <c r="X364" s="208">
        <v>0</v>
      </c>
      <c r="Y364" s="208">
        <v>0</v>
      </c>
      <c r="Z364" s="208">
        <v>0</v>
      </c>
      <c r="AA364" s="178">
        <f t="shared" si="10"/>
        <v>0</v>
      </c>
    </row>
    <row r="365" spans="1:27" ht="15.75" thickBot="1" x14ac:dyDescent="0.3">
      <c r="A365" s="228" t="str">
        <f t="shared" si="11"/>
        <v>123020</v>
      </c>
      <c r="B365" s="189" t="s">
        <v>790</v>
      </c>
      <c r="C365" s="188" t="s">
        <v>791</v>
      </c>
      <c r="D365" s="210" t="s">
        <v>5</v>
      </c>
      <c r="E365" s="208">
        <v>46703.43</v>
      </c>
      <c r="F365" s="208">
        <v>46703.43</v>
      </c>
      <c r="G365" s="208">
        <v>52928.43</v>
      </c>
      <c r="H365" s="208">
        <v>52928.43</v>
      </c>
      <c r="I365" s="208">
        <v>52928.43</v>
      </c>
      <c r="J365" s="208">
        <v>59153.43</v>
      </c>
      <c r="K365" s="208">
        <v>0</v>
      </c>
      <c r="L365" s="208">
        <v>0</v>
      </c>
      <c r="M365" s="208">
        <v>0</v>
      </c>
      <c r="N365" s="208"/>
      <c r="O365" s="208"/>
      <c r="P365" s="208"/>
      <c r="Q365" s="208"/>
      <c r="R365" s="208"/>
      <c r="S365" s="208"/>
      <c r="T365" s="208">
        <v>0</v>
      </c>
      <c r="U365" s="208">
        <v>0</v>
      </c>
      <c r="V365" s="208">
        <v>0</v>
      </c>
      <c r="W365" s="208">
        <v>0</v>
      </c>
      <c r="X365" s="208"/>
      <c r="Y365" s="208"/>
      <c r="Z365" s="208"/>
      <c r="AA365" s="178">
        <f t="shared" si="10"/>
        <v>0</v>
      </c>
    </row>
    <row r="366" spans="1:27" ht="15.75" thickBot="1" x14ac:dyDescent="0.3">
      <c r="A366" s="228" t="str">
        <f t="shared" si="11"/>
        <v>124040</v>
      </c>
      <c r="B366" s="189" t="s">
        <v>793</v>
      </c>
      <c r="C366" s="188" t="s">
        <v>794</v>
      </c>
      <c r="D366" s="210" t="s">
        <v>5</v>
      </c>
      <c r="E366" s="209">
        <v>0</v>
      </c>
      <c r="F366" s="209">
        <v>0</v>
      </c>
      <c r="G366" s="209">
        <v>0</v>
      </c>
      <c r="H366" s="209">
        <v>0</v>
      </c>
      <c r="I366" s="209">
        <v>0</v>
      </c>
      <c r="J366" s="209">
        <v>0</v>
      </c>
      <c r="K366" s="209">
        <v>0</v>
      </c>
      <c r="L366" s="209">
        <v>0</v>
      </c>
      <c r="M366" s="209">
        <v>0</v>
      </c>
      <c r="N366" s="209">
        <v>0</v>
      </c>
      <c r="O366" s="209">
        <v>0</v>
      </c>
      <c r="P366" s="209">
        <v>0</v>
      </c>
      <c r="Q366" s="209">
        <v>0</v>
      </c>
      <c r="R366" s="209">
        <v>0</v>
      </c>
      <c r="S366" s="209">
        <v>0</v>
      </c>
      <c r="T366" s="209">
        <v>0</v>
      </c>
      <c r="U366" s="209">
        <v>0</v>
      </c>
      <c r="V366" s="209">
        <v>0</v>
      </c>
      <c r="W366" s="209">
        <v>0</v>
      </c>
      <c r="X366" s="209">
        <v>0</v>
      </c>
      <c r="Y366" s="209">
        <v>0</v>
      </c>
      <c r="Z366" s="209">
        <v>0</v>
      </c>
      <c r="AA366" s="178">
        <f t="shared" si="10"/>
        <v>0</v>
      </c>
    </row>
    <row r="367" spans="1:27" ht="15.75" thickBot="1" x14ac:dyDescent="0.3">
      <c r="A367" s="228" t="str">
        <f t="shared" si="11"/>
        <v>124059</v>
      </c>
      <c r="B367" s="189" t="s">
        <v>796</v>
      </c>
      <c r="C367" s="188" t="s">
        <v>797</v>
      </c>
      <c r="D367" s="210" t="s">
        <v>5</v>
      </c>
      <c r="E367" s="208">
        <v>0</v>
      </c>
      <c r="F367" s="208">
        <v>0</v>
      </c>
      <c r="G367" s="208">
        <v>0</v>
      </c>
      <c r="H367" s="208">
        <v>0</v>
      </c>
      <c r="I367" s="208">
        <v>0</v>
      </c>
      <c r="J367" s="208">
        <v>0</v>
      </c>
      <c r="K367" s="208">
        <v>0</v>
      </c>
      <c r="L367" s="208">
        <v>0</v>
      </c>
      <c r="M367" s="208">
        <v>0</v>
      </c>
      <c r="N367" s="208">
        <v>0</v>
      </c>
      <c r="O367" s="208">
        <v>0</v>
      </c>
      <c r="P367" s="208">
        <v>0</v>
      </c>
      <c r="Q367" s="208">
        <v>0</v>
      </c>
      <c r="R367" s="208">
        <v>0</v>
      </c>
      <c r="S367" s="208">
        <v>0</v>
      </c>
      <c r="T367" s="208">
        <v>0</v>
      </c>
      <c r="U367" s="208">
        <v>0</v>
      </c>
      <c r="V367" s="208">
        <v>0</v>
      </c>
      <c r="W367" s="208">
        <v>0</v>
      </c>
      <c r="X367" s="208">
        <v>0</v>
      </c>
      <c r="Y367" s="208">
        <v>0</v>
      </c>
      <c r="Z367" s="208">
        <v>0</v>
      </c>
      <c r="AA367" s="178">
        <f t="shared" si="10"/>
        <v>0</v>
      </c>
    </row>
    <row r="368" spans="1:27" ht="15.75" thickBot="1" x14ac:dyDescent="0.3">
      <c r="A368" s="228" t="str">
        <f t="shared" si="11"/>
        <v>124301</v>
      </c>
      <c r="B368" s="189" t="s">
        <v>799</v>
      </c>
      <c r="C368" s="188" t="s">
        <v>800</v>
      </c>
      <c r="D368" s="210" t="s">
        <v>5</v>
      </c>
      <c r="E368" s="209">
        <v>1862179.19</v>
      </c>
      <c r="F368" s="209">
        <v>1862179.19</v>
      </c>
      <c r="G368" s="209">
        <v>1862179.19</v>
      </c>
      <c r="H368" s="209">
        <v>1862179.19</v>
      </c>
      <c r="I368" s="209">
        <v>1862179.19</v>
      </c>
      <c r="J368" s="209">
        <v>1862179.19</v>
      </c>
      <c r="K368" s="209">
        <v>1862179.19</v>
      </c>
      <c r="L368" s="209">
        <v>1862179.19</v>
      </c>
      <c r="M368" s="209">
        <v>0</v>
      </c>
      <c r="N368" s="209">
        <v>0</v>
      </c>
      <c r="O368" s="209">
        <v>0</v>
      </c>
      <c r="P368" s="209">
        <v>0</v>
      </c>
      <c r="Q368" s="209">
        <v>0</v>
      </c>
      <c r="R368" s="209">
        <v>0</v>
      </c>
      <c r="S368" s="209">
        <v>0</v>
      </c>
      <c r="T368" s="209"/>
      <c r="U368" s="209"/>
      <c r="V368" s="209"/>
      <c r="W368" s="209"/>
      <c r="X368" s="209">
        <v>0</v>
      </c>
      <c r="Y368" s="209">
        <v>0</v>
      </c>
      <c r="Z368" s="209">
        <v>0</v>
      </c>
      <c r="AA368" s="178">
        <f t="shared" si="10"/>
        <v>0</v>
      </c>
    </row>
    <row r="369" spans="1:27" ht="15.75" thickBot="1" x14ac:dyDescent="0.3">
      <c r="A369" s="228" t="str">
        <f t="shared" si="11"/>
        <v>500151</v>
      </c>
      <c r="B369" s="240" t="s">
        <v>1838</v>
      </c>
      <c r="C369" s="245">
        <v>500151</v>
      </c>
      <c r="D369" s="31"/>
      <c r="E369" s="208">
        <v>49091544.799999997</v>
      </c>
      <c r="F369" s="208">
        <v>49205042.149999999</v>
      </c>
      <c r="G369" s="208">
        <v>49318539.5</v>
      </c>
      <c r="H369" s="208">
        <v>49422466.719999999</v>
      </c>
      <c r="I369" s="208">
        <v>49483932.640000001</v>
      </c>
      <c r="J369" s="208">
        <v>49596737.390000001</v>
      </c>
      <c r="K369" s="208">
        <v>49710564.490000002</v>
      </c>
      <c r="L369" s="208">
        <v>49824391.590000004</v>
      </c>
      <c r="M369" s="208">
        <v>49921908.299999997</v>
      </c>
      <c r="N369" s="208">
        <v>49921908.299999997</v>
      </c>
      <c r="O369" s="208">
        <v>50035545.369999997</v>
      </c>
      <c r="P369" s="208">
        <v>50149182.439999998</v>
      </c>
      <c r="Q369" s="208">
        <v>50211336.090000004</v>
      </c>
      <c r="R369" s="208">
        <v>50324973.159999996</v>
      </c>
      <c r="S369" s="208">
        <v>50438610.229999997</v>
      </c>
      <c r="T369" s="208">
        <v>49281923.299999997</v>
      </c>
      <c r="U369" s="208">
        <v>49387666.909999996</v>
      </c>
      <c r="V369" s="208">
        <v>49446613.020000003</v>
      </c>
      <c r="W369" s="208">
        <v>49503211.789999999</v>
      </c>
      <c r="X369" s="208">
        <v>49615850.880000003</v>
      </c>
      <c r="Y369" s="208">
        <v>49728489.969999999</v>
      </c>
      <c r="Z369" s="208">
        <v>49836948.780000001</v>
      </c>
      <c r="AA369" s="178">
        <f t="shared" si="10"/>
        <v>49836948.780000001</v>
      </c>
    </row>
    <row r="370" spans="1:27" ht="15.75" thickBot="1" x14ac:dyDescent="0.3">
      <c r="A370" s="228" t="str">
        <f t="shared" si="11"/>
        <v>124100</v>
      </c>
      <c r="B370" s="189" t="s">
        <v>802</v>
      </c>
      <c r="C370" s="188" t="s">
        <v>803</v>
      </c>
      <c r="D370" s="210" t="s">
        <v>5</v>
      </c>
      <c r="E370" s="209">
        <v>1561475.32</v>
      </c>
      <c r="F370" s="209">
        <v>1563060.24</v>
      </c>
      <c r="G370" s="209">
        <v>1564645.16</v>
      </c>
      <c r="H370" s="209">
        <v>1566230.08</v>
      </c>
      <c r="I370" s="209">
        <v>1567815</v>
      </c>
      <c r="J370" s="209">
        <v>1569399.92</v>
      </c>
      <c r="K370" s="209">
        <v>1570984.84</v>
      </c>
      <c r="L370" s="209">
        <v>1572569.76</v>
      </c>
      <c r="M370" s="209">
        <v>1588418</v>
      </c>
      <c r="N370" s="209">
        <v>1588418</v>
      </c>
      <c r="O370" s="209">
        <v>1591251.83</v>
      </c>
      <c r="P370" s="209">
        <v>1594085.66</v>
      </c>
      <c r="Q370" s="209">
        <v>1596919.49</v>
      </c>
      <c r="R370" s="209">
        <v>1599753.32</v>
      </c>
      <c r="S370" s="209">
        <v>1602587.15</v>
      </c>
      <c r="T370" s="209">
        <v>1482334.56</v>
      </c>
      <c r="U370" s="209">
        <v>1081909.71</v>
      </c>
      <c r="V370" s="209">
        <v>1084743.54</v>
      </c>
      <c r="W370" s="209">
        <v>1087577.3700000001</v>
      </c>
      <c r="X370" s="209">
        <v>1090411.2</v>
      </c>
      <c r="Y370" s="209">
        <v>1093245.03</v>
      </c>
      <c r="Z370" s="209">
        <v>1095765</v>
      </c>
      <c r="AA370" s="178">
        <f t="shared" si="10"/>
        <v>1095765</v>
      </c>
    </row>
    <row r="371" spans="1:27" ht="15.75" thickBot="1" x14ac:dyDescent="0.3">
      <c r="A371" s="228" t="str">
        <f t="shared" si="11"/>
        <v>124101</v>
      </c>
      <c r="B371" s="189" t="s">
        <v>805</v>
      </c>
      <c r="C371" s="188" t="s">
        <v>806</v>
      </c>
      <c r="D371" s="210" t="s">
        <v>5</v>
      </c>
      <c r="E371" s="208">
        <v>2370508.6800000002</v>
      </c>
      <c r="F371" s="208">
        <v>2374402.6</v>
      </c>
      <c r="G371" s="208">
        <v>2378296.52</v>
      </c>
      <c r="H371" s="208">
        <v>2382190.44</v>
      </c>
      <c r="I371" s="208">
        <v>2386084.36</v>
      </c>
      <c r="J371" s="208">
        <v>2389978.2799999998</v>
      </c>
      <c r="K371" s="208">
        <v>2393872.2000000002</v>
      </c>
      <c r="L371" s="208">
        <v>2397766.12</v>
      </c>
      <c r="M371" s="208">
        <v>2401662</v>
      </c>
      <c r="N371" s="208">
        <v>2401662</v>
      </c>
      <c r="O371" s="208">
        <v>2405506.33</v>
      </c>
      <c r="P371" s="208">
        <v>2409350.66</v>
      </c>
      <c r="Q371" s="208">
        <v>2413194.9900000002</v>
      </c>
      <c r="R371" s="208">
        <v>2417039.3199999998</v>
      </c>
      <c r="S371" s="208">
        <v>2420883.65</v>
      </c>
      <c r="T371" s="208">
        <v>2424727.98</v>
      </c>
      <c r="U371" s="208">
        <v>2136791.09</v>
      </c>
      <c r="V371" s="208">
        <v>2140635.42</v>
      </c>
      <c r="W371" s="208">
        <v>2144479.75</v>
      </c>
      <c r="X371" s="208">
        <v>2148324.08</v>
      </c>
      <c r="Y371" s="208">
        <v>2152168.41</v>
      </c>
      <c r="Z371" s="208">
        <v>2156015</v>
      </c>
      <c r="AA371" s="178">
        <f t="shared" si="10"/>
        <v>2156015</v>
      </c>
    </row>
    <row r="372" spans="1:27" ht="15.75" thickBot="1" x14ac:dyDescent="0.3">
      <c r="A372" s="228" t="str">
        <f t="shared" si="11"/>
        <v>124102</v>
      </c>
      <c r="B372" s="189" t="s">
        <v>808</v>
      </c>
      <c r="C372" s="188" t="s">
        <v>809</v>
      </c>
      <c r="D372" s="210" t="s">
        <v>5</v>
      </c>
      <c r="E372" s="209">
        <v>8598587.8000000007</v>
      </c>
      <c r="F372" s="209">
        <v>8618385.3800000008</v>
      </c>
      <c r="G372" s="209">
        <v>8638182.9600000009</v>
      </c>
      <c r="H372" s="209">
        <v>8650093</v>
      </c>
      <c r="I372" s="209">
        <v>8617141.8200000003</v>
      </c>
      <c r="J372" s="209">
        <v>8635529.4700000007</v>
      </c>
      <c r="K372" s="209">
        <v>8654939.4700000007</v>
      </c>
      <c r="L372" s="209">
        <v>8674349.4700000007</v>
      </c>
      <c r="M372" s="209">
        <v>8693723.4700000007</v>
      </c>
      <c r="N372" s="209">
        <v>8693723.4700000007</v>
      </c>
      <c r="O372" s="209">
        <v>8713133.4700000007</v>
      </c>
      <c r="P372" s="209">
        <v>8732543.4700000007</v>
      </c>
      <c r="Q372" s="209">
        <v>8700470.0500000007</v>
      </c>
      <c r="R372" s="209">
        <v>8719880.0500000007</v>
      </c>
      <c r="S372" s="209">
        <v>8739290.0500000007</v>
      </c>
      <c r="T372" s="209">
        <v>8653335.9299999997</v>
      </c>
      <c r="U372" s="209">
        <v>8673184.1099999994</v>
      </c>
      <c r="V372" s="209">
        <v>8638626.8499999996</v>
      </c>
      <c r="W372" s="209">
        <v>8601722.25</v>
      </c>
      <c r="X372" s="209">
        <v>8620857.9700000007</v>
      </c>
      <c r="Y372" s="209">
        <v>8639993.6899999995</v>
      </c>
      <c r="Z372" s="209">
        <v>8658472.1999999993</v>
      </c>
      <c r="AA372" s="178">
        <f t="shared" si="10"/>
        <v>8658472.1999999993</v>
      </c>
    </row>
    <row r="373" spans="1:27" ht="15.75" thickBot="1" x14ac:dyDescent="0.3">
      <c r="A373" s="228" t="str">
        <f t="shared" si="11"/>
        <v>124103</v>
      </c>
      <c r="B373" s="189" t="s">
        <v>811</v>
      </c>
      <c r="C373" s="188" t="s">
        <v>812</v>
      </c>
      <c r="D373" s="210" t="s">
        <v>5</v>
      </c>
      <c r="E373" s="209">
        <v>0</v>
      </c>
      <c r="F373" s="209">
        <v>0</v>
      </c>
      <c r="G373" s="209">
        <v>0</v>
      </c>
      <c r="H373" s="209">
        <v>0</v>
      </c>
      <c r="I373" s="209">
        <v>0</v>
      </c>
      <c r="J373" s="209">
        <v>0</v>
      </c>
      <c r="K373" s="209">
        <v>0</v>
      </c>
      <c r="L373" s="209">
        <v>0</v>
      </c>
      <c r="M373" s="209">
        <v>0</v>
      </c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178">
        <f t="shared" si="10"/>
        <v>0</v>
      </c>
    </row>
    <row r="374" spans="1:27" ht="15.75" thickBot="1" x14ac:dyDescent="0.3">
      <c r="A374" s="228" t="str">
        <f t="shared" si="11"/>
        <v>124104</v>
      </c>
      <c r="B374" s="189" t="s">
        <v>814</v>
      </c>
      <c r="C374" s="188" t="s">
        <v>815</v>
      </c>
      <c r="D374" s="210" t="s">
        <v>5</v>
      </c>
      <c r="E374" s="208">
        <v>4878243.2</v>
      </c>
      <c r="F374" s="208">
        <v>4888785.3499999996</v>
      </c>
      <c r="G374" s="208">
        <v>4899327.5</v>
      </c>
      <c r="H374" s="208">
        <v>4910188.25</v>
      </c>
      <c r="I374" s="208">
        <v>4920951.5</v>
      </c>
      <c r="J374" s="208">
        <v>4931714.75</v>
      </c>
      <c r="K374" s="208">
        <v>4942478</v>
      </c>
      <c r="L374" s="208">
        <v>4953241.25</v>
      </c>
      <c r="M374" s="208">
        <v>4964004.5</v>
      </c>
      <c r="N374" s="208">
        <v>4964004.5</v>
      </c>
      <c r="O374" s="208">
        <v>4974767.75</v>
      </c>
      <c r="P374" s="208">
        <v>4985531</v>
      </c>
      <c r="Q374" s="208">
        <v>4996294.25</v>
      </c>
      <c r="R374" s="208">
        <v>5007057.5</v>
      </c>
      <c r="S374" s="208">
        <v>5017820.75</v>
      </c>
      <c r="T374" s="208">
        <v>4278491.76</v>
      </c>
      <c r="U374" s="208">
        <v>5039551.42</v>
      </c>
      <c r="V374" s="208">
        <v>5050518.84</v>
      </c>
      <c r="W374" s="208">
        <v>5061486.26</v>
      </c>
      <c r="X374" s="208">
        <v>5072453.68</v>
      </c>
      <c r="Y374" s="208">
        <v>5083421.0999999996</v>
      </c>
      <c r="Z374" s="208">
        <v>5094388.5199999996</v>
      </c>
      <c r="AA374" s="178">
        <f t="shared" si="10"/>
        <v>5094388.5199999996</v>
      </c>
    </row>
    <row r="375" spans="1:27" ht="15.75" thickBot="1" x14ac:dyDescent="0.3">
      <c r="A375" s="228" t="str">
        <f t="shared" si="11"/>
        <v>124107</v>
      </c>
      <c r="B375" s="189" t="s">
        <v>802</v>
      </c>
      <c r="C375" s="188" t="s">
        <v>817</v>
      </c>
      <c r="D375" s="210" t="s">
        <v>5</v>
      </c>
      <c r="E375" s="209">
        <v>345901</v>
      </c>
      <c r="F375" s="209">
        <v>346632</v>
      </c>
      <c r="G375" s="209">
        <v>347363</v>
      </c>
      <c r="H375" s="209">
        <v>347929</v>
      </c>
      <c r="I375" s="209">
        <v>348661</v>
      </c>
      <c r="J375" s="209">
        <v>349393</v>
      </c>
      <c r="K375" s="209">
        <v>350125</v>
      </c>
      <c r="L375" s="209">
        <v>350857</v>
      </c>
      <c r="M375" s="209">
        <v>351589</v>
      </c>
      <c r="N375" s="209">
        <v>351589</v>
      </c>
      <c r="O375" s="209">
        <v>352321</v>
      </c>
      <c r="P375" s="209">
        <v>353053</v>
      </c>
      <c r="Q375" s="209">
        <v>353785</v>
      </c>
      <c r="R375" s="209">
        <v>354517</v>
      </c>
      <c r="S375" s="209">
        <v>355249</v>
      </c>
      <c r="T375" s="209">
        <v>355981</v>
      </c>
      <c r="U375" s="209">
        <v>356728</v>
      </c>
      <c r="V375" s="209">
        <v>357475</v>
      </c>
      <c r="W375" s="209">
        <v>358222</v>
      </c>
      <c r="X375" s="209">
        <v>358969</v>
      </c>
      <c r="Y375" s="209">
        <v>359716</v>
      </c>
      <c r="Z375" s="209">
        <v>360463</v>
      </c>
      <c r="AA375" s="178">
        <f t="shared" si="10"/>
        <v>360463</v>
      </c>
    </row>
    <row r="376" spans="1:27" ht="15.75" thickBot="1" x14ac:dyDescent="0.3">
      <c r="A376" s="228" t="str">
        <f t="shared" si="11"/>
        <v>124108</v>
      </c>
      <c r="B376" s="189" t="s">
        <v>814</v>
      </c>
      <c r="C376" s="188" t="s">
        <v>819</v>
      </c>
      <c r="D376" s="210" t="s">
        <v>5</v>
      </c>
      <c r="E376" s="208">
        <v>9036967.2799999993</v>
      </c>
      <c r="F376" s="208">
        <v>9059059.0399999991</v>
      </c>
      <c r="G376" s="208">
        <v>9081150.8000000007</v>
      </c>
      <c r="H376" s="208">
        <v>9102138</v>
      </c>
      <c r="I376" s="208">
        <v>9124686.5800000001</v>
      </c>
      <c r="J376" s="208">
        <v>9147235.1600000001</v>
      </c>
      <c r="K376" s="208">
        <v>9169783.7400000002</v>
      </c>
      <c r="L376" s="208">
        <v>9192332.3200000003</v>
      </c>
      <c r="M376" s="208">
        <v>9214880.9000000004</v>
      </c>
      <c r="N376" s="208">
        <v>9214880.9000000004</v>
      </c>
      <c r="O376" s="208">
        <v>9237429.4800000004</v>
      </c>
      <c r="P376" s="208">
        <v>9259978.0600000005</v>
      </c>
      <c r="Q376" s="208">
        <v>9282526.6400000006</v>
      </c>
      <c r="R376" s="208">
        <v>9305075.2200000007</v>
      </c>
      <c r="S376" s="208">
        <v>9327623.8000000007</v>
      </c>
      <c r="T376" s="208">
        <v>9058391.1600000001</v>
      </c>
      <c r="U376" s="208">
        <v>9017233</v>
      </c>
      <c r="V376" s="208">
        <v>9038735.1699999999</v>
      </c>
      <c r="W376" s="208">
        <v>9060237.3399999999</v>
      </c>
      <c r="X376" s="208">
        <v>9081739.5099999998</v>
      </c>
      <c r="Y376" s="208">
        <v>9103241.6799999997</v>
      </c>
      <c r="Z376" s="208">
        <v>9124743.8499999996</v>
      </c>
      <c r="AA376" s="178">
        <f t="shared" si="10"/>
        <v>9124743.8499999996</v>
      </c>
    </row>
    <row r="377" spans="1:27" ht="15.75" thickBot="1" x14ac:dyDescent="0.3">
      <c r="A377" s="228" t="str">
        <f t="shared" si="11"/>
        <v>124109</v>
      </c>
      <c r="B377" s="189" t="s">
        <v>821</v>
      </c>
      <c r="C377" s="188" t="s">
        <v>822</v>
      </c>
      <c r="D377" s="210" t="s">
        <v>5</v>
      </c>
      <c r="E377" s="209">
        <v>10054824.140000001</v>
      </c>
      <c r="F377" s="209">
        <v>10085364.42</v>
      </c>
      <c r="G377" s="209">
        <v>10115904.699999999</v>
      </c>
      <c r="H377" s="209">
        <v>10146444.98</v>
      </c>
      <c r="I377" s="209">
        <v>10176985.26</v>
      </c>
      <c r="J377" s="209">
        <v>10207525.539999999</v>
      </c>
      <c r="K377" s="209">
        <v>10238065.82</v>
      </c>
      <c r="L377" s="209">
        <v>10268606.1</v>
      </c>
      <c r="M377" s="209">
        <v>10241254.449999999</v>
      </c>
      <c r="N377" s="209">
        <v>10241254.449999999</v>
      </c>
      <c r="O377" s="209">
        <v>10267861.449999999</v>
      </c>
      <c r="P377" s="209">
        <v>10294468.449999999</v>
      </c>
      <c r="Q377" s="209">
        <v>10321075.449999999</v>
      </c>
      <c r="R377" s="209">
        <v>10347682.449999999</v>
      </c>
      <c r="S377" s="209">
        <v>10374289.449999999</v>
      </c>
      <c r="T377" s="209">
        <v>10400896.449999999</v>
      </c>
      <c r="U377" s="209">
        <v>10427503.449999999</v>
      </c>
      <c r="V377" s="209">
        <v>10454110.449999999</v>
      </c>
      <c r="W377" s="209">
        <v>10480717.449999999</v>
      </c>
      <c r="X377" s="209">
        <v>10507324.449999999</v>
      </c>
      <c r="Y377" s="209">
        <v>10533931.449999999</v>
      </c>
      <c r="Z377" s="209">
        <v>10558028.189999999</v>
      </c>
      <c r="AA377" s="178">
        <f t="shared" si="10"/>
        <v>10558028.189999999</v>
      </c>
    </row>
    <row r="378" spans="1:27" ht="15.75" thickBot="1" x14ac:dyDescent="0.3">
      <c r="A378" s="228" t="str">
        <f t="shared" si="11"/>
        <v>124110</v>
      </c>
      <c r="B378" s="189" t="s">
        <v>824</v>
      </c>
      <c r="C378" s="188" t="s">
        <v>825</v>
      </c>
      <c r="D378" s="210" t="s">
        <v>5</v>
      </c>
      <c r="E378" s="208">
        <v>6856141</v>
      </c>
      <c r="F378" s="208">
        <v>6871378.75</v>
      </c>
      <c r="G378" s="208">
        <v>6886616.5</v>
      </c>
      <c r="H378" s="208">
        <v>6901854.25</v>
      </c>
      <c r="I378" s="208">
        <v>6917092</v>
      </c>
      <c r="J378" s="208">
        <v>6932329.75</v>
      </c>
      <c r="K378" s="208">
        <v>6947567.5</v>
      </c>
      <c r="L378" s="208">
        <v>6962805.25</v>
      </c>
      <c r="M378" s="208">
        <v>6977706</v>
      </c>
      <c r="N378" s="208">
        <v>6977706</v>
      </c>
      <c r="O378" s="208">
        <v>6993018.8300000001</v>
      </c>
      <c r="P378" s="208">
        <v>7008331.6600000001</v>
      </c>
      <c r="Q378" s="208">
        <v>7023644.4900000002</v>
      </c>
      <c r="R378" s="208">
        <v>7038957.3200000003</v>
      </c>
      <c r="S378" s="208">
        <v>7054270.1500000004</v>
      </c>
      <c r="T378" s="208">
        <v>7069582.9800000004</v>
      </c>
      <c r="U378" s="208">
        <v>7084895.8099999996</v>
      </c>
      <c r="V378" s="208">
        <v>7100208.6399999997</v>
      </c>
      <c r="W378" s="208">
        <v>7115521.4699999997</v>
      </c>
      <c r="X378" s="208">
        <v>7130834.2999999998</v>
      </c>
      <c r="Y378" s="208">
        <v>7146147.1299999999</v>
      </c>
      <c r="Z378" s="208">
        <v>7160752</v>
      </c>
      <c r="AA378" s="178">
        <f t="shared" si="10"/>
        <v>7160752</v>
      </c>
    </row>
    <row r="379" spans="1:27" ht="15.75" thickBot="1" x14ac:dyDescent="0.3">
      <c r="A379" s="228" t="str">
        <f t="shared" si="11"/>
        <v>124111</v>
      </c>
      <c r="B379" s="189" t="s">
        <v>824</v>
      </c>
      <c r="C379" s="188" t="s">
        <v>827</v>
      </c>
      <c r="D379" s="210" t="s">
        <v>5</v>
      </c>
      <c r="E379" s="209">
        <v>1269393.7</v>
      </c>
      <c r="F379" s="209">
        <v>1272615.8700000001</v>
      </c>
      <c r="G379" s="209">
        <v>1275838.04</v>
      </c>
      <c r="H379" s="209">
        <v>1278478.33</v>
      </c>
      <c r="I379" s="209">
        <v>1281729.6599999999</v>
      </c>
      <c r="J379" s="209">
        <v>1284980.99</v>
      </c>
      <c r="K379" s="209">
        <v>1288232.32</v>
      </c>
      <c r="L379" s="209">
        <v>1291483.6499999999</v>
      </c>
      <c r="M379" s="209">
        <v>1294734.98</v>
      </c>
      <c r="N379" s="209">
        <v>1294734.98</v>
      </c>
      <c r="O379" s="209">
        <v>1297986.31</v>
      </c>
      <c r="P379" s="209">
        <v>1301237.6399999999</v>
      </c>
      <c r="Q379" s="209">
        <v>1304488.97</v>
      </c>
      <c r="R379" s="209">
        <v>1307740.3</v>
      </c>
      <c r="S379" s="209">
        <v>1310991.6299999999</v>
      </c>
      <c r="T379" s="209">
        <v>1314242.96</v>
      </c>
      <c r="U379" s="209">
        <v>1317574.46</v>
      </c>
      <c r="V379" s="209">
        <v>1320905.96</v>
      </c>
      <c r="W379" s="209">
        <v>1324237.46</v>
      </c>
      <c r="X379" s="209">
        <v>1327568.96</v>
      </c>
      <c r="Y379" s="209">
        <v>1330900.46</v>
      </c>
      <c r="Z379" s="209">
        <v>1334232</v>
      </c>
      <c r="AA379" s="178">
        <f t="shared" si="10"/>
        <v>1334232</v>
      </c>
    </row>
    <row r="380" spans="1:27" ht="15.75" thickBot="1" x14ac:dyDescent="0.3">
      <c r="A380" s="228" t="str">
        <f t="shared" si="11"/>
        <v>124112</v>
      </c>
      <c r="B380" s="189" t="s">
        <v>829</v>
      </c>
      <c r="C380" s="188" t="s">
        <v>830</v>
      </c>
      <c r="D380" s="210" t="s">
        <v>5</v>
      </c>
      <c r="E380" s="208">
        <v>3789388.68</v>
      </c>
      <c r="F380" s="208">
        <v>3794367</v>
      </c>
      <c r="G380" s="208">
        <v>3799345.32</v>
      </c>
      <c r="H380" s="208">
        <v>3804323.64</v>
      </c>
      <c r="I380" s="208">
        <v>3809301.96</v>
      </c>
      <c r="J380" s="208">
        <v>3814280.28</v>
      </c>
      <c r="K380" s="208">
        <v>3819258.6</v>
      </c>
      <c r="L380" s="208">
        <v>3824236.92</v>
      </c>
      <c r="M380" s="208">
        <v>3856904</v>
      </c>
      <c r="N380" s="208">
        <v>3856904</v>
      </c>
      <c r="O380" s="208">
        <v>3864351.17</v>
      </c>
      <c r="P380" s="208">
        <v>3871798.34</v>
      </c>
      <c r="Q380" s="208">
        <v>3879245.51</v>
      </c>
      <c r="R380" s="208">
        <v>3886692.68</v>
      </c>
      <c r="S380" s="208">
        <v>3894139.85</v>
      </c>
      <c r="T380" s="208">
        <v>3901587.02</v>
      </c>
      <c r="U380" s="208">
        <v>3909034.19</v>
      </c>
      <c r="V380" s="208">
        <v>3916481.36</v>
      </c>
      <c r="W380" s="208">
        <v>3923928.53</v>
      </c>
      <c r="X380" s="208">
        <v>3931375.7</v>
      </c>
      <c r="Y380" s="208">
        <v>3938822.87</v>
      </c>
      <c r="Z380" s="208">
        <v>3946277</v>
      </c>
      <c r="AA380" s="178">
        <f t="shared" si="10"/>
        <v>3946277</v>
      </c>
    </row>
    <row r="381" spans="1:27" ht="15.75" thickBot="1" x14ac:dyDescent="0.3">
      <c r="A381" s="228" t="str">
        <f t="shared" si="11"/>
        <v>124113</v>
      </c>
      <c r="B381" s="189" t="s">
        <v>829</v>
      </c>
      <c r="C381" s="188" t="s">
        <v>832</v>
      </c>
      <c r="D381" s="210" t="s">
        <v>5</v>
      </c>
      <c r="E381" s="209">
        <v>330114</v>
      </c>
      <c r="F381" s="209">
        <v>330991.5</v>
      </c>
      <c r="G381" s="209">
        <v>331869</v>
      </c>
      <c r="H381" s="209">
        <v>332596.75</v>
      </c>
      <c r="I381" s="209">
        <v>333483.5</v>
      </c>
      <c r="J381" s="209">
        <v>334370.25</v>
      </c>
      <c r="K381" s="209">
        <v>335257</v>
      </c>
      <c r="L381" s="209">
        <v>336143.75</v>
      </c>
      <c r="M381" s="209">
        <v>337031</v>
      </c>
      <c r="N381" s="209">
        <v>337031</v>
      </c>
      <c r="O381" s="209">
        <v>337917.75</v>
      </c>
      <c r="P381" s="209">
        <v>338804.5</v>
      </c>
      <c r="Q381" s="209">
        <v>339691.25</v>
      </c>
      <c r="R381" s="209">
        <v>340578</v>
      </c>
      <c r="S381" s="209">
        <v>341464.75</v>
      </c>
      <c r="T381" s="209">
        <v>342351.5</v>
      </c>
      <c r="U381" s="209">
        <v>343261.67</v>
      </c>
      <c r="V381" s="209">
        <v>344171.79</v>
      </c>
      <c r="W381" s="209">
        <v>345081.91</v>
      </c>
      <c r="X381" s="209">
        <v>345992.03</v>
      </c>
      <c r="Y381" s="209">
        <v>346902.15</v>
      </c>
      <c r="Z381" s="209">
        <v>347812.02</v>
      </c>
      <c r="AA381" s="178">
        <f t="shared" si="10"/>
        <v>347812.02</v>
      </c>
    </row>
    <row r="382" spans="1:27" ht="15.75" thickBot="1" x14ac:dyDescent="0.3">
      <c r="A382" s="228" t="str">
        <f t="shared" si="11"/>
        <v>500141</v>
      </c>
      <c r="B382" s="239" t="s">
        <v>1840</v>
      </c>
      <c r="C382" s="245">
        <v>500141</v>
      </c>
      <c r="D382" s="31"/>
      <c r="E382" s="208">
        <v>2931280.5</v>
      </c>
      <c r="F382" s="208">
        <v>6051678.2699999996</v>
      </c>
      <c r="G382" s="208">
        <v>11577928.359999999</v>
      </c>
      <c r="H382" s="208">
        <v>7743421.0800000001</v>
      </c>
      <c r="I382" s="208">
        <v>7441633.3600000003</v>
      </c>
      <c r="J382" s="208">
        <v>12564273.76</v>
      </c>
      <c r="K382" s="208">
        <v>8169751.4400000004</v>
      </c>
      <c r="L382" s="208">
        <v>8408660.0999999996</v>
      </c>
      <c r="M382" s="208">
        <v>13736483.01</v>
      </c>
      <c r="N382" s="208">
        <v>13736483.01</v>
      </c>
      <c r="O382" s="208">
        <v>9987332.7899999991</v>
      </c>
      <c r="P382" s="208">
        <v>10039840.470000001</v>
      </c>
      <c r="Q382" s="208">
        <v>15645774.09</v>
      </c>
      <c r="R382" s="208">
        <v>13346590.33</v>
      </c>
      <c r="S382" s="208">
        <v>13023214.68</v>
      </c>
      <c r="T382" s="208">
        <v>17714608.219999999</v>
      </c>
      <c r="U382" s="208">
        <v>15847048.300000001</v>
      </c>
      <c r="V382" s="208">
        <v>18735075.120000001</v>
      </c>
      <c r="W382" s="208">
        <v>27423181.23</v>
      </c>
      <c r="X382" s="208">
        <v>29262433.140000001</v>
      </c>
      <c r="Y382" s="208">
        <v>33393272.079999998</v>
      </c>
      <c r="Z382" s="208">
        <v>37149849.719999999</v>
      </c>
      <c r="AA382" s="178">
        <f t="shared" si="10"/>
        <v>37149849.719999999</v>
      </c>
    </row>
    <row r="383" spans="1:27" ht="15.75" thickBot="1" x14ac:dyDescent="0.3">
      <c r="A383" s="228" t="str">
        <f t="shared" si="11"/>
        <v>500153</v>
      </c>
      <c r="B383" s="240" t="s">
        <v>1842</v>
      </c>
      <c r="C383" s="245">
        <v>500153</v>
      </c>
      <c r="D383" s="31"/>
      <c r="E383" s="209">
        <v>1623327.36</v>
      </c>
      <c r="F383" s="209">
        <v>1632899.15</v>
      </c>
      <c r="G383" s="209">
        <v>5425641.96</v>
      </c>
      <c r="H383" s="209">
        <v>1722225.2</v>
      </c>
      <c r="I383" s="209">
        <v>2098803.29</v>
      </c>
      <c r="J383" s="209">
        <v>5915068.29</v>
      </c>
      <c r="K383" s="209">
        <v>3454136.05</v>
      </c>
      <c r="L383" s="209">
        <v>3799091.67</v>
      </c>
      <c r="M383" s="209">
        <v>8300320.8099999996</v>
      </c>
      <c r="N383" s="209">
        <v>8300320.8099999996</v>
      </c>
      <c r="O383" s="209">
        <v>5079921.54</v>
      </c>
      <c r="P383" s="209">
        <v>5136678.5599999996</v>
      </c>
      <c r="Q383" s="209">
        <v>8645030.1099999994</v>
      </c>
      <c r="R383" s="209">
        <v>4194940.42</v>
      </c>
      <c r="S383" s="209">
        <v>4423736.91</v>
      </c>
      <c r="T383" s="209">
        <v>8242653.6900000004</v>
      </c>
      <c r="U383" s="209">
        <v>5658228.5800000001</v>
      </c>
      <c r="V383" s="209">
        <v>6233593.8499999996</v>
      </c>
      <c r="W383" s="209">
        <v>9704301.7200000007</v>
      </c>
      <c r="X383" s="209">
        <v>9748229.5600000005</v>
      </c>
      <c r="Y383" s="209">
        <v>10293067.279999999</v>
      </c>
      <c r="Z383" s="209">
        <v>12377063.92</v>
      </c>
      <c r="AA383" s="178">
        <f t="shared" si="10"/>
        <v>12377063.92</v>
      </c>
    </row>
    <row r="384" spans="1:27" ht="15.75" thickBot="1" x14ac:dyDescent="0.3">
      <c r="A384" s="228" t="str">
        <f t="shared" si="11"/>
        <v>143008</v>
      </c>
      <c r="B384" s="189" t="s">
        <v>3787</v>
      </c>
      <c r="C384" s="188" t="s">
        <v>3788</v>
      </c>
      <c r="D384" s="192" t="s">
        <v>5</v>
      </c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>
        <v>0</v>
      </c>
      <c r="Y384" s="208">
        <v>0</v>
      </c>
      <c r="Z384" s="208">
        <v>0</v>
      </c>
      <c r="AA384" s="178">
        <f t="shared" si="10"/>
        <v>0</v>
      </c>
    </row>
    <row r="385" spans="1:27" ht="15.75" thickBot="1" x14ac:dyDescent="0.3">
      <c r="A385" s="228" t="str">
        <f t="shared" si="11"/>
        <v>165900</v>
      </c>
      <c r="B385" s="189" t="s">
        <v>834</v>
      </c>
      <c r="C385" s="188" t="s">
        <v>835</v>
      </c>
      <c r="D385" s="210" t="s">
        <v>5</v>
      </c>
      <c r="E385" s="209">
        <v>0</v>
      </c>
      <c r="F385" s="209">
        <v>0</v>
      </c>
      <c r="G385" s="209">
        <v>1691605.06</v>
      </c>
      <c r="H385" s="209">
        <v>0</v>
      </c>
      <c r="I385" s="209">
        <v>0</v>
      </c>
      <c r="J385" s="209">
        <v>1764897.83</v>
      </c>
      <c r="K385" s="209">
        <v>0</v>
      </c>
      <c r="L385" s="209">
        <v>0</v>
      </c>
      <c r="M385" s="209">
        <v>1667622.91</v>
      </c>
      <c r="N385" s="209">
        <v>1667622.91</v>
      </c>
      <c r="O385" s="209">
        <v>0</v>
      </c>
      <c r="P385" s="209">
        <v>0</v>
      </c>
      <c r="Q385" s="209">
        <v>1524340.33</v>
      </c>
      <c r="R385" s="209">
        <v>0</v>
      </c>
      <c r="S385" s="209">
        <v>0</v>
      </c>
      <c r="T385" s="209">
        <v>1431473.92</v>
      </c>
      <c r="U385" s="209">
        <v>0</v>
      </c>
      <c r="V385" s="209">
        <v>0</v>
      </c>
      <c r="W385" s="209">
        <v>1449207.75</v>
      </c>
      <c r="X385" s="209">
        <v>0</v>
      </c>
      <c r="Y385" s="209">
        <v>0</v>
      </c>
      <c r="Z385" s="209">
        <v>1714190.56</v>
      </c>
      <c r="AA385" s="178">
        <f t="shared" si="10"/>
        <v>1714190.56</v>
      </c>
    </row>
    <row r="386" spans="1:27" ht="15.75" thickBot="1" x14ac:dyDescent="0.3">
      <c r="A386" s="228" t="str">
        <f t="shared" si="11"/>
        <v>174101</v>
      </c>
      <c r="B386" s="189" t="s">
        <v>837</v>
      </c>
      <c r="C386" s="188" t="s">
        <v>838</v>
      </c>
      <c r="D386" s="210" t="s">
        <v>5</v>
      </c>
      <c r="E386" s="208">
        <v>0</v>
      </c>
      <c r="F386" s="208">
        <v>0</v>
      </c>
      <c r="G386" s="208">
        <v>1997717</v>
      </c>
      <c r="H386" s="208">
        <v>0</v>
      </c>
      <c r="I386" s="208">
        <v>0</v>
      </c>
      <c r="J386" s="208">
        <v>1957839</v>
      </c>
      <c r="K386" s="208">
        <v>0</v>
      </c>
      <c r="L386" s="208">
        <v>0</v>
      </c>
      <c r="M386" s="208">
        <v>1956163</v>
      </c>
      <c r="N386" s="208">
        <v>1956163</v>
      </c>
      <c r="O386" s="208">
        <v>0</v>
      </c>
      <c r="P386" s="208">
        <v>0</v>
      </c>
      <c r="Q386" s="208">
        <v>1947168</v>
      </c>
      <c r="R386" s="208">
        <v>0</v>
      </c>
      <c r="S386" s="208">
        <v>0</v>
      </c>
      <c r="T386" s="208">
        <v>1925540</v>
      </c>
      <c r="U386" s="208">
        <v>0</v>
      </c>
      <c r="V386" s="208">
        <v>0</v>
      </c>
      <c r="W386" s="208">
        <v>1836925</v>
      </c>
      <c r="X386" s="208">
        <v>1836925</v>
      </c>
      <c r="Y386" s="208">
        <v>1836925</v>
      </c>
      <c r="Z386" s="208">
        <v>1750251</v>
      </c>
      <c r="AA386" s="178">
        <f t="shared" si="10"/>
        <v>1750251</v>
      </c>
    </row>
    <row r="387" spans="1:27" ht="15.75" thickBot="1" x14ac:dyDescent="0.3">
      <c r="A387" s="228" t="str">
        <f t="shared" si="11"/>
        <v>181500</v>
      </c>
      <c r="B387" s="189" t="s">
        <v>840</v>
      </c>
      <c r="C387" s="188" t="s">
        <v>841</v>
      </c>
      <c r="D387" s="210" t="s">
        <v>5</v>
      </c>
      <c r="E387" s="209">
        <v>299253.84999999998</v>
      </c>
      <c r="F387" s="209">
        <v>284291.15999999997</v>
      </c>
      <c r="G387" s="209">
        <v>269328.46999999997</v>
      </c>
      <c r="H387" s="209">
        <v>254365.78</v>
      </c>
      <c r="I387" s="209">
        <v>302325.09000000003</v>
      </c>
      <c r="J387" s="209">
        <v>311496.90000000002</v>
      </c>
      <c r="K387" s="209">
        <v>1351078.15</v>
      </c>
      <c r="L387" s="209">
        <v>1316738.44</v>
      </c>
      <c r="M387" s="209">
        <v>1282312.73</v>
      </c>
      <c r="N387" s="209">
        <v>1282312.73</v>
      </c>
      <c r="O387" s="209">
        <v>1263966.3799999999</v>
      </c>
      <c r="P387" s="209">
        <v>1241425.6599999999</v>
      </c>
      <c r="Q387" s="209">
        <v>1218884.94</v>
      </c>
      <c r="R387" s="209">
        <v>1196344.22</v>
      </c>
      <c r="S387" s="209">
        <v>1176558.5</v>
      </c>
      <c r="T387" s="209">
        <v>1154017.78</v>
      </c>
      <c r="U387" s="209">
        <v>1131477.06</v>
      </c>
      <c r="V387" s="209">
        <v>1108936.3400000001</v>
      </c>
      <c r="W387" s="209">
        <v>1086395.6200000001</v>
      </c>
      <c r="X387" s="209">
        <v>1063854.8999999999</v>
      </c>
      <c r="Y387" s="209">
        <v>1041314.18</v>
      </c>
      <c r="Z387" s="209">
        <v>1018773.46</v>
      </c>
      <c r="AA387" s="178">
        <f t="shared" si="10"/>
        <v>1018773.46</v>
      </c>
    </row>
    <row r="388" spans="1:27" ht="15.75" thickBot="1" x14ac:dyDescent="0.3">
      <c r="A388" s="228" t="str">
        <f t="shared" si="11"/>
        <v>186031</v>
      </c>
      <c r="B388" s="189" t="s">
        <v>1846</v>
      </c>
      <c r="C388" s="188" t="s">
        <v>1847</v>
      </c>
      <c r="D388" s="210" t="s">
        <v>5</v>
      </c>
      <c r="E388" s="208">
        <v>0</v>
      </c>
      <c r="F388" s="208">
        <v>0</v>
      </c>
      <c r="G388" s="208">
        <v>0</v>
      </c>
      <c r="H388" s="208">
        <v>0</v>
      </c>
      <c r="I388" s="208">
        <v>0</v>
      </c>
      <c r="J388" s="208">
        <v>0</v>
      </c>
      <c r="K388" s="208">
        <v>0</v>
      </c>
      <c r="L388" s="208">
        <v>319601</v>
      </c>
      <c r="M388" s="208">
        <v>136971</v>
      </c>
      <c r="N388" s="208">
        <v>136971</v>
      </c>
      <c r="O388" s="208">
        <v>133166.25</v>
      </c>
      <c r="P388" s="208">
        <v>129361.5</v>
      </c>
      <c r="Q388" s="208">
        <v>125556.75</v>
      </c>
      <c r="R388" s="208">
        <v>121752</v>
      </c>
      <c r="S388" s="208">
        <v>117947.25</v>
      </c>
      <c r="T388" s="208">
        <v>114142.5</v>
      </c>
      <c r="U388" s="208">
        <v>110337.75</v>
      </c>
      <c r="V388" s="208">
        <v>106533</v>
      </c>
      <c r="W388" s="208">
        <v>102728.25</v>
      </c>
      <c r="X388" s="208">
        <v>98923.5</v>
      </c>
      <c r="Y388" s="208">
        <v>95118.75</v>
      </c>
      <c r="Z388" s="208">
        <v>91314</v>
      </c>
      <c r="AA388" s="178">
        <f t="shared" si="10"/>
        <v>91314</v>
      </c>
    </row>
    <row r="389" spans="1:27" ht="15.75" thickBot="1" x14ac:dyDescent="0.3">
      <c r="A389" s="228" t="str">
        <f t="shared" si="11"/>
        <v>186700</v>
      </c>
      <c r="B389" s="189" t="s">
        <v>843</v>
      </c>
      <c r="C389" s="188" t="s">
        <v>844</v>
      </c>
      <c r="D389" s="210" t="s">
        <v>5</v>
      </c>
      <c r="E389" s="209">
        <v>111510</v>
      </c>
      <c r="F389" s="209">
        <v>143610</v>
      </c>
      <c r="G389" s="209">
        <v>193210</v>
      </c>
      <c r="H389" s="209">
        <v>215710</v>
      </c>
      <c r="I389" s="209">
        <v>246710</v>
      </c>
      <c r="J389" s="209">
        <v>282310</v>
      </c>
      <c r="K389" s="209">
        <v>322310</v>
      </c>
      <c r="L389" s="209">
        <v>370710</v>
      </c>
      <c r="M389" s="209">
        <v>427510</v>
      </c>
      <c r="N389" s="209">
        <v>427510</v>
      </c>
      <c r="O389" s="209">
        <v>468110</v>
      </c>
      <c r="P389" s="209">
        <v>525410</v>
      </c>
      <c r="Q389" s="209">
        <v>563610</v>
      </c>
      <c r="R389" s="209">
        <v>605010</v>
      </c>
      <c r="S389" s="209">
        <v>634010</v>
      </c>
      <c r="T389" s="209">
        <v>675010</v>
      </c>
      <c r="U389" s="209">
        <v>699760</v>
      </c>
      <c r="V389" s="209">
        <v>725760</v>
      </c>
      <c r="W389" s="209">
        <v>758260</v>
      </c>
      <c r="X389" s="209">
        <v>805360</v>
      </c>
      <c r="Y389" s="209">
        <v>881360</v>
      </c>
      <c r="Z389" s="209">
        <v>1015860</v>
      </c>
      <c r="AA389" s="178">
        <f t="shared" si="10"/>
        <v>1015860</v>
      </c>
    </row>
    <row r="390" spans="1:27" ht="15.75" thickBot="1" x14ac:dyDescent="0.3">
      <c r="A390" s="228" t="str">
        <f t="shared" si="11"/>
        <v>186701</v>
      </c>
      <c r="B390" s="189" t="s">
        <v>846</v>
      </c>
      <c r="C390" s="188" t="s">
        <v>847</v>
      </c>
      <c r="D390" s="210" t="s">
        <v>5</v>
      </c>
      <c r="E390" s="208">
        <v>-495.07</v>
      </c>
      <c r="F390" s="208">
        <v>-495.07</v>
      </c>
      <c r="G390" s="208">
        <v>-1710.27</v>
      </c>
      <c r="H390" s="208">
        <v>-1710.27</v>
      </c>
      <c r="I390" s="208">
        <v>-1710.27</v>
      </c>
      <c r="J390" s="208">
        <v>-3511.65</v>
      </c>
      <c r="K390" s="208">
        <v>-3511.65</v>
      </c>
      <c r="L390" s="208">
        <v>-3511.65</v>
      </c>
      <c r="M390" s="208">
        <v>-6491.97</v>
      </c>
      <c r="N390" s="208">
        <v>-6491.97</v>
      </c>
      <c r="O390" s="208">
        <v>-6491.97</v>
      </c>
      <c r="P390" s="208">
        <v>-6491.97</v>
      </c>
      <c r="Q390" s="208">
        <v>-10199.93</v>
      </c>
      <c r="R390" s="208">
        <v>-10199.93</v>
      </c>
      <c r="S390" s="208">
        <v>-10199.93</v>
      </c>
      <c r="T390" s="208">
        <v>-14647.36</v>
      </c>
      <c r="U390" s="208">
        <v>-14647.36</v>
      </c>
      <c r="V390" s="208">
        <v>-14647.36</v>
      </c>
      <c r="W390" s="208">
        <v>-19629.330000000002</v>
      </c>
      <c r="X390" s="208">
        <v>-19629.330000000002</v>
      </c>
      <c r="Y390" s="208">
        <v>-19629.330000000002</v>
      </c>
      <c r="Z390" s="208">
        <v>-26312.62</v>
      </c>
      <c r="AA390" s="178">
        <f t="shared" ref="AA390:AA453" si="12">Z390</f>
        <v>-26312.62</v>
      </c>
    </row>
    <row r="391" spans="1:27" ht="15.75" thickBot="1" x14ac:dyDescent="0.3">
      <c r="A391" s="228" t="str">
        <f t="shared" ref="A391:A454" si="13">RIGHT(C391,6)</f>
        <v>186710</v>
      </c>
      <c r="B391" s="189" t="s">
        <v>849</v>
      </c>
      <c r="C391" s="188" t="s">
        <v>850</v>
      </c>
      <c r="D391" s="210" t="s">
        <v>5</v>
      </c>
      <c r="E391" s="209">
        <v>7550</v>
      </c>
      <c r="F391" s="209">
        <v>7550</v>
      </c>
      <c r="G391" s="209">
        <v>7550</v>
      </c>
      <c r="H391" s="209">
        <v>34550</v>
      </c>
      <c r="I391" s="209">
        <v>58710</v>
      </c>
      <c r="J391" s="209">
        <v>117350</v>
      </c>
      <c r="K391" s="209">
        <v>117350</v>
      </c>
      <c r="L391" s="209">
        <v>142170</v>
      </c>
      <c r="M391" s="209">
        <v>146670</v>
      </c>
      <c r="N391" s="209">
        <v>146670</v>
      </c>
      <c r="O391" s="209">
        <v>300670</v>
      </c>
      <c r="P391" s="209">
        <v>300670</v>
      </c>
      <c r="Q391" s="209">
        <v>367690</v>
      </c>
      <c r="R391" s="209">
        <v>373450</v>
      </c>
      <c r="S391" s="209">
        <v>489780</v>
      </c>
      <c r="T391" s="209">
        <v>489780</v>
      </c>
      <c r="U391" s="209">
        <v>489780</v>
      </c>
      <c r="V391" s="209">
        <v>509380</v>
      </c>
      <c r="W391" s="209">
        <v>509380</v>
      </c>
      <c r="X391" s="209">
        <v>671940</v>
      </c>
      <c r="Y391" s="209">
        <v>858640</v>
      </c>
      <c r="Z391" s="209">
        <v>858640</v>
      </c>
      <c r="AA391" s="178">
        <f t="shared" si="12"/>
        <v>858640</v>
      </c>
    </row>
    <row r="392" spans="1:27" ht="15.75" thickBot="1" x14ac:dyDescent="0.3">
      <c r="A392" s="228" t="str">
        <f t="shared" si="13"/>
        <v>186711</v>
      </c>
      <c r="B392" s="189" t="s">
        <v>852</v>
      </c>
      <c r="C392" s="188" t="s">
        <v>853</v>
      </c>
      <c r="D392" s="210" t="s">
        <v>5</v>
      </c>
      <c r="E392" s="208">
        <v>-8.82</v>
      </c>
      <c r="F392" s="208">
        <v>-8.82</v>
      </c>
      <c r="G392" s="208">
        <v>-17.64</v>
      </c>
      <c r="H392" s="208">
        <v>-17.64</v>
      </c>
      <c r="I392" s="208">
        <v>-17.64</v>
      </c>
      <c r="J392" s="208">
        <v>-748.82</v>
      </c>
      <c r="K392" s="208">
        <v>-748.82</v>
      </c>
      <c r="L392" s="208">
        <v>-748.82</v>
      </c>
      <c r="M392" s="208">
        <v>-1836.32</v>
      </c>
      <c r="N392" s="208">
        <v>-1836.32</v>
      </c>
      <c r="O392" s="208">
        <v>-1836.32</v>
      </c>
      <c r="P392" s="208">
        <v>-1836.32</v>
      </c>
      <c r="Q392" s="208">
        <v>-4255.33</v>
      </c>
      <c r="R392" s="208">
        <v>-4255.33</v>
      </c>
      <c r="S392" s="208">
        <v>-4255.33</v>
      </c>
      <c r="T392" s="208">
        <v>-7477.57</v>
      </c>
      <c r="U392" s="208">
        <v>-7477.57</v>
      </c>
      <c r="V392" s="208">
        <v>-7477.57</v>
      </c>
      <c r="W392" s="208">
        <v>-10828.75</v>
      </c>
      <c r="X392" s="208">
        <v>-10828.75</v>
      </c>
      <c r="Y392" s="208">
        <v>-10828.75</v>
      </c>
      <c r="Z392" s="208">
        <v>-16477.7</v>
      </c>
      <c r="AA392" s="178">
        <f t="shared" si="12"/>
        <v>-16477.7</v>
      </c>
    </row>
    <row r="393" spans="1:27" ht="15.75" thickBot="1" x14ac:dyDescent="0.3">
      <c r="A393" s="228" t="str">
        <f t="shared" si="13"/>
        <v>186800</v>
      </c>
      <c r="B393" s="189" t="s">
        <v>855</v>
      </c>
      <c r="C393" s="188" t="s">
        <v>856</v>
      </c>
      <c r="D393" s="210" t="s">
        <v>5</v>
      </c>
      <c r="E393" s="209">
        <v>1226981.55</v>
      </c>
      <c r="F393" s="209">
        <v>1226981.55</v>
      </c>
      <c r="G393" s="209">
        <v>1226981.55</v>
      </c>
      <c r="H393" s="209">
        <v>1226981.55</v>
      </c>
      <c r="I393" s="209">
        <v>1226981.55</v>
      </c>
      <c r="J393" s="209">
        <v>1226981.55</v>
      </c>
      <c r="K393" s="209">
        <v>1226981.55</v>
      </c>
      <c r="L393" s="209">
        <v>1226981.55</v>
      </c>
      <c r="M393" s="209">
        <v>1226981.55</v>
      </c>
      <c r="N393" s="209">
        <v>1226981.55</v>
      </c>
      <c r="O393" s="209">
        <v>1226981.55</v>
      </c>
      <c r="P393" s="209">
        <v>1226981.55</v>
      </c>
      <c r="Q393" s="209">
        <v>1226981.55</v>
      </c>
      <c r="R393" s="209">
        <v>1226981.55</v>
      </c>
      <c r="S393" s="209">
        <v>1334396.67</v>
      </c>
      <c r="T393" s="209">
        <v>1298279.0900000001</v>
      </c>
      <c r="U393" s="209">
        <v>1298279.0900000001</v>
      </c>
      <c r="V393" s="209">
        <v>1298279.0900000001</v>
      </c>
      <c r="W393" s="209">
        <v>1226981.55</v>
      </c>
      <c r="X393" s="209">
        <v>1226981.55</v>
      </c>
      <c r="Y393" s="209">
        <v>1226981.55</v>
      </c>
      <c r="Z393" s="209">
        <v>1226981.55</v>
      </c>
      <c r="AA393" s="178">
        <f t="shared" si="12"/>
        <v>1226981.55</v>
      </c>
    </row>
    <row r="394" spans="1:27" ht="15.75" thickBot="1" x14ac:dyDescent="0.3">
      <c r="A394" s="228" t="str">
        <f t="shared" si="13"/>
        <v>186801</v>
      </c>
      <c r="B394" s="189" t="s">
        <v>858</v>
      </c>
      <c r="C394" s="188" t="s">
        <v>859</v>
      </c>
      <c r="D394" s="210" t="s">
        <v>5</v>
      </c>
      <c r="E394" s="208">
        <v>-1226981.55</v>
      </c>
      <c r="F394" s="208">
        <v>-1226981.55</v>
      </c>
      <c r="G394" s="208">
        <v>-1226981.55</v>
      </c>
      <c r="H394" s="208">
        <v>-1226981.55</v>
      </c>
      <c r="I394" s="208">
        <v>-1226981.55</v>
      </c>
      <c r="J394" s="208">
        <v>-1226981.55</v>
      </c>
      <c r="K394" s="208">
        <v>-1226981.55</v>
      </c>
      <c r="L394" s="208">
        <v>-1226981.55</v>
      </c>
      <c r="M394" s="208">
        <v>-1226981.55</v>
      </c>
      <c r="N394" s="208">
        <v>-1226981.55</v>
      </c>
      <c r="O394" s="208">
        <v>-1226981.55</v>
      </c>
      <c r="P394" s="208">
        <v>-1226981.55</v>
      </c>
      <c r="Q394" s="208">
        <v>-1226981.55</v>
      </c>
      <c r="R394" s="208">
        <v>-1226981.55</v>
      </c>
      <c r="S394" s="208">
        <v>-1226981.55</v>
      </c>
      <c r="T394" s="208">
        <v>-1226981.55</v>
      </c>
      <c r="U394" s="208">
        <v>-1226981.55</v>
      </c>
      <c r="V394" s="208">
        <v>-1226981.55</v>
      </c>
      <c r="W394" s="208">
        <v>-1226981.55</v>
      </c>
      <c r="X394" s="208">
        <v>-1226981.55</v>
      </c>
      <c r="Y394" s="208">
        <v>-1226981.55</v>
      </c>
      <c r="Z394" s="208">
        <v>-1226981.55</v>
      </c>
      <c r="AA394" s="178">
        <f t="shared" si="12"/>
        <v>-1226981.55</v>
      </c>
    </row>
    <row r="395" spans="1:27" ht="15.75" thickBot="1" x14ac:dyDescent="0.3">
      <c r="A395" s="228" t="str">
        <f t="shared" si="13"/>
        <v>186802</v>
      </c>
      <c r="B395" s="189" t="s">
        <v>861</v>
      </c>
      <c r="C395" s="188" t="s">
        <v>862</v>
      </c>
      <c r="D395" s="210" t="s">
        <v>5</v>
      </c>
      <c r="E395" s="209">
        <v>1260298.3</v>
      </c>
      <c r="F395" s="209">
        <v>1260298.3</v>
      </c>
      <c r="G395" s="209">
        <v>1260298.3</v>
      </c>
      <c r="H395" s="209">
        <v>1260298.3</v>
      </c>
      <c r="I395" s="209">
        <v>1260298.3</v>
      </c>
      <c r="J395" s="209">
        <v>1260298.3</v>
      </c>
      <c r="K395" s="209">
        <v>1260298.3</v>
      </c>
      <c r="L395" s="209">
        <v>1260298.3</v>
      </c>
      <c r="M395" s="209">
        <v>1259941.01</v>
      </c>
      <c r="N395" s="209">
        <v>1259941.01</v>
      </c>
      <c r="O395" s="209">
        <v>1259941.01</v>
      </c>
      <c r="P395" s="209">
        <v>1259941.01</v>
      </c>
      <c r="Q395" s="209">
        <v>1259941.01</v>
      </c>
      <c r="R395" s="209">
        <v>1259941.01</v>
      </c>
      <c r="S395" s="209">
        <v>1259941.01</v>
      </c>
      <c r="T395" s="209">
        <v>1259941.01</v>
      </c>
      <c r="U395" s="209">
        <v>1259941.01</v>
      </c>
      <c r="V395" s="209">
        <v>1259941.01</v>
      </c>
      <c r="W395" s="209">
        <v>1259941.01</v>
      </c>
      <c r="X395" s="209">
        <v>1259941.01</v>
      </c>
      <c r="Y395" s="209">
        <v>1259941.01</v>
      </c>
      <c r="Z395" s="209">
        <v>1259941.01</v>
      </c>
      <c r="AA395" s="178">
        <f t="shared" si="12"/>
        <v>1259941.01</v>
      </c>
    </row>
    <row r="396" spans="1:27" ht="15.75" thickBot="1" x14ac:dyDescent="0.3">
      <c r="A396" s="228" t="str">
        <f t="shared" si="13"/>
        <v>186803</v>
      </c>
      <c r="B396" s="189" t="s">
        <v>864</v>
      </c>
      <c r="C396" s="188" t="s">
        <v>865</v>
      </c>
      <c r="D396" s="210" t="s">
        <v>5</v>
      </c>
      <c r="E396" s="208">
        <v>-122579.81</v>
      </c>
      <c r="F396" s="208">
        <v>-143644.48000000001</v>
      </c>
      <c r="G396" s="208">
        <v>-164709.15</v>
      </c>
      <c r="H396" s="208">
        <v>-185773.82</v>
      </c>
      <c r="I396" s="208">
        <v>-206838.49</v>
      </c>
      <c r="J396" s="208">
        <v>-227903.16</v>
      </c>
      <c r="K396" s="208">
        <v>-248967.83</v>
      </c>
      <c r="L396" s="208">
        <v>-270032.5</v>
      </c>
      <c r="M396" s="208">
        <v>-291097.17</v>
      </c>
      <c r="N396" s="208">
        <v>-291097.17</v>
      </c>
      <c r="O396" s="208">
        <v>-312154.07</v>
      </c>
      <c r="P396" s="208">
        <v>-333210.96999999997</v>
      </c>
      <c r="Q396" s="208">
        <v>-354267.87</v>
      </c>
      <c r="R396" s="208">
        <v>-375324.77</v>
      </c>
      <c r="S396" s="208">
        <v>-396381.67</v>
      </c>
      <c r="T396" s="208">
        <v>-417438.57</v>
      </c>
      <c r="U396" s="208">
        <v>-438495.47</v>
      </c>
      <c r="V396" s="208">
        <v>-459552.37</v>
      </c>
      <c r="W396" s="208">
        <v>-480609.27</v>
      </c>
      <c r="X396" s="208">
        <v>-501666.17</v>
      </c>
      <c r="Y396" s="208">
        <v>-522723.07</v>
      </c>
      <c r="Z396" s="208">
        <v>-543779.97</v>
      </c>
      <c r="AA396" s="178">
        <f t="shared" si="12"/>
        <v>-543779.97</v>
      </c>
    </row>
    <row r="397" spans="1:27" ht="15.75" thickBot="1" x14ac:dyDescent="0.3">
      <c r="A397" s="228" t="str">
        <f t="shared" si="13"/>
        <v>186804</v>
      </c>
      <c r="B397" s="189" t="s">
        <v>867</v>
      </c>
      <c r="C397" s="188" t="s">
        <v>868</v>
      </c>
      <c r="D397" s="210" t="s">
        <v>5</v>
      </c>
      <c r="E397" s="209">
        <v>56920.15</v>
      </c>
      <c r="F397" s="209">
        <v>63983.14</v>
      </c>
      <c r="G397" s="209">
        <v>64327.35</v>
      </c>
      <c r="H397" s="209">
        <v>67810.429999999993</v>
      </c>
      <c r="I397" s="209">
        <v>181232.35</v>
      </c>
      <c r="J397" s="209">
        <v>202296.69</v>
      </c>
      <c r="K397" s="209">
        <v>205305.66</v>
      </c>
      <c r="L397" s="209">
        <v>205305.66</v>
      </c>
      <c r="M397" s="209">
        <v>204968.21</v>
      </c>
      <c r="N397" s="209">
        <v>204968.21</v>
      </c>
      <c r="O397" s="209">
        <v>204968.21</v>
      </c>
      <c r="P397" s="209">
        <v>204968.21</v>
      </c>
      <c r="Q397" s="209">
        <v>204968.21</v>
      </c>
      <c r="R397" s="209">
        <v>204968.21</v>
      </c>
      <c r="S397" s="209">
        <v>204968.21</v>
      </c>
      <c r="T397" s="209">
        <v>204968.21</v>
      </c>
      <c r="U397" s="209">
        <v>204968.21</v>
      </c>
      <c r="V397" s="209">
        <v>204968.21</v>
      </c>
      <c r="W397" s="209">
        <v>204968.21</v>
      </c>
      <c r="X397" s="209">
        <v>204968.21</v>
      </c>
      <c r="Y397" s="209">
        <v>204968.21</v>
      </c>
      <c r="Z397" s="209">
        <v>204968.21</v>
      </c>
      <c r="AA397" s="178">
        <f t="shared" si="12"/>
        <v>204968.21</v>
      </c>
    </row>
    <row r="398" spans="1:27" ht="15.75" thickBot="1" x14ac:dyDescent="0.3">
      <c r="A398" s="228" t="str">
        <f t="shared" si="13"/>
        <v>186805</v>
      </c>
      <c r="B398" s="189" t="s">
        <v>1642</v>
      </c>
      <c r="C398" s="188" t="s">
        <v>1643</v>
      </c>
      <c r="D398" s="210" t="s">
        <v>5</v>
      </c>
      <c r="E398" s="208">
        <v>0</v>
      </c>
      <c r="F398" s="208">
        <v>0</v>
      </c>
      <c r="G398" s="208">
        <v>0</v>
      </c>
      <c r="H398" s="208">
        <v>0</v>
      </c>
      <c r="I398" s="208">
        <v>-1130.17</v>
      </c>
      <c r="J398" s="208">
        <v>-3428.76</v>
      </c>
      <c r="K398" s="208">
        <v>-6794.22</v>
      </c>
      <c r="L398" s="208">
        <v>-10216.83</v>
      </c>
      <c r="M398" s="208">
        <v>-13633.52</v>
      </c>
      <c r="N398" s="208">
        <v>-13633.52</v>
      </c>
      <c r="O398" s="208">
        <v>-17050.099999999999</v>
      </c>
      <c r="P398" s="208">
        <v>-20466.68</v>
      </c>
      <c r="Q398" s="208">
        <v>-23883.26</v>
      </c>
      <c r="R398" s="208">
        <v>-27299.84</v>
      </c>
      <c r="S398" s="208">
        <v>-30716.42</v>
      </c>
      <c r="T398" s="208">
        <v>-34133</v>
      </c>
      <c r="U398" s="208">
        <v>-37549.58</v>
      </c>
      <c r="V398" s="208">
        <v>-40966.160000000003</v>
      </c>
      <c r="W398" s="208">
        <v>-44382.74</v>
      </c>
      <c r="X398" s="208">
        <v>-47799.32</v>
      </c>
      <c r="Y398" s="208">
        <v>-51215.9</v>
      </c>
      <c r="Z398" s="208">
        <v>-54632.480000000003</v>
      </c>
      <c r="AA398" s="178">
        <f t="shared" si="12"/>
        <v>-54632.480000000003</v>
      </c>
    </row>
    <row r="399" spans="1:27" ht="15.75" thickBot="1" x14ac:dyDescent="0.3">
      <c r="A399" s="228" t="str">
        <f t="shared" si="13"/>
        <v>186806</v>
      </c>
      <c r="B399" s="189" t="s">
        <v>1644</v>
      </c>
      <c r="C399" s="188" t="s">
        <v>1645</v>
      </c>
      <c r="D399" s="210" t="s">
        <v>5</v>
      </c>
      <c r="E399" s="209">
        <v>0</v>
      </c>
      <c r="F399" s="209">
        <v>0</v>
      </c>
      <c r="G399" s="209">
        <v>0</v>
      </c>
      <c r="H399" s="209">
        <v>0</v>
      </c>
      <c r="I399" s="209">
        <v>147924.15</v>
      </c>
      <c r="J399" s="209">
        <v>148731.45000000001</v>
      </c>
      <c r="K399" s="209">
        <v>192621.12</v>
      </c>
      <c r="L399" s="209">
        <v>207978.25</v>
      </c>
      <c r="M399" s="209">
        <v>269645.45</v>
      </c>
      <c r="N399" s="209">
        <v>269645.45</v>
      </c>
      <c r="O399" s="209">
        <v>541898.14</v>
      </c>
      <c r="P399" s="209">
        <v>603622.18000000005</v>
      </c>
      <c r="Q399" s="209">
        <v>606180.37</v>
      </c>
      <c r="R399" s="209">
        <v>608762.68000000005</v>
      </c>
      <c r="S399" s="209">
        <v>615306.06000000006</v>
      </c>
      <c r="T399" s="209">
        <v>618037</v>
      </c>
      <c r="U399" s="209">
        <v>620866.25</v>
      </c>
      <c r="V399" s="209">
        <v>623729.55000000005</v>
      </c>
      <c r="W399" s="209">
        <v>627978.27</v>
      </c>
      <c r="X399" s="209">
        <v>630922.37</v>
      </c>
      <c r="Y399" s="209">
        <v>633815.97</v>
      </c>
      <c r="Z399" s="209">
        <v>637125.37</v>
      </c>
      <c r="AA399" s="178">
        <f t="shared" si="12"/>
        <v>637125.37</v>
      </c>
    </row>
    <row r="400" spans="1:27" ht="15.75" thickBot="1" x14ac:dyDescent="0.3">
      <c r="A400" s="228" t="str">
        <f t="shared" si="13"/>
        <v>186808</v>
      </c>
      <c r="B400" s="189" t="s">
        <v>870</v>
      </c>
      <c r="C400" s="188" t="s">
        <v>871</v>
      </c>
      <c r="D400" s="210" t="s">
        <v>5</v>
      </c>
      <c r="E400" s="208">
        <v>0</v>
      </c>
      <c r="F400" s="208">
        <v>0</v>
      </c>
      <c r="G400" s="208">
        <v>89960.79</v>
      </c>
      <c r="H400" s="208">
        <v>91090.29</v>
      </c>
      <c r="I400" s="208">
        <v>91090.29</v>
      </c>
      <c r="J400" s="208">
        <v>91090.29</v>
      </c>
      <c r="K400" s="208">
        <v>91090.29</v>
      </c>
      <c r="L400" s="208">
        <v>91090.29</v>
      </c>
      <c r="M400" s="208">
        <v>91090.29</v>
      </c>
      <c r="N400" s="208">
        <v>91090.29</v>
      </c>
      <c r="O400" s="208">
        <v>91090.29</v>
      </c>
      <c r="P400" s="208">
        <v>91090.29</v>
      </c>
      <c r="Q400" s="208">
        <v>91090.29</v>
      </c>
      <c r="R400" s="208">
        <v>91090.29</v>
      </c>
      <c r="S400" s="208">
        <v>91090.29</v>
      </c>
      <c r="T400" s="208">
        <v>91090.29</v>
      </c>
      <c r="U400" s="208">
        <v>91090.29</v>
      </c>
      <c r="V400" s="208">
        <v>91090.29</v>
      </c>
      <c r="W400" s="208">
        <v>91090.29</v>
      </c>
      <c r="X400" s="208">
        <v>91090.29</v>
      </c>
      <c r="Y400" s="208">
        <v>91090.29</v>
      </c>
      <c r="Z400" s="208">
        <v>91090.29</v>
      </c>
      <c r="AA400" s="178">
        <f t="shared" si="12"/>
        <v>91090.29</v>
      </c>
    </row>
    <row r="401" spans="1:27" ht="15.75" thickBot="1" x14ac:dyDescent="0.3">
      <c r="A401" s="228" t="str">
        <f t="shared" si="13"/>
        <v>186809</v>
      </c>
      <c r="B401" s="189" t="s">
        <v>1646</v>
      </c>
      <c r="C401" s="188" t="s">
        <v>1647</v>
      </c>
      <c r="D401" s="210" t="s">
        <v>5</v>
      </c>
      <c r="E401" s="209">
        <v>0</v>
      </c>
      <c r="F401" s="209">
        <v>0</v>
      </c>
      <c r="G401" s="209">
        <v>0</v>
      </c>
      <c r="H401" s="209">
        <v>-1499.35</v>
      </c>
      <c r="I401" s="209">
        <v>-3017.84</v>
      </c>
      <c r="J401" s="209">
        <v>-4536.33</v>
      </c>
      <c r="K401" s="209">
        <v>-6054.82</v>
      </c>
      <c r="L401" s="209">
        <v>-7573.31</v>
      </c>
      <c r="M401" s="209">
        <v>-9091.7999999999993</v>
      </c>
      <c r="N401" s="209">
        <v>-9091.7999999999993</v>
      </c>
      <c r="O401" s="209">
        <v>-10610.29</v>
      </c>
      <c r="P401" s="209">
        <v>-12128.78</v>
      </c>
      <c r="Q401" s="209">
        <v>-13647.27</v>
      </c>
      <c r="R401" s="209">
        <v>-15165.76</v>
      </c>
      <c r="S401" s="209">
        <v>-16684.25</v>
      </c>
      <c r="T401" s="209">
        <v>-18202.740000000002</v>
      </c>
      <c r="U401" s="209">
        <v>-19721.23</v>
      </c>
      <c r="V401" s="209">
        <v>-21239.72</v>
      </c>
      <c r="W401" s="209">
        <v>-22758.21</v>
      </c>
      <c r="X401" s="209">
        <v>-24276.7</v>
      </c>
      <c r="Y401" s="209">
        <v>-25795.19</v>
      </c>
      <c r="Z401" s="209">
        <v>-27313.68</v>
      </c>
      <c r="AA401" s="178">
        <f t="shared" si="12"/>
        <v>-27313.68</v>
      </c>
    </row>
    <row r="402" spans="1:27" ht="15.75" thickBot="1" x14ac:dyDescent="0.3">
      <c r="A402" s="228" t="str">
        <f t="shared" si="13"/>
        <v>186810</v>
      </c>
      <c r="B402" s="189" t="s">
        <v>870</v>
      </c>
      <c r="C402" s="188" t="s">
        <v>1848</v>
      </c>
      <c r="D402" s="210" t="s">
        <v>5</v>
      </c>
      <c r="E402" s="208">
        <v>0</v>
      </c>
      <c r="F402" s="208">
        <v>0</v>
      </c>
      <c r="G402" s="208">
        <v>0</v>
      </c>
      <c r="H402" s="208">
        <v>0</v>
      </c>
      <c r="I402" s="208">
        <v>0</v>
      </c>
      <c r="J402" s="208">
        <v>0</v>
      </c>
      <c r="K402" s="208">
        <v>185202.82</v>
      </c>
      <c r="L402" s="208">
        <v>185202.82</v>
      </c>
      <c r="M402" s="208">
        <v>182108.56</v>
      </c>
      <c r="N402" s="208">
        <v>182108.56</v>
      </c>
      <c r="O402" s="208">
        <v>182108.56</v>
      </c>
      <c r="P402" s="208">
        <v>182108.56</v>
      </c>
      <c r="Q402" s="208">
        <v>182108.56</v>
      </c>
      <c r="R402" s="208">
        <v>182108.56</v>
      </c>
      <c r="S402" s="208">
        <v>182108.56</v>
      </c>
      <c r="T402" s="208">
        <v>182108.56</v>
      </c>
      <c r="U402" s="208">
        <v>182108.56</v>
      </c>
      <c r="V402" s="208">
        <v>182108.56</v>
      </c>
      <c r="W402" s="208">
        <v>182108.56</v>
      </c>
      <c r="X402" s="208">
        <v>182108.56</v>
      </c>
      <c r="Y402" s="208">
        <v>182108.56</v>
      </c>
      <c r="Z402" s="208">
        <v>182108.56</v>
      </c>
      <c r="AA402" s="178">
        <f t="shared" si="12"/>
        <v>182108.56</v>
      </c>
    </row>
    <row r="403" spans="1:27" ht="15.75" thickBot="1" x14ac:dyDescent="0.3">
      <c r="A403" s="228" t="str">
        <f t="shared" si="13"/>
        <v>186811</v>
      </c>
      <c r="B403" s="189" t="s">
        <v>1646</v>
      </c>
      <c r="C403" s="188" t="s">
        <v>1849</v>
      </c>
      <c r="D403" s="210" t="s">
        <v>5</v>
      </c>
      <c r="E403" s="209">
        <v>0</v>
      </c>
      <c r="F403" s="209">
        <v>0</v>
      </c>
      <c r="G403" s="209">
        <v>0</v>
      </c>
      <c r="H403" s="209">
        <v>0</v>
      </c>
      <c r="I403" s="209">
        <v>0</v>
      </c>
      <c r="J403" s="209">
        <v>0</v>
      </c>
      <c r="K403" s="209">
        <v>-9098.9</v>
      </c>
      <c r="L403" s="209">
        <v>-15277.98</v>
      </c>
      <c r="M403" s="209">
        <v>-18367.52</v>
      </c>
      <c r="N403" s="209">
        <v>-18367.52</v>
      </c>
      <c r="O403" s="209">
        <v>-21399.759999999998</v>
      </c>
      <c r="P403" s="209">
        <v>-24432</v>
      </c>
      <c r="Q403" s="209">
        <v>-27464.240000000002</v>
      </c>
      <c r="R403" s="209">
        <v>-30496.48</v>
      </c>
      <c r="S403" s="209">
        <v>-33528.720000000001</v>
      </c>
      <c r="T403" s="209">
        <v>-36560.959999999999</v>
      </c>
      <c r="U403" s="209">
        <v>-39593.199999999997</v>
      </c>
      <c r="V403" s="209">
        <v>-42625.440000000002</v>
      </c>
      <c r="W403" s="209">
        <v>-45657.68</v>
      </c>
      <c r="X403" s="209">
        <v>-48689.919999999998</v>
      </c>
      <c r="Y403" s="209">
        <v>-51722.16</v>
      </c>
      <c r="Z403" s="209">
        <v>-54754.400000000001</v>
      </c>
      <c r="AA403" s="178">
        <f t="shared" si="12"/>
        <v>-54754.400000000001</v>
      </c>
    </row>
    <row r="404" spans="1:27" ht="15.75" thickBot="1" x14ac:dyDescent="0.3">
      <c r="A404" s="228" t="str">
        <f t="shared" si="13"/>
        <v>186812</v>
      </c>
      <c r="B404" s="189" t="s">
        <v>3620</v>
      </c>
      <c r="C404" s="188" t="s">
        <v>3621</v>
      </c>
      <c r="D404" s="210" t="s">
        <v>5</v>
      </c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>
        <v>0</v>
      </c>
      <c r="S404" s="208">
        <v>0</v>
      </c>
      <c r="T404" s="208">
        <v>1064.3499999999999</v>
      </c>
      <c r="U404" s="208">
        <v>12547.36</v>
      </c>
      <c r="V404" s="208">
        <v>12818.13</v>
      </c>
      <c r="W404" s="208">
        <v>40370.79</v>
      </c>
      <c r="X404" s="208">
        <v>424326.53</v>
      </c>
      <c r="Y404" s="208">
        <v>638378.03</v>
      </c>
      <c r="Z404" s="208">
        <v>1025691.39</v>
      </c>
      <c r="AA404" s="178">
        <f t="shared" si="12"/>
        <v>1025691.39</v>
      </c>
    </row>
    <row r="405" spans="1:27" ht="15.75" thickBot="1" x14ac:dyDescent="0.3">
      <c r="A405" s="228" t="str">
        <f t="shared" si="13"/>
        <v>186813</v>
      </c>
      <c r="B405" s="189" t="s">
        <v>3789</v>
      </c>
      <c r="C405" s="188" t="s">
        <v>3790</v>
      </c>
      <c r="D405" s="192" t="s">
        <v>5</v>
      </c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>
        <v>0</v>
      </c>
      <c r="Y405" s="209">
        <v>-10639.63</v>
      </c>
      <c r="Z405" s="209">
        <v>-27762.97</v>
      </c>
      <c r="AA405" s="178">
        <f t="shared" si="12"/>
        <v>-27762.97</v>
      </c>
    </row>
    <row r="406" spans="1:27" ht="15.75" thickBot="1" x14ac:dyDescent="0.3">
      <c r="A406" s="228" t="str">
        <f t="shared" si="13"/>
        <v>186814</v>
      </c>
      <c r="B406" s="189" t="s">
        <v>3622</v>
      </c>
      <c r="C406" s="188" t="s">
        <v>3623</v>
      </c>
      <c r="D406" s="210" t="s">
        <v>5</v>
      </c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>
        <v>0</v>
      </c>
      <c r="S406" s="208">
        <v>0</v>
      </c>
      <c r="T406" s="208">
        <v>314268.24</v>
      </c>
      <c r="U406" s="208">
        <v>487607.2</v>
      </c>
      <c r="V406" s="208">
        <v>595129.11</v>
      </c>
      <c r="W406" s="208">
        <v>775086.18</v>
      </c>
      <c r="X406" s="208">
        <v>634145.18999999994</v>
      </c>
      <c r="Y406" s="208">
        <v>762025.02</v>
      </c>
      <c r="Z406" s="208">
        <v>667367.91</v>
      </c>
      <c r="AA406" s="178">
        <f t="shared" si="12"/>
        <v>667367.91</v>
      </c>
    </row>
    <row r="407" spans="1:27" ht="15.75" thickBot="1" x14ac:dyDescent="0.3">
      <c r="A407" s="228" t="str">
        <f t="shared" si="13"/>
        <v>186815</v>
      </c>
      <c r="B407" s="189" t="s">
        <v>3791</v>
      </c>
      <c r="C407" s="188" t="s">
        <v>3792</v>
      </c>
      <c r="D407" s="192" t="s">
        <v>5</v>
      </c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>
        <v>0</v>
      </c>
      <c r="Y407" s="209">
        <v>-12700.42</v>
      </c>
      <c r="Z407" s="209">
        <v>-23749.48</v>
      </c>
      <c r="AA407" s="178">
        <f t="shared" si="12"/>
        <v>-23749.48</v>
      </c>
    </row>
    <row r="408" spans="1:27" ht="15.75" thickBot="1" x14ac:dyDescent="0.3">
      <c r="A408" s="228" t="str">
        <f t="shared" si="13"/>
        <v>186816</v>
      </c>
      <c r="B408" s="189" t="s">
        <v>3624</v>
      </c>
      <c r="C408" s="188" t="s">
        <v>3625</v>
      </c>
      <c r="D408" s="210" t="s">
        <v>5</v>
      </c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>
        <v>0</v>
      </c>
      <c r="S408" s="208">
        <v>0</v>
      </c>
      <c r="T408" s="208">
        <v>167504.18</v>
      </c>
      <c r="U408" s="208">
        <v>766751.54</v>
      </c>
      <c r="V408" s="208">
        <v>771562.12</v>
      </c>
      <c r="W408" s="208">
        <v>873746.9</v>
      </c>
      <c r="X408" s="208">
        <v>1976115.19</v>
      </c>
      <c r="Y408" s="208">
        <v>1986218.65</v>
      </c>
      <c r="Z408" s="208">
        <v>2108926.2400000002</v>
      </c>
      <c r="AA408" s="178">
        <f t="shared" si="12"/>
        <v>2108926.2400000002</v>
      </c>
    </row>
    <row r="409" spans="1:27" ht="15.75" thickBot="1" x14ac:dyDescent="0.3">
      <c r="A409" s="228" t="str">
        <f t="shared" si="13"/>
        <v>186818</v>
      </c>
      <c r="B409" s="189" t="s">
        <v>3626</v>
      </c>
      <c r="C409" s="188" t="s">
        <v>3627</v>
      </c>
      <c r="D409" s="210" t="s">
        <v>5</v>
      </c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>
        <v>0</v>
      </c>
      <c r="S409" s="209">
        <v>0</v>
      </c>
      <c r="T409" s="209">
        <v>52998.68</v>
      </c>
      <c r="U409" s="209">
        <v>64517.61</v>
      </c>
      <c r="V409" s="209">
        <v>548946.79</v>
      </c>
      <c r="W409" s="209">
        <v>353716.8</v>
      </c>
      <c r="X409" s="209">
        <v>355373.83</v>
      </c>
      <c r="Y409" s="209">
        <v>359237.68</v>
      </c>
      <c r="Z409" s="209">
        <v>365079.26</v>
      </c>
      <c r="AA409" s="178">
        <f t="shared" si="12"/>
        <v>365079.26</v>
      </c>
    </row>
    <row r="410" spans="1:27" ht="15.75" thickBot="1" x14ac:dyDescent="0.3">
      <c r="A410" s="228" t="str">
        <f t="shared" si="13"/>
        <v>186820</v>
      </c>
      <c r="B410" s="189" t="s">
        <v>3752</v>
      </c>
      <c r="C410" s="188" t="s">
        <v>3753</v>
      </c>
      <c r="D410" s="210" t="s">
        <v>5</v>
      </c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>
        <v>0</v>
      </c>
      <c r="U410" s="208">
        <v>0</v>
      </c>
      <c r="V410" s="208">
        <v>0</v>
      </c>
      <c r="W410" s="208">
        <v>165540.01999999999</v>
      </c>
      <c r="X410" s="208">
        <v>166356.18</v>
      </c>
      <c r="Y410" s="208">
        <v>168259.27</v>
      </c>
      <c r="Z410" s="208">
        <v>171136.45</v>
      </c>
      <c r="AA410" s="178">
        <f t="shared" si="12"/>
        <v>171136.45</v>
      </c>
    </row>
    <row r="411" spans="1:27" ht="15.75" thickBot="1" x14ac:dyDescent="0.3">
      <c r="A411" s="228" t="str">
        <f t="shared" si="13"/>
        <v>186900</v>
      </c>
      <c r="B411" s="189" t="s">
        <v>873</v>
      </c>
      <c r="C411" s="188" t="s">
        <v>874</v>
      </c>
      <c r="D411" s="210" t="s">
        <v>5</v>
      </c>
      <c r="E411" s="209">
        <v>-0.02</v>
      </c>
      <c r="F411" s="209">
        <v>-0.02</v>
      </c>
      <c r="G411" s="209">
        <v>-0.02</v>
      </c>
      <c r="H411" s="209">
        <v>-0.02</v>
      </c>
      <c r="I411" s="209">
        <v>-0.02</v>
      </c>
      <c r="J411" s="209">
        <v>-0.02</v>
      </c>
      <c r="K411" s="209">
        <v>-0.02</v>
      </c>
      <c r="L411" s="209">
        <v>-0.02</v>
      </c>
      <c r="M411" s="209">
        <v>-0.02</v>
      </c>
      <c r="N411" s="209">
        <v>-0.02</v>
      </c>
      <c r="O411" s="209">
        <v>-0.02</v>
      </c>
      <c r="P411" s="209">
        <v>-0.02</v>
      </c>
      <c r="Q411" s="209">
        <v>-0.02</v>
      </c>
      <c r="R411" s="209">
        <v>-0.02</v>
      </c>
      <c r="S411" s="209">
        <v>-0.02</v>
      </c>
      <c r="T411" s="209">
        <v>-0.02</v>
      </c>
      <c r="U411" s="209">
        <v>-0.02</v>
      </c>
      <c r="V411" s="209">
        <v>-0.02</v>
      </c>
      <c r="W411" s="209">
        <v>-0.02</v>
      </c>
      <c r="X411" s="209">
        <v>-0.02</v>
      </c>
      <c r="Y411" s="209">
        <v>-0.02</v>
      </c>
      <c r="Z411" s="209">
        <v>-0.02</v>
      </c>
      <c r="AA411" s="178">
        <f t="shared" si="12"/>
        <v>-0.02</v>
      </c>
    </row>
    <row r="412" spans="1:27" ht="15.75" thickBot="1" x14ac:dyDescent="0.3">
      <c r="A412" s="228" t="str">
        <f t="shared" si="13"/>
        <v>199991</v>
      </c>
      <c r="B412" s="189" t="s">
        <v>3503</v>
      </c>
      <c r="C412" s="188" t="s">
        <v>3504</v>
      </c>
      <c r="D412" s="210" t="s">
        <v>5</v>
      </c>
      <c r="E412" s="208"/>
      <c r="F412" s="208"/>
      <c r="G412" s="208"/>
      <c r="H412" s="208"/>
      <c r="I412" s="208"/>
      <c r="J412" s="208"/>
      <c r="K412" s="208"/>
      <c r="L412" s="208"/>
      <c r="M412" s="208"/>
      <c r="N412" s="208">
        <v>0</v>
      </c>
      <c r="O412" s="208">
        <v>0</v>
      </c>
      <c r="P412" s="208">
        <v>0</v>
      </c>
      <c r="Q412" s="208">
        <v>0</v>
      </c>
      <c r="R412" s="208">
        <v>0</v>
      </c>
      <c r="S412" s="208">
        <v>0</v>
      </c>
      <c r="T412" s="208">
        <v>0</v>
      </c>
      <c r="U412" s="208">
        <v>0</v>
      </c>
      <c r="V412" s="208">
        <v>0</v>
      </c>
      <c r="W412" s="208">
        <v>0</v>
      </c>
      <c r="X412" s="208">
        <v>0</v>
      </c>
      <c r="Y412" s="208">
        <v>0</v>
      </c>
      <c r="Z412" s="208">
        <v>0</v>
      </c>
      <c r="AA412" s="178">
        <f t="shared" si="12"/>
        <v>0</v>
      </c>
    </row>
    <row r="413" spans="1:27" ht="15.75" thickBot="1" x14ac:dyDescent="0.3">
      <c r="A413" s="228" t="str">
        <f t="shared" si="13"/>
        <v>199992</v>
      </c>
      <c r="B413" s="189" t="s">
        <v>3505</v>
      </c>
      <c r="C413" s="188" t="s">
        <v>3506</v>
      </c>
      <c r="D413" s="210" t="s">
        <v>5</v>
      </c>
      <c r="E413" s="209"/>
      <c r="F413" s="209"/>
      <c r="G413" s="209"/>
      <c r="H413" s="209"/>
      <c r="I413" s="209"/>
      <c r="J413" s="209"/>
      <c r="K413" s="209"/>
      <c r="L413" s="209"/>
      <c r="M413" s="209"/>
      <c r="N413" s="209">
        <v>0</v>
      </c>
      <c r="O413" s="209">
        <v>0</v>
      </c>
      <c r="P413" s="209">
        <v>0</v>
      </c>
      <c r="Q413" s="209">
        <v>0</v>
      </c>
      <c r="R413" s="209">
        <v>0</v>
      </c>
      <c r="S413" s="209">
        <v>0</v>
      </c>
      <c r="T413" s="209">
        <v>0</v>
      </c>
      <c r="U413" s="209">
        <v>0</v>
      </c>
      <c r="V413" s="209">
        <v>0</v>
      </c>
      <c r="W413" s="209">
        <v>0</v>
      </c>
      <c r="X413" s="209">
        <v>0</v>
      </c>
      <c r="Y413" s="209">
        <v>0</v>
      </c>
      <c r="Z413" s="209">
        <v>0</v>
      </c>
      <c r="AA413" s="178">
        <f t="shared" si="12"/>
        <v>0</v>
      </c>
    </row>
    <row r="414" spans="1:27" ht="15.75" thickBot="1" x14ac:dyDescent="0.3">
      <c r="A414" s="228" t="str">
        <f t="shared" si="13"/>
        <v>199998</v>
      </c>
      <c r="B414" s="189" t="s">
        <v>876</v>
      </c>
      <c r="C414" s="188" t="s">
        <v>877</v>
      </c>
      <c r="D414" s="210" t="s">
        <v>5</v>
      </c>
      <c r="E414" s="208">
        <v>10878.78</v>
      </c>
      <c r="F414" s="208">
        <v>17314.939999999999</v>
      </c>
      <c r="G414" s="208">
        <v>18082.07</v>
      </c>
      <c r="H414" s="208">
        <v>-12598.5</v>
      </c>
      <c r="I414" s="208">
        <v>23227.54</v>
      </c>
      <c r="J414" s="208">
        <v>18886.57</v>
      </c>
      <c r="K414" s="208">
        <v>4055.97</v>
      </c>
      <c r="L414" s="208">
        <v>7358.02</v>
      </c>
      <c r="M414" s="208">
        <v>-5571.84</v>
      </c>
      <c r="N414" s="208">
        <v>-5571.84</v>
      </c>
      <c r="O414" s="208">
        <v>-17862.580000000002</v>
      </c>
      <c r="P414" s="208">
        <v>-24759.919999999998</v>
      </c>
      <c r="Q414" s="208">
        <v>-2760.7</v>
      </c>
      <c r="R414" s="208">
        <v>14255.58</v>
      </c>
      <c r="S414" s="208">
        <v>36378.25</v>
      </c>
      <c r="T414" s="208">
        <v>17871.650000000001</v>
      </c>
      <c r="U414" s="208">
        <v>22662.63</v>
      </c>
      <c r="V414" s="208">
        <v>7901.84</v>
      </c>
      <c r="W414" s="208">
        <v>10724.07</v>
      </c>
      <c r="X414" s="208">
        <v>-1230.99</v>
      </c>
      <c r="Y414" s="208">
        <v>-1078.8699999999999</v>
      </c>
      <c r="Z414" s="208">
        <v>-10616.47</v>
      </c>
      <c r="AA414" s="178">
        <f t="shared" si="12"/>
        <v>-10616.47</v>
      </c>
    </row>
    <row r="415" spans="1:27" ht="15.75" thickBot="1" x14ac:dyDescent="0.3">
      <c r="A415" s="228" t="str">
        <f t="shared" si="13"/>
        <v>199999</v>
      </c>
      <c r="B415" s="189" t="s">
        <v>879</v>
      </c>
      <c r="C415" s="188" t="s">
        <v>880</v>
      </c>
      <c r="D415" s="210" t="s">
        <v>5</v>
      </c>
      <c r="E415" s="209">
        <v>0</v>
      </c>
      <c r="F415" s="209">
        <v>0</v>
      </c>
      <c r="G415" s="209">
        <v>0</v>
      </c>
      <c r="H415" s="209">
        <v>0</v>
      </c>
      <c r="I415" s="209">
        <v>0</v>
      </c>
      <c r="J415" s="209">
        <v>0</v>
      </c>
      <c r="K415" s="209">
        <v>0</v>
      </c>
      <c r="L415" s="209">
        <v>0</v>
      </c>
      <c r="M415" s="209">
        <v>0</v>
      </c>
      <c r="N415" s="209">
        <v>0</v>
      </c>
      <c r="O415" s="209">
        <v>0</v>
      </c>
      <c r="P415" s="209">
        <v>0</v>
      </c>
      <c r="Q415" s="209">
        <v>0</v>
      </c>
      <c r="R415" s="209">
        <v>0</v>
      </c>
      <c r="S415" s="209">
        <v>0</v>
      </c>
      <c r="T415" s="209">
        <v>0</v>
      </c>
      <c r="U415" s="209">
        <v>0</v>
      </c>
      <c r="V415" s="209">
        <v>0</v>
      </c>
      <c r="W415" s="209">
        <v>0</v>
      </c>
      <c r="X415" s="209">
        <v>0</v>
      </c>
      <c r="Y415" s="209">
        <v>0</v>
      </c>
      <c r="Z415" s="209">
        <v>0</v>
      </c>
      <c r="AA415" s="178">
        <f t="shared" si="12"/>
        <v>0</v>
      </c>
    </row>
    <row r="416" spans="1:27" ht="15.75" thickBot="1" x14ac:dyDescent="0.3">
      <c r="A416" s="228" t="str">
        <f t="shared" si="13"/>
        <v>500154</v>
      </c>
      <c r="B416" s="240" t="s">
        <v>1850</v>
      </c>
      <c r="C416" s="245">
        <v>500154</v>
      </c>
      <c r="D416" s="31"/>
      <c r="E416" s="208">
        <v>1307953.1399999999</v>
      </c>
      <c r="F416" s="208">
        <v>4418779.12</v>
      </c>
      <c r="G416" s="208">
        <v>6152286.4000000004</v>
      </c>
      <c r="H416" s="208">
        <v>6021195.8799999999</v>
      </c>
      <c r="I416" s="208">
        <v>5342830.07</v>
      </c>
      <c r="J416" s="208">
        <v>6649205.4699999997</v>
      </c>
      <c r="K416" s="208">
        <v>4715615.3899999997</v>
      </c>
      <c r="L416" s="208">
        <v>4609568.43</v>
      </c>
      <c r="M416" s="208">
        <v>5436162.2000000002</v>
      </c>
      <c r="N416" s="208">
        <v>5436162.2000000002</v>
      </c>
      <c r="O416" s="208">
        <v>4907411.25</v>
      </c>
      <c r="P416" s="208">
        <v>4903161.91</v>
      </c>
      <c r="Q416" s="208">
        <v>7000743.9800000004</v>
      </c>
      <c r="R416" s="208">
        <v>9151649.9100000001</v>
      </c>
      <c r="S416" s="208">
        <v>8599477.7699999996</v>
      </c>
      <c r="T416" s="208">
        <v>9471954.5299999993</v>
      </c>
      <c r="U416" s="208">
        <v>10188819.720000001</v>
      </c>
      <c r="V416" s="208">
        <v>12501481.27</v>
      </c>
      <c r="W416" s="208">
        <v>17718879.510000002</v>
      </c>
      <c r="X416" s="208">
        <v>19514203.579999998</v>
      </c>
      <c r="Y416" s="208">
        <v>23100204.800000001</v>
      </c>
      <c r="Z416" s="208">
        <v>24772785.800000001</v>
      </c>
      <c r="AA416" s="178">
        <f t="shared" si="12"/>
        <v>24772785.800000001</v>
      </c>
    </row>
    <row r="417" spans="1:27" ht="15.75" thickBot="1" x14ac:dyDescent="0.3">
      <c r="A417" s="228" t="str">
        <f t="shared" si="13"/>
        <v>183002</v>
      </c>
      <c r="B417" s="189" t="s">
        <v>882</v>
      </c>
      <c r="C417" s="188" t="s">
        <v>883</v>
      </c>
      <c r="D417" s="210" t="s">
        <v>5</v>
      </c>
      <c r="E417" s="209">
        <v>297086.76</v>
      </c>
      <c r="F417" s="209">
        <v>297106.39</v>
      </c>
      <c r="G417" s="209">
        <v>297125.59000000003</v>
      </c>
      <c r="H417" s="209">
        <v>297145.53000000003</v>
      </c>
      <c r="I417" s="209">
        <v>297165.51</v>
      </c>
      <c r="J417" s="209">
        <v>297185.21000000002</v>
      </c>
      <c r="K417" s="209">
        <v>299846.53999999998</v>
      </c>
      <c r="L417" s="209">
        <v>299902.39</v>
      </c>
      <c r="M417" s="209">
        <v>309011.15999999997</v>
      </c>
      <c r="N417" s="209">
        <v>309011.15999999997</v>
      </c>
      <c r="O417" s="209">
        <v>319295.61</v>
      </c>
      <c r="P417" s="209">
        <v>322977.28000000003</v>
      </c>
      <c r="Q417" s="209">
        <v>326938.01</v>
      </c>
      <c r="R417" s="209">
        <v>336965.15</v>
      </c>
      <c r="S417" s="209">
        <v>375668.76</v>
      </c>
      <c r="T417" s="209">
        <v>507888.04</v>
      </c>
      <c r="U417" s="209">
        <v>569149.13</v>
      </c>
      <c r="V417" s="209">
        <v>684478.14</v>
      </c>
      <c r="W417" s="209">
        <v>793891.76</v>
      </c>
      <c r="X417" s="209">
        <v>965954.75</v>
      </c>
      <c r="Y417" s="209">
        <v>1303335.82</v>
      </c>
      <c r="Z417" s="209">
        <v>1223506.67</v>
      </c>
      <c r="AA417" s="178">
        <f t="shared" si="12"/>
        <v>1223506.67</v>
      </c>
    </row>
    <row r="418" spans="1:27" ht="15.75" thickBot="1" x14ac:dyDescent="0.3">
      <c r="A418" s="228" t="str">
        <f t="shared" si="13"/>
        <v>184000</v>
      </c>
      <c r="B418" s="189" t="s">
        <v>885</v>
      </c>
      <c r="C418" s="188" t="s">
        <v>886</v>
      </c>
      <c r="D418" s="210" t="s">
        <v>5</v>
      </c>
      <c r="E418" s="208">
        <v>550546.51</v>
      </c>
      <c r="F418" s="208">
        <v>-233504.03</v>
      </c>
      <c r="G418" s="208">
        <v>1193017.1299999999</v>
      </c>
      <c r="H418" s="208">
        <v>789969.84</v>
      </c>
      <c r="I418" s="208">
        <v>-19585.650000000001</v>
      </c>
      <c r="J418" s="208">
        <v>1185084.23</v>
      </c>
      <c r="K418" s="208">
        <v>448123.83</v>
      </c>
      <c r="L418" s="208">
        <v>246336.88</v>
      </c>
      <c r="M418" s="208">
        <v>0</v>
      </c>
      <c r="N418" s="208">
        <v>0</v>
      </c>
      <c r="O418" s="208">
        <v>-523701.75</v>
      </c>
      <c r="P418" s="208">
        <v>-380023.65</v>
      </c>
      <c r="Q418" s="208">
        <v>1434977.82</v>
      </c>
      <c r="R418" s="208">
        <v>1263800.17</v>
      </c>
      <c r="S418" s="208">
        <v>394596.76</v>
      </c>
      <c r="T418" s="208">
        <v>1819751.62</v>
      </c>
      <c r="U418" s="208">
        <v>1284690.3500000001</v>
      </c>
      <c r="V418" s="208">
        <v>688731.59</v>
      </c>
      <c r="W418" s="208">
        <v>2289092.79</v>
      </c>
      <c r="X418" s="208">
        <v>1731798.12</v>
      </c>
      <c r="Y418" s="208">
        <v>1462461.33</v>
      </c>
      <c r="Z418" s="208">
        <v>-0.04</v>
      </c>
      <c r="AA418" s="178">
        <f t="shared" si="12"/>
        <v>-0.04</v>
      </c>
    </row>
    <row r="419" spans="1:27" ht="15.75" thickBot="1" x14ac:dyDescent="0.3">
      <c r="A419" s="228" t="str">
        <f t="shared" si="13"/>
        <v>184100</v>
      </c>
      <c r="B419" s="189" t="s">
        <v>888</v>
      </c>
      <c r="C419" s="188" t="s">
        <v>889</v>
      </c>
      <c r="D419" s="210" t="s">
        <v>5</v>
      </c>
      <c r="E419" s="209">
        <v>101415.85</v>
      </c>
      <c r="F419" s="209">
        <v>85936.25</v>
      </c>
      <c r="G419" s="209">
        <v>79044.11</v>
      </c>
      <c r="H419" s="209">
        <v>69437.91</v>
      </c>
      <c r="I419" s="209">
        <v>60696.54</v>
      </c>
      <c r="J419" s="209">
        <v>51125.42</v>
      </c>
      <c r="K419" s="209">
        <v>38099.96</v>
      </c>
      <c r="L419" s="209">
        <v>17722.509999999998</v>
      </c>
      <c r="M419" s="209">
        <v>398385.15</v>
      </c>
      <c r="N419" s="209">
        <v>398385.15</v>
      </c>
      <c r="O419" s="209">
        <v>335507.3</v>
      </c>
      <c r="P419" s="209">
        <v>277583.76</v>
      </c>
      <c r="Q419" s="209">
        <v>291459.42</v>
      </c>
      <c r="R419" s="209">
        <v>254788.11</v>
      </c>
      <c r="S419" s="209">
        <v>230400.01</v>
      </c>
      <c r="T419" s="209">
        <v>221869.46</v>
      </c>
      <c r="U419" s="209">
        <v>207664.43</v>
      </c>
      <c r="V419" s="209">
        <v>193927.79</v>
      </c>
      <c r="W419" s="209">
        <v>179522.41</v>
      </c>
      <c r="X419" s="209">
        <v>155728.94</v>
      </c>
      <c r="Y419" s="209">
        <v>118157.56</v>
      </c>
      <c r="Z419" s="209">
        <v>25798.400000000001</v>
      </c>
      <c r="AA419" s="178">
        <f t="shared" si="12"/>
        <v>25798.400000000001</v>
      </c>
    </row>
    <row r="420" spans="1:27" ht="15.75" thickBot="1" x14ac:dyDescent="0.3">
      <c r="A420" s="228" t="str">
        <f t="shared" si="13"/>
        <v>184900</v>
      </c>
      <c r="B420" s="189" t="s">
        <v>891</v>
      </c>
      <c r="C420" s="188" t="s">
        <v>892</v>
      </c>
      <c r="D420" s="210" t="s">
        <v>5</v>
      </c>
      <c r="E420" s="208">
        <v>103.94</v>
      </c>
      <c r="F420" s="208">
        <v>75487.05</v>
      </c>
      <c r="G420" s="208">
        <v>0</v>
      </c>
      <c r="H420" s="208">
        <v>2320.25</v>
      </c>
      <c r="I420" s="208">
        <v>-7543.78</v>
      </c>
      <c r="J420" s="208">
        <v>0</v>
      </c>
      <c r="K420" s="208">
        <v>0.01</v>
      </c>
      <c r="L420" s="208">
        <v>95.59</v>
      </c>
      <c r="M420" s="208">
        <v>0</v>
      </c>
      <c r="N420" s="208">
        <v>0</v>
      </c>
      <c r="O420" s="208">
        <v>984.78</v>
      </c>
      <c r="P420" s="208">
        <v>1266.0999999999999</v>
      </c>
      <c r="Q420" s="208">
        <v>0</v>
      </c>
      <c r="R420" s="208">
        <v>-2033.54</v>
      </c>
      <c r="S420" s="208">
        <v>-2033.28</v>
      </c>
      <c r="T420" s="208">
        <v>0</v>
      </c>
      <c r="U420" s="208">
        <v>12611</v>
      </c>
      <c r="V420" s="208">
        <v>12611</v>
      </c>
      <c r="W420" s="208">
        <v>0</v>
      </c>
      <c r="X420" s="208">
        <v>-619.82000000000005</v>
      </c>
      <c r="Y420" s="208">
        <v>-1387.34</v>
      </c>
      <c r="Z420" s="208">
        <v>-5</v>
      </c>
      <c r="AA420" s="178">
        <f t="shared" si="12"/>
        <v>-5</v>
      </c>
    </row>
    <row r="421" spans="1:27" ht="15.75" thickBot="1" x14ac:dyDescent="0.3">
      <c r="A421" s="228" t="str">
        <f t="shared" si="13"/>
        <v>184999</v>
      </c>
      <c r="B421" s="189" t="s">
        <v>894</v>
      </c>
      <c r="C421" s="188" t="s">
        <v>895</v>
      </c>
      <c r="D421" s="210" t="s">
        <v>5</v>
      </c>
      <c r="E421" s="209">
        <v>0</v>
      </c>
      <c r="F421" s="209">
        <v>0</v>
      </c>
      <c r="G421" s="209">
        <v>0</v>
      </c>
      <c r="H421" s="209">
        <v>0</v>
      </c>
      <c r="I421" s="209">
        <v>0</v>
      </c>
      <c r="J421" s="209">
        <v>0</v>
      </c>
      <c r="K421" s="209">
        <v>0</v>
      </c>
      <c r="L421" s="209">
        <v>0</v>
      </c>
      <c r="M421" s="209">
        <v>0</v>
      </c>
      <c r="N421" s="209">
        <v>0</v>
      </c>
      <c r="O421" s="209">
        <v>0</v>
      </c>
      <c r="P421" s="209">
        <v>0</v>
      </c>
      <c r="Q421" s="209">
        <v>0</v>
      </c>
      <c r="R421" s="209">
        <v>0</v>
      </c>
      <c r="S421" s="209">
        <v>0</v>
      </c>
      <c r="T421" s="209">
        <v>0</v>
      </c>
      <c r="U421" s="209">
        <v>0</v>
      </c>
      <c r="V421" s="209">
        <v>0</v>
      </c>
      <c r="W421" s="209">
        <v>0</v>
      </c>
      <c r="X421" s="209">
        <v>0</v>
      </c>
      <c r="Y421" s="209">
        <v>0</v>
      </c>
      <c r="Z421" s="209">
        <v>0</v>
      </c>
      <c r="AA421" s="178">
        <f t="shared" si="12"/>
        <v>0</v>
      </c>
    </row>
    <row r="422" spans="1:27" ht="15.75" thickBot="1" x14ac:dyDescent="0.3">
      <c r="A422" s="228" t="str">
        <f t="shared" si="13"/>
        <v>186005</v>
      </c>
      <c r="B422" s="189" t="s">
        <v>897</v>
      </c>
      <c r="C422" s="188" t="s">
        <v>898</v>
      </c>
      <c r="D422" s="210" t="s">
        <v>5</v>
      </c>
      <c r="E422" s="208">
        <v>939893.01</v>
      </c>
      <c r="F422" s="208">
        <v>939893.01</v>
      </c>
      <c r="G422" s="208">
        <v>939893.01</v>
      </c>
      <c r="H422" s="208">
        <v>939893.01</v>
      </c>
      <c r="I422" s="208">
        <v>939893.01</v>
      </c>
      <c r="J422" s="208">
        <v>939893.01</v>
      </c>
      <c r="K422" s="208">
        <v>939893.01</v>
      </c>
      <c r="L422" s="208">
        <v>964885.41</v>
      </c>
      <c r="M422" s="208">
        <v>992832.68</v>
      </c>
      <c r="N422" s="208">
        <v>992832.68</v>
      </c>
      <c r="O422" s="208">
        <v>992832.68</v>
      </c>
      <c r="P422" s="208">
        <v>997512.84</v>
      </c>
      <c r="Q422" s="208">
        <v>997512.84</v>
      </c>
      <c r="R422" s="208">
        <v>1025279.6</v>
      </c>
      <c r="S422" s="208">
        <v>1025279.6</v>
      </c>
      <c r="T422" s="208">
        <v>1025279.6</v>
      </c>
      <c r="U422" s="208">
        <v>1030675.38</v>
      </c>
      <c r="V422" s="208">
        <v>1044637.62</v>
      </c>
      <c r="W422" s="208">
        <v>1044637.62</v>
      </c>
      <c r="X422" s="208">
        <v>1044637.62</v>
      </c>
      <c r="Y422" s="208">
        <v>1044637.62</v>
      </c>
      <c r="Z422" s="208">
        <v>1044677.33</v>
      </c>
      <c r="AA422" s="178">
        <f t="shared" si="12"/>
        <v>1044677.33</v>
      </c>
    </row>
    <row r="423" spans="1:27" ht="15.75" thickBot="1" x14ac:dyDescent="0.3">
      <c r="A423" s="228" t="str">
        <f t="shared" si="13"/>
        <v>186006</v>
      </c>
      <c r="B423" s="189" t="s">
        <v>900</v>
      </c>
      <c r="C423" s="188" t="s">
        <v>901</v>
      </c>
      <c r="D423" s="210" t="s">
        <v>5</v>
      </c>
      <c r="E423" s="209">
        <v>-782264.55</v>
      </c>
      <c r="F423" s="209">
        <v>-786497.57</v>
      </c>
      <c r="G423" s="209">
        <v>-790730.59</v>
      </c>
      <c r="H423" s="209">
        <v>-794963.61</v>
      </c>
      <c r="I423" s="209">
        <v>-799196.63</v>
      </c>
      <c r="J423" s="209">
        <v>-803429.65</v>
      </c>
      <c r="K423" s="209">
        <v>-807662.67</v>
      </c>
      <c r="L423" s="209">
        <v>-811895.69</v>
      </c>
      <c r="M423" s="209">
        <v>-816709.93</v>
      </c>
      <c r="N423" s="209">
        <v>-816709.93</v>
      </c>
      <c r="O423" s="209">
        <v>-822213.88</v>
      </c>
      <c r="P423" s="209">
        <v>-827692.93</v>
      </c>
      <c r="Q423" s="209">
        <v>-833288.99</v>
      </c>
      <c r="R423" s="209">
        <v>-838885.05</v>
      </c>
      <c r="S423" s="209">
        <v>-845211.81</v>
      </c>
      <c r="T423" s="209">
        <v>-851538.57</v>
      </c>
      <c r="U423" s="209">
        <v>-857865.33</v>
      </c>
      <c r="V423" s="209">
        <v>-864346.26</v>
      </c>
      <c r="W423" s="209">
        <v>-871237.84</v>
      </c>
      <c r="X423" s="209">
        <v>-878129.42</v>
      </c>
      <c r="Y423" s="209">
        <v>-885021</v>
      </c>
      <c r="Z423" s="209">
        <v>-891912.58</v>
      </c>
      <c r="AA423" s="178">
        <f t="shared" si="12"/>
        <v>-891912.58</v>
      </c>
    </row>
    <row r="424" spans="1:27" ht="15.75" thickBot="1" x14ac:dyDescent="0.3">
      <c r="A424" s="228" t="str">
        <f t="shared" si="13"/>
        <v>186008</v>
      </c>
      <c r="B424" s="189" t="s">
        <v>903</v>
      </c>
      <c r="C424" s="188" t="s">
        <v>904</v>
      </c>
      <c r="D424" s="210" t="s">
        <v>5</v>
      </c>
      <c r="E424" s="208">
        <v>0</v>
      </c>
      <c r="F424" s="208">
        <v>0</v>
      </c>
      <c r="G424" s="208">
        <v>0</v>
      </c>
      <c r="H424" s="208">
        <v>0</v>
      </c>
      <c r="I424" s="208">
        <v>0</v>
      </c>
      <c r="J424" s="208">
        <v>0</v>
      </c>
      <c r="K424" s="208">
        <v>0</v>
      </c>
      <c r="L424" s="208">
        <v>0</v>
      </c>
      <c r="M424" s="208">
        <v>0</v>
      </c>
      <c r="N424" s="208">
        <v>0</v>
      </c>
      <c r="O424" s="208">
        <v>0</v>
      </c>
      <c r="P424" s="208">
        <v>0</v>
      </c>
      <c r="Q424" s="208">
        <v>0</v>
      </c>
      <c r="R424" s="208">
        <v>0</v>
      </c>
      <c r="S424" s="208">
        <v>0</v>
      </c>
      <c r="T424" s="208">
        <v>0</v>
      </c>
      <c r="U424" s="208">
        <v>0</v>
      </c>
      <c r="V424" s="208">
        <v>0</v>
      </c>
      <c r="W424" s="208">
        <v>0</v>
      </c>
      <c r="X424" s="208">
        <v>0</v>
      </c>
      <c r="Y424" s="208">
        <v>0</v>
      </c>
      <c r="Z424" s="208">
        <v>0</v>
      </c>
      <c r="AA424" s="178">
        <f t="shared" si="12"/>
        <v>0</v>
      </c>
    </row>
    <row r="425" spans="1:27" ht="15.75" thickBot="1" x14ac:dyDescent="0.3">
      <c r="A425" s="228" t="str">
        <f t="shared" si="13"/>
        <v>186021</v>
      </c>
      <c r="B425" s="189" t="s">
        <v>906</v>
      </c>
      <c r="C425" s="188" t="s">
        <v>907</v>
      </c>
      <c r="D425" s="210" t="s">
        <v>5</v>
      </c>
      <c r="E425" s="209">
        <v>0</v>
      </c>
      <c r="F425" s="209">
        <v>3862932.29</v>
      </c>
      <c r="G425" s="209">
        <v>4277350.22</v>
      </c>
      <c r="H425" s="209">
        <v>4582645.92</v>
      </c>
      <c r="I425" s="209">
        <v>4759266.45</v>
      </c>
      <c r="J425" s="209">
        <v>4889919.24</v>
      </c>
      <c r="K425" s="209">
        <v>3730593.23</v>
      </c>
      <c r="L425" s="209">
        <v>3829486.39</v>
      </c>
      <c r="M425" s="209">
        <v>4493294.72</v>
      </c>
      <c r="N425" s="209">
        <v>4493294.72</v>
      </c>
      <c r="O425" s="209">
        <v>4549044.62</v>
      </c>
      <c r="P425" s="209">
        <v>4459563.1500000004</v>
      </c>
      <c r="Q425" s="209">
        <v>4734856.05</v>
      </c>
      <c r="R425" s="209">
        <v>7066835.2199999997</v>
      </c>
      <c r="S425" s="209">
        <v>7352087.5999999996</v>
      </c>
      <c r="T425" s="209">
        <v>6648506.0199999996</v>
      </c>
      <c r="U425" s="209">
        <v>7837372.54</v>
      </c>
      <c r="V425" s="209">
        <v>10609558.460000001</v>
      </c>
      <c r="W425" s="209">
        <v>14067565.119999999</v>
      </c>
      <c r="X425" s="209">
        <v>16223699.890000001</v>
      </c>
      <c r="Y425" s="209">
        <v>19698203.559999999</v>
      </c>
      <c r="Z425" s="209">
        <v>23012113.41</v>
      </c>
      <c r="AA425" s="178">
        <f t="shared" si="12"/>
        <v>23012113.41</v>
      </c>
    </row>
    <row r="426" spans="1:27" ht="15.75" thickBot="1" x14ac:dyDescent="0.3">
      <c r="A426" s="228" t="str">
        <f t="shared" si="13"/>
        <v>186026</v>
      </c>
      <c r="B426" s="189" t="s">
        <v>909</v>
      </c>
      <c r="C426" s="188" t="s">
        <v>910</v>
      </c>
      <c r="D426" s="210" t="s">
        <v>5</v>
      </c>
      <c r="E426" s="208">
        <v>3227994.83</v>
      </c>
      <c r="F426" s="208">
        <v>3228081.79</v>
      </c>
      <c r="G426" s="208">
        <v>3229176.84</v>
      </c>
      <c r="H426" s="208">
        <v>3229270.79</v>
      </c>
      <c r="I426" s="208">
        <v>3229364.99</v>
      </c>
      <c r="J426" s="208">
        <v>3229364.99</v>
      </c>
      <c r="K426" s="208">
        <v>3229364.99</v>
      </c>
      <c r="L426" s="208">
        <v>3229364.99</v>
      </c>
      <c r="M426" s="208">
        <v>3229364.99</v>
      </c>
      <c r="N426" s="208">
        <v>3229364.99</v>
      </c>
      <c r="O426" s="208">
        <v>3229364.99</v>
      </c>
      <c r="P426" s="208">
        <v>3229364.99</v>
      </c>
      <c r="Q426" s="208">
        <v>3229364.99</v>
      </c>
      <c r="R426" s="208">
        <v>3229662.94</v>
      </c>
      <c r="S426" s="208">
        <v>3257139.35</v>
      </c>
      <c r="T426" s="208">
        <v>3292334.11</v>
      </c>
      <c r="U426" s="208">
        <v>3300344.5</v>
      </c>
      <c r="V426" s="208">
        <v>3331391.74</v>
      </c>
      <c r="W426" s="208">
        <v>3369893.14</v>
      </c>
      <c r="X426" s="208">
        <v>3427067.18</v>
      </c>
      <c r="Y426" s="208">
        <v>3468237.19</v>
      </c>
      <c r="Z426" s="208">
        <v>3470957.71</v>
      </c>
      <c r="AA426" s="178">
        <f t="shared" si="12"/>
        <v>3470957.71</v>
      </c>
    </row>
    <row r="427" spans="1:27" ht="15.75" thickBot="1" x14ac:dyDescent="0.3">
      <c r="A427" s="228" t="str">
        <f t="shared" si="13"/>
        <v>186028</v>
      </c>
      <c r="B427" s="189" t="s">
        <v>912</v>
      </c>
      <c r="C427" s="188" t="s">
        <v>913</v>
      </c>
      <c r="D427" s="210" t="s">
        <v>5</v>
      </c>
      <c r="E427" s="209">
        <v>-3026823.21</v>
      </c>
      <c r="F427" s="209">
        <v>-3050656.06</v>
      </c>
      <c r="G427" s="209">
        <v>-3072589.91</v>
      </c>
      <c r="H427" s="209">
        <v>-3094523.76</v>
      </c>
      <c r="I427" s="209">
        <v>-3117230.37</v>
      </c>
      <c r="J427" s="209">
        <v>-3139936.98</v>
      </c>
      <c r="K427" s="209">
        <v>-3162643.51</v>
      </c>
      <c r="L427" s="209">
        <v>-3166330.04</v>
      </c>
      <c r="M427" s="209">
        <v>-3170016.57</v>
      </c>
      <c r="N427" s="209">
        <v>-3170016.57</v>
      </c>
      <c r="O427" s="209">
        <v>-3173703.1</v>
      </c>
      <c r="P427" s="209">
        <v>-3177389.63</v>
      </c>
      <c r="Q427" s="209">
        <v>-3181076.16</v>
      </c>
      <c r="R427" s="209">
        <v>-3184762.69</v>
      </c>
      <c r="S427" s="209">
        <v>-3188449.22</v>
      </c>
      <c r="T427" s="209">
        <v>-3192135.75</v>
      </c>
      <c r="U427" s="209">
        <v>-3195822.28</v>
      </c>
      <c r="V427" s="209">
        <v>-3199508.81</v>
      </c>
      <c r="W427" s="209">
        <v>-3203195.34</v>
      </c>
      <c r="X427" s="209">
        <v>-3206881.87</v>
      </c>
      <c r="Y427" s="209">
        <v>-3210568.4</v>
      </c>
      <c r="Z427" s="209">
        <v>-3214254.93</v>
      </c>
      <c r="AA427" s="178">
        <f t="shared" si="12"/>
        <v>-3214254.93</v>
      </c>
    </row>
    <row r="428" spans="1:27" ht="15.75" thickBot="1" x14ac:dyDescent="0.3">
      <c r="A428" s="228" t="str">
        <f t="shared" si="13"/>
        <v>186042</v>
      </c>
      <c r="B428" s="189" t="s">
        <v>915</v>
      </c>
      <c r="C428" s="188" t="s">
        <v>916</v>
      </c>
      <c r="D428" s="210" t="s">
        <v>5</v>
      </c>
      <c r="E428" s="208">
        <v>2722.5</v>
      </c>
      <c r="F428" s="208">
        <v>2722.5</v>
      </c>
      <c r="G428" s="208">
        <v>2722.5</v>
      </c>
      <c r="H428" s="208">
        <v>2722.5</v>
      </c>
      <c r="I428" s="208">
        <v>2722.5</v>
      </c>
      <c r="J428" s="208">
        <v>2722.5</v>
      </c>
      <c r="K428" s="208">
        <v>2722.5</v>
      </c>
      <c r="L428" s="208">
        <v>2722.5</v>
      </c>
      <c r="M428" s="208">
        <v>2722.5</v>
      </c>
      <c r="N428" s="208">
        <v>2722.5</v>
      </c>
      <c r="O428" s="208">
        <v>2722.5</v>
      </c>
      <c r="P428" s="208">
        <v>2722.5</v>
      </c>
      <c r="Q428" s="208">
        <v>2722.5</v>
      </c>
      <c r="R428" s="208">
        <v>2722.5</v>
      </c>
      <c r="S428" s="208">
        <v>2722.5</v>
      </c>
      <c r="T428" s="208">
        <v>2722.5</v>
      </c>
      <c r="U428" s="208">
        <v>2722.5</v>
      </c>
      <c r="V428" s="208">
        <v>2722.5</v>
      </c>
      <c r="W428" s="208">
        <v>2722.5</v>
      </c>
      <c r="X428" s="208">
        <v>2722.5</v>
      </c>
      <c r="Y428" s="208">
        <v>2722.5</v>
      </c>
      <c r="Z428" s="208">
        <v>2722.5</v>
      </c>
      <c r="AA428" s="178">
        <f t="shared" si="12"/>
        <v>2722.5</v>
      </c>
    </row>
    <row r="429" spans="1:27" ht="15.75" thickBot="1" x14ac:dyDescent="0.3">
      <c r="A429" s="228" t="str">
        <f t="shared" si="13"/>
        <v>186043</v>
      </c>
      <c r="B429" s="189" t="s">
        <v>918</v>
      </c>
      <c r="C429" s="188" t="s">
        <v>919</v>
      </c>
      <c r="D429" s="210" t="s">
        <v>5</v>
      </c>
      <c r="E429" s="209">
        <v>-2722.5</v>
      </c>
      <c r="F429" s="209">
        <v>-2722.5</v>
      </c>
      <c r="G429" s="209">
        <v>-2722.5</v>
      </c>
      <c r="H429" s="209">
        <v>-2722.5</v>
      </c>
      <c r="I429" s="209">
        <v>-2722.5</v>
      </c>
      <c r="J429" s="209">
        <v>-2722.5</v>
      </c>
      <c r="K429" s="209">
        <v>-2722.5</v>
      </c>
      <c r="L429" s="209">
        <v>-2722.5</v>
      </c>
      <c r="M429" s="209">
        <v>-2722.5</v>
      </c>
      <c r="N429" s="209">
        <v>-2722.5</v>
      </c>
      <c r="O429" s="209">
        <v>-2722.5</v>
      </c>
      <c r="P429" s="209">
        <v>-2722.5</v>
      </c>
      <c r="Q429" s="209">
        <v>-2722.5</v>
      </c>
      <c r="R429" s="209">
        <v>-2722.5</v>
      </c>
      <c r="S429" s="209">
        <v>-2722.5</v>
      </c>
      <c r="T429" s="209">
        <v>-2722.5</v>
      </c>
      <c r="U429" s="209">
        <v>-2722.5</v>
      </c>
      <c r="V429" s="209">
        <v>-2722.5</v>
      </c>
      <c r="W429" s="209">
        <v>-2722.5</v>
      </c>
      <c r="X429" s="209">
        <v>-2722.5</v>
      </c>
      <c r="Y429" s="209">
        <v>-2722.5</v>
      </c>
      <c r="Z429" s="209">
        <v>-2722.5</v>
      </c>
      <c r="AA429" s="178">
        <f t="shared" si="12"/>
        <v>-2722.5</v>
      </c>
    </row>
    <row r="430" spans="1:27" ht="15.75" thickBot="1" x14ac:dyDescent="0.3">
      <c r="A430" s="228" t="str">
        <f t="shared" si="13"/>
        <v>186044</v>
      </c>
      <c r="B430" s="189" t="s">
        <v>3754</v>
      </c>
      <c r="C430" s="246" t="s">
        <v>3755</v>
      </c>
      <c r="D430" s="212" t="s">
        <v>5</v>
      </c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>
        <v>0</v>
      </c>
      <c r="U430" s="208">
        <v>0</v>
      </c>
      <c r="V430" s="208">
        <v>0</v>
      </c>
      <c r="W430" s="208">
        <v>48709.85</v>
      </c>
      <c r="X430" s="208">
        <v>50948.19</v>
      </c>
      <c r="Y430" s="208">
        <v>102148.46</v>
      </c>
      <c r="Z430" s="208">
        <v>102732.75</v>
      </c>
      <c r="AA430" s="178">
        <f t="shared" si="12"/>
        <v>102732.75</v>
      </c>
    </row>
    <row r="431" spans="1:27" ht="15.75" thickBot="1" x14ac:dyDescent="0.3">
      <c r="A431" s="228" t="str">
        <f t="shared" si="13"/>
        <v>186045</v>
      </c>
      <c r="B431" s="189" t="s">
        <v>3793</v>
      </c>
      <c r="C431" s="188" t="s">
        <v>3794</v>
      </c>
      <c r="D431" s="192" t="s">
        <v>5</v>
      </c>
      <c r="E431" s="209"/>
      <c r="F431" s="209"/>
      <c r="G431" s="209"/>
      <c r="H431" s="209"/>
      <c r="I431" s="209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>
        <v>0</v>
      </c>
      <c r="Y431" s="209">
        <v>0</v>
      </c>
      <c r="Z431" s="209">
        <v>-827.92</v>
      </c>
      <c r="AA431" s="178">
        <f t="shared" si="12"/>
        <v>-827.92</v>
      </c>
    </row>
    <row r="432" spans="1:27" ht="15.75" thickBot="1" x14ac:dyDescent="0.3">
      <c r="A432" s="228" t="str">
        <f t="shared" si="13"/>
        <v>500165</v>
      </c>
      <c r="B432" s="237" t="s">
        <v>1852</v>
      </c>
      <c r="C432" s="243">
        <v>500165</v>
      </c>
      <c r="D432" s="145"/>
      <c r="E432" s="208">
        <v>-3003987019.3899999</v>
      </c>
      <c r="F432" s="208">
        <v>-2986601265.75</v>
      </c>
      <c r="G432" s="208">
        <v>-3009170989.5599999</v>
      </c>
      <c r="H432" s="208">
        <v>-2998926532.25</v>
      </c>
      <c r="I432" s="208">
        <v>-3023306119.8299999</v>
      </c>
      <c r="J432" s="208">
        <v>-3102682851.4499998</v>
      </c>
      <c r="K432" s="208">
        <v>-3053763238.3800001</v>
      </c>
      <c r="L432" s="208">
        <v>-3117538092.7399998</v>
      </c>
      <c r="M432" s="208">
        <v>-3212990639.0799999</v>
      </c>
      <c r="N432" s="208">
        <v>-3212990639.0799999</v>
      </c>
      <c r="O432" s="208">
        <v>-3174855882.9400001</v>
      </c>
      <c r="P432" s="208">
        <v>-3191914938.98</v>
      </c>
      <c r="Q432" s="208">
        <v>-3161056854.6799998</v>
      </c>
      <c r="R432" s="208">
        <v>-3110135993.2199998</v>
      </c>
      <c r="S432" s="208">
        <v>-3098747370.6500001</v>
      </c>
      <c r="T432" s="208">
        <v>-3159600878.1199999</v>
      </c>
      <c r="U432" s="208">
        <v>-3143168607.3099999</v>
      </c>
      <c r="V432" s="208">
        <v>-3139626112.6100001</v>
      </c>
      <c r="W432" s="208">
        <v>-3172085663.6799998</v>
      </c>
      <c r="X432" s="208">
        <v>-3203808455.4000001</v>
      </c>
      <c r="Y432" s="208">
        <v>-3287722839.0700002</v>
      </c>
      <c r="Z432" s="208">
        <v>-3337697371.8600001</v>
      </c>
      <c r="AA432" s="178">
        <f t="shared" si="12"/>
        <v>-3337697371.8600001</v>
      </c>
    </row>
    <row r="433" spans="1:27" ht="15.75" thickBot="1" x14ac:dyDescent="0.3">
      <c r="A433" s="228" t="str">
        <f t="shared" si="13"/>
        <v>500195</v>
      </c>
      <c r="B433" s="238" t="s">
        <v>1854</v>
      </c>
      <c r="C433" s="244">
        <v>500195</v>
      </c>
      <c r="D433" s="30"/>
      <c r="E433" s="209">
        <v>-21562041.68</v>
      </c>
      <c r="F433" s="209">
        <v>-21670380.800000001</v>
      </c>
      <c r="G433" s="209">
        <v>-20566359.48</v>
      </c>
      <c r="H433" s="209">
        <v>-21230850.719999999</v>
      </c>
      <c r="I433" s="209">
        <v>-20771178.039999999</v>
      </c>
      <c r="J433" s="209">
        <v>-19846845.82</v>
      </c>
      <c r="K433" s="209">
        <v>-21272856.760000002</v>
      </c>
      <c r="L433" s="209">
        <v>-23210721.390000001</v>
      </c>
      <c r="M433" s="209">
        <v>-19107125.98</v>
      </c>
      <c r="N433" s="209">
        <v>-19107125.98</v>
      </c>
      <c r="O433" s="209">
        <v>-20404632.539999999</v>
      </c>
      <c r="P433" s="209">
        <v>-20033913.34</v>
      </c>
      <c r="Q433" s="209">
        <v>-19325614.690000001</v>
      </c>
      <c r="R433" s="209">
        <v>-21853514.170000002</v>
      </c>
      <c r="S433" s="209">
        <v>-34237474.609999999</v>
      </c>
      <c r="T433" s="209">
        <v>-33068584.66</v>
      </c>
      <c r="U433" s="209">
        <v>-25785036.870000001</v>
      </c>
      <c r="V433" s="209">
        <v>-20695879.66</v>
      </c>
      <c r="W433" s="209">
        <v>-18005017.030000001</v>
      </c>
      <c r="X433" s="209">
        <v>-14879907.140000001</v>
      </c>
      <c r="Y433" s="209">
        <v>-17776057.030000001</v>
      </c>
      <c r="Z433" s="209">
        <v>-18503205.120000001</v>
      </c>
      <c r="AA433" s="178">
        <f t="shared" si="12"/>
        <v>-18503205.120000001</v>
      </c>
    </row>
    <row r="434" spans="1:27" ht="15.75" thickBot="1" x14ac:dyDescent="0.3">
      <c r="A434" s="228" t="str">
        <f t="shared" si="13"/>
        <v>234010</v>
      </c>
      <c r="B434" s="239" t="s">
        <v>1856</v>
      </c>
      <c r="C434" s="188" t="s">
        <v>1857</v>
      </c>
      <c r="D434" s="210" t="s">
        <v>5</v>
      </c>
      <c r="E434" s="208">
        <v>0</v>
      </c>
      <c r="F434" s="208">
        <v>0</v>
      </c>
      <c r="G434" s="208">
        <v>0</v>
      </c>
      <c r="H434" s="208">
        <v>0</v>
      </c>
      <c r="I434" s="208">
        <v>0</v>
      </c>
      <c r="J434" s="208">
        <v>0</v>
      </c>
      <c r="K434" s="208">
        <v>-106087</v>
      </c>
      <c r="L434" s="208">
        <v>-156678.45000000001</v>
      </c>
      <c r="M434" s="208">
        <v>-1924185.83</v>
      </c>
      <c r="N434" s="208">
        <v>-1924185.83</v>
      </c>
      <c r="O434" s="208">
        <v>-142244</v>
      </c>
      <c r="P434" s="208">
        <v>-144563</v>
      </c>
      <c r="Q434" s="208">
        <v>-1017140.57</v>
      </c>
      <c r="R434" s="208">
        <v>-119717</v>
      </c>
      <c r="S434" s="208">
        <v>-102257</v>
      </c>
      <c r="T434" s="208">
        <v>-974992</v>
      </c>
      <c r="U434" s="208">
        <v>-93758</v>
      </c>
      <c r="V434" s="208">
        <v>-97902</v>
      </c>
      <c r="W434" s="208">
        <v>-1407575.94</v>
      </c>
      <c r="X434" s="208">
        <v>-98620</v>
      </c>
      <c r="Y434" s="208">
        <v>-273010</v>
      </c>
      <c r="Z434" s="208">
        <v>-285149</v>
      </c>
      <c r="AA434" s="178">
        <f t="shared" si="12"/>
        <v>-285149</v>
      </c>
    </row>
    <row r="435" spans="1:27" ht="15.75" thickBot="1" x14ac:dyDescent="0.3">
      <c r="A435" s="228" t="str">
        <f t="shared" si="13"/>
        <v>234042</v>
      </c>
      <c r="B435" s="239" t="s">
        <v>1648</v>
      </c>
      <c r="C435" s="188" t="s">
        <v>922</v>
      </c>
      <c r="D435" s="210" t="s">
        <v>5</v>
      </c>
      <c r="E435" s="209">
        <v>-19617.57</v>
      </c>
      <c r="F435" s="209">
        <v>-15830.69</v>
      </c>
      <c r="G435" s="209">
        <v>-21033.37</v>
      </c>
      <c r="H435" s="209">
        <v>-17923.61</v>
      </c>
      <c r="I435" s="209">
        <v>-19398.93</v>
      </c>
      <c r="J435" s="209">
        <v>-17277.71</v>
      </c>
      <c r="K435" s="209">
        <v>-33692.65</v>
      </c>
      <c r="L435" s="209">
        <v>-24707.94</v>
      </c>
      <c r="M435" s="209">
        <v>-13258.15</v>
      </c>
      <c r="N435" s="209">
        <v>-13258.15</v>
      </c>
      <c r="O435" s="209">
        <v>-14008.54</v>
      </c>
      <c r="P435" s="209">
        <v>-14089.32</v>
      </c>
      <c r="Q435" s="209">
        <v>-16113.12</v>
      </c>
      <c r="R435" s="209">
        <v>-16486.98</v>
      </c>
      <c r="S435" s="209">
        <v>-15597.42</v>
      </c>
      <c r="T435" s="209">
        <v>-15148.47</v>
      </c>
      <c r="U435" s="209">
        <v>-18255.68</v>
      </c>
      <c r="V435" s="209">
        <v>-14158.47</v>
      </c>
      <c r="W435" s="209">
        <v>-12178.9</v>
      </c>
      <c r="X435" s="209">
        <v>-9762.9500000000007</v>
      </c>
      <c r="Y435" s="209">
        <v>-12065.84</v>
      </c>
      <c r="Z435" s="209">
        <v>-9345.93</v>
      </c>
      <c r="AA435" s="178">
        <f t="shared" si="12"/>
        <v>-9345.93</v>
      </c>
    </row>
    <row r="436" spans="1:27" ht="15.75" thickBot="1" x14ac:dyDescent="0.3">
      <c r="A436" s="228" t="str">
        <f t="shared" si="13"/>
        <v>234800</v>
      </c>
      <c r="B436" s="239" t="s">
        <v>1858</v>
      </c>
      <c r="C436" s="188" t="s">
        <v>1859</v>
      </c>
      <c r="D436" s="210" t="s">
        <v>5</v>
      </c>
      <c r="E436" s="208">
        <v>0</v>
      </c>
      <c r="F436" s="208">
        <v>0</v>
      </c>
      <c r="G436" s="208">
        <v>0</v>
      </c>
      <c r="H436" s="208">
        <v>0</v>
      </c>
      <c r="I436" s="208">
        <v>0</v>
      </c>
      <c r="J436" s="208">
        <v>0</v>
      </c>
      <c r="K436" s="208">
        <v>-1364637</v>
      </c>
      <c r="L436" s="208">
        <v>-5138672</v>
      </c>
      <c r="M436" s="208">
        <v>1414618</v>
      </c>
      <c r="N436" s="208">
        <v>1414618</v>
      </c>
      <c r="O436" s="208">
        <v>-1637475</v>
      </c>
      <c r="P436" s="208">
        <v>-793258.02</v>
      </c>
      <c r="Q436" s="208">
        <v>0</v>
      </c>
      <c r="R436" s="208">
        <v>-3750853.19</v>
      </c>
      <c r="S436" s="208">
        <v>-4601052.1900000004</v>
      </c>
      <c r="T436" s="208">
        <v>-5888452.1900000004</v>
      </c>
      <c r="U436" s="208">
        <v>-4264126.1900000004</v>
      </c>
      <c r="V436" s="208">
        <v>-3170400.19</v>
      </c>
      <c r="W436" s="208">
        <v>-2764867.19</v>
      </c>
      <c r="X436" s="208">
        <v>-2370323.19</v>
      </c>
      <c r="Y436" s="208">
        <v>-3806340.19</v>
      </c>
      <c r="Z436" s="208">
        <v>-1251724.19</v>
      </c>
      <c r="AA436" s="178">
        <f t="shared" si="12"/>
        <v>-1251724.19</v>
      </c>
    </row>
    <row r="437" spans="1:27" ht="15.75" thickBot="1" x14ac:dyDescent="0.3">
      <c r="A437" s="228" t="str">
        <f t="shared" si="13"/>
        <v>234905</v>
      </c>
      <c r="B437" s="239" t="s">
        <v>924</v>
      </c>
      <c r="C437" s="188" t="s">
        <v>925</v>
      </c>
      <c r="D437" s="210" t="s">
        <v>5</v>
      </c>
      <c r="E437" s="209">
        <v>-18804022</v>
      </c>
      <c r="F437" s="209">
        <v>-18247893</v>
      </c>
      <c r="G437" s="209">
        <v>-17399405</v>
      </c>
      <c r="H437" s="209">
        <v>-18204726</v>
      </c>
      <c r="I437" s="209">
        <v>-18468124</v>
      </c>
      <c r="J437" s="209">
        <v>-16771661</v>
      </c>
      <c r="K437" s="209">
        <v>-16710533</v>
      </c>
      <c r="L437" s="209">
        <v>-17890663</v>
      </c>
      <c r="M437" s="209">
        <v>-18584300</v>
      </c>
      <c r="N437" s="209">
        <v>-18584300</v>
      </c>
      <c r="O437" s="209">
        <v>-18610905</v>
      </c>
      <c r="P437" s="209">
        <v>-19082003</v>
      </c>
      <c r="Q437" s="209">
        <v>-18292361</v>
      </c>
      <c r="R437" s="209">
        <v>-17966457</v>
      </c>
      <c r="S437" s="209">
        <v>-29518568</v>
      </c>
      <c r="T437" s="209">
        <v>-26189992</v>
      </c>
      <c r="U437" s="209">
        <v>-21408897</v>
      </c>
      <c r="V437" s="209">
        <v>-17413419</v>
      </c>
      <c r="W437" s="209">
        <v>-13820395</v>
      </c>
      <c r="X437" s="209">
        <v>-12401201</v>
      </c>
      <c r="Y437" s="209">
        <v>-13684641</v>
      </c>
      <c r="Z437" s="209">
        <v>-16956986</v>
      </c>
      <c r="AA437" s="178">
        <f t="shared" si="12"/>
        <v>-16956986</v>
      </c>
    </row>
    <row r="438" spans="1:27" ht="15.75" thickBot="1" x14ac:dyDescent="0.3">
      <c r="A438" s="228" t="str">
        <f t="shared" si="13"/>
        <v>234915</v>
      </c>
      <c r="B438" s="239" t="s">
        <v>1650</v>
      </c>
      <c r="C438" s="188" t="s">
        <v>928</v>
      </c>
      <c r="D438" s="210" t="s">
        <v>5</v>
      </c>
      <c r="E438" s="209">
        <v>-2683719</v>
      </c>
      <c r="F438" s="209">
        <v>-3291211</v>
      </c>
      <c r="G438" s="209">
        <v>-3096310</v>
      </c>
      <c r="H438" s="209">
        <v>-2956364</v>
      </c>
      <c r="I438" s="209">
        <v>-2883693</v>
      </c>
      <c r="J438" s="209">
        <v>-3098415</v>
      </c>
      <c r="K438" s="209">
        <v>-3098415</v>
      </c>
      <c r="L438" s="209">
        <v>0</v>
      </c>
      <c r="M438" s="209">
        <v>0</v>
      </c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178">
        <f t="shared" si="12"/>
        <v>0</v>
      </c>
    </row>
    <row r="439" spans="1:27" ht="15.75" thickBot="1" x14ac:dyDescent="0.3">
      <c r="A439" s="228" t="str">
        <f t="shared" si="13"/>
        <v>234920</v>
      </c>
      <c r="B439" s="239" t="s">
        <v>1651</v>
      </c>
      <c r="C439" s="188" t="s">
        <v>931</v>
      </c>
      <c r="D439" s="210" t="s">
        <v>5</v>
      </c>
      <c r="E439" s="209">
        <v>44153</v>
      </c>
      <c r="F439" s="209">
        <v>610</v>
      </c>
      <c r="G439" s="209">
        <v>6415</v>
      </c>
      <c r="H439" s="209">
        <v>5991</v>
      </c>
      <c r="I439" s="209">
        <v>664008</v>
      </c>
      <c r="J439" s="209">
        <v>107630</v>
      </c>
      <c r="K439" s="209">
        <v>107630</v>
      </c>
      <c r="L439" s="209">
        <v>0</v>
      </c>
      <c r="M439" s="209">
        <v>0</v>
      </c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178">
        <f t="shared" si="12"/>
        <v>0</v>
      </c>
    </row>
    <row r="440" spans="1:27" ht="15.75" thickBot="1" x14ac:dyDescent="0.3">
      <c r="A440" s="228" t="str">
        <f t="shared" si="13"/>
        <v>234925</v>
      </c>
      <c r="B440" s="239" t="s">
        <v>1652</v>
      </c>
      <c r="C440" s="188" t="s">
        <v>934</v>
      </c>
      <c r="D440" s="210" t="s">
        <v>5</v>
      </c>
      <c r="E440" s="209">
        <v>-98836.11</v>
      </c>
      <c r="F440" s="209">
        <v>-116056.11</v>
      </c>
      <c r="G440" s="209">
        <v>-56026.11</v>
      </c>
      <c r="H440" s="209">
        <v>-57828.11</v>
      </c>
      <c r="I440" s="209">
        <v>-63970.11</v>
      </c>
      <c r="J440" s="209">
        <v>-67122.11</v>
      </c>
      <c r="K440" s="209">
        <v>-67122.11</v>
      </c>
      <c r="L440" s="209">
        <v>0</v>
      </c>
      <c r="M440" s="209">
        <v>0</v>
      </c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178">
        <f t="shared" si="12"/>
        <v>0</v>
      </c>
    </row>
    <row r="441" spans="1:27" ht="15.75" thickBot="1" x14ac:dyDescent="0.3">
      <c r="A441" s="228" t="str">
        <f t="shared" si="13"/>
        <v>500155</v>
      </c>
      <c r="B441" s="238" t="s">
        <v>1860</v>
      </c>
      <c r="C441" s="244">
        <v>500155</v>
      </c>
      <c r="D441" s="30"/>
      <c r="E441" s="208">
        <v>-1447221983.55</v>
      </c>
      <c r="F441" s="208">
        <v>-1446750923.05</v>
      </c>
      <c r="G441" s="208">
        <v>-1443421269.26</v>
      </c>
      <c r="H441" s="208">
        <v>-1425816050.6700001</v>
      </c>
      <c r="I441" s="208">
        <v>-1422159377.24</v>
      </c>
      <c r="J441" s="208">
        <v>-1461401015.6600001</v>
      </c>
      <c r="K441" s="208">
        <v>-1405541986.9200001</v>
      </c>
      <c r="L441" s="208">
        <v>-1419111734.1600001</v>
      </c>
      <c r="M441" s="208">
        <v>-1419801962.4000001</v>
      </c>
      <c r="N441" s="208">
        <v>-1419801962.4000001</v>
      </c>
      <c r="O441" s="208">
        <v>-1440525652.1300001</v>
      </c>
      <c r="P441" s="208">
        <v>-1372829540.53</v>
      </c>
      <c r="Q441" s="208">
        <v>-1377464737.0899999</v>
      </c>
      <c r="R441" s="208">
        <v>-1381786747.3800001</v>
      </c>
      <c r="S441" s="208">
        <v>-1368043368.9400001</v>
      </c>
      <c r="T441" s="208">
        <v>-1599061468.55</v>
      </c>
      <c r="U441" s="208">
        <v>-1592873890.6500001</v>
      </c>
      <c r="V441" s="208">
        <v>-1573747946.1800001</v>
      </c>
      <c r="W441" s="208">
        <v>-1567949548.02</v>
      </c>
      <c r="X441" s="208">
        <v>-1570952482.5799999</v>
      </c>
      <c r="Y441" s="208">
        <v>-1572837411.0799999</v>
      </c>
      <c r="Z441" s="208">
        <v>-1591276821.1500001</v>
      </c>
      <c r="AA441" s="178">
        <f t="shared" si="12"/>
        <v>-1591276821.1500001</v>
      </c>
    </row>
    <row r="442" spans="1:27" ht="15.75" thickBot="1" x14ac:dyDescent="0.3">
      <c r="A442" s="228" t="str">
        <f t="shared" si="13"/>
        <v>500158</v>
      </c>
      <c r="B442" s="239" t="s">
        <v>1862</v>
      </c>
      <c r="C442" s="245">
        <v>500158</v>
      </c>
      <c r="D442" s="31"/>
      <c r="E442" s="209">
        <v>-763592322.38999999</v>
      </c>
      <c r="F442" s="209">
        <v>-762989312.13</v>
      </c>
      <c r="G442" s="209">
        <v>-759526038.10000002</v>
      </c>
      <c r="H442" s="209">
        <v>-741812599.87</v>
      </c>
      <c r="I442" s="209">
        <v>-738301939.48000002</v>
      </c>
      <c r="J442" s="209">
        <v>-737581205.09000003</v>
      </c>
      <c r="K442" s="209">
        <v>-681589842.88999999</v>
      </c>
      <c r="L442" s="209">
        <v>-695013084.29999995</v>
      </c>
      <c r="M442" s="209">
        <v>-715668176.47000003</v>
      </c>
      <c r="N442" s="209">
        <v>-715668176.47000003</v>
      </c>
      <c r="O442" s="209">
        <v>-736276142.00999999</v>
      </c>
      <c r="P442" s="209">
        <v>-742479015.40999997</v>
      </c>
      <c r="Q442" s="209">
        <v>-747094619.39999998</v>
      </c>
      <c r="R442" s="209">
        <v>-751297759.34000003</v>
      </c>
      <c r="S442" s="209">
        <v>-737441316.79999995</v>
      </c>
      <c r="T442" s="209">
        <v>-830114620.35000002</v>
      </c>
      <c r="U442" s="209">
        <v>-823832456.65999997</v>
      </c>
      <c r="V442" s="209">
        <v>-804593052.32000005</v>
      </c>
      <c r="W442" s="209">
        <v>-798954222.62</v>
      </c>
      <c r="X442" s="209">
        <v>-801846329.17999995</v>
      </c>
      <c r="Y442" s="209">
        <v>-803608748.33000004</v>
      </c>
      <c r="Z442" s="209">
        <v>-822195784.61000001</v>
      </c>
      <c r="AA442" s="178">
        <f t="shared" si="12"/>
        <v>-822195784.61000001</v>
      </c>
    </row>
    <row r="443" spans="1:27" ht="15.75" thickBot="1" x14ac:dyDescent="0.3">
      <c r="A443" s="228" t="str">
        <f t="shared" si="13"/>
        <v>500160</v>
      </c>
      <c r="B443" s="240" t="s">
        <v>1864</v>
      </c>
      <c r="C443" s="245">
        <v>500160</v>
      </c>
      <c r="D443" s="31"/>
      <c r="E443" s="208">
        <v>-450661838.69999999</v>
      </c>
      <c r="F443" s="208">
        <v>-451601168.50999999</v>
      </c>
      <c r="G443" s="208">
        <v>-452195484.31999999</v>
      </c>
      <c r="H443" s="208">
        <v>-452449713.47000003</v>
      </c>
      <c r="I443" s="208">
        <v>-454151598</v>
      </c>
      <c r="J443" s="208">
        <v>-455499262.44999999</v>
      </c>
      <c r="K443" s="208">
        <v>-396129189.98000002</v>
      </c>
      <c r="L443" s="208">
        <v>-396211183.44</v>
      </c>
      <c r="M443" s="208">
        <v>-226451687.47</v>
      </c>
      <c r="N443" s="208">
        <v>-226451687.47</v>
      </c>
      <c r="O443" s="208">
        <v>-226544027.84999999</v>
      </c>
      <c r="P443" s="208">
        <v>-226730857.72</v>
      </c>
      <c r="Q443" s="208">
        <v>-226804313.40000001</v>
      </c>
      <c r="R443" s="208">
        <v>-226898923.69999999</v>
      </c>
      <c r="S443" s="208">
        <v>-226979100.97999999</v>
      </c>
      <c r="T443" s="208">
        <v>-319634030.89999998</v>
      </c>
      <c r="U443" s="208">
        <v>-319724186.94</v>
      </c>
      <c r="V443" s="208">
        <v>-319791019.79000002</v>
      </c>
      <c r="W443" s="208">
        <v>-319634031.70999998</v>
      </c>
      <c r="X443" s="208">
        <v>-319716298.52999997</v>
      </c>
      <c r="Y443" s="208">
        <v>-319569053.04000002</v>
      </c>
      <c r="Z443" s="208">
        <v>-319557080.27999997</v>
      </c>
      <c r="AA443" s="178">
        <f t="shared" si="12"/>
        <v>-319557080.27999997</v>
      </c>
    </row>
    <row r="444" spans="1:27" ht="15.75" thickBot="1" x14ac:dyDescent="0.3">
      <c r="A444" s="228" t="str">
        <f t="shared" si="13"/>
        <v>500166</v>
      </c>
      <c r="B444" s="189" t="s">
        <v>935</v>
      </c>
      <c r="C444" s="245">
        <v>500166</v>
      </c>
      <c r="D444" s="31"/>
      <c r="E444" s="209">
        <v>-442387069.49000001</v>
      </c>
      <c r="F444" s="209">
        <v>-443315992.99000001</v>
      </c>
      <c r="G444" s="209">
        <v>-443363030.29000002</v>
      </c>
      <c r="H444" s="209">
        <v>-443406077.75999999</v>
      </c>
      <c r="I444" s="209">
        <v>-445021512.66000003</v>
      </c>
      <c r="J444" s="209">
        <v>-445786061.68000001</v>
      </c>
      <c r="K444" s="209">
        <v>-445819517.70999998</v>
      </c>
      <c r="L444" s="209">
        <v>-445819517.70999998</v>
      </c>
      <c r="M444" s="209">
        <v>-445786061.68000001</v>
      </c>
      <c r="N444" s="209">
        <v>-445786061.68000001</v>
      </c>
      <c r="O444" s="209">
        <v>-445786061.68000001</v>
      </c>
      <c r="P444" s="209">
        <v>-445786061.68000001</v>
      </c>
      <c r="Q444" s="209">
        <v>-445786061.68000001</v>
      </c>
      <c r="R444" s="209">
        <v>-445786061.68000001</v>
      </c>
      <c r="S444" s="209">
        <v>-445778357.68000001</v>
      </c>
      <c r="T444" s="209">
        <v>-538968405.42999995</v>
      </c>
      <c r="U444" s="209">
        <v>-538968405.42999995</v>
      </c>
      <c r="V444" s="209">
        <v>-538968405.42999995</v>
      </c>
      <c r="W444" s="209">
        <v>-538968405.42999995</v>
      </c>
      <c r="X444" s="209">
        <v>-538968405.42999995</v>
      </c>
      <c r="Y444" s="209">
        <v>-538927320.42999995</v>
      </c>
      <c r="Z444" s="209">
        <v>-538891454.52999997</v>
      </c>
      <c r="AA444" s="178">
        <f t="shared" si="12"/>
        <v>-538891454.52999997</v>
      </c>
    </row>
    <row r="445" spans="1:27" ht="15.75" thickBot="1" x14ac:dyDescent="0.3">
      <c r="A445" s="228" t="str">
        <f t="shared" si="13"/>
        <v>201000</v>
      </c>
      <c r="B445" s="241" t="s">
        <v>935</v>
      </c>
      <c r="C445" s="188" t="s">
        <v>937</v>
      </c>
      <c r="D445" s="210" t="s">
        <v>5</v>
      </c>
      <c r="E445" s="208">
        <v>0</v>
      </c>
      <c r="F445" s="208">
        <v>0</v>
      </c>
      <c r="G445" s="208">
        <v>0</v>
      </c>
      <c r="H445" s="208">
        <v>0</v>
      </c>
      <c r="I445" s="208">
        <v>0</v>
      </c>
      <c r="J445" s="208">
        <v>0</v>
      </c>
      <c r="K445" s="208">
        <v>0</v>
      </c>
      <c r="L445" s="208">
        <v>0</v>
      </c>
      <c r="M445" s="208">
        <v>0</v>
      </c>
      <c r="N445" s="208">
        <v>0</v>
      </c>
      <c r="O445" s="208">
        <v>0</v>
      </c>
      <c r="P445" s="208">
        <v>0</v>
      </c>
      <c r="Q445" s="208">
        <v>0</v>
      </c>
      <c r="R445" s="208">
        <v>0</v>
      </c>
      <c r="S445" s="208">
        <v>0</v>
      </c>
      <c r="T445" s="208">
        <v>0</v>
      </c>
      <c r="U445" s="208">
        <v>0</v>
      </c>
      <c r="V445" s="208">
        <v>0</v>
      </c>
      <c r="W445" s="208">
        <v>0</v>
      </c>
      <c r="X445" s="208">
        <v>0</v>
      </c>
      <c r="Y445" s="208">
        <v>0</v>
      </c>
      <c r="Z445" s="208">
        <v>0</v>
      </c>
      <c r="AA445" s="178">
        <f t="shared" si="12"/>
        <v>0</v>
      </c>
    </row>
    <row r="446" spans="1:27" ht="15.75" thickBot="1" x14ac:dyDescent="0.3">
      <c r="A446" s="228" t="str">
        <f t="shared" si="13"/>
        <v>201100</v>
      </c>
      <c r="B446" s="241" t="s">
        <v>939</v>
      </c>
      <c r="C446" s="188" t="s">
        <v>940</v>
      </c>
      <c r="D446" s="210" t="s">
        <v>5</v>
      </c>
      <c r="E446" s="209">
        <v>-446505232.73000002</v>
      </c>
      <c r="F446" s="209">
        <v>-447434156.23000002</v>
      </c>
      <c r="G446" s="209">
        <v>-447481193.52999997</v>
      </c>
      <c r="H446" s="209">
        <v>-447524241</v>
      </c>
      <c r="I446" s="209">
        <v>-449139675.89999998</v>
      </c>
      <c r="J446" s="209">
        <v>-449904224.92000002</v>
      </c>
      <c r="K446" s="209">
        <v>-449937680.94999999</v>
      </c>
      <c r="L446" s="209">
        <v>-449937680.94999999</v>
      </c>
      <c r="M446" s="209">
        <v>-449904224.92000002</v>
      </c>
      <c r="N446" s="209">
        <v>-449904224.92000002</v>
      </c>
      <c r="O446" s="209">
        <v>-449904224.92000002</v>
      </c>
      <c r="P446" s="209">
        <v>-449904224.92000002</v>
      </c>
      <c r="Q446" s="209">
        <v>-449904224.92000002</v>
      </c>
      <c r="R446" s="209">
        <v>-449904224.92000002</v>
      </c>
      <c r="S446" s="209">
        <v>-449904224.92000002</v>
      </c>
      <c r="T446" s="209">
        <v>-449904224.92000002</v>
      </c>
      <c r="U446" s="209">
        <v>-449904224.92000002</v>
      </c>
      <c r="V446" s="209">
        <v>-449904224.92000002</v>
      </c>
      <c r="W446" s="209">
        <v>-449904224.92000002</v>
      </c>
      <c r="X446" s="209">
        <v>-449904224.92000002</v>
      </c>
      <c r="Y446" s="209">
        <v>-449904224.92000002</v>
      </c>
      <c r="Z446" s="209">
        <v>-449904224.92000002</v>
      </c>
      <c r="AA446" s="178">
        <f t="shared" si="12"/>
        <v>-449904224.92000002</v>
      </c>
    </row>
    <row r="447" spans="1:27" ht="15.75" thickBot="1" x14ac:dyDescent="0.3">
      <c r="A447" s="228" t="str">
        <f t="shared" si="13"/>
        <v>211400</v>
      </c>
      <c r="B447" s="241" t="s">
        <v>3657</v>
      </c>
      <c r="C447" s="188" t="s">
        <v>3658</v>
      </c>
      <c r="D447" s="210" t="s">
        <v>5</v>
      </c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>
        <v>0</v>
      </c>
      <c r="S447" s="208">
        <v>0</v>
      </c>
      <c r="T447" s="208">
        <v>-93182343.75</v>
      </c>
      <c r="U447" s="208">
        <v>-93182343.75</v>
      </c>
      <c r="V447" s="208">
        <v>-93182343.75</v>
      </c>
      <c r="W447" s="208">
        <v>-93182343.75</v>
      </c>
      <c r="X447" s="208">
        <v>-93182343.75</v>
      </c>
      <c r="Y447" s="208">
        <v>-93182343.75</v>
      </c>
      <c r="Z447" s="208">
        <v>-93182343.75</v>
      </c>
      <c r="AA447" s="178">
        <f t="shared" si="12"/>
        <v>-93182343.75</v>
      </c>
    </row>
    <row r="448" spans="1:27" ht="15.75" thickBot="1" x14ac:dyDescent="0.3">
      <c r="A448" s="228" t="str">
        <f t="shared" si="13"/>
        <v>214001</v>
      </c>
      <c r="B448" s="241" t="s">
        <v>942</v>
      </c>
      <c r="C448" s="188" t="s">
        <v>943</v>
      </c>
      <c r="D448" s="210" t="s">
        <v>5</v>
      </c>
      <c r="E448" s="209">
        <v>6880.06</v>
      </c>
      <c r="F448" s="209">
        <v>6880.06</v>
      </c>
      <c r="G448" s="209">
        <v>6880.06</v>
      </c>
      <c r="H448" s="209">
        <v>6880.06</v>
      </c>
      <c r="I448" s="209">
        <v>6880.06</v>
      </c>
      <c r="J448" s="209">
        <v>6880.06</v>
      </c>
      <c r="K448" s="209">
        <v>6880.06</v>
      </c>
      <c r="L448" s="209">
        <v>6880.06</v>
      </c>
      <c r="M448" s="209">
        <v>6880.06</v>
      </c>
      <c r="N448" s="209">
        <v>6880.06</v>
      </c>
      <c r="O448" s="209">
        <v>6880.06</v>
      </c>
      <c r="P448" s="209">
        <v>6880.06</v>
      </c>
      <c r="Q448" s="209">
        <v>6880.06</v>
      </c>
      <c r="R448" s="209">
        <v>6880.06</v>
      </c>
      <c r="S448" s="209">
        <v>6880.06</v>
      </c>
      <c r="T448" s="209">
        <v>6880.06</v>
      </c>
      <c r="U448" s="209">
        <v>6880.06</v>
      </c>
      <c r="V448" s="209">
        <v>6880.06</v>
      </c>
      <c r="W448" s="209">
        <v>6880.06</v>
      </c>
      <c r="X448" s="209">
        <v>6880.06</v>
      </c>
      <c r="Y448" s="209">
        <v>6880.06</v>
      </c>
      <c r="Z448" s="209">
        <v>6880.06</v>
      </c>
      <c r="AA448" s="178">
        <f t="shared" si="12"/>
        <v>6880.06</v>
      </c>
    </row>
    <row r="449" spans="1:27" ht="15.75" thickBot="1" x14ac:dyDescent="0.3">
      <c r="A449" s="228" t="str">
        <f t="shared" si="13"/>
        <v>214002</v>
      </c>
      <c r="B449" s="241" t="s">
        <v>945</v>
      </c>
      <c r="C449" s="188" t="s">
        <v>946</v>
      </c>
      <c r="D449" s="210" t="s">
        <v>5</v>
      </c>
      <c r="E449" s="208">
        <v>4111283.18</v>
      </c>
      <c r="F449" s="208">
        <v>4111283.18</v>
      </c>
      <c r="G449" s="208">
        <v>4111283.18</v>
      </c>
      <c r="H449" s="208">
        <v>4111283.18</v>
      </c>
      <c r="I449" s="208">
        <v>4111283.18</v>
      </c>
      <c r="J449" s="208">
        <v>4111283.18</v>
      </c>
      <c r="K449" s="208">
        <v>4111283.18</v>
      </c>
      <c r="L449" s="208">
        <v>4111283.18</v>
      </c>
      <c r="M449" s="208">
        <v>4111283.18</v>
      </c>
      <c r="N449" s="208">
        <v>4111283.18</v>
      </c>
      <c r="O449" s="208">
        <v>4111283.18</v>
      </c>
      <c r="P449" s="208">
        <v>4111283.18</v>
      </c>
      <c r="Q449" s="208">
        <v>4111283.18</v>
      </c>
      <c r="R449" s="208">
        <v>4111283.18</v>
      </c>
      <c r="S449" s="208">
        <v>4118987.18</v>
      </c>
      <c r="T449" s="208">
        <v>4111283.18</v>
      </c>
      <c r="U449" s="208">
        <v>4111283.18</v>
      </c>
      <c r="V449" s="208">
        <v>4111283.18</v>
      </c>
      <c r="W449" s="208">
        <v>4111283.18</v>
      </c>
      <c r="X449" s="208">
        <v>4111283.18</v>
      </c>
      <c r="Y449" s="208">
        <v>4152368.18</v>
      </c>
      <c r="Z449" s="208">
        <v>4188234.08</v>
      </c>
      <c r="AA449" s="178">
        <f t="shared" si="12"/>
        <v>4188234.08</v>
      </c>
    </row>
    <row r="450" spans="1:27" ht="15.75" thickBot="1" x14ac:dyDescent="0.3">
      <c r="A450" s="228" t="str">
        <f t="shared" si="13"/>
        <v>500167</v>
      </c>
      <c r="B450" s="189" t="s">
        <v>1867</v>
      </c>
      <c r="C450" s="245">
        <v>500167</v>
      </c>
      <c r="D450" s="31"/>
      <c r="E450" s="209">
        <v>-8274769.21</v>
      </c>
      <c r="F450" s="209">
        <v>-8285175.5199999996</v>
      </c>
      <c r="G450" s="209">
        <v>-8832454.0299999993</v>
      </c>
      <c r="H450" s="209">
        <v>-9043635.7100000009</v>
      </c>
      <c r="I450" s="209">
        <v>-9130085.3399999999</v>
      </c>
      <c r="J450" s="209">
        <v>-9713200.7699999996</v>
      </c>
      <c r="K450" s="209">
        <v>49690327.729999997</v>
      </c>
      <c r="L450" s="209">
        <v>49608334.270000003</v>
      </c>
      <c r="M450" s="209">
        <v>219334374.21000001</v>
      </c>
      <c r="N450" s="209">
        <v>219334374.21000001</v>
      </c>
      <c r="O450" s="209">
        <v>219242033.83000001</v>
      </c>
      <c r="P450" s="209">
        <v>219055203.96000001</v>
      </c>
      <c r="Q450" s="209">
        <v>218981748.28</v>
      </c>
      <c r="R450" s="209">
        <v>218887137.97999999</v>
      </c>
      <c r="S450" s="209">
        <v>218799256.69999999</v>
      </c>
      <c r="T450" s="209">
        <v>219334374.53</v>
      </c>
      <c r="U450" s="209">
        <v>219244218.49000001</v>
      </c>
      <c r="V450" s="209">
        <v>219177385.63999999</v>
      </c>
      <c r="W450" s="209">
        <v>219334373.72</v>
      </c>
      <c r="X450" s="209">
        <v>219252106.90000001</v>
      </c>
      <c r="Y450" s="209">
        <v>219358267.38999999</v>
      </c>
      <c r="Z450" s="209">
        <v>219334374.25</v>
      </c>
      <c r="AA450" s="178">
        <f t="shared" si="12"/>
        <v>219334374.25</v>
      </c>
    </row>
    <row r="451" spans="1:27" ht="15.75" thickBot="1" x14ac:dyDescent="0.3">
      <c r="A451" s="228" t="str">
        <f t="shared" si="13"/>
        <v>207001</v>
      </c>
      <c r="B451" s="241" t="s">
        <v>948</v>
      </c>
      <c r="C451" s="188" t="s">
        <v>949</v>
      </c>
      <c r="D451" s="210" t="s">
        <v>5</v>
      </c>
      <c r="E451" s="208">
        <v>-293561404.88999999</v>
      </c>
      <c r="F451" s="208">
        <v>-293561404.88999999</v>
      </c>
      <c r="G451" s="208">
        <v>-293561404.88999999</v>
      </c>
      <c r="H451" s="208">
        <v>-293561404.88999999</v>
      </c>
      <c r="I451" s="208">
        <v>-293561404.88999999</v>
      </c>
      <c r="J451" s="208">
        <v>-293561404.88999999</v>
      </c>
      <c r="K451" s="208">
        <v>-293561404.88999999</v>
      </c>
      <c r="L451" s="208">
        <v>-293561404.88999999</v>
      </c>
      <c r="M451" s="208">
        <v>-293561404.88999999</v>
      </c>
      <c r="N451" s="208">
        <v>-293561404.88999999</v>
      </c>
      <c r="O451" s="208">
        <v>-293561404.88999999</v>
      </c>
      <c r="P451" s="208">
        <v>-293561404.88999999</v>
      </c>
      <c r="Q451" s="208">
        <v>-293561404.88999999</v>
      </c>
      <c r="R451" s="208">
        <v>-293561404.88999999</v>
      </c>
      <c r="S451" s="208">
        <v>-293561404.88999999</v>
      </c>
      <c r="T451" s="208">
        <v>-293561404.88999999</v>
      </c>
      <c r="U451" s="208">
        <v>-293561404.88999999</v>
      </c>
      <c r="V451" s="208">
        <v>-293561404.88999999</v>
      </c>
      <c r="W451" s="208">
        <v>-293561404.88999999</v>
      </c>
      <c r="X451" s="208">
        <v>-293561404.88999999</v>
      </c>
      <c r="Y451" s="208">
        <v>-293561404.88999999</v>
      </c>
      <c r="Z451" s="208">
        <v>-293561404.88999999</v>
      </c>
      <c r="AA451" s="178">
        <f t="shared" si="12"/>
        <v>-293561404.88999999</v>
      </c>
    </row>
    <row r="452" spans="1:27" ht="15.75" thickBot="1" x14ac:dyDescent="0.3">
      <c r="A452" s="228" t="str">
        <f t="shared" si="13"/>
        <v>207003</v>
      </c>
      <c r="B452" s="241" t="s">
        <v>951</v>
      </c>
      <c r="C452" s="188" t="s">
        <v>952</v>
      </c>
      <c r="D452" s="210" t="s">
        <v>5</v>
      </c>
      <c r="E452" s="209">
        <v>-2708893.96</v>
      </c>
      <c r="F452" s="209">
        <v>-2641992.16</v>
      </c>
      <c r="G452" s="209">
        <v>-2754669.16</v>
      </c>
      <c r="H452" s="209">
        <v>-2865863.07</v>
      </c>
      <c r="I452" s="209">
        <v>-2885432.77</v>
      </c>
      <c r="J452" s="209">
        <v>-2914607.47</v>
      </c>
      <c r="K452" s="209">
        <v>-2914607.47</v>
      </c>
      <c r="L452" s="209">
        <v>-2914607.47</v>
      </c>
      <c r="M452" s="209">
        <v>-2914607.47</v>
      </c>
      <c r="N452" s="209">
        <v>-2914607.47</v>
      </c>
      <c r="O452" s="209">
        <v>-2914607.47</v>
      </c>
      <c r="P452" s="209">
        <v>-2914607.47</v>
      </c>
      <c r="Q452" s="209">
        <v>-2914607.47</v>
      </c>
      <c r="R452" s="209">
        <v>-2914607.47</v>
      </c>
      <c r="S452" s="209">
        <v>-2914607.47</v>
      </c>
      <c r="T452" s="209">
        <v>-2914607.47</v>
      </c>
      <c r="U452" s="209">
        <v>-2914607.47</v>
      </c>
      <c r="V452" s="209">
        <v>-2914607.47</v>
      </c>
      <c r="W452" s="209">
        <v>-2914607.47</v>
      </c>
      <c r="X452" s="209">
        <v>-2914607.47</v>
      </c>
      <c r="Y452" s="209">
        <v>-2914607.47</v>
      </c>
      <c r="Z452" s="209">
        <v>-2914607.47</v>
      </c>
      <c r="AA452" s="178">
        <f t="shared" si="12"/>
        <v>-2914607.47</v>
      </c>
    </row>
    <row r="453" spans="1:27" ht="15.75" thickBot="1" x14ac:dyDescent="0.3">
      <c r="A453" s="228" t="str">
        <f t="shared" si="13"/>
        <v>207004</v>
      </c>
      <c r="B453" s="241" t="s">
        <v>954</v>
      </c>
      <c r="C453" s="188" t="s">
        <v>955</v>
      </c>
      <c r="D453" s="210" t="s">
        <v>5</v>
      </c>
      <c r="E453" s="208">
        <v>-3444193.62</v>
      </c>
      <c r="F453" s="208">
        <v>-3444193.62</v>
      </c>
      <c r="G453" s="208">
        <v>-3809166.62</v>
      </c>
      <c r="H453" s="208">
        <v>-3809166.62</v>
      </c>
      <c r="I453" s="208">
        <v>-3809166.62</v>
      </c>
      <c r="J453" s="208">
        <v>-3698477.62</v>
      </c>
      <c r="K453" s="208">
        <v>-3698477.62</v>
      </c>
      <c r="L453" s="208">
        <v>-3698477.62</v>
      </c>
      <c r="M453" s="208">
        <v>-3698477.62</v>
      </c>
      <c r="N453" s="208">
        <v>-3698477.62</v>
      </c>
      <c r="O453" s="208">
        <v>-3698477.62</v>
      </c>
      <c r="P453" s="208">
        <v>-3698477.62</v>
      </c>
      <c r="Q453" s="208">
        <v>-3698477.62</v>
      </c>
      <c r="R453" s="208">
        <v>-3698477.62</v>
      </c>
      <c r="S453" s="208">
        <v>-3698477.62</v>
      </c>
      <c r="T453" s="208">
        <v>-3698477.62</v>
      </c>
      <c r="U453" s="208">
        <v>-3698477.62</v>
      </c>
      <c r="V453" s="208">
        <v>-3698477.62</v>
      </c>
      <c r="W453" s="208">
        <v>-3698477.62</v>
      </c>
      <c r="X453" s="208">
        <v>-3698477.62</v>
      </c>
      <c r="Y453" s="208">
        <v>-3698477.62</v>
      </c>
      <c r="Z453" s="208">
        <v>-3698477.62</v>
      </c>
      <c r="AA453" s="178">
        <f t="shared" si="12"/>
        <v>-3698477.62</v>
      </c>
    </row>
    <row r="454" spans="1:27" ht="15.75" thickBot="1" x14ac:dyDescent="0.3">
      <c r="A454" s="228" t="str">
        <f t="shared" si="13"/>
        <v>207010</v>
      </c>
      <c r="B454" s="241" t="s">
        <v>1653</v>
      </c>
      <c r="C454" s="188" t="s">
        <v>1654</v>
      </c>
      <c r="D454" s="210" t="s">
        <v>5</v>
      </c>
      <c r="E454" s="209">
        <v>0</v>
      </c>
      <c r="F454" s="209">
        <v>0</v>
      </c>
      <c r="G454" s="209">
        <v>0</v>
      </c>
      <c r="H454" s="209">
        <v>0</v>
      </c>
      <c r="I454" s="209">
        <v>0</v>
      </c>
      <c r="J454" s="209">
        <v>-579980.15</v>
      </c>
      <c r="K454" s="209">
        <v>58884680.990000002</v>
      </c>
      <c r="L454" s="209">
        <v>58884680.990000002</v>
      </c>
      <c r="M454" s="209">
        <v>227648901.40000001</v>
      </c>
      <c r="N454" s="209">
        <v>227648901.40000001</v>
      </c>
      <c r="O454" s="209">
        <v>227648901.40000001</v>
      </c>
      <c r="P454" s="209">
        <v>227648901.40000001</v>
      </c>
      <c r="Q454" s="209">
        <v>227648901.40000001</v>
      </c>
      <c r="R454" s="209">
        <v>227648901.40000001</v>
      </c>
      <c r="S454" s="209">
        <v>227648901.40000001</v>
      </c>
      <c r="T454" s="209">
        <v>227648901.40000001</v>
      </c>
      <c r="U454" s="209">
        <v>227648901.40000001</v>
      </c>
      <c r="V454" s="209">
        <v>227648901.40000001</v>
      </c>
      <c r="W454" s="209">
        <v>227648901.40000001</v>
      </c>
      <c r="X454" s="209">
        <v>227648901.40000001</v>
      </c>
      <c r="Y454" s="209">
        <v>227648901.40000001</v>
      </c>
      <c r="Z454" s="209">
        <v>227648901.40000001</v>
      </c>
      <c r="AA454" s="178">
        <f t="shared" ref="AA454:AA517" si="14">Z454</f>
        <v>227648901.40000001</v>
      </c>
    </row>
    <row r="455" spans="1:27" ht="15.75" thickBot="1" x14ac:dyDescent="0.3">
      <c r="A455" s="228" t="str">
        <f t="shared" ref="A455:A518" si="15">RIGHT(C455,6)</f>
        <v>209000</v>
      </c>
      <c r="B455" s="241" t="s">
        <v>957</v>
      </c>
      <c r="C455" s="188" t="s">
        <v>958</v>
      </c>
      <c r="D455" s="210" t="s">
        <v>5</v>
      </c>
      <c r="E455" s="208">
        <v>293561404.88999999</v>
      </c>
      <c r="F455" s="208">
        <v>293561404.88999999</v>
      </c>
      <c r="G455" s="208">
        <v>293561404.88999999</v>
      </c>
      <c r="H455" s="208">
        <v>293561404.88999999</v>
      </c>
      <c r="I455" s="208">
        <v>293561404.88999999</v>
      </c>
      <c r="J455" s="208">
        <v>293561404.88999999</v>
      </c>
      <c r="K455" s="208">
        <v>293561404.88999999</v>
      </c>
      <c r="L455" s="208">
        <v>293561404.88999999</v>
      </c>
      <c r="M455" s="208">
        <v>293561404.88999999</v>
      </c>
      <c r="N455" s="208">
        <v>293561404.88999999</v>
      </c>
      <c r="O455" s="208">
        <v>293561404.88999999</v>
      </c>
      <c r="P455" s="208">
        <v>293561404.88999999</v>
      </c>
      <c r="Q455" s="208">
        <v>293561404.88999999</v>
      </c>
      <c r="R455" s="208">
        <v>293561404.88999999</v>
      </c>
      <c r="S455" s="208">
        <v>293561404.88999999</v>
      </c>
      <c r="T455" s="208">
        <v>293561404.88999999</v>
      </c>
      <c r="U455" s="208">
        <v>293561404.88999999</v>
      </c>
      <c r="V455" s="208">
        <v>293561404.88999999</v>
      </c>
      <c r="W455" s="208">
        <v>293561404.88999999</v>
      </c>
      <c r="X455" s="208">
        <v>293561404.88999999</v>
      </c>
      <c r="Y455" s="208">
        <v>293561404.88999999</v>
      </c>
      <c r="Z455" s="208">
        <v>293561404.88999999</v>
      </c>
      <c r="AA455" s="178">
        <f t="shared" si="14"/>
        <v>293561404.88999999</v>
      </c>
    </row>
    <row r="456" spans="1:27" ht="15.75" thickBot="1" x14ac:dyDescent="0.3">
      <c r="A456" s="228" t="str">
        <f t="shared" si="15"/>
        <v>210000</v>
      </c>
      <c r="B456" s="241" t="s">
        <v>960</v>
      </c>
      <c r="C456" s="188" t="s">
        <v>961</v>
      </c>
      <c r="D456" s="210" t="s">
        <v>5</v>
      </c>
      <c r="E456" s="209">
        <v>-1649863.59</v>
      </c>
      <c r="F456" s="209">
        <v>-1649863.59</v>
      </c>
      <c r="G456" s="209">
        <v>-1649863.59</v>
      </c>
      <c r="H456" s="209">
        <v>-1649863.59</v>
      </c>
      <c r="I456" s="209">
        <v>-1649863.59</v>
      </c>
      <c r="J456" s="209">
        <v>-1649863.59</v>
      </c>
      <c r="K456" s="209">
        <v>-1649863.59</v>
      </c>
      <c r="L456" s="209">
        <v>-1649863.59</v>
      </c>
      <c r="M456" s="209">
        <v>-1649863.59</v>
      </c>
      <c r="N456" s="209">
        <v>-1649863.59</v>
      </c>
      <c r="O456" s="209">
        <v>-1649863.59</v>
      </c>
      <c r="P456" s="209">
        <v>-1649863.59</v>
      </c>
      <c r="Q456" s="209">
        <v>-1649863.59</v>
      </c>
      <c r="R456" s="209">
        <v>-1649863.59</v>
      </c>
      <c r="S456" s="209">
        <v>-1649863.59</v>
      </c>
      <c r="T456" s="209">
        <v>-1649863.59</v>
      </c>
      <c r="U456" s="209">
        <v>-1649863.59</v>
      </c>
      <c r="V456" s="209">
        <v>-1649863.59</v>
      </c>
      <c r="W456" s="209">
        <v>-1649863.59</v>
      </c>
      <c r="X456" s="209">
        <v>-1649863.59</v>
      </c>
      <c r="Y456" s="209">
        <v>-1649863.59</v>
      </c>
      <c r="Z456" s="209">
        <v>-1649863.59</v>
      </c>
      <c r="AA456" s="178">
        <f t="shared" si="14"/>
        <v>-1649863.59</v>
      </c>
    </row>
    <row r="457" spans="1:27" ht="15.75" thickBot="1" x14ac:dyDescent="0.3">
      <c r="A457" s="228" t="str">
        <f t="shared" si="15"/>
        <v>212001</v>
      </c>
      <c r="B457" s="241" t="s">
        <v>963</v>
      </c>
      <c r="C457" s="188" t="s">
        <v>964</v>
      </c>
      <c r="D457" s="210" t="s">
        <v>5</v>
      </c>
      <c r="E457" s="208">
        <v>-471818.04</v>
      </c>
      <c r="F457" s="208">
        <v>-549126.15</v>
      </c>
      <c r="G457" s="208">
        <v>-618754.66</v>
      </c>
      <c r="H457" s="208">
        <v>-718742.43</v>
      </c>
      <c r="I457" s="208">
        <v>-785622.36</v>
      </c>
      <c r="J457" s="208">
        <v>-870271.94</v>
      </c>
      <c r="K457" s="208">
        <v>-931404.58</v>
      </c>
      <c r="L457" s="208">
        <v>-1013398.04</v>
      </c>
      <c r="M457" s="208">
        <v>-51578.51</v>
      </c>
      <c r="N457" s="208">
        <v>-51578.51</v>
      </c>
      <c r="O457" s="208">
        <v>-143918.89000000001</v>
      </c>
      <c r="P457" s="208">
        <v>-330748.76</v>
      </c>
      <c r="Q457" s="208">
        <v>-404204.44</v>
      </c>
      <c r="R457" s="208">
        <v>-498814.74</v>
      </c>
      <c r="S457" s="208">
        <v>-586696.02</v>
      </c>
      <c r="T457" s="208">
        <v>-51578.19</v>
      </c>
      <c r="U457" s="208">
        <v>-141734.23000000001</v>
      </c>
      <c r="V457" s="208">
        <v>-208567.08</v>
      </c>
      <c r="W457" s="208">
        <v>-51579</v>
      </c>
      <c r="X457" s="208">
        <v>-133845.82</v>
      </c>
      <c r="Y457" s="208">
        <v>-27685.33</v>
      </c>
      <c r="Z457" s="208">
        <v>-51578.47</v>
      </c>
      <c r="AA457" s="178">
        <f t="shared" si="14"/>
        <v>-51578.47</v>
      </c>
    </row>
    <row r="458" spans="1:27" ht="15.75" thickBot="1" x14ac:dyDescent="0.3">
      <c r="A458" s="228" t="str">
        <f t="shared" si="15"/>
        <v>500161</v>
      </c>
      <c r="B458" s="240" t="s">
        <v>1869</v>
      </c>
      <c r="C458" s="245">
        <v>500161</v>
      </c>
      <c r="D458" s="31"/>
      <c r="E458" s="209">
        <v>8233156.2000000002</v>
      </c>
      <c r="F458" s="209">
        <v>8181985.6200000001</v>
      </c>
      <c r="G458" s="209">
        <v>8130815.04</v>
      </c>
      <c r="H458" s="209">
        <v>8079644.46</v>
      </c>
      <c r="I458" s="209">
        <v>8028473.8799999999</v>
      </c>
      <c r="J458" s="209">
        <v>7977303.2999999998</v>
      </c>
      <c r="K458" s="209">
        <v>7926132.7199999997</v>
      </c>
      <c r="L458" s="209">
        <v>7874962.1399999997</v>
      </c>
      <c r="M458" s="209">
        <v>7187559.2000000002</v>
      </c>
      <c r="N458" s="209">
        <v>7187559.2000000002</v>
      </c>
      <c r="O458" s="209">
        <v>7149265.9500000002</v>
      </c>
      <c r="P458" s="209">
        <v>7110972.7000000002</v>
      </c>
      <c r="Q458" s="209">
        <v>8439291.4499999993</v>
      </c>
      <c r="R458" s="209">
        <v>8400998.1999999993</v>
      </c>
      <c r="S458" s="209">
        <v>8362704.9500000002</v>
      </c>
      <c r="T458" s="209">
        <v>8324411.7000000002</v>
      </c>
      <c r="U458" s="209">
        <v>8286118.4500000002</v>
      </c>
      <c r="V458" s="209">
        <v>8247825.2000000002</v>
      </c>
      <c r="W458" s="209">
        <v>8209531.9500000002</v>
      </c>
      <c r="X458" s="209">
        <v>8171238.7000000002</v>
      </c>
      <c r="Y458" s="209">
        <v>8116343.4500000002</v>
      </c>
      <c r="Z458" s="209">
        <v>10733393.199999999</v>
      </c>
      <c r="AA458" s="178">
        <f t="shared" si="14"/>
        <v>10733393.199999999</v>
      </c>
    </row>
    <row r="459" spans="1:27" ht="15.75" thickBot="1" x14ac:dyDescent="0.3">
      <c r="A459" s="228" t="str">
        <f t="shared" si="15"/>
        <v>218000</v>
      </c>
      <c r="B459" s="189" t="s">
        <v>966</v>
      </c>
      <c r="C459" s="188" t="s">
        <v>967</v>
      </c>
      <c r="D459" s="210" t="s">
        <v>5</v>
      </c>
      <c r="E459" s="208">
        <v>8233156.2000000002</v>
      </c>
      <c r="F459" s="208">
        <v>8181985.6200000001</v>
      </c>
      <c r="G459" s="208">
        <v>8130815.04</v>
      </c>
      <c r="H459" s="208">
        <v>8079644.46</v>
      </c>
      <c r="I459" s="208">
        <v>8028473.8799999999</v>
      </c>
      <c r="J459" s="208">
        <v>7977303.2999999998</v>
      </c>
      <c r="K459" s="208">
        <v>7926132.7199999997</v>
      </c>
      <c r="L459" s="208">
        <v>7874962.1399999997</v>
      </c>
      <c r="M459" s="208">
        <v>7187559.2000000002</v>
      </c>
      <c r="N459" s="208">
        <v>7187559.2000000002</v>
      </c>
      <c r="O459" s="208">
        <v>7149265.9500000002</v>
      </c>
      <c r="P459" s="208">
        <v>7110972.7000000002</v>
      </c>
      <c r="Q459" s="208">
        <v>8439291.4499999993</v>
      </c>
      <c r="R459" s="208">
        <v>8400998.1999999993</v>
      </c>
      <c r="S459" s="208">
        <v>8362704.9500000002</v>
      </c>
      <c r="T459" s="208">
        <v>8324411.7000000002</v>
      </c>
      <c r="U459" s="208">
        <v>8286118.4500000002</v>
      </c>
      <c r="V459" s="208">
        <v>8247825.2000000002</v>
      </c>
      <c r="W459" s="208">
        <v>8209531.9500000002</v>
      </c>
      <c r="X459" s="208">
        <v>8171238.7000000002</v>
      </c>
      <c r="Y459" s="208">
        <v>8116343.4500000002</v>
      </c>
      <c r="Z459" s="208">
        <v>10733393.199999999</v>
      </c>
      <c r="AA459" s="178">
        <f t="shared" si="14"/>
        <v>10733393.199999999</v>
      </c>
    </row>
    <row r="460" spans="1:27" ht="15.75" thickBot="1" x14ac:dyDescent="0.3">
      <c r="A460" s="228" t="str">
        <f t="shared" si="15"/>
        <v>500162</v>
      </c>
      <c r="B460" s="240" t="s">
        <v>968</v>
      </c>
      <c r="C460" s="245">
        <v>500162</v>
      </c>
      <c r="D460" s="31"/>
      <c r="E460" s="209">
        <v>-321163639.88999999</v>
      </c>
      <c r="F460" s="209">
        <v>-319570129.24000001</v>
      </c>
      <c r="G460" s="209">
        <v>-315461368.81999999</v>
      </c>
      <c r="H460" s="209">
        <v>-297442530.86000001</v>
      </c>
      <c r="I460" s="209">
        <v>-292178815.36000001</v>
      </c>
      <c r="J460" s="209">
        <v>-290059245.94</v>
      </c>
      <c r="K460" s="209">
        <v>-293386785.63</v>
      </c>
      <c r="L460" s="209">
        <v>-306676863</v>
      </c>
      <c r="M460" s="209">
        <v>-496404048.19999999</v>
      </c>
      <c r="N460" s="209">
        <v>-496404048.19999999</v>
      </c>
      <c r="O460" s="209">
        <v>-516881380.11000001</v>
      </c>
      <c r="P460" s="209">
        <v>-522859130.38999999</v>
      </c>
      <c r="Q460" s="209">
        <v>-528729597.44999999</v>
      </c>
      <c r="R460" s="209">
        <v>-532799833.83999997</v>
      </c>
      <c r="S460" s="209">
        <v>-518824920.76999998</v>
      </c>
      <c r="T460" s="209">
        <v>-518805001.14999998</v>
      </c>
      <c r="U460" s="209">
        <v>-512394388.17000002</v>
      </c>
      <c r="V460" s="209">
        <v>-493049857.73000002</v>
      </c>
      <c r="W460" s="209">
        <v>-487529722.86000001</v>
      </c>
      <c r="X460" s="209">
        <v>-490301269.35000002</v>
      </c>
      <c r="Y460" s="209">
        <v>-492156038.74000001</v>
      </c>
      <c r="Z460" s="209">
        <v>-513372097.52999997</v>
      </c>
      <c r="AA460" s="178">
        <f t="shared" si="14"/>
        <v>-513372097.52999997</v>
      </c>
    </row>
    <row r="461" spans="1:27" ht="15.75" thickBot="1" x14ac:dyDescent="0.3">
      <c r="A461" s="228" t="str">
        <f t="shared" si="15"/>
        <v>500163</v>
      </c>
      <c r="B461" s="189" t="s">
        <v>968</v>
      </c>
      <c r="C461" s="245">
        <v>500163</v>
      </c>
      <c r="D461" s="31"/>
      <c r="E461" s="208">
        <v>-302348823.17000002</v>
      </c>
      <c r="F461" s="208">
        <v>-302348823.17000002</v>
      </c>
      <c r="G461" s="208">
        <v>-302348823.17000002</v>
      </c>
      <c r="H461" s="208">
        <v>-302348823.17000002</v>
      </c>
      <c r="I461" s="208">
        <v>-302348823.17000002</v>
      </c>
      <c r="J461" s="208">
        <v>-302348823.17000002</v>
      </c>
      <c r="K461" s="208">
        <v>-302348823.17000002</v>
      </c>
      <c r="L461" s="208">
        <v>-302348823.17000002</v>
      </c>
      <c r="M461" s="208">
        <v>-471113043.57999998</v>
      </c>
      <c r="N461" s="208">
        <v>-496404048.19999999</v>
      </c>
      <c r="O461" s="208">
        <v>-496404048.19999999</v>
      </c>
      <c r="P461" s="208">
        <v>-496404048.19999999</v>
      </c>
      <c r="Q461" s="208">
        <v>-497770660.19999999</v>
      </c>
      <c r="R461" s="208">
        <v>-497770660.19999999</v>
      </c>
      <c r="S461" s="208">
        <v>-497770660.19999999</v>
      </c>
      <c r="T461" s="208">
        <v>-497770660.19999999</v>
      </c>
      <c r="U461" s="208">
        <v>-497770660.19999999</v>
      </c>
      <c r="V461" s="208">
        <v>-497770660.19999999</v>
      </c>
      <c r="W461" s="208">
        <v>-497770660.19999999</v>
      </c>
      <c r="X461" s="208">
        <v>-497770660.19999999</v>
      </c>
      <c r="Y461" s="208">
        <v>-497770660.19999999</v>
      </c>
      <c r="Z461" s="208">
        <v>-497770660.19999999</v>
      </c>
      <c r="AA461" s="178">
        <f t="shared" si="14"/>
        <v>-497770660.19999999</v>
      </c>
    </row>
    <row r="462" spans="1:27" ht="15.75" thickBot="1" x14ac:dyDescent="0.3">
      <c r="A462" s="228" t="str">
        <f t="shared" si="15"/>
        <v>216000</v>
      </c>
      <c r="B462" s="241" t="s">
        <v>968</v>
      </c>
      <c r="C462" s="188" t="s">
        <v>970</v>
      </c>
      <c r="D462" s="210" t="s">
        <v>5</v>
      </c>
      <c r="E462" s="209">
        <v>-277931215</v>
      </c>
      <c r="F462" s="209">
        <v>-277931215</v>
      </c>
      <c r="G462" s="209">
        <v>-277931215</v>
      </c>
      <c r="H462" s="209">
        <v>-277931215</v>
      </c>
      <c r="I462" s="209">
        <v>-277931215</v>
      </c>
      <c r="J462" s="209">
        <v>-277931215</v>
      </c>
      <c r="K462" s="209">
        <v>-277931215</v>
      </c>
      <c r="L462" s="209">
        <v>-277931215</v>
      </c>
      <c r="M462" s="209">
        <v>-446695435.41000003</v>
      </c>
      <c r="N462" s="209">
        <v>-471986440.02999997</v>
      </c>
      <c r="O462" s="209">
        <v>-471986440.02999997</v>
      </c>
      <c r="P462" s="209">
        <v>-471986440.02999997</v>
      </c>
      <c r="Q462" s="209">
        <v>-473353052.02999997</v>
      </c>
      <c r="R462" s="209">
        <v>-473353052.02999997</v>
      </c>
      <c r="S462" s="209">
        <v>-473353052.02999997</v>
      </c>
      <c r="T462" s="209">
        <v>-473353052.02999997</v>
      </c>
      <c r="U462" s="209">
        <v>-473353052.02999997</v>
      </c>
      <c r="V462" s="209">
        <v>-473353052.02999997</v>
      </c>
      <c r="W462" s="209">
        <v>-473353052.02999997</v>
      </c>
      <c r="X462" s="209">
        <v>-473353052.02999997</v>
      </c>
      <c r="Y462" s="209">
        <v>-473353052.02999997</v>
      </c>
      <c r="Z462" s="209">
        <v>-473353052.02999997</v>
      </c>
      <c r="AA462" s="178">
        <f t="shared" si="14"/>
        <v>-473353052.02999997</v>
      </c>
    </row>
    <row r="463" spans="1:27" ht="15.75" thickBot="1" x14ac:dyDescent="0.3">
      <c r="A463" s="228" t="str">
        <f t="shared" si="15"/>
        <v>216016</v>
      </c>
      <c r="B463" s="241" t="s">
        <v>972</v>
      </c>
      <c r="C463" s="188" t="s">
        <v>973</v>
      </c>
      <c r="D463" s="210" t="s">
        <v>5</v>
      </c>
      <c r="E463" s="208">
        <v>2562211.71</v>
      </c>
      <c r="F463" s="208">
        <v>2562211.71</v>
      </c>
      <c r="G463" s="208">
        <v>2562211.71</v>
      </c>
      <c r="H463" s="208">
        <v>2562211.71</v>
      </c>
      <c r="I463" s="208">
        <v>2562211.71</v>
      </c>
      <c r="J463" s="208">
        <v>2562211.71</v>
      </c>
      <c r="K463" s="208">
        <v>2562211.71</v>
      </c>
      <c r="L463" s="208">
        <v>2562211.71</v>
      </c>
      <c r="M463" s="208">
        <v>2562211.71</v>
      </c>
      <c r="N463" s="208">
        <v>2562211.71</v>
      </c>
      <c r="O463" s="208">
        <v>2562211.71</v>
      </c>
      <c r="P463" s="208">
        <v>2562211.71</v>
      </c>
      <c r="Q463" s="208">
        <v>2562211.71</v>
      </c>
      <c r="R463" s="208">
        <v>2562211.71</v>
      </c>
      <c r="S463" s="208">
        <v>2562211.71</v>
      </c>
      <c r="T463" s="208">
        <v>2562211.71</v>
      </c>
      <c r="U463" s="208">
        <v>2562211.71</v>
      </c>
      <c r="V463" s="208">
        <v>2562211.71</v>
      </c>
      <c r="W463" s="208">
        <v>2562211.71</v>
      </c>
      <c r="X463" s="208">
        <v>2562211.71</v>
      </c>
      <c r="Y463" s="208">
        <v>2562211.71</v>
      </c>
      <c r="Z463" s="208">
        <v>2562211.71</v>
      </c>
      <c r="AA463" s="178">
        <f t="shared" si="14"/>
        <v>2562211.71</v>
      </c>
    </row>
    <row r="464" spans="1:27" ht="15.75" thickBot="1" x14ac:dyDescent="0.3">
      <c r="A464" s="228" t="str">
        <f t="shared" si="15"/>
        <v>216018</v>
      </c>
      <c r="B464" s="241" t="s">
        <v>975</v>
      </c>
      <c r="C464" s="188" t="s">
        <v>976</v>
      </c>
      <c r="D464" s="210" t="s">
        <v>5</v>
      </c>
      <c r="E464" s="209">
        <v>8436924.7599999998</v>
      </c>
      <c r="F464" s="209">
        <v>8436924.7599999998</v>
      </c>
      <c r="G464" s="209">
        <v>8436924.7599999998</v>
      </c>
      <c r="H464" s="209">
        <v>8436924.7599999998</v>
      </c>
      <c r="I464" s="209">
        <v>8436924.7599999998</v>
      </c>
      <c r="J464" s="209">
        <v>8436924.7599999998</v>
      </c>
      <c r="K464" s="209">
        <v>8436924.7599999998</v>
      </c>
      <c r="L464" s="209">
        <v>8436924.7599999998</v>
      </c>
      <c r="M464" s="209">
        <v>8436924.7599999998</v>
      </c>
      <c r="N464" s="209">
        <v>8436924.7599999998</v>
      </c>
      <c r="O464" s="209">
        <v>8436924.7599999998</v>
      </c>
      <c r="P464" s="209">
        <v>8436924.7599999998</v>
      </c>
      <c r="Q464" s="209">
        <v>8436924.7599999998</v>
      </c>
      <c r="R464" s="209">
        <v>8436924.7599999998</v>
      </c>
      <c r="S464" s="209">
        <v>8436924.7599999998</v>
      </c>
      <c r="T464" s="209">
        <v>8436924.7599999998</v>
      </c>
      <c r="U464" s="209">
        <v>8436924.7599999998</v>
      </c>
      <c r="V464" s="209">
        <v>8436924.7599999998</v>
      </c>
      <c r="W464" s="209">
        <v>8436924.7599999998</v>
      </c>
      <c r="X464" s="209">
        <v>8436924.7599999998</v>
      </c>
      <c r="Y464" s="209">
        <v>8436924.7599999998</v>
      </c>
      <c r="Z464" s="209">
        <v>8436924.7599999998</v>
      </c>
      <c r="AA464" s="178">
        <f t="shared" si="14"/>
        <v>8436924.7599999998</v>
      </c>
    </row>
    <row r="465" spans="1:27" ht="15.75" thickBot="1" x14ac:dyDescent="0.3">
      <c r="A465" s="228" t="str">
        <f t="shared" si="15"/>
        <v>216100</v>
      </c>
      <c r="B465" s="241" t="s">
        <v>978</v>
      </c>
      <c r="C465" s="188" t="s">
        <v>979</v>
      </c>
      <c r="D465" s="210" t="s">
        <v>5</v>
      </c>
      <c r="E465" s="208">
        <v>933350.75</v>
      </c>
      <c r="F465" s="208">
        <v>933350.75</v>
      </c>
      <c r="G465" s="208">
        <v>933350.75</v>
      </c>
      <c r="H465" s="208">
        <v>933350.75</v>
      </c>
      <c r="I465" s="208">
        <v>933350.75</v>
      </c>
      <c r="J465" s="208">
        <v>933350.75</v>
      </c>
      <c r="K465" s="208">
        <v>933350.75</v>
      </c>
      <c r="L465" s="208">
        <v>933350.75</v>
      </c>
      <c r="M465" s="208">
        <v>933350.75</v>
      </c>
      <c r="N465" s="208">
        <v>933350.75</v>
      </c>
      <c r="O465" s="208">
        <v>933350.75</v>
      </c>
      <c r="P465" s="208">
        <v>933350.75</v>
      </c>
      <c r="Q465" s="208">
        <v>933350.75</v>
      </c>
      <c r="R465" s="208">
        <v>933350.75</v>
      </c>
      <c r="S465" s="208">
        <v>933350.75</v>
      </c>
      <c r="T465" s="208">
        <v>933350.75</v>
      </c>
      <c r="U465" s="208">
        <v>933350.75</v>
      </c>
      <c r="V465" s="208">
        <v>933350.75</v>
      </c>
      <c r="W465" s="208">
        <v>933350.75</v>
      </c>
      <c r="X465" s="208">
        <v>933350.75</v>
      </c>
      <c r="Y465" s="208">
        <v>933350.75</v>
      </c>
      <c r="Z465" s="208">
        <v>933350.75</v>
      </c>
      <c r="AA465" s="178">
        <f t="shared" si="14"/>
        <v>933350.75</v>
      </c>
    </row>
    <row r="466" spans="1:27" ht="15.75" thickBot="1" x14ac:dyDescent="0.3">
      <c r="A466" s="228" t="str">
        <f t="shared" si="15"/>
        <v>216999</v>
      </c>
      <c r="B466" s="241" t="s">
        <v>981</v>
      </c>
      <c r="C466" s="188" t="s">
        <v>982</v>
      </c>
      <c r="D466" s="210" t="s">
        <v>5</v>
      </c>
      <c r="E466" s="209">
        <v>-36350095.390000001</v>
      </c>
      <c r="F466" s="209">
        <v>-36350095.390000001</v>
      </c>
      <c r="G466" s="209">
        <v>-36350095.390000001</v>
      </c>
      <c r="H466" s="209">
        <v>-36350095.390000001</v>
      </c>
      <c r="I466" s="209">
        <v>-36350095.390000001</v>
      </c>
      <c r="J466" s="209">
        <v>-36350095.390000001</v>
      </c>
      <c r="K466" s="209">
        <v>-36350095.390000001</v>
      </c>
      <c r="L466" s="209">
        <v>-36350095.390000001</v>
      </c>
      <c r="M466" s="209">
        <v>-36350095.390000001</v>
      </c>
      <c r="N466" s="209">
        <v>-36350095.390000001</v>
      </c>
      <c r="O466" s="209">
        <v>-36350095.390000001</v>
      </c>
      <c r="P466" s="209">
        <v>-36350095.390000001</v>
      </c>
      <c r="Q466" s="209">
        <v>-36350095.390000001</v>
      </c>
      <c r="R466" s="209">
        <v>-36350095.390000001</v>
      </c>
      <c r="S466" s="209">
        <v>-36350095.390000001</v>
      </c>
      <c r="T466" s="209">
        <v>-36350095.390000001</v>
      </c>
      <c r="U466" s="209">
        <v>-36350095.390000001</v>
      </c>
      <c r="V466" s="209">
        <v>-36350095.390000001</v>
      </c>
      <c r="W466" s="209">
        <v>-36350095.390000001</v>
      </c>
      <c r="X466" s="209">
        <v>-36350095.390000001</v>
      </c>
      <c r="Y466" s="209">
        <v>-36350095.390000001</v>
      </c>
      <c r="Z466" s="209">
        <v>-36350095.390000001</v>
      </c>
      <c r="AA466" s="178">
        <f t="shared" si="14"/>
        <v>-36350095.390000001</v>
      </c>
    </row>
    <row r="467" spans="1:27" ht="15.75" thickBot="1" x14ac:dyDescent="0.3">
      <c r="A467" s="228" t="str">
        <f t="shared" si="15"/>
        <v>500164</v>
      </c>
      <c r="B467" s="189" t="s">
        <v>984</v>
      </c>
      <c r="C467" s="245">
        <v>500164</v>
      </c>
      <c r="D467" s="31"/>
      <c r="E467" s="208">
        <v>-18814816.719999999</v>
      </c>
      <c r="F467" s="208">
        <v>-17221306.07</v>
      </c>
      <c r="G467" s="208">
        <v>-13112545.65</v>
      </c>
      <c r="H467" s="208">
        <v>4906292.3099999996</v>
      </c>
      <c r="I467" s="208">
        <v>10170007.810000001</v>
      </c>
      <c r="J467" s="208">
        <v>12289577.23</v>
      </c>
      <c r="K467" s="208">
        <v>8962037.5399999991</v>
      </c>
      <c r="L467" s="208">
        <v>-4328039.83</v>
      </c>
      <c r="M467" s="208">
        <v>-25291004.620000001</v>
      </c>
      <c r="N467" s="208">
        <v>0</v>
      </c>
      <c r="O467" s="208">
        <v>-20477331.91</v>
      </c>
      <c r="P467" s="208">
        <v>-26455082.190000001</v>
      </c>
      <c r="Q467" s="208">
        <v>-30958937.25</v>
      </c>
      <c r="R467" s="208">
        <v>-35029173.640000001</v>
      </c>
      <c r="S467" s="208">
        <v>-21054260.57</v>
      </c>
      <c r="T467" s="208">
        <v>-21034340.949999999</v>
      </c>
      <c r="U467" s="208">
        <v>-14623727.970000001</v>
      </c>
      <c r="V467" s="208">
        <v>4720802.47</v>
      </c>
      <c r="W467" s="208">
        <v>10240937.34</v>
      </c>
      <c r="X467" s="208">
        <v>7469390.8499999996</v>
      </c>
      <c r="Y467" s="208">
        <v>5614621.46</v>
      </c>
      <c r="Z467" s="208">
        <v>-15601437.33</v>
      </c>
      <c r="AA467" s="178">
        <f t="shared" si="14"/>
        <v>-15601437.33</v>
      </c>
    </row>
    <row r="468" spans="1:27" ht="15.75" thickBot="1" x14ac:dyDescent="0.3">
      <c r="A468" s="228" t="str">
        <f t="shared" si="15"/>
        <v>400100</v>
      </c>
      <c r="B468" s="241" t="s">
        <v>1873</v>
      </c>
      <c r="C468" s="188" t="s">
        <v>1874</v>
      </c>
      <c r="D468" s="210" t="s">
        <v>1875</v>
      </c>
      <c r="E468" s="209">
        <v>-228182798.81999999</v>
      </c>
      <c r="F468" s="209">
        <v>-254385356.97</v>
      </c>
      <c r="G468" s="209">
        <v>-265695288.81</v>
      </c>
      <c r="H468" s="209">
        <v>-279156314.81999999</v>
      </c>
      <c r="I468" s="209">
        <v>-291741076.35000002</v>
      </c>
      <c r="J468" s="209">
        <v>-305628847.33999997</v>
      </c>
      <c r="K468" s="209">
        <v>-324663177.63</v>
      </c>
      <c r="L468" s="209">
        <v>-356892237.75999999</v>
      </c>
      <c r="M468" s="209">
        <v>-415437860.48000002</v>
      </c>
      <c r="N468" s="209">
        <v>0</v>
      </c>
      <c r="O468" s="209">
        <v>-69562438.359999999</v>
      </c>
      <c r="P468" s="209">
        <v>-131875026.08</v>
      </c>
      <c r="Q468" s="209">
        <v>-191487258.62</v>
      </c>
      <c r="R468" s="209">
        <v>-231298929.03999999</v>
      </c>
      <c r="S468" s="209">
        <v>-257551202.13</v>
      </c>
      <c r="T468" s="209">
        <v>-267059369.53</v>
      </c>
      <c r="U468" s="209">
        <v>-280343366.06999999</v>
      </c>
      <c r="V468" s="209">
        <v>-293274209.01999998</v>
      </c>
      <c r="W468" s="209">
        <v>-306792467.95999998</v>
      </c>
      <c r="X468" s="209">
        <v>-331538581.52999997</v>
      </c>
      <c r="Y468" s="209">
        <v>-373335432.54000002</v>
      </c>
      <c r="Z468" s="209">
        <v>-437928578.25999999</v>
      </c>
      <c r="AA468" s="178">
        <f t="shared" si="14"/>
        <v>-437928578.25999999</v>
      </c>
    </row>
    <row r="469" spans="1:27" ht="15.75" thickBot="1" x14ac:dyDescent="0.3">
      <c r="A469" s="228" t="str">
        <f t="shared" si="15"/>
        <v>400200</v>
      </c>
      <c r="B469" s="241" t="s">
        <v>1876</v>
      </c>
      <c r="C469" s="188" t="s">
        <v>1877</v>
      </c>
      <c r="D469" s="210" t="s">
        <v>1875</v>
      </c>
      <c r="E469" s="208">
        <v>-109606822.83</v>
      </c>
      <c r="F469" s="208">
        <v>-123409199.45999999</v>
      </c>
      <c r="G469" s="208">
        <v>-129759760.44</v>
      </c>
      <c r="H469" s="208">
        <v>-137928746.63999999</v>
      </c>
      <c r="I469" s="208">
        <v>-145430104.81999999</v>
      </c>
      <c r="J469" s="208">
        <v>-153687476.88999999</v>
      </c>
      <c r="K469" s="208">
        <v>-163820982.84999999</v>
      </c>
      <c r="L469" s="208">
        <v>-178938184.49000001</v>
      </c>
      <c r="M469" s="208">
        <v>-205687779.91</v>
      </c>
      <c r="N469" s="208">
        <v>0</v>
      </c>
      <c r="O469" s="208">
        <v>-32006552.949999999</v>
      </c>
      <c r="P469" s="208">
        <v>-61799243.149999999</v>
      </c>
      <c r="Q469" s="208">
        <v>-92196160.439999998</v>
      </c>
      <c r="R469" s="208">
        <v>-111913827.37</v>
      </c>
      <c r="S469" s="208">
        <v>-125582116.15000001</v>
      </c>
      <c r="T469" s="208">
        <v>-130663464.25</v>
      </c>
      <c r="U469" s="208">
        <v>-138904270.75999999</v>
      </c>
      <c r="V469" s="208">
        <v>-146727938.91999999</v>
      </c>
      <c r="W469" s="208">
        <v>-154771599.83000001</v>
      </c>
      <c r="X469" s="208">
        <v>-167026125.43000001</v>
      </c>
      <c r="Y469" s="208">
        <v>-186475084.24000001</v>
      </c>
      <c r="Z469" s="208">
        <v>-214796449.37</v>
      </c>
      <c r="AA469" s="178">
        <f t="shared" si="14"/>
        <v>-214796449.37</v>
      </c>
    </row>
    <row r="470" spans="1:27" ht="15.75" thickBot="1" x14ac:dyDescent="0.3">
      <c r="A470" s="228" t="str">
        <f t="shared" si="15"/>
        <v>400300</v>
      </c>
      <c r="B470" s="241" t="s">
        <v>1878</v>
      </c>
      <c r="C470" s="188" t="s">
        <v>1879</v>
      </c>
      <c r="D470" s="210" t="s">
        <v>1875</v>
      </c>
      <c r="E470" s="209">
        <v>-8284525.4400000004</v>
      </c>
      <c r="F470" s="209">
        <v>-9882885.9600000009</v>
      </c>
      <c r="G470" s="209">
        <v>-10925751.85</v>
      </c>
      <c r="H470" s="209">
        <v>-12364224.18</v>
      </c>
      <c r="I470" s="209">
        <v>-13706103.199999999</v>
      </c>
      <c r="J470" s="209">
        <v>-15394958.07</v>
      </c>
      <c r="K470" s="209">
        <v>-17265032.41</v>
      </c>
      <c r="L470" s="209">
        <v>-19058581.829999998</v>
      </c>
      <c r="M470" s="209">
        <v>-20943491.239999998</v>
      </c>
      <c r="N470" s="209">
        <v>0</v>
      </c>
      <c r="O470" s="209">
        <v>-2001310.71</v>
      </c>
      <c r="P470" s="209">
        <v>-4030545.94</v>
      </c>
      <c r="Q470" s="209">
        <v>-6117163.6299999999</v>
      </c>
      <c r="R470" s="209">
        <v>-7780501.5300000003</v>
      </c>
      <c r="S470" s="209">
        <v>-9280266.4600000009</v>
      </c>
      <c r="T470" s="209">
        <v>-10015030.51</v>
      </c>
      <c r="U470" s="209">
        <v>-11337150.65</v>
      </c>
      <c r="V470" s="209">
        <v>-12870957.050000001</v>
      </c>
      <c r="W470" s="209">
        <v>-14611697.99</v>
      </c>
      <c r="X470" s="209">
        <v>-16553433.460000001</v>
      </c>
      <c r="Y470" s="209">
        <v>-18753063.809999999</v>
      </c>
      <c r="Z470" s="209">
        <v>-20843187.489999998</v>
      </c>
      <c r="AA470" s="178">
        <f t="shared" si="14"/>
        <v>-20843187.489999998</v>
      </c>
    </row>
    <row r="471" spans="1:27" ht="15.75" thickBot="1" x14ac:dyDescent="0.3">
      <c r="A471" s="228" t="str">
        <f t="shared" si="15"/>
        <v>400400</v>
      </c>
      <c r="B471" s="241" t="s">
        <v>1880</v>
      </c>
      <c r="C471" s="188" t="s">
        <v>1881</v>
      </c>
      <c r="D471" s="210" t="s">
        <v>1875</v>
      </c>
      <c r="E471" s="208">
        <v>-8534130.9299999997</v>
      </c>
      <c r="F471" s="208">
        <v>-9968176.0700000003</v>
      </c>
      <c r="G471" s="208">
        <v>-10578827.34</v>
      </c>
      <c r="H471" s="208">
        <v>-11813952.699999999</v>
      </c>
      <c r="I471" s="208">
        <v>-13063777.460000001</v>
      </c>
      <c r="J471" s="208">
        <v>-14368534.140000001</v>
      </c>
      <c r="K471" s="208">
        <v>-15904982.58</v>
      </c>
      <c r="L471" s="208">
        <v>-17626085.210000001</v>
      </c>
      <c r="M471" s="208">
        <v>-19534730</v>
      </c>
      <c r="N471" s="208">
        <v>0</v>
      </c>
      <c r="O471" s="208">
        <v>-2024076.24</v>
      </c>
      <c r="P471" s="208">
        <v>-3864024.83</v>
      </c>
      <c r="Q471" s="208">
        <v>-5601518.4500000002</v>
      </c>
      <c r="R471" s="208">
        <v>-7170642.8099999996</v>
      </c>
      <c r="S471" s="208">
        <v>-8847521.9800000004</v>
      </c>
      <c r="T471" s="208">
        <v>-10643285.439999999</v>
      </c>
      <c r="U471" s="208">
        <v>-13398686.369999999</v>
      </c>
      <c r="V471" s="208">
        <v>-16142816.199999999</v>
      </c>
      <c r="W471" s="208">
        <v>-11704937.34</v>
      </c>
      <c r="X471" s="208">
        <v>-13245457.57</v>
      </c>
      <c r="Y471" s="208">
        <v>-15053941.220000001</v>
      </c>
      <c r="Z471" s="208">
        <v>-17033259.210000001</v>
      </c>
      <c r="AA471" s="178">
        <f t="shared" si="14"/>
        <v>-17033259.210000001</v>
      </c>
    </row>
    <row r="472" spans="1:27" ht="15.75" thickBot="1" x14ac:dyDescent="0.3">
      <c r="A472" s="228" t="str">
        <f t="shared" si="15"/>
        <v>400600</v>
      </c>
      <c r="B472" s="241" t="s">
        <v>1882</v>
      </c>
      <c r="C472" s="188" t="s">
        <v>1883</v>
      </c>
      <c r="D472" s="210" t="s">
        <v>1875</v>
      </c>
      <c r="E472" s="209">
        <v>35316836.57</v>
      </c>
      <c r="F472" s="209">
        <v>47098537.390000001</v>
      </c>
      <c r="G472" s="209">
        <v>49641699.280000001</v>
      </c>
      <c r="H472" s="209">
        <v>50623205.600000001</v>
      </c>
      <c r="I472" s="209">
        <v>50346289.57</v>
      </c>
      <c r="J472" s="209">
        <v>47250015.460000001</v>
      </c>
      <c r="K472" s="209">
        <v>36153015.409999996</v>
      </c>
      <c r="L472" s="209">
        <v>15365314.85</v>
      </c>
      <c r="M472" s="209">
        <v>4667640.8499999996</v>
      </c>
      <c r="N472" s="209">
        <v>0</v>
      </c>
      <c r="O472" s="209">
        <v>6479849.9100000001</v>
      </c>
      <c r="P472" s="209">
        <v>5481748.7699999996</v>
      </c>
      <c r="Q472" s="209">
        <v>22218301.309999999</v>
      </c>
      <c r="R472" s="209">
        <v>31201633.350000001</v>
      </c>
      <c r="S472" s="209">
        <v>39667525.450000003</v>
      </c>
      <c r="T472" s="209">
        <v>44195443.25</v>
      </c>
      <c r="U472" s="209">
        <v>47115200</v>
      </c>
      <c r="V472" s="209">
        <v>45798656.460000001</v>
      </c>
      <c r="W472" s="209">
        <v>41026706.390000001</v>
      </c>
      <c r="X472" s="209">
        <v>19142319.260000002</v>
      </c>
      <c r="Y472" s="209">
        <v>6713128.0999999996</v>
      </c>
      <c r="Z472" s="209">
        <v>4665254.21</v>
      </c>
      <c r="AA472" s="178">
        <f t="shared" si="14"/>
        <v>4665254.21</v>
      </c>
    </row>
    <row r="473" spans="1:27" ht="15.75" thickBot="1" x14ac:dyDescent="0.3">
      <c r="A473" s="228" t="str">
        <f t="shared" si="15"/>
        <v>401200</v>
      </c>
      <c r="B473" s="241" t="s">
        <v>1876</v>
      </c>
      <c r="C473" s="188" t="s">
        <v>1884</v>
      </c>
      <c r="D473" s="210" t="s">
        <v>1875</v>
      </c>
      <c r="E473" s="208">
        <v>-1505670.11</v>
      </c>
      <c r="F473" s="208">
        <v>-1775658.59</v>
      </c>
      <c r="G473" s="208">
        <v>-2018891.31</v>
      </c>
      <c r="H473" s="208">
        <v>-2259426.2400000002</v>
      </c>
      <c r="I473" s="208">
        <v>-2502425.36</v>
      </c>
      <c r="J473" s="208">
        <v>-2762956.85</v>
      </c>
      <c r="K473" s="208">
        <v>-3080748.7</v>
      </c>
      <c r="L473" s="208">
        <v>-3490940.42</v>
      </c>
      <c r="M473" s="208">
        <v>-3953173.94</v>
      </c>
      <c r="N473" s="208">
        <v>0</v>
      </c>
      <c r="O473" s="208">
        <v>-437780.54</v>
      </c>
      <c r="P473" s="208">
        <v>-899656.5</v>
      </c>
      <c r="Q473" s="208">
        <v>-1210660.83</v>
      </c>
      <c r="R473" s="208">
        <v>-1466663.39</v>
      </c>
      <c r="S473" s="208">
        <v>-1682444.34</v>
      </c>
      <c r="T473" s="208">
        <v>-1878867.24</v>
      </c>
      <c r="U473" s="208">
        <v>-2065291.95</v>
      </c>
      <c r="V473" s="208">
        <v>-2249722.73</v>
      </c>
      <c r="W473" s="208">
        <v>-2452804.15</v>
      </c>
      <c r="X473" s="208">
        <v>-2719754.79</v>
      </c>
      <c r="Y473" s="208">
        <v>-3019136.83</v>
      </c>
      <c r="Z473" s="208">
        <v>-3343479.53</v>
      </c>
      <c r="AA473" s="178">
        <f t="shared" si="14"/>
        <v>-3343479.53</v>
      </c>
    </row>
    <row r="474" spans="1:27" ht="15.75" thickBot="1" x14ac:dyDescent="0.3">
      <c r="A474" s="228" t="str">
        <f t="shared" si="15"/>
        <v>401300</v>
      </c>
      <c r="B474" s="241" t="s">
        <v>1878</v>
      </c>
      <c r="C474" s="188" t="s">
        <v>1885</v>
      </c>
      <c r="D474" s="210" t="s">
        <v>1875</v>
      </c>
      <c r="E474" s="209">
        <v>-2859331.35</v>
      </c>
      <c r="F474" s="209">
        <v>-3525755.69</v>
      </c>
      <c r="G474" s="209">
        <v>-4170795.75</v>
      </c>
      <c r="H474" s="209">
        <v>-4805661.57</v>
      </c>
      <c r="I474" s="209">
        <v>-5447282.5800000001</v>
      </c>
      <c r="J474" s="209">
        <v>-6083430.1500000004</v>
      </c>
      <c r="K474" s="209">
        <v>-6763674.7199999997</v>
      </c>
      <c r="L474" s="209">
        <v>-7988607.6200000001</v>
      </c>
      <c r="M474" s="209">
        <v>-8316105.79</v>
      </c>
      <c r="N474" s="209">
        <v>0</v>
      </c>
      <c r="O474" s="209">
        <v>-839987.72</v>
      </c>
      <c r="P474" s="209">
        <v>-1674420.89</v>
      </c>
      <c r="Q474" s="209">
        <v>-2496578.4</v>
      </c>
      <c r="R474" s="209">
        <v>-3299038.48</v>
      </c>
      <c r="S474" s="209">
        <v>-4074602.88</v>
      </c>
      <c r="T474" s="209">
        <v>-4824267.88</v>
      </c>
      <c r="U474" s="209">
        <v>-5564502.1399999997</v>
      </c>
      <c r="V474" s="209">
        <v>-6299485.3700000001</v>
      </c>
      <c r="W474" s="209">
        <v>-14253188.689999999</v>
      </c>
      <c r="X474" s="209">
        <v>-16756227.060000001</v>
      </c>
      <c r="Y474" s="209">
        <v>-19273151.68</v>
      </c>
      <c r="Z474" s="209">
        <v>-21320973.93</v>
      </c>
      <c r="AA474" s="178">
        <f t="shared" si="14"/>
        <v>-21320973.93</v>
      </c>
    </row>
    <row r="475" spans="1:27" ht="15.75" thickBot="1" x14ac:dyDescent="0.3">
      <c r="A475" s="228" t="str">
        <f t="shared" si="15"/>
        <v>401400</v>
      </c>
      <c r="B475" s="241" t="s">
        <v>1886</v>
      </c>
      <c r="C475" s="188" t="s">
        <v>1887</v>
      </c>
      <c r="D475" s="210" t="s">
        <v>1875</v>
      </c>
      <c r="E475" s="208">
        <v>-2600390.96</v>
      </c>
      <c r="F475" s="208">
        <v>-3251296.24</v>
      </c>
      <c r="G475" s="208">
        <v>-3875635.18</v>
      </c>
      <c r="H475" s="208">
        <v>-4511040.09</v>
      </c>
      <c r="I475" s="208">
        <v>-5158527.2</v>
      </c>
      <c r="J475" s="208">
        <v>-5783071.79</v>
      </c>
      <c r="K475" s="208">
        <v>-6671572.71</v>
      </c>
      <c r="L475" s="208">
        <v>-7097886.8099999996</v>
      </c>
      <c r="M475" s="208">
        <v>-7706564.0199999996</v>
      </c>
      <c r="N475" s="208">
        <v>0</v>
      </c>
      <c r="O475" s="208">
        <v>-665958.66</v>
      </c>
      <c r="P475" s="208">
        <v>-1412843.84</v>
      </c>
      <c r="Q475" s="208">
        <v>-1981269.93</v>
      </c>
      <c r="R475" s="208">
        <v>-2600657.87</v>
      </c>
      <c r="S475" s="208">
        <v>-3244011.4</v>
      </c>
      <c r="T475" s="208">
        <v>-3851798.68</v>
      </c>
      <c r="U475" s="208">
        <v>-4489279.4400000004</v>
      </c>
      <c r="V475" s="208">
        <v>-5134614.3</v>
      </c>
      <c r="W475" s="208">
        <v>-5797516.7699999996</v>
      </c>
      <c r="X475" s="208">
        <v>-6559664.8700000001</v>
      </c>
      <c r="Y475" s="208">
        <v>-7248462.4500000002</v>
      </c>
      <c r="Z475" s="208">
        <v>-7911458.5599999996</v>
      </c>
      <c r="AA475" s="178">
        <f t="shared" si="14"/>
        <v>-7911458.5599999996</v>
      </c>
    </row>
    <row r="476" spans="1:27" ht="15.75" thickBot="1" x14ac:dyDescent="0.3">
      <c r="A476" s="228" t="str">
        <f t="shared" si="15"/>
        <v>401800</v>
      </c>
      <c r="B476" s="241" t="s">
        <v>1888</v>
      </c>
      <c r="C476" s="188" t="s">
        <v>1889</v>
      </c>
      <c r="D476" s="210" t="s">
        <v>1875</v>
      </c>
      <c r="E476" s="209">
        <v>-410058</v>
      </c>
      <c r="F476" s="209">
        <v>-206483</v>
      </c>
      <c r="G476" s="209">
        <v>-218502</v>
      </c>
      <c r="H476" s="209">
        <v>-235819</v>
      </c>
      <c r="I476" s="209">
        <v>-235819</v>
      </c>
      <c r="J476" s="209">
        <v>-236395</v>
      </c>
      <c r="K476" s="209">
        <v>-237929</v>
      </c>
      <c r="L476" s="209">
        <v>-237929</v>
      </c>
      <c r="M476" s="209">
        <v>-237929</v>
      </c>
      <c r="N476" s="209">
        <v>0</v>
      </c>
      <c r="O476" s="209">
        <v>0</v>
      </c>
      <c r="P476" s="209">
        <v>0</v>
      </c>
      <c r="Q476" s="209">
        <v>0</v>
      </c>
      <c r="R476" s="209">
        <v>-20690</v>
      </c>
      <c r="S476" s="209">
        <v>-35487</v>
      </c>
      <c r="T476" s="209">
        <v>-40068</v>
      </c>
      <c r="U476" s="209">
        <v>-46596</v>
      </c>
      <c r="V476" s="209">
        <v>-46690</v>
      </c>
      <c r="W476" s="209">
        <v>-50499</v>
      </c>
      <c r="X476" s="209">
        <v>-82009</v>
      </c>
      <c r="Y476" s="209">
        <v>-82009</v>
      </c>
      <c r="Z476" s="209">
        <v>-100126</v>
      </c>
      <c r="AA476" s="178">
        <f t="shared" si="14"/>
        <v>-100126</v>
      </c>
    </row>
    <row r="477" spans="1:27" ht="15.75" thickBot="1" x14ac:dyDescent="0.3">
      <c r="A477" s="228" t="str">
        <f t="shared" si="15"/>
        <v>401900</v>
      </c>
      <c r="B477" s="241" t="s">
        <v>1890</v>
      </c>
      <c r="C477" s="188" t="s">
        <v>1891</v>
      </c>
      <c r="D477" s="210" t="s">
        <v>1875</v>
      </c>
      <c r="E477" s="208">
        <v>0</v>
      </c>
      <c r="F477" s="208">
        <v>0</v>
      </c>
      <c r="G477" s="208">
        <v>0</v>
      </c>
      <c r="H477" s="208">
        <v>0</v>
      </c>
      <c r="I477" s="208">
        <v>0</v>
      </c>
      <c r="J477" s="208">
        <v>0</v>
      </c>
      <c r="K477" s="208">
        <v>-721709.21</v>
      </c>
      <c r="L477" s="208">
        <v>-1757403.99</v>
      </c>
      <c r="M477" s="208">
        <v>-2041792.16</v>
      </c>
      <c r="N477" s="208">
        <v>0</v>
      </c>
      <c r="O477" s="208">
        <v>-14896.74</v>
      </c>
      <c r="P477" s="208">
        <v>-1129220.27</v>
      </c>
      <c r="Q477" s="208">
        <v>-1854893.07</v>
      </c>
      <c r="R477" s="208">
        <v>-1881763.55</v>
      </c>
      <c r="S477" s="208">
        <v>-1881763.55</v>
      </c>
      <c r="T477" s="208">
        <v>-1881763.55</v>
      </c>
      <c r="U477" s="208">
        <v>-1881763.55</v>
      </c>
      <c r="V477" s="208">
        <v>-1881763.55</v>
      </c>
      <c r="W477" s="208">
        <v>-1881763.55</v>
      </c>
      <c r="X477" s="208">
        <v>-1956224.55</v>
      </c>
      <c r="Y477" s="208">
        <v>-2046642.55</v>
      </c>
      <c r="Z477" s="208">
        <v>-2044113.55</v>
      </c>
      <c r="AA477" s="178">
        <f t="shared" si="14"/>
        <v>-2044113.55</v>
      </c>
    </row>
    <row r="478" spans="1:27" ht="15.75" thickBot="1" x14ac:dyDescent="0.3">
      <c r="A478" s="228" t="str">
        <f t="shared" si="15"/>
        <v>402000</v>
      </c>
      <c r="B478" s="241" t="s">
        <v>1892</v>
      </c>
      <c r="C478" s="188" t="s">
        <v>1893</v>
      </c>
      <c r="D478" s="210" t="s">
        <v>1875</v>
      </c>
      <c r="E478" s="209">
        <v>20600081.280000001</v>
      </c>
      <c r="F478" s="209">
        <v>19328748.690000001</v>
      </c>
      <c r="G478" s="209">
        <v>10196889.720000001</v>
      </c>
      <c r="H478" s="209">
        <v>9348192.6699999999</v>
      </c>
      <c r="I478" s="209">
        <v>8923376.7599999998</v>
      </c>
      <c r="J478" s="209">
        <v>6513451.8700000001</v>
      </c>
      <c r="K478" s="209">
        <v>5300176.1500000004</v>
      </c>
      <c r="L478" s="209">
        <v>7263865.9000000004</v>
      </c>
      <c r="M478" s="209">
        <v>14191517.630000001</v>
      </c>
      <c r="N478" s="209">
        <v>0</v>
      </c>
      <c r="O478" s="209">
        <v>6715229.9000000004</v>
      </c>
      <c r="P478" s="209">
        <v>11887068.99</v>
      </c>
      <c r="Q478" s="209">
        <v>11967473.65</v>
      </c>
      <c r="R478" s="209">
        <v>16753659.34</v>
      </c>
      <c r="S478" s="209">
        <v>16684614.6</v>
      </c>
      <c r="T478" s="209">
        <v>-1593100.13</v>
      </c>
      <c r="U478" s="209">
        <v>-2571904.8199999998</v>
      </c>
      <c r="V478" s="209">
        <v>-1323083.58</v>
      </c>
      <c r="W478" s="209">
        <v>1526849.45</v>
      </c>
      <c r="X478" s="209">
        <v>12973998.16</v>
      </c>
      <c r="Y478" s="209">
        <v>15027865.460000001</v>
      </c>
      <c r="Z478" s="209">
        <v>16308438.880000001</v>
      </c>
      <c r="AA478" s="178">
        <f t="shared" si="14"/>
        <v>16308438.880000001</v>
      </c>
    </row>
    <row r="479" spans="1:27" ht="15.75" thickBot="1" x14ac:dyDescent="0.3">
      <c r="A479" s="228" t="str">
        <f t="shared" si="15"/>
        <v>403000</v>
      </c>
      <c r="B479" s="241" t="s">
        <v>1894</v>
      </c>
      <c r="C479" s="188" t="s">
        <v>1895</v>
      </c>
      <c r="D479" s="210" t="s">
        <v>1875</v>
      </c>
      <c r="E479" s="208">
        <v>-1706416.92</v>
      </c>
      <c r="F479" s="208">
        <v>-2077460.02</v>
      </c>
      <c r="G479" s="208">
        <v>-2339920.9300000002</v>
      </c>
      <c r="H479" s="208">
        <v>-2535430.92</v>
      </c>
      <c r="I479" s="208">
        <v>-2730448.47</v>
      </c>
      <c r="J479" s="208">
        <v>-2897571.32</v>
      </c>
      <c r="K479" s="208">
        <v>-3066278.73</v>
      </c>
      <c r="L479" s="208">
        <v>-3260446.08</v>
      </c>
      <c r="M479" s="208">
        <v>-3534033.98</v>
      </c>
      <c r="N479" s="208">
        <v>0</v>
      </c>
      <c r="O479" s="208">
        <v>-375336.87</v>
      </c>
      <c r="P479" s="208">
        <v>-799831.08</v>
      </c>
      <c r="Q479" s="208">
        <v>-1226671.6000000001</v>
      </c>
      <c r="R479" s="208">
        <v>-1637434.69</v>
      </c>
      <c r="S479" s="208">
        <v>-1997799.09</v>
      </c>
      <c r="T479" s="208">
        <v>-2271351.08</v>
      </c>
      <c r="U479" s="208">
        <v>-2447798.41</v>
      </c>
      <c r="V479" s="208">
        <v>-2608776.73</v>
      </c>
      <c r="W479" s="208">
        <v>-2759914.39</v>
      </c>
      <c r="X479" s="208">
        <v>-2933779.65</v>
      </c>
      <c r="Y479" s="208">
        <v>-3138137.73</v>
      </c>
      <c r="Z479" s="208">
        <v>-3463078.27</v>
      </c>
      <c r="AA479" s="178">
        <f t="shared" si="14"/>
        <v>-3463078.27</v>
      </c>
    </row>
    <row r="480" spans="1:27" ht="15.75" thickBot="1" x14ac:dyDescent="0.3">
      <c r="A480" s="228" t="str">
        <f t="shared" si="15"/>
        <v>411000</v>
      </c>
      <c r="B480" s="241" t="s">
        <v>1896</v>
      </c>
      <c r="C480" s="188" t="s">
        <v>1897</v>
      </c>
      <c r="D480" s="210" t="s">
        <v>1875</v>
      </c>
      <c r="E480" s="209">
        <v>-575290.49</v>
      </c>
      <c r="F480" s="209">
        <v>-644004.82999999996</v>
      </c>
      <c r="G480" s="209">
        <v>-706570.25</v>
      </c>
      <c r="H480" s="209">
        <v>-803043.72</v>
      </c>
      <c r="I480" s="209">
        <v>-875887.01</v>
      </c>
      <c r="J480" s="209">
        <v>-1127631.75</v>
      </c>
      <c r="K480" s="209">
        <v>-1310064.8799999999</v>
      </c>
      <c r="L480" s="209">
        <v>-1534373.27</v>
      </c>
      <c r="M480" s="209">
        <v>-1851145.41</v>
      </c>
      <c r="N480" s="209">
        <v>0</v>
      </c>
      <c r="O480" s="209">
        <v>-289132.34000000003</v>
      </c>
      <c r="P480" s="209">
        <v>-619510.72</v>
      </c>
      <c r="Q480" s="209">
        <v>-4299373.22</v>
      </c>
      <c r="R480" s="209">
        <v>-4696034.5</v>
      </c>
      <c r="S480" s="209">
        <v>-4999841.66</v>
      </c>
      <c r="T480" s="209">
        <v>-5243584.53</v>
      </c>
      <c r="U480" s="209">
        <v>-5580922.0199999996</v>
      </c>
      <c r="V480" s="209">
        <v>-5946727.9800000004</v>
      </c>
      <c r="W480" s="209">
        <v>-6227820.0199999996</v>
      </c>
      <c r="X480" s="209">
        <v>-6564557.9299999997</v>
      </c>
      <c r="Y480" s="209">
        <v>-6969073.0199999996</v>
      </c>
      <c r="Z480" s="209">
        <v>-7491356.8600000003</v>
      </c>
      <c r="AA480" s="178">
        <f t="shared" si="14"/>
        <v>-7491356.8600000003</v>
      </c>
    </row>
    <row r="481" spans="1:27" ht="15.75" thickBot="1" x14ac:dyDescent="0.3">
      <c r="A481" s="228" t="str">
        <f t="shared" si="15"/>
        <v>411200</v>
      </c>
      <c r="B481" s="241" t="s">
        <v>1898</v>
      </c>
      <c r="C481" s="188" t="s">
        <v>1899</v>
      </c>
      <c r="D481" s="210" t="s">
        <v>1875</v>
      </c>
      <c r="E481" s="208">
        <v>-1400528.78</v>
      </c>
      <c r="F481" s="208">
        <v>-1817759.96</v>
      </c>
      <c r="G481" s="208">
        <v>-2248485.21</v>
      </c>
      <c r="H481" s="208">
        <v>-2691869</v>
      </c>
      <c r="I481" s="208">
        <v>-3148247.66</v>
      </c>
      <c r="J481" s="208">
        <v>-3604332.77</v>
      </c>
      <c r="K481" s="208">
        <v>-4103058.75</v>
      </c>
      <c r="L481" s="208">
        <v>-4518427.18</v>
      </c>
      <c r="M481" s="208">
        <v>-4952510.32</v>
      </c>
      <c r="N481" s="208">
        <v>0</v>
      </c>
      <c r="O481" s="208">
        <v>-528990.36</v>
      </c>
      <c r="P481" s="208">
        <v>-1016677.52</v>
      </c>
      <c r="Q481" s="208">
        <v>-1213071.08</v>
      </c>
      <c r="R481" s="208">
        <v>-1421731.49</v>
      </c>
      <c r="S481" s="208">
        <v>-1644674.43</v>
      </c>
      <c r="T481" s="208">
        <v>-1880963.85</v>
      </c>
      <c r="U481" s="208">
        <v>-2140761.9700000002</v>
      </c>
      <c r="V481" s="208">
        <v>-2438869.87</v>
      </c>
      <c r="W481" s="208">
        <v>-2760615.5</v>
      </c>
      <c r="X481" s="208">
        <v>-3097506.79</v>
      </c>
      <c r="Y481" s="208">
        <v>-3425432.05</v>
      </c>
      <c r="Z481" s="208">
        <v>-3771614.46</v>
      </c>
      <c r="AA481" s="178">
        <f t="shared" si="14"/>
        <v>-3771614.46</v>
      </c>
    </row>
    <row r="482" spans="1:27" ht="15.75" thickBot="1" x14ac:dyDescent="0.3">
      <c r="A482" s="228" t="str">
        <f t="shared" si="15"/>
        <v>411201</v>
      </c>
      <c r="B482" s="241" t="s">
        <v>1900</v>
      </c>
      <c r="C482" s="188" t="s">
        <v>1901</v>
      </c>
      <c r="D482" s="210" t="s">
        <v>1875</v>
      </c>
      <c r="E482" s="209">
        <v>-1083444.44</v>
      </c>
      <c r="F482" s="209">
        <v>-1420812.75</v>
      </c>
      <c r="G482" s="209">
        <v>-1773633.02</v>
      </c>
      <c r="H482" s="209">
        <v>-2139865.12</v>
      </c>
      <c r="I482" s="209">
        <v>-2516375.84</v>
      </c>
      <c r="J482" s="209">
        <v>-2905677.62</v>
      </c>
      <c r="K482" s="209">
        <v>-3342822.24</v>
      </c>
      <c r="L482" s="209">
        <v>-3706087.83</v>
      </c>
      <c r="M482" s="209">
        <v>-4093289.25</v>
      </c>
      <c r="N482" s="209">
        <v>0</v>
      </c>
      <c r="O482" s="209">
        <v>-35439.360000000001</v>
      </c>
      <c r="P482" s="209">
        <v>-59967.57</v>
      </c>
      <c r="Q482" s="209">
        <v>-68592.78</v>
      </c>
      <c r="R482" s="209">
        <v>-84539.09</v>
      </c>
      <c r="S482" s="209">
        <v>-127491.2</v>
      </c>
      <c r="T482" s="209">
        <v>-176053.26</v>
      </c>
      <c r="U482" s="209">
        <v>-228650.05</v>
      </c>
      <c r="V482" s="209">
        <v>-292654.90999999997</v>
      </c>
      <c r="W482" s="209">
        <v>-369873.67</v>
      </c>
      <c r="X482" s="209">
        <v>-459359.08</v>
      </c>
      <c r="Y482" s="209">
        <v>-561995.38</v>
      </c>
      <c r="Z482" s="209">
        <v>-683845.05</v>
      </c>
      <c r="AA482" s="178">
        <f t="shared" si="14"/>
        <v>-683845.05</v>
      </c>
    </row>
    <row r="483" spans="1:27" ht="15.75" thickBot="1" x14ac:dyDescent="0.3">
      <c r="A483" s="228" t="str">
        <f t="shared" si="15"/>
        <v>413000</v>
      </c>
      <c r="B483" s="241" t="s">
        <v>1902</v>
      </c>
      <c r="C483" s="188" t="s">
        <v>1903</v>
      </c>
      <c r="D483" s="210" t="s">
        <v>1875</v>
      </c>
      <c r="E483" s="208">
        <v>-1937558</v>
      </c>
      <c r="F483" s="208">
        <v>-2335976</v>
      </c>
      <c r="G483" s="208">
        <v>-2711580</v>
      </c>
      <c r="H483" s="208">
        <v>-2950823</v>
      </c>
      <c r="I483" s="208">
        <v>-3298589</v>
      </c>
      <c r="J483" s="208">
        <v>-3731031</v>
      </c>
      <c r="K483" s="208">
        <v>-4320209</v>
      </c>
      <c r="L483" s="208">
        <v>-5002082</v>
      </c>
      <c r="M483" s="208">
        <v>-5582279</v>
      </c>
      <c r="N483" s="208">
        <v>0</v>
      </c>
      <c r="O483" s="208">
        <v>-570437</v>
      </c>
      <c r="P483" s="208">
        <v>-1004571</v>
      </c>
      <c r="Q483" s="208">
        <v>-1524461</v>
      </c>
      <c r="R483" s="208">
        <v>-1913177</v>
      </c>
      <c r="S483" s="208">
        <v>-2239180</v>
      </c>
      <c r="T483" s="208">
        <v>-2581503</v>
      </c>
      <c r="U483" s="208">
        <v>-2869442</v>
      </c>
      <c r="V483" s="208">
        <v>-3187136</v>
      </c>
      <c r="W483" s="208">
        <v>-3569817</v>
      </c>
      <c r="X483" s="208">
        <v>-4134281</v>
      </c>
      <c r="Y483" s="208">
        <v>-4847372</v>
      </c>
      <c r="Z483" s="208">
        <v>-5477675</v>
      </c>
      <c r="AA483" s="178">
        <f t="shared" si="14"/>
        <v>-5477675</v>
      </c>
    </row>
    <row r="484" spans="1:27" ht="15.75" thickBot="1" x14ac:dyDescent="0.3">
      <c r="A484" s="228" t="str">
        <f t="shared" si="15"/>
        <v>414000</v>
      </c>
      <c r="B484" s="241" t="s">
        <v>1904</v>
      </c>
      <c r="C484" s="188" t="s">
        <v>1905</v>
      </c>
      <c r="D484" s="210" t="s">
        <v>1875</v>
      </c>
      <c r="E484" s="209">
        <v>-285603.55</v>
      </c>
      <c r="F484" s="209">
        <v>-370832.54</v>
      </c>
      <c r="G484" s="209">
        <v>-460585.88</v>
      </c>
      <c r="H484" s="209">
        <v>-1146775.3899999999</v>
      </c>
      <c r="I484" s="209">
        <v>-1231845.8600000001</v>
      </c>
      <c r="J484" s="209">
        <v>-1316916.33</v>
      </c>
      <c r="K484" s="209">
        <v>-1402204.33</v>
      </c>
      <c r="L484" s="209">
        <v>-1487008.81</v>
      </c>
      <c r="M484" s="209">
        <v>-1518358.74</v>
      </c>
      <c r="N484" s="209">
        <v>0</v>
      </c>
      <c r="O484" s="209">
        <v>-79651.649999999994</v>
      </c>
      <c r="P484" s="209">
        <v>-159303.29999999999</v>
      </c>
      <c r="Q484" s="209">
        <v>-239707.51</v>
      </c>
      <c r="R484" s="209">
        <v>-318382.7</v>
      </c>
      <c r="S484" s="209">
        <v>-397060.7</v>
      </c>
      <c r="T484" s="209">
        <v>-475738.7</v>
      </c>
      <c r="U484" s="209">
        <v>-554455.38</v>
      </c>
      <c r="V484" s="209">
        <v>-633172.06000000006</v>
      </c>
      <c r="W484" s="209">
        <v>-711888.74</v>
      </c>
      <c r="X484" s="209">
        <v>-784142.98</v>
      </c>
      <c r="Y484" s="209">
        <v>-856397.22</v>
      </c>
      <c r="Z484" s="209">
        <v>-929151.46</v>
      </c>
      <c r="AA484" s="178">
        <f t="shared" si="14"/>
        <v>-929151.46</v>
      </c>
    </row>
    <row r="485" spans="1:27" ht="15.75" thickBot="1" x14ac:dyDescent="0.3">
      <c r="A485" s="228" t="str">
        <f t="shared" si="15"/>
        <v>415000</v>
      </c>
      <c r="B485" s="241" t="s">
        <v>1906</v>
      </c>
      <c r="C485" s="188" t="s">
        <v>1907</v>
      </c>
      <c r="D485" s="210" t="s">
        <v>1875</v>
      </c>
      <c r="E485" s="208">
        <v>-8769100.4600000009</v>
      </c>
      <c r="F485" s="208">
        <v>-11765096.34</v>
      </c>
      <c r="G485" s="208">
        <v>-15081881.15</v>
      </c>
      <c r="H485" s="208">
        <v>-18568807.43</v>
      </c>
      <c r="I485" s="208">
        <v>-21961789.670000002</v>
      </c>
      <c r="J485" s="208">
        <v>-24982687.829999998</v>
      </c>
      <c r="K485" s="208">
        <v>-29441217.379999999</v>
      </c>
      <c r="L485" s="208">
        <v>-34365908.149999999</v>
      </c>
      <c r="M485" s="208">
        <v>-37323364.060000002</v>
      </c>
      <c r="N485" s="208">
        <v>0</v>
      </c>
      <c r="O485" s="208">
        <v>-1335640.3999999999</v>
      </c>
      <c r="P485" s="208">
        <v>-5064108.29</v>
      </c>
      <c r="Q485" s="208">
        <v>-9714270.0399999991</v>
      </c>
      <c r="R485" s="208">
        <v>-12781445.560000001</v>
      </c>
      <c r="S485" s="208">
        <v>-16150333.949999999</v>
      </c>
      <c r="T485" s="208">
        <v>-18429451.82</v>
      </c>
      <c r="U485" s="208">
        <v>-21168508.91</v>
      </c>
      <c r="V485" s="208">
        <v>-23685475.18</v>
      </c>
      <c r="W485" s="208">
        <v>-26466872.739999998</v>
      </c>
      <c r="X485" s="208">
        <v>-29135539.829999998</v>
      </c>
      <c r="Y485" s="208">
        <v>-30894201.300000001</v>
      </c>
      <c r="Z485" s="208">
        <v>-32526616.309999999</v>
      </c>
      <c r="AA485" s="178">
        <f t="shared" si="14"/>
        <v>-32526616.309999999</v>
      </c>
    </row>
    <row r="486" spans="1:27" ht="15.75" thickBot="1" x14ac:dyDescent="0.3">
      <c r="A486" s="228" t="str">
        <f t="shared" si="15"/>
        <v>416000</v>
      </c>
      <c r="B486" s="241" t="s">
        <v>1908</v>
      </c>
      <c r="C486" s="188" t="s">
        <v>1909</v>
      </c>
      <c r="D486" s="210" t="s">
        <v>1875</v>
      </c>
      <c r="E486" s="209">
        <v>-164238.84</v>
      </c>
      <c r="F486" s="209">
        <v>-174659.18</v>
      </c>
      <c r="G486" s="209">
        <v>-225671.95</v>
      </c>
      <c r="H486" s="209">
        <v>-284596.08</v>
      </c>
      <c r="I486" s="209">
        <v>-303383.38</v>
      </c>
      <c r="J486" s="209">
        <v>-332626.18</v>
      </c>
      <c r="K486" s="209">
        <v>-403347.03</v>
      </c>
      <c r="L486" s="209">
        <v>-414663.86</v>
      </c>
      <c r="M486" s="209">
        <v>-458861.19</v>
      </c>
      <c r="N486" s="209">
        <v>0</v>
      </c>
      <c r="O486" s="209">
        <v>-58967.16</v>
      </c>
      <c r="P486" s="209">
        <v>-88550.96</v>
      </c>
      <c r="Q486" s="209">
        <v>-156210.56</v>
      </c>
      <c r="R486" s="209">
        <v>-239200.32</v>
      </c>
      <c r="S486" s="209">
        <v>-252239.91</v>
      </c>
      <c r="T486" s="209">
        <v>-288116.94</v>
      </c>
      <c r="U486" s="209">
        <v>-350518.38</v>
      </c>
      <c r="V486" s="209">
        <v>-377670.65</v>
      </c>
      <c r="W486" s="209">
        <v>-520555.99</v>
      </c>
      <c r="X486" s="209">
        <v>-853485.44</v>
      </c>
      <c r="Y486" s="209">
        <v>-899673.59999999998</v>
      </c>
      <c r="Z486" s="209">
        <v>-1106780.48</v>
      </c>
      <c r="AA486" s="178">
        <f t="shared" si="14"/>
        <v>-1106780.48</v>
      </c>
    </row>
    <row r="487" spans="1:27" ht="15.75" thickBot="1" x14ac:dyDescent="0.3">
      <c r="A487" s="228" t="str">
        <f t="shared" si="15"/>
        <v>421000</v>
      </c>
      <c r="B487" s="241" t="s">
        <v>1910</v>
      </c>
      <c r="C487" s="188" t="s">
        <v>1911</v>
      </c>
      <c r="D487" s="210" t="s">
        <v>1875</v>
      </c>
      <c r="E487" s="208">
        <v>296707.02</v>
      </c>
      <c r="F487" s="208">
        <v>812277.49</v>
      </c>
      <c r="G487" s="208">
        <v>1163114.3400000001</v>
      </c>
      <c r="H487" s="208">
        <v>1263172.3600000001</v>
      </c>
      <c r="I487" s="208">
        <v>1794060.7</v>
      </c>
      <c r="J487" s="208">
        <v>2153659.44</v>
      </c>
      <c r="K487" s="208">
        <v>2129465.8199999998</v>
      </c>
      <c r="L487" s="208">
        <v>1541684.65</v>
      </c>
      <c r="M487" s="208">
        <v>1481622.65</v>
      </c>
      <c r="N487" s="208">
        <v>0</v>
      </c>
      <c r="O487" s="208">
        <v>-184950.48</v>
      </c>
      <c r="P487" s="208">
        <v>-293176.12</v>
      </c>
      <c r="Q487" s="208">
        <v>-168275.08</v>
      </c>
      <c r="R487" s="208">
        <v>-157560.53</v>
      </c>
      <c r="S487" s="208">
        <v>357290.79</v>
      </c>
      <c r="T487" s="208">
        <v>278327.84999999998</v>
      </c>
      <c r="U487" s="208">
        <v>126287.2</v>
      </c>
      <c r="V487" s="208">
        <v>-18817.3</v>
      </c>
      <c r="W487" s="208">
        <v>-79172.52</v>
      </c>
      <c r="X487" s="208">
        <v>-164857.32999999999</v>
      </c>
      <c r="Y487" s="208">
        <v>-163294.9</v>
      </c>
      <c r="Z487" s="208">
        <v>-173272.94</v>
      </c>
      <c r="AA487" s="178">
        <f t="shared" si="14"/>
        <v>-173272.94</v>
      </c>
    </row>
    <row r="488" spans="1:27" ht="15.75" thickBot="1" x14ac:dyDescent="0.3">
      <c r="A488" s="228" t="str">
        <f t="shared" si="15"/>
        <v>450100</v>
      </c>
      <c r="B488" s="241" t="s">
        <v>1873</v>
      </c>
      <c r="C488" s="188" t="s">
        <v>1912</v>
      </c>
      <c r="D488" s="210" t="s">
        <v>1875</v>
      </c>
      <c r="E488" s="209">
        <v>0</v>
      </c>
      <c r="F488" s="209">
        <v>0</v>
      </c>
      <c r="G488" s="209">
        <v>0</v>
      </c>
      <c r="H488" s="209">
        <v>0</v>
      </c>
      <c r="I488" s="209">
        <v>0</v>
      </c>
      <c r="J488" s="209">
        <v>0</v>
      </c>
      <c r="K488" s="209">
        <v>0</v>
      </c>
      <c r="L488" s="209">
        <v>0</v>
      </c>
      <c r="M488" s="209">
        <v>0</v>
      </c>
      <c r="N488" s="209">
        <v>0</v>
      </c>
      <c r="O488" s="209">
        <v>0</v>
      </c>
      <c r="P488" s="209">
        <v>0</v>
      </c>
      <c r="Q488" s="209">
        <v>0</v>
      </c>
      <c r="R488" s="209">
        <v>0</v>
      </c>
      <c r="S488" s="209">
        <v>0</v>
      </c>
      <c r="T488" s="209">
        <v>0</v>
      </c>
      <c r="U488" s="209">
        <v>0</v>
      </c>
      <c r="V488" s="209">
        <v>0</v>
      </c>
      <c r="W488" s="209">
        <v>0</v>
      </c>
      <c r="X488" s="209">
        <v>0</v>
      </c>
      <c r="Y488" s="209">
        <v>0</v>
      </c>
      <c r="Z488" s="209">
        <v>0</v>
      </c>
      <c r="AA488" s="178">
        <f t="shared" si="14"/>
        <v>0</v>
      </c>
    </row>
    <row r="489" spans="1:27" ht="15.75" thickBot="1" x14ac:dyDescent="0.3">
      <c r="A489" s="228" t="str">
        <f t="shared" si="15"/>
        <v>450200</v>
      </c>
      <c r="B489" s="241" t="s">
        <v>1876</v>
      </c>
      <c r="C489" s="188" t="s">
        <v>1913</v>
      </c>
      <c r="D489" s="210" t="s">
        <v>1875</v>
      </c>
      <c r="E489" s="208">
        <v>0</v>
      </c>
      <c r="F489" s="208">
        <v>0</v>
      </c>
      <c r="G489" s="208">
        <v>0</v>
      </c>
      <c r="H489" s="208">
        <v>0</v>
      </c>
      <c r="I489" s="208">
        <v>0</v>
      </c>
      <c r="J489" s="208">
        <v>0</v>
      </c>
      <c r="K489" s="208">
        <v>0</v>
      </c>
      <c r="L489" s="208">
        <v>0</v>
      </c>
      <c r="M489" s="208">
        <v>0</v>
      </c>
      <c r="N489" s="208">
        <v>0</v>
      </c>
      <c r="O489" s="208">
        <v>0</v>
      </c>
      <c r="P489" s="208">
        <v>0</v>
      </c>
      <c r="Q489" s="208">
        <v>0</v>
      </c>
      <c r="R489" s="208">
        <v>0</v>
      </c>
      <c r="S489" s="208">
        <v>0</v>
      </c>
      <c r="T489" s="208">
        <v>0</v>
      </c>
      <c r="U489" s="208">
        <v>0</v>
      </c>
      <c r="V489" s="208">
        <v>0</v>
      </c>
      <c r="W489" s="208">
        <v>0</v>
      </c>
      <c r="X489" s="208">
        <v>0</v>
      </c>
      <c r="Y489" s="208">
        <v>0</v>
      </c>
      <c r="Z489" s="208">
        <v>0</v>
      </c>
      <c r="AA489" s="178">
        <f t="shared" si="14"/>
        <v>0</v>
      </c>
    </row>
    <row r="490" spans="1:27" ht="15.75" thickBot="1" x14ac:dyDescent="0.3">
      <c r="A490" s="228" t="str">
        <f t="shared" si="15"/>
        <v>450300</v>
      </c>
      <c r="B490" s="241" t="s">
        <v>1914</v>
      </c>
      <c r="C490" s="188" t="s">
        <v>1915</v>
      </c>
      <c r="D490" s="210" t="s">
        <v>1875</v>
      </c>
      <c r="E490" s="209">
        <v>0</v>
      </c>
      <c r="F490" s="209">
        <v>0</v>
      </c>
      <c r="G490" s="209">
        <v>0</v>
      </c>
      <c r="H490" s="209">
        <v>0</v>
      </c>
      <c r="I490" s="209">
        <v>0</v>
      </c>
      <c r="J490" s="209">
        <v>0</v>
      </c>
      <c r="K490" s="209">
        <v>0</v>
      </c>
      <c r="L490" s="209">
        <v>0</v>
      </c>
      <c r="M490" s="209">
        <v>0</v>
      </c>
      <c r="N490" s="209">
        <v>0</v>
      </c>
      <c r="O490" s="209">
        <v>0</v>
      </c>
      <c r="P490" s="209">
        <v>0</v>
      </c>
      <c r="Q490" s="209">
        <v>0</v>
      </c>
      <c r="R490" s="209">
        <v>0</v>
      </c>
      <c r="S490" s="209">
        <v>0</v>
      </c>
      <c r="T490" s="209">
        <v>0</v>
      </c>
      <c r="U490" s="209">
        <v>0</v>
      </c>
      <c r="V490" s="209">
        <v>0</v>
      </c>
      <c r="W490" s="209">
        <v>0</v>
      </c>
      <c r="X490" s="209">
        <v>0</v>
      </c>
      <c r="Y490" s="209">
        <v>0</v>
      </c>
      <c r="Z490" s="209">
        <v>0</v>
      </c>
      <c r="AA490" s="178">
        <f t="shared" si="14"/>
        <v>0</v>
      </c>
    </row>
    <row r="491" spans="1:27" ht="15.75" thickBot="1" x14ac:dyDescent="0.3">
      <c r="A491" s="228" t="str">
        <f t="shared" si="15"/>
        <v>450400</v>
      </c>
      <c r="B491" s="241" t="s">
        <v>1916</v>
      </c>
      <c r="C491" s="188" t="s">
        <v>1917</v>
      </c>
      <c r="D491" s="210" t="s">
        <v>1875</v>
      </c>
      <c r="E491" s="208">
        <v>0</v>
      </c>
      <c r="F491" s="208">
        <v>0</v>
      </c>
      <c r="G491" s="208">
        <v>0</v>
      </c>
      <c r="H491" s="208">
        <v>0</v>
      </c>
      <c r="I491" s="208">
        <v>0</v>
      </c>
      <c r="J491" s="208">
        <v>0</v>
      </c>
      <c r="K491" s="208">
        <v>0</v>
      </c>
      <c r="L491" s="208">
        <v>0</v>
      </c>
      <c r="M491" s="208">
        <v>0</v>
      </c>
      <c r="N491" s="208">
        <v>0</v>
      </c>
      <c r="O491" s="208">
        <v>0</v>
      </c>
      <c r="P491" s="208">
        <v>0</v>
      </c>
      <c r="Q491" s="208">
        <v>0</v>
      </c>
      <c r="R491" s="208">
        <v>0</v>
      </c>
      <c r="S491" s="208">
        <v>0</v>
      </c>
      <c r="T491" s="208">
        <v>0</v>
      </c>
      <c r="U491" s="208">
        <v>0</v>
      </c>
      <c r="V491" s="208">
        <v>0</v>
      </c>
      <c r="W491" s="208">
        <v>0</v>
      </c>
      <c r="X491" s="208">
        <v>0</v>
      </c>
      <c r="Y491" s="208">
        <v>0</v>
      </c>
      <c r="Z491" s="208">
        <v>0</v>
      </c>
      <c r="AA491" s="178">
        <f t="shared" si="14"/>
        <v>0</v>
      </c>
    </row>
    <row r="492" spans="1:27" ht="15.75" thickBot="1" x14ac:dyDescent="0.3">
      <c r="A492" s="228" t="str">
        <f t="shared" si="15"/>
        <v>460100</v>
      </c>
      <c r="B492" s="241" t="s">
        <v>1873</v>
      </c>
      <c r="C492" s="188" t="s">
        <v>1918</v>
      </c>
      <c r="D492" s="210" t="s">
        <v>1875</v>
      </c>
      <c r="E492" s="209">
        <v>0</v>
      </c>
      <c r="F492" s="209">
        <v>0</v>
      </c>
      <c r="G492" s="209">
        <v>0</v>
      </c>
      <c r="H492" s="209">
        <v>0</v>
      </c>
      <c r="I492" s="209">
        <v>0</v>
      </c>
      <c r="J492" s="209">
        <v>0</v>
      </c>
      <c r="K492" s="209">
        <v>0</v>
      </c>
      <c r="L492" s="209">
        <v>0</v>
      </c>
      <c r="M492" s="209">
        <v>0</v>
      </c>
      <c r="N492" s="209">
        <v>0</v>
      </c>
      <c r="O492" s="209">
        <v>0</v>
      </c>
      <c r="P492" s="209">
        <v>0</v>
      </c>
      <c r="Q492" s="209">
        <v>0</v>
      </c>
      <c r="R492" s="209">
        <v>0</v>
      </c>
      <c r="S492" s="209">
        <v>0</v>
      </c>
      <c r="T492" s="209">
        <v>0</v>
      </c>
      <c r="U492" s="209">
        <v>0</v>
      </c>
      <c r="V492" s="209">
        <v>0</v>
      </c>
      <c r="W492" s="209">
        <v>0</v>
      </c>
      <c r="X492" s="209">
        <v>0</v>
      </c>
      <c r="Y492" s="209">
        <v>0</v>
      </c>
      <c r="Z492" s="209">
        <v>0</v>
      </c>
      <c r="AA492" s="178">
        <f t="shared" si="14"/>
        <v>0</v>
      </c>
    </row>
    <row r="493" spans="1:27" ht="15.75" thickBot="1" x14ac:dyDescent="0.3">
      <c r="A493" s="228" t="str">
        <f t="shared" si="15"/>
        <v>460200</v>
      </c>
      <c r="B493" s="241" t="s">
        <v>1876</v>
      </c>
      <c r="C493" s="188" t="s">
        <v>1919</v>
      </c>
      <c r="D493" s="210" t="s">
        <v>1875</v>
      </c>
      <c r="E493" s="208">
        <v>0</v>
      </c>
      <c r="F493" s="208">
        <v>0</v>
      </c>
      <c r="G493" s="208">
        <v>0</v>
      </c>
      <c r="H493" s="208">
        <v>0</v>
      </c>
      <c r="I493" s="208">
        <v>0</v>
      </c>
      <c r="J493" s="208">
        <v>0</v>
      </c>
      <c r="K493" s="208">
        <v>0</v>
      </c>
      <c r="L493" s="208">
        <v>0</v>
      </c>
      <c r="M493" s="208">
        <v>0</v>
      </c>
      <c r="N493" s="208">
        <v>0</v>
      </c>
      <c r="O493" s="208">
        <v>0</v>
      </c>
      <c r="P493" s="208">
        <v>0</v>
      </c>
      <c r="Q493" s="208">
        <v>0</v>
      </c>
      <c r="R493" s="208">
        <v>0</v>
      </c>
      <c r="S493" s="208">
        <v>0</v>
      </c>
      <c r="T493" s="208">
        <v>0</v>
      </c>
      <c r="U493" s="208">
        <v>0</v>
      </c>
      <c r="V493" s="208">
        <v>0</v>
      </c>
      <c r="W493" s="208">
        <v>0</v>
      </c>
      <c r="X493" s="208">
        <v>0</v>
      </c>
      <c r="Y493" s="208">
        <v>0</v>
      </c>
      <c r="Z493" s="208">
        <v>0</v>
      </c>
      <c r="AA493" s="178">
        <f t="shared" si="14"/>
        <v>0</v>
      </c>
    </row>
    <row r="494" spans="1:27" ht="15.75" thickBot="1" x14ac:dyDescent="0.3">
      <c r="A494" s="228" t="str">
        <f t="shared" si="15"/>
        <v>460300</v>
      </c>
      <c r="B494" s="241" t="s">
        <v>1914</v>
      </c>
      <c r="C494" s="188" t="s">
        <v>1920</v>
      </c>
      <c r="D494" s="210" t="s">
        <v>1875</v>
      </c>
      <c r="E494" s="209">
        <v>0</v>
      </c>
      <c r="F494" s="209">
        <v>0</v>
      </c>
      <c r="G494" s="209">
        <v>0</v>
      </c>
      <c r="H494" s="209">
        <v>0</v>
      </c>
      <c r="I494" s="209">
        <v>0</v>
      </c>
      <c r="J494" s="209">
        <v>0</v>
      </c>
      <c r="K494" s="209">
        <v>0</v>
      </c>
      <c r="L494" s="209">
        <v>0</v>
      </c>
      <c r="M494" s="209">
        <v>0</v>
      </c>
      <c r="N494" s="209">
        <v>0</v>
      </c>
      <c r="O494" s="209">
        <v>0</v>
      </c>
      <c r="P494" s="209">
        <v>0</v>
      </c>
      <c r="Q494" s="209">
        <v>0</v>
      </c>
      <c r="R494" s="209">
        <v>0</v>
      </c>
      <c r="S494" s="209">
        <v>0</v>
      </c>
      <c r="T494" s="209">
        <v>0</v>
      </c>
      <c r="U494" s="209">
        <v>0</v>
      </c>
      <c r="V494" s="209">
        <v>0</v>
      </c>
      <c r="W494" s="209">
        <v>0</v>
      </c>
      <c r="X494" s="209">
        <v>0</v>
      </c>
      <c r="Y494" s="209">
        <v>0</v>
      </c>
      <c r="Z494" s="209">
        <v>0</v>
      </c>
      <c r="AA494" s="178">
        <f t="shared" si="14"/>
        <v>0</v>
      </c>
    </row>
    <row r="495" spans="1:27" ht="15.75" thickBot="1" x14ac:dyDescent="0.3">
      <c r="A495" s="228" t="str">
        <f t="shared" si="15"/>
        <v>460400</v>
      </c>
      <c r="B495" s="241" t="s">
        <v>1916</v>
      </c>
      <c r="C495" s="188" t="s">
        <v>1921</v>
      </c>
      <c r="D495" s="210" t="s">
        <v>1875</v>
      </c>
      <c r="E495" s="208">
        <v>0</v>
      </c>
      <c r="F495" s="208">
        <v>0</v>
      </c>
      <c r="G495" s="208">
        <v>0</v>
      </c>
      <c r="H495" s="208">
        <v>0</v>
      </c>
      <c r="I495" s="208">
        <v>0</v>
      </c>
      <c r="J495" s="208">
        <v>0</v>
      </c>
      <c r="K495" s="208">
        <v>0</v>
      </c>
      <c r="L495" s="208">
        <v>0</v>
      </c>
      <c r="M495" s="208">
        <v>0</v>
      </c>
      <c r="N495" s="208">
        <v>0</v>
      </c>
      <c r="O495" s="208">
        <v>0</v>
      </c>
      <c r="P495" s="208">
        <v>0</v>
      </c>
      <c r="Q495" s="208">
        <v>0</v>
      </c>
      <c r="R495" s="208">
        <v>0</v>
      </c>
      <c r="S495" s="208">
        <v>0</v>
      </c>
      <c r="T495" s="208">
        <v>0</v>
      </c>
      <c r="U495" s="208">
        <v>0</v>
      </c>
      <c r="V495" s="208">
        <v>0</v>
      </c>
      <c r="W495" s="208">
        <v>0</v>
      </c>
      <c r="X495" s="208">
        <v>0</v>
      </c>
      <c r="Y495" s="208">
        <v>0</v>
      </c>
      <c r="Z495" s="208">
        <v>0</v>
      </c>
      <c r="AA495" s="178">
        <f t="shared" si="14"/>
        <v>0</v>
      </c>
    </row>
    <row r="496" spans="1:27" ht="15.75" thickBot="1" x14ac:dyDescent="0.3">
      <c r="A496" s="228" t="str">
        <f t="shared" si="15"/>
        <v>461200</v>
      </c>
      <c r="B496" s="241" t="s">
        <v>1876</v>
      </c>
      <c r="C496" s="188" t="s">
        <v>1922</v>
      </c>
      <c r="D496" s="210" t="s">
        <v>1875</v>
      </c>
      <c r="E496" s="209">
        <v>0</v>
      </c>
      <c r="F496" s="209">
        <v>0</v>
      </c>
      <c r="G496" s="209">
        <v>0</v>
      </c>
      <c r="H496" s="209">
        <v>0</v>
      </c>
      <c r="I496" s="209">
        <v>0</v>
      </c>
      <c r="J496" s="209">
        <v>0</v>
      </c>
      <c r="K496" s="209">
        <v>0</v>
      </c>
      <c r="L496" s="209">
        <v>0</v>
      </c>
      <c r="M496" s="209">
        <v>0</v>
      </c>
      <c r="N496" s="209">
        <v>0</v>
      </c>
      <c r="O496" s="209">
        <v>0</v>
      </c>
      <c r="P496" s="209">
        <v>0</v>
      </c>
      <c r="Q496" s="209">
        <v>0</v>
      </c>
      <c r="R496" s="209">
        <v>0</v>
      </c>
      <c r="S496" s="209">
        <v>0</v>
      </c>
      <c r="T496" s="209">
        <v>0</v>
      </c>
      <c r="U496" s="209">
        <v>0</v>
      </c>
      <c r="V496" s="209">
        <v>0</v>
      </c>
      <c r="W496" s="209">
        <v>0</v>
      </c>
      <c r="X496" s="209">
        <v>0</v>
      </c>
      <c r="Y496" s="209">
        <v>0</v>
      </c>
      <c r="Z496" s="209">
        <v>0</v>
      </c>
      <c r="AA496" s="178">
        <f t="shared" si="14"/>
        <v>0</v>
      </c>
    </row>
    <row r="497" spans="1:27" ht="15.75" thickBot="1" x14ac:dyDescent="0.3">
      <c r="A497" s="228" t="str">
        <f t="shared" si="15"/>
        <v>461300</v>
      </c>
      <c r="B497" s="241" t="s">
        <v>1914</v>
      </c>
      <c r="C497" s="188" t="s">
        <v>1923</v>
      </c>
      <c r="D497" s="210" t="s">
        <v>1875</v>
      </c>
      <c r="E497" s="208">
        <v>0</v>
      </c>
      <c r="F497" s="208">
        <v>0</v>
      </c>
      <c r="G497" s="208">
        <v>0</v>
      </c>
      <c r="H497" s="208">
        <v>0</v>
      </c>
      <c r="I497" s="208">
        <v>0</v>
      </c>
      <c r="J497" s="208">
        <v>0</v>
      </c>
      <c r="K497" s="208">
        <v>0</v>
      </c>
      <c r="L497" s="208">
        <v>0</v>
      </c>
      <c r="M497" s="208">
        <v>0</v>
      </c>
      <c r="N497" s="208">
        <v>0</v>
      </c>
      <c r="O497" s="208">
        <v>0</v>
      </c>
      <c r="P497" s="208">
        <v>0</v>
      </c>
      <c r="Q497" s="208">
        <v>0</v>
      </c>
      <c r="R497" s="208">
        <v>0</v>
      </c>
      <c r="S497" s="208">
        <v>0</v>
      </c>
      <c r="T497" s="208">
        <v>0</v>
      </c>
      <c r="U497" s="208">
        <v>0</v>
      </c>
      <c r="V497" s="208">
        <v>0</v>
      </c>
      <c r="W497" s="208">
        <v>0</v>
      </c>
      <c r="X497" s="208">
        <v>0</v>
      </c>
      <c r="Y497" s="208">
        <v>0</v>
      </c>
      <c r="Z497" s="208">
        <v>0</v>
      </c>
      <c r="AA497" s="178">
        <f t="shared" si="14"/>
        <v>0</v>
      </c>
    </row>
    <row r="498" spans="1:27" ht="15.75" thickBot="1" x14ac:dyDescent="0.3">
      <c r="A498" s="228" t="str">
        <f t="shared" si="15"/>
        <v>461400</v>
      </c>
      <c r="B498" s="241" t="s">
        <v>1916</v>
      </c>
      <c r="C498" s="188" t="s">
        <v>1924</v>
      </c>
      <c r="D498" s="210" t="s">
        <v>1875</v>
      </c>
      <c r="E498" s="209">
        <v>0</v>
      </c>
      <c r="F498" s="209">
        <v>0</v>
      </c>
      <c r="G498" s="209">
        <v>0</v>
      </c>
      <c r="H498" s="209">
        <v>0</v>
      </c>
      <c r="I498" s="209">
        <v>0</v>
      </c>
      <c r="J498" s="209">
        <v>0</v>
      </c>
      <c r="K498" s="209">
        <v>0</v>
      </c>
      <c r="L498" s="209">
        <v>0</v>
      </c>
      <c r="M498" s="209">
        <v>0</v>
      </c>
      <c r="N498" s="209">
        <v>0</v>
      </c>
      <c r="O498" s="209">
        <v>0</v>
      </c>
      <c r="P498" s="209">
        <v>0</v>
      </c>
      <c r="Q498" s="209">
        <v>0</v>
      </c>
      <c r="R498" s="209">
        <v>0</v>
      </c>
      <c r="S498" s="209">
        <v>0</v>
      </c>
      <c r="T498" s="209">
        <v>0</v>
      </c>
      <c r="U498" s="209">
        <v>0</v>
      </c>
      <c r="V498" s="209">
        <v>0</v>
      </c>
      <c r="W498" s="209">
        <v>0</v>
      </c>
      <c r="X498" s="209">
        <v>0</v>
      </c>
      <c r="Y498" s="209">
        <v>0</v>
      </c>
      <c r="Z498" s="209">
        <v>0</v>
      </c>
      <c r="AA498" s="178">
        <f t="shared" si="14"/>
        <v>0</v>
      </c>
    </row>
    <row r="499" spans="1:27" ht="15.75" thickBot="1" x14ac:dyDescent="0.3">
      <c r="A499" s="228" t="str">
        <f t="shared" si="15"/>
        <v>499999</v>
      </c>
      <c r="B499" s="241" t="s">
        <v>3507</v>
      </c>
      <c r="C499" s="188" t="s">
        <v>3508</v>
      </c>
      <c r="D499" s="210" t="s">
        <v>5</v>
      </c>
      <c r="E499" s="208"/>
      <c r="F499" s="208"/>
      <c r="G499" s="208"/>
      <c r="H499" s="208"/>
      <c r="I499" s="208"/>
      <c r="J499" s="208"/>
      <c r="K499" s="208"/>
      <c r="L499" s="208"/>
      <c r="M499" s="208"/>
      <c r="N499" s="208">
        <v>0</v>
      </c>
      <c r="O499" s="208">
        <v>0</v>
      </c>
      <c r="P499" s="208">
        <v>0</v>
      </c>
      <c r="Q499" s="208">
        <v>0</v>
      </c>
      <c r="R499" s="208">
        <v>0</v>
      </c>
      <c r="S499" s="208">
        <v>0</v>
      </c>
      <c r="T499" s="208">
        <v>0</v>
      </c>
      <c r="U499" s="208">
        <v>0</v>
      </c>
      <c r="V499" s="208">
        <v>0</v>
      </c>
      <c r="W499" s="208">
        <v>0</v>
      </c>
      <c r="X499" s="208">
        <v>0</v>
      </c>
      <c r="Y499" s="208">
        <v>0</v>
      </c>
      <c r="Z499" s="208">
        <v>0</v>
      </c>
      <c r="AA499" s="178">
        <f t="shared" si="14"/>
        <v>0</v>
      </c>
    </row>
    <row r="500" spans="1:27" ht="15.75" thickBot="1" x14ac:dyDescent="0.3">
      <c r="A500" s="228" t="str">
        <f t="shared" si="15"/>
        <v>500100</v>
      </c>
      <c r="B500" s="241" t="s">
        <v>1925</v>
      </c>
      <c r="C500" s="188" t="s">
        <v>1926</v>
      </c>
      <c r="D500" s="210" t="s">
        <v>1875</v>
      </c>
      <c r="E500" s="209">
        <v>16457032.810000001</v>
      </c>
      <c r="F500" s="209">
        <v>20492021.43</v>
      </c>
      <c r="G500" s="209">
        <v>24682229.350000001</v>
      </c>
      <c r="H500" s="209">
        <v>28383725.550000001</v>
      </c>
      <c r="I500" s="209">
        <v>32302439.010000002</v>
      </c>
      <c r="J500" s="209">
        <v>36229140.219999999</v>
      </c>
      <c r="K500" s="209">
        <v>40469483.990000002</v>
      </c>
      <c r="L500" s="209">
        <v>44296325.520000003</v>
      </c>
      <c r="M500" s="209">
        <v>47844048.810000002</v>
      </c>
      <c r="N500" s="209">
        <v>0</v>
      </c>
      <c r="O500" s="209">
        <v>4181565.54</v>
      </c>
      <c r="P500" s="209">
        <v>8616326.3800000008</v>
      </c>
      <c r="Q500" s="209">
        <v>12983321.24</v>
      </c>
      <c r="R500" s="209">
        <v>17340842.879999999</v>
      </c>
      <c r="S500" s="209">
        <v>21460179.07</v>
      </c>
      <c r="T500" s="209">
        <v>25770792.84</v>
      </c>
      <c r="U500" s="209">
        <v>29744954.27</v>
      </c>
      <c r="V500" s="209">
        <v>34137223.990000002</v>
      </c>
      <c r="W500" s="209">
        <v>38245059.75</v>
      </c>
      <c r="X500" s="209">
        <v>42681068.469999999</v>
      </c>
      <c r="Y500" s="209">
        <v>46621124.210000001</v>
      </c>
      <c r="Z500" s="209">
        <v>50495920.32</v>
      </c>
      <c r="AA500" s="178">
        <f t="shared" si="14"/>
        <v>50495920.32</v>
      </c>
    </row>
    <row r="501" spans="1:27" ht="15.75" thickBot="1" x14ac:dyDescent="0.3">
      <c r="A501" s="228" t="str">
        <f t="shared" si="15"/>
        <v>500106</v>
      </c>
      <c r="B501" s="241" t="s">
        <v>1927</v>
      </c>
      <c r="C501" s="188" t="s">
        <v>1928</v>
      </c>
      <c r="D501" s="210" t="s">
        <v>1875</v>
      </c>
      <c r="E501" s="208">
        <v>2489.2800000000002</v>
      </c>
      <c r="F501" s="208">
        <v>3491.09</v>
      </c>
      <c r="G501" s="208">
        <v>3676.22</v>
      </c>
      <c r="H501" s="208">
        <v>4703.32</v>
      </c>
      <c r="I501" s="208">
        <v>5556.42</v>
      </c>
      <c r="J501" s="208">
        <v>5646.19</v>
      </c>
      <c r="K501" s="208">
        <v>6531.69</v>
      </c>
      <c r="L501" s="208">
        <v>7808.85</v>
      </c>
      <c r="M501" s="208">
        <v>9531.31</v>
      </c>
      <c r="N501" s="208">
        <v>0</v>
      </c>
      <c r="O501" s="208">
        <v>673.15</v>
      </c>
      <c r="P501" s="208">
        <v>2923.71</v>
      </c>
      <c r="Q501" s="208">
        <v>3092.73</v>
      </c>
      <c r="R501" s="208">
        <v>4413.42</v>
      </c>
      <c r="S501" s="208">
        <v>4217.66</v>
      </c>
      <c r="T501" s="208">
        <v>4217.66</v>
      </c>
      <c r="U501" s="208">
        <v>4606.3900000000003</v>
      </c>
      <c r="V501" s="208">
        <v>5136.38</v>
      </c>
      <c r="W501" s="208">
        <v>5504.78</v>
      </c>
      <c r="X501" s="208">
        <v>6018</v>
      </c>
      <c r="Y501" s="208">
        <v>6018</v>
      </c>
      <c r="Z501" s="208">
        <v>7788.62</v>
      </c>
      <c r="AA501" s="178">
        <f t="shared" si="14"/>
        <v>7788.62</v>
      </c>
    </row>
    <row r="502" spans="1:27" ht="15.75" thickBot="1" x14ac:dyDescent="0.3">
      <c r="A502" s="228" t="str">
        <f t="shared" si="15"/>
        <v>500200</v>
      </c>
      <c r="B502" s="241" t="s">
        <v>3795</v>
      </c>
      <c r="C502" s="188" t="s">
        <v>3796</v>
      </c>
      <c r="D502" s="192" t="s">
        <v>1875</v>
      </c>
      <c r="E502" s="209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>
        <v>0</v>
      </c>
      <c r="Y502" s="209">
        <v>0</v>
      </c>
      <c r="Z502" s="209">
        <v>0</v>
      </c>
      <c r="AA502" s="178">
        <f t="shared" si="14"/>
        <v>0</v>
      </c>
    </row>
    <row r="503" spans="1:27" ht="15.75" thickBot="1" x14ac:dyDescent="0.3">
      <c r="A503" s="228" t="str">
        <f t="shared" si="15"/>
        <v>500300</v>
      </c>
      <c r="B503" s="241" t="s">
        <v>1929</v>
      </c>
      <c r="C503" s="188" t="s">
        <v>1930</v>
      </c>
      <c r="D503" s="210" t="s">
        <v>1875</v>
      </c>
      <c r="E503" s="208">
        <v>0</v>
      </c>
      <c r="F503" s="208">
        <v>586.08000000000004</v>
      </c>
      <c r="G503" s="208">
        <v>-357.12</v>
      </c>
      <c r="H503" s="208">
        <v>-357.12</v>
      </c>
      <c r="I503" s="208">
        <v>-21556.58</v>
      </c>
      <c r="J503" s="208">
        <v>-21556.58</v>
      </c>
      <c r="K503" s="208">
        <v>-21556.58</v>
      </c>
      <c r="L503" s="208">
        <v>-21556.58</v>
      </c>
      <c r="M503" s="208">
        <v>-21556.58</v>
      </c>
      <c r="N503" s="208">
        <v>0</v>
      </c>
      <c r="O503" s="208">
        <v>0</v>
      </c>
      <c r="P503" s="208">
        <v>567</v>
      </c>
      <c r="Q503" s="208">
        <v>-95392.25</v>
      </c>
      <c r="R503" s="208">
        <v>-26041.02</v>
      </c>
      <c r="S503" s="208">
        <v>-47502.8</v>
      </c>
      <c r="T503" s="208">
        <v>-47502.8</v>
      </c>
      <c r="U503" s="208">
        <v>-47502.8</v>
      </c>
      <c r="V503" s="208">
        <v>-47502.8</v>
      </c>
      <c r="W503" s="208">
        <v>-47502.8</v>
      </c>
      <c r="X503" s="208">
        <v>-47502.8</v>
      </c>
      <c r="Y503" s="208">
        <v>-47502.8</v>
      </c>
      <c r="Z503" s="208">
        <v>-47502.8</v>
      </c>
      <c r="AA503" s="178">
        <f t="shared" si="14"/>
        <v>-47502.8</v>
      </c>
    </row>
    <row r="504" spans="1:27" ht="15.75" thickBot="1" x14ac:dyDescent="0.3">
      <c r="A504" s="228" t="str">
        <f t="shared" si="15"/>
        <v>500301</v>
      </c>
      <c r="B504" s="241" t="s">
        <v>1931</v>
      </c>
      <c r="C504" s="188" t="s">
        <v>1932</v>
      </c>
      <c r="D504" s="210" t="s">
        <v>1875</v>
      </c>
      <c r="E504" s="209">
        <v>285008.31</v>
      </c>
      <c r="F504" s="209">
        <v>410240.32</v>
      </c>
      <c r="G504" s="209">
        <v>477757.23</v>
      </c>
      <c r="H504" s="209">
        <v>578860.98</v>
      </c>
      <c r="I504" s="209">
        <v>664771.65</v>
      </c>
      <c r="J504" s="209">
        <v>748553.35</v>
      </c>
      <c r="K504" s="209">
        <v>864610.54</v>
      </c>
      <c r="L504" s="209">
        <v>957221.8</v>
      </c>
      <c r="M504" s="209">
        <v>1064359.42</v>
      </c>
      <c r="N504" s="209">
        <v>0</v>
      </c>
      <c r="O504" s="209">
        <v>94642.95</v>
      </c>
      <c r="P504" s="209">
        <v>203348.08</v>
      </c>
      <c r="Q504" s="209">
        <v>332766.5</v>
      </c>
      <c r="R504" s="209">
        <v>410365.07</v>
      </c>
      <c r="S504" s="209">
        <v>520807.93</v>
      </c>
      <c r="T504" s="209">
        <v>600945.47</v>
      </c>
      <c r="U504" s="209">
        <v>691877.1</v>
      </c>
      <c r="V504" s="209">
        <v>749969.27</v>
      </c>
      <c r="W504" s="209">
        <v>852794.17</v>
      </c>
      <c r="X504" s="209">
        <v>923390.68</v>
      </c>
      <c r="Y504" s="209">
        <v>1050484.5</v>
      </c>
      <c r="Z504" s="209">
        <v>1175973.42</v>
      </c>
      <c r="AA504" s="178">
        <f t="shared" si="14"/>
        <v>1175973.42</v>
      </c>
    </row>
    <row r="505" spans="1:27" ht="15.75" thickBot="1" x14ac:dyDescent="0.3">
      <c r="A505" s="228" t="str">
        <f t="shared" si="15"/>
        <v>500305</v>
      </c>
      <c r="B505" s="241" t="s">
        <v>1933</v>
      </c>
      <c r="C505" s="188" t="s">
        <v>1934</v>
      </c>
      <c r="D505" s="210" t="s">
        <v>1875</v>
      </c>
      <c r="E505" s="208">
        <v>12777676.48</v>
      </c>
      <c r="F505" s="208">
        <v>16237645.43</v>
      </c>
      <c r="G505" s="208">
        <v>19136762.23</v>
      </c>
      <c r="H505" s="208">
        <v>22090016.91</v>
      </c>
      <c r="I505" s="208">
        <v>25433140.5</v>
      </c>
      <c r="J505" s="208">
        <v>28196810.530000001</v>
      </c>
      <c r="K505" s="208">
        <v>31715578.600000001</v>
      </c>
      <c r="L505" s="208">
        <v>34965482.909999996</v>
      </c>
      <c r="M505" s="208">
        <v>37499262.609999999</v>
      </c>
      <c r="N505" s="208">
        <v>0</v>
      </c>
      <c r="O505" s="208">
        <v>3309868.84</v>
      </c>
      <c r="P505" s="208">
        <v>6365274.3899999997</v>
      </c>
      <c r="Q505" s="208">
        <v>9658785.0299999993</v>
      </c>
      <c r="R505" s="208">
        <v>12954188.460000001</v>
      </c>
      <c r="S505" s="208">
        <v>16507976.48</v>
      </c>
      <c r="T505" s="208">
        <v>19262928.34</v>
      </c>
      <c r="U505" s="208">
        <v>22391674.059999999</v>
      </c>
      <c r="V505" s="208">
        <v>25526945.32</v>
      </c>
      <c r="W505" s="208">
        <v>28398314.5</v>
      </c>
      <c r="X505" s="208">
        <v>31879090.350000001</v>
      </c>
      <c r="Y505" s="208">
        <v>34759712.439999998</v>
      </c>
      <c r="Z505" s="208">
        <v>37820087.390000001</v>
      </c>
      <c r="AA505" s="178">
        <f t="shared" si="14"/>
        <v>37820087.390000001</v>
      </c>
    </row>
    <row r="506" spans="1:27" ht="15.75" thickBot="1" x14ac:dyDescent="0.3">
      <c r="A506" s="228" t="str">
        <f t="shared" si="15"/>
        <v>500306</v>
      </c>
      <c r="B506" s="241" t="s">
        <v>1935</v>
      </c>
      <c r="C506" s="188" t="s">
        <v>1936</v>
      </c>
      <c r="D506" s="210" t="s">
        <v>1875</v>
      </c>
      <c r="E506" s="209">
        <v>1298662.1499999999</v>
      </c>
      <c r="F506" s="209">
        <v>1676324.99</v>
      </c>
      <c r="G506" s="209">
        <v>2011670.7</v>
      </c>
      <c r="H506" s="209">
        <v>2368270.69</v>
      </c>
      <c r="I506" s="209">
        <v>2751102.77</v>
      </c>
      <c r="J506" s="209">
        <v>3069472.5</v>
      </c>
      <c r="K506" s="209">
        <v>3484835.79</v>
      </c>
      <c r="L506" s="209">
        <v>3913081.28</v>
      </c>
      <c r="M506" s="209">
        <v>4125114.78</v>
      </c>
      <c r="N506" s="209">
        <v>0</v>
      </c>
      <c r="O506" s="209">
        <v>350067.67</v>
      </c>
      <c r="P506" s="209">
        <v>648126.18000000005</v>
      </c>
      <c r="Q506" s="209">
        <v>1052852.29</v>
      </c>
      <c r="R506" s="209">
        <v>1403707.44</v>
      </c>
      <c r="S506" s="209">
        <v>1853986.84</v>
      </c>
      <c r="T506" s="209">
        <v>2180723.04</v>
      </c>
      <c r="U506" s="209">
        <v>2526478.29</v>
      </c>
      <c r="V506" s="209">
        <v>2842628.06</v>
      </c>
      <c r="W506" s="209">
        <v>3120631.08</v>
      </c>
      <c r="X506" s="209">
        <v>3511517.61</v>
      </c>
      <c r="Y506" s="209">
        <v>3822952.15</v>
      </c>
      <c r="Z506" s="209">
        <v>4196227.53</v>
      </c>
      <c r="AA506" s="178">
        <f t="shared" si="14"/>
        <v>4196227.53</v>
      </c>
    </row>
    <row r="507" spans="1:27" ht="15.75" thickBot="1" x14ac:dyDescent="0.3">
      <c r="A507" s="228" t="str">
        <f t="shared" si="15"/>
        <v>500307</v>
      </c>
      <c r="B507" s="241" t="s">
        <v>3509</v>
      </c>
      <c r="C507" s="188" t="s">
        <v>3510</v>
      </c>
      <c r="D507" s="210" t="s">
        <v>1875</v>
      </c>
      <c r="E507" s="208"/>
      <c r="F507" s="208"/>
      <c r="G507" s="208"/>
      <c r="H507" s="208"/>
      <c r="I507" s="208"/>
      <c r="J507" s="208"/>
      <c r="K507" s="208"/>
      <c r="L507" s="208"/>
      <c r="M507" s="208"/>
      <c r="N507" s="208">
        <v>0</v>
      </c>
      <c r="O507" s="208">
        <v>167005.82</v>
      </c>
      <c r="P507" s="208">
        <v>209998.15</v>
      </c>
      <c r="Q507" s="208">
        <v>255527.96</v>
      </c>
      <c r="R507" s="208">
        <v>300715.26</v>
      </c>
      <c r="S507" s="208">
        <v>348558.8</v>
      </c>
      <c r="T507" s="208">
        <v>391331.3</v>
      </c>
      <c r="U507" s="208">
        <v>442996</v>
      </c>
      <c r="V507" s="208">
        <v>490594.88</v>
      </c>
      <c r="W507" s="208">
        <v>538418.56999999995</v>
      </c>
      <c r="X507" s="208">
        <v>583217.44999999995</v>
      </c>
      <c r="Y507" s="208">
        <v>629957.5</v>
      </c>
      <c r="Z507" s="208">
        <v>681897.65</v>
      </c>
      <c r="AA507" s="178">
        <f t="shared" si="14"/>
        <v>681897.65</v>
      </c>
    </row>
    <row r="508" spans="1:27" ht="15.75" thickBot="1" x14ac:dyDescent="0.3">
      <c r="A508" s="228" t="str">
        <f t="shared" si="15"/>
        <v>500400</v>
      </c>
      <c r="B508" s="241" t="s">
        <v>1937</v>
      </c>
      <c r="C508" s="188" t="s">
        <v>1938</v>
      </c>
      <c r="D508" s="210" t="s">
        <v>1875</v>
      </c>
      <c r="E508" s="209">
        <v>52692.98</v>
      </c>
      <c r="F508" s="209">
        <v>70035.25</v>
      </c>
      <c r="G508" s="209">
        <v>79598.81</v>
      </c>
      <c r="H508" s="209">
        <v>90139.18</v>
      </c>
      <c r="I508" s="209">
        <v>103806.28</v>
      </c>
      <c r="J508" s="209">
        <v>115714.63</v>
      </c>
      <c r="K508" s="209">
        <v>129815.79</v>
      </c>
      <c r="L508" s="209">
        <v>143640.19</v>
      </c>
      <c r="M508" s="209">
        <v>154405.57</v>
      </c>
      <c r="N508" s="209">
        <v>0</v>
      </c>
      <c r="O508" s="209">
        <v>13567.17</v>
      </c>
      <c r="P508" s="209">
        <v>25598.62</v>
      </c>
      <c r="Q508" s="209">
        <v>37601.65</v>
      </c>
      <c r="R508" s="209">
        <v>52079.6</v>
      </c>
      <c r="S508" s="209">
        <v>66821.38</v>
      </c>
      <c r="T508" s="209">
        <v>77227.95</v>
      </c>
      <c r="U508" s="209">
        <v>88558.14</v>
      </c>
      <c r="V508" s="209">
        <v>98921.96</v>
      </c>
      <c r="W508" s="209">
        <v>109418.64</v>
      </c>
      <c r="X508" s="209">
        <v>120761.52</v>
      </c>
      <c r="Y508" s="209">
        <v>131131.28</v>
      </c>
      <c r="Z508" s="209">
        <v>141064.12</v>
      </c>
      <c r="AA508" s="178">
        <f t="shared" si="14"/>
        <v>141064.12</v>
      </c>
    </row>
    <row r="509" spans="1:27" ht="15.75" thickBot="1" x14ac:dyDescent="0.3">
      <c r="A509" s="228" t="str">
        <f t="shared" si="15"/>
        <v>500500</v>
      </c>
      <c r="B509" s="241" t="s">
        <v>1939</v>
      </c>
      <c r="C509" s="188" t="s">
        <v>1940</v>
      </c>
      <c r="D509" s="210" t="s">
        <v>1875</v>
      </c>
      <c r="E509" s="208">
        <v>5514588.7000000002</v>
      </c>
      <c r="F509" s="208">
        <v>5564472.46</v>
      </c>
      <c r="G509" s="208">
        <v>6549327.9000000004</v>
      </c>
      <c r="H509" s="208">
        <v>6613195.6299999999</v>
      </c>
      <c r="I509" s="208">
        <v>6677924.7300000004</v>
      </c>
      <c r="J509" s="208">
        <v>5664179.25</v>
      </c>
      <c r="K509" s="208">
        <v>5735135.5300000003</v>
      </c>
      <c r="L509" s="208">
        <v>5826373.1200000001</v>
      </c>
      <c r="M509" s="208">
        <v>12437121.119999999</v>
      </c>
      <c r="N509" s="208">
        <v>0</v>
      </c>
      <c r="O509" s="208">
        <v>-91737.09</v>
      </c>
      <c r="P509" s="208">
        <v>-66661.570000000007</v>
      </c>
      <c r="Q509" s="208">
        <v>6924530.3300000001</v>
      </c>
      <c r="R509" s="208">
        <v>6963684.2199999997</v>
      </c>
      <c r="S509" s="208">
        <v>6995846.9199999999</v>
      </c>
      <c r="T509" s="208">
        <v>6890885.0899999999</v>
      </c>
      <c r="U509" s="208">
        <v>6934049.25</v>
      </c>
      <c r="V509" s="208">
        <v>6990433.0599999996</v>
      </c>
      <c r="W509" s="208">
        <v>7823304.8899999997</v>
      </c>
      <c r="X509" s="208">
        <v>7876529.2400000002</v>
      </c>
      <c r="Y509" s="208">
        <v>7927635.1900000004</v>
      </c>
      <c r="Z509" s="208">
        <v>14365539.560000001</v>
      </c>
      <c r="AA509" s="178">
        <f t="shared" si="14"/>
        <v>14365539.560000001</v>
      </c>
    </row>
    <row r="510" spans="1:27" ht="15.75" thickBot="1" x14ac:dyDescent="0.3">
      <c r="A510" s="228" t="str">
        <f t="shared" si="15"/>
        <v>500700</v>
      </c>
      <c r="B510" s="241" t="s">
        <v>1941</v>
      </c>
      <c r="C510" s="188" t="s">
        <v>1942</v>
      </c>
      <c r="D510" s="210" t="s">
        <v>1875</v>
      </c>
      <c r="E510" s="209">
        <v>183386.48</v>
      </c>
      <c r="F510" s="209">
        <v>184646.5</v>
      </c>
      <c r="G510" s="209">
        <v>455833.5</v>
      </c>
      <c r="H510" s="209">
        <v>455833.5</v>
      </c>
      <c r="I510" s="209">
        <v>455833.5</v>
      </c>
      <c r="J510" s="209">
        <v>1517894.68</v>
      </c>
      <c r="K510" s="209">
        <v>1517736.5</v>
      </c>
      <c r="L510" s="209">
        <v>1517736.5</v>
      </c>
      <c r="M510" s="209">
        <v>986516.5</v>
      </c>
      <c r="N510" s="209">
        <v>0</v>
      </c>
      <c r="O510" s="209">
        <v>0</v>
      </c>
      <c r="P510" s="209">
        <v>0</v>
      </c>
      <c r="Q510" s="209">
        <v>203429.69</v>
      </c>
      <c r="R510" s="209">
        <v>203429.69</v>
      </c>
      <c r="S510" s="209">
        <v>203429.69</v>
      </c>
      <c r="T510" s="209">
        <v>279048.56</v>
      </c>
      <c r="U510" s="209">
        <v>279048.56</v>
      </c>
      <c r="V510" s="209">
        <v>279048.56</v>
      </c>
      <c r="W510" s="209">
        <v>976211</v>
      </c>
      <c r="X510" s="209">
        <v>976211</v>
      </c>
      <c r="Y510" s="209">
        <v>976211</v>
      </c>
      <c r="Z510" s="209">
        <v>1279060.96</v>
      </c>
      <c r="AA510" s="178">
        <f t="shared" si="14"/>
        <v>1279060.96</v>
      </c>
    </row>
    <row r="511" spans="1:27" ht="15.75" thickBot="1" x14ac:dyDescent="0.3">
      <c r="A511" s="228" t="str">
        <f t="shared" si="15"/>
        <v>500800</v>
      </c>
      <c r="B511" s="241" t="s">
        <v>1943</v>
      </c>
      <c r="C511" s="188" t="s">
        <v>1944</v>
      </c>
      <c r="D511" s="210" t="s">
        <v>1875</v>
      </c>
      <c r="E511" s="208">
        <v>65529.81</v>
      </c>
      <c r="F511" s="208">
        <v>85072.27</v>
      </c>
      <c r="G511" s="208">
        <v>99092.18</v>
      </c>
      <c r="H511" s="208">
        <v>112996.48</v>
      </c>
      <c r="I511" s="208">
        <v>137531.03</v>
      </c>
      <c r="J511" s="208">
        <v>166847.26</v>
      </c>
      <c r="K511" s="208">
        <v>198105.84</v>
      </c>
      <c r="L511" s="208">
        <v>224090.68</v>
      </c>
      <c r="M511" s="208">
        <v>245916.82</v>
      </c>
      <c r="N511" s="208">
        <v>0</v>
      </c>
      <c r="O511" s="208">
        <v>29619.09</v>
      </c>
      <c r="P511" s="208">
        <v>59589.46</v>
      </c>
      <c r="Q511" s="208">
        <v>83878.009999999995</v>
      </c>
      <c r="R511" s="208">
        <v>112474.14</v>
      </c>
      <c r="S511" s="208">
        <v>140422.92000000001</v>
      </c>
      <c r="T511" s="208">
        <v>156823.91</v>
      </c>
      <c r="U511" s="208">
        <v>176787.53</v>
      </c>
      <c r="V511" s="208">
        <v>197012.35</v>
      </c>
      <c r="W511" s="208">
        <v>214676.6</v>
      </c>
      <c r="X511" s="208">
        <v>239377.35</v>
      </c>
      <c r="Y511" s="208">
        <v>263787.26</v>
      </c>
      <c r="Z511" s="208">
        <v>273718.26</v>
      </c>
      <c r="AA511" s="178">
        <f t="shared" si="14"/>
        <v>273718.26</v>
      </c>
    </row>
    <row r="512" spans="1:27" ht="15.75" thickBot="1" x14ac:dyDescent="0.3">
      <c r="A512" s="228" t="str">
        <f t="shared" si="15"/>
        <v>500900</v>
      </c>
      <c r="B512" s="241" t="s">
        <v>1945</v>
      </c>
      <c r="C512" s="188" t="s">
        <v>1946</v>
      </c>
      <c r="D512" s="210" t="s">
        <v>1875</v>
      </c>
      <c r="E512" s="209">
        <v>4360232.22</v>
      </c>
      <c r="F512" s="209">
        <v>5497466.9800000004</v>
      </c>
      <c r="G512" s="209">
        <v>6588543.2599999998</v>
      </c>
      <c r="H512" s="209">
        <v>7705319.4800000004</v>
      </c>
      <c r="I512" s="209">
        <v>8858760.4700000007</v>
      </c>
      <c r="J512" s="209">
        <v>9934063.9900000002</v>
      </c>
      <c r="K512" s="209">
        <v>11079325.189999999</v>
      </c>
      <c r="L512" s="209">
        <v>12199831.140000001</v>
      </c>
      <c r="M512" s="209">
        <v>13312213.189999999</v>
      </c>
      <c r="N512" s="209">
        <v>0</v>
      </c>
      <c r="O512" s="209">
        <v>1167012.06</v>
      </c>
      <c r="P512" s="209">
        <v>2219864.7999999998</v>
      </c>
      <c r="Q512" s="209">
        <v>3357275.23</v>
      </c>
      <c r="R512" s="209">
        <v>4485395.8499999996</v>
      </c>
      <c r="S512" s="209">
        <v>5646034.9000000004</v>
      </c>
      <c r="T512" s="209">
        <v>6722978.4000000004</v>
      </c>
      <c r="U512" s="209">
        <v>7876106.2199999997</v>
      </c>
      <c r="V512" s="209">
        <v>9003156.1899999995</v>
      </c>
      <c r="W512" s="209">
        <v>10101840.65</v>
      </c>
      <c r="X512" s="209">
        <v>11264855.300000001</v>
      </c>
      <c r="Y512" s="209">
        <v>12389208.67</v>
      </c>
      <c r="Z512" s="209">
        <v>13609946.74</v>
      </c>
      <c r="AA512" s="178">
        <f t="shared" si="14"/>
        <v>13609946.74</v>
      </c>
    </row>
    <row r="513" spans="1:27" ht="15.75" thickBot="1" x14ac:dyDescent="0.3">
      <c r="A513" s="228" t="str">
        <f t="shared" si="15"/>
        <v>501000</v>
      </c>
      <c r="B513" s="241" t="s">
        <v>1947</v>
      </c>
      <c r="C513" s="188" t="s">
        <v>1948</v>
      </c>
      <c r="D513" s="210" t="s">
        <v>1875</v>
      </c>
      <c r="E513" s="208">
        <v>16517757.279999999</v>
      </c>
      <c r="F513" s="208">
        <v>20845336.949999999</v>
      </c>
      <c r="G513" s="208">
        <v>24978385.359999999</v>
      </c>
      <c r="H513" s="208">
        <v>29208318.960000001</v>
      </c>
      <c r="I513" s="208">
        <v>33584251.460000001</v>
      </c>
      <c r="J513" s="208">
        <v>37639456.219999999</v>
      </c>
      <c r="K513" s="208">
        <v>42000124.840000004</v>
      </c>
      <c r="L513" s="208">
        <v>46268707.079999998</v>
      </c>
      <c r="M513" s="208">
        <v>50479293.799999997</v>
      </c>
      <c r="N513" s="208">
        <v>0</v>
      </c>
      <c r="O513" s="208">
        <v>4413240.99</v>
      </c>
      <c r="P513" s="208">
        <v>8267695.4100000001</v>
      </c>
      <c r="Q513" s="208">
        <v>12543369.77</v>
      </c>
      <c r="R513" s="208">
        <v>16775857.07</v>
      </c>
      <c r="S513" s="208">
        <v>21139674.98</v>
      </c>
      <c r="T513" s="208">
        <v>25170629.300000001</v>
      </c>
      <c r="U513" s="208">
        <v>29479902.379999999</v>
      </c>
      <c r="V513" s="208">
        <v>33707547.950000003</v>
      </c>
      <c r="W513" s="208">
        <v>37806188.039999999</v>
      </c>
      <c r="X513" s="208">
        <v>42153717.990000002</v>
      </c>
      <c r="Y513" s="208">
        <v>46354734.07</v>
      </c>
      <c r="Z513" s="208">
        <v>50747283.880000003</v>
      </c>
      <c r="AA513" s="178">
        <f t="shared" si="14"/>
        <v>50747283.880000003</v>
      </c>
    </row>
    <row r="514" spans="1:27" ht="15.75" thickBot="1" x14ac:dyDescent="0.3">
      <c r="A514" s="228" t="str">
        <f t="shared" si="15"/>
        <v>501001</v>
      </c>
      <c r="B514" s="241" t="s">
        <v>1949</v>
      </c>
      <c r="C514" s="188" t="s">
        <v>1950</v>
      </c>
      <c r="D514" s="210" t="s">
        <v>1875</v>
      </c>
      <c r="E514" s="209">
        <v>0</v>
      </c>
      <c r="F514" s="209">
        <v>0</v>
      </c>
      <c r="G514" s="209">
        <v>0</v>
      </c>
      <c r="H514" s="209">
        <v>0</v>
      </c>
      <c r="I514" s="209">
        <v>0</v>
      </c>
      <c r="J514" s="209">
        <v>0</v>
      </c>
      <c r="K514" s="209">
        <v>0</v>
      </c>
      <c r="L514" s="209">
        <v>0</v>
      </c>
      <c r="M514" s="209">
        <v>0</v>
      </c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>
        <v>0</v>
      </c>
      <c r="Y514" s="209">
        <v>0</v>
      </c>
      <c r="Z514" s="209">
        <v>0</v>
      </c>
      <c r="AA514" s="178">
        <f t="shared" si="14"/>
        <v>0</v>
      </c>
    </row>
    <row r="515" spans="1:27" ht="15.75" thickBot="1" x14ac:dyDescent="0.3">
      <c r="A515" s="228" t="str">
        <f t="shared" si="15"/>
        <v>501002</v>
      </c>
      <c r="B515" s="241" t="s">
        <v>1951</v>
      </c>
      <c r="C515" s="188" t="s">
        <v>1952</v>
      </c>
      <c r="D515" s="210" t="s">
        <v>1875</v>
      </c>
      <c r="E515" s="208">
        <v>0</v>
      </c>
      <c r="F515" s="208">
        <v>0</v>
      </c>
      <c r="G515" s="208">
        <v>0</v>
      </c>
      <c r="H515" s="208">
        <v>0</v>
      </c>
      <c r="I515" s="208">
        <v>0</v>
      </c>
      <c r="J515" s="208">
        <v>-1035</v>
      </c>
      <c r="K515" s="208">
        <v>-1035</v>
      </c>
      <c r="L515" s="208">
        <v>-1035</v>
      </c>
      <c r="M515" s="208">
        <v>-1215</v>
      </c>
      <c r="N515" s="208">
        <v>0</v>
      </c>
      <c r="O515" s="208">
        <v>-297</v>
      </c>
      <c r="P515" s="208">
        <v>-297</v>
      </c>
      <c r="Q515" s="208">
        <v>-894.15</v>
      </c>
      <c r="R515" s="208">
        <v>-894.15</v>
      </c>
      <c r="S515" s="208">
        <v>-1492.15</v>
      </c>
      <c r="T515" s="208">
        <v>-1492.15</v>
      </c>
      <c r="U515" s="208">
        <v>-1492.15</v>
      </c>
      <c r="V515" s="208">
        <v>-1492.15</v>
      </c>
      <c r="W515" s="208">
        <v>-1492.15</v>
      </c>
      <c r="X515" s="208">
        <v>-2686.45</v>
      </c>
      <c r="Y515" s="208">
        <v>-2686.45</v>
      </c>
      <c r="Z515" s="208">
        <v>-2686.45</v>
      </c>
      <c r="AA515" s="178">
        <f t="shared" si="14"/>
        <v>-2686.45</v>
      </c>
    </row>
    <row r="516" spans="1:27" ht="15.75" thickBot="1" x14ac:dyDescent="0.3">
      <c r="A516" s="228" t="str">
        <f t="shared" si="15"/>
        <v>501003</v>
      </c>
      <c r="B516" s="241" t="s">
        <v>1953</v>
      </c>
      <c r="C516" s="188" t="s">
        <v>1954</v>
      </c>
      <c r="D516" s="210" t="s">
        <v>1875</v>
      </c>
      <c r="E516" s="209">
        <v>4106495.42</v>
      </c>
      <c r="F516" s="209">
        <v>4470690.42</v>
      </c>
      <c r="G516" s="209">
        <v>3003854.04</v>
      </c>
      <c r="H516" s="209">
        <v>3176443.05</v>
      </c>
      <c r="I516" s="209">
        <v>1669677.2</v>
      </c>
      <c r="J516" s="209">
        <v>-1336159.82</v>
      </c>
      <c r="K516" s="209">
        <v>-2914357.16</v>
      </c>
      <c r="L516" s="209">
        <v>-2616014.98</v>
      </c>
      <c r="M516" s="209">
        <v>-6431207.1200000001</v>
      </c>
      <c r="N516" s="209">
        <v>0</v>
      </c>
      <c r="O516" s="209">
        <v>1996893.98</v>
      </c>
      <c r="P516" s="209">
        <v>3926243.17</v>
      </c>
      <c r="Q516" s="209">
        <v>6032499.4199999999</v>
      </c>
      <c r="R516" s="209">
        <v>7280642.3200000003</v>
      </c>
      <c r="S516" s="209">
        <v>7855791.8399999999</v>
      </c>
      <c r="T516" s="209">
        <v>7401261.6100000003</v>
      </c>
      <c r="U516" s="209">
        <v>7468622.2699999996</v>
      </c>
      <c r="V516" s="209">
        <v>7655316.25</v>
      </c>
      <c r="W516" s="209">
        <v>6645551.0800000001</v>
      </c>
      <c r="X516" s="209">
        <v>4546438.41</v>
      </c>
      <c r="Y516" s="209">
        <v>2242408.6</v>
      </c>
      <c r="Z516" s="209">
        <v>-2933051.99</v>
      </c>
      <c r="AA516" s="178">
        <f t="shared" si="14"/>
        <v>-2933051.99</v>
      </c>
    </row>
    <row r="517" spans="1:27" ht="15.75" thickBot="1" x14ac:dyDescent="0.3">
      <c r="A517" s="228" t="str">
        <f t="shared" si="15"/>
        <v>501005</v>
      </c>
      <c r="B517" s="241" t="s">
        <v>1955</v>
      </c>
      <c r="C517" s="188" t="s">
        <v>1956</v>
      </c>
      <c r="D517" s="210" t="s">
        <v>1875</v>
      </c>
      <c r="E517" s="208">
        <v>885424.94</v>
      </c>
      <c r="F517" s="208">
        <v>1106063.8700000001</v>
      </c>
      <c r="G517" s="208">
        <v>1326702.8899999999</v>
      </c>
      <c r="H517" s="208">
        <v>1547341.92</v>
      </c>
      <c r="I517" s="208">
        <v>1780031.31</v>
      </c>
      <c r="J517" s="208">
        <v>2012720.78</v>
      </c>
      <c r="K517" s="208">
        <v>2245410.17</v>
      </c>
      <c r="L517" s="208">
        <v>2478099.5499999998</v>
      </c>
      <c r="M517" s="208">
        <v>2710788.96</v>
      </c>
      <c r="N517" s="208">
        <v>0</v>
      </c>
      <c r="O517" s="208">
        <v>220638.93</v>
      </c>
      <c r="P517" s="208">
        <v>438203.31</v>
      </c>
      <c r="Q517" s="208">
        <v>647128.56999999995</v>
      </c>
      <c r="R517" s="208">
        <v>850007.61</v>
      </c>
      <c r="S517" s="208">
        <v>1053378.6399999999</v>
      </c>
      <c r="T517" s="208">
        <v>1256749.6499999999</v>
      </c>
      <c r="U517" s="208">
        <v>1460702.04</v>
      </c>
      <c r="V517" s="208">
        <v>1651284.06</v>
      </c>
      <c r="W517" s="208">
        <v>1841866.11</v>
      </c>
      <c r="X517" s="208">
        <v>2032448.13</v>
      </c>
      <c r="Y517" s="208">
        <v>2223030.13</v>
      </c>
      <c r="Z517" s="208">
        <v>2413612.15</v>
      </c>
      <c r="AA517" s="178">
        <f t="shared" si="14"/>
        <v>2413612.15</v>
      </c>
    </row>
    <row r="518" spans="1:27" ht="15.75" thickBot="1" x14ac:dyDescent="0.3">
      <c r="A518" s="228" t="str">
        <f t="shared" si="15"/>
        <v>501100</v>
      </c>
      <c r="B518" s="241" t="s">
        <v>1957</v>
      </c>
      <c r="C518" s="188" t="s">
        <v>1958</v>
      </c>
      <c r="D518" s="210" t="s">
        <v>1875</v>
      </c>
      <c r="E518" s="209">
        <v>251012.87</v>
      </c>
      <c r="F518" s="209">
        <v>331627.90999999997</v>
      </c>
      <c r="G518" s="209">
        <v>365690.98</v>
      </c>
      <c r="H518" s="209">
        <v>445405.98</v>
      </c>
      <c r="I518" s="209">
        <v>484983.48</v>
      </c>
      <c r="J518" s="209">
        <v>503832.08</v>
      </c>
      <c r="K518" s="209">
        <v>567446.22</v>
      </c>
      <c r="L518" s="209">
        <v>581139.97</v>
      </c>
      <c r="M518" s="209">
        <v>637117.31000000006</v>
      </c>
      <c r="N518" s="209">
        <v>0</v>
      </c>
      <c r="O518" s="209">
        <v>12092.77</v>
      </c>
      <c r="P518" s="209">
        <v>57295.62</v>
      </c>
      <c r="Q518" s="209">
        <v>103228.22</v>
      </c>
      <c r="R518" s="209">
        <v>204590.9</v>
      </c>
      <c r="S518" s="209">
        <v>243056.98</v>
      </c>
      <c r="T518" s="209">
        <v>293183.18</v>
      </c>
      <c r="U518" s="209">
        <v>309781.15000000002</v>
      </c>
      <c r="V518" s="209">
        <v>347978.96</v>
      </c>
      <c r="W518" s="209">
        <v>420597.79</v>
      </c>
      <c r="X518" s="209">
        <v>448565.99</v>
      </c>
      <c r="Y518" s="209">
        <v>520610.99</v>
      </c>
      <c r="Z518" s="209">
        <v>583202.06999999995</v>
      </c>
      <c r="AA518" s="178">
        <f t="shared" ref="AA518:AA581" si="16">Z518</f>
        <v>583202.06999999995</v>
      </c>
    </row>
    <row r="519" spans="1:27" ht="15.75" thickBot="1" x14ac:dyDescent="0.3">
      <c r="A519" s="228" t="str">
        <f t="shared" ref="A519:A582" si="17">RIGHT(C519,6)</f>
        <v>501200</v>
      </c>
      <c r="B519" s="241" t="s">
        <v>1959</v>
      </c>
      <c r="C519" s="188" t="s">
        <v>1960</v>
      </c>
      <c r="D519" s="210" t="s">
        <v>1875</v>
      </c>
      <c r="E519" s="208">
        <v>39658.080000000002</v>
      </c>
      <c r="F519" s="208">
        <v>44142.33</v>
      </c>
      <c r="G519" s="208">
        <v>54040.33</v>
      </c>
      <c r="H519" s="208">
        <v>57715.33</v>
      </c>
      <c r="I519" s="208">
        <v>61390.33</v>
      </c>
      <c r="J519" s="208">
        <v>67391.960000000006</v>
      </c>
      <c r="K519" s="208">
        <v>73310.69</v>
      </c>
      <c r="L519" s="208">
        <v>76460.69</v>
      </c>
      <c r="M519" s="208">
        <v>79610.69</v>
      </c>
      <c r="N519" s="208">
        <v>0</v>
      </c>
      <c r="O519" s="208">
        <v>3150</v>
      </c>
      <c r="P519" s="208">
        <v>3531.27</v>
      </c>
      <c r="Q519" s="208">
        <v>6681.27</v>
      </c>
      <c r="R519" s="208">
        <v>9831.27</v>
      </c>
      <c r="S519" s="208">
        <v>12981.27</v>
      </c>
      <c r="T519" s="208">
        <v>16131.27</v>
      </c>
      <c r="U519" s="208">
        <v>19281.27</v>
      </c>
      <c r="V519" s="208">
        <v>22431.27</v>
      </c>
      <c r="W519" s="208">
        <v>25581.27</v>
      </c>
      <c r="X519" s="208">
        <v>28731.27</v>
      </c>
      <c r="Y519" s="208">
        <v>31881.27</v>
      </c>
      <c r="Z519" s="208">
        <v>35031.269999999997</v>
      </c>
      <c r="AA519" s="178">
        <f t="shared" si="16"/>
        <v>35031.269999999997</v>
      </c>
    </row>
    <row r="520" spans="1:27" ht="15.75" thickBot="1" x14ac:dyDescent="0.3">
      <c r="A520" s="228" t="str">
        <f t="shared" si="17"/>
        <v>501300</v>
      </c>
      <c r="B520" s="241" t="s">
        <v>1961</v>
      </c>
      <c r="C520" s="188" t="s">
        <v>1962</v>
      </c>
      <c r="D520" s="210" t="s">
        <v>1875</v>
      </c>
      <c r="E520" s="209">
        <v>112813.39</v>
      </c>
      <c r="F520" s="209">
        <v>134581.97</v>
      </c>
      <c r="G520" s="209">
        <v>151960.21</v>
      </c>
      <c r="H520" s="209">
        <v>174352.09</v>
      </c>
      <c r="I520" s="209">
        <v>186933.86</v>
      </c>
      <c r="J520" s="209">
        <v>205168.34</v>
      </c>
      <c r="K520" s="209">
        <v>232947.4</v>
      </c>
      <c r="L520" s="209">
        <v>263446.33</v>
      </c>
      <c r="M520" s="209">
        <v>310184.09000000003</v>
      </c>
      <c r="N520" s="209">
        <v>0</v>
      </c>
      <c r="O520" s="209">
        <v>25338.38</v>
      </c>
      <c r="P520" s="209">
        <v>49936.67</v>
      </c>
      <c r="Q520" s="209">
        <v>74464.05</v>
      </c>
      <c r="R520" s="209">
        <v>95355.42</v>
      </c>
      <c r="S520" s="209">
        <v>111124.77</v>
      </c>
      <c r="T520" s="209">
        <v>132425.91</v>
      </c>
      <c r="U520" s="209">
        <v>145428.09</v>
      </c>
      <c r="V520" s="209">
        <v>159882.21</v>
      </c>
      <c r="W520" s="209">
        <v>175336.18</v>
      </c>
      <c r="X520" s="209">
        <v>202342.84</v>
      </c>
      <c r="Y520" s="209">
        <v>231846.04</v>
      </c>
      <c r="Z520" s="209">
        <v>277779.07</v>
      </c>
      <c r="AA520" s="178">
        <f t="shared" si="16"/>
        <v>277779.07</v>
      </c>
    </row>
    <row r="521" spans="1:27" ht="15.75" thickBot="1" x14ac:dyDescent="0.3">
      <c r="A521" s="228" t="str">
        <f t="shared" si="17"/>
        <v>501400</v>
      </c>
      <c r="B521" s="241" t="s">
        <v>1963</v>
      </c>
      <c r="C521" s="188" t="s">
        <v>1964</v>
      </c>
      <c r="D521" s="210" t="s">
        <v>1875</v>
      </c>
      <c r="E521" s="208">
        <v>3644738.44</v>
      </c>
      <c r="F521" s="208">
        <v>5760582.2199999997</v>
      </c>
      <c r="G521" s="208">
        <v>7113071.1500000004</v>
      </c>
      <c r="H521" s="208">
        <v>7851989.75</v>
      </c>
      <c r="I521" s="208">
        <v>8781162.9900000002</v>
      </c>
      <c r="J521" s="208">
        <v>9483032.6799999997</v>
      </c>
      <c r="K521" s="208">
        <v>10536422.32</v>
      </c>
      <c r="L521" s="208">
        <v>11415960.4</v>
      </c>
      <c r="M521" s="208">
        <v>12541003.130000001</v>
      </c>
      <c r="N521" s="208">
        <v>0</v>
      </c>
      <c r="O521" s="208">
        <v>751296.77</v>
      </c>
      <c r="P521" s="208">
        <v>2653124.14</v>
      </c>
      <c r="Q521" s="208">
        <v>3851419.25</v>
      </c>
      <c r="R521" s="208">
        <v>5205139.25</v>
      </c>
      <c r="S521" s="208">
        <v>7152055.0099999998</v>
      </c>
      <c r="T521" s="208">
        <v>8597630.8000000007</v>
      </c>
      <c r="U521" s="208">
        <v>9685108</v>
      </c>
      <c r="V521" s="208">
        <v>13077334.48</v>
      </c>
      <c r="W521" s="208">
        <v>14612164.48</v>
      </c>
      <c r="X521" s="208">
        <v>16021850.24</v>
      </c>
      <c r="Y521" s="208">
        <v>17651826.469999999</v>
      </c>
      <c r="Z521" s="208">
        <v>18507373.859999999</v>
      </c>
      <c r="AA521" s="178">
        <f t="shared" si="16"/>
        <v>18507373.859999999</v>
      </c>
    </row>
    <row r="522" spans="1:27" ht="15.75" thickBot="1" x14ac:dyDescent="0.3">
      <c r="A522" s="228" t="str">
        <f t="shared" si="17"/>
        <v>501401</v>
      </c>
      <c r="B522" s="241" t="s">
        <v>1965</v>
      </c>
      <c r="C522" s="188" t="s">
        <v>1966</v>
      </c>
      <c r="D522" s="210" t="s">
        <v>1875</v>
      </c>
      <c r="E522" s="209">
        <v>2894538.77</v>
      </c>
      <c r="F522" s="209">
        <v>3792060.04</v>
      </c>
      <c r="G522" s="209">
        <v>4594072.8499999996</v>
      </c>
      <c r="H522" s="209">
        <v>5399072.8899999997</v>
      </c>
      <c r="I522" s="209">
        <v>6174946.5499999998</v>
      </c>
      <c r="J522" s="209">
        <v>6846331.4800000004</v>
      </c>
      <c r="K522" s="209">
        <v>7834111.9900000002</v>
      </c>
      <c r="L522" s="209">
        <v>8544207.0099999998</v>
      </c>
      <c r="M522" s="209">
        <v>9326482.1300000008</v>
      </c>
      <c r="N522" s="209">
        <v>0</v>
      </c>
      <c r="O522" s="209">
        <v>771908.93</v>
      </c>
      <c r="P522" s="209">
        <v>1488742.48</v>
      </c>
      <c r="Q522" s="209">
        <v>2124268.5699999998</v>
      </c>
      <c r="R522" s="209">
        <v>3256235.04</v>
      </c>
      <c r="S522" s="209">
        <v>4106023.84</v>
      </c>
      <c r="T522" s="209">
        <v>4906616.4000000004</v>
      </c>
      <c r="U522" s="209">
        <v>5938461.5099999998</v>
      </c>
      <c r="V522" s="209">
        <v>6777590.6100000003</v>
      </c>
      <c r="W522" s="209">
        <v>7609343.2199999997</v>
      </c>
      <c r="X522" s="209">
        <v>8542635.3100000005</v>
      </c>
      <c r="Y522" s="209">
        <v>9327067.0500000007</v>
      </c>
      <c r="Z522" s="209">
        <v>10037971.09</v>
      </c>
      <c r="AA522" s="178">
        <f t="shared" si="16"/>
        <v>10037971.09</v>
      </c>
    </row>
    <row r="523" spans="1:27" ht="15.75" thickBot="1" x14ac:dyDescent="0.3">
      <c r="A523" s="228" t="str">
        <f t="shared" si="17"/>
        <v>501402</v>
      </c>
      <c r="B523" s="241" t="s">
        <v>1967</v>
      </c>
      <c r="C523" s="188" t="s">
        <v>1968</v>
      </c>
      <c r="D523" s="210" t="s">
        <v>1875</v>
      </c>
      <c r="E523" s="208">
        <v>843076.48</v>
      </c>
      <c r="F523" s="208">
        <v>1162961.76</v>
      </c>
      <c r="G523" s="208">
        <v>1816686.44</v>
      </c>
      <c r="H523" s="208">
        <v>2021366.67</v>
      </c>
      <c r="I523" s="208">
        <v>2280853.8199999998</v>
      </c>
      <c r="J523" s="208">
        <v>2781442.72</v>
      </c>
      <c r="K523" s="208">
        <v>2970194.77</v>
      </c>
      <c r="L523" s="208">
        <v>3204236.9</v>
      </c>
      <c r="M523" s="208">
        <v>3413671.26</v>
      </c>
      <c r="N523" s="208">
        <v>0</v>
      </c>
      <c r="O523" s="208">
        <v>145529.26</v>
      </c>
      <c r="P523" s="208">
        <v>364211.65</v>
      </c>
      <c r="Q523" s="208">
        <v>470351.22</v>
      </c>
      <c r="R523" s="208">
        <v>746226.91</v>
      </c>
      <c r="S523" s="208">
        <v>1072447.71</v>
      </c>
      <c r="T523" s="208">
        <v>1337365.06</v>
      </c>
      <c r="U523" s="208">
        <v>2232404.91</v>
      </c>
      <c r="V523" s="208">
        <v>2446898.69</v>
      </c>
      <c r="W523" s="208">
        <v>2768079.6</v>
      </c>
      <c r="X523" s="208">
        <v>3043120.14</v>
      </c>
      <c r="Y523" s="208">
        <v>3317097.89</v>
      </c>
      <c r="Z523" s="208">
        <v>3493501.96</v>
      </c>
      <c r="AA523" s="178">
        <f t="shared" si="16"/>
        <v>3493501.96</v>
      </c>
    </row>
    <row r="524" spans="1:27" ht="15.75" thickBot="1" x14ac:dyDescent="0.3">
      <c r="A524" s="228" t="str">
        <f t="shared" si="17"/>
        <v>501403</v>
      </c>
      <c r="B524" s="241" t="s">
        <v>1969</v>
      </c>
      <c r="C524" s="188" t="s">
        <v>1970</v>
      </c>
      <c r="D524" s="210" t="s">
        <v>1875</v>
      </c>
      <c r="E524" s="209">
        <v>17065.89</v>
      </c>
      <c r="F524" s="209">
        <v>26402.58</v>
      </c>
      <c r="G524" s="209">
        <v>31238.97</v>
      </c>
      <c r="H524" s="209">
        <v>35884.39</v>
      </c>
      <c r="I524" s="209">
        <v>42231.839999999997</v>
      </c>
      <c r="J524" s="209">
        <v>45855.1</v>
      </c>
      <c r="K524" s="209">
        <v>49835.38</v>
      </c>
      <c r="L524" s="209">
        <v>54717.06</v>
      </c>
      <c r="M524" s="209">
        <v>59775.01</v>
      </c>
      <c r="N524" s="209">
        <v>0</v>
      </c>
      <c r="O524" s="209">
        <v>4783.04</v>
      </c>
      <c r="P524" s="209">
        <v>11949.08</v>
      </c>
      <c r="Q524" s="209">
        <v>15509.28</v>
      </c>
      <c r="R524" s="209">
        <v>22308.880000000001</v>
      </c>
      <c r="S524" s="209">
        <v>27674.62</v>
      </c>
      <c r="T524" s="209">
        <v>31275.14</v>
      </c>
      <c r="U524" s="209">
        <v>37149.86</v>
      </c>
      <c r="V524" s="209">
        <v>41389.22</v>
      </c>
      <c r="W524" s="209">
        <v>45995.92</v>
      </c>
      <c r="X524" s="209">
        <v>53383.28</v>
      </c>
      <c r="Y524" s="209">
        <v>60864.1</v>
      </c>
      <c r="Z524" s="209">
        <v>65964.08</v>
      </c>
      <c r="AA524" s="178">
        <f t="shared" si="16"/>
        <v>65964.08</v>
      </c>
    </row>
    <row r="525" spans="1:27" ht="15.75" thickBot="1" x14ac:dyDescent="0.3">
      <c r="A525" s="228" t="str">
        <f t="shared" si="17"/>
        <v>501404</v>
      </c>
      <c r="B525" s="241" t="s">
        <v>1971</v>
      </c>
      <c r="C525" s="188" t="s">
        <v>1972</v>
      </c>
      <c r="D525" s="210" t="s">
        <v>1875</v>
      </c>
      <c r="E525" s="208">
        <v>-4834.8599999999997</v>
      </c>
      <c r="F525" s="208">
        <v>-4834.8599999999997</v>
      </c>
      <c r="G525" s="208">
        <v>-4834.8599999999997</v>
      </c>
      <c r="H525" s="208">
        <v>-4834.8599999999997</v>
      </c>
      <c r="I525" s="208">
        <v>-4834.8599999999997</v>
      </c>
      <c r="J525" s="208">
        <v>-4834.8599999999997</v>
      </c>
      <c r="K525" s="208">
        <v>-4834.8599999999997</v>
      </c>
      <c r="L525" s="208">
        <v>-4834.8599999999997</v>
      </c>
      <c r="M525" s="208">
        <v>-4834.8599999999997</v>
      </c>
      <c r="N525" s="208">
        <v>0</v>
      </c>
      <c r="O525" s="208">
        <v>0</v>
      </c>
      <c r="P525" s="208">
        <v>0</v>
      </c>
      <c r="Q525" s="208">
        <v>0</v>
      </c>
      <c r="R525" s="208">
        <v>502.68</v>
      </c>
      <c r="S525" s="208">
        <v>502.68</v>
      </c>
      <c r="T525" s="208">
        <v>592.67999999999995</v>
      </c>
      <c r="U525" s="208">
        <v>592.67999999999995</v>
      </c>
      <c r="V525" s="208">
        <v>657.94</v>
      </c>
      <c r="W525" s="208">
        <v>657.94</v>
      </c>
      <c r="X525" s="208">
        <v>657.94</v>
      </c>
      <c r="Y525" s="208">
        <v>657.94</v>
      </c>
      <c r="Z525" s="208">
        <v>657.94</v>
      </c>
      <c r="AA525" s="178">
        <f t="shared" si="16"/>
        <v>657.94</v>
      </c>
    </row>
    <row r="526" spans="1:27" ht="15.75" thickBot="1" x14ac:dyDescent="0.3">
      <c r="A526" s="228" t="str">
        <f t="shared" si="17"/>
        <v>501407</v>
      </c>
      <c r="B526" s="241" t="s">
        <v>3678</v>
      </c>
      <c r="C526" s="188" t="s">
        <v>3679</v>
      </c>
      <c r="D526" s="210" t="s">
        <v>1875</v>
      </c>
      <c r="E526" s="209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>
        <v>0</v>
      </c>
      <c r="P526" s="209">
        <v>0</v>
      </c>
      <c r="Q526" s="209">
        <v>0</v>
      </c>
      <c r="R526" s="209">
        <v>0</v>
      </c>
      <c r="S526" s="209">
        <v>0</v>
      </c>
      <c r="T526" s="209">
        <v>0</v>
      </c>
      <c r="U526" s="209">
        <v>311.72000000000003</v>
      </c>
      <c r="V526" s="209">
        <v>311.72000000000003</v>
      </c>
      <c r="W526" s="209">
        <v>311.72000000000003</v>
      </c>
      <c r="X526" s="209">
        <v>311.72000000000003</v>
      </c>
      <c r="Y526" s="209">
        <v>311.72000000000003</v>
      </c>
      <c r="Z526" s="209">
        <v>311.72000000000003</v>
      </c>
      <c r="AA526" s="178">
        <f t="shared" si="16"/>
        <v>311.72000000000003</v>
      </c>
    </row>
    <row r="527" spans="1:27" ht="15.75" thickBot="1" x14ac:dyDescent="0.3">
      <c r="A527" s="228" t="str">
        <f t="shared" si="17"/>
        <v>501409</v>
      </c>
      <c r="B527" s="241" t="s">
        <v>3797</v>
      </c>
      <c r="C527" s="188" t="s">
        <v>3798</v>
      </c>
      <c r="D527" s="192" t="s">
        <v>1875</v>
      </c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>
        <v>20113</v>
      </c>
      <c r="Y527" s="208">
        <v>20113</v>
      </c>
      <c r="Z527" s="208">
        <v>20113</v>
      </c>
      <c r="AA527" s="178">
        <f t="shared" si="16"/>
        <v>20113</v>
      </c>
    </row>
    <row r="528" spans="1:27" ht="15.75" thickBot="1" x14ac:dyDescent="0.3">
      <c r="A528" s="228" t="str">
        <f t="shared" si="17"/>
        <v>501411</v>
      </c>
      <c r="B528" s="241" t="s">
        <v>1973</v>
      </c>
      <c r="C528" s="188" t="s">
        <v>1974</v>
      </c>
      <c r="D528" s="210" t="s">
        <v>1875</v>
      </c>
      <c r="E528" s="208">
        <v>0</v>
      </c>
      <c r="F528" s="208">
        <v>0</v>
      </c>
      <c r="G528" s="208">
        <v>0</v>
      </c>
      <c r="H528" s="208">
        <v>0</v>
      </c>
      <c r="I528" s="208">
        <v>0</v>
      </c>
      <c r="J528" s="208">
        <v>0</v>
      </c>
      <c r="K528" s="208">
        <v>0</v>
      </c>
      <c r="L528" s="208">
        <v>0</v>
      </c>
      <c r="M528" s="208">
        <v>0</v>
      </c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178">
        <f t="shared" si="16"/>
        <v>0</v>
      </c>
    </row>
    <row r="529" spans="1:27" ht="15.75" thickBot="1" x14ac:dyDescent="0.3">
      <c r="A529" s="228" t="str">
        <f t="shared" si="17"/>
        <v>501412</v>
      </c>
      <c r="B529" s="241" t="s">
        <v>1975</v>
      </c>
      <c r="C529" s="188" t="s">
        <v>1976</v>
      </c>
      <c r="D529" s="210" t="s">
        <v>1875</v>
      </c>
      <c r="E529" s="209">
        <v>8993.67</v>
      </c>
      <c r="F529" s="209">
        <v>9201.83</v>
      </c>
      <c r="G529" s="209">
        <v>9201.83</v>
      </c>
      <c r="H529" s="209">
        <v>9201.83</v>
      </c>
      <c r="I529" s="209">
        <v>9201.83</v>
      </c>
      <c r="J529" s="209">
        <v>9201.83</v>
      </c>
      <c r="K529" s="209">
        <v>9201.83</v>
      </c>
      <c r="L529" s="209">
        <v>9201.83</v>
      </c>
      <c r="M529" s="209">
        <v>9201.83</v>
      </c>
      <c r="N529" s="209">
        <v>0</v>
      </c>
      <c r="O529" s="209">
        <v>45</v>
      </c>
      <c r="P529" s="209">
        <v>45</v>
      </c>
      <c r="Q529" s="209">
        <v>45</v>
      </c>
      <c r="R529" s="209">
        <v>45</v>
      </c>
      <c r="S529" s="209">
        <v>45</v>
      </c>
      <c r="T529" s="209">
        <v>45</v>
      </c>
      <c r="U529" s="209">
        <v>45</v>
      </c>
      <c r="V529" s="209">
        <v>45</v>
      </c>
      <c r="W529" s="209">
        <v>45</v>
      </c>
      <c r="X529" s="209">
        <v>11818</v>
      </c>
      <c r="Y529" s="209">
        <v>13344.65</v>
      </c>
      <c r="Z529" s="209">
        <v>13344.65</v>
      </c>
      <c r="AA529" s="178">
        <f t="shared" si="16"/>
        <v>13344.65</v>
      </c>
    </row>
    <row r="530" spans="1:27" ht="15.75" thickBot="1" x14ac:dyDescent="0.3">
      <c r="A530" s="228" t="str">
        <f t="shared" si="17"/>
        <v>501414</v>
      </c>
      <c r="B530" s="241" t="s">
        <v>1977</v>
      </c>
      <c r="C530" s="188" t="s">
        <v>1978</v>
      </c>
      <c r="D530" s="210" t="s">
        <v>1875</v>
      </c>
      <c r="E530" s="208">
        <v>32428.51</v>
      </c>
      <c r="F530" s="208">
        <v>35989.81</v>
      </c>
      <c r="G530" s="208">
        <v>50599.23</v>
      </c>
      <c r="H530" s="208">
        <v>63873.37</v>
      </c>
      <c r="I530" s="208">
        <v>68529.740000000005</v>
      </c>
      <c r="J530" s="208">
        <v>70273.17</v>
      </c>
      <c r="K530" s="208">
        <v>79929.42</v>
      </c>
      <c r="L530" s="208">
        <v>88164.2</v>
      </c>
      <c r="M530" s="208">
        <v>90714.78</v>
      </c>
      <c r="N530" s="208">
        <v>0</v>
      </c>
      <c r="O530" s="208">
        <v>71.52</v>
      </c>
      <c r="P530" s="208">
        <v>9662.49</v>
      </c>
      <c r="Q530" s="208">
        <v>12491.95</v>
      </c>
      <c r="R530" s="208">
        <v>15736.64</v>
      </c>
      <c r="S530" s="208">
        <v>18625.59</v>
      </c>
      <c r="T530" s="208">
        <v>30123.98</v>
      </c>
      <c r="U530" s="208">
        <v>36939.919999999998</v>
      </c>
      <c r="V530" s="208">
        <v>39315.68</v>
      </c>
      <c r="W530" s="208">
        <v>40056.32</v>
      </c>
      <c r="X530" s="208">
        <v>41728.910000000003</v>
      </c>
      <c r="Y530" s="208">
        <v>47193.11</v>
      </c>
      <c r="Z530" s="208">
        <v>59497.9</v>
      </c>
      <c r="AA530" s="178">
        <f t="shared" si="16"/>
        <v>59497.9</v>
      </c>
    </row>
    <row r="531" spans="1:27" ht="15.75" thickBot="1" x14ac:dyDescent="0.3">
      <c r="A531" s="228" t="str">
        <f t="shared" si="17"/>
        <v>501415</v>
      </c>
      <c r="B531" s="241" t="s">
        <v>1979</v>
      </c>
      <c r="C531" s="188" t="s">
        <v>1980</v>
      </c>
      <c r="D531" s="210" t="s">
        <v>1875</v>
      </c>
      <c r="E531" s="209">
        <v>1635.32</v>
      </c>
      <c r="F531" s="209">
        <v>2117.44</v>
      </c>
      <c r="G531" s="209">
        <v>5005.1899999999996</v>
      </c>
      <c r="H531" s="209">
        <v>5995.89</v>
      </c>
      <c r="I531" s="209">
        <v>10485.16</v>
      </c>
      <c r="J531" s="209">
        <v>12557.16</v>
      </c>
      <c r="K531" s="209">
        <v>68166.38</v>
      </c>
      <c r="L531" s="209">
        <v>65853.52</v>
      </c>
      <c r="M531" s="209">
        <v>70591.600000000006</v>
      </c>
      <c r="N531" s="209">
        <v>0</v>
      </c>
      <c r="O531" s="209">
        <v>-817.7</v>
      </c>
      <c r="P531" s="209">
        <v>4821.34</v>
      </c>
      <c r="Q531" s="209">
        <v>1555.61</v>
      </c>
      <c r="R531" s="209">
        <v>2409.41</v>
      </c>
      <c r="S531" s="209">
        <v>3504.41</v>
      </c>
      <c r="T531" s="209">
        <v>12128.16</v>
      </c>
      <c r="U531" s="209">
        <v>11758.54</v>
      </c>
      <c r="V531" s="209">
        <v>12333.14</v>
      </c>
      <c r="W531" s="209">
        <v>15680.64</v>
      </c>
      <c r="X531" s="209">
        <v>17048.77</v>
      </c>
      <c r="Y531" s="209">
        <v>17311.7</v>
      </c>
      <c r="Z531" s="209">
        <v>21032.89</v>
      </c>
      <c r="AA531" s="178">
        <f t="shared" si="16"/>
        <v>21032.89</v>
      </c>
    </row>
    <row r="532" spans="1:27" ht="15.75" thickBot="1" x14ac:dyDescent="0.3">
      <c r="A532" s="228" t="str">
        <f t="shared" si="17"/>
        <v>501416</v>
      </c>
      <c r="B532" s="241" t="s">
        <v>1981</v>
      </c>
      <c r="C532" s="188" t="s">
        <v>1982</v>
      </c>
      <c r="D532" s="210" t="s">
        <v>1875</v>
      </c>
      <c r="E532" s="208">
        <v>20162.88</v>
      </c>
      <c r="F532" s="208">
        <v>23977.57</v>
      </c>
      <c r="G532" s="208">
        <v>27578.57</v>
      </c>
      <c r="H532" s="208">
        <v>27923.57</v>
      </c>
      <c r="I532" s="208">
        <v>27923.57</v>
      </c>
      <c r="J532" s="208">
        <v>29102.14</v>
      </c>
      <c r="K532" s="208">
        <v>56340.51</v>
      </c>
      <c r="L532" s="208">
        <v>56340.51</v>
      </c>
      <c r="M532" s="208">
        <v>56340.51</v>
      </c>
      <c r="N532" s="208">
        <v>0</v>
      </c>
      <c r="O532" s="208">
        <v>31824.54</v>
      </c>
      <c r="P532" s="208">
        <v>31824.54</v>
      </c>
      <c r="Q532" s="208">
        <v>31824.54</v>
      </c>
      <c r="R532" s="208">
        <v>31824.54</v>
      </c>
      <c r="S532" s="208">
        <v>31824.54</v>
      </c>
      <c r="T532" s="208">
        <v>31824.54</v>
      </c>
      <c r="U532" s="208">
        <v>31824.54</v>
      </c>
      <c r="V532" s="208">
        <v>55646.86</v>
      </c>
      <c r="W532" s="208">
        <v>54240.54</v>
      </c>
      <c r="X532" s="208">
        <v>54240.54</v>
      </c>
      <c r="Y532" s="208">
        <v>54240.54</v>
      </c>
      <c r="Z532" s="208">
        <v>54240.54</v>
      </c>
      <c r="AA532" s="178">
        <f t="shared" si="16"/>
        <v>54240.54</v>
      </c>
    </row>
    <row r="533" spans="1:27" ht="15.75" thickBot="1" x14ac:dyDescent="0.3">
      <c r="A533" s="228" t="str">
        <f t="shared" si="17"/>
        <v>501435</v>
      </c>
      <c r="B533" s="241" t="s">
        <v>3680</v>
      </c>
      <c r="C533" s="188" t="s">
        <v>3681</v>
      </c>
      <c r="D533" s="210" t="s">
        <v>1875</v>
      </c>
      <c r="E533" s="209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>
        <v>0</v>
      </c>
      <c r="P533" s="209">
        <v>0</v>
      </c>
      <c r="Q533" s="209">
        <v>0</v>
      </c>
      <c r="R533" s="209">
        <v>0</v>
      </c>
      <c r="S533" s="209">
        <v>0</v>
      </c>
      <c r="T533" s="209">
        <v>0</v>
      </c>
      <c r="U533" s="209">
        <v>94024.9</v>
      </c>
      <c r="V533" s="209">
        <v>263547.48</v>
      </c>
      <c r="W533" s="209">
        <v>288171.52000000002</v>
      </c>
      <c r="X533" s="209">
        <v>305088.69</v>
      </c>
      <c r="Y533" s="209">
        <v>336652.48</v>
      </c>
      <c r="Z533" s="209">
        <v>353844.62</v>
      </c>
      <c r="AA533" s="178">
        <f t="shared" si="16"/>
        <v>353844.62</v>
      </c>
    </row>
    <row r="534" spans="1:27" ht="15.75" thickBot="1" x14ac:dyDescent="0.3">
      <c r="A534" s="228" t="str">
        <f t="shared" si="17"/>
        <v>501440</v>
      </c>
      <c r="B534" s="241" t="s">
        <v>3511</v>
      </c>
      <c r="C534" s="188" t="s">
        <v>3512</v>
      </c>
      <c r="D534" s="210" t="s">
        <v>1875</v>
      </c>
      <c r="E534" s="208"/>
      <c r="F534" s="208"/>
      <c r="G534" s="208"/>
      <c r="H534" s="208"/>
      <c r="I534" s="208"/>
      <c r="J534" s="208"/>
      <c r="K534" s="208"/>
      <c r="L534" s="208"/>
      <c r="M534" s="208"/>
      <c r="N534" s="208">
        <v>0</v>
      </c>
      <c r="O534" s="208">
        <v>0</v>
      </c>
      <c r="P534" s="208">
        <v>0</v>
      </c>
      <c r="Q534" s="208">
        <v>0</v>
      </c>
      <c r="R534" s="208">
        <v>0</v>
      </c>
      <c r="S534" s="208">
        <v>900</v>
      </c>
      <c r="T534" s="208">
        <v>900</v>
      </c>
      <c r="U534" s="208">
        <v>900</v>
      </c>
      <c r="V534" s="208">
        <v>900</v>
      </c>
      <c r="W534" s="208">
        <v>900</v>
      </c>
      <c r="X534" s="208">
        <v>900</v>
      </c>
      <c r="Y534" s="208">
        <v>900</v>
      </c>
      <c r="Z534" s="208">
        <v>900</v>
      </c>
      <c r="AA534" s="178">
        <f t="shared" si="16"/>
        <v>900</v>
      </c>
    </row>
    <row r="535" spans="1:27" ht="15.75" thickBot="1" x14ac:dyDescent="0.3">
      <c r="A535" s="228" t="str">
        <f t="shared" si="17"/>
        <v>501450</v>
      </c>
      <c r="B535" s="241" t="s">
        <v>1983</v>
      </c>
      <c r="C535" s="188" t="s">
        <v>1984</v>
      </c>
      <c r="D535" s="210" t="s">
        <v>1875</v>
      </c>
      <c r="E535" s="208">
        <v>45.49</v>
      </c>
      <c r="F535" s="208">
        <v>45.49</v>
      </c>
      <c r="G535" s="208">
        <v>45.49</v>
      </c>
      <c r="H535" s="208">
        <v>45.49</v>
      </c>
      <c r="I535" s="208">
        <v>45.49</v>
      </c>
      <c r="J535" s="208">
        <v>45.49</v>
      </c>
      <c r="K535" s="208">
        <v>45.49</v>
      </c>
      <c r="L535" s="208">
        <v>45.49</v>
      </c>
      <c r="M535" s="208">
        <v>45.49</v>
      </c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178">
        <f t="shared" si="16"/>
        <v>0</v>
      </c>
    </row>
    <row r="536" spans="1:27" ht="15.75" thickBot="1" x14ac:dyDescent="0.3">
      <c r="A536" s="228" t="str">
        <f t="shared" si="17"/>
        <v>501459</v>
      </c>
      <c r="B536" s="241" t="s">
        <v>1985</v>
      </c>
      <c r="C536" s="188" t="s">
        <v>1986</v>
      </c>
      <c r="D536" s="210" t="s">
        <v>1875</v>
      </c>
      <c r="E536" s="209">
        <v>380484.21</v>
      </c>
      <c r="F536" s="209">
        <v>521338.18</v>
      </c>
      <c r="G536" s="209">
        <v>590683.98</v>
      </c>
      <c r="H536" s="209">
        <v>648654.92000000004</v>
      </c>
      <c r="I536" s="209">
        <v>726299.18</v>
      </c>
      <c r="J536" s="209">
        <v>772982.66</v>
      </c>
      <c r="K536" s="209">
        <v>898282.36</v>
      </c>
      <c r="L536" s="209">
        <v>993101.17</v>
      </c>
      <c r="M536" s="209">
        <v>1062008.42</v>
      </c>
      <c r="N536" s="209">
        <v>0</v>
      </c>
      <c r="O536" s="209">
        <v>60880.46</v>
      </c>
      <c r="P536" s="209">
        <v>124892.03</v>
      </c>
      <c r="Q536" s="209">
        <v>196966.62</v>
      </c>
      <c r="R536" s="209">
        <v>304616.25</v>
      </c>
      <c r="S536" s="209">
        <v>468802.15</v>
      </c>
      <c r="T536" s="209">
        <v>594742.84</v>
      </c>
      <c r="U536" s="209">
        <v>766267.89</v>
      </c>
      <c r="V536" s="209">
        <v>814531.66</v>
      </c>
      <c r="W536" s="209">
        <v>890430.28</v>
      </c>
      <c r="X536" s="209">
        <v>924282.07</v>
      </c>
      <c r="Y536" s="209">
        <v>1021677.64</v>
      </c>
      <c r="Z536" s="209">
        <v>1118425.6399999999</v>
      </c>
      <c r="AA536" s="178">
        <f t="shared" si="16"/>
        <v>1118425.6399999999</v>
      </c>
    </row>
    <row r="537" spans="1:27" ht="15.75" thickBot="1" x14ac:dyDescent="0.3">
      <c r="A537" s="228" t="str">
        <f t="shared" si="17"/>
        <v>501470</v>
      </c>
      <c r="B537" s="241" t="s">
        <v>1987</v>
      </c>
      <c r="C537" s="188" t="s">
        <v>1988</v>
      </c>
      <c r="D537" s="210" t="s">
        <v>1875</v>
      </c>
      <c r="E537" s="208">
        <v>14128.06</v>
      </c>
      <c r="F537" s="208">
        <v>13908.86</v>
      </c>
      <c r="G537" s="208">
        <v>17115.87</v>
      </c>
      <c r="H537" s="208">
        <v>18184.990000000002</v>
      </c>
      <c r="I537" s="208">
        <v>21662.880000000001</v>
      </c>
      <c r="J537" s="208">
        <v>23037.88</v>
      </c>
      <c r="K537" s="208">
        <v>24446.55</v>
      </c>
      <c r="L537" s="208">
        <v>24234.78</v>
      </c>
      <c r="M537" s="208">
        <v>24234.78</v>
      </c>
      <c r="N537" s="208">
        <v>0</v>
      </c>
      <c r="O537" s="208">
        <v>1433.94</v>
      </c>
      <c r="P537" s="208">
        <v>3520.37</v>
      </c>
      <c r="Q537" s="208">
        <v>2540.71</v>
      </c>
      <c r="R537" s="208">
        <v>2840.71</v>
      </c>
      <c r="S537" s="208">
        <v>3515.35</v>
      </c>
      <c r="T537" s="208">
        <v>8581.51</v>
      </c>
      <c r="U537" s="208">
        <v>14368.26</v>
      </c>
      <c r="V537" s="208">
        <v>14923.14</v>
      </c>
      <c r="W537" s="208">
        <v>15835.14</v>
      </c>
      <c r="X537" s="208">
        <v>18559.509999999998</v>
      </c>
      <c r="Y537" s="208">
        <v>18559.509999999998</v>
      </c>
      <c r="Z537" s="208">
        <v>18559.509999999998</v>
      </c>
      <c r="AA537" s="178">
        <f t="shared" si="16"/>
        <v>18559.509999999998</v>
      </c>
    </row>
    <row r="538" spans="1:27" ht="15.75" thickBot="1" x14ac:dyDescent="0.3">
      <c r="A538" s="228" t="str">
        <f t="shared" si="17"/>
        <v>501500</v>
      </c>
      <c r="B538" s="241" t="s">
        <v>1989</v>
      </c>
      <c r="C538" s="188" t="s">
        <v>1990</v>
      </c>
      <c r="D538" s="210" t="s">
        <v>1875</v>
      </c>
      <c r="E538" s="209">
        <v>80907.16</v>
      </c>
      <c r="F538" s="209">
        <v>103952.86</v>
      </c>
      <c r="G538" s="209">
        <v>133470.95000000001</v>
      </c>
      <c r="H538" s="209">
        <v>157980.84</v>
      </c>
      <c r="I538" s="209">
        <v>179500.45</v>
      </c>
      <c r="J538" s="209">
        <v>198384.63</v>
      </c>
      <c r="K538" s="209">
        <v>226281.28</v>
      </c>
      <c r="L538" s="209">
        <v>251603.41</v>
      </c>
      <c r="M538" s="209">
        <v>285440.19</v>
      </c>
      <c r="N538" s="209">
        <v>0</v>
      </c>
      <c r="O538" s="209">
        <v>18585.34</v>
      </c>
      <c r="P538" s="209">
        <v>35627.910000000003</v>
      </c>
      <c r="Q538" s="209">
        <v>60079.91</v>
      </c>
      <c r="R538" s="209">
        <v>84528.02</v>
      </c>
      <c r="S538" s="209">
        <v>108895.09</v>
      </c>
      <c r="T538" s="209">
        <v>133745.01</v>
      </c>
      <c r="U538" s="209">
        <v>154930.10999999999</v>
      </c>
      <c r="V538" s="209">
        <v>179001.73</v>
      </c>
      <c r="W538" s="209">
        <v>201113.27</v>
      </c>
      <c r="X538" s="209">
        <v>228105.39</v>
      </c>
      <c r="Y538" s="209">
        <v>248591.05</v>
      </c>
      <c r="Z538" s="209">
        <v>284498.57</v>
      </c>
      <c r="AA538" s="178">
        <f t="shared" si="16"/>
        <v>284498.57</v>
      </c>
    </row>
    <row r="539" spans="1:27" ht="15.75" thickBot="1" x14ac:dyDescent="0.3">
      <c r="A539" s="228" t="str">
        <f t="shared" si="17"/>
        <v>501600</v>
      </c>
      <c r="B539" s="241" t="s">
        <v>1991</v>
      </c>
      <c r="C539" s="188" t="s">
        <v>1992</v>
      </c>
      <c r="D539" s="210" t="s">
        <v>1875</v>
      </c>
      <c r="E539" s="208">
        <v>48926.79</v>
      </c>
      <c r="F539" s="208">
        <v>62815.81</v>
      </c>
      <c r="G539" s="208">
        <v>76591.14</v>
      </c>
      <c r="H539" s="208">
        <v>89989</v>
      </c>
      <c r="I539" s="208">
        <v>103269.16</v>
      </c>
      <c r="J539" s="208">
        <v>117767.69</v>
      </c>
      <c r="K539" s="208">
        <v>134416.38</v>
      </c>
      <c r="L539" s="208">
        <v>147921.96</v>
      </c>
      <c r="M539" s="208">
        <v>162298.18</v>
      </c>
      <c r="N539" s="208">
        <v>0</v>
      </c>
      <c r="O539" s="208">
        <v>12674.79</v>
      </c>
      <c r="P539" s="208">
        <v>26707.5</v>
      </c>
      <c r="Q539" s="208">
        <v>40354.629999999997</v>
      </c>
      <c r="R539" s="208">
        <v>54777.52</v>
      </c>
      <c r="S539" s="208">
        <v>68858.600000000006</v>
      </c>
      <c r="T539" s="208">
        <v>82089.53</v>
      </c>
      <c r="U539" s="208">
        <v>96541.01</v>
      </c>
      <c r="V539" s="208">
        <v>110641.88</v>
      </c>
      <c r="W539" s="208">
        <v>127564.11</v>
      </c>
      <c r="X539" s="208">
        <v>144344.89000000001</v>
      </c>
      <c r="Y539" s="208">
        <v>161293.01</v>
      </c>
      <c r="Z539" s="208">
        <v>178436.61</v>
      </c>
      <c r="AA539" s="178">
        <f t="shared" si="16"/>
        <v>178436.61</v>
      </c>
    </row>
    <row r="540" spans="1:27" ht="15.75" thickBot="1" x14ac:dyDescent="0.3">
      <c r="A540" s="228" t="str">
        <f t="shared" si="17"/>
        <v>501700</v>
      </c>
      <c r="B540" s="241" t="s">
        <v>1993</v>
      </c>
      <c r="C540" s="188" t="s">
        <v>1994</v>
      </c>
      <c r="D540" s="210" t="s">
        <v>1875</v>
      </c>
      <c r="E540" s="209">
        <v>1309751.58</v>
      </c>
      <c r="F540" s="209">
        <v>1683281.85</v>
      </c>
      <c r="G540" s="209">
        <v>1925542.43</v>
      </c>
      <c r="H540" s="209">
        <v>2336122.4900000002</v>
      </c>
      <c r="I540" s="209">
        <v>2676298.65</v>
      </c>
      <c r="J540" s="209">
        <v>2948008.04</v>
      </c>
      <c r="K540" s="209">
        <v>3323568.02</v>
      </c>
      <c r="L540" s="209">
        <v>3658519.46</v>
      </c>
      <c r="M540" s="209">
        <v>6195618.9500000002</v>
      </c>
      <c r="N540" s="209">
        <v>0</v>
      </c>
      <c r="O540" s="209">
        <v>314751.28000000003</v>
      </c>
      <c r="P540" s="209">
        <v>615557.66</v>
      </c>
      <c r="Q540" s="209">
        <v>954025.78</v>
      </c>
      <c r="R540" s="209">
        <v>1275815.3999999999</v>
      </c>
      <c r="S540" s="209">
        <v>1611747.31</v>
      </c>
      <c r="T540" s="209">
        <v>1826318.98</v>
      </c>
      <c r="U540" s="209">
        <v>2124327.6</v>
      </c>
      <c r="V540" s="209">
        <v>2396159.7799999998</v>
      </c>
      <c r="W540" s="209">
        <v>2649615.23</v>
      </c>
      <c r="X540" s="209">
        <v>2976712.83</v>
      </c>
      <c r="Y540" s="209">
        <v>3253661.69</v>
      </c>
      <c r="Z540" s="209">
        <v>5905381.5599999996</v>
      </c>
      <c r="AA540" s="178">
        <f t="shared" si="16"/>
        <v>5905381.5599999996</v>
      </c>
    </row>
    <row r="541" spans="1:27" ht="15.75" thickBot="1" x14ac:dyDescent="0.3">
      <c r="A541" s="228" t="str">
        <f t="shared" si="17"/>
        <v>501800</v>
      </c>
      <c r="B541" s="241" t="s">
        <v>1995</v>
      </c>
      <c r="C541" s="188" t="s">
        <v>1996</v>
      </c>
      <c r="D541" s="210" t="s">
        <v>1875</v>
      </c>
      <c r="E541" s="208">
        <v>14977.9</v>
      </c>
      <c r="F541" s="208">
        <v>41304.129999999997</v>
      </c>
      <c r="G541" s="208">
        <v>55499.12</v>
      </c>
      <c r="H541" s="208">
        <v>55749.98</v>
      </c>
      <c r="I541" s="208">
        <v>55803.91</v>
      </c>
      <c r="J541" s="208">
        <v>56277.36</v>
      </c>
      <c r="K541" s="208">
        <v>77025.789999999994</v>
      </c>
      <c r="L541" s="208">
        <v>77567.34</v>
      </c>
      <c r="M541" s="208">
        <v>77682.42</v>
      </c>
      <c r="N541" s="208">
        <v>0</v>
      </c>
      <c r="O541" s="208">
        <v>566.39</v>
      </c>
      <c r="P541" s="208">
        <v>566.39</v>
      </c>
      <c r="Q541" s="208">
        <v>816.44</v>
      </c>
      <c r="R541" s="208">
        <v>896.43</v>
      </c>
      <c r="S541" s="208">
        <v>2797.25</v>
      </c>
      <c r="T541" s="208">
        <v>146514.89000000001</v>
      </c>
      <c r="U541" s="208">
        <v>148435.94</v>
      </c>
      <c r="V541" s="208">
        <v>285660.98</v>
      </c>
      <c r="W541" s="208">
        <v>371386.57</v>
      </c>
      <c r="X541" s="208">
        <v>379948.97</v>
      </c>
      <c r="Y541" s="208">
        <v>447889.97</v>
      </c>
      <c r="Z541" s="208">
        <v>451064.35</v>
      </c>
      <c r="AA541" s="178">
        <f t="shared" si="16"/>
        <v>451064.35</v>
      </c>
    </row>
    <row r="542" spans="1:27" ht="15.75" thickBot="1" x14ac:dyDescent="0.3">
      <c r="A542" s="228" t="str">
        <f t="shared" si="17"/>
        <v>501900</v>
      </c>
      <c r="B542" s="241" t="s">
        <v>1997</v>
      </c>
      <c r="C542" s="188" t="s">
        <v>1998</v>
      </c>
      <c r="D542" s="210" t="s">
        <v>1875</v>
      </c>
      <c r="E542" s="209">
        <v>1211074.8700000001</v>
      </c>
      <c r="F542" s="209">
        <v>1252196.1599999999</v>
      </c>
      <c r="G542" s="209">
        <v>1297789.19</v>
      </c>
      <c r="H542" s="209">
        <v>1462571.44</v>
      </c>
      <c r="I542" s="209">
        <v>1484357.11</v>
      </c>
      <c r="J542" s="209">
        <v>1506149.63</v>
      </c>
      <c r="K542" s="209">
        <v>1621110.7</v>
      </c>
      <c r="L542" s="209">
        <v>1693365.08</v>
      </c>
      <c r="M542" s="209">
        <v>1805334.05</v>
      </c>
      <c r="N542" s="209">
        <v>0</v>
      </c>
      <c r="O542" s="209">
        <v>666655.63</v>
      </c>
      <c r="P542" s="209">
        <v>710655.43</v>
      </c>
      <c r="Q542" s="209">
        <v>994457.09</v>
      </c>
      <c r="R542" s="209">
        <v>1113618.52</v>
      </c>
      <c r="S542" s="209">
        <v>1176131.17</v>
      </c>
      <c r="T542" s="209">
        <v>1221552.5900000001</v>
      </c>
      <c r="U542" s="209">
        <v>778917.99</v>
      </c>
      <c r="V542" s="209">
        <v>823578.86</v>
      </c>
      <c r="W542" s="209">
        <v>738244.02</v>
      </c>
      <c r="X542" s="209">
        <v>870897.29</v>
      </c>
      <c r="Y542" s="209">
        <v>975722.95</v>
      </c>
      <c r="Z542" s="209">
        <v>1167122.8</v>
      </c>
      <c r="AA542" s="178">
        <f t="shared" si="16"/>
        <v>1167122.8</v>
      </c>
    </row>
    <row r="543" spans="1:27" ht="15.75" thickBot="1" x14ac:dyDescent="0.3">
      <c r="A543" s="228" t="str">
        <f t="shared" si="17"/>
        <v>502000</v>
      </c>
      <c r="B543" s="241" t="s">
        <v>1999</v>
      </c>
      <c r="C543" s="188" t="s">
        <v>2000</v>
      </c>
      <c r="D543" s="210" t="s">
        <v>1875</v>
      </c>
      <c r="E543" s="208">
        <v>237601.14</v>
      </c>
      <c r="F543" s="208">
        <v>271895.07</v>
      </c>
      <c r="G543" s="208">
        <v>285551.46000000002</v>
      </c>
      <c r="H543" s="208">
        <v>381222.03</v>
      </c>
      <c r="I543" s="208">
        <v>464288.09</v>
      </c>
      <c r="J543" s="208">
        <v>507056.68</v>
      </c>
      <c r="K543" s="208">
        <v>563931</v>
      </c>
      <c r="L543" s="208">
        <v>619210.53</v>
      </c>
      <c r="M543" s="208">
        <v>645901.38</v>
      </c>
      <c r="N543" s="208">
        <v>0</v>
      </c>
      <c r="O543" s="208">
        <v>29362.97</v>
      </c>
      <c r="P543" s="208">
        <v>49402.18</v>
      </c>
      <c r="Q543" s="208">
        <v>91881.16</v>
      </c>
      <c r="R543" s="208">
        <v>132080.32000000001</v>
      </c>
      <c r="S543" s="208">
        <v>202886.71</v>
      </c>
      <c r="T543" s="208">
        <v>252240.08</v>
      </c>
      <c r="U543" s="208">
        <v>446320.87</v>
      </c>
      <c r="V543" s="208">
        <v>548303.73</v>
      </c>
      <c r="W543" s="208">
        <v>626358.23</v>
      </c>
      <c r="X543" s="208">
        <v>696381.11</v>
      </c>
      <c r="Y543" s="208">
        <v>801384.89</v>
      </c>
      <c r="Z543" s="208">
        <v>866799.72</v>
      </c>
      <c r="AA543" s="178">
        <f t="shared" si="16"/>
        <v>866799.72</v>
      </c>
    </row>
    <row r="544" spans="1:27" ht="15.75" thickBot="1" x14ac:dyDescent="0.3">
      <c r="A544" s="228" t="str">
        <f t="shared" si="17"/>
        <v>502100</v>
      </c>
      <c r="B544" s="241" t="s">
        <v>2001</v>
      </c>
      <c r="C544" s="188" t="s">
        <v>2002</v>
      </c>
      <c r="D544" s="210" t="s">
        <v>1875</v>
      </c>
      <c r="E544" s="209">
        <v>23182898.73</v>
      </c>
      <c r="F544" s="209">
        <v>26634357.780000001</v>
      </c>
      <c r="G544" s="209">
        <v>33189838.32</v>
      </c>
      <c r="H544" s="209">
        <v>42298116.850000001</v>
      </c>
      <c r="I544" s="209">
        <v>54212594.93</v>
      </c>
      <c r="J544" s="209">
        <v>66955368.079999998</v>
      </c>
      <c r="K544" s="209">
        <v>78908172.909999996</v>
      </c>
      <c r="L544" s="209">
        <v>84198868.219999999</v>
      </c>
      <c r="M544" s="209">
        <v>90313103.290000007</v>
      </c>
      <c r="N544" s="209">
        <v>0</v>
      </c>
      <c r="O544" s="209">
        <v>3974039.39</v>
      </c>
      <c r="P544" s="209">
        <v>19395975.649999999</v>
      </c>
      <c r="Q544" s="209">
        <v>25345076.890000001</v>
      </c>
      <c r="R544" s="209">
        <v>32441013.390000001</v>
      </c>
      <c r="S544" s="209">
        <v>42160308.609999999</v>
      </c>
      <c r="T544" s="209">
        <v>51125588.229999997</v>
      </c>
      <c r="U544" s="209">
        <v>61496410.289999999</v>
      </c>
      <c r="V544" s="209">
        <v>72822274.180000007</v>
      </c>
      <c r="W544" s="209">
        <v>84218980.930000007</v>
      </c>
      <c r="X544" s="209">
        <v>95347869.680000007</v>
      </c>
      <c r="Y544" s="209">
        <v>109996498.54000001</v>
      </c>
      <c r="Z544" s="209">
        <v>120340508.48999999</v>
      </c>
      <c r="AA544" s="178">
        <f t="shared" si="16"/>
        <v>120340508.48999999</v>
      </c>
    </row>
    <row r="545" spans="1:27" ht="15.75" thickBot="1" x14ac:dyDescent="0.3">
      <c r="A545" s="228" t="str">
        <f t="shared" si="17"/>
        <v>502102</v>
      </c>
      <c r="B545" s="241" t="s">
        <v>3799</v>
      </c>
      <c r="C545" s="188" t="s">
        <v>3800</v>
      </c>
      <c r="D545" s="192" t="s">
        <v>1875</v>
      </c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>
        <v>0</v>
      </c>
      <c r="Y545" s="208">
        <v>13313</v>
      </c>
      <c r="Z545" s="208">
        <v>13313</v>
      </c>
      <c r="AA545" s="178">
        <f t="shared" si="16"/>
        <v>13313</v>
      </c>
    </row>
    <row r="546" spans="1:27" ht="15.75" thickBot="1" x14ac:dyDescent="0.3">
      <c r="A546" s="228" t="str">
        <f t="shared" si="17"/>
        <v>502104</v>
      </c>
      <c r="B546" s="241" t="s">
        <v>2003</v>
      </c>
      <c r="C546" s="188" t="s">
        <v>2004</v>
      </c>
      <c r="D546" s="210" t="s">
        <v>1875</v>
      </c>
      <c r="E546" s="209">
        <v>0</v>
      </c>
      <c r="F546" s="209">
        <v>0</v>
      </c>
      <c r="G546" s="209">
        <v>0</v>
      </c>
      <c r="H546" s="209">
        <v>0</v>
      </c>
      <c r="I546" s="209">
        <v>0</v>
      </c>
      <c r="J546" s="209">
        <v>0</v>
      </c>
      <c r="K546" s="209">
        <v>-2010.62</v>
      </c>
      <c r="L546" s="209">
        <v>-2010.62</v>
      </c>
      <c r="M546" s="209">
        <v>-2010.62</v>
      </c>
      <c r="N546" s="209">
        <v>0</v>
      </c>
      <c r="O546" s="209">
        <v>0</v>
      </c>
      <c r="P546" s="209">
        <v>7300</v>
      </c>
      <c r="Q546" s="209">
        <v>0</v>
      </c>
      <c r="R546" s="209">
        <v>0</v>
      </c>
      <c r="S546" s="209">
        <v>0</v>
      </c>
      <c r="T546" s="209">
        <v>0</v>
      </c>
      <c r="U546" s="209">
        <v>0</v>
      </c>
      <c r="V546" s="209">
        <v>0</v>
      </c>
      <c r="W546" s="209">
        <v>0</v>
      </c>
      <c r="X546" s="209">
        <v>0</v>
      </c>
      <c r="Y546" s="209">
        <v>0</v>
      </c>
      <c r="Z546" s="209">
        <v>0</v>
      </c>
      <c r="AA546" s="178">
        <f t="shared" si="16"/>
        <v>0</v>
      </c>
    </row>
    <row r="547" spans="1:27" ht="15.75" thickBot="1" x14ac:dyDescent="0.3">
      <c r="A547" s="228" t="str">
        <f t="shared" si="17"/>
        <v>502105</v>
      </c>
      <c r="B547" s="241" t="s">
        <v>2005</v>
      </c>
      <c r="C547" s="188" t="s">
        <v>2006</v>
      </c>
      <c r="D547" s="210" t="s">
        <v>1875</v>
      </c>
      <c r="E547" s="208">
        <v>110795.31</v>
      </c>
      <c r="F547" s="208">
        <v>142587.91</v>
      </c>
      <c r="G547" s="208">
        <v>164259.28</v>
      </c>
      <c r="H547" s="208">
        <v>178774.23</v>
      </c>
      <c r="I547" s="208">
        <v>187241.84</v>
      </c>
      <c r="J547" s="208">
        <v>215004.57</v>
      </c>
      <c r="K547" s="208">
        <v>224809.58</v>
      </c>
      <c r="L547" s="208">
        <v>237808.29</v>
      </c>
      <c r="M547" s="208">
        <v>247710.29</v>
      </c>
      <c r="N547" s="208">
        <v>0</v>
      </c>
      <c r="O547" s="208">
        <v>24524.25</v>
      </c>
      <c r="P547" s="208">
        <v>32747</v>
      </c>
      <c r="Q547" s="208">
        <v>50747</v>
      </c>
      <c r="R547" s="208">
        <v>56784.75</v>
      </c>
      <c r="S547" s="208">
        <v>71359.850000000006</v>
      </c>
      <c r="T547" s="208">
        <v>112742.35</v>
      </c>
      <c r="U547" s="208">
        <v>134366.63</v>
      </c>
      <c r="V547" s="208">
        <v>131947.54999999999</v>
      </c>
      <c r="W547" s="208">
        <v>138447.54999999999</v>
      </c>
      <c r="X547" s="208">
        <v>145613.25</v>
      </c>
      <c r="Y547" s="208">
        <v>260378.76</v>
      </c>
      <c r="Z547" s="208">
        <v>302093.62</v>
      </c>
      <c r="AA547" s="178">
        <f t="shared" si="16"/>
        <v>302093.62</v>
      </c>
    </row>
    <row r="548" spans="1:27" ht="15.75" thickBot="1" x14ac:dyDescent="0.3">
      <c r="A548" s="228" t="str">
        <f t="shared" si="17"/>
        <v>502106</v>
      </c>
      <c r="B548" s="241" t="s">
        <v>2007</v>
      </c>
      <c r="C548" s="188" t="s">
        <v>2008</v>
      </c>
      <c r="D548" s="210" t="s">
        <v>1875</v>
      </c>
      <c r="E548" s="209">
        <v>-6388.37</v>
      </c>
      <c r="F548" s="209">
        <v>161.63</v>
      </c>
      <c r="G548" s="209">
        <v>7227.03</v>
      </c>
      <c r="H548" s="209">
        <v>6622.28</v>
      </c>
      <c r="I548" s="209">
        <v>9522.76</v>
      </c>
      <c r="J548" s="209">
        <v>42504.56</v>
      </c>
      <c r="K548" s="209">
        <v>42695.87</v>
      </c>
      <c r="L548" s="209">
        <v>45935.87</v>
      </c>
      <c r="M548" s="209">
        <v>50146.11</v>
      </c>
      <c r="N548" s="209">
        <v>0</v>
      </c>
      <c r="O548" s="209">
        <v>4113.1400000000003</v>
      </c>
      <c r="P548" s="209">
        <v>4113.1400000000003</v>
      </c>
      <c r="Q548" s="209">
        <v>4113.1400000000003</v>
      </c>
      <c r="R548" s="209">
        <v>113.14</v>
      </c>
      <c r="S548" s="209">
        <v>2863.14</v>
      </c>
      <c r="T548" s="209">
        <v>2863.14</v>
      </c>
      <c r="U548" s="209">
        <v>13118.34</v>
      </c>
      <c r="V548" s="209">
        <v>13118.34</v>
      </c>
      <c r="W548" s="209">
        <v>21388.59</v>
      </c>
      <c r="X548" s="209">
        <v>23531.33</v>
      </c>
      <c r="Y548" s="209">
        <v>33410.800000000003</v>
      </c>
      <c r="Z548" s="209">
        <v>53532.47</v>
      </c>
      <c r="AA548" s="178">
        <f t="shared" si="16"/>
        <v>53532.47</v>
      </c>
    </row>
    <row r="549" spans="1:27" ht="15.75" thickBot="1" x14ac:dyDescent="0.3">
      <c r="A549" s="228" t="str">
        <f t="shared" si="17"/>
        <v>502107</v>
      </c>
      <c r="B549" s="241" t="s">
        <v>2009</v>
      </c>
      <c r="C549" s="188" t="s">
        <v>2010</v>
      </c>
      <c r="D549" s="210" t="s">
        <v>1875</v>
      </c>
      <c r="E549" s="209">
        <v>0</v>
      </c>
      <c r="F549" s="209">
        <v>0</v>
      </c>
      <c r="G549" s="209">
        <v>0</v>
      </c>
      <c r="H549" s="209">
        <v>0</v>
      </c>
      <c r="I549" s="209">
        <v>134.47</v>
      </c>
      <c r="J549" s="209">
        <v>134.47</v>
      </c>
      <c r="K549" s="209">
        <v>134.47</v>
      </c>
      <c r="L549" s="209">
        <v>5894.47</v>
      </c>
      <c r="M549" s="209">
        <v>134.47</v>
      </c>
      <c r="N549" s="209"/>
      <c r="O549" s="209"/>
      <c r="P549" s="209"/>
      <c r="Q549" s="209"/>
      <c r="R549" s="209"/>
      <c r="S549" s="209"/>
      <c r="T549" s="209">
        <v>0</v>
      </c>
      <c r="U549" s="209">
        <v>0</v>
      </c>
      <c r="V549" s="209">
        <v>0</v>
      </c>
      <c r="W549" s="209">
        <v>0</v>
      </c>
      <c r="X549" s="209"/>
      <c r="Y549" s="209"/>
      <c r="Z549" s="209"/>
      <c r="AA549" s="178">
        <f t="shared" si="16"/>
        <v>0</v>
      </c>
    </row>
    <row r="550" spans="1:27" ht="15.75" thickBot="1" x14ac:dyDescent="0.3">
      <c r="A550" s="228" t="str">
        <f t="shared" si="17"/>
        <v>502108</v>
      </c>
      <c r="B550" s="241" t="s">
        <v>3513</v>
      </c>
      <c r="C550" s="188" t="s">
        <v>3514</v>
      </c>
      <c r="D550" s="210" t="s">
        <v>1875</v>
      </c>
      <c r="E550" s="208"/>
      <c r="F550" s="208"/>
      <c r="G550" s="208"/>
      <c r="H550" s="208"/>
      <c r="I550" s="208"/>
      <c r="J550" s="208"/>
      <c r="K550" s="208"/>
      <c r="L550" s="208"/>
      <c r="M550" s="208"/>
      <c r="N550" s="208">
        <v>0</v>
      </c>
      <c r="O550" s="208">
        <v>0</v>
      </c>
      <c r="P550" s="208">
        <v>0</v>
      </c>
      <c r="Q550" s="208">
        <v>0</v>
      </c>
      <c r="R550" s="208">
        <v>6852.05</v>
      </c>
      <c r="S550" s="208">
        <v>0</v>
      </c>
      <c r="T550" s="208"/>
      <c r="U550" s="208"/>
      <c r="V550" s="208"/>
      <c r="W550" s="208"/>
      <c r="X550" s="208">
        <v>0</v>
      </c>
      <c r="Y550" s="208">
        <v>51403.31</v>
      </c>
      <c r="Z550" s="208">
        <v>51403.31</v>
      </c>
      <c r="AA550" s="178">
        <f t="shared" si="16"/>
        <v>51403.31</v>
      </c>
    </row>
    <row r="551" spans="1:27" ht="15.75" thickBot="1" x14ac:dyDescent="0.3">
      <c r="A551" s="228" t="str">
        <f t="shared" si="17"/>
        <v>502111</v>
      </c>
      <c r="B551" s="241" t="s">
        <v>2011</v>
      </c>
      <c r="C551" s="188" t="s">
        <v>2012</v>
      </c>
      <c r="D551" s="210" t="s">
        <v>1875</v>
      </c>
      <c r="E551" s="209">
        <v>285889.83</v>
      </c>
      <c r="F551" s="209">
        <v>397655.56</v>
      </c>
      <c r="G551" s="209">
        <v>871037.19</v>
      </c>
      <c r="H551" s="209">
        <v>972836.35</v>
      </c>
      <c r="I551" s="209">
        <v>1122583.58</v>
      </c>
      <c r="J551" s="209">
        <v>1198841.78</v>
      </c>
      <c r="K551" s="209">
        <v>1241667.53</v>
      </c>
      <c r="L551" s="209">
        <v>1501156.45</v>
      </c>
      <c r="M551" s="209">
        <v>1613165.7</v>
      </c>
      <c r="N551" s="209">
        <v>0</v>
      </c>
      <c r="O551" s="209">
        <v>211213.73</v>
      </c>
      <c r="P551" s="209">
        <v>232615.23</v>
      </c>
      <c r="Q551" s="209">
        <v>244362.83</v>
      </c>
      <c r="R551" s="209">
        <v>787035.87</v>
      </c>
      <c r="S551" s="209">
        <v>1114960.32</v>
      </c>
      <c r="T551" s="209">
        <v>1291658.73</v>
      </c>
      <c r="U551" s="209">
        <v>1402741.31</v>
      </c>
      <c r="V551" s="209">
        <v>1451922.23</v>
      </c>
      <c r="W551" s="209">
        <v>1538585.34</v>
      </c>
      <c r="X551" s="209">
        <v>1674470.34</v>
      </c>
      <c r="Y551" s="209">
        <v>1741765.19</v>
      </c>
      <c r="Z551" s="209">
        <v>1938325.81</v>
      </c>
      <c r="AA551" s="178">
        <f t="shared" si="16"/>
        <v>1938325.81</v>
      </c>
    </row>
    <row r="552" spans="1:27" ht="15.75" thickBot="1" x14ac:dyDescent="0.3">
      <c r="A552" s="228" t="str">
        <f t="shared" si="17"/>
        <v>502112</v>
      </c>
      <c r="B552" s="241" t="s">
        <v>2013</v>
      </c>
      <c r="C552" s="188" t="s">
        <v>2014</v>
      </c>
      <c r="D552" s="210" t="s">
        <v>1875</v>
      </c>
      <c r="E552" s="209">
        <v>0</v>
      </c>
      <c r="F552" s="209">
        <v>0</v>
      </c>
      <c r="G552" s="209">
        <v>0</v>
      </c>
      <c r="H552" s="209">
        <v>0</v>
      </c>
      <c r="I552" s="209">
        <v>0</v>
      </c>
      <c r="J552" s="209">
        <v>0</v>
      </c>
      <c r="K552" s="209">
        <v>0</v>
      </c>
      <c r="L552" s="209">
        <v>0</v>
      </c>
      <c r="M552" s="209">
        <v>0</v>
      </c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  <c r="AA552" s="178">
        <f t="shared" si="16"/>
        <v>0</v>
      </c>
    </row>
    <row r="553" spans="1:27" ht="15.75" thickBot="1" x14ac:dyDescent="0.3">
      <c r="A553" s="228" t="str">
        <f t="shared" si="17"/>
        <v>502113</v>
      </c>
      <c r="B553" s="241" t="s">
        <v>2015</v>
      </c>
      <c r="C553" s="188" t="s">
        <v>2016</v>
      </c>
      <c r="D553" s="210" t="s">
        <v>1875</v>
      </c>
      <c r="E553" s="208">
        <v>5889</v>
      </c>
      <c r="F553" s="208">
        <v>12693.25</v>
      </c>
      <c r="G553" s="208">
        <v>13323.25</v>
      </c>
      <c r="H553" s="208">
        <v>16127.5</v>
      </c>
      <c r="I553" s="208">
        <v>16477.5</v>
      </c>
      <c r="J553" s="208">
        <v>23706.97</v>
      </c>
      <c r="K553" s="208">
        <v>24161.97</v>
      </c>
      <c r="L553" s="208">
        <v>24161.97</v>
      </c>
      <c r="M553" s="208">
        <v>27574.47</v>
      </c>
      <c r="N553" s="208">
        <v>0</v>
      </c>
      <c r="O553" s="208">
        <v>2746</v>
      </c>
      <c r="P553" s="208">
        <v>10111</v>
      </c>
      <c r="Q553" s="208">
        <v>20994.06</v>
      </c>
      <c r="R553" s="208">
        <v>25429.040000000001</v>
      </c>
      <c r="S553" s="208">
        <v>25429.040000000001</v>
      </c>
      <c r="T553" s="208">
        <v>25948.29</v>
      </c>
      <c r="U553" s="208">
        <v>39662.29</v>
      </c>
      <c r="V553" s="208">
        <v>39662.29</v>
      </c>
      <c r="W553" s="208">
        <v>40192.29</v>
      </c>
      <c r="X553" s="208">
        <v>46124.59</v>
      </c>
      <c r="Y553" s="208">
        <v>56429.59</v>
      </c>
      <c r="Z553" s="208">
        <v>59782.07</v>
      </c>
      <c r="AA553" s="178">
        <f t="shared" si="16"/>
        <v>59782.07</v>
      </c>
    </row>
    <row r="554" spans="1:27" ht="15.75" thickBot="1" x14ac:dyDescent="0.3">
      <c r="A554" s="228" t="str">
        <f t="shared" si="17"/>
        <v>502114</v>
      </c>
      <c r="B554" s="241" t="s">
        <v>2017</v>
      </c>
      <c r="C554" s="188" t="s">
        <v>2018</v>
      </c>
      <c r="D554" s="210" t="s">
        <v>1875</v>
      </c>
      <c r="E554" s="209">
        <v>31392.25</v>
      </c>
      <c r="F554" s="209">
        <v>28643.75</v>
      </c>
      <c r="G554" s="209">
        <v>34450</v>
      </c>
      <c r="H554" s="209">
        <v>34981.25</v>
      </c>
      <c r="I554" s="209">
        <v>35442.5</v>
      </c>
      <c r="J554" s="209">
        <v>45645</v>
      </c>
      <c r="K554" s="209">
        <v>49922.5</v>
      </c>
      <c r="L554" s="209">
        <v>49922.5</v>
      </c>
      <c r="M554" s="209">
        <v>49922.5</v>
      </c>
      <c r="N554" s="209">
        <v>0</v>
      </c>
      <c r="O554" s="209">
        <v>0</v>
      </c>
      <c r="P554" s="209">
        <v>-1505</v>
      </c>
      <c r="Q554" s="209">
        <v>-1505</v>
      </c>
      <c r="R554" s="209">
        <v>-1505</v>
      </c>
      <c r="S554" s="209">
        <v>-1505</v>
      </c>
      <c r="T554" s="209">
        <v>331.32</v>
      </c>
      <c r="U554" s="209">
        <v>5500.82</v>
      </c>
      <c r="V554" s="209">
        <v>7400.32</v>
      </c>
      <c r="W554" s="209">
        <v>8368.32</v>
      </c>
      <c r="X554" s="209">
        <v>11800.07</v>
      </c>
      <c r="Y554" s="209">
        <v>16396.07</v>
      </c>
      <c r="Z554" s="209">
        <v>17378.07</v>
      </c>
      <c r="AA554" s="178">
        <f t="shared" si="16"/>
        <v>17378.07</v>
      </c>
    </row>
    <row r="555" spans="1:27" ht="15.75" thickBot="1" x14ac:dyDescent="0.3">
      <c r="A555" s="228" t="str">
        <f t="shared" si="17"/>
        <v>502115</v>
      </c>
      <c r="B555" s="241" t="s">
        <v>2019</v>
      </c>
      <c r="C555" s="188" t="s">
        <v>2020</v>
      </c>
      <c r="D555" s="210" t="s">
        <v>1875</v>
      </c>
      <c r="E555" s="208">
        <v>210330.19</v>
      </c>
      <c r="F555" s="208">
        <v>290349.40999999997</v>
      </c>
      <c r="G555" s="208">
        <v>352892.41</v>
      </c>
      <c r="H555" s="208">
        <v>399128.76</v>
      </c>
      <c r="I555" s="208">
        <v>449424.41</v>
      </c>
      <c r="J555" s="208">
        <v>503759.12</v>
      </c>
      <c r="K555" s="208">
        <v>568677.9</v>
      </c>
      <c r="L555" s="208">
        <v>594470.9</v>
      </c>
      <c r="M555" s="208">
        <v>633606.65</v>
      </c>
      <c r="N555" s="208">
        <v>0</v>
      </c>
      <c r="O555" s="208">
        <v>43188.5</v>
      </c>
      <c r="P555" s="208">
        <v>29253.5</v>
      </c>
      <c r="Q555" s="208">
        <v>29253.5</v>
      </c>
      <c r="R555" s="208">
        <v>29253.5</v>
      </c>
      <c r="S555" s="208">
        <v>53155</v>
      </c>
      <c r="T555" s="208">
        <v>83695</v>
      </c>
      <c r="U555" s="208">
        <v>130467.5</v>
      </c>
      <c r="V555" s="208">
        <v>148938</v>
      </c>
      <c r="W555" s="208">
        <v>156141</v>
      </c>
      <c r="X555" s="208">
        <v>156141</v>
      </c>
      <c r="Y555" s="208">
        <v>177869</v>
      </c>
      <c r="Z555" s="208">
        <v>191744.5</v>
      </c>
      <c r="AA555" s="178">
        <f t="shared" si="16"/>
        <v>191744.5</v>
      </c>
    </row>
    <row r="556" spans="1:27" ht="15.75" thickBot="1" x14ac:dyDescent="0.3">
      <c r="A556" s="228" t="str">
        <f t="shared" si="17"/>
        <v>502116</v>
      </c>
      <c r="B556" s="241" t="s">
        <v>2021</v>
      </c>
      <c r="C556" s="188" t="s">
        <v>2022</v>
      </c>
      <c r="D556" s="210" t="s">
        <v>1875</v>
      </c>
      <c r="E556" s="209">
        <v>408115.43</v>
      </c>
      <c r="F556" s="209">
        <v>509878.26</v>
      </c>
      <c r="G556" s="209">
        <v>615328.31999999995</v>
      </c>
      <c r="H556" s="209">
        <v>675049.32</v>
      </c>
      <c r="I556" s="209">
        <v>743265.07</v>
      </c>
      <c r="J556" s="209">
        <v>786813.51</v>
      </c>
      <c r="K556" s="209">
        <v>828403.19</v>
      </c>
      <c r="L556" s="209">
        <v>901928.34</v>
      </c>
      <c r="M556" s="209">
        <v>936475.67</v>
      </c>
      <c r="N556" s="209">
        <v>0</v>
      </c>
      <c r="O556" s="209">
        <v>30278.25</v>
      </c>
      <c r="P556" s="209">
        <v>77651.75</v>
      </c>
      <c r="Q556" s="209">
        <v>138926.95000000001</v>
      </c>
      <c r="R556" s="209">
        <v>196541.75</v>
      </c>
      <c r="S556" s="209">
        <v>298929</v>
      </c>
      <c r="T556" s="209">
        <v>347221.39</v>
      </c>
      <c r="U556" s="209">
        <v>423086.39</v>
      </c>
      <c r="V556" s="209">
        <v>500807.39</v>
      </c>
      <c r="W556" s="209">
        <v>551968.64</v>
      </c>
      <c r="X556" s="209">
        <v>603063.14</v>
      </c>
      <c r="Y556" s="209">
        <v>672932.5</v>
      </c>
      <c r="Z556" s="209">
        <v>754789.97</v>
      </c>
      <c r="AA556" s="178">
        <f t="shared" si="16"/>
        <v>754789.97</v>
      </c>
    </row>
    <row r="557" spans="1:27" ht="15.75" thickBot="1" x14ac:dyDescent="0.3">
      <c r="A557" s="228" t="str">
        <f t="shared" si="17"/>
        <v>502118</v>
      </c>
      <c r="B557" s="241" t="s">
        <v>2023</v>
      </c>
      <c r="C557" s="188" t="s">
        <v>2024</v>
      </c>
      <c r="D557" s="210" t="s">
        <v>1875</v>
      </c>
      <c r="E557" s="208">
        <v>222232.5</v>
      </c>
      <c r="F557" s="208">
        <v>231221.5</v>
      </c>
      <c r="G557" s="208">
        <v>251207.05</v>
      </c>
      <c r="H557" s="208">
        <v>245930.85</v>
      </c>
      <c r="I557" s="208">
        <v>253573.6</v>
      </c>
      <c r="J557" s="208">
        <v>252863.06</v>
      </c>
      <c r="K557" s="208">
        <v>258372.68</v>
      </c>
      <c r="L557" s="208">
        <v>258372.68</v>
      </c>
      <c r="M557" s="208">
        <v>262372.68</v>
      </c>
      <c r="N557" s="208">
        <v>0</v>
      </c>
      <c r="O557" s="208">
        <v>1596.2</v>
      </c>
      <c r="P557" s="208">
        <v>1596.2</v>
      </c>
      <c r="Q557" s="208">
        <v>1596.2</v>
      </c>
      <c r="R557" s="208">
        <v>3269.5</v>
      </c>
      <c r="S557" s="208">
        <v>3269.5</v>
      </c>
      <c r="T557" s="208">
        <v>3269.5</v>
      </c>
      <c r="U557" s="208">
        <v>3269.5</v>
      </c>
      <c r="V557" s="208">
        <v>3269.5</v>
      </c>
      <c r="W557" s="208">
        <v>3269.5</v>
      </c>
      <c r="X557" s="208">
        <v>3269.5</v>
      </c>
      <c r="Y557" s="208">
        <v>3269.5</v>
      </c>
      <c r="Z557" s="208">
        <v>3269.5</v>
      </c>
      <c r="AA557" s="178">
        <f t="shared" si="16"/>
        <v>3269.5</v>
      </c>
    </row>
    <row r="558" spans="1:27" ht="15.75" thickBot="1" x14ac:dyDescent="0.3">
      <c r="A558" s="228" t="str">
        <f t="shared" si="17"/>
        <v>502121</v>
      </c>
      <c r="B558" s="241" t="s">
        <v>2025</v>
      </c>
      <c r="C558" s="188" t="s">
        <v>2026</v>
      </c>
      <c r="D558" s="210" t="s">
        <v>1875</v>
      </c>
      <c r="E558" s="208">
        <v>0</v>
      </c>
      <c r="F558" s="208">
        <v>0</v>
      </c>
      <c r="G558" s="208">
        <v>0</v>
      </c>
      <c r="H558" s="208">
        <v>0</v>
      </c>
      <c r="I558" s="208">
        <v>1085.1199999999999</v>
      </c>
      <c r="J558" s="208">
        <v>1085.1199999999999</v>
      </c>
      <c r="K558" s="208">
        <v>1085.1199999999999</v>
      </c>
      <c r="L558" s="208">
        <v>1085.1199999999999</v>
      </c>
      <c r="M558" s="208">
        <v>1085.1199999999999</v>
      </c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178">
        <f t="shared" si="16"/>
        <v>0</v>
      </c>
    </row>
    <row r="559" spans="1:27" ht="15.75" thickBot="1" x14ac:dyDescent="0.3">
      <c r="A559" s="228" t="str">
        <f t="shared" si="17"/>
        <v>502125</v>
      </c>
      <c r="B559" s="241" t="s">
        <v>2027</v>
      </c>
      <c r="C559" s="188" t="s">
        <v>2028</v>
      </c>
      <c r="D559" s="210" t="s">
        <v>1875</v>
      </c>
      <c r="E559" s="209">
        <v>1135545.82</v>
      </c>
      <c r="F559" s="209">
        <v>2662985.2400000002</v>
      </c>
      <c r="G559" s="209">
        <v>3202944.84</v>
      </c>
      <c r="H559" s="209">
        <v>3678107.79</v>
      </c>
      <c r="I559" s="209">
        <v>4319067.2</v>
      </c>
      <c r="J559" s="209">
        <v>4675506.42</v>
      </c>
      <c r="K559" s="209">
        <v>5181509.3899999997</v>
      </c>
      <c r="L559" s="209">
        <v>5603771.2300000004</v>
      </c>
      <c r="M559" s="209">
        <v>5979284.4800000004</v>
      </c>
      <c r="N559" s="209">
        <v>0</v>
      </c>
      <c r="O559" s="209">
        <v>692655.97</v>
      </c>
      <c r="P559" s="209">
        <v>1244043.1399999999</v>
      </c>
      <c r="Q559" s="209">
        <v>2311619.46</v>
      </c>
      <c r="R559" s="209">
        <v>2469210.5</v>
      </c>
      <c r="S559" s="209">
        <v>2997398.24</v>
      </c>
      <c r="T559" s="209">
        <v>3673553.65</v>
      </c>
      <c r="U559" s="209">
        <v>4484911.38</v>
      </c>
      <c r="V559" s="209">
        <v>4911962.0999999996</v>
      </c>
      <c r="W559" s="209">
        <v>5264930.25</v>
      </c>
      <c r="X559" s="209">
        <v>5774329.3600000003</v>
      </c>
      <c r="Y559" s="209">
        <v>6298993.6600000001</v>
      </c>
      <c r="Z559" s="209">
        <v>7142347.7599999998</v>
      </c>
      <c r="AA559" s="178">
        <f t="shared" si="16"/>
        <v>7142347.7599999998</v>
      </c>
    </row>
    <row r="560" spans="1:27" ht="15.75" thickBot="1" x14ac:dyDescent="0.3">
      <c r="A560" s="228" t="str">
        <f t="shared" si="17"/>
        <v>502126</v>
      </c>
      <c r="B560" s="241" t="s">
        <v>2029</v>
      </c>
      <c r="C560" s="188" t="s">
        <v>2030</v>
      </c>
      <c r="D560" s="210" t="s">
        <v>1875</v>
      </c>
      <c r="E560" s="209">
        <v>2575</v>
      </c>
      <c r="F560" s="209">
        <v>0</v>
      </c>
      <c r="G560" s="209">
        <v>4312.5</v>
      </c>
      <c r="H560" s="209">
        <v>5260.8</v>
      </c>
      <c r="I560" s="209">
        <v>-2575</v>
      </c>
      <c r="J560" s="209">
        <v>-2575</v>
      </c>
      <c r="K560" s="209">
        <v>-2575</v>
      </c>
      <c r="L560" s="209">
        <v>-2575</v>
      </c>
      <c r="M560" s="209">
        <v>-2575</v>
      </c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  <c r="AA560" s="178">
        <f t="shared" si="16"/>
        <v>0</v>
      </c>
    </row>
    <row r="561" spans="1:27" ht="15.75" thickBot="1" x14ac:dyDescent="0.3">
      <c r="A561" s="228" t="str">
        <f t="shared" si="17"/>
        <v>502127</v>
      </c>
      <c r="B561" s="241" t="s">
        <v>2031</v>
      </c>
      <c r="C561" s="188" t="s">
        <v>2032</v>
      </c>
      <c r="D561" s="210" t="s">
        <v>1875</v>
      </c>
      <c r="E561" s="208">
        <v>0</v>
      </c>
      <c r="F561" s="208">
        <v>0</v>
      </c>
      <c r="G561" s="208">
        <v>0</v>
      </c>
      <c r="H561" s="208">
        <v>35.5</v>
      </c>
      <c r="I561" s="208">
        <v>35.5</v>
      </c>
      <c r="J561" s="208">
        <v>1318.2</v>
      </c>
      <c r="K561" s="208">
        <v>1318.2</v>
      </c>
      <c r="L561" s="208">
        <v>1318.2</v>
      </c>
      <c r="M561" s="208">
        <v>1318.2</v>
      </c>
      <c r="N561" s="208"/>
      <c r="O561" s="208"/>
      <c r="P561" s="208"/>
      <c r="Q561" s="208"/>
      <c r="R561" s="208">
        <v>0</v>
      </c>
      <c r="S561" s="208">
        <v>0</v>
      </c>
      <c r="T561" s="208">
        <v>773.3</v>
      </c>
      <c r="U561" s="208">
        <v>773.3</v>
      </c>
      <c r="V561" s="208">
        <v>773.3</v>
      </c>
      <c r="W561" s="208">
        <v>1271.26</v>
      </c>
      <c r="X561" s="208">
        <v>2474.98</v>
      </c>
      <c r="Y561" s="208">
        <v>2500.66</v>
      </c>
      <c r="Z561" s="208">
        <v>2500.66</v>
      </c>
      <c r="AA561" s="178">
        <f t="shared" si="16"/>
        <v>2500.66</v>
      </c>
    </row>
    <row r="562" spans="1:27" ht="15.75" thickBot="1" x14ac:dyDescent="0.3">
      <c r="A562" s="228" t="str">
        <f t="shared" si="17"/>
        <v>502129</v>
      </c>
      <c r="B562" s="241" t="s">
        <v>2033</v>
      </c>
      <c r="C562" s="188" t="s">
        <v>2034</v>
      </c>
      <c r="D562" s="210" t="s">
        <v>1875</v>
      </c>
      <c r="E562" s="209">
        <v>428296.14</v>
      </c>
      <c r="F562" s="209">
        <v>489801.35</v>
      </c>
      <c r="G562" s="209">
        <v>546455.69999999995</v>
      </c>
      <c r="H562" s="209">
        <v>646758.85</v>
      </c>
      <c r="I562" s="209">
        <v>744623.25</v>
      </c>
      <c r="J562" s="209">
        <v>815826.62</v>
      </c>
      <c r="K562" s="209">
        <v>965800.78</v>
      </c>
      <c r="L562" s="209">
        <v>1039368.33</v>
      </c>
      <c r="M562" s="209">
        <v>1100666.02</v>
      </c>
      <c r="N562" s="209">
        <v>0</v>
      </c>
      <c r="O562" s="209">
        <v>52822.79</v>
      </c>
      <c r="P562" s="209">
        <v>63789.69</v>
      </c>
      <c r="Q562" s="209">
        <v>161350.44</v>
      </c>
      <c r="R562" s="209">
        <v>311689.19</v>
      </c>
      <c r="S562" s="209">
        <v>453472.94</v>
      </c>
      <c r="T562" s="209">
        <v>606145.93999999994</v>
      </c>
      <c r="U562" s="209">
        <v>750135.44</v>
      </c>
      <c r="V562" s="209">
        <v>845256.94</v>
      </c>
      <c r="W562" s="209">
        <v>942906.44</v>
      </c>
      <c r="X562" s="209">
        <v>1001631.44</v>
      </c>
      <c r="Y562" s="209">
        <v>1054721.69</v>
      </c>
      <c r="Z562" s="209">
        <v>1090787.19</v>
      </c>
      <c r="AA562" s="178">
        <f t="shared" si="16"/>
        <v>1090787.19</v>
      </c>
    </row>
    <row r="563" spans="1:27" ht="15.75" thickBot="1" x14ac:dyDescent="0.3">
      <c r="A563" s="228" t="str">
        <f t="shared" si="17"/>
        <v>502130</v>
      </c>
      <c r="B563" s="241" t="s">
        <v>3682</v>
      </c>
      <c r="C563" s="188" t="s">
        <v>3683</v>
      </c>
      <c r="D563" s="210" t="s">
        <v>1875</v>
      </c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>
        <v>0</v>
      </c>
      <c r="P563" s="208">
        <v>0</v>
      </c>
      <c r="Q563" s="208">
        <v>0</v>
      </c>
      <c r="R563" s="208">
        <v>0</v>
      </c>
      <c r="S563" s="208">
        <v>0</v>
      </c>
      <c r="T563" s="208">
        <v>0</v>
      </c>
      <c r="U563" s="208">
        <v>178170.54</v>
      </c>
      <c r="V563" s="208">
        <v>1055386.44</v>
      </c>
      <c r="W563" s="208">
        <v>1436583.92</v>
      </c>
      <c r="X563" s="208">
        <v>1669273.37</v>
      </c>
      <c r="Y563" s="208">
        <v>1919831.7</v>
      </c>
      <c r="Z563" s="208">
        <v>2004761.07</v>
      </c>
      <c r="AA563" s="178">
        <f t="shared" si="16"/>
        <v>2004761.07</v>
      </c>
    </row>
    <row r="564" spans="1:27" ht="15.75" thickBot="1" x14ac:dyDescent="0.3">
      <c r="A564" s="228" t="str">
        <f t="shared" si="17"/>
        <v>502134</v>
      </c>
      <c r="B564" s="241" t="s">
        <v>2035</v>
      </c>
      <c r="C564" s="188" t="s">
        <v>2036</v>
      </c>
      <c r="D564" s="210" t="s">
        <v>1875</v>
      </c>
      <c r="E564" s="209">
        <v>-4827.1499999999996</v>
      </c>
      <c r="F564" s="209">
        <v>-2150.39</v>
      </c>
      <c r="G564" s="209">
        <v>13251.34</v>
      </c>
      <c r="H564" s="209">
        <v>51686.76</v>
      </c>
      <c r="I564" s="209">
        <v>56230.22</v>
      </c>
      <c r="J564" s="209">
        <v>46667.22</v>
      </c>
      <c r="K564" s="209">
        <v>46667.22</v>
      </c>
      <c r="L564" s="209">
        <v>46667.22</v>
      </c>
      <c r="M564" s="209">
        <v>46667.22</v>
      </c>
      <c r="N564" s="209">
        <v>0</v>
      </c>
      <c r="O564" s="209">
        <v>1010.8</v>
      </c>
      <c r="P564" s="209">
        <v>1010.8</v>
      </c>
      <c r="Q564" s="209">
        <v>1010.8</v>
      </c>
      <c r="R564" s="209">
        <v>1010.8</v>
      </c>
      <c r="S564" s="209">
        <v>1010.8</v>
      </c>
      <c r="T564" s="209">
        <v>1010.8</v>
      </c>
      <c r="U564" s="209">
        <v>1010.8</v>
      </c>
      <c r="V564" s="209">
        <v>3240.8</v>
      </c>
      <c r="W564" s="209">
        <v>3240.8</v>
      </c>
      <c r="X564" s="209">
        <v>3240.8</v>
      </c>
      <c r="Y564" s="209">
        <v>3240.8</v>
      </c>
      <c r="Z564" s="209">
        <v>3240.8</v>
      </c>
      <c r="AA564" s="178">
        <f t="shared" si="16"/>
        <v>3240.8</v>
      </c>
    </row>
    <row r="565" spans="1:27" ht="15.75" thickBot="1" x14ac:dyDescent="0.3">
      <c r="A565" s="228" t="str">
        <f t="shared" si="17"/>
        <v>502140</v>
      </c>
      <c r="B565" s="241" t="s">
        <v>2037</v>
      </c>
      <c r="C565" s="188" t="s">
        <v>2038</v>
      </c>
      <c r="D565" s="210" t="s">
        <v>1875</v>
      </c>
      <c r="E565" s="208">
        <v>259.75</v>
      </c>
      <c r="F565" s="208">
        <v>516.25</v>
      </c>
      <c r="G565" s="208">
        <v>516.25</v>
      </c>
      <c r="H565" s="208">
        <v>691.75</v>
      </c>
      <c r="I565" s="208">
        <v>938.65</v>
      </c>
      <c r="J565" s="208">
        <v>938.65</v>
      </c>
      <c r="K565" s="208">
        <v>1089.25</v>
      </c>
      <c r="L565" s="208">
        <v>1089.25</v>
      </c>
      <c r="M565" s="208">
        <v>1790.25</v>
      </c>
      <c r="N565" s="208">
        <v>0</v>
      </c>
      <c r="O565" s="208">
        <v>730.25</v>
      </c>
      <c r="P565" s="208">
        <v>974.61</v>
      </c>
      <c r="Q565" s="208">
        <v>1221.3599999999999</v>
      </c>
      <c r="R565" s="208">
        <v>2087.61</v>
      </c>
      <c r="S565" s="208">
        <v>3484.61</v>
      </c>
      <c r="T565" s="208">
        <v>3844.25</v>
      </c>
      <c r="U565" s="208">
        <v>4747.75</v>
      </c>
      <c r="V565" s="208">
        <v>4922.75</v>
      </c>
      <c r="W565" s="208">
        <v>4922.75</v>
      </c>
      <c r="X565" s="208">
        <v>4922.75</v>
      </c>
      <c r="Y565" s="208">
        <v>4922.75</v>
      </c>
      <c r="Z565" s="208">
        <v>4922.75</v>
      </c>
      <c r="AA565" s="178">
        <f t="shared" si="16"/>
        <v>4922.75</v>
      </c>
    </row>
    <row r="566" spans="1:27" ht="15.75" thickBot="1" x14ac:dyDescent="0.3">
      <c r="A566" s="228" t="str">
        <f t="shared" si="17"/>
        <v>502150</v>
      </c>
      <c r="B566" s="241" t="s">
        <v>2039</v>
      </c>
      <c r="C566" s="188" t="s">
        <v>2040</v>
      </c>
      <c r="D566" s="210" t="s">
        <v>1875</v>
      </c>
      <c r="E566" s="208">
        <v>0</v>
      </c>
      <c r="F566" s="208">
        <v>0</v>
      </c>
      <c r="G566" s="208">
        <v>9700</v>
      </c>
      <c r="H566" s="208">
        <v>0</v>
      </c>
      <c r="I566" s="208">
        <v>0</v>
      </c>
      <c r="J566" s="208">
        <v>0</v>
      </c>
      <c r="K566" s="208">
        <v>0</v>
      </c>
      <c r="L566" s="208">
        <v>0</v>
      </c>
      <c r="M566" s="208">
        <v>0</v>
      </c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178">
        <f t="shared" si="16"/>
        <v>0</v>
      </c>
    </row>
    <row r="567" spans="1:27" ht="15.75" thickBot="1" x14ac:dyDescent="0.3">
      <c r="A567" s="228" t="str">
        <f t="shared" si="17"/>
        <v>502160</v>
      </c>
      <c r="B567" s="241" t="s">
        <v>2041</v>
      </c>
      <c r="C567" s="188" t="s">
        <v>2042</v>
      </c>
      <c r="D567" s="210" t="s">
        <v>1875</v>
      </c>
      <c r="E567" s="209">
        <v>270991.74</v>
      </c>
      <c r="F567" s="209">
        <v>334009.96000000002</v>
      </c>
      <c r="G567" s="209">
        <v>447657.36</v>
      </c>
      <c r="H567" s="209">
        <v>617178.56000000006</v>
      </c>
      <c r="I567" s="209">
        <v>812583.66</v>
      </c>
      <c r="J567" s="209">
        <v>1017346.09</v>
      </c>
      <c r="K567" s="209">
        <v>1016156.41</v>
      </c>
      <c r="L567" s="209">
        <v>1097782.6599999999</v>
      </c>
      <c r="M567" s="209">
        <v>1163182.5900000001</v>
      </c>
      <c r="N567" s="209">
        <v>0</v>
      </c>
      <c r="O567" s="209">
        <v>51674.04</v>
      </c>
      <c r="P567" s="209">
        <v>109622.75</v>
      </c>
      <c r="Q567" s="209">
        <v>225768.2</v>
      </c>
      <c r="R567" s="209">
        <v>401187.48</v>
      </c>
      <c r="S567" s="209">
        <v>654572.80000000005</v>
      </c>
      <c r="T567" s="209">
        <v>802130.36</v>
      </c>
      <c r="U567" s="209">
        <v>948275.89</v>
      </c>
      <c r="V567" s="209">
        <v>1079907.6399999999</v>
      </c>
      <c r="W567" s="209">
        <v>1232405.3</v>
      </c>
      <c r="X567" s="209">
        <v>1413295.74</v>
      </c>
      <c r="Y567" s="209">
        <v>1611443.72</v>
      </c>
      <c r="Z567" s="209">
        <v>1817820.79</v>
      </c>
      <c r="AA567" s="178">
        <f t="shared" si="16"/>
        <v>1817820.79</v>
      </c>
    </row>
    <row r="568" spans="1:27" ht="15.75" thickBot="1" x14ac:dyDescent="0.3">
      <c r="A568" s="228" t="str">
        <f t="shared" si="17"/>
        <v>502165</v>
      </c>
      <c r="B568" s="241" t="s">
        <v>2043</v>
      </c>
      <c r="C568" s="188" t="s">
        <v>2044</v>
      </c>
      <c r="D568" s="210" t="s">
        <v>1875</v>
      </c>
      <c r="E568" s="208">
        <v>406896.11</v>
      </c>
      <c r="F568" s="208">
        <v>414597.21</v>
      </c>
      <c r="G568" s="208">
        <v>438909.97</v>
      </c>
      <c r="H568" s="208">
        <v>446161.01</v>
      </c>
      <c r="I568" s="208">
        <v>464607.11</v>
      </c>
      <c r="J568" s="208">
        <v>485750.36</v>
      </c>
      <c r="K568" s="208">
        <v>639344.24</v>
      </c>
      <c r="L568" s="208">
        <v>794852.03</v>
      </c>
      <c r="M568" s="208">
        <v>897863.48</v>
      </c>
      <c r="N568" s="208">
        <v>0</v>
      </c>
      <c r="O568" s="208">
        <v>130065.18</v>
      </c>
      <c r="P568" s="208">
        <v>245458.89</v>
      </c>
      <c r="Q568" s="208">
        <v>352341.22</v>
      </c>
      <c r="R568" s="208">
        <v>483969.94</v>
      </c>
      <c r="S568" s="208">
        <v>719440.62</v>
      </c>
      <c r="T568" s="208">
        <v>887054.01</v>
      </c>
      <c r="U568" s="208">
        <v>1041292.7</v>
      </c>
      <c r="V568" s="208">
        <v>1181882.8</v>
      </c>
      <c r="W568" s="208">
        <v>1291889.6499999999</v>
      </c>
      <c r="X568" s="208">
        <v>1429056.74</v>
      </c>
      <c r="Y568" s="208">
        <v>1559925.75</v>
      </c>
      <c r="Z568" s="208">
        <v>1684391.82</v>
      </c>
      <c r="AA568" s="178">
        <f t="shared" si="16"/>
        <v>1684391.82</v>
      </c>
    </row>
    <row r="569" spans="1:27" ht="15.75" thickBot="1" x14ac:dyDescent="0.3">
      <c r="A569" s="228" t="str">
        <f t="shared" si="17"/>
        <v>502170</v>
      </c>
      <c r="B569" s="241" t="s">
        <v>2045</v>
      </c>
      <c r="C569" s="188" t="s">
        <v>2046</v>
      </c>
      <c r="D569" s="210" t="s">
        <v>1875</v>
      </c>
      <c r="E569" s="209">
        <v>1424734.74</v>
      </c>
      <c r="F569" s="209">
        <v>1908618.07</v>
      </c>
      <c r="G569" s="209">
        <v>2462858.16</v>
      </c>
      <c r="H569" s="209">
        <v>2959392.48</v>
      </c>
      <c r="I569" s="209">
        <v>3398049.92</v>
      </c>
      <c r="J569" s="209">
        <v>3580327.1</v>
      </c>
      <c r="K569" s="209">
        <v>3923557.35</v>
      </c>
      <c r="L569" s="209">
        <v>4469908.8</v>
      </c>
      <c r="M569" s="209">
        <v>4947491.67</v>
      </c>
      <c r="N569" s="209">
        <v>0</v>
      </c>
      <c r="O569" s="209">
        <v>108208.64</v>
      </c>
      <c r="P569" s="209">
        <v>467643.82</v>
      </c>
      <c r="Q569" s="209">
        <v>1061973.6200000001</v>
      </c>
      <c r="R569" s="209">
        <v>1590586.25</v>
      </c>
      <c r="S569" s="209">
        <v>2202749.16</v>
      </c>
      <c r="T569" s="209">
        <v>2788876.54</v>
      </c>
      <c r="U569" s="209">
        <v>2863610.69</v>
      </c>
      <c r="V569" s="209">
        <v>3512126.23</v>
      </c>
      <c r="W569" s="209">
        <v>4074974.34</v>
      </c>
      <c r="X569" s="209">
        <v>4522783.12</v>
      </c>
      <c r="Y569" s="209">
        <v>4904808.4000000004</v>
      </c>
      <c r="Z569" s="209">
        <v>5301042.97</v>
      </c>
      <c r="AA569" s="178">
        <f t="shared" si="16"/>
        <v>5301042.97</v>
      </c>
    </row>
    <row r="570" spans="1:27" ht="15.75" thickBot="1" x14ac:dyDescent="0.3">
      <c r="A570" s="228" t="str">
        <f t="shared" si="17"/>
        <v>502171</v>
      </c>
      <c r="B570" s="241" t="s">
        <v>2047</v>
      </c>
      <c r="C570" s="188" t="s">
        <v>2048</v>
      </c>
      <c r="D570" s="210" t="s">
        <v>1875</v>
      </c>
      <c r="E570" s="208">
        <v>44814.25</v>
      </c>
      <c r="F570" s="208">
        <v>58919.25</v>
      </c>
      <c r="G570" s="208">
        <v>61339.25</v>
      </c>
      <c r="H570" s="208">
        <v>74249.25</v>
      </c>
      <c r="I570" s="208">
        <v>85249.25</v>
      </c>
      <c r="J570" s="208">
        <v>85249.25</v>
      </c>
      <c r="K570" s="208">
        <v>84734.25</v>
      </c>
      <c r="L570" s="208">
        <v>102214.25</v>
      </c>
      <c r="M570" s="208">
        <v>121554.25</v>
      </c>
      <c r="N570" s="208">
        <v>0</v>
      </c>
      <c r="O570" s="208">
        <v>3060</v>
      </c>
      <c r="P570" s="208">
        <v>3060</v>
      </c>
      <c r="Q570" s="208">
        <v>25129.79</v>
      </c>
      <c r="R570" s="208">
        <v>27812.3</v>
      </c>
      <c r="S570" s="208">
        <v>30737.3</v>
      </c>
      <c r="T570" s="208">
        <v>32510.799999999999</v>
      </c>
      <c r="U570" s="208">
        <v>45762.3</v>
      </c>
      <c r="V570" s="208">
        <v>54632.800000000003</v>
      </c>
      <c r="W570" s="208">
        <v>54772.800000000003</v>
      </c>
      <c r="X570" s="208">
        <v>56035.05</v>
      </c>
      <c r="Y570" s="208">
        <v>56535.05</v>
      </c>
      <c r="Z570" s="208">
        <v>56535.05</v>
      </c>
      <c r="AA570" s="178">
        <f t="shared" si="16"/>
        <v>56535.05</v>
      </c>
    </row>
    <row r="571" spans="1:27" ht="15.75" thickBot="1" x14ac:dyDescent="0.3">
      <c r="A571" s="228" t="str">
        <f t="shared" si="17"/>
        <v>502180</v>
      </c>
      <c r="B571" s="241" t="s">
        <v>2049</v>
      </c>
      <c r="C571" s="188" t="s">
        <v>2050</v>
      </c>
      <c r="D571" s="210" t="s">
        <v>1875</v>
      </c>
      <c r="E571" s="209">
        <v>958147.26</v>
      </c>
      <c r="F571" s="209">
        <v>1355461.56</v>
      </c>
      <c r="G571" s="209">
        <v>1586919.2</v>
      </c>
      <c r="H571" s="209">
        <v>1871789.45</v>
      </c>
      <c r="I571" s="209">
        <v>2118002.37</v>
      </c>
      <c r="J571" s="209">
        <v>2436964.1</v>
      </c>
      <c r="K571" s="209">
        <v>2897537.48</v>
      </c>
      <c r="L571" s="209">
        <v>3317157.25</v>
      </c>
      <c r="M571" s="209">
        <v>3789824.41</v>
      </c>
      <c r="N571" s="209">
        <v>0</v>
      </c>
      <c r="O571" s="209">
        <v>296434.17</v>
      </c>
      <c r="P571" s="209">
        <v>719942.38</v>
      </c>
      <c r="Q571" s="209">
        <v>889680.27</v>
      </c>
      <c r="R571" s="209">
        <v>1186960.17</v>
      </c>
      <c r="S571" s="209">
        <v>1781839.33</v>
      </c>
      <c r="T571" s="209">
        <v>2519268.61</v>
      </c>
      <c r="U571" s="209">
        <v>2891239.37</v>
      </c>
      <c r="V571" s="209">
        <v>3518411.81</v>
      </c>
      <c r="W571" s="209">
        <v>4234466.91</v>
      </c>
      <c r="X571" s="209">
        <v>4797049.3</v>
      </c>
      <c r="Y571" s="209">
        <v>5205773.29</v>
      </c>
      <c r="Z571" s="209">
        <v>5624130.4900000002</v>
      </c>
      <c r="AA571" s="178">
        <f t="shared" si="16"/>
        <v>5624130.4900000002</v>
      </c>
    </row>
    <row r="572" spans="1:27" ht="15.75" thickBot="1" x14ac:dyDescent="0.3">
      <c r="A572" s="228" t="str">
        <f t="shared" si="17"/>
        <v>502185</v>
      </c>
      <c r="B572" s="241" t="s">
        <v>2051</v>
      </c>
      <c r="C572" s="188" t="s">
        <v>2052</v>
      </c>
      <c r="D572" s="210" t="s">
        <v>1875</v>
      </c>
      <c r="E572" s="209">
        <v>3008.18</v>
      </c>
      <c r="F572" s="209">
        <v>3008.18</v>
      </c>
      <c r="G572" s="209">
        <v>3008.18</v>
      </c>
      <c r="H572" s="209">
        <v>3008.18</v>
      </c>
      <c r="I572" s="209">
        <v>3008.18</v>
      </c>
      <c r="J572" s="209">
        <v>3008.18</v>
      </c>
      <c r="K572" s="209">
        <v>3008.18</v>
      </c>
      <c r="L572" s="209">
        <v>3008.18</v>
      </c>
      <c r="M572" s="209">
        <v>3008.18</v>
      </c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  <c r="AA572" s="178">
        <f t="shared" si="16"/>
        <v>0</v>
      </c>
    </row>
    <row r="573" spans="1:27" ht="15.75" thickBot="1" x14ac:dyDescent="0.3">
      <c r="A573" s="228" t="str">
        <f t="shared" si="17"/>
        <v>502195</v>
      </c>
      <c r="B573" s="241" t="s">
        <v>2053</v>
      </c>
      <c r="C573" s="188" t="s">
        <v>2054</v>
      </c>
      <c r="D573" s="210" t="s">
        <v>1875</v>
      </c>
      <c r="E573" s="208">
        <v>352797.57</v>
      </c>
      <c r="F573" s="208">
        <v>433332.16</v>
      </c>
      <c r="G573" s="208">
        <v>504965.85</v>
      </c>
      <c r="H573" s="208">
        <v>582091.12</v>
      </c>
      <c r="I573" s="208">
        <v>643151.41</v>
      </c>
      <c r="J573" s="208">
        <v>698976.48</v>
      </c>
      <c r="K573" s="208">
        <v>762617.45</v>
      </c>
      <c r="L573" s="208">
        <v>814620.58</v>
      </c>
      <c r="M573" s="208">
        <v>876115.97</v>
      </c>
      <c r="N573" s="208">
        <v>0</v>
      </c>
      <c r="O573" s="208">
        <v>45968.5</v>
      </c>
      <c r="P573" s="208">
        <v>122515.28</v>
      </c>
      <c r="Q573" s="208">
        <v>183099.61</v>
      </c>
      <c r="R573" s="208">
        <v>258279.29</v>
      </c>
      <c r="S573" s="208">
        <v>373469.35</v>
      </c>
      <c r="T573" s="208">
        <v>459453.17</v>
      </c>
      <c r="U573" s="208">
        <v>538772.32999999996</v>
      </c>
      <c r="V573" s="208">
        <v>609363.92000000004</v>
      </c>
      <c r="W573" s="208">
        <v>696373.48</v>
      </c>
      <c r="X573" s="208">
        <v>779371.22</v>
      </c>
      <c r="Y573" s="208">
        <v>847011.47</v>
      </c>
      <c r="Z573" s="208">
        <v>1009459.92</v>
      </c>
      <c r="AA573" s="178">
        <f t="shared" si="16"/>
        <v>1009459.92</v>
      </c>
    </row>
    <row r="574" spans="1:27" ht="15.75" thickBot="1" x14ac:dyDescent="0.3">
      <c r="A574" s="228" t="str">
        <f t="shared" si="17"/>
        <v>502199</v>
      </c>
      <c r="B574" s="241" t="s">
        <v>2055</v>
      </c>
      <c r="C574" s="188" t="s">
        <v>2056</v>
      </c>
      <c r="D574" s="210" t="s">
        <v>1875</v>
      </c>
      <c r="E574" s="209">
        <v>600</v>
      </c>
      <c r="F574" s="209">
        <v>600</v>
      </c>
      <c r="G574" s="209">
        <v>600</v>
      </c>
      <c r="H574" s="209">
        <v>600</v>
      </c>
      <c r="I574" s="209">
        <v>600</v>
      </c>
      <c r="J574" s="209">
        <v>600</v>
      </c>
      <c r="K574" s="209">
        <v>600</v>
      </c>
      <c r="L574" s="209">
        <v>600</v>
      </c>
      <c r="M574" s="209">
        <v>600</v>
      </c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>
        <v>0</v>
      </c>
      <c r="Y574" s="209">
        <v>10585</v>
      </c>
      <c r="Z574" s="209">
        <v>10585</v>
      </c>
      <c r="AA574" s="178">
        <f t="shared" si="16"/>
        <v>10585</v>
      </c>
    </row>
    <row r="575" spans="1:27" ht="15.75" thickBot="1" x14ac:dyDescent="0.3">
      <c r="A575" s="228" t="str">
        <f t="shared" si="17"/>
        <v>502200</v>
      </c>
      <c r="B575" s="241" t="s">
        <v>2057</v>
      </c>
      <c r="C575" s="188" t="s">
        <v>2058</v>
      </c>
      <c r="D575" s="210" t="s">
        <v>1875</v>
      </c>
      <c r="E575" s="208">
        <v>7949522.6500000004</v>
      </c>
      <c r="F575" s="208">
        <v>9684230.1300000008</v>
      </c>
      <c r="G575" s="208">
        <v>11238236.82</v>
      </c>
      <c r="H575" s="208">
        <v>13012383.949999999</v>
      </c>
      <c r="I575" s="208">
        <v>14763069.869999999</v>
      </c>
      <c r="J575" s="208">
        <v>17704351.289999999</v>
      </c>
      <c r="K575" s="208">
        <v>19574401.039999999</v>
      </c>
      <c r="L575" s="208">
        <v>21495137.030000001</v>
      </c>
      <c r="M575" s="208">
        <v>23469857.530000001</v>
      </c>
      <c r="N575" s="208">
        <v>0</v>
      </c>
      <c r="O575" s="208">
        <v>1593763.12</v>
      </c>
      <c r="P575" s="208">
        <v>3503012.07</v>
      </c>
      <c r="Q575" s="208">
        <v>5794344.9500000002</v>
      </c>
      <c r="R575" s="208">
        <v>7356869.4800000004</v>
      </c>
      <c r="S575" s="208">
        <v>8941228.7100000009</v>
      </c>
      <c r="T575" s="208">
        <v>10572744.949999999</v>
      </c>
      <c r="U575" s="208">
        <v>12135381.630000001</v>
      </c>
      <c r="V575" s="208">
        <v>13750293.17</v>
      </c>
      <c r="W575" s="208">
        <v>15335579.060000001</v>
      </c>
      <c r="X575" s="208">
        <v>16914789.260000002</v>
      </c>
      <c r="Y575" s="208">
        <v>18751381.059999999</v>
      </c>
      <c r="Z575" s="208">
        <v>19876656.989999998</v>
      </c>
      <c r="AA575" s="178">
        <f t="shared" si="16"/>
        <v>19876656.989999998</v>
      </c>
    </row>
    <row r="576" spans="1:27" ht="15.75" thickBot="1" x14ac:dyDescent="0.3">
      <c r="A576" s="228" t="str">
        <f t="shared" si="17"/>
        <v>502220</v>
      </c>
      <c r="B576" s="241" t="s">
        <v>2059</v>
      </c>
      <c r="C576" s="188" t="s">
        <v>2060</v>
      </c>
      <c r="D576" s="210" t="s">
        <v>1875</v>
      </c>
      <c r="E576" s="209">
        <v>908294.1</v>
      </c>
      <c r="F576" s="209">
        <v>1083778.7</v>
      </c>
      <c r="G576" s="209">
        <v>1259380.99</v>
      </c>
      <c r="H576" s="209">
        <v>1467894.75</v>
      </c>
      <c r="I576" s="209">
        <v>1645184.39</v>
      </c>
      <c r="J576" s="209">
        <v>1823081.63</v>
      </c>
      <c r="K576" s="209">
        <v>2004160.91</v>
      </c>
      <c r="L576" s="209">
        <v>2185691.98</v>
      </c>
      <c r="M576" s="209">
        <v>2414520.56</v>
      </c>
      <c r="N576" s="209">
        <v>0</v>
      </c>
      <c r="O576" s="209">
        <v>194367.3</v>
      </c>
      <c r="P576" s="209">
        <v>574023.80000000005</v>
      </c>
      <c r="Q576" s="209">
        <v>819763.03</v>
      </c>
      <c r="R576" s="209">
        <v>1013140.41</v>
      </c>
      <c r="S576" s="209">
        <v>1209985.99</v>
      </c>
      <c r="T576" s="209">
        <v>1440450.96</v>
      </c>
      <c r="U576" s="209">
        <v>1634808.95</v>
      </c>
      <c r="V576" s="209">
        <v>1827371.17</v>
      </c>
      <c r="W576" s="209">
        <v>2023130.13</v>
      </c>
      <c r="X576" s="209">
        <v>2225624.2200000002</v>
      </c>
      <c r="Y576" s="209">
        <v>2429273.71</v>
      </c>
      <c r="Z576" s="209">
        <v>2684139.6</v>
      </c>
      <c r="AA576" s="178">
        <f t="shared" si="16"/>
        <v>2684139.6</v>
      </c>
    </row>
    <row r="577" spans="1:27" ht="15.75" thickBot="1" x14ac:dyDescent="0.3">
      <c r="A577" s="228" t="str">
        <f t="shared" si="17"/>
        <v>502300</v>
      </c>
      <c r="B577" s="241" t="s">
        <v>2061</v>
      </c>
      <c r="C577" s="188" t="s">
        <v>2062</v>
      </c>
      <c r="D577" s="210" t="s">
        <v>1875</v>
      </c>
      <c r="E577" s="208">
        <v>1784018.16</v>
      </c>
      <c r="F577" s="208">
        <v>2345558.85</v>
      </c>
      <c r="G577" s="208">
        <v>2810576.65</v>
      </c>
      <c r="H577" s="208">
        <v>3294078.53</v>
      </c>
      <c r="I577" s="208">
        <v>3795874.78</v>
      </c>
      <c r="J577" s="208">
        <v>4298314.13</v>
      </c>
      <c r="K577" s="208">
        <v>4792981.13</v>
      </c>
      <c r="L577" s="208">
        <v>5264732.17</v>
      </c>
      <c r="M577" s="208">
        <v>5737525.6299999999</v>
      </c>
      <c r="N577" s="208">
        <v>0</v>
      </c>
      <c r="O577" s="208">
        <v>84249.58</v>
      </c>
      <c r="P577" s="208">
        <v>114341.22</v>
      </c>
      <c r="Q577" s="208">
        <v>194112.24</v>
      </c>
      <c r="R577" s="208">
        <v>303400.24</v>
      </c>
      <c r="S577" s="208">
        <v>442662.65</v>
      </c>
      <c r="T577" s="208">
        <v>566195.32999999996</v>
      </c>
      <c r="U577" s="208">
        <v>710720.06</v>
      </c>
      <c r="V577" s="208">
        <v>817879.65</v>
      </c>
      <c r="W577" s="208">
        <v>929439.9</v>
      </c>
      <c r="X577" s="208">
        <v>1125754.54</v>
      </c>
      <c r="Y577" s="208">
        <v>1249974.69</v>
      </c>
      <c r="Z577" s="208">
        <v>1370347.35</v>
      </c>
      <c r="AA577" s="178">
        <f t="shared" si="16"/>
        <v>1370347.35</v>
      </c>
    </row>
    <row r="578" spans="1:27" ht="15.75" thickBot="1" x14ac:dyDescent="0.3">
      <c r="A578" s="228" t="str">
        <f t="shared" si="17"/>
        <v>502302</v>
      </c>
      <c r="B578" s="241" t="s">
        <v>2063</v>
      </c>
      <c r="C578" s="188" t="s">
        <v>2064</v>
      </c>
      <c r="D578" s="210" t="s">
        <v>1875</v>
      </c>
      <c r="E578" s="209">
        <v>479884.62</v>
      </c>
      <c r="F578" s="209">
        <v>581766.73</v>
      </c>
      <c r="G578" s="209">
        <v>645086.05000000005</v>
      </c>
      <c r="H578" s="209">
        <v>731865.48</v>
      </c>
      <c r="I578" s="209">
        <v>831044.03</v>
      </c>
      <c r="J578" s="209">
        <v>943930.12</v>
      </c>
      <c r="K578" s="209">
        <v>1000531.65</v>
      </c>
      <c r="L578" s="209">
        <v>1136801.03</v>
      </c>
      <c r="M578" s="209">
        <v>1212345.78</v>
      </c>
      <c r="N578" s="209">
        <v>0</v>
      </c>
      <c r="O578" s="209">
        <v>71450.740000000005</v>
      </c>
      <c r="P578" s="209">
        <v>141990.32999999999</v>
      </c>
      <c r="Q578" s="209">
        <v>251887.73</v>
      </c>
      <c r="R578" s="209">
        <v>329821.03999999998</v>
      </c>
      <c r="S578" s="209">
        <v>548795.59</v>
      </c>
      <c r="T578" s="209">
        <v>531935.31000000006</v>
      </c>
      <c r="U578" s="209">
        <v>666604.94999999995</v>
      </c>
      <c r="V578" s="209">
        <v>786410.6</v>
      </c>
      <c r="W578" s="209">
        <v>871858.76</v>
      </c>
      <c r="X578" s="209">
        <v>1039012.11</v>
      </c>
      <c r="Y578" s="209">
        <v>1153222.28</v>
      </c>
      <c r="Z578" s="209">
        <v>1282820.33</v>
      </c>
      <c r="AA578" s="178">
        <f t="shared" si="16"/>
        <v>1282820.33</v>
      </c>
    </row>
    <row r="579" spans="1:27" ht="15.75" thickBot="1" x14ac:dyDescent="0.3">
      <c r="A579" s="228" t="str">
        <f t="shared" si="17"/>
        <v>502330</v>
      </c>
      <c r="B579" s="241" t="s">
        <v>2065</v>
      </c>
      <c r="C579" s="188" t="s">
        <v>2066</v>
      </c>
      <c r="D579" s="210" t="s">
        <v>1875</v>
      </c>
      <c r="E579" s="208">
        <v>0</v>
      </c>
      <c r="F579" s="208">
        <v>0</v>
      </c>
      <c r="G579" s="208">
        <v>0</v>
      </c>
      <c r="H579" s="208">
        <v>0</v>
      </c>
      <c r="I579" s="208">
        <v>0</v>
      </c>
      <c r="J579" s="208">
        <v>0</v>
      </c>
      <c r="K579" s="208">
        <v>0</v>
      </c>
      <c r="L579" s="208">
        <v>0</v>
      </c>
      <c r="M579" s="208">
        <v>6833.26</v>
      </c>
      <c r="N579" s="208">
        <v>0</v>
      </c>
      <c r="O579" s="208">
        <v>0</v>
      </c>
      <c r="P579" s="208">
        <v>41510.550000000003</v>
      </c>
      <c r="Q579" s="208">
        <v>41510.550000000003</v>
      </c>
      <c r="R579" s="208">
        <v>41510.550000000003</v>
      </c>
      <c r="S579" s="208">
        <v>41510.550000000003</v>
      </c>
      <c r="T579" s="208">
        <v>41510.550000000003</v>
      </c>
      <c r="U579" s="208">
        <v>41510.550000000003</v>
      </c>
      <c r="V579" s="208">
        <v>41510.550000000003</v>
      </c>
      <c r="W579" s="208">
        <v>41510.550000000003</v>
      </c>
      <c r="X579" s="208">
        <v>41510.550000000003</v>
      </c>
      <c r="Y579" s="208">
        <v>41510.550000000003</v>
      </c>
      <c r="Z579" s="208">
        <v>41510.550000000003</v>
      </c>
      <c r="AA579" s="178">
        <f t="shared" si="16"/>
        <v>41510.550000000003</v>
      </c>
    </row>
    <row r="580" spans="1:27" ht="15.75" thickBot="1" x14ac:dyDescent="0.3">
      <c r="A580" s="228" t="str">
        <f t="shared" si="17"/>
        <v>502357</v>
      </c>
      <c r="B580" s="241" t="s">
        <v>2067</v>
      </c>
      <c r="C580" s="188" t="s">
        <v>2068</v>
      </c>
      <c r="D580" s="210" t="s">
        <v>1875</v>
      </c>
      <c r="E580" s="209">
        <v>13147.86</v>
      </c>
      <c r="F580" s="209">
        <v>24868.9</v>
      </c>
      <c r="G580" s="209">
        <v>39777.120000000003</v>
      </c>
      <c r="H580" s="209">
        <v>43530.239999999998</v>
      </c>
      <c r="I580" s="209">
        <v>51056.14</v>
      </c>
      <c r="J580" s="209">
        <v>57710.74</v>
      </c>
      <c r="K580" s="209">
        <v>64071.79</v>
      </c>
      <c r="L580" s="209">
        <v>70576.89</v>
      </c>
      <c r="M580" s="209">
        <v>75601.8</v>
      </c>
      <c r="N580" s="209">
        <v>0</v>
      </c>
      <c r="O580" s="209">
        <v>18970.21</v>
      </c>
      <c r="P580" s="209">
        <v>26819.599999999999</v>
      </c>
      <c r="Q580" s="209">
        <v>33667.69</v>
      </c>
      <c r="R580" s="209">
        <v>56063.91</v>
      </c>
      <c r="S580" s="209">
        <v>67057.34</v>
      </c>
      <c r="T580" s="209">
        <v>69350.070000000007</v>
      </c>
      <c r="U580" s="209">
        <v>72009.66</v>
      </c>
      <c r="V580" s="209">
        <v>71586.53</v>
      </c>
      <c r="W580" s="209">
        <v>77135.61</v>
      </c>
      <c r="X580" s="209">
        <v>77729.25</v>
      </c>
      <c r="Y580" s="209">
        <v>96819.43</v>
      </c>
      <c r="Z580" s="209">
        <v>100928.7</v>
      </c>
      <c r="AA580" s="178">
        <f t="shared" si="16"/>
        <v>100928.7</v>
      </c>
    </row>
    <row r="581" spans="1:27" ht="15.75" thickBot="1" x14ac:dyDescent="0.3">
      <c r="A581" s="228" t="str">
        <f t="shared" si="17"/>
        <v>502360</v>
      </c>
      <c r="B581" s="241" t="s">
        <v>3515</v>
      </c>
      <c r="C581" s="188" t="s">
        <v>3516</v>
      </c>
      <c r="D581" s="210" t="s">
        <v>1875</v>
      </c>
      <c r="E581" s="208"/>
      <c r="F581" s="208"/>
      <c r="G581" s="208"/>
      <c r="H581" s="208"/>
      <c r="I581" s="208"/>
      <c r="J581" s="208"/>
      <c r="K581" s="208"/>
      <c r="L581" s="208"/>
      <c r="M581" s="208"/>
      <c r="N581" s="208">
        <v>0</v>
      </c>
      <c r="O581" s="208">
        <v>365905.42</v>
      </c>
      <c r="P581" s="208">
        <v>757271.36</v>
      </c>
      <c r="Q581" s="208">
        <v>1142302.97</v>
      </c>
      <c r="R581" s="208">
        <v>1527334.58</v>
      </c>
      <c r="S581" s="208">
        <v>1912366.19</v>
      </c>
      <c r="T581" s="208">
        <v>2297397.7999999998</v>
      </c>
      <c r="U581" s="208">
        <v>2682429.41</v>
      </c>
      <c r="V581" s="208">
        <v>3067461.02</v>
      </c>
      <c r="W581" s="208">
        <v>3455247.83</v>
      </c>
      <c r="X581" s="208">
        <v>3843034.64</v>
      </c>
      <c r="Y581" s="208">
        <v>4230821.45</v>
      </c>
      <c r="Z581" s="208">
        <v>4620149.1900000004</v>
      </c>
      <c r="AA581" s="178">
        <f t="shared" si="16"/>
        <v>4620149.1900000004</v>
      </c>
    </row>
    <row r="582" spans="1:27" ht="15.75" thickBot="1" x14ac:dyDescent="0.3">
      <c r="A582" s="228" t="str">
        <f t="shared" si="17"/>
        <v>502362</v>
      </c>
      <c r="B582" s="241" t="s">
        <v>3517</v>
      </c>
      <c r="C582" s="188" t="s">
        <v>3518</v>
      </c>
      <c r="D582" s="210" t="s">
        <v>1875</v>
      </c>
      <c r="E582" s="209"/>
      <c r="F582" s="209"/>
      <c r="G582" s="209"/>
      <c r="H582" s="209"/>
      <c r="I582" s="209"/>
      <c r="J582" s="209"/>
      <c r="K582" s="209"/>
      <c r="L582" s="209"/>
      <c r="M582" s="209"/>
      <c r="N582" s="209">
        <v>0</v>
      </c>
      <c r="O582" s="209">
        <v>5064.83</v>
      </c>
      <c r="P582" s="209">
        <v>5064.83</v>
      </c>
      <c r="Q582" s="209">
        <v>5582.83</v>
      </c>
      <c r="R582" s="209">
        <v>14281.93</v>
      </c>
      <c r="S582" s="209">
        <v>38752.21</v>
      </c>
      <c r="T582" s="209">
        <v>47380.23</v>
      </c>
      <c r="U582" s="209">
        <v>56147.26</v>
      </c>
      <c r="V582" s="209">
        <v>64787.16</v>
      </c>
      <c r="W582" s="209">
        <v>73662.89</v>
      </c>
      <c r="X582" s="209">
        <v>82326.77</v>
      </c>
      <c r="Y582" s="209">
        <v>90869</v>
      </c>
      <c r="Z582" s="209">
        <v>99369.24</v>
      </c>
      <c r="AA582" s="178">
        <f t="shared" ref="AA582:AA645" si="18">Z582</f>
        <v>99369.24</v>
      </c>
    </row>
    <row r="583" spans="1:27" ht="15.75" thickBot="1" x14ac:dyDescent="0.3">
      <c r="A583" s="228" t="str">
        <f t="shared" ref="A583:A646" si="19">RIGHT(C583,6)</f>
        <v>502390</v>
      </c>
      <c r="B583" s="241" t="s">
        <v>2069</v>
      </c>
      <c r="C583" s="188" t="s">
        <v>2070</v>
      </c>
      <c r="D583" s="210" t="s">
        <v>1875</v>
      </c>
      <c r="E583" s="208">
        <v>203794.99</v>
      </c>
      <c r="F583" s="208">
        <v>229126.96</v>
      </c>
      <c r="G583" s="208">
        <v>254664.53</v>
      </c>
      <c r="H583" s="208">
        <v>279996.5</v>
      </c>
      <c r="I583" s="208">
        <v>312402.12</v>
      </c>
      <c r="J583" s="208">
        <v>337734.09</v>
      </c>
      <c r="K583" s="208">
        <v>455464.57</v>
      </c>
      <c r="L583" s="208">
        <v>504703.12</v>
      </c>
      <c r="M583" s="208">
        <v>566769.78</v>
      </c>
      <c r="N583" s="208">
        <v>0</v>
      </c>
      <c r="O583" s="208">
        <v>77262.84</v>
      </c>
      <c r="P583" s="208">
        <v>104183.71</v>
      </c>
      <c r="Q583" s="208">
        <v>175079.3</v>
      </c>
      <c r="R583" s="208">
        <v>202776.35</v>
      </c>
      <c r="S583" s="208">
        <v>229842.39</v>
      </c>
      <c r="T583" s="208">
        <v>256908.43</v>
      </c>
      <c r="U583" s="208">
        <v>295965.11</v>
      </c>
      <c r="V583" s="208">
        <v>329708.61</v>
      </c>
      <c r="W583" s="208">
        <v>393472.62</v>
      </c>
      <c r="X583" s="208">
        <v>480326.18</v>
      </c>
      <c r="Y583" s="208">
        <v>569395.31000000006</v>
      </c>
      <c r="Z583" s="208">
        <v>596461.35</v>
      </c>
      <c r="AA583" s="178">
        <f t="shared" si="18"/>
        <v>596461.35</v>
      </c>
    </row>
    <row r="584" spans="1:27" ht="15.75" thickBot="1" x14ac:dyDescent="0.3">
      <c r="A584" s="228" t="str">
        <f t="shared" si="19"/>
        <v>502400</v>
      </c>
      <c r="B584" s="241" t="s">
        <v>2071</v>
      </c>
      <c r="C584" s="188" t="s">
        <v>2072</v>
      </c>
      <c r="D584" s="210" t="s">
        <v>1875</v>
      </c>
      <c r="E584" s="209">
        <v>1368274.93</v>
      </c>
      <c r="F584" s="209">
        <v>1662807.16</v>
      </c>
      <c r="G584" s="209">
        <v>2408977.9700000002</v>
      </c>
      <c r="H584" s="209">
        <v>3526488.3</v>
      </c>
      <c r="I584" s="209">
        <v>-9275682.2699999996</v>
      </c>
      <c r="J584" s="209">
        <v>-7312619.0800000001</v>
      </c>
      <c r="K584" s="209">
        <v>-5867324.9699999997</v>
      </c>
      <c r="L584" s="209">
        <v>-5798956.9500000002</v>
      </c>
      <c r="M584" s="209">
        <v>-5752273.7599999998</v>
      </c>
      <c r="N584" s="209">
        <v>0</v>
      </c>
      <c r="O584" s="209">
        <v>418719.87</v>
      </c>
      <c r="P584" s="209">
        <v>1185862.23</v>
      </c>
      <c r="Q584" s="209">
        <v>1621967.52</v>
      </c>
      <c r="R584" s="209">
        <v>1991168.59</v>
      </c>
      <c r="S584" s="209">
        <v>2415318.21</v>
      </c>
      <c r="T584" s="209">
        <v>3186723.96</v>
      </c>
      <c r="U584" s="209">
        <v>3818813.24</v>
      </c>
      <c r="V584" s="209">
        <v>4614565.63</v>
      </c>
      <c r="W584" s="209">
        <v>-8757210.3200000003</v>
      </c>
      <c r="X584" s="209">
        <v>-7838023.4199999999</v>
      </c>
      <c r="Y584" s="209">
        <v>-6508521.8200000003</v>
      </c>
      <c r="Z584" s="209">
        <v>-5993748.5099999998</v>
      </c>
      <c r="AA584" s="178">
        <f t="shared" si="18"/>
        <v>-5993748.5099999998</v>
      </c>
    </row>
    <row r="585" spans="1:27" ht="15.75" thickBot="1" x14ac:dyDescent="0.3">
      <c r="A585" s="228" t="str">
        <f t="shared" si="19"/>
        <v>502401</v>
      </c>
      <c r="B585" s="241" t="s">
        <v>2073</v>
      </c>
      <c r="C585" s="188" t="s">
        <v>2074</v>
      </c>
      <c r="D585" s="210" t="s">
        <v>1875</v>
      </c>
      <c r="E585" s="208">
        <v>-181717.69</v>
      </c>
      <c r="F585" s="208">
        <v>-214655.17</v>
      </c>
      <c r="G585" s="208">
        <v>-262361.74</v>
      </c>
      <c r="H585" s="208">
        <v>-1070659.47</v>
      </c>
      <c r="I585" s="208">
        <v>-1434009.72</v>
      </c>
      <c r="J585" s="208">
        <v>-1466171.62</v>
      </c>
      <c r="K585" s="208">
        <v>-1519314.75</v>
      </c>
      <c r="L585" s="208">
        <v>-1556165.63</v>
      </c>
      <c r="M585" s="208">
        <v>-1604416.23</v>
      </c>
      <c r="N585" s="208">
        <v>0</v>
      </c>
      <c r="O585" s="208">
        <v>-68286.55</v>
      </c>
      <c r="P585" s="208">
        <v>-98807.09</v>
      </c>
      <c r="Q585" s="208">
        <v>-520312.78</v>
      </c>
      <c r="R585" s="208">
        <v>-605306.68999999994</v>
      </c>
      <c r="S585" s="208">
        <v>-634845.21</v>
      </c>
      <c r="T585" s="208">
        <v>-1069141.51</v>
      </c>
      <c r="U585" s="208">
        <v>-1131956.25</v>
      </c>
      <c r="V585" s="208">
        <v>-1166963.29</v>
      </c>
      <c r="W585" s="208">
        <v>-1204103.74</v>
      </c>
      <c r="X585" s="208">
        <v>-1229756.8400000001</v>
      </c>
      <c r="Y585" s="208">
        <v>-2071356.5</v>
      </c>
      <c r="Z585" s="208">
        <v>-2089052.53</v>
      </c>
      <c r="AA585" s="178">
        <f t="shared" si="18"/>
        <v>-2089052.53</v>
      </c>
    </row>
    <row r="586" spans="1:27" ht="15.75" thickBot="1" x14ac:dyDescent="0.3">
      <c r="A586" s="228" t="str">
        <f t="shared" si="19"/>
        <v>502466</v>
      </c>
      <c r="B586" s="241" t="s">
        <v>2075</v>
      </c>
      <c r="C586" s="188" t="s">
        <v>2076</v>
      </c>
      <c r="D586" s="210" t="s">
        <v>1875</v>
      </c>
      <c r="E586" s="209">
        <v>2925.58</v>
      </c>
      <c r="F586" s="209">
        <v>6585.98</v>
      </c>
      <c r="G586" s="209">
        <v>9601.6</v>
      </c>
      <c r="H586" s="209">
        <v>9640.1299999999992</v>
      </c>
      <c r="I586" s="209">
        <v>10195.280000000001</v>
      </c>
      <c r="J586" s="209">
        <v>8173.84</v>
      </c>
      <c r="K586" s="209">
        <v>5360.72</v>
      </c>
      <c r="L586" s="209">
        <v>6416.73</v>
      </c>
      <c r="M586" s="209">
        <v>6569.19</v>
      </c>
      <c r="N586" s="209">
        <v>0</v>
      </c>
      <c r="O586" s="209">
        <v>308.11</v>
      </c>
      <c r="P586" s="209">
        <v>394.03</v>
      </c>
      <c r="Q586" s="209">
        <v>9924.4599999999991</v>
      </c>
      <c r="R586" s="209">
        <v>3783.24</v>
      </c>
      <c r="S586" s="209">
        <v>12749.64</v>
      </c>
      <c r="T586" s="209">
        <v>9309.49</v>
      </c>
      <c r="U586" s="209">
        <v>9245.8700000000008</v>
      </c>
      <c r="V586" s="209">
        <v>10529.2</v>
      </c>
      <c r="W586" s="209">
        <v>13317.83</v>
      </c>
      <c r="X586" s="209">
        <v>20851.02</v>
      </c>
      <c r="Y586" s="209">
        <v>21798.14</v>
      </c>
      <c r="Z586" s="209">
        <v>20978.61</v>
      </c>
      <c r="AA586" s="178">
        <f t="shared" si="18"/>
        <v>20978.61</v>
      </c>
    </row>
    <row r="587" spans="1:27" ht="15.75" thickBot="1" x14ac:dyDescent="0.3">
      <c r="A587" s="228" t="str">
        <f t="shared" si="19"/>
        <v>502500</v>
      </c>
      <c r="B587" s="241" t="s">
        <v>2077</v>
      </c>
      <c r="C587" s="188" t="s">
        <v>2078</v>
      </c>
      <c r="D587" s="210" t="s">
        <v>1875</v>
      </c>
      <c r="E587" s="208">
        <v>911175.39</v>
      </c>
      <c r="F587" s="208">
        <v>1119703.1200000001</v>
      </c>
      <c r="G587" s="208">
        <v>1302334.78</v>
      </c>
      <c r="H587" s="208">
        <v>1476865.59</v>
      </c>
      <c r="I587" s="208">
        <v>1661051.83</v>
      </c>
      <c r="J587" s="208">
        <v>1835594.78</v>
      </c>
      <c r="K587" s="208">
        <v>2030059.51</v>
      </c>
      <c r="L587" s="208">
        <v>2234899.89</v>
      </c>
      <c r="M587" s="208">
        <v>2461707.2400000002</v>
      </c>
      <c r="N587" s="208">
        <v>0</v>
      </c>
      <c r="O587" s="208">
        <v>240864.94</v>
      </c>
      <c r="P587" s="208">
        <v>495450.73</v>
      </c>
      <c r="Q587" s="208">
        <v>723161.2</v>
      </c>
      <c r="R587" s="208">
        <v>982581.27</v>
      </c>
      <c r="S587" s="208">
        <v>1218681.71</v>
      </c>
      <c r="T587" s="208">
        <v>1411723.93</v>
      </c>
      <c r="U587" s="208">
        <v>1596308.23</v>
      </c>
      <c r="V587" s="208">
        <v>1821393.98</v>
      </c>
      <c r="W587" s="208">
        <v>2058646.11</v>
      </c>
      <c r="X587" s="208">
        <v>2314048.81</v>
      </c>
      <c r="Y587" s="208">
        <v>2452423.02</v>
      </c>
      <c r="Z587" s="208">
        <v>2742528.21</v>
      </c>
      <c r="AA587" s="178">
        <f t="shared" si="18"/>
        <v>2742528.21</v>
      </c>
    </row>
    <row r="588" spans="1:27" ht="15.75" thickBot="1" x14ac:dyDescent="0.3">
      <c r="A588" s="228" t="str">
        <f t="shared" si="19"/>
        <v>502600</v>
      </c>
      <c r="B588" s="241" t="s">
        <v>2079</v>
      </c>
      <c r="C588" s="188" t="s">
        <v>2080</v>
      </c>
      <c r="D588" s="210" t="s">
        <v>1875</v>
      </c>
      <c r="E588" s="209">
        <v>477069.78</v>
      </c>
      <c r="F588" s="209">
        <v>565319.53</v>
      </c>
      <c r="G588" s="209">
        <v>733705.84</v>
      </c>
      <c r="H588" s="209">
        <v>872606.09</v>
      </c>
      <c r="I588" s="209">
        <v>987769.21</v>
      </c>
      <c r="J588" s="209">
        <v>1093494.18</v>
      </c>
      <c r="K588" s="209">
        <v>1205562.9099999999</v>
      </c>
      <c r="L588" s="209">
        <v>1341842.2</v>
      </c>
      <c r="M588" s="209">
        <v>1487801.47</v>
      </c>
      <c r="N588" s="209">
        <v>0</v>
      </c>
      <c r="O588" s="209">
        <v>93195.42</v>
      </c>
      <c r="P588" s="209">
        <v>207383.7</v>
      </c>
      <c r="Q588" s="209">
        <v>373719.42</v>
      </c>
      <c r="R588" s="209">
        <v>698779.7</v>
      </c>
      <c r="S588" s="209">
        <v>814547.72</v>
      </c>
      <c r="T588" s="209">
        <v>962693.69</v>
      </c>
      <c r="U588" s="209">
        <v>1060611.3700000001</v>
      </c>
      <c r="V588" s="209">
        <v>1232053.3500000001</v>
      </c>
      <c r="W588" s="209">
        <v>1399889.18</v>
      </c>
      <c r="X588" s="209">
        <v>1533322.26</v>
      </c>
      <c r="Y588" s="209">
        <v>1705456.57</v>
      </c>
      <c r="Z588" s="209">
        <v>1850482.91</v>
      </c>
      <c r="AA588" s="178">
        <f t="shared" si="18"/>
        <v>1850482.91</v>
      </c>
    </row>
    <row r="589" spans="1:27" ht="15.75" thickBot="1" x14ac:dyDescent="0.3">
      <c r="A589" s="228" t="str">
        <f t="shared" si="19"/>
        <v>502700</v>
      </c>
      <c r="B589" s="241" t="s">
        <v>2081</v>
      </c>
      <c r="C589" s="188" t="s">
        <v>2082</v>
      </c>
      <c r="D589" s="210" t="s">
        <v>1875</v>
      </c>
      <c r="E589" s="208">
        <v>302851.19</v>
      </c>
      <c r="F589" s="208">
        <v>380376.54</v>
      </c>
      <c r="G589" s="208">
        <v>455655.19</v>
      </c>
      <c r="H589" s="208">
        <v>533734.57999999996</v>
      </c>
      <c r="I589" s="208">
        <v>609988.72</v>
      </c>
      <c r="J589" s="208">
        <v>683228.89</v>
      </c>
      <c r="K589" s="208">
        <v>763592.68</v>
      </c>
      <c r="L589" s="208">
        <v>841988.73</v>
      </c>
      <c r="M589" s="208">
        <v>913889.37</v>
      </c>
      <c r="N589" s="208">
        <v>0</v>
      </c>
      <c r="O589" s="208">
        <v>80318.539999999994</v>
      </c>
      <c r="P589" s="208">
        <v>149182.44</v>
      </c>
      <c r="Q589" s="208">
        <v>266506.89</v>
      </c>
      <c r="R589" s="208">
        <v>345710.84</v>
      </c>
      <c r="S589" s="208">
        <v>434740.98</v>
      </c>
      <c r="T589" s="208">
        <v>528914.36</v>
      </c>
      <c r="U589" s="208">
        <v>609719.81000000006</v>
      </c>
      <c r="V589" s="208">
        <v>698377.92</v>
      </c>
      <c r="W589" s="208">
        <v>792943</v>
      </c>
      <c r="X589" s="208">
        <v>885814.61</v>
      </c>
      <c r="Y589" s="208">
        <v>963860.38</v>
      </c>
      <c r="Z589" s="208">
        <v>1105385.32</v>
      </c>
      <c r="AA589" s="178">
        <f t="shared" si="18"/>
        <v>1105385.32</v>
      </c>
    </row>
    <row r="590" spans="1:27" ht="15.75" thickBot="1" x14ac:dyDescent="0.3">
      <c r="A590" s="228" t="str">
        <f t="shared" si="19"/>
        <v>502800</v>
      </c>
      <c r="B590" s="241" t="s">
        <v>2083</v>
      </c>
      <c r="C590" s="188" t="s">
        <v>2084</v>
      </c>
      <c r="D590" s="210" t="s">
        <v>1875</v>
      </c>
      <c r="E590" s="209">
        <v>1132058.3799999999</v>
      </c>
      <c r="F590" s="209">
        <v>1383194.75</v>
      </c>
      <c r="G590" s="209">
        <v>1638068.84</v>
      </c>
      <c r="H590" s="209">
        <v>1894229.13</v>
      </c>
      <c r="I590" s="209">
        <v>2196006.17</v>
      </c>
      <c r="J590" s="209">
        <v>2455660.92</v>
      </c>
      <c r="K590" s="209">
        <v>2705117.8</v>
      </c>
      <c r="L590" s="209">
        <v>2944636.02</v>
      </c>
      <c r="M590" s="209">
        <v>3197225.24</v>
      </c>
      <c r="N590" s="209">
        <v>0</v>
      </c>
      <c r="O590" s="209">
        <v>300782.39</v>
      </c>
      <c r="P590" s="209">
        <v>560919.18999999994</v>
      </c>
      <c r="Q590" s="209">
        <v>815908.4</v>
      </c>
      <c r="R590" s="209">
        <v>1076317.82</v>
      </c>
      <c r="S590" s="209">
        <v>1359057.68</v>
      </c>
      <c r="T590" s="209">
        <v>1622136.67</v>
      </c>
      <c r="U590" s="209">
        <v>1885748.57</v>
      </c>
      <c r="V590" s="209">
        <v>2204669.1800000002</v>
      </c>
      <c r="W590" s="209">
        <v>2422022.81</v>
      </c>
      <c r="X590" s="209">
        <v>2679777.5699999998</v>
      </c>
      <c r="Y590" s="209">
        <v>2947345.93</v>
      </c>
      <c r="Z590" s="209">
        <v>3176831.66</v>
      </c>
      <c r="AA590" s="178">
        <f t="shared" si="18"/>
        <v>3176831.66</v>
      </c>
    </row>
    <row r="591" spans="1:27" ht="15.75" thickBot="1" x14ac:dyDescent="0.3">
      <c r="A591" s="228" t="str">
        <f t="shared" si="19"/>
        <v>502900</v>
      </c>
      <c r="B591" s="241" t="s">
        <v>2085</v>
      </c>
      <c r="C591" s="188" t="s">
        <v>2086</v>
      </c>
      <c r="D591" s="210" t="s">
        <v>1875</v>
      </c>
      <c r="E591" s="208">
        <v>53469.41</v>
      </c>
      <c r="F591" s="208">
        <v>59621.16</v>
      </c>
      <c r="G591" s="208">
        <v>62069.9</v>
      </c>
      <c r="H591" s="208">
        <v>63689.1</v>
      </c>
      <c r="I591" s="208">
        <v>64845.41</v>
      </c>
      <c r="J591" s="208">
        <v>163758</v>
      </c>
      <c r="K591" s="208">
        <v>166373.64000000001</v>
      </c>
      <c r="L591" s="208">
        <v>171818.75</v>
      </c>
      <c r="M591" s="208">
        <v>182244.33</v>
      </c>
      <c r="N591" s="208">
        <v>0</v>
      </c>
      <c r="O591" s="208">
        <v>13122</v>
      </c>
      <c r="P591" s="208">
        <v>26457.01</v>
      </c>
      <c r="Q591" s="208">
        <v>41218.300000000003</v>
      </c>
      <c r="R591" s="208">
        <v>50754.03</v>
      </c>
      <c r="S591" s="208">
        <v>55253.91</v>
      </c>
      <c r="T591" s="208">
        <v>57500.07</v>
      </c>
      <c r="U591" s="208">
        <v>59032.23</v>
      </c>
      <c r="V591" s="208">
        <v>60124.95</v>
      </c>
      <c r="W591" s="208">
        <v>136536.42000000001</v>
      </c>
      <c r="X591" s="208">
        <v>140047.53</v>
      </c>
      <c r="Y591" s="208">
        <v>147318.31</v>
      </c>
      <c r="Z591" s="208">
        <v>158852.22</v>
      </c>
      <c r="AA591" s="178">
        <f t="shared" si="18"/>
        <v>158852.22</v>
      </c>
    </row>
    <row r="592" spans="1:27" ht="15.75" thickBot="1" x14ac:dyDescent="0.3">
      <c r="A592" s="228" t="str">
        <f t="shared" si="19"/>
        <v>503000</v>
      </c>
      <c r="B592" s="241" t="s">
        <v>2087</v>
      </c>
      <c r="C592" s="188" t="s">
        <v>2088</v>
      </c>
      <c r="D592" s="210" t="s">
        <v>1875</v>
      </c>
      <c r="E592" s="209">
        <v>131231.93</v>
      </c>
      <c r="F592" s="209">
        <v>156145.01999999999</v>
      </c>
      <c r="G592" s="209">
        <v>183845.9</v>
      </c>
      <c r="H592" s="209">
        <v>210020.34</v>
      </c>
      <c r="I592" s="209">
        <v>245001.58</v>
      </c>
      <c r="J592" s="209">
        <v>271652.75</v>
      </c>
      <c r="K592" s="209">
        <v>300373.08</v>
      </c>
      <c r="L592" s="209">
        <v>318703.34999999998</v>
      </c>
      <c r="M592" s="209">
        <v>348485.97</v>
      </c>
      <c r="N592" s="209">
        <v>0</v>
      </c>
      <c r="O592" s="209">
        <v>24207.200000000001</v>
      </c>
      <c r="P592" s="209">
        <v>48115.91</v>
      </c>
      <c r="Q592" s="209">
        <v>77595.95</v>
      </c>
      <c r="R592" s="209">
        <v>99149.35</v>
      </c>
      <c r="S592" s="209">
        <v>120701.7</v>
      </c>
      <c r="T592" s="209">
        <v>147839.25</v>
      </c>
      <c r="U592" s="209">
        <v>169971.21</v>
      </c>
      <c r="V592" s="209">
        <v>190829.02</v>
      </c>
      <c r="W592" s="209">
        <v>213066.71</v>
      </c>
      <c r="X592" s="209">
        <v>242138.58</v>
      </c>
      <c r="Y592" s="209">
        <v>270083.58</v>
      </c>
      <c r="Z592" s="209">
        <v>288294.7</v>
      </c>
      <c r="AA592" s="178">
        <f t="shared" si="18"/>
        <v>288294.7</v>
      </c>
    </row>
    <row r="593" spans="1:27" ht="15.75" thickBot="1" x14ac:dyDescent="0.3">
      <c r="A593" s="228" t="str">
        <f t="shared" si="19"/>
        <v>503100</v>
      </c>
      <c r="B593" s="241" t="s">
        <v>2089</v>
      </c>
      <c r="C593" s="188" t="s">
        <v>2090</v>
      </c>
      <c r="D593" s="210" t="s">
        <v>1875</v>
      </c>
      <c r="E593" s="208">
        <v>422090.57</v>
      </c>
      <c r="F593" s="208">
        <v>589368.56000000006</v>
      </c>
      <c r="G593" s="208">
        <v>582087.21</v>
      </c>
      <c r="H593" s="208">
        <v>679930.9</v>
      </c>
      <c r="I593" s="208">
        <v>836246.06</v>
      </c>
      <c r="J593" s="208">
        <v>886021.31</v>
      </c>
      <c r="K593" s="208">
        <v>936296.66</v>
      </c>
      <c r="L593" s="208">
        <v>1167925.01</v>
      </c>
      <c r="M593" s="208">
        <v>1237195.6399999999</v>
      </c>
      <c r="N593" s="208">
        <v>0</v>
      </c>
      <c r="O593" s="208">
        <v>85052.54</v>
      </c>
      <c r="P593" s="208">
        <v>93249.88</v>
      </c>
      <c r="Q593" s="208">
        <v>353477.85</v>
      </c>
      <c r="R593" s="208">
        <v>415024.8</v>
      </c>
      <c r="S593" s="208">
        <v>488303.42</v>
      </c>
      <c r="T593" s="208">
        <v>621672.02</v>
      </c>
      <c r="U593" s="208">
        <v>773198.36</v>
      </c>
      <c r="V593" s="208">
        <v>811789.85</v>
      </c>
      <c r="W593" s="208">
        <v>895308.19</v>
      </c>
      <c r="X593" s="208">
        <v>950502.31</v>
      </c>
      <c r="Y593" s="208">
        <v>1143879.48</v>
      </c>
      <c r="Z593" s="208">
        <v>1258829.05</v>
      </c>
      <c r="AA593" s="178">
        <f t="shared" si="18"/>
        <v>1258829.05</v>
      </c>
    </row>
    <row r="594" spans="1:27" ht="15.75" thickBot="1" x14ac:dyDescent="0.3">
      <c r="A594" s="228" t="str">
        <f t="shared" si="19"/>
        <v>503200</v>
      </c>
      <c r="B594" s="241" t="s">
        <v>2091</v>
      </c>
      <c r="C594" s="188" t="s">
        <v>2092</v>
      </c>
      <c r="D594" s="210" t="s">
        <v>1875</v>
      </c>
      <c r="E594" s="209">
        <v>27950.81</v>
      </c>
      <c r="F594" s="209">
        <v>31638.2</v>
      </c>
      <c r="G594" s="209">
        <v>33533.629999999997</v>
      </c>
      <c r="H594" s="209">
        <v>38689.58</v>
      </c>
      <c r="I594" s="209">
        <v>40205.26</v>
      </c>
      <c r="J594" s="209">
        <v>48237.65</v>
      </c>
      <c r="K594" s="209">
        <v>50061.4</v>
      </c>
      <c r="L594" s="209">
        <v>55775.4</v>
      </c>
      <c r="M594" s="209">
        <v>62344.4</v>
      </c>
      <c r="N594" s="209">
        <v>0</v>
      </c>
      <c r="O594" s="209">
        <v>2458.34</v>
      </c>
      <c r="P594" s="209">
        <v>7176</v>
      </c>
      <c r="Q594" s="209">
        <v>9379.61</v>
      </c>
      <c r="R594" s="209">
        <v>15599.34</v>
      </c>
      <c r="S594" s="209">
        <v>16511.490000000002</v>
      </c>
      <c r="T594" s="209">
        <v>19305.71</v>
      </c>
      <c r="U594" s="209">
        <v>39193.08</v>
      </c>
      <c r="V594" s="209">
        <v>40879.58</v>
      </c>
      <c r="W594" s="209">
        <v>42299.3</v>
      </c>
      <c r="X594" s="209">
        <v>45821.95</v>
      </c>
      <c r="Y594" s="209">
        <v>47245.73</v>
      </c>
      <c r="Z594" s="209">
        <v>49703.28</v>
      </c>
      <c r="AA594" s="178">
        <f t="shared" si="18"/>
        <v>49703.28</v>
      </c>
    </row>
    <row r="595" spans="1:27" ht="15.75" thickBot="1" x14ac:dyDescent="0.3">
      <c r="A595" s="228" t="str">
        <f t="shared" si="19"/>
        <v>503300</v>
      </c>
      <c r="B595" s="241" t="s">
        <v>2093</v>
      </c>
      <c r="C595" s="188" t="s">
        <v>2094</v>
      </c>
      <c r="D595" s="210" t="s">
        <v>1875</v>
      </c>
      <c r="E595" s="208">
        <v>57084.1</v>
      </c>
      <c r="F595" s="208">
        <v>74171.66</v>
      </c>
      <c r="G595" s="208">
        <v>86880.43</v>
      </c>
      <c r="H595" s="208">
        <v>112062.86</v>
      </c>
      <c r="I595" s="208">
        <v>129133.4</v>
      </c>
      <c r="J595" s="208">
        <v>145181.99</v>
      </c>
      <c r="K595" s="208">
        <v>166445.31</v>
      </c>
      <c r="L595" s="208">
        <v>183346.9</v>
      </c>
      <c r="M595" s="208">
        <v>198770.29</v>
      </c>
      <c r="N595" s="208">
        <v>0</v>
      </c>
      <c r="O595" s="208">
        <v>8985.26</v>
      </c>
      <c r="P595" s="208">
        <v>22942.93</v>
      </c>
      <c r="Q595" s="208">
        <v>36482.5</v>
      </c>
      <c r="R595" s="208">
        <v>50073.87</v>
      </c>
      <c r="S595" s="208">
        <v>69862.179999999993</v>
      </c>
      <c r="T595" s="208">
        <v>80365.539999999994</v>
      </c>
      <c r="U595" s="208">
        <v>99498.23</v>
      </c>
      <c r="V595" s="208">
        <v>114843.12</v>
      </c>
      <c r="W595" s="208">
        <v>128914.84</v>
      </c>
      <c r="X595" s="208">
        <v>142899.93</v>
      </c>
      <c r="Y595" s="208">
        <v>157476.72</v>
      </c>
      <c r="Z595" s="208">
        <v>175537.85</v>
      </c>
      <c r="AA595" s="178">
        <f t="shared" si="18"/>
        <v>175537.85</v>
      </c>
    </row>
    <row r="596" spans="1:27" ht="15.75" thickBot="1" x14ac:dyDescent="0.3">
      <c r="A596" s="228" t="str">
        <f t="shared" si="19"/>
        <v>503400</v>
      </c>
      <c r="B596" s="241" t="s">
        <v>2095</v>
      </c>
      <c r="C596" s="188" t="s">
        <v>2096</v>
      </c>
      <c r="D596" s="210" t="s">
        <v>1875</v>
      </c>
      <c r="E596" s="209">
        <v>2033356.88</v>
      </c>
      <c r="F596" s="209">
        <v>2042148.41</v>
      </c>
      <c r="G596" s="209">
        <v>2054941.72</v>
      </c>
      <c r="H596" s="209">
        <v>2254281.71</v>
      </c>
      <c r="I596" s="209">
        <v>2387459.77</v>
      </c>
      <c r="J596" s="209">
        <v>2393109.6800000002</v>
      </c>
      <c r="K596" s="209">
        <v>2508165.9900000002</v>
      </c>
      <c r="L596" s="209">
        <v>2566651.67</v>
      </c>
      <c r="M596" s="209">
        <v>2574102.79</v>
      </c>
      <c r="N596" s="209">
        <v>0</v>
      </c>
      <c r="O596" s="209">
        <v>23142.240000000002</v>
      </c>
      <c r="P596" s="209">
        <v>88001.17</v>
      </c>
      <c r="Q596" s="209">
        <v>350103.57</v>
      </c>
      <c r="R596" s="209">
        <v>414929.29</v>
      </c>
      <c r="S596" s="209">
        <v>482209.97</v>
      </c>
      <c r="T596" s="209">
        <v>488849.29</v>
      </c>
      <c r="U596" s="209">
        <v>529140.36</v>
      </c>
      <c r="V596" s="209">
        <v>524489.48</v>
      </c>
      <c r="W596" s="209">
        <v>531161.53</v>
      </c>
      <c r="X596" s="209">
        <v>548511.39</v>
      </c>
      <c r="Y596" s="209">
        <v>563522.54</v>
      </c>
      <c r="Z596" s="209">
        <v>658683.5</v>
      </c>
      <c r="AA596" s="178">
        <f t="shared" si="18"/>
        <v>658683.5</v>
      </c>
    </row>
    <row r="597" spans="1:27" ht="15.75" thickBot="1" x14ac:dyDescent="0.3">
      <c r="A597" s="228" t="str">
        <f t="shared" si="19"/>
        <v>503500</v>
      </c>
      <c r="B597" s="241" t="s">
        <v>2097</v>
      </c>
      <c r="C597" s="188" t="s">
        <v>2098</v>
      </c>
      <c r="D597" s="210" t="s">
        <v>1875</v>
      </c>
      <c r="E597" s="208">
        <v>27204.2</v>
      </c>
      <c r="F597" s="208">
        <v>-43147.26</v>
      </c>
      <c r="G597" s="208">
        <v>-41965.09</v>
      </c>
      <c r="H597" s="208">
        <v>-40892.639999999999</v>
      </c>
      <c r="I597" s="208">
        <v>-34089.22</v>
      </c>
      <c r="J597" s="208">
        <v>-34089.22</v>
      </c>
      <c r="K597" s="208">
        <v>-27450.93</v>
      </c>
      <c r="L597" s="208">
        <v>-20125.349999999999</v>
      </c>
      <c r="M597" s="208">
        <v>-20017.16</v>
      </c>
      <c r="N597" s="208"/>
      <c r="O597" s="208"/>
      <c r="P597" s="208"/>
      <c r="Q597" s="208"/>
      <c r="R597" s="208"/>
      <c r="S597" s="208"/>
      <c r="T597" s="208">
        <v>0</v>
      </c>
      <c r="U597" s="208">
        <v>0</v>
      </c>
      <c r="V597" s="208">
        <v>7737.88</v>
      </c>
      <c r="W597" s="208">
        <v>7737.88</v>
      </c>
      <c r="X597" s="208">
        <v>7768.31</v>
      </c>
      <c r="Y597" s="208">
        <v>7768.31</v>
      </c>
      <c r="Z597" s="208">
        <v>7768.31</v>
      </c>
      <c r="AA597" s="178">
        <f t="shared" si="18"/>
        <v>7768.31</v>
      </c>
    </row>
    <row r="598" spans="1:27" ht="15.75" thickBot="1" x14ac:dyDescent="0.3">
      <c r="A598" s="228" t="str">
        <f t="shared" si="19"/>
        <v>503600</v>
      </c>
      <c r="B598" s="241" t="s">
        <v>2099</v>
      </c>
      <c r="C598" s="188" t="s">
        <v>2100</v>
      </c>
      <c r="D598" s="210" t="s">
        <v>1875</v>
      </c>
      <c r="E598" s="209">
        <v>39233.699999999997</v>
      </c>
      <c r="F598" s="209">
        <v>48592.41</v>
      </c>
      <c r="G598" s="209">
        <v>58886.58</v>
      </c>
      <c r="H598" s="209">
        <v>68027.48</v>
      </c>
      <c r="I598" s="209">
        <v>76245.84</v>
      </c>
      <c r="J598" s="209">
        <v>90047.7</v>
      </c>
      <c r="K598" s="209">
        <v>98577.919999999998</v>
      </c>
      <c r="L598" s="209">
        <v>107772.42</v>
      </c>
      <c r="M598" s="209">
        <v>117830.68</v>
      </c>
      <c r="N598" s="209">
        <v>0</v>
      </c>
      <c r="O598" s="209">
        <v>10798.56</v>
      </c>
      <c r="P598" s="209">
        <v>19088.849999999999</v>
      </c>
      <c r="Q598" s="209">
        <v>23284.18</v>
      </c>
      <c r="R598" s="209">
        <v>38134.35</v>
      </c>
      <c r="S598" s="209">
        <v>47453.64</v>
      </c>
      <c r="T598" s="209">
        <v>56877.279999999999</v>
      </c>
      <c r="U598" s="209">
        <v>65106.79</v>
      </c>
      <c r="V598" s="209">
        <v>72824.45</v>
      </c>
      <c r="W598" s="209">
        <v>84332.92</v>
      </c>
      <c r="X598" s="209">
        <v>91210.47</v>
      </c>
      <c r="Y598" s="209">
        <v>91281.38</v>
      </c>
      <c r="Z598" s="209">
        <v>109823.37</v>
      </c>
      <c r="AA598" s="178">
        <f t="shared" si="18"/>
        <v>109823.37</v>
      </c>
    </row>
    <row r="599" spans="1:27" ht="15.75" thickBot="1" x14ac:dyDescent="0.3">
      <c r="A599" s="228" t="str">
        <f t="shared" si="19"/>
        <v>503700</v>
      </c>
      <c r="B599" s="241" t="s">
        <v>2101</v>
      </c>
      <c r="C599" s="188" t="s">
        <v>2102</v>
      </c>
      <c r="D599" s="210" t="s">
        <v>1875</v>
      </c>
      <c r="E599" s="208">
        <v>28655863.890000001</v>
      </c>
      <c r="F599" s="208">
        <v>35864286.420000002</v>
      </c>
      <c r="G599" s="208">
        <v>43136675.869999997</v>
      </c>
      <c r="H599" s="208">
        <v>50464500.140000001</v>
      </c>
      <c r="I599" s="208">
        <v>57811991.490000002</v>
      </c>
      <c r="J599" s="208">
        <v>65195332.399999999</v>
      </c>
      <c r="K599" s="208">
        <v>72683959.769999996</v>
      </c>
      <c r="L599" s="208">
        <v>80157622.5</v>
      </c>
      <c r="M599" s="208">
        <v>87573403.579999998</v>
      </c>
      <c r="N599" s="208">
        <v>0</v>
      </c>
      <c r="O599" s="208">
        <v>7437389.46</v>
      </c>
      <c r="P599" s="208">
        <v>14907807.91</v>
      </c>
      <c r="Q599" s="208">
        <v>22399185.800000001</v>
      </c>
      <c r="R599" s="208">
        <v>29926492.949999999</v>
      </c>
      <c r="S599" s="208">
        <v>37604741.689999998</v>
      </c>
      <c r="T599" s="208">
        <v>45552419.420000002</v>
      </c>
      <c r="U599" s="208">
        <v>53524149.509999998</v>
      </c>
      <c r="V599" s="208">
        <v>61516572.82</v>
      </c>
      <c r="W599" s="208">
        <v>69568685.370000005</v>
      </c>
      <c r="X599" s="208">
        <v>77703933.75</v>
      </c>
      <c r="Y599" s="208">
        <v>85890861.780000001</v>
      </c>
      <c r="Z599" s="208">
        <v>94128732.859999999</v>
      </c>
      <c r="AA599" s="178">
        <f t="shared" si="18"/>
        <v>94128732.859999999</v>
      </c>
    </row>
    <row r="600" spans="1:27" ht="15.75" thickBot="1" x14ac:dyDescent="0.3">
      <c r="A600" s="228" t="str">
        <f t="shared" si="19"/>
        <v>503760</v>
      </c>
      <c r="B600" s="241" t="s">
        <v>3519</v>
      </c>
      <c r="C600" s="188" t="s">
        <v>3520</v>
      </c>
      <c r="D600" s="210" t="s">
        <v>1875</v>
      </c>
      <c r="E600" s="209"/>
      <c r="F600" s="209"/>
      <c r="G600" s="209"/>
      <c r="H600" s="209"/>
      <c r="I600" s="209"/>
      <c r="J600" s="209"/>
      <c r="K600" s="209"/>
      <c r="L600" s="209"/>
      <c r="M600" s="209"/>
      <c r="N600" s="209">
        <v>0</v>
      </c>
      <c r="O600" s="209">
        <v>372.59</v>
      </c>
      <c r="P600" s="209">
        <v>745.19</v>
      </c>
      <c r="Q600" s="209">
        <v>1117.76</v>
      </c>
      <c r="R600" s="209">
        <v>1490.35</v>
      </c>
      <c r="S600" s="209">
        <v>2029.55</v>
      </c>
      <c r="T600" s="209">
        <v>2568.75</v>
      </c>
      <c r="U600" s="209">
        <v>3107.91</v>
      </c>
      <c r="V600" s="209">
        <v>3647.11</v>
      </c>
      <c r="W600" s="209">
        <v>4186.3</v>
      </c>
      <c r="X600" s="209">
        <v>4725.51</v>
      </c>
      <c r="Y600" s="209">
        <v>5264.68</v>
      </c>
      <c r="Z600" s="209">
        <v>6087</v>
      </c>
      <c r="AA600" s="178">
        <f t="shared" si="18"/>
        <v>6087</v>
      </c>
    </row>
    <row r="601" spans="1:27" ht="15.75" thickBot="1" x14ac:dyDescent="0.3">
      <c r="A601" s="228" t="str">
        <f t="shared" si="19"/>
        <v>503800</v>
      </c>
      <c r="B601" s="241" t="s">
        <v>2103</v>
      </c>
      <c r="C601" s="188" t="s">
        <v>2104</v>
      </c>
      <c r="D601" s="210" t="s">
        <v>1875</v>
      </c>
      <c r="E601" s="208">
        <v>25003564.140000001</v>
      </c>
      <c r="F601" s="208">
        <v>28425545.289999999</v>
      </c>
      <c r="G601" s="208">
        <v>31397357.079999998</v>
      </c>
      <c r="H601" s="208">
        <v>34701845.240000002</v>
      </c>
      <c r="I601" s="208">
        <v>37997614.369999997</v>
      </c>
      <c r="J601" s="208">
        <v>41554497.390000001</v>
      </c>
      <c r="K601" s="208">
        <v>45771937.880000003</v>
      </c>
      <c r="L601" s="208">
        <v>50868136.619999997</v>
      </c>
      <c r="M601" s="208">
        <v>57243096.420000002</v>
      </c>
      <c r="N601" s="208">
        <v>0</v>
      </c>
      <c r="O601" s="208">
        <v>6381845.75</v>
      </c>
      <c r="P601" s="208">
        <v>12839464.32</v>
      </c>
      <c r="Q601" s="208">
        <v>19931525.469999999</v>
      </c>
      <c r="R601" s="208">
        <v>24375387.280000001</v>
      </c>
      <c r="S601" s="208">
        <v>28070777.460000001</v>
      </c>
      <c r="T601" s="208">
        <v>30865270.780000001</v>
      </c>
      <c r="U601" s="208">
        <v>34124673.219999999</v>
      </c>
      <c r="V601" s="208">
        <v>37528576.899999999</v>
      </c>
      <c r="W601" s="208">
        <v>41115396.969999999</v>
      </c>
      <c r="X601" s="208">
        <v>46065334.219999999</v>
      </c>
      <c r="Y601" s="208">
        <v>51585579.270000003</v>
      </c>
      <c r="Z601" s="208">
        <v>57737031.140000001</v>
      </c>
      <c r="AA601" s="178">
        <f t="shared" si="18"/>
        <v>57737031.140000001</v>
      </c>
    </row>
    <row r="602" spans="1:27" ht="15.75" thickBot="1" x14ac:dyDescent="0.3">
      <c r="A602" s="228" t="str">
        <f t="shared" si="19"/>
        <v>503803</v>
      </c>
      <c r="B602" s="241" t="s">
        <v>3801</v>
      </c>
      <c r="C602" s="188" t="s">
        <v>3802</v>
      </c>
      <c r="D602" s="192" t="s">
        <v>1875</v>
      </c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>
        <v>0</v>
      </c>
      <c r="Y602" s="209">
        <v>0</v>
      </c>
      <c r="Z602" s="209">
        <v>42.19</v>
      </c>
      <c r="AA602" s="178">
        <f t="shared" si="18"/>
        <v>42.19</v>
      </c>
    </row>
    <row r="603" spans="1:27" ht="15.75" thickBot="1" x14ac:dyDescent="0.3">
      <c r="A603" s="228" t="str">
        <f t="shared" si="19"/>
        <v>503806</v>
      </c>
      <c r="B603" s="241" t="s">
        <v>2105</v>
      </c>
      <c r="C603" s="188" t="s">
        <v>2106</v>
      </c>
      <c r="D603" s="210" t="s">
        <v>1875</v>
      </c>
      <c r="E603" s="208">
        <v>301796.34999999998</v>
      </c>
      <c r="F603" s="208">
        <v>363037.98</v>
      </c>
      <c r="G603" s="208">
        <v>435520.4</v>
      </c>
      <c r="H603" s="208">
        <v>508002.82</v>
      </c>
      <c r="I603" s="208">
        <v>580583.5</v>
      </c>
      <c r="J603" s="208">
        <v>653065.92000000004</v>
      </c>
      <c r="K603" s="208">
        <v>725548.34</v>
      </c>
      <c r="L603" s="208">
        <v>798188.92</v>
      </c>
      <c r="M603" s="208">
        <v>870671.32</v>
      </c>
      <c r="N603" s="208">
        <v>0</v>
      </c>
      <c r="O603" s="208">
        <v>75375</v>
      </c>
      <c r="P603" s="208">
        <v>153674.35999999999</v>
      </c>
      <c r="Q603" s="208">
        <v>229049.36</v>
      </c>
      <c r="R603" s="208">
        <v>304424.36</v>
      </c>
      <c r="S603" s="208">
        <v>377165.87</v>
      </c>
      <c r="T603" s="208">
        <v>452540.87</v>
      </c>
      <c r="U603" s="208">
        <v>527915.87</v>
      </c>
      <c r="V603" s="208">
        <v>479695.2</v>
      </c>
      <c r="W603" s="208">
        <v>539600.12</v>
      </c>
      <c r="X603" s="208">
        <v>599505.04</v>
      </c>
      <c r="Y603" s="208">
        <v>659530.78</v>
      </c>
      <c r="Z603" s="208">
        <v>719435.69</v>
      </c>
      <c r="AA603" s="178">
        <f t="shared" si="18"/>
        <v>719435.69</v>
      </c>
    </row>
    <row r="604" spans="1:27" ht="15.75" thickBot="1" x14ac:dyDescent="0.3">
      <c r="A604" s="228" t="str">
        <f t="shared" si="19"/>
        <v>503808</v>
      </c>
      <c r="B604" s="241" t="s">
        <v>2107</v>
      </c>
      <c r="C604" s="188" t="s">
        <v>2108</v>
      </c>
      <c r="D604" s="210" t="s">
        <v>1875</v>
      </c>
      <c r="E604" s="209">
        <v>0</v>
      </c>
      <c r="F604" s="209">
        <v>0</v>
      </c>
      <c r="G604" s="209">
        <v>0</v>
      </c>
      <c r="H604" s="209">
        <v>0</v>
      </c>
      <c r="I604" s="209">
        <v>0</v>
      </c>
      <c r="J604" s="209">
        <v>0</v>
      </c>
      <c r="K604" s="209">
        <v>0</v>
      </c>
      <c r="L604" s="209">
        <v>0</v>
      </c>
      <c r="M604" s="209">
        <v>0</v>
      </c>
      <c r="N604" s="209">
        <v>0</v>
      </c>
      <c r="O604" s="209">
        <v>0</v>
      </c>
      <c r="P604" s="209">
        <v>0</v>
      </c>
      <c r="Q604" s="209">
        <v>-618.23</v>
      </c>
      <c r="R604" s="209">
        <v>-618.23</v>
      </c>
      <c r="S604" s="209">
        <v>-618.23</v>
      </c>
      <c r="T604" s="209">
        <v>-616.55999999999995</v>
      </c>
      <c r="U604" s="209">
        <v>-616.55999999999995</v>
      </c>
      <c r="V604" s="209">
        <v>-616.55999999999995</v>
      </c>
      <c r="W604" s="209">
        <v>-616.55999999999995</v>
      </c>
      <c r="X604" s="209">
        <v>-616.55999999999995</v>
      </c>
      <c r="Y604" s="209">
        <v>-616.55999999999995</v>
      </c>
      <c r="Z604" s="209">
        <v>-616.55999999999995</v>
      </c>
      <c r="AA604" s="178">
        <f t="shared" si="18"/>
        <v>-616.55999999999995</v>
      </c>
    </row>
    <row r="605" spans="1:27" ht="15.75" thickBot="1" x14ac:dyDescent="0.3">
      <c r="A605" s="228" t="str">
        <f t="shared" si="19"/>
        <v>503811</v>
      </c>
      <c r="B605" s="241" t="s">
        <v>2109</v>
      </c>
      <c r="C605" s="188" t="s">
        <v>2110</v>
      </c>
      <c r="D605" s="210" t="s">
        <v>1875</v>
      </c>
      <c r="E605" s="208">
        <v>763709</v>
      </c>
      <c r="F605" s="208">
        <v>1008107</v>
      </c>
      <c r="G605" s="208">
        <v>1280170</v>
      </c>
      <c r="H605" s="208">
        <v>1550143</v>
      </c>
      <c r="I605" s="208">
        <v>1809393</v>
      </c>
      <c r="J605" s="208">
        <v>2042209</v>
      </c>
      <c r="K605" s="208">
        <v>2389214</v>
      </c>
      <c r="L605" s="208">
        <v>2624863</v>
      </c>
      <c r="M605" s="208">
        <v>2823768</v>
      </c>
      <c r="N605" s="208">
        <v>0</v>
      </c>
      <c r="O605" s="208">
        <v>116103</v>
      </c>
      <c r="P605" s="208">
        <v>322012</v>
      </c>
      <c r="Q605" s="208">
        <v>586233</v>
      </c>
      <c r="R605" s="208">
        <v>759189</v>
      </c>
      <c r="S605" s="208">
        <v>960690</v>
      </c>
      <c r="T605" s="208">
        <v>996691</v>
      </c>
      <c r="U605" s="208">
        <v>1118957</v>
      </c>
      <c r="V605" s="208">
        <v>1254931</v>
      </c>
      <c r="W605" s="208">
        <v>1465619</v>
      </c>
      <c r="X605" s="208">
        <v>1599478</v>
      </c>
      <c r="Y605" s="208">
        <v>1720632</v>
      </c>
      <c r="Z605" s="208">
        <v>1767815</v>
      </c>
      <c r="AA605" s="178">
        <f t="shared" si="18"/>
        <v>1767815</v>
      </c>
    </row>
    <row r="606" spans="1:27" ht="15.75" thickBot="1" x14ac:dyDescent="0.3">
      <c r="A606" s="228" t="str">
        <f t="shared" si="19"/>
        <v>503812</v>
      </c>
      <c r="B606" s="241" t="s">
        <v>2111</v>
      </c>
      <c r="C606" s="188" t="s">
        <v>2112</v>
      </c>
      <c r="D606" s="210" t="s">
        <v>1875</v>
      </c>
      <c r="E606" s="209">
        <v>-153948</v>
      </c>
      <c r="F606" s="209">
        <v>-173790</v>
      </c>
      <c r="G606" s="209">
        <v>-198127</v>
      </c>
      <c r="H606" s="209">
        <v>-23476</v>
      </c>
      <c r="I606" s="209">
        <v>-301445</v>
      </c>
      <c r="J606" s="209">
        <v>-351627</v>
      </c>
      <c r="K606" s="209">
        <v>-308043</v>
      </c>
      <c r="L606" s="209">
        <v>63514</v>
      </c>
      <c r="M606" s="209">
        <v>-209763</v>
      </c>
      <c r="N606" s="209">
        <v>0</v>
      </c>
      <c r="O606" s="209">
        <v>-17316</v>
      </c>
      <c r="P606" s="209">
        <v>-57518</v>
      </c>
      <c r="Q606" s="209">
        <v>-97376</v>
      </c>
      <c r="R606" s="209">
        <v>-101036</v>
      </c>
      <c r="S606" s="209">
        <v>-124785</v>
      </c>
      <c r="T606" s="209">
        <v>-131425</v>
      </c>
      <c r="U606" s="209">
        <v>-137164</v>
      </c>
      <c r="V606" s="209">
        <v>-150677</v>
      </c>
      <c r="W606" s="209">
        <v>-160777</v>
      </c>
      <c r="X606" s="209">
        <v>-158178</v>
      </c>
      <c r="Y606" s="209">
        <v>-146441</v>
      </c>
      <c r="Z606" s="209">
        <v>-334562</v>
      </c>
      <c r="AA606" s="178">
        <f t="shared" si="18"/>
        <v>-334562</v>
      </c>
    </row>
    <row r="607" spans="1:27" ht="15.75" thickBot="1" x14ac:dyDescent="0.3">
      <c r="A607" s="228" t="str">
        <f t="shared" si="19"/>
        <v>503813</v>
      </c>
      <c r="B607" s="241" t="s">
        <v>2113</v>
      </c>
      <c r="C607" s="188" t="s">
        <v>2114</v>
      </c>
      <c r="D607" s="210" t="s">
        <v>1875</v>
      </c>
      <c r="E607" s="208">
        <v>3704062</v>
      </c>
      <c r="F607" s="208">
        <v>3357084</v>
      </c>
      <c r="G607" s="208">
        <v>3210485</v>
      </c>
      <c r="H607" s="208">
        <v>2690934</v>
      </c>
      <c r="I607" s="208">
        <v>2210792</v>
      </c>
      <c r="J607" s="208">
        <v>7168464</v>
      </c>
      <c r="K607" s="208">
        <v>7744007</v>
      </c>
      <c r="L607" s="208">
        <v>11834742</v>
      </c>
      <c r="M607" s="208">
        <v>7214675</v>
      </c>
      <c r="N607" s="208">
        <v>0</v>
      </c>
      <c r="O607" s="208">
        <v>2425812</v>
      </c>
      <c r="P607" s="208">
        <v>4934868</v>
      </c>
      <c r="Q607" s="208">
        <v>1941126</v>
      </c>
      <c r="R607" s="208">
        <v>1504553</v>
      </c>
      <c r="S607" s="208">
        <v>10495355</v>
      </c>
      <c r="T607" s="208">
        <v>8940421</v>
      </c>
      <c r="U607" s="208">
        <v>5545477</v>
      </c>
      <c r="V607" s="208">
        <v>2232810</v>
      </c>
      <c r="W607" s="208">
        <v>112109</v>
      </c>
      <c r="X607" s="208">
        <v>-992973</v>
      </c>
      <c r="Y607" s="208">
        <v>1845422</v>
      </c>
      <c r="Z607" s="208">
        <v>4996761</v>
      </c>
      <c r="AA607" s="178">
        <f t="shared" si="18"/>
        <v>4996761</v>
      </c>
    </row>
    <row r="608" spans="1:27" ht="15.75" thickBot="1" x14ac:dyDescent="0.3">
      <c r="A608" s="228" t="str">
        <f t="shared" si="19"/>
        <v>503816</v>
      </c>
      <c r="B608" s="241" t="s">
        <v>2115</v>
      </c>
      <c r="C608" s="188" t="s">
        <v>2116</v>
      </c>
      <c r="D608" s="210" t="s">
        <v>1875</v>
      </c>
      <c r="E608" s="209">
        <v>269947</v>
      </c>
      <c r="F608" s="209">
        <v>356359</v>
      </c>
      <c r="G608" s="209">
        <v>452578</v>
      </c>
      <c r="H608" s="209">
        <v>548069</v>
      </c>
      <c r="I608" s="209">
        <v>639774</v>
      </c>
      <c r="J608" s="209">
        <v>722128</v>
      </c>
      <c r="K608" s="209">
        <v>844953</v>
      </c>
      <c r="L608" s="209">
        <v>928368</v>
      </c>
      <c r="M608" s="209">
        <v>998815</v>
      </c>
      <c r="N608" s="209">
        <v>0</v>
      </c>
      <c r="O608" s="209">
        <v>40957</v>
      </c>
      <c r="P608" s="209">
        <v>113627</v>
      </c>
      <c r="Q608" s="209">
        <v>206973</v>
      </c>
      <c r="R608" s="209">
        <v>268085</v>
      </c>
      <c r="S608" s="209">
        <v>339312</v>
      </c>
      <c r="T608" s="209">
        <v>351967</v>
      </c>
      <c r="U608" s="209">
        <v>395155</v>
      </c>
      <c r="V608" s="209">
        <v>443200</v>
      </c>
      <c r="W608" s="209">
        <v>517720</v>
      </c>
      <c r="X608" s="209">
        <v>565026</v>
      </c>
      <c r="Y608" s="209">
        <v>607833</v>
      </c>
      <c r="Z608" s="209">
        <v>624424</v>
      </c>
      <c r="AA608" s="178">
        <f t="shared" si="18"/>
        <v>624424</v>
      </c>
    </row>
    <row r="609" spans="1:27" ht="15.75" thickBot="1" x14ac:dyDescent="0.3">
      <c r="A609" s="228" t="str">
        <f t="shared" si="19"/>
        <v>503817</v>
      </c>
      <c r="B609" s="241" t="s">
        <v>2117</v>
      </c>
      <c r="C609" s="188" t="s">
        <v>2118</v>
      </c>
      <c r="D609" s="210" t="s">
        <v>1875</v>
      </c>
      <c r="E609" s="208">
        <v>-53485</v>
      </c>
      <c r="F609" s="208">
        <v>-60428</v>
      </c>
      <c r="G609" s="208">
        <v>-68913</v>
      </c>
      <c r="H609" s="208">
        <v>-8249</v>
      </c>
      <c r="I609" s="208">
        <v>-104382</v>
      </c>
      <c r="J609" s="208">
        <v>-122958</v>
      </c>
      <c r="K609" s="208">
        <v>-107836</v>
      </c>
      <c r="L609" s="208">
        <v>20555</v>
      </c>
      <c r="M609" s="208">
        <v>-80167</v>
      </c>
      <c r="N609" s="208">
        <v>0</v>
      </c>
      <c r="O609" s="208">
        <v>-6202</v>
      </c>
      <c r="P609" s="208">
        <v>-20574</v>
      </c>
      <c r="Q609" s="208">
        <v>-34831</v>
      </c>
      <c r="R609" s="208">
        <v>-36141</v>
      </c>
      <c r="S609" s="208">
        <v>-44610</v>
      </c>
      <c r="T609" s="208">
        <v>-46996</v>
      </c>
      <c r="U609" s="208">
        <v>-49046</v>
      </c>
      <c r="V609" s="208">
        <v>-53879</v>
      </c>
      <c r="W609" s="208">
        <v>-57475</v>
      </c>
      <c r="X609" s="208">
        <v>-56544</v>
      </c>
      <c r="Y609" s="208">
        <v>-52409</v>
      </c>
      <c r="Z609" s="208">
        <v>-119279</v>
      </c>
      <c r="AA609" s="178">
        <f t="shared" si="18"/>
        <v>-119279</v>
      </c>
    </row>
    <row r="610" spans="1:27" ht="15.75" thickBot="1" x14ac:dyDescent="0.3">
      <c r="A610" s="228" t="str">
        <f t="shared" si="19"/>
        <v>503818</v>
      </c>
      <c r="B610" s="241" t="s">
        <v>2119</v>
      </c>
      <c r="C610" s="188" t="s">
        <v>2120</v>
      </c>
      <c r="D610" s="210" t="s">
        <v>1875</v>
      </c>
      <c r="E610" s="209">
        <v>1163290</v>
      </c>
      <c r="F610" s="209">
        <v>1044962</v>
      </c>
      <c r="G610" s="209">
        <v>1009975</v>
      </c>
      <c r="H610" s="209">
        <v>846465</v>
      </c>
      <c r="I610" s="209">
        <v>696341</v>
      </c>
      <c r="J610" s="209">
        <v>2467050</v>
      </c>
      <c r="K610" s="209">
        <v>2666480</v>
      </c>
      <c r="L610" s="209">
        <v>4075535</v>
      </c>
      <c r="M610" s="209">
        <v>3090578</v>
      </c>
      <c r="N610" s="209">
        <v>0</v>
      </c>
      <c r="O610" s="209">
        <v>769344</v>
      </c>
      <c r="P610" s="209">
        <v>1588402</v>
      </c>
      <c r="Q610" s="209">
        <v>530905</v>
      </c>
      <c r="R610" s="209">
        <v>355654</v>
      </c>
      <c r="S610" s="209">
        <v>3526652</v>
      </c>
      <c r="T610" s="209">
        <v>3000780</v>
      </c>
      <c r="U610" s="209">
        <v>1832638</v>
      </c>
      <c r="V610" s="209">
        <v>690428</v>
      </c>
      <c r="W610" s="209">
        <v>-33940</v>
      </c>
      <c r="X610" s="209">
        <v>-427291</v>
      </c>
      <c r="Y610" s="209">
        <v>523938</v>
      </c>
      <c r="Z610" s="209">
        <v>1419351</v>
      </c>
      <c r="AA610" s="178">
        <f t="shared" si="18"/>
        <v>1419351</v>
      </c>
    </row>
    <row r="611" spans="1:27" ht="15.75" thickBot="1" x14ac:dyDescent="0.3">
      <c r="A611" s="228" t="str">
        <f t="shared" si="19"/>
        <v>503819</v>
      </c>
      <c r="B611" s="241" t="s">
        <v>2121</v>
      </c>
      <c r="C611" s="188" t="s">
        <v>2122</v>
      </c>
      <c r="D611" s="210" t="s">
        <v>1875</v>
      </c>
      <c r="E611" s="208">
        <v>4451884</v>
      </c>
      <c r="F611" s="208">
        <v>4475989</v>
      </c>
      <c r="G611" s="208">
        <v>4661168</v>
      </c>
      <c r="H611" s="208">
        <v>4751947</v>
      </c>
      <c r="I611" s="208">
        <v>4840158</v>
      </c>
      <c r="J611" s="208">
        <v>5205072</v>
      </c>
      <c r="K611" s="208">
        <v>5205072</v>
      </c>
      <c r="L611" s="208">
        <v>5205072</v>
      </c>
      <c r="M611" s="208">
        <v>7942817</v>
      </c>
      <c r="N611" s="208">
        <v>0</v>
      </c>
      <c r="O611" s="208">
        <v>1724575</v>
      </c>
      <c r="P611" s="208">
        <v>3095218</v>
      </c>
      <c r="Q611" s="208">
        <v>4270872</v>
      </c>
      <c r="R611" s="208">
        <v>4821534</v>
      </c>
      <c r="S611" s="208">
        <v>4937911</v>
      </c>
      <c r="T611" s="208">
        <v>5571624</v>
      </c>
      <c r="U611" s="208">
        <v>6361445</v>
      </c>
      <c r="V611" s="208">
        <v>7166102</v>
      </c>
      <c r="W611" s="208">
        <v>7468040</v>
      </c>
      <c r="X611" s="208">
        <v>8029981</v>
      </c>
      <c r="Y611" s="208">
        <v>8979081</v>
      </c>
      <c r="Z611" s="208">
        <v>10400381</v>
      </c>
      <c r="AA611" s="178">
        <f t="shared" si="18"/>
        <v>10400381</v>
      </c>
    </row>
    <row r="612" spans="1:27" ht="15.75" thickBot="1" x14ac:dyDescent="0.3">
      <c r="A612" s="228" t="str">
        <f t="shared" si="19"/>
        <v>503820</v>
      </c>
      <c r="B612" s="241" t="s">
        <v>2123</v>
      </c>
      <c r="C612" s="188" t="s">
        <v>2124</v>
      </c>
      <c r="D612" s="210" t="s">
        <v>1875</v>
      </c>
      <c r="E612" s="209">
        <v>76612</v>
      </c>
      <c r="F612" s="209">
        <v>98736</v>
      </c>
      <c r="G612" s="209">
        <v>120887</v>
      </c>
      <c r="H612" s="209">
        <v>141769</v>
      </c>
      <c r="I612" s="209">
        <v>161156</v>
      </c>
      <c r="J612" s="209">
        <v>178645</v>
      </c>
      <c r="K612" s="209">
        <v>197078</v>
      </c>
      <c r="L612" s="209">
        <v>209065</v>
      </c>
      <c r="M612" s="209">
        <v>235576</v>
      </c>
      <c r="N612" s="209">
        <v>0</v>
      </c>
      <c r="O612" s="209">
        <v>19139</v>
      </c>
      <c r="P612" s="209">
        <v>49946</v>
      </c>
      <c r="Q612" s="209">
        <v>83802</v>
      </c>
      <c r="R612" s="209">
        <v>103736</v>
      </c>
      <c r="S612" s="209">
        <v>124055</v>
      </c>
      <c r="T612" s="209">
        <v>134601</v>
      </c>
      <c r="U612" s="209">
        <v>150010</v>
      </c>
      <c r="V612" s="209">
        <v>165634</v>
      </c>
      <c r="W612" s="209">
        <v>172096</v>
      </c>
      <c r="X612" s="209">
        <v>185838</v>
      </c>
      <c r="Y612" s="209">
        <v>199083</v>
      </c>
      <c r="Z612" s="209">
        <v>268073</v>
      </c>
      <c r="AA612" s="178">
        <f t="shared" si="18"/>
        <v>268073</v>
      </c>
    </row>
    <row r="613" spans="1:27" ht="15.75" thickBot="1" x14ac:dyDescent="0.3">
      <c r="A613" s="228" t="str">
        <f t="shared" si="19"/>
        <v>503821</v>
      </c>
      <c r="B613" s="241" t="s">
        <v>2125</v>
      </c>
      <c r="C613" s="188" t="s">
        <v>2126</v>
      </c>
      <c r="D613" s="210" t="s">
        <v>1875</v>
      </c>
      <c r="E613" s="208">
        <v>12061409</v>
      </c>
      <c r="F613" s="208">
        <v>12129405</v>
      </c>
      <c r="G613" s="208">
        <v>12651765</v>
      </c>
      <c r="H613" s="208">
        <v>12907836</v>
      </c>
      <c r="I613" s="208">
        <v>13156664</v>
      </c>
      <c r="J613" s="208">
        <v>14186025</v>
      </c>
      <c r="K613" s="208">
        <v>14186025</v>
      </c>
      <c r="L613" s="208">
        <v>14186025</v>
      </c>
      <c r="M613" s="208">
        <v>24719449</v>
      </c>
      <c r="N613" s="208">
        <v>0</v>
      </c>
      <c r="O613" s="208">
        <v>4609112</v>
      </c>
      <c r="P613" s="208">
        <v>8272303</v>
      </c>
      <c r="Q613" s="208">
        <v>10468485</v>
      </c>
      <c r="R613" s="208">
        <v>11964029</v>
      </c>
      <c r="S613" s="208">
        <v>13753646</v>
      </c>
      <c r="T613" s="208">
        <v>16316262</v>
      </c>
      <c r="U613" s="208">
        <v>19624042</v>
      </c>
      <c r="V613" s="208">
        <v>22874927</v>
      </c>
      <c r="W613" s="208">
        <v>24563788</v>
      </c>
      <c r="X613" s="208">
        <v>26144432</v>
      </c>
      <c r="Y613" s="208">
        <v>28666543</v>
      </c>
      <c r="Z613" s="208">
        <v>32322174</v>
      </c>
      <c r="AA613" s="178">
        <f t="shared" si="18"/>
        <v>32322174</v>
      </c>
    </row>
    <row r="614" spans="1:27" ht="15.75" thickBot="1" x14ac:dyDescent="0.3">
      <c r="A614" s="228" t="str">
        <f t="shared" si="19"/>
        <v>503822</v>
      </c>
      <c r="B614" s="241" t="s">
        <v>2127</v>
      </c>
      <c r="C614" s="188" t="s">
        <v>2128</v>
      </c>
      <c r="D614" s="210" t="s">
        <v>1875</v>
      </c>
      <c r="E614" s="209">
        <v>1537</v>
      </c>
      <c r="F614" s="209">
        <v>1653</v>
      </c>
      <c r="G614" s="209">
        <v>1836</v>
      </c>
      <c r="H614" s="209">
        <v>1836</v>
      </c>
      <c r="I614" s="209">
        <v>4919</v>
      </c>
      <c r="J614" s="209">
        <v>4919</v>
      </c>
      <c r="K614" s="209">
        <v>4919</v>
      </c>
      <c r="L614" s="209">
        <v>4919</v>
      </c>
      <c r="M614" s="209">
        <v>42375</v>
      </c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>
        <v>41</v>
      </c>
      <c r="Y614" s="209">
        <v>41</v>
      </c>
      <c r="Z614" s="209">
        <v>14789</v>
      </c>
      <c r="AA614" s="178">
        <f t="shared" si="18"/>
        <v>14789</v>
      </c>
    </row>
    <row r="615" spans="1:27" ht="15.75" thickBot="1" x14ac:dyDescent="0.3">
      <c r="A615" s="228" t="str">
        <f t="shared" si="19"/>
        <v>503824</v>
      </c>
      <c r="B615" s="241" t="s">
        <v>2129</v>
      </c>
      <c r="C615" s="188" t="s">
        <v>2130</v>
      </c>
      <c r="D615" s="210" t="s">
        <v>1875</v>
      </c>
      <c r="E615" s="208">
        <v>27951</v>
      </c>
      <c r="F615" s="208">
        <v>36023</v>
      </c>
      <c r="G615" s="208">
        <v>44104</v>
      </c>
      <c r="H615" s="208">
        <v>51722</v>
      </c>
      <c r="I615" s="208">
        <v>58795</v>
      </c>
      <c r="J615" s="208">
        <v>65176</v>
      </c>
      <c r="K615" s="208">
        <v>71901</v>
      </c>
      <c r="L615" s="208">
        <v>76274</v>
      </c>
      <c r="M615" s="208">
        <v>85788</v>
      </c>
      <c r="N615" s="208">
        <v>0</v>
      </c>
      <c r="O615" s="208">
        <v>6987</v>
      </c>
      <c r="P615" s="208">
        <v>18234</v>
      </c>
      <c r="Q615" s="208">
        <v>30558</v>
      </c>
      <c r="R615" s="208">
        <v>37827</v>
      </c>
      <c r="S615" s="208">
        <v>45236</v>
      </c>
      <c r="T615" s="208">
        <v>49082</v>
      </c>
      <c r="U615" s="208">
        <v>54701</v>
      </c>
      <c r="V615" s="208">
        <v>60398</v>
      </c>
      <c r="W615" s="208">
        <v>62859</v>
      </c>
      <c r="X615" s="208">
        <v>67878</v>
      </c>
      <c r="Y615" s="208">
        <v>72716</v>
      </c>
      <c r="Z615" s="208">
        <v>97308</v>
      </c>
      <c r="AA615" s="178">
        <f t="shared" si="18"/>
        <v>97308</v>
      </c>
    </row>
    <row r="616" spans="1:27" ht="15.75" thickBot="1" x14ac:dyDescent="0.3">
      <c r="A616" s="228" t="str">
        <f t="shared" si="19"/>
        <v>503825</v>
      </c>
      <c r="B616" s="241" t="s">
        <v>2131</v>
      </c>
      <c r="C616" s="188" t="s">
        <v>2132</v>
      </c>
      <c r="D616" s="210" t="s">
        <v>1875</v>
      </c>
      <c r="E616" s="209">
        <v>60</v>
      </c>
      <c r="F616" s="209">
        <v>60</v>
      </c>
      <c r="G616" s="209">
        <v>60</v>
      </c>
      <c r="H616" s="209">
        <v>743</v>
      </c>
      <c r="I616" s="209">
        <v>743</v>
      </c>
      <c r="J616" s="209">
        <v>1172</v>
      </c>
      <c r="K616" s="209">
        <v>1352</v>
      </c>
      <c r="L616" s="209">
        <v>3170</v>
      </c>
      <c r="M616" s="209">
        <v>8068</v>
      </c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>
        <v>4</v>
      </c>
      <c r="Y616" s="209">
        <v>4</v>
      </c>
      <c r="Z616" s="209">
        <v>5510</v>
      </c>
      <c r="AA616" s="178">
        <f t="shared" si="18"/>
        <v>5510</v>
      </c>
    </row>
    <row r="617" spans="1:27" ht="15.75" thickBot="1" x14ac:dyDescent="0.3">
      <c r="A617" s="228" t="str">
        <f t="shared" si="19"/>
        <v>503826</v>
      </c>
      <c r="B617" s="241" t="s">
        <v>2133</v>
      </c>
      <c r="C617" s="188" t="s">
        <v>2134</v>
      </c>
      <c r="D617" s="210" t="s">
        <v>1875</v>
      </c>
      <c r="E617" s="208">
        <v>-1257265</v>
      </c>
      <c r="F617" s="208">
        <v>-1376068</v>
      </c>
      <c r="G617" s="208">
        <v>-2012964</v>
      </c>
      <c r="H617" s="208">
        <v>-2528280</v>
      </c>
      <c r="I617" s="208">
        <v>-3033791</v>
      </c>
      <c r="J617" s="208">
        <v>-5514443</v>
      </c>
      <c r="K617" s="208">
        <v>-5535414</v>
      </c>
      <c r="L617" s="208">
        <v>-5727940</v>
      </c>
      <c r="M617" s="208">
        <v>-5727940</v>
      </c>
      <c r="N617" s="208">
        <v>0</v>
      </c>
      <c r="O617" s="208">
        <v>-372665</v>
      </c>
      <c r="P617" s="208">
        <v>-661338</v>
      </c>
      <c r="Q617" s="208">
        <v>-1062336</v>
      </c>
      <c r="R617" s="208">
        <v>-1165022</v>
      </c>
      <c r="S617" s="208">
        <v>-4578481</v>
      </c>
      <c r="T617" s="208">
        <v>-4750997</v>
      </c>
      <c r="U617" s="208">
        <v>-5048620</v>
      </c>
      <c r="V617" s="208">
        <v>-5319027</v>
      </c>
      <c r="W617" s="208">
        <v>-5506843</v>
      </c>
      <c r="X617" s="208">
        <v>-5559940</v>
      </c>
      <c r="Y617" s="208">
        <v>-6064124</v>
      </c>
      <c r="Z617" s="208">
        <v>-6459869</v>
      </c>
      <c r="AA617" s="178">
        <f t="shared" si="18"/>
        <v>-6459869</v>
      </c>
    </row>
    <row r="618" spans="1:27" ht="15.75" thickBot="1" x14ac:dyDescent="0.3">
      <c r="A618" s="228" t="str">
        <f t="shared" si="19"/>
        <v>503827</v>
      </c>
      <c r="B618" s="241" t="s">
        <v>2135</v>
      </c>
      <c r="C618" s="188" t="s">
        <v>2136</v>
      </c>
      <c r="D618" s="210" t="s">
        <v>1875</v>
      </c>
      <c r="E618" s="209">
        <v>-655</v>
      </c>
      <c r="F618" s="209">
        <v>-705</v>
      </c>
      <c r="G618" s="209">
        <v>-783</v>
      </c>
      <c r="H618" s="209">
        <v>-783</v>
      </c>
      <c r="I618" s="209">
        <v>-2099</v>
      </c>
      <c r="J618" s="209">
        <v>-2099</v>
      </c>
      <c r="K618" s="209">
        <v>-2099</v>
      </c>
      <c r="L618" s="209">
        <v>-2099</v>
      </c>
      <c r="M618" s="209">
        <v>-11072</v>
      </c>
      <c r="N618" s="209">
        <v>0</v>
      </c>
      <c r="O618" s="209">
        <v>-27</v>
      </c>
      <c r="P618" s="209">
        <v>-78</v>
      </c>
      <c r="Q618" s="209">
        <v>-140</v>
      </c>
      <c r="R618" s="209">
        <v>-146</v>
      </c>
      <c r="S618" s="209">
        <v>-168</v>
      </c>
      <c r="T618" s="209">
        <v>-182</v>
      </c>
      <c r="U618" s="209">
        <v>-189</v>
      </c>
      <c r="V618" s="209">
        <v>-208</v>
      </c>
      <c r="W618" s="209">
        <v>-215</v>
      </c>
      <c r="X618" s="209">
        <v>-215</v>
      </c>
      <c r="Y618" s="209">
        <v>-227</v>
      </c>
      <c r="Z618" s="209">
        <v>1064</v>
      </c>
      <c r="AA618" s="178">
        <f t="shared" si="18"/>
        <v>1064</v>
      </c>
    </row>
    <row r="619" spans="1:27" ht="15.75" thickBot="1" x14ac:dyDescent="0.3">
      <c r="A619" s="228" t="str">
        <f t="shared" si="19"/>
        <v>503828</v>
      </c>
      <c r="B619" s="241" t="s">
        <v>2137</v>
      </c>
      <c r="C619" s="188" t="s">
        <v>2138</v>
      </c>
      <c r="D619" s="210" t="s">
        <v>1875</v>
      </c>
      <c r="E619" s="208">
        <v>-140</v>
      </c>
      <c r="F619" s="208">
        <v>-140</v>
      </c>
      <c r="G619" s="208">
        <v>-140</v>
      </c>
      <c r="H619" s="208">
        <v>-1740</v>
      </c>
      <c r="I619" s="208">
        <v>-1740</v>
      </c>
      <c r="J619" s="208">
        <v>-2746</v>
      </c>
      <c r="K619" s="208">
        <v>-3167</v>
      </c>
      <c r="L619" s="208">
        <v>-7425</v>
      </c>
      <c r="M619" s="208">
        <v>-52752</v>
      </c>
      <c r="N619" s="208">
        <v>0</v>
      </c>
      <c r="O619" s="208">
        <v>-254</v>
      </c>
      <c r="P619" s="208">
        <v>-734</v>
      </c>
      <c r="Q619" s="208">
        <v>-1266</v>
      </c>
      <c r="R619" s="208">
        <v>-1317</v>
      </c>
      <c r="S619" s="208">
        <v>-1520</v>
      </c>
      <c r="T619" s="208">
        <v>-1651</v>
      </c>
      <c r="U619" s="208">
        <v>-1715</v>
      </c>
      <c r="V619" s="208">
        <v>-1890</v>
      </c>
      <c r="W619" s="208">
        <v>-1954</v>
      </c>
      <c r="X619" s="208">
        <v>-1954</v>
      </c>
      <c r="Y619" s="208">
        <v>-2059</v>
      </c>
      <c r="Z619" s="208">
        <v>1871</v>
      </c>
      <c r="AA619" s="178">
        <f t="shared" si="18"/>
        <v>1871</v>
      </c>
    </row>
    <row r="620" spans="1:27" ht="15.75" thickBot="1" x14ac:dyDescent="0.3">
      <c r="A620" s="228" t="str">
        <f t="shared" si="19"/>
        <v>503829</v>
      </c>
      <c r="B620" s="241" t="s">
        <v>2139</v>
      </c>
      <c r="C620" s="188" t="s">
        <v>2140</v>
      </c>
      <c r="D620" s="210" t="s">
        <v>1875</v>
      </c>
      <c r="E620" s="209">
        <v>-3544487</v>
      </c>
      <c r="F620" s="209">
        <v>-3864168</v>
      </c>
      <c r="G620" s="209">
        <v>-5604686</v>
      </c>
      <c r="H620" s="209">
        <v>-6990062</v>
      </c>
      <c r="I620" s="209">
        <v>-8349709</v>
      </c>
      <c r="J620" s="209">
        <v>-15303678</v>
      </c>
      <c r="K620" s="209">
        <v>-15378027</v>
      </c>
      <c r="L620" s="209">
        <v>-16056889</v>
      </c>
      <c r="M620" s="209">
        <v>-16379673</v>
      </c>
      <c r="N620" s="209">
        <v>0</v>
      </c>
      <c r="O620" s="209">
        <v>-995102</v>
      </c>
      <c r="P620" s="209">
        <v>-1764795</v>
      </c>
      <c r="Q620" s="209">
        <v>-7841841</v>
      </c>
      <c r="R620" s="209">
        <v>-8756605</v>
      </c>
      <c r="S620" s="209">
        <v>-20389833</v>
      </c>
      <c r="T620" s="209">
        <v>-20806021</v>
      </c>
      <c r="U620" s="209">
        <v>-21545754</v>
      </c>
      <c r="V620" s="209">
        <v>-22217841</v>
      </c>
      <c r="W620" s="209">
        <v>-22670257</v>
      </c>
      <c r="X620" s="209">
        <v>-23624305</v>
      </c>
      <c r="Y620" s="209">
        <v>-26752489</v>
      </c>
      <c r="Z620" s="209">
        <v>-30768177</v>
      </c>
      <c r="AA620" s="178">
        <f t="shared" si="18"/>
        <v>-30768177</v>
      </c>
    </row>
    <row r="621" spans="1:27" ht="15.75" thickBot="1" x14ac:dyDescent="0.3">
      <c r="A621" s="228" t="str">
        <f t="shared" si="19"/>
        <v>503831</v>
      </c>
      <c r="B621" s="241" t="s">
        <v>3521</v>
      </c>
      <c r="C621" s="188" t="s">
        <v>3522</v>
      </c>
      <c r="D621" s="210" t="s">
        <v>1875</v>
      </c>
      <c r="E621" s="208"/>
      <c r="F621" s="208"/>
      <c r="G621" s="208"/>
      <c r="H621" s="208"/>
      <c r="I621" s="208"/>
      <c r="J621" s="208"/>
      <c r="K621" s="208"/>
      <c r="L621" s="208"/>
      <c r="M621" s="208"/>
      <c r="N621" s="208">
        <v>0</v>
      </c>
      <c r="O621" s="208">
        <v>0</v>
      </c>
      <c r="P621" s="208">
        <v>0</v>
      </c>
      <c r="Q621" s="208">
        <v>1560</v>
      </c>
      <c r="R621" s="208">
        <v>1560</v>
      </c>
      <c r="S621" s="208">
        <v>1560</v>
      </c>
      <c r="T621" s="208">
        <v>11966</v>
      </c>
      <c r="U621" s="208">
        <v>26485</v>
      </c>
      <c r="V621" s="208">
        <v>39676</v>
      </c>
      <c r="W621" s="208">
        <v>50400</v>
      </c>
      <c r="X621" s="208">
        <v>50400</v>
      </c>
      <c r="Y621" s="208">
        <v>50400</v>
      </c>
      <c r="Z621" s="208">
        <v>105446</v>
      </c>
      <c r="AA621" s="178">
        <f t="shared" si="18"/>
        <v>105446</v>
      </c>
    </row>
    <row r="622" spans="1:27" ht="15.75" thickBot="1" x14ac:dyDescent="0.3">
      <c r="A622" s="228" t="str">
        <f t="shared" si="19"/>
        <v>503832</v>
      </c>
      <c r="B622" s="241" t="s">
        <v>3523</v>
      </c>
      <c r="C622" s="188" t="s">
        <v>3524</v>
      </c>
      <c r="D622" s="210" t="s">
        <v>1875</v>
      </c>
      <c r="E622" s="209"/>
      <c r="F622" s="209"/>
      <c r="G622" s="209"/>
      <c r="H622" s="209"/>
      <c r="I622" s="209"/>
      <c r="J622" s="209"/>
      <c r="K622" s="209"/>
      <c r="L622" s="209"/>
      <c r="M622" s="209"/>
      <c r="N622" s="209">
        <v>0</v>
      </c>
      <c r="O622" s="209">
        <v>-37183</v>
      </c>
      <c r="P622" s="209">
        <v>-66735</v>
      </c>
      <c r="Q622" s="209">
        <v>-66735</v>
      </c>
      <c r="R622" s="209">
        <v>-75140</v>
      </c>
      <c r="S622" s="209">
        <v>-81824</v>
      </c>
      <c r="T622" s="209">
        <v>-81824</v>
      </c>
      <c r="U622" s="209">
        <v>-81824</v>
      </c>
      <c r="V622" s="209">
        <v>-81824</v>
      </c>
      <c r="W622" s="209">
        <v>-81824</v>
      </c>
      <c r="X622" s="209">
        <v>-82489</v>
      </c>
      <c r="Y622" s="209">
        <v>-105445</v>
      </c>
      <c r="Z622" s="209">
        <v>-105447.23</v>
      </c>
      <c r="AA622" s="178">
        <f t="shared" si="18"/>
        <v>-105447.23</v>
      </c>
    </row>
    <row r="623" spans="1:27" ht="15.75" thickBot="1" x14ac:dyDescent="0.3">
      <c r="A623" s="228" t="str">
        <f t="shared" si="19"/>
        <v>503840</v>
      </c>
      <c r="B623" s="241" t="s">
        <v>2141</v>
      </c>
      <c r="C623" s="188" t="s">
        <v>2142</v>
      </c>
      <c r="D623" s="210" t="s">
        <v>1875</v>
      </c>
      <c r="E623" s="208">
        <v>44256.480000000003</v>
      </c>
      <c r="F623" s="208">
        <v>51802.86</v>
      </c>
      <c r="G623" s="208">
        <v>67869.69</v>
      </c>
      <c r="H623" s="208">
        <v>75427.39</v>
      </c>
      <c r="I623" s="208">
        <v>80176.2</v>
      </c>
      <c r="J623" s="208">
        <v>88112.91</v>
      </c>
      <c r="K623" s="208">
        <v>95142.05</v>
      </c>
      <c r="L623" s="208">
        <v>105143.64</v>
      </c>
      <c r="M623" s="208">
        <v>112854.73</v>
      </c>
      <c r="N623" s="208">
        <v>0</v>
      </c>
      <c r="O623" s="208">
        <v>7576.66</v>
      </c>
      <c r="P623" s="208">
        <v>14368.93</v>
      </c>
      <c r="Q623" s="208">
        <v>20044.509999999998</v>
      </c>
      <c r="R623" s="208">
        <v>26075.91</v>
      </c>
      <c r="S623" s="208">
        <v>32570.1</v>
      </c>
      <c r="T623" s="208">
        <v>39469.410000000003</v>
      </c>
      <c r="U623" s="208">
        <v>46085.9</v>
      </c>
      <c r="V623" s="208">
        <v>54088.45</v>
      </c>
      <c r="W623" s="208">
        <v>60711.55</v>
      </c>
      <c r="X623" s="208">
        <v>68198.78</v>
      </c>
      <c r="Y623" s="208">
        <v>76685.94</v>
      </c>
      <c r="Z623" s="208">
        <v>83356.649999999994</v>
      </c>
      <c r="AA623" s="178">
        <f t="shared" si="18"/>
        <v>83356.649999999994</v>
      </c>
    </row>
    <row r="624" spans="1:27" ht="15.75" thickBot="1" x14ac:dyDescent="0.3">
      <c r="A624" s="228" t="str">
        <f t="shared" si="19"/>
        <v>503900</v>
      </c>
      <c r="B624" s="241" t="s">
        <v>2143</v>
      </c>
      <c r="C624" s="188" t="s">
        <v>2144</v>
      </c>
      <c r="D624" s="210" t="s">
        <v>1875</v>
      </c>
      <c r="E624" s="209">
        <v>8139992.5999999996</v>
      </c>
      <c r="F624" s="209">
        <v>10261199.470000001</v>
      </c>
      <c r="G624" s="209">
        <v>12336127.75</v>
      </c>
      <c r="H624" s="209">
        <v>14459840.83</v>
      </c>
      <c r="I624" s="209">
        <v>16643493.51</v>
      </c>
      <c r="J624" s="209">
        <v>18684379.210000001</v>
      </c>
      <c r="K624" s="209">
        <v>20794770.34</v>
      </c>
      <c r="L624" s="209">
        <v>23452250.140000001</v>
      </c>
      <c r="M624" s="209">
        <v>24957006.879999999</v>
      </c>
      <c r="N624" s="209">
        <v>0</v>
      </c>
      <c r="O624" s="209">
        <v>2276037.6800000002</v>
      </c>
      <c r="P624" s="209">
        <v>4544650.55</v>
      </c>
      <c r="Q624" s="209">
        <v>6855593.0999999996</v>
      </c>
      <c r="R624" s="209">
        <v>9192146.9600000009</v>
      </c>
      <c r="S624" s="209">
        <v>11288782.859999999</v>
      </c>
      <c r="T624" s="209">
        <v>13232604.300000001</v>
      </c>
      <c r="U624" s="209">
        <v>15406822.83</v>
      </c>
      <c r="V624" s="209">
        <v>17572575.129999999</v>
      </c>
      <c r="W624" s="209">
        <v>19787602.370000001</v>
      </c>
      <c r="X624" s="209">
        <v>21992116.07</v>
      </c>
      <c r="Y624" s="209">
        <v>24310443.969999999</v>
      </c>
      <c r="Z624" s="209">
        <v>26519756.640000001</v>
      </c>
      <c r="AA624" s="178">
        <f t="shared" si="18"/>
        <v>26519756.640000001</v>
      </c>
    </row>
    <row r="625" spans="1:27" ht="15.75" thickBot="1" x14ac:dyDescent="0.3">
      <c r="A625" s="228" t="str">
        <f t="shared" si="19"/>
        <v>504000</v>
      </c>
      <c r="B625" s="241" t="s">
        <v>2145</v>
      </c>
      <c r="C625" s="188" t="s">
        <v>2146</v>
      </c>
      <c r="D625" s="210" t="s">
        <v>1875</v>
      </c>
      <c r="E625" s="208">
        <v>-48844.65</v>
      </c>
      <c r="F625" s="208">
        <v>-62760.85</v>
      </c>
      <c r="G625" s="208">
        <v>-66503.740000000005</v>
      </c>
      <c r="H625" s="208">
        <v>-69555.63</v>
      </c>
      <c r="I625" s="208">
        <v>-76985.77</v>
      </c>
      <c r="J625" s="208">
        <v>-75300.52</v>
      </c>
      <c r="K625" s="208">
        <v>-92254.31</v>
      </c>
      <c r="L625" s="208">
        <v>-102259.27</v>
      </c>
      <c r="M625" s="208">
        <v>-108632.1</v>
      </c>
      <c r="N625" s="208">
        <v>0</v>
      </c>
      <c r="O625" s="208">
        <v>-24943.43</v>
      </c>
      <c r="P625" s="208">
        <v>-40868.22</v>
      </c>
      <c r="Q625" s="208">
        <v>-43258.27</v>
      </c>
      <c r="R625" s="208">
        <v>-70440.2</v>
      </c>
      <c r="S625" s="208">
        <v>-74371.58</v>
      </c>
      <c r="T625" s="208">
        <v>-78981.41</v>
      </c>
      <c r="U625" s="208">
        <v>-82739.839999999997</v>
      </c>
      <c r="V625" s="208">
        <v>-87242.16</v>
      </c>
      <c r="W625" s="208">
        <v>-94802.62</v>
      </c>
      <c r="X625" s="208">
        <v>-110628.62</v>
      </c>
      <c r="Y625" s="208">
        <v>-119511.46</v>
      </c>
      <c r="Z625" s="208">
        <v>-141582.29</v>
      </c>
      <c r="AA625" s="178">
        <f t="shared" si="18"/>
        <v>-141582.29</v>
      </c>
    </row>
    <row r="626" spans="1:27" ht="15.75" thickBot="1" x14ac:dyDescent="0.3">
      <c r="A626" s="228" t="str">
        <f t="shared" si="19"/>
        <v>504100</v>
      </c>
      <c r="B626" s="241" t="s">
        <v>2147</v>
      </c>
      <c r="C626" s="188" t="s">
        <v>2148</v>
      </c>
      <c r="D626" s="210" t="s">
        <v>1875</v>
      </c>
      <c r="E626" s="209">
        <v>11854.85</v>
      </c>
      <c r="F626" s="209">
        <v>16733.560000000001</v>
      </c>
      <c r="G626" s="209">
        <v>19548.560000000001</v>
      </c>
      <c r="H626" s="209">
        <v>21922.81</v>
      </c>
      <c r="I626" s="209">
        <v>24378.959999999999</v>
      </c>
      <c r="J626" s="209">
        <v>26841.71</v>
      </c>
      <c r="K626" s="209">
        <v>29446.46</v>
      </c>
      <c r="L626" s="209">
        <v>32006.66</v>
      </c>
      <c r="M626" s="209">
        <v>34475.26</v>
      </c>
      <c r="N626" s="209">
        <v>0</v>
      </c>
      <c r="O626" s="209">
        <v>-709.65</v>
      </c>
      <c r="P626" s="209">
        <v>5792.85</v>
      </c>
      <c r="Q626" s="209">
        <v>8133</v>
      </c>
      <c r="R626" s="209">
        <v>12075.45</v>
      </c>
      <c r="S626" s="209">
        <v>13962.85</v>
      </c>
      <c r="T626" s="209">
        <v>16391</v>
      </c>
      <c r="U626" s="209">
        <v>18538.599999999999</v>
      </c>
      <c r="V626" s="209">
        <v>21919.4</v>
      </c>
      <c r="W626" s="209">
        <v>24073.200000000001</v>
      </c>
      <c r="X626" s="209">
        <v>26414.05</v>
      </c>
      <c r="Y626" s="209">
        <v>40354.199999999997</v>
      </c>
      <c r="Z626" s="209">
        <v>31187.25</v>
      </c>
      <c r="AA626" s="178">
        <f t="shared" si="18"/>
        <v>31187.25</v>
      </c>
    </row>
    <row r="627" spans="1:27" ht="15.75" thickBot="1" x14ac:dyDescent="0.3">
      <c r="A627" s="228" t="str">
        <f t="shared" si="19"/>
        <v>504200</v>
      </c>
      <c r="B627" s="241" t="s">
        <v>2149</v>
      </c>
      <c r="C627" s="188" t="s">
        <v>2150</v>
      </c>
      <c r="D627" s="210" t="s">
        <v>1875</v>
      </c>
      <c r="E627" s="208">
        <v>-5022066.4800000004</v>
      </c>
      <c r="F627" s="208">
        <v>-6511327.6399999997</v>
      </c>
      <c r="G627" s="208">
        <v>-7532377.6299999999</v>
      </c>
      <c r="H627" s="208">
        <v>-9119040.4399999995</v>
      </c>
      <c r="I627" s="208">
        <v>-10446407.810000001</v>
      </c>
      <c r="J627" s="208">
        <v>-12840098.84</v>
      </c>
      <c r="K627" s="208">
        <v>-14140023.300000001</v>
      </c>
      <c r="L627" s="208">
        <v>-14367970.789999999</v>
      </c>
      <c r="M627" s="208">
        <v>-14740157.9</v>
      </c>
      <c r="N627" s="208">
        <v>0</v>
      </c>
      <c r="O627" s="208">
        <v>-224690.91</v>
      </c>
      <c r="P627" s="208">
        <v>-469301.57</v>
      </c>
      <c r="Q627" s="208">
        <v>22273951.629999999</v>
      </c>
      <c r="R627" s="208">
        <v>22685838.949999999</v>
      </c>
      <c r="S627" s="208">
        <v>22590682.300000001</v>
      </c>
      <c r="T627" s="208">
        <v>22448454.300000001</v>
      </c>
      <c r="U627" s="208">
        <v>22423515.02</v>
      </c>
      <c r="V627" s="208">
        <v>22189039.600000001</v>
      </c>
      <c r="W627" s="208">
        <v>22132310.07</v>
      </c>
      <c r="X627" s="208">
        <v>22220861.370000001</v>
      </c>
      <c r="Y627" s="208">
        <v>22630310.84</v>
      </c>
      <c r="Z627" s="208">
        <v>23477743.899999999</v>
      </c>
      <c r="AA627" s="178">
        <f t="shared" si="18"/>
        <v>23477743.899999999</v>
      </c>
    </row>
    <row r="628" spans="1:27" ht="15.75" thickBot="1" x14ac:dyDescent="0.3">
      <c r="A628" s="228" t="str">
        <f t="shared" si="19"/>
        <v>504300</v>
      </c>
      <c r="B628" s="241" t="s">
        <v>2151</v>
      </c>
      <c r="C628" s="188" t="s">
        <v>2152</v>
      </c>
      <c r="D628" s="210" t="s">
        <v>1875</v>
      </c>
      <c r="E628" s="209">
        <v>-954093.98</v>
      </c>
      <c r="F628" s="209">
        <v>-1134960.43</v>
      </c>
      <c r="G628" s="209">
        <v>-1207402.43</v>
      </c>
      <c r="H628" s="209">
        <v>-1321025.1000000001</v>
      </c>
      <c r="I628" s="209">
        <v>-1430543.27</v>
      </c>
      <c r="J628" s="209">
        <v>-1520308.14</v>
      </c>
      <c r="K628" s="209">
        <v>-2599819.44</v>
      </c>
      <c r="L628" s="209">
        <v>-2831496.14</v>
      </c>
      <c r="M628" s="209">
        <v>-2849920.58</v>
      </c>
      <c r="N628" s="209">
        <v>0</v>
      </c>
      <c r="O628" s="209">
        <v>-2063991.39</v>
      </c>
      <c r="P628" s="209">
        <v>-3764579.7</v>
      </c>
      <c r="Q628" s="209">
        <v>-4750297.72</v>
      </c>
      <c r="R628" s="209">
        <v>-6113357.9800000004</v>
      </c>
      <c r="S628" s="209">
        <v>-7238824.2000000002</v>
      </c>
      <c r="T628" s="209">
        <v>-9502798.2799999993</v>
      </c>
      <c r="U628" s="209">
        <v>-11603809.49</v>
      </c>
      <c r="V628" s="209">
        <v>-12998908.75</v>
      </c>
      <c r="W628" s="209">
        <v>-14214134.66</v>
      </c>
      <c r="X628" s="209">
        <v>-14894461.68</v>
      </c>
      <c r="Y628" s="209">
        <v>-15041679.52</v>
      </c>
      <c r="Z628" s="209">
        <v>-14957330.83</v>
      </c>
      <c r="AA628" s="178">
        <f t="shared" si="18"/>
        <v>-14957330.83</v>
      </c>
    </row>
    <row r="629" spans="1:27" ht="15.75" thickBot="1" x14ac:dyDescent="0.3">
      <c r="A629" s="228" t="str">
        <f t="shared" si="19"/>
        <v>504305</v>
      </c>
      <c r="B629" s="241" t="s">
        <v>2153</v>
      </c>
      <c r="C629" s="188" t="s">
        <v>2154</v>
      </c>
      <c r="D629" s="210" t="s">
        <v>1875</v>
      </c>
      <c r="E629" s="208">
        <v>-410618.44</v>
      </c>
      <c r="F629" s="208">
        <v>-528105.93999999994</v>
      </c>
      <c r="G629" s="208">
        <v>-644205.93999999994</v>
      </c>
      <c r="H629" s="208">
        <v>-821731.06</v>
      </c>
      <c r="I629" s="208">
        <v>-880999.82</v>
      </c>
      <c r="J629" s="208">
        <v>-1000886.32</v>
      </c>
      <c r="K629" s="208">
        <v>-1119754.5</v>
      </c>
      <c r="L629" s="208">
        <v>-1238744.95</v>
      </c>
      <c r="M629" s="208">
        <v>-1416033.24</v>
      </c>
      <c r="N629" s="208">
        <v>0</v>
      </c>
      <c r="O629" s="208">
        <v>-117493.16</v>
      </c>
      <c r="P629" s="208">
        <v>-233117.5</v>
      </c>
      <c r="Q629" s="208">
        <v>-292725.02</v>
      </c>
      <c r="R629" s="208">
        <v>-407970.52</v>
      </c>
      <c r="S629" s="208">
        <v>-523957.62</v>
      </c>
      <c r="T629" s="208">
        <v>-694850.22</v>
      </c>
      <c r="U629" s="208">
        <v>-807535.38</v>
      </c>
      <c r="V629" s="208">
        <v>-862855.11</v>
      </c>
      <c r="W629" s="208">
        <v>-973915.7</v>
      </c>
      <c r="X629" s="208">
        <v>-1084164.42</v>
      </c>
      <c r="Y629" s="208">
        <v>-1198151.95</v>
      </c>
      <c r="Z629" s="208">
        <v>-1372539.52</v>
      </c>
      <c r="AA629" s="178">
        <f t="shared" si="18"/>
        <v>-1372539.52</v>
      </c>
    </row>
    <row r="630" spans="1:27" ht="15.75" thickBot="1" x14ac:dyDescent="0.3">
      <c r="A630" s="228" t="str">
        <f t="shared" si="19"/>
        <v>504400</v>
      </c>
      <c r="B630" s="241" t="s">
        <v>2155</v>
      </c>
      <c r="C630" s="188" t="s">
        <v>2156</v>
      </c>
      <c r="D630" s="210" t="s">
        <v>1875</v>
      </c>
      <c r="E630" s="209">
        <v>112263.48</v>
      </c>
      <c r="F630" s="209">
        <v>140329.35</v>
      </c>
      <c r="G630" s="209">
        <v>166496.22</v>
      </c>
      <c r="H630" s="209">
        <v>192663.09</v>
      </c>
      <c r="I630" s="209">
        <v>219602.72</v>
      </c>
      <c r="J630" s="209">
        <v>246542.35</v>
      </c>
      <c r="K630" s="209">
        <v>273481.90000000002</v>
      </c>
      <c r="L630" s="209">
        <v>281401.45</v>
      </c>
      <c r="M630" s="209">
        <v>289902.21999999997</v>
      </c>
      <c r="N630" s="209">
        <v>0</v>
      </c>
      <c r="O630" s="209">
        <v>9190.48</v>
      </c>
      <c r="P630" s="209">
        <v>18356.060000000001</v>
      </c>
      <c r="Q630" s="209">
        <v>27638.65</v>
      </c>
      <c r="R630" s="209">
        <v>36921.24</v>
      </c>
      <c r="S630" s="209">
        <v>46934.53</v>
      </c>
      <c r="T630" s="209">
        <v>56947.82</v>
      </c>
      <c r="U630" s="209">
        <v>66961.11</v>
      </c>
      <c r="V630" s="209">
        <v>77128.570000000007</v>
      </c>
      <c r="W630" s="209">
        <v>87706.68</v>
      </c>
      <c r="X630" s="209">
        <v>98284.79</v>
      </c>
      <c r="Y630" s="209">
        <v>108862.9</v>
      </c>
      <c r="Z630" s="209">
        <v>120268.93</v>
      </c>
      <c r="AA630" s="178">
        <f t="shared" si="18"/>
        <v>120268.93</v>
      </c>
    </row>
    <row r="631" spans="1:27" ht="15.75" thickBot="1" x14ac:dyDescent="0.3">
      <c r="A631" s="228" t="str">
        <f t="shared" si="19"/>
        <v>504500</v>
      </c>
      <c r="B631" s="241" t="s">
        <v>2157</v>
      </c>
      <c r="C631" s="188" t="s">
        <v>2158</v>
      </c>
      <c r="D631" s="210" t="s">
        <v>1875</v>
      </c>
      <c r="E631" s="208">
        <v>233845.16</v>
      </c>
      <c r="F631" s="208">
        <v>274585.52</v>
      </c>
      <c r="G631" s="208">
        <v>130393.24</v>
      </c>
      <c r="H631" s="208">
        <v>158406.95000000001</v>
      </c>
      <c r="I631" s="208">
        <v>185810.36</v>
      </c>
      <c r="J631" s="208">
        <v>210655.62</v>
      </c>
      <c r="K631" s="208">
        <v>264612.28000000003</v>
      </c>
      <c r="L631" s="208">
        <v>343407.78</v>
      </c>
      <c r="M631" s="208">
        <v>678554.09</v>
      </c>
      <c r="N631" s="208">
        <v>0</v>
      </c>
      <c r="O631" s="208">
        <v>110043.12</v>
      </c>
      <c r="P631" s="208">
        <v>218180.66</v>
      </c>
      <c r="Q631" s="208">
        <v>342148.25</v>
      </c>
      <c r="R631" s="208">
        <v>400010.37</v>
      </c>
      <c r="S631" s="208">
        <v>435464.77</v>
      </c>
      <c r="T631" s="208">
        <v>262649.98</v>
      </c>
      <c r="U631" s="208">
        <v>17231.36</v>
      </c>
      <c r="V631" s="208">
        <v>41460.910000000003</v>
      </c>
      <c r="W631" s="208">
        <v>80351.88</v>
      </c>
      <c r="X631" s="208">
        <v>145857.54</v>
      </c>
      <c r="Y631" s="208">
        <v>231227.91</v>
      </c>
      <c r="Z631" s="208">
        <v>449186.73</v>
      </c>
      <c r="AA631" s="178">
        <f t="shared" si="18"/>
        <v>449186.73</v>
      </c>
    </row>
    <row r="632" spans="1:27" ht="15.75" thickBot="1" x14ac:dyDescent="0.3">
      <c r="A632" s="228" t="str">
        <f t="shared" si="19"/>
        <v>504600</v>
      </c>
      <c r="B632" s="241" t="s">
        <v>2159</v>
      </c>
      <c r="C632" s="188" t="s">
        <v>2160</v>
      </c>
      <c r="D632" s="210" t="s">
        <v>1875</v>
      </c>
      <c r="E632" s="209">
        <v>52824.18</v>
      </c>
      <c r="F632" s="209">
        <v>78126.95</v>
      </c>
      <c r="G632" s="209">
        <v>89883.02</v>
      </c>
      <c r="H632" s="209">
        <v>101931.69</v>
      </c>
      <c r="I632" s="209">
        <v>112124.8</v>
      </c>
      <c r="J632" s="209">
        <v>135445.32</v>
      </c>
      <c r="K632" s="209">
        <v>195705.13</v>
      </c>
      <c r="L632" s="209">
        <v>208031.35</v>
      </c>
      <c r="M632" s="209">
        <v>250008.16</v>
      </c>
      <c r="N632" s="209">
        <v>0</v>
      </c>
      <c r="O632" s="209">
        <v>19494.16</v>
      </c>
      <c r="P632" s="209">
        <v>28556.04</v>
      </c>
      <c r="Q632" s="209">
        <v>44756.47</v>
      </c>
      <c r="R632" s="209">
        <v>61062.29</v>
      </c>
      <c r="S632" s="209">
        <v>83946.42</v>
      </c>
      <c r="T632" s="209">
        <v>104369.4</v>
      </c>
      <c r="U632" s="209">
        <v>148485.82</v>
      </c>
      <c r="V632" s="209">
        <v>169280.17</v>
      </c>
      <c r="W632" s="209">
        <v>197882.9</v>
      </c>
      <c r="X632" s="209">
        <v>215466.23999999999</v>
      </c>
      <c r="Y632" s="209">
        <v>246978.47</v>
      </c>
      <c r="Z632" s="209">
        <v>267170.09999999998</v>
      </c>
      <c r="AA632" s="178">
        <f t="shared" si="18"/>
        <v>267170.09999999998</v>
      </c>
    </row>
    <row r="633" spans="1:27" ht="15.75" thickBot="1" x14ac:dyDescent="0.3">
      <c r="A633" s="228" t="str">
        <f t="shared" si="19"/>
        <v>504700</v>
      </c>
      <c r="B633" s="241" t="s">
        <v>2161</v>
      </c>
      <c r="C633" s="188" t="s">
        <v>2162</v>
      </c>
      <c r="D633" s="210" t="s">
        <v>1875</v>
      </c>
      <c r="E633" s="208">
        <v>30819.25</v>
      </c>
      <c r="F633" s="208">
        <v>41406.11</v>
      </c>
      <c r="G633" s="208">
        <v>72483.039999999994</v>
      </c>
      <c r="H633" s="208">
        <v>78362.539999999994</v>
      </c>
      <c r="I633" s="208">
        <v>93239.69</v>
      </c>
      <c r="J633" s="208">
        <v>107654.39</v>
      </c>
      <c r="K633" s="208">
        <v>122018.32</v>
      </c>
      <c r="L633" s="208">
        <v>137555.65</v>
      </c>
      <c r="M633" s="208">
        <v>147763.41</v>
      </c>
      <c r="N633" s="208">
        <v>0</v>
      </c>
      <c r="O633" s="208">
        <v>12845.85</v>
      </c>
      <c r="P633" s="208">
        <v>26979.22</v>
      </c>
      <c r="Q633" s="208">
        <v>45371.43</v>
      </c>
      <c r="R633" s="208">
        <v>56615.75</v>
      </c>
      <c r="S633" s="208">
        <v>67750.5</v>
      </c>
      <c r="T633" s="208">
        <v>95328.82</v>
      </c>
      <c r="U633" s="208">
        <v>106279.92</v>
      </c>
      <c r="V633" s="208">
        <v>119582.35</v>
      </c>
      <c r="W633" s="208">
        <v>133107.12</v>
      </c>
      <c r="X633" s="208">
        <v>146659.63</v>
      </c>
      <c r="Y633" s="208">
        <v>157594.4</v>
      </c>
      <c r="Z633" s="208">
        <v>173280.75</v>
      </c>
      <c r="AA633" s="178">
        <f t="shared" si="18"/>
        <v>173280.75</v>
      </c>
    </row>
    <row r="634" spans="1:27" ht="15.75" thickBot="1" x14ac:dyDescent="0.3">
      <c r="A634" s="228" t="str">
        <f t="shared" si="19"/>
        <v>504800</v>
      </c>
      <c r="B634" s="241" t="s">
        <v>2163</v>
      </c>
      <c r="C634" s="188" t="s">
        <v>2164</v>
      </c>
      <c r="D634" s="210" t="s">
        <v>1875</v>
      </c>
      <c r="E634" s="209">
        <v>22024.76</v>
      </c>
      <c r="F634" s="209">
        <v>28410.74</v>
      </c>
      <c r="G634" s="209">
        <v>32984.28</v>
      </c>
      <c r="H634" s="209">
        <v>34614.11</v>
      </c>
      <c r="I634" s="209">
        <v>43487.81</v>
      </c>
      <c r="J634" s="209">
        <v>48240.49</v>
      </c>
      <c r="K634" s="209">
        <v>53947.06</v>
      </c>
      <c r="L634" s="209">
        <v>58128.7</v>
      </c>
      <c r="M634" s="209">
        <v>68004.570000000007</v>
      </c>
      <c r="N634" s="209">
        <v>0</v>
      </c>
      <c r="O634" s="209">
        <v>1799.3</v>
      </c>
      <c r="P634" s="209">
        <v>6553.87</v>
      </c>
      <c r="Q634" s="209">
        <v>12121.85</v>
      </c>
      <c r="R634" s="209">
        <v>16856.78</v>
      </c>
      <c r="S634" s="209">
        <v>23316.080000000002</v>
      </c>
      <c r="T634" s="209">
        <v>27506.21</v>
      </c>
      <c r="U634" s="209">
        <v>29883.02</v>
      </c>
      <c r="V634" s="209">
        <v>35048.720000000001</v>
      </c>
      <c r="W634" s="209">
        <v>58753.07</v>
      </c>
      <c r="X634" s="209">
        <v>63892.17</v>
      </c>
      <c r="Y634" s="209">
        <v>67020.44</v>
      </c>
      <c r="Z634" s="209">
        <v>72838.36</v>
      </c>
      <c r="AA634" s="178">
        <f t="shared" si="18"/>
        <v>72838.36</v>
      </c>
    </row>
    <row r="635" spans="1:27" ht="15.75" thickBot="1" x14ac:dyDescent="0.3">
      <c r="A635" s="228" t="str">
        <f t="shared" si="19"/>
        <v>504900</v>
      </c>
      <c r="B635" s="241" t="s">
        <v>2165</v>
      </c>
      <c r="C635" s="188" t="s">
        <v>2166</v>
      </c>
      <c r="D635" s="210" t="s">
        <v>1875</v>
      </c>
      <c r="E635" s="208">
        <v>52430.99</v>
      </c>
      <c r="F635" s="208">
        <v>67499.100000000006</v>
      </c>
      <c r="G635" s="208">
        <v>79471.09</v>
      </c>
      <c r="H635" s="208">
        <v>88566.45</v>
      </c>
      <c r="I635" s="208">
        <v>105003.72</v>
      </c>
      <c r="J635" s="208">
        <v>115961.15</v>
      </c>
      <c r="K635" s="208">
        <v>128936.45</v>
      </c>
      <c r="L635" s="208">
        <v>140405.12</v>
      </c>
      <c r="M635" s="208">
        <v>153964.43</v>
      </c>
      <c r="N635" s="208">
        <v>0</v>
      </c>
      <c r="O635" s="208">
        <v>8126.07</v>
      </c>
      <c r="P635" s="208">
        <v>17709.5</v>
      </c>
      <c r="Q635" s="208">
        <v>30039.94</v>
      </c>
      <c r="R635" s="208">
        <v>40805.620000000003</v>
      </c>
      <c r="S635" s="208">
        <v>57571.65</v>
      </c>
      <c r="T635" s="208">
        <v>68181.960000000006</v>
      </c>
      <c r="U635" s="208">
        <v>78173.850000000006</v>
      </c>
      <c r="V635" s="208">
        <v>89754.16</v>
      </c>
      <c r="W635" s="208">
        <v>100307.28</v>
      </c>
      <c r="X635" s="208">
        <v>111250.34</v>
      </c>
      <c r="Y635" s="208">
        <v>124249.57</v>
      </c>
      <c r="Z635" s="208">
        <v>136308.39000000001</v>
      </c>
      <c r="AA635" s="178">
        <f t="shared" si="18"/>
        <v>136308.39000000001</v>
      </c>
    </row>
    <row r="636" spans="1:27" ht="15.75" thickBot="1" x14ac:dyDescent="0.3">
      <c r="A636" s="228" t="str">
        <f t="shared" si="19"/>
        <v>504950</v>
      </c>
      <c r="B636" s="241" t="s">
        <v>2167</v>
      </c>
      <c r="C636" s="188" t="s">
        <v>2168</v>
      </c>
      <c r="D636" s="210" t="s">
        <v>1875</v>
      </c>
      <c r="E636" s="209">
        <v>237275.39</v>
      </c>
      <c r="F636" s="209">
        <v>274686.74</v>
      </c>
      <c r="G636" s="209">
        <v>304366.19</v>
      </c>
      <c r="H636" s="209">
        <v>343796.11</v>
      </c>
      <c r="I636" s="209">
        <v>392322.35</v>
      </c>
      <c r="J636" s="209">
        <v>425821.14</v>
      </c>
      <c r="K636" s="209">
        <v>475701.5</v>
      </c>
      <c r="L636" s="209">
        <v>525677.93000000005</v>
      </c>
      <c r="M636" s="209">
        <v>610208.9</v>
      </c>
      <c r="N636" s="209">
        <v>0</v>
      </c>
      <c r="O636" s="209">
        <v>26167.51</v>
      </c>
      <c r="P636" s="209">
        <v>85821.98</v>
      </c>
      <c r="Q636" s="209">
        <v>147579.29999999999</v>
      </c>
      <c r="R636" s="209">
        <v>182869.28</v>
      </c>
      <c r="S636" s="209">
        <v>223608.06</v>
      </c>
      <c r="T636" s="209">
        <v>249172.92</v>
      </c>
      <c r="U636" s="209">
        <v>282251.09999999998</v>
      </c>
      <c r="V636" s="209">
        <v>311529.90000000002</v>
      </c>
      <c r="W636" s="209">
        <v>345054.59</v>
      </c>
      <c r="X636" s="209">
        <v>395898.1</v>
      </c>
      <c r="Y636" s="209">
        <v>444282.37</v>
      </c>
      <c r="Z636" s="209">
        <v>494345.94</v>
      </c>
      <c r="AA636" s="178">
        <f t="shared" si="18"/>
        <v>494345.94</v>
      </c>
    </row>
    <row r="637" spans="1:27" ht="15.75" thickBot="1" x14ac:dyDescent="0.3">
      <c r="A637" s="228" t="str">
        <f t="shared" si="19"/>
        <v>505000</v>
      </c>
      <c r="B637" s="241" t="s">
        <v>2169</v>
      </c>
      <c r="C637" s="188" t="s">
        <v>2170</v>
      </c>
      <c r="D637" s="210" t="s">
        <v>1875</v>
      </c>
      <c r="E637" s="208">
        <v>1257172.4099999999</v>
      </c>
      <c r="F637" s="208">
        <v>1691993.31</v>
      </c>
      <c r="G637" s="208">
        <v>2027426.46</v>
      </c>
      <c r="H637" s="208">
        <v>2409497.21</v>
      </c>
      <c r="I637" s="208">
        <v>2897057.37</v>
      </c>
      <c r="J637" s="208">
        <v>3425784.65</v>
      </c>
      <c r="K637" s="208">
        <v>3767362.16</v>
      </c>
      <c r="L637" s="208">
        <v>4049062.73</v>
      </c>
      <c r="M637" s="208">
        <v>4335587.5</v>
      </c>
      <c r="N637" s="208">
        <v>0</v>
      </c>
      <c r="O637" s="208">
        <v>442985.5</v>
      </c>
      <c r="P637" s="208">
        <v>728753.95</v>
      </c>
      <c r="Q637" s="208">
        <v>1089611.49</v>
      </c>
      <c r="R637" s="208">
        <v>1467914.34</v>
      </c>
      <c r="S637" s="208">
        <v>1714245.92</v>
      </c>
      <c r="T637" s="208">
        <v>1957594.83</v>
      </c>
      <c r="U637" s="208">
        <v>2168587.19</v>
      </c>
      <c r="V637" s="208">
        <v>2516204.9900000002</v>
      </c>
      <c r="W637" s="208">
        <v>2706191.47</v>
      </c>
      <c r="X637" s="208">
        <v>3057999</v>
      </c>
      <c r="Y637" s="208">
        <v>3302969.37</v>
      </c>
      <c r="Z637" s="208">
        <v>3590386.03</v>
      </c>
      <c r="AA637" s="178">
        <f t="shared" si="18"/>
        <v>3590386.03</v>
      </c>
    </row>
    <row r="638" spans="1:27" ht="15.75" thickBot="1" x14ac:dyDescent="0.3">
      <c r="A638" s="228" t="str">
        <f t="shared" si="19"/>
        <v>505100</v>
      </c>
      <c r="B638" s="241" t="s">
        <v>2171</v>
      </c>
      <c r="C638" s="188" t="s">
        <v>2172</v>
      </c>
      <c r="D638" s="210" t="s">
        <v>1875</v>
      </c>
      <c r="E638" s="209">
        <v>10847856.23</v>
      </c>
      <c r="F638" s="209">
        <v>13025557.18</v>
      </c>
      <c r="G638" s="209">
        <v>16281315.77</v>
      </c>
      <c r="H638" s="209">
        <v>17557976.190000001</v>
      </c>
      <c r="I638" s="209">
        <v>20705680.760000002</v>
      </c>
      <c r="J638" s="209">
        <v>22535691.390000001</v>
      </c>
      <c r="K638" s="209">
        <v>24602009.890000001</v>
      </c>
      <c r="L638" s="209">
        <v>27254838.239999998</v>
      </c>
      <c r="M638" s="209">
        <v>29958765.199999999</v>
      </c>
      <c r="N638" s="209">
        <v>0</v>
      </c>
      <c r="O638" s="209">
        <v>2129140.5</v>
      </c>
      <c r="P638" s="209">
        <v>3552519.72</v>
      </c>
      <c r="Q638" s="209">
        <v>6351562.4299999997</v>
      </c>
      <c r="R638" s="209">
        <v>8067097.1200000001</v>
      </c>
      <c r="S638" s="209">
        <v>10946084.4</v>
      </c>
      <c r="T638" s="209">
        <v>12635195</v>
      </c>
      <c r="U638" s="209">
        <v>15042098.390000001</v>
      </c>
      <c r="V638" s="209">
        <v>17884648.93</v>
      </c>
      <c r="W638" s="209">
        <v>22192616.120000001</v>
      </c>
      <c r="X638" s="209">
        <v>25960212.719999999</v>
      </c>
      <c r="Y638" s="209">
        <v>26524891.300000001</v>
      </c>
      <c r="Z638" s="209">
        <v>31346526.989999998</v>
      </c>
      <c r="AA638" s="178">
        <f t="shared" si="18"/>
        <v>31346526.989999998</v>
      </c>
    </row>
    <row r="639" spans="1:27" ht="15.75" thickBot="1" x14ac:dyDescent="0.3">
      <c r="A639" s="228" t="str">
        <f t="shared" si="19"/>
        <v>505200</v>
      </c>
      <c r="B639" s="241" t="s">
        <v>2173</v>
      </c>
      <c r="C639" s="188" t="s">
        <v>2174</v>
      </c>
      <c r="D639" s="210" t="s">
        <v>1875</v>
      </c>
      <c r="E639" s="208">
        <v>310754.73</v>
      </c>
      <c r="F639" s="208">
        <v>456046.7</v>
      </c>
      <c r="G639" s="208">
        <v>576942.86</v>
      </c>
      <c r="H639" s="208">
        <v>610730.46</v>
      </c>
      <c r="I639" s="208">
        <v>665910.75</v>
      </c>
      <c r="J639" s="208">
        <v>818185.43</v>
      </c>
      <c r="K639" s="208">
        <v>982823.33</v>
      </c>
      <c r="L639" s="208">
        <v>1133594.97</v>
      </c>
      <c r="M639" s="208">
        <v>1228465.6599999999</v>
      </c>
      <c r="N639" s="208">
        <v>0</v>
      </c>
      <c r="O639" s="208">
        <v>22768.59</v>
      </c>
      <c r="P639" s="208">
        <v>124465.22</v>
      </c>
      <c r="Q639" s="208">
        <v>259906.47</v>
      </c>
      <c r="R639" s="208">
        <v>386530.26</v>
      </c>
      <c r="S639" s="208">
        <v>499449</v>
      </c>
      <c r="T639" s="208">
        <v>619081.47</v>
      </c>
      <c r="U639" s="208">
        <v>647158.13</v>
      </c>
      <c r="V639" s="208">
        <v>760439.67</v>
      </c>
      <c r="W639" s="208">
        <v>862784.47</v>
      </c>
      <c r="X639" s="208">
        <v>991851.49</v>
      </c>
      <c r="Y639" s="208">
        <v>1109228.75</v>
      </c>
      <c r="Z639" s="208">
        <v>1227382.97</v>
      </c>
      <c r="AA639" s="178">
        <f t="shared" si="18"/>
        <v>1227382.97</v>
      </c>
    </row>
    <row r="640" spans="1:27" ht="15.75" thickBot="1" x14ac:dyDescent="0.3">
      <c r="A640" s="228" t="str">
        <f t="shared" si="19"/>
        <v>505300</v>
      </c>
      <c r="B640" s="241" t="s">
        <v>2175</v>
      </c>
      <c r="C640" s="188" t="s">
        <v>2176</v>
      </c>
      <c r="D640" s="210" t="s">
        <v>1875</v>
      </c>
      <c r="E640" s="209">
        <v>2069.1799999999998</v>
      </c>
      <c r="F640" s="209">
        <v>2448.06</v>
      </c>
      <c r="G640" s="209">
        <v>1756.36</v>
      </c>
      <c r="H640" s="209">
        <v>2058.37</v>
      </c>
      <c r="I640" s="209">
        <v>2974.02</v>
      </c>
      <c r="J640" s="209">
        <v>3042.51</v>
      </c>
      <c r="K640" s="209">
        <v>8112.58</v>
      </c>
      <c r="L640" s="209">
        <v>9933.8799999999992</v>
      </c>
      <c r="M640" s="209">
        <v>12993.81</v>
      </c>
      <c r="N640" s="209">
        <v>0</v>
      </c>
      <c r="O640" s="209">
        <v>2719.19</v>
      </c>
      <c r="P640" s="209">
        <v>3937.56</v>
      </c>
      <c r="Q640" s="209">
        <v>4575.43</v>
      </c>
      <c r="R640" s="209">
        <v>5181.6899999999996</v>
      </c>
      <c r="S640" s="209">
        <v>11742.9</v>
      </c>
      <c r="T640" s="209">
        <v>13683.07</v>
      </c>
      <c r="U640" s="209">
        <v>15075.48</v>
      </c>
      <c r="V640" s="209">
        <v>16745.54</v>
      </c>
      <c r="W640" s="209">
        <v>17777.61</v>
      </c>
      <c r="X640" s="209">
        <v>22340.31</v>
      </c>
      <c r="Y640" s="209">
        <v>24085.55</v>
      </c>
      <c r="Z640" s="209">
        <v>27929.56</v>
      </c>
      <c r="AA640" s="178">
        <f t="shared" si="18"/>
        <v>27929.56</v>
      </c>
    </row>
    <row r="641" spans="1:27" ht="15.75" thickBot="1" x14ac:dyDescent="0.3">
      <c r="A641" s="228" t="str">
        <f t="shared" si="19"/>
        <v>505400</v>
      </c>
      <c r="B641" s="241" t="s">
        <v>885</v>
      </c>
      <c r="C641" s="188" t="s">
        <v>2177</v>
      </c>
      <c r="D641" s="210" t="s">
        <v>1875</v>
      </c>
      <c r="E641" s="208">
        <v>-22787271.890000001</v>
      </c>
      <c r="F641" s="208">
        <v>-26655938.699999999</v>
      </c>
      <c r="G641" s="208">
        <v>-30109920.300000001</v>
      </c>
      <c r="H641" s="208">
        <v>-33947784.719999999</v>
      </c>
      <c r="I641" s="208">
        <v>-36020979.969999999</v>
      </c>
      <c r="J641" s="208">
        <v>-37376693.640000001</v>
      </c>
      <c r="K641" s="208">
        <v>-39482135.68</v>
      </c>
      <c r="L641" s="208">
        <v>-44000762.68</v>
      </c>
      <c r="M641" s="208">
        <v>-47607663.939999998</v>
      </c>
      <c r="N641" s="208">
        <v>0</v>
      </c>
      <c r="O641" s="208">
        <v>-5702428.4100000001</v>
      </c>
      <c r="P641" s="208">
        <v>-11608669.289999999</v>
      </c>
      <c r="Q641" s="208">
        <v>-22046568.780000001</v>
      </c>
      <c r="R641" s="208">
        <v>-27277212.260000002</v>
      </c>
      <c r="S641" s="208">
        <v>-31210332.579999998</v>
      </c>
      <c r="T641" s="208">
        <v>-34862043.090000004</v>
      </c>
      <c r="U641" s="208">
        <v>-38544152.350000001</v>
      </c>
      <c r="V641" s="208">
        <v>-42183788.75</v>
      </c>
      <c r="W641" s="208">
        <v>-47203450.969999999</v>
      </c>
      <c r="X641" s="208">
        <v>-49340978.609999999</v>
      </c>
      <c r="Y641" s="208">
        <v>-51197055.100000001</v>
      </c>
      <c r="Z641" s="208">
        <v>-53796430.25</v>
      </c>
      <c r="AA641" s="178">
        <f t="shared" si="18"/>
        <v>-53796430.25</v>
      </c>
    </row>
    <row r="642" spans="1:27" ht="15.75" thickBot="1" x14ac:dyDescent="0.3">
      <c r="A642" s="228" t="str">
        <f t="shared" si="19"/>
        <v>505500</v>
      </c>
      <c r="B642" s="241" t="s">
        <v>2178</v>
      </c>
      <c r="C642" s="188" t="s">
        <v>2179</v>
      </c>
      <c r="D642" s="210" t="s">
        <v>1875</v>
      </c>
      <c r="E642" s="209">
        <v>150346.6</v>
      </c>
      <c r="F642" s="209">
        <v>191340.63</v>
      </c>
      <c r="G642" s="209">
        <v>260670.98</v>
      </c>
      <c r="H642" s="209">
        <v>310858.03000000003</v>
      </c>
      <c r="I642" s="209">
        <v>356988.03</v>
      </c>
      <c r="J642" s="209">
        <v>398151.49</v>
      </c>
      <c r="K642" s="209">
        <v>454815.29</v>
      </c>
      <c r="L642" s="209">
        <v>542451.34</v>
      </c>
      <c r="M642" s="209">
        <v>846823.78</v>
      </c>
      <c r="N642" s="209">
        <v>0</v>
      </c>
      <c r="O642" s="209">
        <v>140540.31</v>
      </c>
      <c r="P642" s="209">
        <v>256537.38</v>
      </c>
      <c r="Q642" s="209">
        <v>350638.73</v>
      </c>
      <c r="R642" s="209">
        <v>437706.78</v>
      </c>
      <c r="S642" s="209">
        <v>528461.47</v>
      </c>
      <c r="T642" s="209">
        <v>654145.9</v>
      </c>
      <c r="U642" s="209">
        <v>726259.03</v>
      </c>
      <c r="V642" s="209">
        <v>773670.25</v>
      </c>
      <c r="W642" s="209">
        <v>828252.35</v>
      </c>
      <c r="X642" s="209">
        <v>1053240.6100000001</v>
      </c>
      <c r="Y642" s="209">
        <v>1131875.6100000001</v>
      </c>
      <c r="Z642" s="209">
        <v>1313350.23</v>
      </c>
      <c r="AA642" s="178">
        <f t="shared" si="18"/>
        <v>1313350.23</v>
      </c>
    </row>
    <row r="643" spans="1:27" ht="15.75" thickBot="1" x14ac:dyDescent="0.3">
      <c r="A643" s="228" t="str">
        <f t="shared" si="19"/>
        <v>505600</v>
      </c>
      <c r="B643" s="241" t="s">
        <v>2180</v>
      </c>
      <c r="C643" s="188" t="s">
        <v>2181</v>
      </c>
      <c r="D643" s="210" t="s">
        <v>1875</v>
      </c>
      <c r="E643" s="208">
        <v>1372387.99</v>
      </c>
      <c r="F643" s="208">
        <v>1735032.97</v>
      </c>
      <c r="G643" s="208">
        <v>2107878.6800000002</v>
      </c>
      <c r="H643" s="208">
        <v>2425546.39</v>
      </c>
      <c r="I643" s="208">
        <v>2763543.04</v>
      </c>
      <c r="J643" s="208">
        <v>3549223.45</v>
      </c>
      <c r="K643" s="208">
        <v>3990033.7</v>
      </c>
      <c r="L643" s="208">
        <v>4348038.6399999997</v>
      </c>
      <c r="M643" s="208">
        <v>4733603.96</v>
      </c>
      <c r="N643" s="208">
        <v>0</v>
      </c>
      <c r="O643" s="208">
        <v>941652.57</v>
      </c>
      <c r="P643" s="208">
        <v>1287571.29</v>
      </c>
      <c r="Q643" s="208">
        <v>1659755.19</v>
      </c>
      <c r="R643" s="208">
        <v>2003843.57</v>
      </c>
      <c r="S643" s="208">
        <v>2393043.36</v>
      </c>
      <c r="T643" s="208">
        <v>3548547.48</v>
      </c>
      <c r="U643" s="208">
        <v>4401499.9400000004</v>
      </c>
      <c r="V643" s="208">
        <v>5247180.5599999996</v>
      </c>
      <c r="W643" s="208">
        <v>6004623.1399999997</v>
      </c>
      <c r="X643" s="208">
        <v>7218267.71</v>
      </c>
      <c r="Y643" s="208">
        <v>7873112.8300000001</v>
      </c>
      <c r="Z643" s="208">
        <v>9954479.5500000007</v>
      </c>
      <c r="AA643" s="178">
        <f t="shared" si="18"/>
        <v>9954479.5500000007</v>
      </c>
    </row>
    <row r="644" spans="1:27" ht="15.75" thickBot="1" x14ac:dyDescent="0.3">
      <c r="A644" s="228" t="str">
        <f t="shared" si="19"/>
        <v>505700</v>
      </c>
      <c r="B644" s="241" t="s">
        <v>2182</v>
      </c>
      <c r="C644" s="188" t="s">
        <v>2183</v>
      </c>
      <c r="D644" s="210" t="s">
        <v>1875</v>
      </c>
      <c r="E644" s="209">
        <v>58443.21</v>
      </c>
      <c r="F644" s="209">
        <v>70350.8</v>
      </c>
      <c r="G644" s="209">
        <v>84383.73</v>
      </c>
      <c r="H644" s="209">
        <v>94781</v>
      </c>
      <c r="I644" s="209">
        <v>106378.29</v>
      </c>
      <c r="J644" s="209">
        <v>122215.59</v>
      </c>
      <c r="K644" s="209">
        <v>136886.64000000001</v>
      </c>
      <c r="L644" s="209">
        <v>150759.46</v>
      </c>
      <c r="M644" s="209">
        <v>160296.72</v>
      </c>
      <c r="N644" s="209">
        <v>0</v>
      </c>
      <c r="O644" s="209">
        <v>-353.81</v>
      </c>
      <c r="P644" s="209">
        <v>23758.11</v>
      </c>
      <c r="Q644" s="209">
        <v>37231.910000000003</v>
      </c>
      <c r="R644" s="209">
        <v>50255.48</v>
      </c>
      <c r="S644" s="209">
        <v>63011.1</v>
      </c>
      <c r="T644" s="209">
        <v>76744.95</v>
      </c>
      <c r="U644" s="209">
        <v>83407.100000000006</v>
      </c>
      <c r="V644" s="209">
        <v>92557.75</v>
      </c>
      <c r="W644" s="209">
        <v>106427.81</v>
      </c>
      <c r="X644" s="209">
        <v>118922.94</v>
      </c>
      <c r="Y644" s="209">
        <v>129997.47</v>
      </c>
      <c r="Z644" s="209">
        <v>135881.93</v>
      </c>
      <c r="AA644" s="178">
        <f t="shared" si="18"/>
        <v>135881.93</v>
      </c>
    </row>
    <row r="645" spans="1:27" ht="15.75" thickBot="1" x14ac:dyDescent="0.3">
      <c r="A645" s="228" t="str">
        <f t="shared" si="19"/>
        <v>505800</v>
      </c>
      <c r="B645" s="241" t="s">
        <v>2184</v>
      </c>
      <c r="C645" s="188" t="s">
        <v>2185</v>
      </c>
      <c r="D645" s="210" t="s">
        <v>1875</v>
      </c>
      <c r="E645" s="208">
        <v>96515.82</v>
      </c>
      <c r="F645" s="208">
        <v>124887.78</v>
      </c>
      <c r="G645" s="208">
        <v>152102.51999999999</v>
      </c>
      <c r="H645" s="208">
        <v>182589.79</v>
      </c>
      <c r="I645" s="208">
        <v>203227.49</v>
      </c>
      <c r="J645" s="208">
        <v>229413.79</v>
      </c>
      <c r="K645" s="208">
        <v>263789.8</v>
      </c>
      <c r="L645" s="208">
        <v>300342.45</v>
      </c>
      <c r="M645" s="208">
        <v>329854.75</v>
      </c>
      <c r="N645" s="208">
        <v>0</v>
      </c>
      <c r="O645" s="208">
        <v>36844.5</v>
      </c>
      <c r="P645" s="208">
        <v>70657.5</v>
      </c>
      <c r="Q645" s="208">
        <v>108358.5</v>
      </c>
      <c r="R645" s="208">
        <v>137103</v>
      </c>
      <c r="S645" s="208">
        <v>165786</v>
      </c>
      <c r="T645" s="208">
        <v>190419</v>
      </c>
      <c r="U645" s="208">
        <v>213741</v>
      </c>
      <c r="V645" s="208">
        <v>236190</v>
      </c>
      <c r="W645" s="208">
        <v>263289</v>
      </c>
      <c r="X645" s="208">
        <v>289753.5</v>
      </c>
      <c r="Y645" s="208">
        <v>317016</v>
      </c>
      <c r="Z645" s="208">
        <v>347993.1</v>
      </c>
      <c r="AA645" s="178">
        <f t="shared" si="18"/>
        <v>347993.1</v>
      </c>
    </row>
    <row r="646" spans="1:27" ht="15.75" thickBot="1" x14ac:dyDescent="0.3">
      <c r="A646" s="228" t="str">
        <f t="shared" si="19"/>
        <v>505900</v>
      </c>
      <c r="B646" s="241" t="s">
        <v>2186</v>
      </c>
      <c r="C646" s="188" t="s">
        <v>2187</v>
      </c>
      <c r="D646" s="210" t="s">
        <v>1875</v>
      </c>
      <c r="E646" s="209">
        <v>703212.61</v>
      </c>
      <c r="F646" s="209">
        <v>686402.42</v>
      </c>
      <c r="G646" s="209">
        <v>828964.92</v>
      </c>
      <c r="H646" s="209">
        <v>1157300.3400000001</v>
      </c>
      <c r="I646" s="209">
        <v>1331707.6100000001</v>
      </c>
      <c r="J646" s="209">
        <v>1392972.04</v>
      </c>
      <c r="K646" s="209">
        <v>1729003.21</v>
      </c>
      <c r="L646" s="209">
        <v>2193931.54</v>
      </c>
      <c r="M646" s="209">
        <v>2409946.14</v>
      </c>
      <c r="N646" s="209">
        <v>0</v>
      </c>
      <c r="O646" s="209">
        <v>420766.25</v>
      </c>
      <c r="P646" s="209">
        <v>494910.46</v>
      </c>
      <c r="Q646" s="209">
        <v>588337.43999999994</v>
      </c>
      <c r="R646" s="209">
        <v>788602.16</v>
      </c>
      <c r="S646" s="209">
        <v>1577069.42</v>
      </c>
      <c r="T646" s="209">
        <v>1674796.92</v>
      </c>
      <c r="U646" s="209">
        <v>2721445.56</v>
      </c>
      <c r="V646" s="209">
        <v>4495169.45</v>
      </c>
      <c r="W646" s="209">
        <v>5659047.3499999996</v>
      </c>
      <c r="X646" s="209">
        <v>7234464.2199999997</v>
      </c>
      <c r="Y646" s="209">
        <v>9265380.8399999999</v>
      </c>
      <c r="Z646" s="209">
        <v>10537694.380000001</v>
      </c>
      <c r="AA646" s="178">
        <f t="shared" ref="AA646:AA709" si="20">Z646</f>
        <v>10537694.380000001</v>
      </c>
    </row>
    <row r="647" spans="1:27" ht="15.75" thickBot="1" x14ac:dyDescent="0.3">
      <c r="A647" s="228" t="str">
        <f t="shared" ref="A647:A710" si="21">RIGHT(C647,6)</f>
        <v>506000</v>
      </c>
      <c r="B647" s="241" t="s">
        <v>2188</v>
      </c>
      <c r="C647" s="188" t="s">
        <v>2189</v>
      </c>
      <c r="D647" s="210" t="s">
        <v>1875</v>
      </c>
      <c r="E647" s="208">
        <v>2585179.3199999998</v>
      </c>
      <c r="F647" s="208">
        <v>3158659.65</v>
      </c>
      <c r="G647" s="208">
        <v>3732139.98</v>
      </c>
      <c r="H647" s="208">
        <v>4451249.3099999996</v>
      </c>
      <c r="I647" s="208">
        <v>5024729.6399999997</v>
      </c>
      <c r="J647" s="208">
        <v>5547922.9699999997</v>
      </c>
      <c r="K647" s="208">
        <v>6261445.2999999998</v>
      </c>
      <c r="L647" s="208">
        <v>6829337.6299999999</v>
      </c>
      <c r="M647" s="208">
        <v>7350033.04</v>
      </c>
      <c r="N647" s="208">
        <v>0</v>
      </c>
      <c r="O647" s="208">
        <v>625545.67000000004</v>
      </c>
      <c r="P647" s="208">
        <v>1106297.8999999999</v>
      </c>
      <c r="Q647" s="208">
        <v>1586214.57</v>
      </c>
      <c r="R647" s="208">
        <v>2213124.17</v>
      </c>
      <c r="S647" s="208">
        <v>2693040.84</v>
      </c>
      <c r="T647" s="208">
        <v>3176149.14</v>
      </c>
      <c r="U647" s="208">
        <v>3801694.81</v>
      </c>
      <c r="V647" s="208">
        <v>4281611.4800000004</v>
      </c>
      <c r="W647" s="208">
        <v>4761528.1500000004</v>
      </c>
      <c r="X647" s="208">
        <v>5387073.8200000003</v>
      </c>
      <c r="Y647" s="208">
        <v>6102468.4500000002</v>
      </c>
      <c r="Z647" s="208">
        <v>6582385.1200000001</v>
      </c>
      <c r="AA647" s="178">
        <f t="shared" si="20"/>
        <v>6582385.1200000001</v>
      </c>
    </row>
    <row r="648" spans="1:27" ht="15.75" thickBot="1" x14ac:dyDescent="0.3">
      <c r="A648" s="228" t="str">
        <f t="shared" si="21"/>
        <v>506100</v>
      </c>
      <c r="B648" s="241" t="s">
        <v>2190</v>
      </c>
      <c r="C648" s="188" t="s">
        <v>2191</v>
      </c>
      <c r="D648" s="210" t="s">
        <v>1875</v>
      </c>
      <c r="E648" s="209">
        <v>24507.57</v>
      </c>
      <c r="F648" s="209">
        <v>34579.18</v>
      </c>
      <c r="G648" s="209">
        <v>40623.89</v>
      </c>
      <c r="H648" s="209">
        <v>49273.77</v>
      </c>
      <c r="I648" s="209">
        <v>58044</v>
      </c>
      <c r="J648" s="209">
        <v>76841.27</v>
      </c>
      <c r="K648" s="209">
        <v>79720.899999999994</v>
      </c>
      <c r="L648" s="209">
        <v>82003.06</v>
      </c>
      <c r="M648" s="209">
        <v>90936.03</v>
      </c>
      <c r="N648" s="209">
        <v>0</v>
      </c>
      <c r="O648" s="209">
        <v>0</v>
      </c>
      <c r="P648" s="209">
        <v>3284.48</v>
      </c>
      <c r="Q648" s="209">
        <v>6286.24</v>
      </c>
      <c r="R648" s="209">
        <v>6641.24</v>
      </c>
      <c r="S648" s="209">
        <v>9600.74</v>
      </c>
      <c r="T648" s="209">
        <v>11315.86</v>
      </c>
      <c r="U648" s="209">
        <v>13282.04</v>
      </c>
      <c r="V648" s="209">
        <v>32941.4</v>
      </c>
      <c r="W648" s="209">
        <v>39907.9</v>
      </c>
      <c r="X648" s="209">
        <v>40497.9</v>
      </c>
      <c r="Y648" s="209">
        <v>44751.26</v>
      </c>
      <c r="Z648" s="209">
        <v>54720.81</v>
      </c>
      <c r="AA648" s="178">
        <f t="shared" si="20"/>
        <v>54720.81</v>
      </c>
    </row>
    <row r="649" spans="1:27" ht="15.75" thickBot="1" x14ac:dyDescent="0.3">
      <c r="A649" s="228" t="str">
        <f t="shared" si="21"/>
        <v>506200</v>
      </c>
      <c r="B649" s="241" t="s">
        <v>2192</v>
      </c>
      <c r="C649" s="188" t="s">
        <v>2193</v>
      </c>
      <c r="D649" s="210" t="s">
        <v>1875</v>
      </c>
      <c r="E649" s="208">
        <v>1050173.73</v>
      </c>
      <c r="F649" s="208">
        <v>1200404.81</v>
      </c>
      <c r="G649" s="208">
        <v>1687291.91</v>
      </c>
      <c r="H649" s="208">
        <v>2036066.99</v>
      </c>
      <c r="I649" s="208">
        <v>2245495.61</v>
      </c>
      <c r="J649" s="208">
        <v>2463990.0699999998</v>
      </c>
      <c r="K649" s="208">
        <v>2584493.84</v>
      </c>
      <c r="L649" s="208">
        <v>2815327.95</v>
      </c>
      <c r="M649" s="208">
        <v>3273754.14</v>
      </c>
      <c r="N649" s="208">
        <v>0</v>
      </c>
      <c r="O649" s="208">
        <v>185097.64</v>
      </c>
      <c r="P649" s="208">
        <v>326728.62</v>
      </c>
      <c r="Q649" s="208">
        <v>540089.71</v>
      </c>
      <c r="R649" s="208">
        <v>740911.19</v>
      </c>
      <c r="S649" s="208">
        <v>1002553.19</v>
      </c>
      <c r="T649" s="208">
        <v>1240552.21</v>
      </c>
      <c r="U649" s="208">
        <v>1503734.12</v>
      </c>
      <c r="V649" s="208">
        <v>1767151.42</v>
      </c>
      <c r="W649" s="208">
        <v>2045000.69</v>
      </c>
      <c r="X649" s="208">
        <v>2216727.98</v>
      </c>
      <c r="Y649" s="208">
        <v>2636815.2999999998</v>
      </c>
      <c r="Z649" s="208">
        <v>2886229.38</v>
      </c>
      <c r="AA649" s="178">
        <f t="shared" si="20"/>
        <v>2886229.38</v>
      </c>
    </row>
    <row r="650" spans="1:27" ht="15.75" thickBot="1" x14ac:dyDescent="0.3">
      <c r="A650" s="228" t="str">
        <f t="shared" si="21"/>
        <v>506245</v>
      </c>
      <c r="B650" s="241" t="s">
        <v>2194</v>
      </c>
      <c r="C650" s="188" t="s">
        <v>2195</v>
      </c>
      <c r="D650" s="210" t="s">
        <v>1875</v>
      </c>
      <c r="E650" s="209">
        <v>33637.78</v>
      </c>
      <c r="F650" s="209">
        <v>43840.54</v>
      </c>
      <c r="G650" s="209">
        <v>51840.54</v>
      </c>
      <c r="H650" s="209">
        <v>62485.54</v>
      </c>
      <c r="I650" s="209">
        <v>70485.539999999994</v>
      </c>
      <c r="J650" s="209">
        <v>73620.539999999994</v>
      </c>
      <c r="K650" s="209">
        <v>81620.539999999994</v>
      </c>
      <c r="L650" s="209">
        <v>85225.54</v>
      </c>
      <c r="M650" s="209">
        <v>93225.54</v>
      </c>
      <c r="N650" s="209">
        <v>0</v>
      </c>
      <c r="O650" s="209">
        <v>5655</v>
      </c>
      <c r="P650" s="209">
        <v>13165</v>
      </c>
      <c r="Q650" s="209">
        <v>17475</v>
      </c>
      <c r="R650" s="209">
        <v>23980</v>
      </c>
      <c r="S650" s="209">
        <v>29616.68</v>
      </c>
      <c r="T650" s="209">
        <v>37616.68</v>
      </c>
      <c r="U650" s="209">
        <v>42956.68</v>
      </c>
      <c r="V650" s="209">
        <v>49071.68</v>
      </c>
      <c r="W650" s="209">
        <v>53366.68</v>
      </c>
      <c r="X650" s="209">
        <v>51576.68</v>
      </c>
      <c r="Y650" s="209">
        <v>71616.679999999993</v>
      </c>
      <c r="Z650" s="209">
        <v>79616.679999999993</v>
      </c>
      <c r="AA650" s="178">
        <f t="shared" si="20"/>
        <v>79616.679999999993</v>
      </c>
    </row>
    <row r="651" spans="1:27" ht="15.75" thickBot="1" x14ac:dyDescent="0.3">
      <c r="A651" s="228" t="str">
        <f t="shared" si="21"/>
        <v>506300</v>
      </c>
      <c r="B651" s="241" t="s">
        <v>2196</v>
      </c>
      <c r="C651" s="188" t="s">
        <v>2197</v>
      </c>
      <c r="D651" s="210" t="s">
        <v>1875</v>
      </c>
      <c r="E651" s="208">
        <v>251403.86</v>
      </c>
      <c r="F651" s="208">
        <v>324996.86</v>
      </c>
      <c r="G651" s="208">
        <v>403009.16</v>
      </c>
      <c r="H651" s="208">
        <v>477816.67</v>
      </c>
      <c r="I651" s="208">
        <v>555309.27</v>
      </c>
      <c r="J651" s="208">
        <v>632677.78</v>
      </c>
      <c r="K651" s="208">
        <v>711842.04</v>
      </c>
      <c r="L651" s="208">
        <v>792897.11</v>
      </c>
      <c r="M651" s="208">
        <v>874187.13</v>
      </c>
      <c r="N651" s="208">
        <v>0</v>
      </c>
      <c r="O651" s="208">
        <v>80489.23</v>
      </c>
      <c r="P651" s="208">
        <v>160860.64000000001</v>
      </c>
      <c r="Q651" s="208">
        <v>242657.79</v>
      </c>
      <c r="R651" s="208">
        <v>320747.33</v>
      </c>
      <c r="S651" s="208">
        <v>400162.94</v>
      </c>
      <c r="T651" s="208">
        <v>480468.19</v>
      </c>
      <c r="U651" s="208">
        <v>561780.67000000004</v>
      </c>
      <c r="V651" s="208">
        <v>640342.96</v>
      </c>
      <c r="W651" s="208">
        <v>724175.71</v>
      </c>
      <c r="X651" s="208">
        <v>808353.08</v>
      </c>
      <c r="Y651" s="208">
        <v>891493.93</v>
      </c>
      <c r="Z651" s="208">
        <v>977140.22</v>
      </c>
      <c r="AA651" s="178">
        <f t="shared" si="20"/>
        <v>977140.22</v>
      </c>
    </row>
    <row r="652" spans="1:27" ht="15.75" thickBot="1" x14ac:dyDescent="0.3">
      <c r="A652" s="228" t="str">
        <f t="shared" si="21"/>
        <v>506400</v>
      </c>
      <c r="B652" s="241" t="s">
        <v>2198</v>
      </c>
      <c r="C652" s="188" t="s">
        <v>2199</v>
      </c>
      <c r="D652" s="210" t="s">
        <v>1875</v>
      </c>
      <c r="E652" s="209">
        <v>496124.26</v>
      </c>
      <c r="F652" s="209">
        <v>540803.25</v>
      </c>
      <c r="G652" s="209">
        <v>571003.25</v>
      </c>
      <c r="H652" s="209">
        <v>631303.25</v>
      </c>
      <c r="I652" s="209">
        <v>658403.25</v>
      </c>
      <c r="J652" s="209">
        <v>690631.19</v>
      </c>
      <c r="K652" s="209">
        <v>731281.19</v>
      </c>
      <c r="L652" s="209">
        <v>747868.29</v>
      </c>
      <c r="M652" s="209">
        <v>1233477.29</v>
      </c>
      <c r="N652" s="209">
        <v>0</v>
      </c>
      <c r="O652" s="209">
        <v>161020</v>
      </c>
      <c r="P652" s="209">
        <v>358504.29</v>
      </c>
      <c r="Q652" s="209">
        <v>400913.42</v>
      </c>
      <c r="R652" s="209">
        <v>499563.42</v>
      </c>
      <c r="S652" s="209">
        <v>580079.63</v>
      </c>
      <c r="T652" s="209">
        <v>613249.63</v>
      </c>
      <c r="U652" s="209">
        <v>649630.63</v>
      </c>
      <c r="V652" s="209">
        <v>687230.63</v>
      </c>
      <c r="W652" s="209">
        <v>737248.08</v>
      </c>
      <c r="X652" s="209">
        <v>789498.08</v>
      </c>
      <c r="Y652" s="209">
        <v>810365.51</v>
      </c>
      <c r="Z652" s="209">
        <v>1458520.44</v>
      </c>
      <c r="AA652" s="178">
        <f t="shared" si="20"/>
        <v>1458520.44</v>
      </c>
    </row>
    <row r="653" spans="1:27" ht="15.75" thickBot="1" x14ac:dyDescent="0.3">
      <c r="A653" s="228" t="str">
        <f t="shared" si="21"/>
        <v>506500</v>
      </c>
      <c r="B653" s="241" t="s">
        <v>2200</v>
      </c>
      <c r="C653" s="188" t="s">
        <v>2201</v>
      </c>
      <c r="D653" s="210" t="s">
        <v>1875</v>
      </c>
      <c r="E653" s="208">
        <v>511768.73</v>
      </c>
      <c r="F653" s="208">
        <v>746704.34</v>
      </c>
      <c r="G653" s="208">
        <v>909940.63</v>
      </c>
      <c r="H653" s="208">
        <v>1065256.76</v>
      </c>
      <c r="I653" s="208">
        <v>1243494.1299999999</v>
      </c>
      <c r="J653" s="208">
        <v>1382928.03</v>
      </c>
      <c r="K653" s="208">
        <v>1563225.33</v>
      </c>
      <c r="L653" s="208">
        <v>1730121.71</v>
      </c>
      <c r="M653" s="208">
        <v>1861369.54</v>
      </c>
      <c r="N653" s="208">
        <v>0</v>
      </c>
      <c r="O653" s="208">
        <v>157000.18</v>
      </c>
      <c r="P653" s="208">
        <v>270809.07</v>
      </c>
      <c r="Q653" s="208">
        <v>415142.58</v>
      </c>
      <c r="R653" s="208">
        <v>589084.81000000006</v>
      </c>
      <c r="S653" s="208">
        <v>762454.96</v>
      </c>
      <c r="T653" s="208">
        <v>914684.58</v>
      </c>
      <c r="U653" s="208">
        <v>1067592.6200000001</v>
      </c>
      <c r="V653" s="208">
        <v>1209100</v>
      </c>
      <c r="W653" s="208">
        <v>1364769.87</v>
      </c>
      <c r="X653" s="208">
        <v>1574620.48</v>
      </c>
      <c r="Y653" s="208">
        <v>1679081.78</v>
      </c>
      <c r="Z653" s="208">
        <v>1766379.64</v>
      </c>
      <c r="AA653" s="178">
        <f t="shared" si="20"/>
        <v>1766379.64</v>
      </c>
    </row>
    <row r="654" spans="1:27" ht="15.75" thickBot="1" x14ac:dyDescent="0.3">
      <c r="A654" s="228" t="str">
        <f t="shared" si="21"/>
        <v>506600</v>
      </c>
      <c r="B654" s="241" t="s">
        <v>2202</v>
      </c>
      <c r="C654" s="188" t="s">
        <v>2203</v>
      </c>
      <c r="D654" s="210" t="s">
        <v>1875</v>
      </c>
      <c r="E654" s="209">
        <v>127303.58</v>
      </c>
      <c r="F654" s="209">
        <v>161843.13</v>
      </c>
      <c r="G654" s="209">
        <v>193796.51</v>
      </c>
      <c r="H654" s="209">
        <v>225054.7</v>
      </c>
      <c r="I654" s="209">
        <v>264617.93</v>
      </c>
      <c r="J654" s="209">
        <v>298815.27</v>
      </c>
      <c r="K654" s="209">
        <v>332936.09000000003</v>
      </c>
      <c r="L654" s="209">
        <v>375163.16</v>
      </c>
      <c r="M654" s="209">
        <v>404455.67999999999</v>
      </c>
      <c r="N654" s="209">
        <v>0</v>
      </c>
      <c r="O654" s="209">
        <v>31652.7</v>
      </c>
      <c r="P654" s="209">
        <v>71753.679999999993</v>
      </c>
      <c r="Q654" s="209">
        <v>101542.88</v>
      </c>
      <c r="R654" s="209">
        <v>138970.76</v>
      </c>
      <c r="S654" s="209">
        <v>172904.8</v>
      </c>
      <c r="T654" s="209">
        <v>209615.81</v>
      </c>
      <c r="U654" s="209">
        <v>239268.22</v>
      </c>
      <c r="V654" s="209">
        <v>272643.90000000002</v>
      </c>
      <c r="W654" s="209">
        <v>300905.14</v>
      </c>
      <c r="X654" s="209">
        <v>325334.69</v>
      </c>
      <c r="Y654" s="209">
        <v>332554.31</v>
      </c>
      <c r="Z654" s="209">
        <v>339123</v>
      </c>
      <c r="AA654" s="178">
        <f t="shared" si="20"/>
        <v>339123</v>
      </c>
    </row>
    <row r="655" spans="1:27" ht="15.75" thickBot="1" x14ac:dyDescent="0.3">
      <c r="A655" s="228" t="str">
        <f t="shared" si="21"/>
        <v>506700</v>
      </c>
      <c r="B655" s="241" t="s">
        <v>2204</v>
      </c>
      <c r="C655" s="188" t="s">
        <v>2205</v>
      </c>
      <c r="D655" s="210" t="s">
        <v>1875</v>
      </c>
      <c r="E655" s="209">
        <v>0</v>
      </c>
      <c r="F655" s="209">
        <v>0</v>
      </c>
      <c r="G655" s="209">
        <v>0</v>
      </c>
      <c r="H655" s="209">
        <v>0</v>
      </c>
      <c r="I655" s="209">
        <v>0</v>
      </c>
      <c r="J655" s="209">
        <v>0</v>
      </c>
      <c r="K655" s="209">
        <v>0</v>
      </c>
      <c r="L655" s="209">
        <v>0</v>
      </c>
      <c r="M655" s="209">
        <v>32.28</v>
      </c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  <c r="AA655" s="178">
        <f t="shared" si="20"/>
        <v>0</v>
      </c>
    </row>
    <row r="656" spans="1:27" ht="15.75" thickBot="1" x14ac:dyDescent="0.3">
      <c r="A656" s="228" t="str">
        <f t="shared" si="21"/>
        <v>506800</v>
      </c>
      <c r="B656" s="241" t="s">
        <v>2206</v>
      </c>
      <c r="C656" s="188" t="s">
        <v>2207</v>
      </c>
      <c r="D656" s="210" t="s">
        <v>1875</v>
      </c>
      <c r="E656" s="208">
        <v>34899.5</v>
      </c>
      <c r="F656" s="208">
        <v>535</v>
      </c>
      <c r="G656" s="208">
        <v>5422.27</v>
      </c>
      <c r="H656" s="208">
        <v>5422.27</v>
      </c>
      <c r="I656" s="208">
        <v>535</v>
      </c>
      <c r="J656" s="208">
        <v>51046.98</v>
      </c>
      <c r="K656" s="208">
        <v>51046.98</v>
      </c>
      <c r="L656" s="208">
        <v>6956</v>
      </c>
      <c r="M656" s="208">
        <v>191380.79</v>
      </c>
      <c r="N656" s="208">
        <v>0</v>
      </c>
      <c r="O656" s="208">
        <v>494</v>
      </c>
      <c r="P656" s="208">
        <v>1562</v>
      </c>
      <c r="Q656" s="208">
        <v>1634</v>
      </c>
      <c r="R656" s="208">
        <v>-180967.87</v>
      </c>
      <c r="S656" s="208">
        <v>-180967.87</v>
      </c>
      <c r="T656" s="208">
        <v>-180967.87</v>
      </c>
      <c r="U656" s="208">
        <v>-181109.63</v>
      </c>
      <c r="V656" s="208">
        <v>-181109.63</v>
      </c>
      <c r="W656" s="208">
        <v>-180752.63</v>
      </c>
      <c r="X656" s="208">
        <v>-180752.63</v>
      </c>
      <c r="Y656" s="208">
        <v>-125647.27</v>
      </c>
      <c r="Z656" s="208">
        <v>-180450.63</v>
      </c>
      <c r="AA656" s="178">
        <f t="shared" si="20"/>
        <v>-180450.63</v>
      </c>
    </row>
    <row r="657" spans="1:27" ht="15.75" thickBot="1" x14ac:dyDescent="0.3">
      <c r="A657" s="228" t="str">
        <f t="shared" si="21"/>
        <v>506801</v>
      </c>
      <c r="B657" s="241" t="s">
        <v>2208</v>
      </c>
      <c r="C657" s="188" t="s">
        <v>2209</v>
      </c>
      <c r="D657" s="210" t="s">
        <v>1875</v>
      </c>
      <c r="E657" s="209">
        <v>147221.45000000001</v>
      </c>
      <c r="F657" s="209">
        <v>19452.38</v>
      </c>
      <c r="G657" s="209">
        <v>19452.38</v>
      </c>
      <c r="H657" s="209">
        <v>19452.38</v>
      </c>
      <c r="I657" s="209">
        <v>19452.38</v>
      </c>
      <c r="J657" s="209">
        <v>10120664.380000001</v>
      </c>
      <c r="K657" s="209">
        <v>143083.38</v>
      </c>
      <c r="L657" s="209">
        <v>10442.120000000001</v>
      </c>
      <c r="M657" s="209">
        <v>193072.12</v>
      </c>
      <c r="N657" s="209">
        <v>0</v>
      </c>
      <c r="O657" s="209">
        <v>3804.75</v>
      </c>
      <c r="P657" s="209">
        <v>7609.5</v>
      </c>
      <c r="Q657" s="209">
        <v>11414.25</v>
      </c>
      <c r="R657" s="209">
        <v>15219</v>
      </c>
      <c r="S657" s="209">
        <v>-88391.37</v>
      </c>
      <c r="T657" s="209">
        <v>-85410.12</v>
      </c>
      <c r="U657" s="209">
        <v>-81605.37</v>
      </c>
      <c r="V657" s="209">
        <v>-77800.62</v>
      </c>
      <c r="W657" s="209">
        <v>-82413.649999999994</v>
      </c>
      <c r="X657" s="209">
        <v>-78608.899999999994</v>
      </c>
      <c r="Y657" s="209">
        <v>-68069</v>
      </c>
      <c r="Z657" s="209">
        <v>-64264.25</v>
      </c>
      <c r="AA657" s="178">
        <f t="shared" si="20"/>
        <v>-64264.25</v>
      </c>
    </row>
    <row r="658" spans="1:27" ht="15.75" thickBot="1" x14ac:dyDescent="0.3">
      <c r="A658" s="228" t="str">
        <f t="shared" si="21"/>
        <v>506804</v>
      </c>
      <c r="B658" s="241" t="s">
        <v>3525</v>
      </c>
      <c r="C658" s="188" t="s">
        <v>3526</v>
      </c>
      <c r="D658" s="210" t="s">
        <v>1875</v>
      </c>
      <c r="E658" s="208"/>
      <c r="F658" s="208"/>
      <c r="G658" s="208"/>
      <c r="H658" s="208"/>
      <c r="I658" s="208"/>
      <c r="J658" s="208"/>
      <c r="K658" s="208"/>
      <c r="L658" s="208"/>
      <c r="M658" s="208"/>
      <c r="N658" s="208">
        <v>0</v>
      </c>
      <c r="O658" s="208">
        <v>447.24</v>
      </c>
      <c r="P658" s="208">
        <v>447.24</v>
      </c>
      <c r="Q658" s="208">
        <v>447.24</v>
      </c>
      <c r="R658" s="208">
        <v>447.24</v>
      </c>
      <c r="S658" s="208">
        <v>447.24</v>
      </c>
      <c r="T658" s="208">
        <v>447.24</v>
      </c>
      <c r="U658" s="208">
        <v>447.24</v>
      </c>
      <c r="V658" s="208">
        <v>447.24</v>
      </c>
      <c r="W658" s="208">
        <v>447.24</v>
      </c>
      <c r="X658" s="208">
        <v>447.24</v>
      </c>
      <c r="Y658" s="208">
        <v>447.24</v>
      </c>
      <c r="Z658" s="208">
        <v>447.24</v>
      </c>
      <c r="AA658" s="178">
        <f t="shared" si="20"/>
        <v>447.24</v>
      </c>
    </row>
    <row r="659" spans="1:27" ht="15.75" thickBot="1" x14ac:dyDescent="0.3">
      <c r="A659" s="228" t="str">
        <f t="shared" si="21"/>
        <v>506810</v>
      </c>
      <c r="B659" s="241" t="s">
        <v>2210</v>
      </c>
      <c r="C659" s="188" t="s">
        <v>2211</v>
      </c>
      <c r="D659" s="210" t="s">
        <v>1875</v>
      </c>
      <c r="E659" s="209">
        <v>-275602.78000000003</v>
      </c>
      <c r="F659" s="209">
        <v>-200415.03</v>
      </c>
      <c r="G659" s="209">
        <v>-307294.44</v>
      </c>
      <c r="H659" s="209">
        <v>-382878.13</v>
      </c>
      <c r="I659" s="209">
        <v>-440835.47</v>
      </c>
      <c r="J659" s="209">
        <v>-10597529.550000001</v>
      </c>
      <c r="K659" s="209">
        <v>-668729.99</v>
      </c>
      <c r="L659" s="209">
        <v>-717390.91</v>
      </c>
      <c r="M659" s="209">
        <v>-989641.41</v>
      </c>
      <c r="N659" s="209">
        <v>0</v>
      </c>
      <c r="O659" s="209">
        <v>-98729.12</v>
      </c>
      <c r="P659" s="209">
        <v>-122572.79</v>
      </c>
      <c r="Q659" s="209">
        <v>-248786.23</v>
      </c>
      <c r="R659" s="209">
        <v>-391552.44</v>
      </c>
      <c r="S659" s="209">
        <v>-441600.37</v>
      </c>
      <c r="T659" s="209">
        <v>-584670.61</v>
      </c>
      <c r="U659" s="209">
        <v>-640742.72</v>
      </c>
      <c r="V659" s="209">
        <v>-724694.09</v>
      </c>
      <c r="W659" s="209">
        <v>-797351.81</v>
      </c>
      <c r="X659" s="209">
        <v>-905898.48</v>
      </c>
      <c r="Y659" s="209">
        <v>-963081.68</v>
      </c>
      <c r="Z659" s="209">
        <v>-1042277.6</v>
      </c>
      <c r="AA659" s="178">
        <f t="shared" si="20"/>
        <v>-1042277.6</v>
      </c>
    </row>
    <row r="660" spans="1:27" ht="15.75" thickBot="1" x14ac:dyDescent="0.3">
      <c r="A660" s="228" t="str">
        <f t="shared" si="21"/>
        <v>507000</v>
      </c>
      <c r="B660" s="241" t="s">
        <v>2212</v>
      </c>
      <c r="C660" s="188" t="s">
        <v>2213</v>
      </c>
      <c r="D660" s="210" t="s">
        <v>1875</v>
      </c>
      <c r="E660" s="208">
        <v>993342.94</v>
      </c>
      <c r="F660" s="208">
        <v>1444069.32</v>
      </c>
      <c r="G660" s="208">
        <v>1447893.34</v>
      </c>
      <c r="H660" s="208">
        <v>2015627.58</v>
      </c>
      <c r="I660" s="208">
        <v>2113410.29</v>
      </c>
      <c r="J660" s="208">
        <v>2347932.6</v>
      </c>
      <c r="K660" s="208">
        <v>2603822.5499999998</v>
      </c>
      <c r="L660" s="208">
        <v>2750393.71</v>
      </c>
      <c r="M660" s="208">
        <v>2978777.45</v>
      </c>
      <c r="N660" s="208">
        <v>0</v>
      </c>
      <c r="O660" s="208">
        <v>132924.14000000001</v>
      </c>
      <c r="P660" s="208">
        <v>286723.90999999997</v>
      </c>
      <c r="Q660" s="208">
        <v>467341.37</v>
      </c>
      <c r="R660" s="208">
        <v>563993.59999999998</v>
      </c>
      <c r="S660" s="208">
        <v>930720.71</v>
      </c>
      <c r="T660" s="208">
        <v>1246736.83</v>
      </c>
      <c r="U660" s="208">
        <v>1391663.36</v>
      </c>
      <c r="V660" s="208">
        <v>1669411.82</v>
      </c>
      <c r="W660" s="208">
        <v>1932190.3</v>
      </c>
      <c r="X660" s="208">
        <v>2203041.8199999998</v>
      </c>
      <c r="Y660" s="208">
        <v>2491342.4700000002</v>
      </c>
      <c r="Z660" s="208">
        <v>2623689.06</v>
      </c>
      <c r="AA660" s="178">
        <f t="shared" si="20"/>
        <v>2623689.06</v>
      </c>
    </row>
    <row r="661" spans="1:27" ht="15.75" thickBot="1" x14ac:dyDescent="0.3">
      <c r="A661" s="228" t="str">
        <f t="shared" si="21"/>
        <v>507100</v>
      </c>
      <c r="B661" s="241" t="s">
        <v>2214</v>
      </c>
      <c r="C661" s="188" t="s">
        <v>2215</v>
      </c>
      <c r="D661" s="210" t="s">
        <v>1875</v>
      </c>
      <c r="E661" s="209">
        <v>0</v>
      </c>
      <c r="F661" s="209">
        <v>0</v>
      </c>
      <c r="G661" s="209">
        <v>0</v>
      </c>
      <c r="H661" s="209">
        <v>0</v>
      </c>
      <c r="I661" s="209">
        <v>0</v>
      </c>
      <c r="J661" s="209">
        <v>51380</v>
      </c>
      <c r="K661" s="209">
        <v>51380</v>
      </c>
      <c r="L661" s="209">
        <v>101380</v>
      </c>
      <c r="M661" s="209">
        <v>169818.46</v>
      </c>
      <c r="N661" s="209">
        <v>0</v>
      </c>
      <c r="O661" s="209">
        <v>0</v>
      </c>
      <c r="P661" s="209">
        <v>0</v>
      </c>
      <c r="Q661" s="209">
        <v>3208.11</v>
      </c>
      <c r="R661" s="209">
        <v>35000</v>
      </c>
      <c r="S661" s="209">
        <v>16561.54</v>
      </c>
      <c r="T661" s="209">
        <v>16561.54</v>
      </c>
      <c r="U661" s="209">
        <v>614994.87</v>
      </c>
      <c r="V661" s="209">
        <v>614994.87</v>
      </c>
      <c r="W661" s="209">
        <v>634374.87</v>
      </c>
      <c r="X661" s="209">
        <v>634374.87</v>
      </c>
      <c r="Y661" s="209">
        <v>634374.87</v>
      </c>
      <c r="Z661" s="209">
        <v>1269374.8700000001</v>
      </c>
      <c r="AA661" s="178">
        <f t="shared" si="20"/>
        <v>1269374.8700000001</v>
      </c>
    </row>
    <row r="662" spans="1:27" ht="15.75" thickBot="1" x14ac:dyDescent="0.3">
      <c r="A662" s="228" t="str">
        <f t="shared" si="21"/>
        <v>507400</v>
      </c>
      <c r="B662" s="241" t="s">
        <v>2216</v>
      </c>
      <c r="C662" s="188" t="s">
        <v>2217</v>
      </c>
      <c r="D662" s="210" t="s">
        <v>1875</v>
      </c>
      <c r="E662" s="208">
        <v>732922</v>
      </c>
      <c r="F662" s="208">
        <v>776435</v>
      </c>
      <c r="G662" s="208">
        <v>791448</v>
      </c>
      <c r="H662" s="208">
        <v>1158586</v>
      </c>
      <c r="I662" s="208">
        <v>1182903</v>
      </c>
      <c r="J662" s="208">
        <v>1276053.33</v>
      </c>
      <c r="K662" s="208">
        <v>1602339.08</v>
      </c>
      <c r="L662" s="208">
        <v>1654031.08</v>
      </c>
      <c r="M662" s="208">
        <v>1714048.08</v>
      </c>
      <c r="N662" s="208">
        <v>0</v>
      </c>
      <c r="O662" s="208">
        <v>460292</v>
      </c>
      <c r="P662" s="208">
        <v>477109</v>
      </c>
      <c r="Q662" s="208">
        <v>493926</v>
      </c>
      <c r="R662" s="208">
        <v>954218</v>
      </c>
      <c r="S662" s="208">
        <v>954218</v>
      </c>
      <c r="T662" s="208">
        <v>954218</v>
      </c>
      <c r="U662" s="208">
        <v>1400393</v>
      </c>
      <c r="V662" s="208">
        <v>1400393</v>
      </c>
      <c r="W662" s="208">
        <v>1400393</v>
      </c>
      <c r="X662" s="208">
        <v>1869068</v>
      </c>
      <c r="Y662" s="208">
        <v>1869068</v>
      </c>
      <c r="Z662" s="208">
        <v>1903718</v>
      </c>
      <c r="AA662" s="178">
        <f t="shared" si="20"/>
        <v>1903718</v>
      </c>
    </row>
    <row r="663" spans="1:27" ht="15.75" thickBot="1" x14ac:dyDescent="0.3">
      <c r="A663" s="228" t="str">
        <f t="shared" si="21"/>
        <v>507500</v>
      </c>
      <c r="B663" s="241" t="s">
        <v>2218</v>
      </c>
      <c r="C663" s="188" t="s">
        <v>2219</v>
      </c>
      <c r="D663" s="210" t="s">
        <v>1875</v>
      </c>
      <c r="E663" s="209">
        <v>204619.33</v>
      </c>
      <c r="F663" s="209">
        <v>243736.91</v>
      </c>
      <c r="G663" s="209">
        <v>263914.21000000002</v>
      </c>
      <c r="H663" s="209">
        <v>297703.55</v>
      </c>
      <c r="I663" s="209">
        <v>342010.81</v>
      </c>
      <c r="J663" s="209">
        <v>411455.15</v>
      </c>
      <c r="K663" s="209">
        <v>482111.25</v>
      </c>
      <c r="L663" s="209">
        <v>532345.15</v>
      </c>
      <c r="M663" s="209">
        <v>627429.89</v>
      </c>
      <c r="N663" s="209">
        <v>0</v>
      </c>
      <c r="O663" s="209">
        <v>57399.57</v>
      </c>
      <c r="P663" s="209">
        <v>84540.75</v>
      </c>
      <c r="Q663" s="209">
        <v>121661.47</v>
      </c>
      <c r="R663" s="209">
        <v>289139.78999999998</v>
      </c>
      <c r="S663" s="209">
        <v>313244.37</v>
      </c>
      <c r="T663" s="209">
        <v>375401.48</v>
      </c>
      <c r="U663" s="209">
        <v>400535.2</v>
      </c>
      <c r="V663" s="209">
        <v>427609.79</v>
      </c>
      <c r="W663" s="209">
        <v>457385.74</v>
      </c>
      <c r="X663" s="209">
        <v>475643.44</v>
      </c>
      <c r="Y663" s="209">
        <v>503188.31</v>
      </c>
      <c r="Z663" s="209">
        <v>562174.86</v>
      </c>
      <c r="AA663" s="178">
        <f t="shared" si="20"/>
        <v>562174.86</v>
      </c>
    </row>
    <row r="664" spans="1:27" ht="15.75" thickBot="1" x14ac:dyDescent="0.3">
      <c r="A664" s="228" t="str">
        <f t="shared" si="21"/>
        <v>507700</v>
      </c>
      <c r="B664" s="241" t="s">
        <v>2220</v>
      </c>
      <c r="C664" s="188" t="s">
        <v>2221</v>
      </c>
      <c r="D664" s="210" t="s">
        <v>1875</v>
      </c>
      <c r="E664" s="208">
        <v>8110.81</v>
      </c>
      <c r="F664" s="208">
        <v>9254.91</v>
      </c>
      <c r="G664" s="208">
        <v>11283.16</v>
      </c>
      <c r="H664" s="208">
        <v>12702.85</v>
      </c>
      <c r="I664" s="208">
        <v>15145.79</v>
      </c>
      <c r="J664" s="208">
        <v>17114.52</v>
      </c>
      <c r="K664" s="208">
        <v>18353.13</v>
      </c>
      <c r="L664" s="208">
        <v>18866.689999999999</v>
      </c>
      <c r="M664" s="208">
        <v>19541.43</v>
      </c>
      <c r="N664" s="208">
        <v>0</v>
      </c>
      <c r="O664" s="208">
        <v>1030.43</v>
      </c>
      <c r="P664" s="208">
        <v>2851.65</v>
      </c>
      <c r="Q664" s="208">
        <v>5008.78</v>
      </c>
      <c r="R664" s="208">
        <v>10522.06</v>
      </c>
      <c r="S664" s="208">
        <v>12616.37</v>
      </c>
      <c r="T664" s="208">
        <v>14876.46</v>
      </c>
      <c r="U664" s="208">
        <v>19462.759999999998</v>
      </c>
      <c r="V664" s="208">
        <v>23379.1</v>
      </c>
      <c r="W664" s="208">
        <v>27078.3</v>
      </c>
      <c r="X664" s="208">
        <v>29135.1</v>
      </c>
      <c r="Y664" s="208">
        <v>30056.87</v>
      </c>
      <c r="Z664" s="208">
        <v>31586.09</v>
      </c>
      <c r="AA664" s="178">
        <f t="shared" si="20"/>
        <v>31586.09</v>
      </c>
    </row>
    <row r="665" spans="1:27" ht="15.75" thickBot="1" x14ac:dyDescent="0.3">
      <c r="A665" s="228" t="str">
        <f t="shared" si="21"/>
        <v>508000</v>
      </c>
      <c r="B665" s="241" t="s">
        <v>2222</v>
      </c>
      <c r="C665" s="188" t="s">
        <v>2223</v>
      </c>
      <c r="D665" s="210" t="s">
        <v>1875</v>
      </c>
      <c r="E665" s="209">
        <v>1070602</v>
      </c>
      <c r="F665" s="209">
        <v>1309175</v>
      </c>
      <c r="G665" s="209">
        <v>1531794</v>
      </c>
      <c r="H665" s="209">
        <v>1678877</v>
      </c>
      <c r="I665" s="209">
        <v>1898569</v>
      </c>
      <c r="J665" s="209">
        <v>2156591</v>
      </c>
      <c r="K665" s="209">
        <v>2489540</v>
      </c>
      <c r="L665" s="209">
        <v>2895968</v>
      </c>
      <c r="M665" s="209">
        <v>3222696</v>
      </c>
      <c r="N665" s="209">
        <v>0</v>
      </c>
      <c r="O665" s="209">
        <v>322603</v>
      </c>
      <c r="P665" s="209">
        <v>575331</v>
      </c>
      <c r="Q665" s="209">
        <v>889764</v>
      </c>
      <c r="R665" s="209">
        <v>1115550</v>
      </c>
      <c r="S665" s="209">
        <v>1317998</v>
      </c>
      <c r="T665" s="209">
        <v>1527447</v>
      </c>
      <c r="U665" s="209">
        <v>1701031</v>
      </c>
      <c r="V665" s="209">
        <v>1887065</v>
      </c>
      <c r="W665" s="209">
        <v>2113754</v>
      </c>
      <c r="X665" s="209">
        <v>2440867</v>
      </c>
      <c r="Y665" s="209">
        <v>2873529</v>
      </c>
      <c r="Z665" s="209">
        <v>3229195</v>
      </c>
      <c r="AA665" s="178">
        <f t="shared" si="20"/>
        <v>3229195</v>
      </c>
    </row>
    <row r="666" spans="1:27" ht="15.75" thickBot="1" x14ac:dyDescent="0.3">
      <c r="A666" s="228" t="str">
        <f t="shared" si="21"/>
        <v>508200</v>
      </c>
      <c r="B666" s="241" t="s">
        <v>3803</v>
      </c>
      <c r="C666" s="188" t="s">
        <v>3804</v>
      </c>
      <c r="D666" s="192" t="s">
        <v>1875</v>
      </c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>
        <v>0</v>
      </c>
      <c r="Y666" s="208">
        <v>0</v>
      </c>
      <c r="Z666" s="208">
        <v>9.98</v>
      </c>
      <c r="AA666" s="178">
        <f t="shared" si="20"/>
        <v>9.98</v>
      </c>
    </row>
    <row r="667" spans="1:27" ht="15.75" thickBot="1" x14ac:dyDescent="0.3">
      <c r="A667" s="228" t="str">
        <f t="shared" si="21"/>
        <v>508400</v>
      </c>
      <c r="B667" s="241" t="s">
        <v>2224</v>
      </c>
      <c r="C667" s="188" t="s">
        <v>2225</v>
      </c>
      <c r="D667" s="210" t="s">
        <v>1875</v>
      </c>
      <c r="E667" s="209">
        <v>-74024.03</v>
      </c>
      <c r="F667" s="209">
        <v>-89785.07</v>
      </c>
      <c r="G667" s="209">
        <v>-105136.37</v>
      </c>
      <c r="H667" s="209">
        <v>-120005.53</v>
      </c>
      <c r="I667" s="209">
        <v>-139598.96</v>
      </c>
      <c r="J667" s="209">
        <v>-155040.04999999999</v>
      </c>
      <c r="K667" s="209">
        <v>-171243.51999999999</v>
      </c>
      <c r="L667" s="209">
        <v>-187985.16</v>
      </c>
      <c r="M667" s="209">
        <v>-210906.64</v>
      </c>
      <c r="N667" s="209">
        <v>0</v>
      </c>
      <c r="O667" s="209">
        <v>-16808.78</v>
      </c>
      <c r="P667" s="209">
        <v>-32024.65</v>
      </c>
      <c r="Q667" s="209">
        <v>-50034.48</v>
      </c>
      <c r="R667" s="209">
        <v>-66154.92</v>
      </c>
      <c r="S667" s="209">
        <v>-90879.23</v>
      </c>
      <c r="T667" s="209">
        <v>-107141.34</v>
      </c>
      <c r="U667" s="209">
        <v>-119406.57</v>
      </c>
      <c r="V667" s="209">
        <v>-134509.17000000001</v>
      </c>
      <c r="W667" s="209">
        <v>-149412.1</v>
      </c>
      <c r="X667" s="209">
        <v>-166433.07</v>
      </c>
      <c r="Y667" s="209">
        <v>-182767.71</v>
      </c>
      <c r="Z667" s="209">
        <v>-220615.01</v>
      </c>
      <c r="AA667" s="178">
        <f t="shared" si="20"/>
        <v>-220615.01</v>
      </c>
    </row>
    <row r="668" spans="1:27" ht="15.75" thickBot="1" x14ac:dyDescent="0.3">
      <c r="A668" s="228" t="str">
        <f t="shared" si="21"/>
        <v>508410</v>
      </c>
      <c r="B668" s="241" t="s">
        <v>2226</v>
      </c>
      <c r="C668" s="188" t="s">
        <v>2227</v>
      </c>
      <c r="D668" s="210" t="s">
        <v>1875</v>
      </c>
      <c r="E668" s="208">
        <v>-76043.789999999994</v>
      </c>
      <c r="F668" s="208">
        <v>-91783.39</v>
      </c>
      <c r="G668" s="208">
        <v>-115520.39</v>
      </c>
      <c r="H668" s="208">
        <v>-114262.59</v>
      </c>
      <c r="I668" s="208">
        <v>-127239.34</v>
      </c>
      <c r="J668" s="208">
        <v>-133609.56</v>
      </c>
      <c r="K668" s="208">
        <v>-137266.60999999999</v>
      </c>
      <c r="L668" s="208">
        <v>-172313.91</v>
      </c>
      <c r="M668" s="208">
        <v>-410551.42</v>
      </c>
      <c r="N668" s="208">
        <v>0</v>
      </c>
      <c r="O668" s="208">
        <v>-33203.4</v>
      </c>
      <c r="P668" s="208">
        <v>-130288.26</v>
      </c>
      <c r="Q668" s="208">
        <v>-270953.21999999997</v>
      </c>
      <c r="R668" s="208">
        <v>-387493.64</v>
      </c>
      <c r="S668" s="208">
        <v>-538028.89</v>
      </c>
      <c r="T668" s="208">
        <v>-686607.66</v>
      </c>
      <c r="U668" s="208">
        <v>-1057266.44</v>
      </c>
      <c r="V668" s="208">
        <v>-1134596.8899999999</v>
      </c>
      <c r="W668" s="208">
        <v>-1383541.06</v>
      </c>
      <c r="X668" s="208">
        <v>-1507101.31</v>
      </c>
      <c r="Y668" s="208">
        <v>-1612327.57</v>
      </c>
      <c r="Z668" s="208">
        <v>-1933464.7</v>
      </c>
      <c r="AA668" s="178">
        <f t="shared" si="20"/>
        <v>-1933464.7</v>
      </c>
    </row>
    <row r="669" spans="1:27" ht="15.75" thickBot="1" x14ac:dyDescent="0.3">
      <c r="A669" s="228" t="str">
        <f t="shared" si="21"/>
        <v>509100</v>
      </c>
      <c r="B669" s="241" t="s">
        <v>2228</v>
      </c>
      <c r="C669" s="188" t="s">
        <v>2229</v>
      </c>
      <c r="D669" s="210" t="s">
        <v>1875</v>
      </c>
      <c r="E669" s="209">
        <v>-4269.16</v>
      </c>
      <c r="F669" s="209">
        <v>-4609.71</v>
      </c>
      <c r="G669" s="209">
        <v>-5117.3500000000004</v>
      </c>
      <c r="H669" s="209">
        <v>-2169.34</v>
      </c>
      <c r="I669" s="209">
        <v>-7040.81</v>
      </c>
      <c r="J669" s="209">
        <v>689.5</v>
      </c>
      <c r="K669" s="209">
        <v>5041.01</v>
      </c>
      <c r="L669" s="209">
        <v>47568.39</v>
      </c>
      <c r="M669" s="209">
        <v>47567.46</v>
      </c>
      <c r="N669" s="209">
        <v>0</v>
      </c>
      <c r="O669" s="209">
        <v>261.81</v>
      </c>
      <c r="P669" s="209">
        <v>9475.07</v>
      </c>
      <c r="Q669" s="209">
        <v>16940.34</v>
      </c>
      <c r="R669" s="209">
        <v>20218.78</v>
      </c>
      <c r="S669" s="209">
        <v>25493.71</v>
      </c>
      <c r="T669" s="209">
        <v>27305.8</v>
      </c>
      <c r="U669" s="209">
        <v>26462.49</v>
      </c>
      <c r="V669" s="209">
        <v>26329.77</v>
      </c>
      <c r="W669" s="209">
        <v>120535.18</v>
      </c>
      <c r="X669" s="209">
        <v>101786.87</v>
      </c>
      <c r="Y669" s="209">
        <v>100270.93</v>
      </c>
      <c r="Z669" s="209">
        <v>41637.94</v>
      </c>
      <c r="AA669" s="178">
        <f t="shared" si="20"/>
        <v>41637.94</v>
      </c>
    </row>
    <row r="670" spans="1:27" ht="15.75" thickBot="1" x14ac:dyDescent="0.3">
      <c r="A670" s="228" t="str">
        <f t="shared" si="21"/>
        <v>511111</v>
      </c>
      <c r="B670" s="241" t="s">
        <v>3507</v>
      </c>
      <c r="C670" s="188" t="s">
        <v>3527</v>
      </c>
      <c r="D670" s="210" t="s">
        <v>1875</v>
      </c>
      <c r="E670" s="208"/>
      <c r="F670" s="208"/>
      <c r="G670" s="208"/>
      <c r="H670" s="208"/>
      <c r="I670" s="208"/>
      <c r="J670" s="208"/>
      <c r="K670" s="208"/>
      <c r="L670" s="208"/>
      <c r="M670" s="208"/>
      <c r="N670" s="208">
        <v>0</v>
      </c>
      <c r="O670" s="208">
        <v>0</v>
      </c>
      <c r="P670" s="208">
        <v>0</v>
      </c>
      <c r="Q670" s="208">
        <v>0</v>
      </c>
      <c r="R670" s="208">
        <v>0</v>
      </c>
      <c r="S670" s="208">
        <v>0</v>
      </c>
      <c r="T670" s="208">
        <v>0</v>
      </c>
      <c r="U670" s="208">
        <v>0</v>
      </c>
      <c r="V670" s="208">
        <v>0</v>
      </c>
      <c r="W670" s="208">
        <v>0</v>
      </c>
      <c r="X670" s="208">
        <v>0</v>
      </c>
      <c r="Y670" s="208">
        <v>0</v>
      </c>
      <c r="Z670" s="208">
        <v>0</v>
      </c>
      <c r="AA670" s="178">
        <f t="shared" si="20"/>
        <v>0</v>
      </c>
    </row>
    <row r="671" spans="1:27" ht="15.75" thickBot="1" x14ac:dyDescent="0.3">
      <c r="A671" s="228" t="str">
        <f t="shared" si="21"/>
        <v>512100</v>
      </c>
      <c r="B671" s="241" t="s">
        <v>2230</v>
      </c>
      <c r="C671" s="188" t="s">
        <v>2231</v>
      </c>
      <c r="D671" s="210" t="s">
        <v>1875</v>
      </c>
      <c r="E671" s="209">
        <v>226971.06</v>
      </c>
      <c r="F671" s="209">
        <v>291977.49</v>
      </c>
      <c r="G671" s="209">
        <v>357628.19</v>
      </c>
      <c r="H671" s="209">
        <v>420865.2</v>
      </c>
      <c r="I671" s="209">
        <v>481247.08</v>
      </c>
      <c r="J671" s="209">
        <v>570474.98</v>
      </c>
      <c r="K671" s="209">
        <v>646881.17000000004</v>
      </c>
      <c r="L671" s="209">
        <v>732522.42</v>
      </c>
      <c r="M671" s="209">
        <v>809245.74</v>
      </c>
      <c r="N671" s="209">
        <v>0</v>
      </c>
      <c r="O671" s="209">
        <v>47604.08</v>
      </c>
      <c r="P671" s="209">
        <v>98043.21</v>
      </c>
      <c r="Q671" s="209">
        <v>174886</v>
      </c>
      <c r="R671" s="209">
        <v>229961.67</v>
      </c>
      <c r="S671" s="209">
        <v>287963.21000000002</v>
      </c>
      <c r="T671" s="209">
        <v>357471.42</v>
      </c>
      <c r="U671" s="209">
        <v>414076.53</v>
      </c>
      <c r="V671" s="209">
        <v>467737.81</v>
      </c>
      <c r="W671" s="209">
        <v>537338.71</v>
      </c>
      <c r="X671" s="209">
        <v>632964.24</v>
      </c>
      <c r="Y671" s="209">
        <v>702215.75</v>
      </c>
      <c r="Z671" s="209">
        <v>820541.47</v>
      </c>
      <c r="AA671" s="178">
        <f t="shared" si="20"/>
        <v>820541.47</v>
      </c>
    </row>
    <row r="672" spans="1:27" ht="15.75" thickBot="1" x14ac:dyDescent="0.3">
      <c r="A672" s="228" t="str">
        <f t="shared" si="21"/>
        <v>512200</v>
      </c>
      <c r="B672" s="241" t="s">
        <v>2232</v>
      </c>
      <c r="C672" s="188" t="s">
        <v>2233</v>
      </c>
      <c r="D672" s="210" t="s">
        <v>1875</v>
      </c>
      <c r="E672" s="208">
        <v>131911.82999999999</v>
      </c>
      <c r="F672" s="208">
        <v>171682.84</v>
      </c>
      <c r="G672" s="208">
        <v>203429.47</v>
      </c>
      <c r="H672" s="208">
        <v>241144.08</v>
      </c>
      <c r="I672" s="208">
        <v>276803.28000000003</v>
      </c>
      <c r="J672" s="208">
        <v>294833.01</v>
      </c>
      <c r="K672" s="208">
        <v>345599.7</v>
      </c>
      <c r="L672" s="208">
        <v>382392.38</v>
      </c>
      <c r="M672" s="208">
        <v>418026.56</v>
      </c>
      <c r="N672" s="208">
        <v>0</v>
      </c>
      <c r="O672" s="208">
        <v>35242.300000000003</v>
      </c>
      <c r="P672" s="208">
        <v>87477.71</v>
      </c>
      <c r="Q672" s="208">
        <v>142638.03</v>
      </c>
      <c r="R672" s="208">
        <v>184585.85</v>
      </c>
      <c r="S672" s="208">
        <v>223373.18</v>
      </c>
      <c r="T672" s="208">
        <v>253709.69</v>
      </c>
      <c r="U672" s="208">
        <v>281703.08</v>
      </c>
      <c r="V672" s="208">
        <v>322349.52</v>
      </c>
      <c r="W672" s="208">
        <v>354159.65</v>
      </c>
      <c r="X672" s="208">
        <v>398910.31</v>
      </c>
      <c r="Y672" s="208">
        <v>430987.83</v>
      </c>
      <c r="Z672" s="208">
        <v>473922.73</v>
      </c>
      <c r="AA672" s="178">
        <f t="shared" si="20"/>
        <v>473922.73</v>
      </c>
    </row>
    <row r="673" spans="1:27" ht="15.75" thickBot="1" x14ac:dyDescent="0.3">
      <c r="A673" s="228" t="str">
        <f t="shared" si="21"/>
        <v>513100</v>
      </c>
      <c r="B673" s="241" t="s">
        <v>2234</v>
      </c>
      <c r="C673" s="188" t="s">
        <v>2235</v>
      </c>
      <c r="D673" s="210" t="s">
        <v>1875</v>
      </c>
      <c r="E673" s="209">
        <v>250202.79</v>
      </c>
      <c r="F673" s="209">
        <v>357827.06</v>
      </c>
      <c r="G673" s="209">
        <v>427471.19</v>
      </c>
      <c r="H673" s="209">
        <v>495618.66</v>
      </c>
      <c r="I673" s="209">
        <v>542527.80000000005</v>
      </c>
      <c r="J673" s="209">
        <v>620801.24</v>
      </c>
      <c r="K673" s="209">
        <v>707888.78</v>
      </c>
      <c r="L673" s="209">
        <v>746782.34</v>
      </c>
      <c r="M673" s="209">
        <v>780511.77</v>
      </c>
      <c r="N673" s="209">
        <v>0</v>
      </c>
      <c r="O673" s="209">
        <v>26487.22</v>
      </c>
      <c r="P673" s="209">
        <v>62370.04</v>
      </c>
      <c r="Q673" s="209">
        <v>118963.24</v>
      </c>
      <c r="R673" s="209">
        <v>194030.37</v>
      </c>
      <c r="S673" s="209">
        <v>259210.53</v>
      </c>
      <c r="T673" s="209">
        <v>303546.62</v>
      </c>
      <c r="U673" s="209">
        <v>329622.92</v>
      </c>
      <c r="V673" s="209">
        <v>369976.27</v>
      </c>
      <c r="W673" s="209">
        <v>450457.27</v>
      </c>
      <c r="X673" s="209">
        <v>530373.38</v>
      </c>
      <c r="Y673" s="209">
        <v>587023.54</v>
      </c>
      <c r="Z673" s="209">
        <v>617911.1</v>
      </c>
      <c r="AA673" s="178">
        <f t="shared" si="20"/>
        <v>617911.1</v>
      </c>
    </row>
    <row r="674" spans="1:27" ht="15.75" thickBot="1" x14ac:dyDescent="0.3">
      <c r="A674" s="228" t="str">
        <f t="shared" si="21"/>
        <v>513200</v>
      </c>
      <c r="B674" s="241" t="s">
        <v>2236</v>
      </c>
      <c r="C674" s="188" t="s">
        <v>2237</v>
      </c>
      <c r="D674" s="210" t="s">
        <v>1875</v>
      </c>
      <c r="E674" s="208">
        <v>111525.07</v>
      </c>
      <c r="F674" s="208">
        <v>150959.51</v>
      </c>
      <c r="G674" s="208">
        <v>182021.2</v>
      </c>
      <c r="H674" s="208">
        <v>209095.69</v>
      </c>
      <c r="I674" s="208">
        <v>232913.62</v>
      </c>
      <c r="J674" s="208">
        <v>279752.76</v>
      </c>
      <c r="K674" s="208">
        <v>334037.09000000003</v>
      </c>
      <c r="L674" s="208">
        <v>362409.57</v>
      </c>
      <c r="M674" s="208">
        <v>392025.23</v>
      </c>
      <c r="N674" s="208">
        <v>0</v>
      </c>
      <c r="O674" s="208">
        <v>25547.439999999999</v>
      </c>
      <c r="P674" s="208">
        <v>43614.99</v>
      </c>
      <c r="Q674" s="208">
        <v>68600.91</v>
      </c>
      <c r="R674" s="208">
        <v>114666.85</v>
      </c>
      <c r="S674" s="208">
        <v>158827.29</v>
      </c>
      <c r="T674" s="208">
        <v>202039.37</v>
      </c>
      <c r="U674" s="208">
        <v>218045.96</v>
      </c>
      <c r="V674" s="208">
        <v>273094.34999999998</v>
      </c>
      <c r="W674" s="208">
        <v>359854.42</v>
      </c>
      <c r="X674" s="208">
        <v>386485.48</v>
      </c>
      <c r="Y674" s="208">
        <v>425097.76</v>
      </c>
      <c r="Z674" s="208">
        <v>458370.3</v>
      </c>
      <c r="AA674" s="178">
        <f t="shared" si="20"/>
        <v>458370.3</v>
      </c>
    </row>
    <row r="675" spans="1:27" ht="15.75" thickBot="1" x14ac:dyDescent="0.3">
      <c r="A675" s="228" t="str">
        <f t="shared" si="21"/>
        <v>522000</v>
      </c>
      <c r="B675" s="241" t="s">
        <v>2238</v>
      </c>
      <c r="C675" s="188" t="s">
        <v>2239</v>
      </c>
      <c r="D675" s="210" t="s">
        <v>1875</v>
      </c>
      <c r="E675" s="209">
        <v>151118.01999999999</v>
      </c>
      <c r="F675" s="209">
        <v>201621.66</v>
      </c>
      <c r="G675" s="209">
        <v>227005.82</v>
      </c>
      <c r="H675" s="209">
        <v>246128.71</v>
      </c>
      <c r="I675" s="209">
        <v>261729.93</v>
      </c>
      <c r="J675" s="209">
        <v>297201.12</v>
      </c>
      <c r="K675" s="209">
        <v>323955.01</v>
      </c>
      <c r="L675" s="209">
        <v>360085.46</v>
      </c>
      <c r="M675" s="209">
        <v>488522.65</v>
      </c>
      <c r="N675" s="209">
        <v>0</v>
      </c>
      <c r="O675" s="209">
        <v>59731.28</v>
      </c>
      <c r="P675" s="209">
        <v>94063.47</v>
      </c>
      <c r="Q675" s="209">
        <v>124267.8</v>
      </c>
      <c r="R675" s="209">
        <v>159399.51999999999</v>
      </c>
      <c r="S675" s="209">
        <v>190101.42</v>
      </c>
      <c r="T675" s="209">
        <v>261364.88</v>
      </c>
      <c r="U675" s="209">
        <v>297293.3</v>
      </c>
      <c r="V675" s="209">
        <v>311975.40999999997</v>
      </c>
      <c r="W675" s="209">
        <v>334920.11</v>
      </c>
      <c r="X675" s="209">
        <v>365893.81</v>
      </c>
      <c r="Y675" s="209">
        <v>415582.06</v>
      </c>
      <c r="Z675" s="209">
        <v>548519.32999999996</v>
      </c>
      <c r="AA675" s="178">
        <f t="shared" si="20"/>
        <v>548519.32999999996</v>
      </c>
    </row>
    <row r="676" spans="1:27" ht="15.75" thickBot="1" x14ac:dyDescent="0.3">
      <c r="A676" s="228" t="str">
        <f t="shared" si="21"/>
        <v>522100</v>
      </c>
      <c r="B676" s="241" t="s">
        <v>2240</v>
      </c>
      <c r="C676" s="188" t="s">
        <v>2241</v>
      </c>
      <c r="D676" s="210" t="s">
        <v>1875</v>
      </c>
      <c r="E676" s="208">
        <v>21873.360000000001</v>
      </c>
      <c r="F676" s="208">
        <v>27585.68</v>
      </c>
      <c r="G676" s="208">
        <v>37732.550000000003</v>
      </c>
      <c r="H676" s="208">
        <v>52461.89</v>
      </c>
      <c r="I676" s="208">
        <v>77476.350000000006</v>
      </c>
      <c r="J676" s="208">
        <v>80823.600000000006</v>
      </c>
      <c r="K676" s="208">
        <v>85334.09</v>
      </c>
      <c r="L676" s="208">
        <v>94434.51</v>
      </c>
      <c r="M676" s="208">
        <v>133970.01</v>
      </c>
      <c r="N676" s="208">
        <v>0</v>
      </c>
      <c r="O676" s="208">
        <v>4767.3100000000004</v>
      </c>
      <c r="P676" s="208">
        <v>7778.54</v>
      </c>
      <c r="Q676" s="208">
        <v>13911.89</v>
      </c>
      <c r="R676" s="208">
        <v>20631.13</v>
      </c>
      <c r="S676" s="208">
        <v>27232.59</v>
      </c>
      <c r="T676" s="208">
        <v>36837.360000000001</v>
      </c>
      <c r="U676" s="208">
        <v>53171.3</v>
      </c>
      <c r="V676" s="208">
        <v>55895.65</v>
      </c>
      <c r="W676" s="208">
        <v>58567.28</v>
      </c>
      <c r="X676" s="208">
        <v>97818.04</v>
      </c>
      <c r="Y676" s="208">
        <v>112781.65</v>
      </c>
      <c r="Z676" s="208">
        <v>138664.95999999999</v>
      </c>
      <c r="AA676" s="178">
        <f t="shared" si="20"/>
        <v>138664.95999999999</v>
      </c>
    </row>
    <row r="677" spans="1:27" ht="15.75" thickBot="1" x14ac:dyDescent="0.3">
      <c r="A677" s="228" t="str">
        <f t="shared" si="21"/>
        <v>522200</v>
      </c>
      <c r="B677" s="241" t="s">
        <v>2242</v>
      </c>
      <c r="C677" s="188" t="s">
        <v>2243</v>
      </c>
      <c r="D677" s="210" t="s">
        <v>1875</v>
      </c>
      <c r="E677" s="209">
        <v>2518.9499999999998</v>
      </c>
      <c r="F677" s="209">
        <v>3858.05</v>
      </c>
      <c r="G677" s="209">
        <v>4036.05</v>
      </c>
      <c r="H677" s="209">
        <v>4361.05</v>
      </c>
      <c r="I677" s="209">
        <v>4433.8100000000004</v>
      </c>
      <c r="J677" s="209">
        <v>4723.3100000000004</v>
      </c>
      <c r="K677" s="209">
        <v>5810.13</v>
      </c>
      <c r="L677" s="209">
        <v>5915.13</v>
      </c>
      <c r="M677" s="209">
        <v>7246.6</v>
      </c>
      <c r="N677" s="209">
        <v>0</v>
      </c>
      <c r="O677" s="209">
        <v>391</v>
      </c>
      <c r="P677" s="209">
        <v>2006.92</v>
      </c>
      <c r="Q677" s="209">
        <v>2444.91</v>
      </c>
      <c r="R677" s="209">
        <v>3265.86</v>
      </c>
      <c r="S677" s="209">
        <v>3415.86</v>
      </c>
      <c r="T677" s="209">
        <v>3709.84</v>
      </c>
      <c r="U677" s="209">
        <v>4644.7</v>
      </c>
      <c r="V677" s="209">
        <v>4653.68</v>
      </c>
      <c r="W677" s="209">
        <v>5124.13</v>
      </c>
      <c r="X677" s="209">
        <v>8345.9599999999991</v>
      </c>
      <c r="Y677" s="209">
        <v>13728.08</v>
      </c>
      <c r="Z677" s="209">
        <v>17806.14</v>
      </c>
      <c r="AA677" s="178">
        <f t="shared" si="20"/>
        <v>17806.14</v>
      </c>
    </row>
    <row r="678" spans="1:27" ht="15.75" thickBot="1" x14ac:dyDescent="0.3">
      <c r="A678" s="228" t="str">
        <f t="shared" si="21"/>
        <v>524100</v>
      </c>
      <c r="B678" s="241" t="s">
        <v>2244</v>
      </c>
      <c r="C678" s="188" t="s">
        <v>2245</v>
      </c>
      <c r="D678" s="210" t="s">
        <v>1875</v>
      </c>
      <c r="E678" s="208">
        <v>0</v>
      </c>
      <c r="F678" s="208">
        <v>0</v>
      </c>
      <c r="G678" s="208">
        <v>0</v>
      </c>
      <c r="H678" s="208">
        <v>300</v>
      </c>
      <c r="I678" s="208">
        <v>300</v>
      </c>
      <c r="J678" s="208">
        <v>1800</v>
      </c>
      <c r="K678" s="208">
        <v>1800</v>
      </c>
      <c r="L678" s="208">
        <v>1800</v>
      </c>
      <c r="M678" s="208">
        <v>2175</v>
      </c>
      <c r="N678" s="208">
        <v>0</v>
      </c>
      <c r="O678" s="208">
        <v>0</v>
      </c>
      <c r="P678" s="208">
        <v>595</v>
      </c>
      <c r="Q678" s="208">
        <v>595</v>
      </c>
      <c r="R678" s="208">
        <v>595</v>
      </c>
      <c r="S678" s="208">
        <v>603.17999999999995</v>
      </c>
      <c r="T678" s="208">
        <v>603.17999999999995</v>
      </c>
      <c r="U678" s="208">
        <v>603.17999999999995</v>
      </c>
      <c r="V678" s="208">
        <v>603.17999999999995</v>
      </c>
      <c r="W678" s="208">
        <v>603.17999999999995</v>
      </c>
      <c r="X678" s="208">
        <v>978.18</v>
      </c>
      <c r="Y678" s="208">
        <v>1478.18</v>
      </c>
      <c r="Z678" s="208">
        <v>1478.18</v>
      </c>
      <c r="AA678" s="178">
        <f t="shared" si="20"/>
        <v>1478.18</v>
      </c>
    </row>
    <row r="679" spans="1:27" ht="15.75" thickBot="1" x14ac:dyDescent="0.3">
      <c r="A679" s="228" t="str">
        <f t="shared" si="21"/>
        <v>524200</v>
      </c>
      <c r="B679" s="241" t="s">
        <v>2246</v>
      </c>
      <c r="C679" s="188" t="s">
        <v>2247</v>
      </c>
      <c r="D679" s="210" t="s">
        <v>1875</v>
      </c>
      <c r="E679" s="209">
        <v>79186.94</v>
      </c>
      <c r="F679" s="209">
        <v>81167.509999999995</v>
      </c>
      <c r="G679" s="209">
        <v>188243.15</v>
      </c>
      <c r="H679" s="209">
        <v>188243.15</v>
      </c>
      <c r="I679" s="209">
        <v>152388.74</v>
      </c>
      <c r="J679" s="209">
        <v>304026.93</v>
      </c>
      <c r="K679" s="209">
        <v>308161.09999999998</v>
      </c>
      <c r="L679" s="209">
        <v>313540.19</v>
      </c>
      <c r="M679" s="209">
        <v>442440.87</v>
      </c>
      <c r="N679" s="209">
        <v>0</v>
      </c>
      <c r="O679" s="209">
        <v>2239.17</v>
      </c>
      <c r="P679" s="209">
        <v>3372.46</v>
      </c>
      <c r="Q679" s="209">
        <v>83971.23</v>
      </c>
      <c r="R679" s="209">
        <v>85467.98</v>
      </c>
      <c r="S679" s="209">
        <v>92948.98</v>
      </c>
      <c r="T679" s="209">
        <v>126397.9</v>
      </c>
      <c r="U679" s="209">
        <v>129151.32</v>
      </c>
      <c r="V679" s="209">
        <v>130608.74</v>
      </c>
      <c r="W679" s="209">
        <v>204507.2</v>
      </c>
      <c r="X679" s="209">
        <v>221476.64</v>
      </c>
      <c r="Y679" s="209">
        <v>222734.02</v>
      </c>
      <c r="Z679" s="209">
        <v>300441.58</v>
      </c>
      <c r="AA679" s="178">
        <f t="shared" si="20"/>
        <v>300441.58</v>
      </c>
    </row>
    <row r="680" spans="1:27" ht="15.75" thickBot="1" x14ac:dyDescent="0.3">
      <c r="A680" s="228" t="str">
        <f t="shared" si="21"/>
        <v>530100</v>
      </c>
      <c r="B680" s="241" t="s">
        <v>2248</v>
      </c>
      <c r="C680" s="188" t="s">
        <v>2249</v>
      </c>
      <c r="D680" s="210" t="s">
        <v>1875</v>
      </c>
      <c r="E680" s="208">
        <v>13980133.859999999</v>
      </c>
      <c r="F680" s="208">
        <v>17380160.899999999</v>
      </c>
      <c r="G680" s="208">
        <v>20816478.350000001</v>
      </c>
      <c r="H680" s="208">
        <v>24256073.809999999</v>
      </c>
      <c r="I680" s="208">
        <v>27772057.030000001</v>
      </c>
      <c r="J680" s="208">
        <v>31415177.989999998</v>
      </c>
      <c r="K680" s="208">
        <v>35191182.619999997</v>
      </c>
      <c r="L680" s="208">
        <v>39002168.229999997</v>
      </c>
      <c r="M680" s="208">
        <v>42922138.719999999</v>
      </c>
      <c r="N680" s="208">
        <v>0</v>
      </c>
      <c r="O680" s="208">
        <v>3915013.01</v>
      </c>
      <c r="P680" s="208">
        <v>7737651.8899999997</v>
      </c>
      <c r="Q680" s="208">
        <v>11569682.369999999</v>
      </c>
      <c r="R680" s="208">
        <v>15315084.26</v>
      </c>
      <c r="S680" s="208">
        <v>19084342.780000001</v>
      </c>
      <c r="T680" s="208">
        <v>22835951.140000001</v>
      </c>
      <c r="U680" s="208">
        <v>26679486.800000001</v>
      </c>
      <c r="V680" s="208">
        <v>30527775.789999999</v>
      </c>
      <c r="W680" s="208">
        <v>35694761.240000002</v>
      </c>
      <c r="X680" s="208">
        <v>39857785.579999998</v>
      </c>
      <c r="Y680" s="208">
        <v>44034794.600000001</v>
      </c>
      <c r="Z680" s="208">
        <v>48189485.880000003</v>
      </c>
      <c r="AA680" s="178">
        <f t="shared" si="20"/>
        <v>48189485.880000003</v>
      </c>
    </row>
    <row r="681" spans="1:27" ht="15.75" thickBot="1" x14ac:dyDescent="0.3">
      <c r="A681" s="228" t="str">
        <f t="shared" si="21"/>
        <v>530200</v>
      </c>
      <c r="B681" s="241" t="s">
        <v>2250</v>
      </c>
      <c r="C681" s="188" t="s">
        <v>2251</v>
      </c>
      <c r="D681" s="210" t="s">
        <v>1875</v>
      </c>
      <c r="E681" s="209">
        <v>27426522.190000001</v>
      </c>
      <c r="F681" s="209">
        <v>27426525.489999998</v>
      </c>
      <c r="G681" s="209">
        <v>27426525.489999998</v>
      </c>
      <c r="H681" s="209">
        <v>41034753.490000002</v>
      </c>
      <c r="I681" s="209">
        <v>41034757.740000002</v>
      </c>
      <c r="J681" s="209">
        <v>41034757.740000002</v>
      </c>
      <c r="K681" s="209">
        <v>41034757.740000002</v>
      </c>
      <c r="L681" s="209">
        <v>41034757.740000002</v>
      </c>
      <c r="M681" s="209">
        <v>41034757.740000002</v>
      </c>
      <c r="N681" s="209">
        <v>0</v>
      </c>
      <c r="O681" s="209">
        <v>0</v>
      </c>
      <c r="P681" s="209">
        <v>12936252.43</v>
      </c>
      <c r="Q681" s="209">
        <v>12936252.43</v>
      </c>
      <c r="R681" s="209">
        <v>12970494.5</v>
      </c>
      <c r="S681" s="209">
        <v>25948860.579999998</v>
      </c>
      <c r="T681" s="209">
        <v>25914618.510000002</v>
      </c>
      <c r="U681" s="209">
        <v>25914618.510000002</v>
      </c>
      <c r="V681" s="209">
        <v>39602058.509999998</v>
      </c>
      <c r="W681" s="209">
        <v>39602058.509999998</v>
      </c>
      <c r="X681" s="209">
        <v>39602058.509999998</v>
      </c>
      <c r="Y681" s="209">
        <v>53372813.869999997</v>
      </c>
      <c r="Z681" s="209">
        <v>53372813.869999997</v>
      </c>
      <c r="AA681" s="178">
        <f t="shared" si="20"/>
        <v>53372813.869999997</v>
      </c>
    </row>
    <row r="682" spans="1:27" ht="15.75" thickBot="1" x14ac:dyDescent="0.3">
      <c r="A682" s="228" t="str">
        <f t="shared" si="21"/>
        <v>531200</v>
      </c>
      <c r="B682" s="241" t="s">
        <v>2252</v>
      </c>
      <c r="C682" s="188" t="s">
        <v>2253</v>
      </c>
      <c r="D682" s="210" t="s">
        <v>1875</v>
      </c>
      <c r="E682" s="208">
        <v>1400528.78</v>
      </c>
      <c r="F682" s="208">
        <v>1817759.96</v>
      </c>
      <c r="G682" s="208">
        <v>2248485.21</v>
      </c>
      <c r="H682" s="208">
        <v>2691869</v>
      </c>
      <c r="I682" s="208">
        <v>3148247.66</v>
      </c>
      <c r="J682" s="208">
        <v>3604332.77</v>
      </c>
      <c r="K682" s="208">
        <v>4103058.75</v>
      </c>
      <c r="L682" s="208">
        <v>4501188.45</v>
      </c>
      <c r="M682" s="208">
        <v>4935271.59</v>
      </c>
      <c r="N682" s="208">
        <v>0</v>
      </c>
      <c r="O682" s="208">
        <v>528990.36</v>
      </c>
      <c r="P682" s="208">
        <v>1016677.52</v>
      </c>
      <c r="Q682" s="208">
        <v>1213071.08</v>
      </c>
      <c r="R682" s="208">
        <v>1421731.49</v>
      </c>
      <c r="S682" s="208">
        <v>1644674.43</v>
      </c>
      <c r="T682" s="208">
        <v>1880967.55</v>
      </c>
      <c r="U682" s="208">
        <v>2140765.67</v>
      </c>
      <c r="V682" s="208">
        <v>2438873.5699999998</v>
      </c>
      <c r="W682" s="208">
        <v>2760619.2</v>
      </c>
      <c r="X682" s="208">
        <v>3097510.49</v>
      </c>
      <c r="Y682" s="208">
        <v>3425435.75</v>
      </c>
      <c r="Z682" s="208">
        <v>3771618.16</v>
      </c>
      <c r="AA682" s="178">
        <f t="shared" si="20"/>
        <v>3771618.16</v>
      </c>
    </row>
    <row r="683" spans="1:27" ht="15.75" thickBot="1" x14ac:dyDescent="0.3">
      <c r="A683" s="228" t="str">
        <f t="shared" si="21"/>
        <v>531201</v>
      </c>
      <c r="B683" s="241" t="s">
        <v>2254</v>
      </c>
      <c r="C683" s="188" t="s">
        <v>2255</v>
      </c>
      <c r="D683" s="210" t="s">
        <v>1875</v>
      </c>
      <c r="E683" s="209">
        <v>1083444.44</v>
      </c>
      <c r="F683" s="209">
        <v>1420812.75</v>
      </c>
      <c r="G683" s="209">
        <v>1773633.02</v>
      </c>
      <c r="H683" s="209">
        <v>2139865.12</v>
      </c>
      <c r="I683" s="209">
        <v>2516375.84</v>
      </c>
      <c r="J683" s="209">
        <v>2905677.62</v>
      </c>
      <c r="K683" s="209">
        <v>3342822.24</v>
      </c>
      <c r="L683" s="209">
        <v>3691713.65</v>
      </c>
      <c r="M683" s="209">
        <v>4078915.07</v>
      </c>
      <c r="N683" s="209">
        <v>0</v>
      </c>
      <c r="O683" s="209">
        <v>35439.360000000001</v>
      </c>
      <c r="P683" s="209">
        <v>59967.57</v>
      </c>
      <c r="Q683" s="209">
        <v>68592.78</v>
      </c>
      <c r="R683" s="209">
        <v>84539.09</v>
      </c>
      <c r="S683" s="209">
        <v>127491.2</v>
      </c>
      <c r="T683" s="209">
        <v>176054.02</v>
      </c>
      <c r="U683" s="209">
        <v>228650.81</v>
      </c>
      <c r="V683" s="209">
        <v>292655.67</v>
      </c>
      <c r="W683" s="209">
        <v>369874.43</v>
      </c>
      <c r="X683" s="209">
        <v>459359.84</v>
      </c>
      <c r="Y683" s="209">
        <v>561996.14</v>
      </c>
      <c r="Z683" s="209">
        <v>683845.81</v>
      </c>
      <c r="AA683" s="178">
        <f t="shared" si="20"/>
        <v>683845.81</v>
      </c>
    </row>
    <row r="684" spans="1:27" ht="15.75" thickBot="1" x14ac:dyDescent="0.3">
      <c r="A684" s="228" t="str">
        <f t="shared" si="21"/>
        <v>540100</v>
      </c>
      <c r="B684" s="241" t="s">
        <v>2256</v>
      </c>
      <c r="C684" s="188" t="s">
        <v>2257</v>
      </c>
      <c r="D684" s="210" t="s">
        <v>1875</v>
      </c>
      <c r="E684" s="208">
        <v>30361431.23</v>
      </c>
      <c r="F684" s="208">
        <v>35815215.030000001</v>
      </c>
      <c r="G684" s="208">
        <v>41774534.780000001</v>
      </c>
      <c r="H684" s="208">
        <v>47917573.770000003</v>
      </c>
      <c r="I684" s="208">
        <v>53792316.259999998</v>
      </c>
      <c r="J684" s="208">
        <v>60026431.18</v>
      </c>
      <c r="K684" s="208">
        <v>66417132.079999998</v>
      </c>
      <c r="L684" s="208">
        <v>72620267.459999993</v>
      </c>
      <c r="M684" s="208">
        <v>79189047.390000001</v>
      </c>
      <c r="N684" s="208">
        <v>0</v>
      </c>
      <c r="O684" s="208">
        <v>6813175.6100000003</v>
      </c>
      <c r="P684" s="208">
        <v>16493140.67</v>
      </c>
      <c r="Q684" s="208">
        <v>24478994.949999999</v>
      </c>
      <c r="R684" s="208">
        <v>29961400.82</v>
      </c>
      <c r="S684" s="208">
        <v>35521311.380000003</v>
      </c>
      <c r="T684" s="208">
        <v>41130219.600000001</v>
      </c>
      <c r="U684" s="208">
        <v>47102954.009999998</v>
      </c>
      <c r="V684" s="208">
        <v>53280652.520000003</v>
      </c>
      <c r="W684" s="208">
        <v>59812361.369999997</v>
      </c>
      <c r="X684" s="208">
        <v>68375051.480000004</v>
      </c>
      <c r="Y684" s="208">
        <v>75592566.680000007</v>
      </c>
      <c r="Z684" s="208">
        <v>82045950.459999993</v>
      </c>
      <c r="AA684" s="178">
        <f t="shared" si="20"/>
        <v>82045950.459999993</v>
      </c>
    </row>
    <row r="685" spans="1:27" ht="15.75" thickBot="1" x14ac:dyDescent="0.3">
      <c r="A685" s="228" t="str">
        <f t="shared" si="21"/>
        <v>540200</v>
      </c>
      <c r="B685" s="241" t="s">
        <v>2258</v>
      </c>
      <c r="C685" s="188" t="s">
        <v>2259</v>
      </c>
      <c r="D685" s="210" t="s">
        <v>1875</v>
      </c>
      <c r="E685" s="209">
        <v>92571196.680000007</v>
      </c>
      <c r="F685" s="209">
        <v>101403987.58</v>
      </c>
      <c r="G685" s="209">
        <v>110668692.04000001</v>
      </c>
      <c r="H685" s="209">
        <v>119204178.56999999</v>
      </c>
      <c r="I685" s="209">
        <v>126480511.73</v>
      </c>
      <c r="J685" s="209">
        <v>135846300.15000001</v>
      </c>
      <c r="K685" s="209">
        <v>147782816.66999999</v>
      </c>
      <c r="L685" s="209">
        <v>170740100.90000001</v>
      </c>
      <c r="M685" s="209">
        <v>194032275.03999999</v>
      </c>
      <c r="N685" s="209">
        <v>0</v>
      </c>
      <c r="O685" s="209">
        <v>22144874.030000001</v>
      </c>
      <c r="P685" s="209">
        <v>43240403.340000004</v>
      </c>
      <c r="Q685" s="209">
        <v>64766001.57</v>
      </c>
      <c r="R685" s="209">
        <v>77854010.349999994</v>
      </c>
      <c r="S685" s="209">
        <v>86263940.219999999</v>
      </c>
      <c r="T685" s="209">
        <v>92427261.709999993</v>
      </c>
      <c r="U685" s="209">
        <v>102321680.26000001</v>
      </c>
      <c r="V685" s="209">
        <v>110757639.20999999</v>
      </c>
      <c r="W685" s="209">
        <v>118297177.39</v>
      </c>
      <c r="X685" s="209">
        <v>134737351.47999999</v>
      </c>
      <c r="Y685" s="209">
        <v>157880516.86000001</v>
      </c>
      <c r="Z685" s="209">
        <v>182853099.15000001</v>
      </c>
      <c r="AA685" s="178">
        <f t="shared" si="20"/>
        <v>182853099.15000001</v>
      </c>
    </row>
    <row r="686" spans="1:27" ht="15.75" thickBot="1" x14ac:dyDescent="0.3">
      <c r="A686" s="228" t="str">
        <f t="shared" si="21"/>
        <v>540300</v>
      </c>
      <c r="B686" s="241" t="s">
        <v>2260</v>
      </c>
      <c r="C686" s="188" t="s">
        <v>2261</v>
      </c>
      <c r="D686" s="210" t="s">
        <v>1875</v>
      </c>
      <c r="E686" s="208">
        <v>9638357</v>
      </c>
      <c r="F686" s="208">
        <v>7612368</v>
      </c>
      <c r="G686" s="208">
        <v>4522350</v>
      </c>
      <c r="H686" s="208">
        <v>880115.25</v>
      </c>
      <c r="I686" s="208">
        <v>-2834278.75</v>
      </c>
      <c r="J686" s="208">
        <v>-6093250.75</v>
      </c>
      <c r="K686" s="208">
        <v>-7221380.75</v>
      </c>
      <c r="L686" s="208">
        <v>-5043646.75</v>
      </c>
      <c r="M686" s="208">
        <v>-245507.74</v>
      </c>
      <c r="N686" s="208">
        <v>0</v>
      </c>
      <c r="O686" s="208">
        <v>4755615</v>
      </c>
      <c r="P686" s="208">
        <v>7826401.7400000002</v>
      </c>
      <c r="Q686" s="208">
        <v>9679964.7400000002</v>
      </c>
      <c r="R686" s="208">
        <v>10250643.74</v>
      </c>
      <c r="S686" s="208">
        <v>8421613.7400000002</v>
      </c>
      <c r="T686" s="208">
        <v>5372375.7400000002</v>
      </c>
      <c r="U686" s="208">
        <v>1538912.74</v>
      </c>
      <c r="V686" s="208">
        <v>-2337830.2599999998</v>
      </c>
      <c r="W686" s="208">
        <v>-5861611.2599999998</v>
      </c>
      <c r="X686" s="208">
        <v>-6975683.2599999998</v>
      </c>
      <c r="Y686" s="208">
        <v>-4852055.49</v>
      </c>
      <c r="Z686" s="208">
        <v>37236.78</v>
      </c>
      <c r="AA686" s="178">
        <f t="shared" si="20"/>
        <v>37236.78</v>
      </c>
    </row>
    <row r="687" spans="1:27" ht="15.75" thickBot="1" x14ac:dyDescent="0.3">
      <c r="A687" s="228" t="str">
        <f t="shared" si="21"/>
        <v>540600</v>
      </c>
      <c r="B687" s="241" t="s">
        <v>2262</v>
      </c>
      <c r="C687" s="188" t="s">
        <v>2263</v>
      </c>
      <c r="D687" s="210" t="s">
        <v>1875</v>
      </c>
      <c r="E687" s="209">
        <v>1122612.3700000001</v>
      </c>
      <c r="F687" s="209">
        <v>976290.32</v>
      </c>
      <c r="G687" s="209">
        <v>828584.11</v>
      </c>
      <c r="H687" s="209">
        <v>805562.69</v>
      </c>
      <c r="I687" s="209">
        <v>801996.87</v>
      </c>
      <c r="J687" s="209">
        <v>849291.12</v>
      </c>
      <c r="K687" s="209">
        <v>827140.23</v>
      </c>
      <c r="L687" s="209">
        <v>549307.74</v>
      </c>
      <c r="M687" s="209">
        <v>65904.39</v>
      </c>
      <c r="N687" s="209">
        <v>0</v>
      </c>
      <c r="O687" s="209">
        <v>177685.49</v>
      </c>
      <c r="P687" s="209">
        <v>1850096.6</v>
      </c>
      <c r="Q687" s="209">
        <v>2376206.64</v>
      </c>
      <c r="R687" s="209">
        <v>2445724.62</v>
      </c>
      <c r="S687" s="209">
        <v>2242492.4</v>
      </c>
      <c r="T687" s="209">
        <v>2155512.8199999998</v>
      </c>
      <c r="U687" s="209">
        <v>1858496.65</v>
      </c>
      <c r="V687" s="209">
        <v>1577117.27</v>
      </c>
      <c r="W687" s="209">
        <v>1415522.37</v>
      </c>
      <c r="X687" s="209">
        <v>1023336.79</v>
      </c>
      <c r="Y687" s="209">
        <v>919743.49</v>
      </c>
      <c r="Z687" s="209">
        <v>986609.52</v>
      </c>
      <c r="AA687" s="178">
        <f t="shared" si="20"/>
        <v>986609.52</v>
      </c>
    </row>
    <row r="688" spans="1:27" ht="15.75" thickBot="1" x14ac:dyDescent="0.3">
      <c r="A688" s="228" t="str">
        <f t="shared" si="21"/>
        <v>540700</v>
      </c>
      <c r="B688" s="241" t="s">
        <v>2155</v>
      </c>
      <c r="C688" s="188" t="s">
        <v>2264</v>
      </c>
      <c r="D688" s="210" t="s">
        <v>1875</v>
      </c>
      <c r="E688" s="208">
        <v>-7112951.6200000001</v>
      </c>
      <c r="F688" s="208">
        <v>-7870867.1600000001</v>
      </c>
      <c r="G688" s="208">
        <v>-8374220.6399999997</v>
      </c>
      <c r="H688" s="208">
        <v>-8786451.2400000002</v>
      </c>
      <c r="I688" s="208">
        <v>-9127576.1500000004</v>
      </c>
      <c r="J688" s="208">
        <v>-9525392.8399999999</v>
      </c>
      <c r="K688" s="208">
        <v>-10086070.539999999</v>
      </c>
      <c r="L688" s="208">
        <v>-10810667.710000001</v>
      </c>
      <c r="M688" s="208">
        <v>-11605206.380000001</v>
      </c>
      <c r="N688" s="208">
        <v>0</v>
      </c>
      <c r="O688" s="208">
        <v>-923469.66</v>
      </c>
      <c r="P688" s="208">
        <v>-1836852.99</v>
      </c>
      <c r="Q688" s="208">
        <v>-2802841.82</v>
      </c>
      <c r="R688" s="208">
        <v>-3317056.7</v>
      </c>
      <c r="S688" s="208">
        <v>-3652099.61</v>
      </c>
      <c r="T688" s="208">
        <v>-3882072.67</v>
      </c>
      <c r="U688" s="208">
        <v>-4073001.98</v>
      </c>
      <c r="V688" s="208">
        <v>-4236673.53</v>
      </c>
      <c r="W688" s="208">
        <v>-4410598.03</v>
      </c>
      <c r="X688" s="208">
        <v>-4741901.6399999997</v>
      </c>
      <c r="Y688" s="208">
        <v>-5178779.95</v>
      </c>
      <c r="Z688" s="208">
        <v>-5541580.9299999997</v>
      </c>
      <c r="AA688" s="178">
        <f t="shared" si="20"/>
        <v>-5541580.9299999997</v>
      </c>
    </row>
    <row r="689" spans="1:27" ht="15.75" thickBot="1" x14ac:dyDescent="0.3">
      <c r="A689" s="228" t="str">
        <f t="shared" si="21"/>
        <v>540800</v>
      </c>
      <c r="B689" s="241" t="s">
        <v>2265</v>
      </c>
      <c r="C689" s="188" t="s">
        <v>2266</v>
      </c>
      <c r="D689" s="210" t="s">
        <v>1875</v>
      </c>
      <c r="E689" s="209">
        <v>3237959.24</v>
      </c>
      <c r="F689" s="209">
        <v>4570174.24</v>
      </c>
      <c r="G689" s="209">
        <v>6049199.3399999999</v>
      </c>
      <c r="H689" s="209">
        <v>7738904.04</v>
      </c>
      <c r="I689" s="209">
        <v>9377364.9000000004</v>
      </c>
      <c r="J689" s="209">
        <v>10820210.02</v>
      </c>
      <c r="K689" s="209">
        <v>13092790.16</v>
      </c>
      <c r="L689" s="209">
        <v>16449545.039999999</v>
      </c>
      <c r="M689" s="209">
        <v>17995535.120000001</v>
      </c>
      <c r="N689" s="209">
        <v>0</v>
      </c>
      <c r="O689" s="209">
        <v>373316.64</v>
      </c>
      <c r="P689" s="209">
        <v>2616960.7799999998</v>
      </c>
      <c r="Q689" s="209">
        <v>5425453.0999999996</v>
      </c>
      <c r="R689" s="209">
        <v>7225785.4199999999</v>
      </c>
      <c r="S689" s="209">
        <v>9178253.0199999996</v>
      </c>
      <c r="T689" s="209">
        <v>10940252.18</v>
      </c>
      <c r="U689" s="209">
        <v>12558382.82</v>
      </c>
      <c r="V689" s="209">
        <v>14032769.300000001</v>
      </c>
      <c r="W689" s="209">
        <v>15436758.039999999</v>
      </c>
      <c r="X689" s="209">
        <v>17006954.370000001</v>
      </c>
      <c r="Y689" s="209">
        <v>17806332.579999998</v>
      </c>
      <c r="Z689" s="209">
        <v>18581248.210000001</v>
      </c>
      <c r="AA689" s="178">
        <f t="shared" si="20"/>
        <v>18581248.210000001</v>
      </c>
    </row>
    <row r="690" spans="1:27" ht="15.75" thickBot="1" x14ac:dyDescent="0.3">
      <c r="A690" s="228" t="str">
        <f t="shared" si="21"/>
        <v>540900</v>
      </c>
      <c r="B690" s="241" t="s">
        <v>2267</v>
      </c>
      <c r="C690" s="188" t="s">
        <v>2268</v>
      </c>
      <c r="D690" s="210" t="s">
        <v>1875</v>
      </c>
      <c r="E690" s="208">
        <v>6702553.79</v>
      </c>
      <c r="F690" s="208">
        <v>6471750.0999999996</v>
      </c>
      <c r="G690" s="208">
        <v>5125572.74</v>
      </c>
      <c r="H690" s="208">
        <v>4014897.48</v>
      </c>
      <c r="I690" s="208">
        <v>3289234.69</v>
      </c>
      <c r="J690" s="208">
        <v>1766161.42</v>
      </c>
      <c r="K690" s="208">
        <v>2695197.83</v>
      </c>
      <c r="L690" s="208">
        <v>131370.89000000001</v>
      </c>
      <c r="M690" s="208">
        <v>4659484.1900000004</v>
      </c>
      <c r="N690" s="208">
        <v>0</v>
      </c>
      <c r="O690" s="208">
        <v>5343465.51</v>
      </c>
      <c r="P690" s="208">
        <v>13641245.66</v>
      </c>
      <c r="Q690" s="208">
        <v>14812975.26</v>
      </c>
      <c r="R690" s="208">
        <v>14771758.550000001</v>
      </c>
      <c r="S690" s="208">
        <v>14669469.550000001</v>
      </c>
      <c r="T690" s="208">
        <v>14356723.75</v>
      </c>
      <c r="U690" s="208">
        <v>9844694.6899999995</v>
      </c>
      <c r="V690" s="208">
        <v>7128810.3499999996</v>
      </c>
      <c r="W690" s="208">
        <v>6598423.7199999997</v>
      </c>
      <c r="X690" s="208">
        <v>7106080.3399999999</v>
      </c>
      <c r="Y690" s="208">
        <v>4594242.2699999996</v>
      </c>
      <c r="Z690" s="208">
        <v>4895844</v>
      </c>
      <c r="AA690" s="178">
        <f t="shared" si="20"/>
        <v>4895844</v>
      </c>
    </row>
    <row r="691" spans="1:27" ht="15.75" thickBot="1" x14ac:dyDescent="0.3">
      <c r="A691" s="228" t="str">
        <f t="shared" si="21"/>
        <v>541000</v>
      </c>
      <c r="B691" s="241" t="s">
        <v>2269</v>
      </c>
      <c r="C691" s="188" t="s">
        <v>2270</v>
      </c>
      <c r="D691" s="210" t="s">
        <v>1875</v>
      </c>
      <c r="E691" s="209">
        <v>-3173634.15</v>
      </c>
      <c r="F691" s="209">
        <v>-3527194.37</v>
      </c>
      <c r="G691" s="209">
        <v>-3768756.5</v>
      </c>
      <c r="H691" s="209">
        <v>-3966957.61</v>
      </c>
      <c r="I691" s="209">
        <v>-4135050.61</v>
      </c>
      <c r="J691" s="209">
        <v>-4329798.32</v>
      </c>
      <c r="K691" s="209">
        <v>-4597220.22</v>
      </c>
      <c r="L691" s="209">
        <v>-5441343.0599999996</v>
      </c>
      <c r="M691" s="209">
        <v>-7676514.8499999996</v>
      </c>
      <c r="N691" s="209">
        <v>0</v>
      </c>
      <c r="O691" s="209">
        <v>-2590406.48</v>
      </c>
      <c r="P691" s="209">
        <v>-5149320.03</v>
      </c>
      <c r="Q691" s="209">
        <v>-7821181.2300000004</v>
      </c>
      <c r="R691" s="209">
        <v>-9325778.8499999996</v>
      </c>
      <c r="S691" s="209">
        <v>-10306232.84</v>
      </c>
      <c r="T691" s="209">
        <v>-10993997.939999999</v>
      </c>
      <c r="U691" s="209">
        <v>-11567503.859999999</v>
      </c>
      <c r="V691" s="209">
        <v>-12071496.789999999</v>
      </c>
      <c r="W691" s="209">
        <v>-12608056.68</v>
      </c>
      <c r="X691" s="209">
        <v>-13595410.4</v>
      </c>
      <c r="Y691" s="209">
        <v>-13527672.02</v>
      </c>
      <c r="Z691" s="209">
        <v>-10246836.49</v>
      </c>
      <c r="AA691" s="178">
        <f t="shared" si="20"/>
        <v>-10246836.49</v>
      </c>
    </row>
    <row r="692" spans="1:27" ht="15.75" thickBot="1" x14ac:dyDescent="0.3">
      <c r="A692" s="228" t="str">
        <f t="shared" si="21"/>
        <v>561000</v>
      </c>
      <c r="B692" s="241" t="s">
        <v>2271</v>
      </c>
      <c r="C692" s="188" t="s">
        <v>2272</v>
      </c>
      <c r="D692" s="210" t="s">
        <v>1875</v>
      </c>
      <c r="E692" s="208">
        <v>-27187.439999999999</v>
      </c>
      <c r="F692" s="208">
        <v>-32724.560000000001</v>
      </c>
      <c r="G692" s="208">
        <v>-34284.480000000003</v>
      </c>
      <c r="H692" s="208">
        <v>-34284.480000000003</v>
      </c>
      <c r="I692" s="208">
        <v>-34284.480000000003</v>
      </c>
      <c r="J692" s="208">
        <v>-36744.980000000003</v>
      </c>
      <c r="K692" s="208">
        <v>-38355.279999999999</v>
      </c>
      <c r="L692" s="208">
        <v>-38355.279999999999</v>
      </c>
      <c r="M692" s="208">
        <v>-33261.370000000003</v>
      </c>
      <c r="N692" s="208">
        <v>0</v>
      </c>
      <c r="O692" s="208">
        <v>21.98</v>
      </c>
      <c r="P692" s="208">
        <v>17240.22</v>
      </c>
      <c r="Q692" s="208">
        <v>-12463.94</v>
      </c>
      <c r="R692" s="208">
        <v>-2243.96</v>
      </c>
      <c r="S692" s="208">
        <v>-19263.59</v>
      </c>
      <c r="T692" s="208">
        <v>-20919.2</v>
      </c>
      <c r="U692" s="208">
        <v>-20919.2</v>
      </c>
      <c r="V692" s="208">
        <v>-3001.62</v>
      </c>
      <c r="W692" s="208">
        <v>-5821.86</v>
      </c>
      <c r="X692" s="208">
        <v>-6534.21</v>
      </c>
      <c r="Y692" s="208">
        <v>2534.9299999999998</v>
      </c>
      <c r="Z692" s="208">
        <v>-15332.36</v>
      </c>
      <c r="AA692" s="178">
        <f t="shared" si="20"/>
        <v>-15332.36</v>
      </c>
    </row>
    <row r="693" spans="1:27" ht="15.75" thickBot="1" x14ac:dyDescent="0.3">
      <c r="A693" s="228" t="str">
        <f t="shared" si="21"/>
        <v>562000</v>
      </c>
      <c r="B693" s="241" t="s">
        <v>2273</v>
      </c>
      <c r="C693" s="188" t="s">
        <v>2274</v>
      </c>
      <c r="D693" s="210" t="s">
        <v>1875</v>
      </c>
      <c r="E693" s="209">
        <v>0</v>
      </c>
      <c r="F693" s="209">
        <v>0</v>
      </c>
      <c r="G693" s="209">
        <v>0</v>
      </c>
      <c r="H693" s="209">
        <v>0</v>
      </c>
      <c r="I693" s="209">
        <v>0</v>
      </c>
      <c r="J693" s="209">
        <v>0</v>
      </c>
      <c r="K693" s="209">
        <v>0</v>
      </c>
      <c r="L693" s="209">
        <v>0</v>
      </c>
      <c r="M693" s="209">
        <v>0</v>
      </c>
      <c r="N693" s="209">
        <v>0</v>
      </c>
      <c r="O693" s="209">
        <v>0</v>
      </c>
      <c r="P693" s="209">
        <v>0</v>
      </c>
      <c r="Q693" s="209">
        <v>0</v>
      </c>
      <c r="R693" s="209">
        <v>0</v>
      </c>
      <c r="S693" s="209">
        <v>0</v>
      </c>
      <c r="T693" s="209">
        <v>0</v>
      </c>
      <c r="U693" s="209">
        <v>0</v>
      </c>
      <c r="V693" s="209">
        <v>0</v>
      </c>
      <c r="W693" s="209">
        <v>0</v>
      </c>
      <c r="X693" s="209">
        <v>0</v>
      </c>
      <c r="Y693" s="209">
        <v>0</v>
      </c>
      <c r="Z693" s="209">
        <v>0</v>
      </c>
      <c r="AA693" s="178">
        <f t="shared" si="20"/>
        <v>0</v>
      </c>
    </row>
    <row r="694" spans="1:27" ht="15.75" thickBot="1" x14ac:dyDescent="0.3">
      <c r="A694" s="228" t="str">
        <f t="shared" si="21"/>
        <v>566666</v>
      </c>
      <c r="B694" s="241" t="s">
        <v>2275</v>
      </c>
      <c r="C694" s="188" t="s">
        <v>2276</v>
      </c>
      <c r="D694" s="210" t="s">
        <v>1875</v>
      </c>
      <c r="E694" s="208">
        <v>0</v>
      </c>
      <c r="F694" s="208">
        <v>0</v>
      </c>
      <c r="G694" s="208">
        <v>-16.98</v>
      </c>
      <c r="H694" s="208">
        <v>-16.98</v>
      </c>
      <c r="I694" s="208">
        <v>-75.67</v>
      </c>
      <c r="J694" s="208">
        <v>-58.69</v>
      </c>
      <c r="K694" s="208">
        <v>0</v>
      </c>
      <c r="L694" s="208">
        <v>0</v>
      </c>
      <c r="M694" s="208">
        <v>0</v>
      </c>
      <c r="N694" s="208">
        <v>0</v>
      </c>
      <c r="O694" s="208">
        <v>12.46</v>
      </c>
      <c r="P694" s="208">
        <v>0</v>
      </c>
      <c r="Q694" s="208">
        <v>0</v>
      </c>
      <c r="R694" s="208">
        <v>0</v>
      </c>
      <c r="S694" s="208">
        <v>0</v>
      </c>
      <c r="T694" s="208">
        <v>0</v>
      </c>
      <c r="U694" s="208">
        <v>0</v>
      </c>
      <c r="V694" s="208">
        <v>0</v>
      </c>
      <c r="W694" s="208">
        <v>0</v>
      </c>
      <c r="X694" s="208">
        <v>0</v>
      </c>
      <c r="Y694" s="208">
        <v>0</v>
      </c>
      <c r="Z694" s="208">
        <v>0</v>
      </c>
      <c r="AA694" s="178">
        <f t="shared" si="20"/>
        <v>0</v>
      </c>
    </row>
    <row r="695" spans="1:27" ht="15.75" thickBot="1" x14ac:dyDescent="0.3">
      <c r="A695" s="228" t="str">
        <f t="shared" si="21"/>
        <v>588105</v>
      </c>
      <c r="B695" s="241" t="s">
        <v>3528</v>
      </c>
      <c r="C695" s="188" t="s">
        <v>3529</v>
      </c>
      <c r="D695" s="210" t="s">
        <v>1875</v>
      </c>
      <c r="E695" s="209"/>
      <c r="F695" s="209"/>
      <c r="G695" s="209"/>
      <c r="H695" s="209"/>
      <c r="I695" s="209"/>
      <c r="J695" s="209"/>
      <c r="K695" s="209"/>
      <c r="L695" s="209"/>
      <c r="M695" s="209"/>
      <c r="N695" s="209">
        <v>0</v>
      </c>
      <c r="O695" s="209">
        <v>0</v>
      </c>
      <c r="P695" s="209">
        <v>0</v>
      </c>
      <c r="Q695" s="209">
        <v>0</v>
      </c>
      <c r="R695" s="209">
        <v>0</v>
      </c>
      <c r="S695" s="209">
        <v>0</v>
      </c>
      <c r="T695" s="209">
        <v>0</v>
      </c>
      <c r="U695" s="209">
        <v>0</v>
      </c>
      <c r="V695" s="209">
        <v>0</v>
      </c>
      <c r="W695" s="209">
        <v>0</v>
      </c>
      <c r="X695" s="209">
        <v>0</v>
      </c>
      <c r="Y695" s="209">
        <v>0</v>
      </c>
      <c r="Z695" s="209">
        <v>0</v>
      </c>
      <c r="AA695" s="178">
        <f t="shared" si="20"/>
        <v>0</v>
      </c>
    </row>
    <row r="696" spans="1:27" ht="15.75" thickBot="1" x14ac:dyDescent="0.3">
      <c r="A696" s="228" t="str">
        <f t="shared" si="21"/>
        <v>589999</v>
      </c>
      <c r="B696" s="241" t="s">
        <v>2277</v>
      </c>
      <c r="C696" s="188" t="s">
        <v>2278</v>
      </c>
      <c r="D696" s="210" t="s">
        <v>1875</v>
      </c>
      <c r="E696" s="208">
        <v>-134807.19</v>
      </c>
      <c r="F696" s="208">
        <v>-169800.78</v>
      </c>
      <c r="G696" s="208">
        <v>-200249.7</v>
      </c>
      <c r="H696" s="208">
        <v>-226195.33</v>
      </c>
      <c r="I696" s="208">
        <v>-258077.02</v>
      </c>
      <c r="J696" s="208">
        <v>-285375.38</v>
      </c>
      <c r="K696" s="208">
        <v>-321486.08000000002</v>
      </c>
      <c r="L696" s="208">
        <v>-347407.22</v>
      </c>
      <c r="M696" s="208">
        <v>-369145.99</v>
      </c>
      <c r="N696" s="208">
        <v>0</v>
      </c>
      <c r="O696" s="208">
        <v>-29087.14</v>
      </c>
      <c r="P696" s="208">
        <v>-58364.42</v>
      </c>
      <c r="Q696" s="208">
        <v>-90772.06</v>
      </c>
      <c r="R696" s="208">
        <v>-121299.66</v>
      </c>
      <c r="S696" s="208">
        <v>-166426.93</v>
      </c>
      <c r="T696" s="208">
        <v>-192806.28</v>
      </c>
      <c r="U696" s="208">
        <v>-209250.14</v>
      </c>
      <c r="V696" s="208">
        <v>-224238.13</v>
      </c>
      <c r="W696" s="208">
        <v>-240904.89</v>
      </c>
      <c r="X696" s="208">
        <v>-260094.77</v>
      </c>
      <c r="Y696" s="208">
        <v>-275737.03999999998</v>
      </c>
      <c r="Z696" s="208">
        <v>-279502.8</v>
      </c>
      <c r="AA696" s="178">
        <f t="shared" si="20"/>
        <v>-279502.8</v>
      </c>
    </row>
    <row r="697" spans="1:27" ht="15.75" thickBot="1" x14ac:dyDescent="0.3">
      <c r="A697" s="228" t="str">
        <f t="shared" si="21"/>
        <v>599900</v>
      </c>
      <c r="B697" s="241" t="s">
        <v>2279</v>
      </c>
      <c r="C697" s="188" t="s">
        <v>2280</v>
      </c>
      <c r="D697" s="210" t="s">
        <v>1875</v>
      </c>
      <c r="E697" s="209">
        <v>-7000</v>
      </c>
      <c r="F697" s="209">
        <v>-7000</v>
      </c>
      <c r="G697" s="209">
        <v>-12000</v>
      </c>
      <c r="H697" s="209">
        <v>-12000</v>
      </c>
      <c r="I697" s="209">
        <v>-12000</v>
      </c>
      <c r="J697" s="209">
        <v>13000</v>
      </c>
      <c r="K697" s="209">
        <v>13000</v>
      </c>
      <c r="L697" s="209">
        <v>13000</v>
      </c>
      <c r="M697" s="209">
        <v>50500</v>
      </c>
      <c r="N697" s="209">
        <v>0</v>
      </c>
      <c r="O697" s="209">
        <v>0</v>
      </c>
      <c r="P697" s="209">
        <v>0</v>
      </c>
      <c r="Q697" s="209">
        <v>0</v>
      </c>
      <c r="R697" s="209">
        <v>0</v>
      </c>
      <c r="S697" s="209">
        <v>1350</v>
      </c>
      <c r="T697" s="209">
        <v>1350</v>
      </c>
      <c r="U697" s="209">
        <v>1350</v>
      </c>
      <c r="V697" s="209">
        <v>1350</v>
      </c>
      <c r="W697" s="209">
        <v>1350</v>
      </c>
      <c r="X697" s="209">
        <v>1350</v>
      </c>
      <c r="Y697" s="209">
        <v>1350</v>
      </c>
      <c r="Z697" s="209">
        <v>1350</v>
      </c>
      <c r="AA697" s="178">
        <f t="shared" si="20"/>
        <v>1350</v>
      </c>
    </row>
    <row r="698" spans="1:27" ht="15.75" thickBot="1" x14ac:dyDescent="0.3">
      <c r="A698" s="228" t="str">
        <f t="shared" si="21"/>
        <v>599999</v>
      </c>
      <c r="B698" s="241" t="s">
        <v>2281</v>
      </c>
      <c r="C698" s="188" t="s">
        <v>2282</v>
      </c>
      <c r="D698" s="210" t="s">
        <v>1875</v>
      </c>
      <c r="E698" s="208">
        <v>-70278111.150000006</v>
      </c>
      <c r="F698" s="208">
        <v>-87295277.079999998</v>
      </c>
      <c r="G698" s="208">
        <v>-107826634.11</v>
      </c>
      <c r="H698" s="208">
        <v>-128652825.09</v>
      </c>
      <c r="I698" s="208">
        <v>-140426736.40000001</v>
      </c>
      <c r="J698" s="208">
        <v>-164278833.55000001</v>
      </c>
      <c r="K698" s="208">
        <v>-188937866.25999999</v>
      </c>
      <c r="L698" s="208">
        <v>-205871366.86000001</v>
      </c>
      <c r="M698" s="208">
        <v>-225903970.59999999</v>
      </c>
      <c r="N698" s="208">
        <v>0</v>
      </c>
      <c r="O698" s="208">
        <v>-14158774.6</v>
      </c>
      <c r="P698" s="208">
        <v>-39414715.780000001</v>
      </c>
      <c r="Q698" s="208">
        <v>-57111601.780000001</v>
      </c>
      <c r="R698" s="208">
        <v>-74185002.359999999</v>
      </c>
      <c r="S698" s="208">
        <v>-98046469.609999999</v>
      </c>
      <c r="T698" s="208">
        <v>-118308605.18000001</v>
      </c>
      <c r="U698" s="208">
        <v>-141220890.13999999</v>
      </c>
      <c r="V698" s="208">
        <v>-170177346.36000001</v>
      </c>
      <c r="W698" s="208">
        <v>-182296286</v>
      </c>
      <c r="X698" s="208">
        <v>-210242050.50999999</v>
      </c>
      <c r="Y698" s="208">
        <v>-237682118.31</v>
      </c>
      <c r="Z698" s="208">
        <v>-266987908.56999999</v>
      </c>
      <c r="AA698" s="178">
        <f t="shared" si="20"/>
        <v>-266987908.56999999</v>
      </c>
    </row>
    <row r="699" spans="1:27" ht="15.75" thickBot="1" x14ac:dyDescent="0.3">
      <c r="A699" s="228" t="str">
        <f t="shared" si="21"/>
        <v>500159</v>
      </c>
      <c r="B699" s="239" t="s">
        <v>986</v>
      </c>
      <c r="C699" s="245">
        <v>500159</v>
      </c>
      <c r="D699" s="31"/>
      <c r="E699" s="209">
        <v>-683629661.15999997</v>
      </c>
      <c r="F699" s="209">
        <v>-683761610.91999996</v>
      </c>
      <c r="G699" s="209">
        <v>-683895231.15999997</v>
      </c>
      <c r="H699" s="209">
        <v>-684003450.79999995</v>
      </c>
      <c r="I699" s="209">
        <v>-683857437.75999999</v>
      </c>
      <c r="J699" s="209">
        <v>-723819810.57000005</v>
      </c>
      <c r="K699" s="209">
        <v>-723952144.02999997</v>
      </c>
      <c r="L699" s="209">
        <v>-724098649.86000001</v>
      </c>
      <c r="M699" s="209">
        <v>-704133785.92999995</v>
      </c>
      <c r="N699" s="209">
        <v>-704133785.92999995</v>
      </c>
      <c r="O699" s="209">
        <v>-704249510.12</v>
      </c>
      <c r="P699" s="209">
        <v>-630350525.12</v>
      </c>
      <c r="Q699" s="209">
        <v>-630370117.69000006</v>
      </c>
      <c r="R699" s="209">
        <v>-630488988.03999996</v>
      </c>
      <c r="S699" s="209">
        <v>-630602052.13999999</v>
      </c>
      <c r="T699" s="209">
        <v>-768946848.20000005</v>
      </c>
      <c r="U699" s="209">
        <v>-769041433.99000001</v>
      </c>
      <c r="V699" s="209">
        <v>-769154893.86000001</v>
      </c>
      <c r="W699" s="209">
        <v>-768995325.39999998</v>
      </c>
      <c r="X699" s="209">
        <v>-769106153.39999998</v>
      </c>
      <c r="Y699" s="209">
        <v>-769228662.75</v>
      </c>
      <c r="Z699" s="209">
        <v>-769081036.53999996</v>
      </c>
      <c r="AA699" s="178">
        <f t="shared" si="20"/>
        <v>-769081036.53999996</v>
      </c>
    </row>
    <row r="700" spans="1:27" ht="15.75" thickBot="1" x14ac:dyDescent="0.3">
      <c r="A700" s="228" t="str">
        <f t="shared" si="21"/>
        <v>181000</v>
      </c>
      <c r="B700" s="240" t="s">
        <v>988</v>
      </c>
      <c r="C700" s="188" t="s">
        <v>2283</v>
      </c>
      <c r="D700" s="210" t="s">
        <v>5</v>
      </c>
      <c r="E700" s="208">
        <v>-215495.13</v>
      </c>
      <c r="F700" s="208">
        <v>-215495.13</v>
      </c>
      <c r="G700" s="208">
        <v>-215495.13</v>
      </c>
      <c r="H700" s="208">
        <v>-215495.13</v>
      </c>
      <c r="I700" s="208">
        <v>-215495.13</v>
      </c>
      <c r="J700" s="208">
        <v>-59758.85</v>
      </c>
      <c r="K700" s="208">
        <v>-59758.85</v>
      </c>
      <c r="L700" s="208">
        <v>-59758.85</v>
      </c>
      <c r="M700" s="208">
        <v>-10957</v>
      </c>
      <c r="N700" s="208">
        <v>-10957</v>
      </c>
      <c r="O700" s="208">
        <v>-10957</v>
      </c>
      <c r="P700" s="208">
        <v>-1007461</v>
      </c>
      <c r="Q700" s="208">
        <v>-915928</v>
      </c>
      <c r="R700" s="208">
        <v>-915928</v>
      </c>
      <c r="S700" s="208">
        <v>-915928</v>
      </c>
      <c r="T700" s="208">
        <v>-641329</v>
      </c>
      <c r="U700" s="208">
        <v>-641329</v>
      </c>
      <c r="V700" s="208">
        <v>-641329</v>
      </c>
      <c r="W700" s="208">
        <v>-366805</v>
      </c>
      <c r="X700" s="208">
        <v>-366805</v>
      </c>
      <c r="Y700" s="208">
        <v>-366805</v>
      </c>
      <c r="Z700" s="208">
        <v>-93474</v>
      </c>
      <c r="AA700" s="178">
        <f t="shared" si="20"/>
        <v>-93474</v>
      </c>
    </row>
    <row r="701" spans="1:27" ht="15.75" thickBot="1" x14ac:dyDescent="0.3">
      <c r="A701" s="228" t="str">
        <f t="shared" si="21"/>
        <v>181026</v>
      </c>
      <c r="B701" s="240" t="s">
        <v>990</v>
      </c>
      <c r="C701" s="188" t="s">
        <v>2284</v>
      </c>
      <c r="D701" s="210" t="s">
        <v>5</v>
      </c>
      <c r="E701" s="209">
        <v>12480</v>
      </c>
      <c r="F701" s="209">
        <v>12160</v>
      </c>
      <c r="G701" s="209">
        <v>11840</v>
      </c>
      <c r="H701" s="209">
        <v>11520</v>
      </c>
      <c r="I701" s="209">
        <v>11200</v>
      </c>
      <c r="J701" s="209">
        <v>10884</v>
      </c>
      <c r="K701" s="209">
        <v>10568</v>
      </c>
      <c r="L701" s="209">
        <v>10252</v>
      </c>
      <c r="M701" s="209">
        <v>9936</v>
      </c>
      <c r="N701" s="209">
        <v>9936</v>
      </c>
      <c r="O701" s="209">
        <v>9620</v>
      </c>
      <c r="P701" s="209">
        <v>9304</v>
      </c>
      <c r="Q701" s="209">
        <v>8988</v>
      </c>
      <c r="R701" s="209">
        <v>8672</v>
      </c>
      <c r="S701" s="209">
        <v>8356</v>
      </c>
      <c r="T701" s="209">
        <v>8040</v>
      </c>
      <c r="U701" s="209">
        <v>7724</v>
      </c>
      <c r="V701" s="209">
        <v>7408</v>
      </c>
      <c r="W701" s="209">
        <v>7092</v>
      </c>
      <c r="X701" s="209">
        <v>6776</v>
      </c>
      <c r="Y701" s="209">
        <v>6460</v>
      </c>
      <c r="Z701" s="209">
        <v>6144</v>
      </c>
      <c r="AA701" s="178">
        <f t="shared" si="20"/>
        <v>6144</v>
      </c>
    </row>
    <row r="702" spans="1:27" ht="15.75" thickBot="1" x14ac:dyDescent="0.3">
      <c r="A702" s="228" t="str">
        <f t="shared" si="21"/>
        <v>181073</v>
      </c>
      <c r="B702" s="240" t="s">
        <v>992</v>
      </c>
      <c r="C702" s="188" t="s">
        <v>2285</v>
      </c>
      <c r="D702" s="210" t="s">
        <v>5</v>
      </c>
      <c r="E702" s="208">
        <v>3750</v>
      </c>
      <c r="F702" s="208">
        <v>3525</v>
      </c>
      <c r="G702" s="208">
        <v>3300</v>
      </c>
      <c r="H702" s="208">
        <v>3075</v>
      </c>
      <c r="I702" s="208">
        <v>2850</v>
      </c>
      <c r="J702" s="208">
        <v>2625</v>
      </c>
      <c r="K702" s="208">
        <v>2400</v>
      </c>
      <c r="L702" s="208">
        <v>2175</v>
      </c>
      <c r="M702" s="208">
        <v>1950</v>
      </c>
      <c r="N702" s="208">
        <v>1950</v>
      </c>
      <c r="O702" s="208">
        <v>1725</v>
      </c>
      <c r="P702" s="208">
        <v>1500</v>
      </c>
      <c r="Q702" s="208">
        <v>1275</v>
      </c>
      <c r="R702" s="208">
        <v>1050</v>
      </c>
      <c r="S702" s="208">
        <v>825</v>
      </c>
      <c r="T702" s="208">
        <v>600</v>
      </c>
      <c r="U702" s="208">
        <v>375</v>
      </c>
      <c r="V702" s="208">
        <v>150</v>
      </c>
      <c r="W702" s="208">
        <v>0</v>
      </c>
      <c r="X702" s="208">
        <v>0</v>
      </c>
      <c r="Y702" s="208">
        <v>0</v>
      </c>
      <c r="Z702" s="208">
        <v>0</v>
      </c>
      <c r="AA702" s="178">
        <f t="shared" si="20"/>
        <v>0</v>
      </c>
    </row>
    <row r="703" spans="1:27" ht="15.75" thickBot="1" x14ac:dyDescent="0.3">
      <c r="A703" s="228" t="str">
        <f t="shared" si="21"/>
        <v>181074</v>
      </c>
      <c r="B703" s="240" t="s">
        <v>994</v>
      </c>
      <c r="C703" s="188" t="s">
        <v>2286</v>
      </c>
      <c r="D703" s="210" t="s">
        <v>5</v>
      </c>
      <c r="E703" s="209">
        <v>22750</v>
      </c>
      <c r="F703" s="209">
        <v>22500</v>
      </c>
      <c r="G703" s="209">
        <v>22250</v>
      </c>
      <c r="H703" s="209">
        <v>22000</v>
      </c>
      <c r="I703" s="209">
        <v>21750</v>
      </c>
      <c r="J703" s="209">
        <v>21500</v>
      </c>
      <c r="K703" s="209">
        <v>21250</v>
      </c>
      <c r="L703" s="209">
        <v>21000</v>
      </c>
      <c r="M703" s="209">
        <v>20750</v>
      </c>
      <c r="N703" s="209">
        <v>20750</v>
      </c>
      <c r="O703" s="209">
        <v>20500</v>
      </c>
      <c r="P703" s="209">
        <v>20250</v>
      </c>
      <c r="Q703" s="209">
        <v>20000</v>
      </c>
      <c r="R703" s="209">
        <v>19750</v>
      </c>
      <c r="S703" s="209">
        <v>19500</v>
      </c>
      <c r="T703" s="209">
        <v>19250</v>
      </c>
      <c r="U703" s="209">
        <v>19000</v>
      </c>
      <c r="V703" s="209">
        <v>18750</v>
      </c>
      <c r="W703" s="209">
        <v>18500</v>
      </c>
      <c r="X703" s="209">
        <v>18250</v>
      </c>
      <c r="Y703" s="209">
        <v>18000</v>
      </c>
      <c r="Z703" s="209">
        <v>17750</v>
      </c>
      <c r="AA703" s="178">
        <f t="shared" si="20"/>
        <v>17750</v>
      </c>
    </row>
    <row r="704" spans="1:27" ht="15.75" thickBot="1" x14ac:dyDescent="0.3">
      <c r="A704" s="228" t="str">
        <f t="shared" si="21"/>
        <v>181075</v>
      </c>
      <c r="B704" s="240" t="s">
        <v>996</v>
      </c>
      <c r="C704" s="188" t="s">
        <v>2287</v>
      </c>
      <c r="D704" s="210" t="s">
        <v>5</v>
      </c>
      <c r="E704" s="208">
        <v>49633</v>
      </c>
      <c r="F704" s="208">
        <v>49144</v>
      </c>
      <c r="G704" s="208">
        <v>48655</v>
      </c>
      <c r="H704" s="208">
        <v>48166</v>
      </c>
      <c r="I704" s="208">
        <v>47677</v>
      </c>
      <c r="J704" s="208">
        <v>47188</v>
      </c>
      <c r="K704" s="208">
        <v>46699</v>
      </c>
      <c r="L704" s="208">
        <v>46210</v>
      </c>
      <c r="M704" s="208">
        <v>45721</v>
      </c>
      <c r="N704" s="208">
        <v>45721</v>
      </c>
      <c r="O704" s="208">
        <v>45232</v>
      </c>
      <c r="P704" s="208">
        <v>44743</v>
      </c>
      <c r="Q704" s="208">
        <v>44254</v>
      </c>
      <c r="R704" s="208">
        <v>43765</v>
      </c>
      <c r="S704" s="208">
        <v>43276</v>
      </c>
      <c r="T704" s="208">
        <v>42787</v>
      </c>
      <c r="U704" s="208">
        <v>42298</v>
      </c>
      <c r="V704" s="208">
        <v>41809</v>
      </c>
      <c r="W704" s="208">
        <v>41320</v>
      </c>
      <c r="X704" s="208">
        <v>40831</v>
      </c>
      <c r="Y704" s="208">
        <v>40342</v>
      </c>
      <c r="Z704" s="208">
        <v>39853</v>
      </c>
      <c r="AA704" s="178">
        <f t="shared" si="20"/>
        <v>39853</v>
      </c>
    </row>
    <row r="705" spans="1:27" ht="15.75" thickBot="1" x14ac:dyDescent="0.3">
      <c r="A705" s="228" t="str">
        <f t="shared" si="21"/>
        <v>181076</v>
      </c>
      <c r="B705" s="240" t="s">
        <v>998</v>
      </c>
      <c r="C705" s="188" t="s">
        <v>2288</v>
      </c>
      <c r="D705" s="210" t="s">
        <v>5</v>
      </c>
      <c r="E705" s="209">
        <v>46652</v>
      </c>
      <c r="F705" s="209">
        <v>46224</v>
      </c>
      <c r="G705" s="209">
        <v>45796</v>
      </c>
      <c r="H705" s="209">
        <v>45368</v>
      </c>
      <c r="I705" s="209">
        <v>44940</v>
      </c>
      <c r="J705" s="209">
        <v>44511</v>
      </c>
      <c r="K705" s="209">
        <v>44082</v>
      </c>
      <c r="L705" s="209">
        <v>43653</v>
      </c>
      <c r="M705" s="209">
        <v>43224</v>
      </c>
      <c r="N705" s="209">
        <v>43224</v>
      </c>
      <c r="O705" s="209">
        <v>42795</v>
      </c>
      <c r="P705" s="209">
        <v>42366</v>
      </c>
      <c r="Q705" s="209">
        <v>41937</v>
      </c>
      <c r="R705" s="209">
        <v>41508</v>
      </c>
      <c r="S705" s="209">
        <v>41079</v>
      </c>
      <c r="T705" s="209">
        <v>40650</v>
      </c>
      <c r="U705" s="209">
        <v>40221</v>
      </c>
      <c r="V705" s="209">
        <v>39792</v>
      </c>
      <c r="W705" s="209">
        <v>39363</v>
      </c>
      <c r="X705" s="209">
        <v>38934</v>
      </c>
      <c r="Y705" s="209">
        <v>38505</v>
      </c>
      <c r="Z705" s="209">
        <v>38076</v>
      </c>
      <c r="AA705" s="178">
        <f t="shared" si="20"/>
        <v>38076</v>
      </c>
    </row>
    <row r="706" spans="1:27" ht="15.75" thickBot="1" x14ac:dyDescent="0.3">
      <c r="A706" s="228" t="str">
        <f t="shared" si="21"/>
        <v>181079</v>
      </c>
      <c r="B706" s="240" t="s">
        <v>1000</v>
      </c>
      <c r="C706" s="188" t="s">
        <v>2289</v>
      </c>
      <c r="D706" s="210" t="s">
        <v>5</v>
      </c>
      <c r="E706" s="208">
        <v>51528</v>
      </c>
      <c r="F706" s="208">
        <v>51076</v>
      </c>
      <c r="G706" s="208">
        <v>50624</v>
      </c>
      <c r="H706" s="208">
        <v>50172</v>
      </c>
      <c r="I706" s="208">
        <v>49720</v>
      </c>
      <c r="J706" s="208">
        <v>49269</v>
      </c>
      <c r="K706" s="208">
        <v>48818</v>
      </c>
      <c r="L706" s="208">
        <v>48367</v>
      </c>
      <c r="M706" s="208">
        <v>47916</v>
      </c>
      <c r="N706" s="208">
        <v>47916</v>
      </c>
      <c r="O706" s="208">
        <v>47465</v>
      </c>
      <c r="P706" s="208">
        <v>47014</v>
      </c>
      <c r="Q706" s="208">
        <v>46563</v>
      </c>
      <c r="R706" s="208">
        <v>46112</v>
      </c>
      <c r="S706" s="208">
        <v>45661</v>
      </c>
      <c r="T706" s="208">
        <v>45210</v>
      </c>
      <c r="U706" s="208">
        <v>44759</v>
      </c>
      <c r="V706" s="208">
        <v>44308</v>
      </c>
      <c r="W706" s="208">
        <v>43857</v>
      </c>
      <c r="X706" s="208">
        <v>43406</v>
      </c>
      <c r="Y706" s="208">
        <v>42955</v>
      </c>
      <c r="Z706" s="208">
        <v>42504</v>
      </c>
      <c r="AA706" s="178">
        <f t="shared" si="20"/>
        <v>42504</v>
      </c>
    </row>
    <row r="707" spans="1:27" ht="15.75" thickBot="1" x14ac:dyDescent="0.3">
      <c r="A707" s="228" t="str">
        <f t="shared" si="21"/>
        <v>181080</v>
      </c>
      <c r="B707" s="240" t="s">
        <v>1002</v>
      </c>
      <c r="C707" s="188" t="s">
        <v>2290</v>
      </c>
      <c r="D707" s="210" t="s">
        <v>5</v>
      </c>
      <c r="E707" s="208">
        <v>0</v>
      </c>
      <c r="F707" s="208">
        <v>0</v>
      </c>
      <c r="G707" s="208">
        <v>0</v>
      </c>
      <c r="H707" s="208">
        <v>0</v>
      </c>
      <c r="I707" s="208">
        <v>0</v>
      </c>
      <c r="J707" s="208">
        <v>0</v>
      </c>
      <c r="K707" s="208">
        <v>0</v>
      </c>
      <c r="L707" s="208">
        <v>0</v>
      </c>
      <c r="M707" s="208">
        <v>0</v>
      </c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178">
        <f t="shared" si="20"/>
        <v>0</v>
      </c>
    </row>
    <row r="708" spans="1:27" ht="15.75" thickBot="1" x14ac:dyDescent="0.3">
      <c r="A708" s="228" t="str">
        <f t="shared" si="21"/>
        <v>181081</v>
      </c>
      <c r="B708" s="240" t="s">
        <v>1000</v>
      </c>
      <c r="C708" s="188" t="s">
        <v>2291</v>
      </c>
      <c r="D708" s="210" t="s">
        <v>5</v>
      </c>
      <c r="E708" s="209">
        <v>33033</v>
      </c>
      <c r="F708" s="209">
        <v>32760</v>
      </c>
      <c r="G708" s="209">
        <v>32487</v>
      </c>
      <c r="H708" s="209">
        <v>32214</v>
      </c>
      <c r="I708" s="209">
        <v>31941</v>
      </c>
      <c r="J708" s="209">
        <v>31668</v>
      </c>
      <c r="K708" s="209">
        <v>31395</v>
      </c>
      <c r="L708" s="209">
        <v>31122</v>
      </c>
      <c r="M708" s="209">
        <v>30849</v>
      </c>
      <c r="N708" s="209">
        <v>30849</v>
      </c>
      <c r="O708" s="209">
        <v>30576</v>
      </c>
      <c r="P708" s="209">
        <v>30303</v>
      </c>
      <c r="Q708" s="209">
        <v>30030</v>
      </c>
      <c r="R708" s="209">
        <v>29757</v>
      </c>
      <c r="S708" s="209">
        <v>29484</v>
      </c>
      <c r="T708" s="209">
        <v>29211</v>
      </c>
      <c r="U708" s="209">
        <v>28938</v>
      </c>
      <c r="V708" s="209">
        <v>28665</v>
      </c>
      <c r="W708" s="209">
        <v>28392</v>
      </c>
      <c r="X708" s="209">
        <v>28119</v>
      </c>
      <c r="Y708" s="209">
        <v>27846</v>
      </c>
      <c r="Z708" s="209">
        <v>27573</v>
      </c>
      <c r="AA708" s="178">
        <f t="shared" si="20"/>
        <v>27573</v>
      </c>
    </row>
    <row r="709" spans="1:27" ht="15.75" thickBot="1" x14ac:dyDescent="0.3">
      <c r="A709" s="228" t="str">
        <f t="shared" si="21"/>
        <v>181085</v>
      </c>
      <c r="B709" s="240" t="s">
        <v>1005</v>
      </c>
      <c r="C709" s="188" t="s">
        <v>2292</v>
      </c>
      <c r="D709" s="210" t="s">
        <v>5</v>
      </c>
      <c r="E709" s="208">
        <v>15463</v>
      </c>
      <c r="F709" s="208">
        <v>14649</v>
      </c>
      <c r="G709" s="208">
        <v>13835</v>
      </c>
      <c r="H709" s="208">
        <v>13021</v>
      </c>
      <c r="I709" s="208">
        <v>12207</v>
      </c>
      <c r="J709" s="208">
        <v>11407</v>
      </c>
      <c r="K709" s="208">
        <v>10607</v>
      </c>
      <c r="L709" s="208">
        <v>9807</v>
      </c>
      <c r="M709" s="208">
        <v>9007</v>
      </c>
      <c r="N709" s="208">
        <v>9007</v>
      </c>
      <c r="O709" s="208">
        <v>8207</v>
      </c>
      <c r="P709" s="208">
        <v>7407</v>
      </c>
      <c r="Q709" s="208">
        <v>6607</v>
      </c>
      <c r="R709" s="208">
        <v>5807</v>
      </c>
      <c r="S709" s="208">
        <v>5007</v>
      </c>
      <c r="T709" s="208">
        <v>4207</v>
      </c>
      <c r="U709" s="208">
        <v>3407</v>
      </c>
      <c r="V709" s="208">
        <v>2607</v>
      </c>
      <c r="W709" s="208">
        <v>1807</v>
      </c>
      <c r="X709" s="208">
        <v>1007</v>
      </c>
      <c r="Y709" s="208">
        <v>207</v>
      </c>
      <c r="Z709" s="208">
        <v>0</v>
      </c>
      <c r="AA709" s="178">
        <f t="shared" si="20"/>
        <v>0</v>
      </c>
    </row>
    <row r="710" spans="1:27" ht="15.75" thickBot="1" x14ac:dyDescent="0.3">
      <c r="A710" s="228" t="str">
        <f t="shared" si="21"/>
        <v>181086</v>
      </c>
      <c r="B710" s="240" t="s">
        <v>1007</v>
      </c>
      <c r="C710" s="188" t="s">
        <v>2293</v>
      </c>
      <c r="D710" s="210" t="s">
        <v>5</v>
      </c>
      <c r="E710" s="209">
        <v>75558</v>
      </c>
      <c r="F710" s="209">
        <v>75044</v>
      </c>
      <c r="G710" s="209">
        <v>74530</v>
      </c>
      <c r="H710" s="209">
        <v>74016</v>
      </c>
      <c r="I710" s="209">
        <v>73502</v>
      </c>
      <c r="J710" s="209">
        <v>72991</v>
      </c>
      <c r="K710" s="209">
        <v>72480</v>
      </c>
      <c r="L710" s="209">
        <v>71969</v>
      </c>
      <c r="M710" s="209">
        <v>71458</v>
      </c>
      <c r="N710" s="209">
        <v>71458</v>
      </c>
      <c r="O710" s="209">
        <v>70947</v>
      </c>
      <c r="P710" s="209">
        <v>70436</v>
      </c>
      <c r="Q710" s="209">
        <v>69925</v>
      </c>
      <c r="R710" s="209">
        <v>69414</v>
      </c>
      <c r="S710" s="209">
        <v>68903</v>
      </c>
      <c r="T710" s="209">
        <v>68392</v>
      </c>
      <c r="U710" s="209">
        <v>67881</v>
      </c>
      <c r="V710" s="209">
        <v>67370</v>
      </c>
      <c r="W710" s="209">
        <v>66859</v>
      </c>
      <c r="X710" s="209">
        <v>66348</v>
      </c>
      <c r="Y710" s="209">
        <v>65837</v>
      </c>
      <c r="Z710" s="209">
        <v>65326</v>
      </c>
      <c r="AA710" s="178">
        <f t="shared" ref="AA710:AA773" si="22">Z710</f>
        <v>65326</v>
      </c>
    </row>
    <row r="711" spans="1:27" ht="15.75" thickBot="1" x14ac:dyDescent="0.3">
      <c r="A711" s="228" t="str">
        <f t="shared" ref="A711:A774" si="23">RIGHT(C711,6)</f>
        <v>181087</v>
      </c>
      <c r="B711" s="240" t="s">
        <v>1009</v>
      </c>
      <c r="C711" s="188" t="s">
        <v>2294</v>
      </c>
      <c r="D711" s="210" t="s">
        <v>5</v>
      </c>
      <c r="E711" s="208">
        <v>38332</v>
      </c>
      <c r="F711" s="208">
        <v>38073</v>
      </c>
      <c r="G711" s="208">
        <v>37814</v>
      </c>
      <c r="H711" s="208">
        <v>37555</v>
      </c>
      <c r="I711" s="208">
        <v>37296</v>
      </c>
      <c r="J711" s="208">
        <v>37037</v>
      </c>
      <c r="K711" s="208">
        <v>36778</v>
      </c>
      <c r="L711" s="208">
        <v>36519</v>
      </c>
      <c r="M711" s="208">
        <v>36260</v>
      </c>
      <c r="N711" s="208">
        <v>36260</v>
      </c>
      <c r="O711" s="208">
        <v>36001</v>
      </c>
      <c r="P711" s="208">
        <v>35742</v>
      </c>
      <c r="Q711" s="208">
        <v>35483</v>
      </c>
      <c r="R711" s="208">
        <v>35224</v>
      </c>
      <c r="S711" s="208">
        <v>34965</v>
      </c>
      <c r="T711" s="208">
        <v>34706</v>
      </c>
      <c r="U711" s="208">
        <v>34447</v>
      </c>
      <c r="V711" s="208">
        <v>34188</v>
      </c>
      <c r="W711" s="208">
        <v>33929</v>
      </c>
      <c r="X711" s="208">
        <v>33670</v>
      </c>
      <c r="Y711" s="208">
        <v>33411</v>
      </c>
      <c r="Z711" s="208">
        <v>33152</v>
      </c>
      <c r="AA711" s="178">
        <f t="shared" si="22"/>
        <v>33152</v>
      </c>
    </row>
    <row r="712" spans="1:27" ht="15.75" thickBot="1" x14ac:dyDescent="0.3">
      <c r="A712" s="228" t="str">
        <f t="shared" si="23"/>
        <v>181088</v>
      </c>
      <c r="B712" s="240" t="s">
        <v>1011</v>
      </c>
      <c r="C712" s="188" t="s">
        <v>2295</v>
      </c>
      <c r="D712" s="210" t="s">
        <v>5</v>
      </c>
      <c r="E712" s="209">
        <v>54736</v>
      </c>
      <c r="F712" s="209">
        <v>54114</v>
      </c>
      <c r="G712" s="209">
        <v>53492</v>
      </c>
      <c r="H712" s="209">
        <v>52870</v>
      </c>
      <c r="I712" s="209">
        <v>52248</v>
      </c>
      <c r="J712" s="209">
        <v>51626</v>
      </c>
      <c r="K712" s="209">
        <v>51004</v>
      </c>
      <c r="L712" s="209">
        <v>50382</v>
      </c>
      <c r="M712" s="209">
        <v>49760</v>
      </c>
      <c r="N712" s="209">
        <v>49760</v>
      </c>
      <c r="O712" s="209">
        <v>49138</v>
      </c>
      <c r="P712" s="209">
        <v>48516</v>
      </c>
      <c r="Q712" s="209">
        <v>47894</v>
      </c>
      <c r="R712" s="209">
        <v>47272</v>
      </c>
      <c r="S712" s="209">
        <v>46650</v>
      </c>
      <c r="T712" s="209">
        <v>46028</v>
      </c>
      <c r="U712" s="209">
        <v>45406</v>
      </c>
      <c r="V712" s="209">
        <v>44784</v>
      </c>
      <c r="W712" s="209">
        <v>44162</v>
      </c>
      <c r="X712" s="209">
        <v>43540</v>
      </c>
      <c r="Y712" s="209">
        <v>42918</v>
      </c>
      <c r="Z712" s="209">
        <v>42296</v>
      </c>
      <c r="AA712" s="178">
        <f t="shared" si="22"/>
        <v>42296</v>
      </c>
    </row>
    <row r="713" spans="1:27" ht="15.75" thickBot="1" x14ac:dyDescent="0.3">
      <c r="A713" s="228" t="str">
        <f t="shared" si="23"/>
        <v>181094</v>
      </c>
      <c r="B713" s="240" t="s">
        <v>1013</v>
      </c>
      <c r="C713" s="188" t="s">
        <v>2296</v>
      </c>
      <c r="D713" s="210" t="s">
        <v>5</v>
      </c>
      <c r="E713" s="208">
        <v>187705</v>
      </c>
      <c r="F713" s="208">
        <v>186620</v>
      </c>
      <c r="G713" s="208">
        <v>185535</v>
      </c>
      <c r="H713" s="208">
        <v>184450</v>
      </c>
      <c r="I713" s="208">
        <v>183365</v>
      </c>
      <c r="J713" s="208">
        <v>182279</v>
      </c>
      <c r="K713" s="208">
        <v>181193</v>
      </c>
      <c r="L713" s="208">
        <v>180107</v>
      </c>
      <c r="M713" s="208">
        <v>179021</v>
      </c>
      <c r="N713" s="208">
        <v>179021</v>
      </c>
      <c r="O713" s="208">
        <v>177935</v>
      </c>
      <c r="P713" s="208">
        <v>176849</v>
      </c>
      <c r="Q713" s="208">
        <v>175763</v>
      </c>
      <c r="R713" s="208">
        <v>174677</v>
      </c>
      <c r="S713" s="208">
        <v>173591</v>
      </c>
      <c r="T713" s="208">
        <v>172505</v>
      </c>
      <c r="U713" s="208">
        <v>171419</v>
      </c>
      <c r="V713" s="208">
        <v>170333</v>
      </c>
      <c r="W713" s="208">
        <v>169247</v>
      </c>
      <c r="X713" s="208">
        <v>168161</v>
      </c>
      <c r="Y713" s="208">
        <v>167075</v>
      </c>
      <c r="Z713" s="208">
        <v>165989</v>
      </c>
      <c r="AA713" s="178">
        <f t="shared" si="22"/>
        <v>165989</v>
      </c>
    </row>
    <row r="714" spans="1:27" ht="15.75" thickBot="1" x14ac:dyDescent="0.3">
      <c r="A714" s="228" t="str">
        <f t="shared" si="23"/>
        <v>181095</v>
      </c>
      <c r="B714" s="240" t="s">
        <v>1015</v>
      </c>
      <c r="C714" s="188" t="s">
        <v>2297</v>
      </c>
      <c r="D714" s="210" t="s">
        <v>5</v>
      </c>
      <c r="E714" s="209">
        <v>176398</v>
      </c>
      <c r="F714" s="209">
        <v>175407</v>
      </c>
      <c r="G714" s="209">
        <v>174416</v>
      </c>
      <c r="H714" s="209">
        <v>173425</v>
      </c>
      <c r="I714" s="209">
        <v>172434</v>
      </c>
      <c r="J714" s="209">
        <v>171442</v>
      </c>
      <c r="K714" s="209">
        <v>170450</v>
      </c>
      <c r="L714" s="209">
        <v>169458</v>
      </c>
      <c r="M714" s="209">
        <v>168466</v>
      </c>
      <c r="N714" s="209">
        <v>168466</v>
      </c>
      <c r="O714" s="209">
        <v>167474</v>
      </c>
      <c r="P714" s="209">
        <v>166482</v>
      </c>
      <c r="Q714" s="209">
        <v>165490</v>
      </c>
      <c r="R714" s="209">
        <v>164498</v>
      </c>
      <c r="S714" s="209">
        <v>163506</v>
      </c>
      <c r="T714" s="209">
        <v>162514</v>
      </c>
      <c r="U714" s="209">
        <v>161522</v>
      </c>
      <c r="V714" s="209">
        <v>160530</v>
      </c>
      <c r="W714" s="209">
        <v>159538</v>
      </c>
      <c r="X714" s="209">
        <v>158546</v>
      </c>
      <c r="Y714" s="209">
        <v>157554</v>
      </c>
      <c r="Z714" s="209">
        <v>156562</v>
      </c>
      <c r="AA714" s="178">
        <f t="shared" si="22"/>
        <v>156562</v>
      </c>
    </row>
    <row r="715" spans="1:27" ht="15.75" thickBot="1" x14ac:dyDescent="0.3">
      <c r="A715" s="228" t="str">
        <f t="shared" si="23"/>
        <v>181097</v>
      </c>
      <c r="B715" s="240" t="s">
        <v>1017</v>
      </c>
      <c r="C715" s="188" t="s">
        <v>2298</v>
      </c>
      <c r="D715" s="210" t="s">
        <v>5</v>
      </c>
      <c r="E715" s="208">
        <v>103984</v>
      </c>
      <c r="F715" s="208">
        <v>102432</v>
      </c>
      <c r="G715" s="208">
        <v>100880</v>
      </c>
      <c r="H715" s="208">
        <v>99328</v>
      </c>
      <c r="I715" s="208">
        <v>97776</v>
      </c>
      <c r="J715" s="208">
        <v>96216</v>
      </c>
      <c r="K715" s="208">
        <v>94656</v>
      </c>
      <c r="L715" s="208">
        <v>93096</v>
      </c>
      <c r="M715" s="208">
        <v>91536</v>
      </c>
      <c r="N715" s="208">
        <v>91536</v>
      </c>
      <c r="O715" s="208">
        <v>89976</v>
      </c>
      <c r="P715" s="208">
        <v>88416</v>
      </c>
      <c r="Q715" s="208">
        <v>86856</v>
      </c>
      <c r="R715" s="208">
        <v>85296</v>
      </c>
      <c r="S715" s="208">
        <v>83736</v>
      </c>
      <c r="T715" s="208">
        <v>82176</v>
      </c>
      <c r="U715" s="208">
        <v>80616</v>
      </c>
      <c r="V715" s="208">
        <v>79056</v>
      </c>
      <c r="W715" s="208">
        <v>77496</v>
      </c>
      <c r="X715" s="208">
        <v>75936</v>
      </c>
      <c r="Y715" s="208">
        <v>74376</v>
      </c>
      <c r="Z715" s="208">
        <v>72816</v>
      </c>
      <c r="AA715" s="178">
        <f t="shared" si="22"/>
        <v>72816</v>
      </c>
    </row>
    <row r="716" spans="1:27" ht="15.75" thickBot="1" x14ac:dyDescent="0.3">
      <c r="A716" s="228" t="str">
        <f t="shared" si="23"/>
        <v>181100</v>
      </c>
      <c r="B716" s="240" t="s">
        <v>1019</v>
      </c>
      <c r="C716" s="188" t="s">
        <v>2299</v>
      </c>
      <c r="D716" s="210" t="s">
        <v>5</v>
      </c>
      <c r="E716" s="209">
        <v>55760</v>
      </c>
      <c r="F716" s="209">
        <v>55488</v>
      </c>
      <c r="G716" s="209">
        <v>55216</v>
      </c>
      <c r="H716" s="209">
        <v>54944</v>
      </c>
      <c r="I716" s="209">
        <v>54672</v>
      </c>
      <c r="J716" s="209">
        <v>54401</v>
      </c>
      <c r="K716" s="209">
        <v>54130</v>
      </c>
      <c r="L716" s="209">
        <v>53859</v>
      </c>
      <c r="M716" s="209">
        <v>53588</v>
      </c>
      <c r="N716" s="209">
        <v>53588</v>
      </c>
      <c r="O716" s="209">
        <v>53317</v>
      </c>
      <c r="P716" s="209">
        <v>53046</v>
      </c>
      <c r="Q716" s="209">
        <v>52775</v>
      </c>
      <c r="R716" s="209">
        <v>52504</v>
      </c>
      <c r="S716" s="209">
        <v>52233</v>
      </c>
      <c r="T716" s="209">
        <v>51962</v>
      </c>
      <c r="U716" s="209">
        <v>51691</v>
      </c>
      <c r="V716" s="209">
        <v>51420</v>
      </c>
      <c r="W716" s="209">
        <v>51149</v>
      </c>
      <c r="X716" s="209">
        <v>50878</v>
      </c>
      <c r="Y716" s="209">
        <v>50607</v>
      </c>
      <c r="Z716" s="209">
        <v>50336</v>
      </c>
      <c r="AA716" s="178">
        <f t="shared" si="22"/>
        <v>50336</v>
      </c>
    </row>
    <row r="717" spans="1:27" ht="15.75" thickBot="1" x14ac:dyDescent="0.3">
      <c r="A717" s="228" t="str">
        <f t="shared" si="23"/>
        <v>181102</v>
      </c>
      <c r="B717" s="240" t="s">
        <v>1021</v>
      </c>
      <c r="C717" s="188" t="s">
        <v>2300</v>
      </c>
      <c r="D717" s="210" t="s">
        <v>5</v>
      </c>
      <c r="E717" s="208">
        <v>1870486</v>
      </c>
      <c r="F717" s="208">
        <v>1788265</v>
      </c>
      <c r="G717" s="208">
        <v>1706044</v>
      </c>
      <c r="H717" s="208">
        <v>1623823</v>
      </c>
      <c r="I717" s="208">
        <v>1541602</v>
      </c>
      <c r="J717" s="208">
        <v>1451094</v>
      </c>
      <c r="K717" s="208">
        <v>1360586</v>
      </c>
      <c r="L717" s="208">
        <v>1270078</v>
      </c>
      <c r="M717" s="208">
        <v>1179570</v>
      </c>
      <c r="N717" s="208">
        <v>1179570</v>
      </c>
      <c r="O717" s="208">
        <v>1089062</v>
      </c>
      <c r="P717" s="208">
        <v>998554</v>
      </c>
      <c r="Q717" s="208">
        <v>908046</v>
      </c>
      <c r="R717" s="208">
        <v>817538</v>
      </c>
      <c r="S717" s="208">
        <v>727030</v>
      </c>
      <c r="T717" s="208">
        <v>636522</v>
      </c>
      <c r="U717" s="208">
        <v>546014</v>
      </c>
      <c r="V717" s="208">
        <v>455506</v>
      </c>
      <c r="W717" s="208">
        <v>364998</v>
      </c>
      <c r="X717" s="208">
        <v>274490</v>
      </c>
      <c r="Y717" s="208">
        <v>183982</v>
      </c>
      <c r="Z717" s="208">
        <v>93474</v>
      </c>
      <c r="AA717" s="178">
        <f t="shared" si="22"/>
        <v>93474</v>
      </c>
    </row>
    <row r="718" spans="1:27" ht="15.75" thickBot="1" x14ac:dyDescent="0.3">
      <c r="A718" s="228" t="str">
        <f t="shared" si="23"/>
        <v>181104</v>
      </c>
      <c r="B718" s="240" t="s">
        <v>1023</v>
      </c>
      <c r="C718" s="188" t="s">
        <v>2301</v>
      </c>
      <c r="D718" s="210" t="s">
        <v>5</v>
      </c>
      <c r="E718" s="209">
        <v>201715</v>
      </c>
      <c r="F718" s="209">
        <v>196672</v>
      </c>
      <c r="G718" s="209">
        <v>191629</v>
      </c>
      <c r="H718" s="209">
        <v>186586</v>
      </c>
      <c r="I718" s="209">
        <v>181543</v>
      </c>
      <c r="J718" s="209">
        <v>176568</v>
      </c>
      <c r="K718" s="209">
        <v>171593</v>
      </c>
      <c r="L718" s="209">
        <v>166618</v>
      </c>
      <c r="M718" s="209">
        <v>161643</v>
      </c>
      <c r="N718" s="209">
        <v>161643</v>
      </c>
      <c r="O718" s="209">
        <v>156668</v>
      </c>
      <c r="P718" s="209">
        <v>151693</v>
      </c>
      <c r="Q718" s="209">
        <v>146718</v>
      </c>
      <c r="R718" s="209">
        <v>141743</v>
      </c>
      <c r="S718" s="209">
        <v>136768</v>
      </c>
      <c r="T718" s="209">
        <v>131793</v>
      </c>
      <c r="U718" s="209">
        <v>126818</v>
      </c>
      <c r="V718" s="209">
        <v>121843</v>
      </c>
      <c r="W718" s="209">
        <v>116868</v>
      </c>
      <c r="X718" s="209">
        <v>111893</v>
      </c>
      <c r="Y718" s="209">
        <v>106918</v>
      </c>
      <c r="Z718" s="209">
        <v>101943</v>
      </c>
      <c r="AA718" s="178">
        <f t="shared" si="22"/>
        <v>101943</v>
      </c>
    </row>
    <row r="719" spans="1:27" ht="15.75" thickBot="1" x14ac:dyDescent="0.3">
      <c r="A719" s="228" t="str">
        <f t="shared" si="23"/>
        <v>181105</v>
      </c>
      <c r="B719" s="240" t="s">
        <v>1025</v>
      </c>
      <c r="C719" s="188" t="s">
        <v>2302</v>
      </c>
      <c r="D719" s="210" t="s">
        <v>5</v>
      </c>
      <c r="E719" s="208">
        <v>437177.5</v>
      </c>
      <c r="F719" s="208">
        <v>435690.5</v>
      </c>
      <c r="G719" s="208">
        <v>434203.5</v>
      </c>
      <c r="H719" s="208">
        <v>432716.5</v>
      </c>
      <c r="I719" s="208">
        <v>431229.5</v>
      </c>
      <c r="J719" s="208">
        <v>429742.5</v>
      </c>
      <c r="K719" s="208">
        <v>428255.5</v>
      </c>
      <c r="L719" s="208">
        <v>426768.5</v>
      </c>
      <c r="M719" s="208">
        <v>425281.5</v>
      </c>
      <c r="N719" s="208">
        <v>425281.5</v>
      </c>
      <c r="O719" s="208">
        <v>423794.5</v>
      </c>
      <c r="P719" s="208">
        <v>422307.5</v>
      </c>
      <c r="Q719" s="208">
        <v>420820.5</v>
      </c>
      <c r="R719" s="208">
        <v>419333.5</v>
      </c>
      <c r="S719" s="208">
        <v>417846.5</v>
      </c>
      <c r="T719" s="208">
        <v>416359.5</v>
      </c>
      <c r="U719" s="208">
        <v>414872.5</v>
      </c>
      <c r="V719" s="208">
        <v>413385.5</v>
      </c>
      <c r="W719" s="208">
        <v>411898.5</v>
      </c>
      <c r="X719" s="208">
        <v>410411.5</v>
      </c>
      <c r="Y719" s="208">
        <v>408924.5</v>
      </c>
      <c r="Z719" s="208">
        <v>407437.5</v>
      </c>
      <c r="AA719" s="178">
        <f t="shared" si="22"/>
        <v>407437.5</v>
      </c>
    </row>
    <row r="720" spans="1:27" ht="15.75" thickBot="1" x14ac:dyDescent="0.3">
      <c r="A720" s="228" t="str">
        <f t="shared" si="23"/>
        <v>181106</v>
      </c>
      <c r="B720" s="240" t="s">
        <v>1027</v>
      </c>
      <c r="C720" s="188" t="s">
        <v>2303</v>
      </c>
      <c r="D720" s="210" t="s">
        <v>5</v>
      </c>
      <c r="E720" s="209">
        <v>338243.74</v>
      </c>
      <c r="F720" s="209">
        <v>332925.74</v>
      </c>
      <c r="G720" s="209">
        <v>327607.74</v>
      </c>
      <c r="H720" s="209">
        <v>322289.74</v>
      </c>
      <c r="I720" s="209">
        <v>316971.74</v>
      </c>
      <c r="J720" s="209">
        <v>311655.74</v>
      </c>
      <c r="K720" s="209">
        <v>306339.74</v>
      </c>
      <c r="L720" s="209">
        <v>301023.74</v>
      </c>
      <c r="M720" s="209">
        <v>295707.74</v>
      </c>
      <c r="N720" s="209">
        <v>295707.74</v>
      </c>
      <c r="O720" s="209">
        <v>290391.74</v>
      </c>
      <c r="P720" s="209">
        <v>285075.74</v>
      </c>
      <c r="Q720" s="209">
        <v>279759.74</v>
      </c>
      <c r="R720" s="209">
        <v>274443.74</v>
      </c>
      <c r="S720" s="209">
        <v>269127.74</v>
      </c>
      <c r="T720" s="209">
        <v>263811.74</v>
      </c>
      <c r="U720" s="209">
        <v>258495.74</v>
      </c>
      <c r="V720" s="209">
        <v>253179.74</v>
      </c>
      <c r="W720" s="209">
        <v>247863.74</v>
      </c>
      <c r="X720" s="209">
        <v>242547.74</v>
      </c>
      <c r="Y720" s="209">
        <v>237231.74</v>
      </c>
      <c r="Z720" s="209">
        <v>231915.74</v>
      </c>
      <c r="AA720" s="178">
        <f t="shared" si="22"/>
        <v>231915.74</v>
      </c>
    </row>
    <row r="721" spans="1:27" ht="15.75" thickBot="1" x14ac:dyDescent="0.3">
      <c r="A721" s="228" t="str">
        <f t="shared" si="23"/>
        <v>181107</v>
      </c>
      <c r="B721" s="240" t="s">
        <v>1029</v>
      </c>
      <c r="C721" s="188" t="s">
        <v>2304</v>
      </c>
      <c r="D721" s="210" t="s">
        <v>5</v>
      </c>
      <c r="E721" s="208">
        <v>189098.85</v>
      </c>
      <c r="F721" s="208">
        <v>162705.85</v>
      </c>
      <c r="G721" s="208">
        <v>136312.85</v>
      </c>
      <c r="H721" s="208">
        <v>109919.85</v>
      </c>
      <c r="I721" s="208">
        <v>83526.850000000006</v>
      </c>
      <c r="J721" s="208">
        <v>57134.85</v>
      </c>
      <c r="K721" s="208">
        <v>30742.85</v>
      </c>
      <c r="L721" s="208">
        <v>4350.8500000000004</v>
      </c>
      <c r="M721" s="208">
        <v>0</v>
      </c>
      <c r="N721" s="208">
        <v>0</v>
      </c>
      <c r="O721" s="208">
        <v>0</v>
      </c>
      <c r="P721" s="208">
        <v>0</v>
      </c>
      <c r="Q721" s="208">
        <v>0</v>
      </c>
      <c r="R721" s="208">
        <v>0</v>
      </c>
      <c r="S721" s="208">
        <v>0</v>
      </c>
      <c r="T721" s="208">
        <v>0</v>
      </c>
      <c r="U721" s="208">
        <v>0</v>
      </c>
      <c r="V721" s="208">
        <v>0</v>
      </c>
      <c r="W721" s="208">
        <v>0</v>
      </c>
      <c r="X721" s="208">
        <v>0</v>
      </c>
      <c r="Y721" s="208">
        <v>0</v>
      </c>
      <c r="Z721" s="208">
        <v>0</v>
      </c>
      <c r="AA721" s="178">
        <f t="shared" si="22"/>
        <v>0</v>
      </c>
    </row>
    <row r="722" spans="1:27" ht="15.75" thickBot="1" x14ac:dyDescent="0.3">
      <c r="A722" s="228" t="str">
        <f t="shared" si="23"/>
        <v>181109</v>
      </c>
      <c r="B722" s="240" t="s">
        <v>1031</v>
      </c>
      <c r="C722" s="188" t="s">
        <v>2305</v>
      </c>
      <c r="D722" s="210" t="s">
        <v>5</v>
      </c>
      <c r="E722" s="209">
        <v>579314.71</v>
      </c>
      <c r="F722" s="209">
        <v>577627.71</v>
      </c>
      <c r="G722" s="209">
        <v>575940.71</v>
      </c>
      <c r="H722" s="209">
        <v>574253.71</v>
      </c>
      <c r="I722" s="209">
        <v>572566.71</v>
      </c>
      <c r="J722" s="209">
        <v>570878.71</v>
      </c>
      <c r="K722" s="209">
        <v>569190.71</v>
      </c>
      <c r="L722" s="209">
        <v>567502.71</v>
      </c>
      <c r="M722" s="209">
        <v>565814.71</v>
      </c>
      <c r="N722" s="209">
        <v>565814.71</v>
      </c>
      <c r="O722" s="209">
        <v>564126.71</v>
      </c>
      <c r="P722" s="209">
        <v>562438.71</v>
      </c>
      <c r="Q722" s="209">
        <v>560750.71</v>
      </c>
      <c r="R722" s="209">
        <v>559062.71</v>
      </c>
      <c r="S722" s="209">
        <v>557374.71</v>
      </c>
      <c r="T722" s="209">
        <v>555686.71</v>
      </c>
      <c r="U722" s="209">
        <v>554006.71</v>
      </c>
      <c r="V722" s="209">
        <v>552310.71</v>
      </c>
      <c r="W722" s="209">
        <v>550622.71</v>
      </c>
      <c r="X722" s="209">
        <v>548934.71</v>
      </c>
      <c r="Y722" s="209">
        <v>547246.71</v>
      </c>
      <c r="Z722" s="209">
        <v>545558.71</v>
      </c>
      <c r="AA722" s="178">
        <f t="shared" si="22"/>
        <v>545558.71</v>
      </c>
    </row>
    <row r="723" spans="1:27" ht="15.75" thickBot="1" x14ac:dyDescent="0.3">
      <c r="A723" s="228" t="str">
        <f t="shared" si="23"/>
        <v>181110</v>
      </c>
      <c r="B723" s="240" t="s">
        <v>1033</v>
      </c>
      <c r="C723" s="188" t="s">
        <v>2306</v>
      </c>
      <c r="D723" s="210" t="s">
        <v>5</v>
      </c>
      <c r="E723" s="208">
        <v>290804.59000000003</v>
      </c>
      <c r="F723" s="208">
        <v>288216.59000000003</v>
      </c>
      <c r="G723" s="208">
        <v>285628.59000000003</v>
      </c>
      <c r="H723" s="208">
        <v>283040.59000000003</v>
      </c>
      <c r="I723" s="208">
        <v>280452.59000000003</v>
      </c>
      <c r="J723" s="208">
        <v>277865.59000000003</v>
      </c>
      <c r="K723" s="208">
        <v>275278.59000000003</v>
      </c>
      <c r="L723" s="208">
        <v>272691.59000000003</v>
      </c>
      <c r="M723" s="208">
        <v>270104.59000000003</v>
      </c>
      <c r="N723" s="208">
        <v>270104.59000000003</v>
      </c>
      <c r="O723" s="208">
        <v>267517.59000000003</v>
      </c>
      <c r="P723" s="208">
        <v>264930.59000000003</v>
      </c>
      <c r="Q723" s="208">
        <v>262343.59000000003</v>
      </c>
      <c r="R723" s="208">
        <v>259756.59</v>
      </c>
      <c r="S723" s="208">
        <v>257169.59</v>
      </c>
      <c r="T723" s="208">
        <v>254582.59</v>
      </c>
      <c r="U723" s="208">
        <v>251995.59</v>
      </c>
      <c r="V723" s="208">
        <v>249408.59</v>
      </c>
      <c r="W723" s="208">
        <v>246821.59</v>
      </c>
      <c r="X723" s="208">
        <v>244234.59</v>
      </c>
      <c r="Y723" s="208">
        <v>241647.59</v>
      </c>
      <c r="Z723" s="208">
        <v>239060.59</v>
      </c>
      <c r="AA723" s="178">
        <f t="shared" si="22"/>
        <v>239060.59</v>
      </c>
    </row>
    <row r="724" spans="1:27" ht="15.75" thickBot="1" x14ac:dyDescent="0.3">
      <c r="A724" s="228" t="str">
        <f t="shared" si="23"/>
        <v>181111</v>
      </c>
      <c r="B724" s="240" t="s">
        <v>1035</v>
      </c>
      <c r="C724" s="188" t="s">
        <v>2307</v>
      </c>
      <c r="D724" s="210" t="s">
        <v>5</v>
      </c>
      <c r="E724" s="209">
        <v>435704.73</v>
      </c>
      <c r="F724" s="209">
        <v>431483.73</v>
      </c>
      <c r="G724" s="209">
        <v>427262.73</v>
      </c>
      <c r="H724" s="209">
        <v>423041.73</v>
      </c>
      <c r="I724" s="209">
        <v>418820.73</v>
      </c>
      <c r="J724" s="209">
        <v>414595.73</v>
      </c>
      <c r="K724" s="209">
        <v>410370.73</v>
      </c>
      <c r="L724" s="209">
        <v>406145.73</v>
      </c>
      <c r="M724" s="209">
        <v>401920.73</v>
      </c>
      <c r="N724" s="209">
        <v>401920.73</v>
      </c>
      <c r="O724" s="209">
        <v>397695.73</v>
      </c>
      <c r="P724" s="209">
        <v>393470.73</v>
      </c>
      <c r="Q724" s="209">
        <v>389245.73</v>
      </c>
      <c r="R724" s="209">
        <v>385020.73</v>
      </c>
      <c r="S724" s="209">
        <v>380795.73</v>
      </c>
      <c r="T724" s="209">
        <v>376570.73</v>
      </c>
      <c r="U724" s="209">
        <v>372345.73</v>
      </c>
      <c r="V724" s="209">
        <v>368120.73</v>
      </c>
      <c r="W724" s="209">
        <v>363895.73</v>
      </c>
      <c r="X724" s="209">
        <v>359670.73</v>
      </c>
      <c r="Y724" s="209">
        <v>355445.73</v>
      </c>
      <c r="Z724" s="209">
        <v>351220.73</v>
      </c>
      <c r="AA724" s="178">
        <f t="shared" si="22"/>
        <v>351220.73</v>
      </c>
    </row>
    <row r="725" spans="1:27" ht="15.75" thickBot="1" x14ac:dyDescent="0.3">
      <c r="A725" s="228" t="str">
        <f t="shared" si="23"/>
        <v>181112</v>
      </c>
      <c r="B725" s="240" t="s">
        <v>1037</v>
      </c>
      <c r="C725" s="188" t="s">
        <v>2308</v>
      </c>
      <c r="D725" s="210" t="s">
        <v>5</v>
      </c>
      <c r="E725" s="208">
        <v>912531.3</v>
      </c>
      <c r="F725" s="208">
        <v>909941.3</v>
      </c>
      <c r="G725" s="208">
        <v>907351.3</v>
      </c>
      <c r="H725" s="208">
        <v>904761.3</v>
      </c>
      <c r="I725" s="208">
        <v>902171.3</v>
      </c>
      <c r="J725" s="208">
        <v>899582.3</v>
      </c>
      <c r="K725" s="208">
        <v>896993.3</v>
      </c>
      <c r="L725" s="208">
        <v>894404.3</v>
      </c>
      <c r="M725" s="208">
        <v>891815.3</v>
      </c>
      <c r="N725" s="208">
        <v>891815.3</v>
      </c>
      <c r="O725" s="208">
        <v>889226.3</v>
      </c>
      <c r="P725" s="208">
        <v>886637.3</v>
      </c>
      <c r="Q725" s="208">
        <v>884048.3</v>
      </c>
      <c r="R725" s="208">
        <v>881459.3</v>
      </c>
      <c r="S725" s="208">
        <v>878870.3</v>
      </c>
      <c r="T725" s="208">
        <v>876281.3</v>
      </c>
      <c r="U725" s="208">
        <v>873692.3</v>
      </c>
      <c r="V725" s="208">
        <v>871103.3</v>
      </c>
      <c r="W725" s="208">
        <v>868514.3</v>
      </c>
      <c r="X725" s="208">
        <v>865925.3</v>
      </c>
      <c r="Y725" s="208">
        <v>863336.3</v>
      </c>
      <c r="Z725" s="208">
        <v>860747.3</v>
      </c>
      <c r="AA725" s="178">
        <f t="shared" si="22"/>
        <v>860747.3</v>
      </c>
    </row>
    <row r="726" spans="1:27" ht="15.75" thickBot="1" x14ac:dyDescent="0.3">
      <c r="A726" s="228" t="str">
        <f t="shared" si="23"/>
        <v>181113</v>
      </c>
      <c r="B726" s="240" t="s">
        <v>2309</v>
      </c>
      <c r="C726" s="188" t="s">
        <v>2310</v>
      </c>
      <c r="D726" s="210" t="s">
        <v>5</v>
      </c>
      <c r="E726" s="209">
        <v>0</v>
      </c>
      <c r="F726" s="209">
        <v>0</v>
      </c>
      <c r="G726" s="209">
        <v>0</v>
      </c>
      <c r="H726" s="209">
        <v>0</v>
      </c>
      <c r="I726" s="209">
        <v>228870.65</v>
      </c>
      <c r="J726" s="209">
        <v>305788.45</v>
      </c>
      <c r="K726" s="209">
        <v>307689.49</v>
      </c>
      <c r="L726" s="209">
        <v>297141.69</v>
      </c>
      <c r="M726" s="209">
        <v>309866.69</v>
      </c>
      <c r="N726" s="209">
        <v>309866.69</v>
      </c>
      <c r="O726" s="209">
        <v>308997.69</v>
      </c>
      <c r="P726" s="209">
        <v>308128.69</v>
      </c>
      <c r="Q726" s="209">
        <v>307259.69</v>
      </c>
      <c r="R726" s="209">
        <v>306390.69</v>
      </c>
      <c r="S726" s="209">
        <v>305521.69</v>
      </c>
      <c r="T726" s="209">
        <v>304652.69</v>
      </c>
      <c r="U726" s="209">
        <v>303783.69</v>
      </c>
      <c r="V726" s="209">
        <v>302914.69</v>
      </c>
      <c r="W726" s="209">
        <v>302045.69</v>
      </c>
      <c r="X726" s="209">
        <v>301176.69</v>
      </c>
      <c r="Y726" s="209">
        <v>300307.69</v>
      </c>
      <c r="Z726" s="209">
        <v>299438.69</v>
      </c>
      <c r="AA726" s="178">
        <f t="shared" si="22"/>
        <v>299438.69</v>
      </c>
    </row>
    <row r="727" spans="1:27" ht="15.75" thickBot="1" x14ac:dyDescent="0.3">
      <c r="A727" s="228" t="str">
        <f t="shared" si="23"/>
        <v>181114</v>
      </c>
      <c r="B727" s="240" t="s">
        <v>3628</v>
      </c>
      <c r="C727" s="188" t="s">
        <v>3629</v>
      </c>
      <c r="D727" s="210" t="s">
        <v>5</v>
      </c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>
        <v>0</v>
      </c>
      <c r="S727" s="208">
        <v>0</v>
      </c>
      <c r="T727" s="208">
        <v>1045911.53</v>
      </c>
      <c r="U727" s="208">
        <v>1086371.69</v>
      </c>
      <c r="V727" s="208">
        <v>1083706.71</v>
      </c>
      <c r="W727" s="208">
        <v>1080435.17</v>
      </c>
      <c r="X727" s="208">
        <v>1077404.17</v>
      </c>
      <c r="Y727" s="208">
        <v>1074952.82</v>
      </c>
      <c r="Z727" s="208">
        <v>1071721.58</v>
      </c>
      <c r="AA727" s="178">
        <f t="shared" si="22"/>
        <v>1071721.58</v>
      </c>
    </row>
    <row r="728" spans="1:27" ht="15.75" thickBot="1" x14ac:dyDescent="0.3">
      <c r="A728" s="228" t="str">
        <f t="shared" si="23"/>
        <v>181115</v>
      </c>
      <c r="B728" s="240" t="s">
        <v>3630</v>
      </c>
      <c r="C728" s="188" t="s">
        <v>3631</v>
      </c>
      <c r="D728" s="210" t="s">
        <v>5</v>
      </c>
      <c r="E728" s="209"/>
      <c r="F728" s="209"/>
      <c r="G728" s="209"/>
      <c r="H728" s="209"/>
      <c r="I728" s="209"/>
      <c r="J728" s="209"/>
      <c r="K728" s="209"/>
      <c r="L728" s="209"/>
      <c r="M728" s="209"/>
      <c r="N728" s="209"/>
      <c r="O728" s="209"/>
      <c r="P728" s="209"/>
      <c r="Q728" s="209"/>
      <c r="R728" s="209">
        <v>0</v>
      </c>
      <c r="S728" s="209">
        <v>0</v>
      </c>
      <c r="T728" s="209">
        <v>542780.43999999994</v>
      </c>
      <c r="U728" s="209">
        <v>561402.99</v>
      </c>
      <c r="V728" s="209">
        <v>556630.18000000005</v>
      </c>
      <c r="W728" s="209">
        <v>551892.18000000005</v>
      </c>
      <c r="X728" s="209">
        <v>547154.18000000005</v>
      </c>
      <c r="Y728" s="209">
        <v>542416.18000000005</v>
      </c>
      <c r="Z728" s="209">
        <v>537887.63</v>
      </c>
      <c r="AA728" s="178">
        <f t="shared" si="22"/>
        <v>537887.63</v>
      </c>
    </row>
    <row r="729" spans="1:27" ht="15.75" thickBot="1" x14ac:dyDescent="0.3">
      <c r="A729" s="228" t="str">
        <f t="shared" si="23"/>
        <v>181996</v>
      </c>
      <c r="B729" s="240" t="s">
        <v>1039</v>
      </c>
      <c r="C729" s="188" t="s">
        <v>2311</v>
      </c>
      <c r="D729" s="210" t="s">
        <v>5</v>
      </c>
      <c r="E729" s="208">
        <v>19475.48</v>
      </c>
      <c r="F729" s="208">
        <v>19475.48</v>
      </c>
      <c r="G729" s="208">
        <v>19475.48</v>
      </c>
      <c r="H729" s="208">
        <v>19475.48</v>
      </c>
      <c r="I729" s="208">
        <v>19475.48</v>
      </c>
      <c r="J729" s="208">
        <v>19475.48</v>
      </c>
      <c r="K729" s="208">
        <v>19475.48</v>
      </c>
      <c r="L729" s="208">
        <v>19475.48</v>
      </c>
      <c r="M729" s="208">
        <v>19475.48</v>
      </c>
      <c r="N729" s="208">
        <v>19475.48</v>
      </c>
      <c r="O729" s="208">
        <v>19475.48</v>
      </c>
      <c r="P729" s="208">
        <v>19475.48</v>
      </c>
      <c r="Q729" s="208">
        <v>19475.48</v>
      </c>
      <c r="R729" s="208">
        <v>19475.48</v>
      </c>
      <c r="S729" s="208">
        <v>19475.48</v>
      </c>
      <c r="T729" s="208">
        <v>9560.69</v>
      </c>
      <c r="U729" s="208">
        <v>9560.69</v>
      </c>
      <c r="V729" s="208">
        <v>9560.69</v>
      </c>
      <c r="W729" s="208">
        <v>9560.69</v>
      </c>
      <c r="X729" s="208">
        <v>9560.69</v>
      </c>
      <c r="Y729" s="208">
        <v>9560.69</v>
      </c>
      <c r="Z729" s="208">
        <v>9560.69</v>
      </c>
      <c r="AA729" s="178">
        <f t="shared" si="22"/>
        <v>9560.69</v>
      </c>
    </row>
    <row r="730" spans="1:27" ht="15.75" thickBot="1" x14ac:dyDescent="0.3">
      <c r="A730" s="228" t="str">
        <f t="shared" si="23"/>
        <v>181997</v>
      </c>
      <c r="B730" s="240" t="s">
        <v>1041</v>
      </c>
      <c r="C730" s="188" t="s">
        <v>2312</v>
      </c>
      <c r="D730" s="210" t="s">
        <v>5</v>
      </c>
      <c r="E730" s="209">
        <v>1173.4100000000001</v>
      </c>
      <c r="F730" s="209">
        <v>1173.4100000000001</v>
      </c>
      <c r="G730" s="209">
        <v>1173.4100000000001</v>
      </c>
      <c r="H730" s="209">
        <v>1173.4100000000001</v>
      </c>
      <c r="I730" s="209">
        <v>1173.4100000000001</v>
      </c>
      <c r="J730" s="209">
        <v>1173.4100000000001</v>
      </c>
      <c r="K730" s="209">
        <v>1173.4100000000001</v>
      </c>
      <c r="L730" s="209">
        <v>1173.4100000000001</v>
      </c>
      <c r="M730" s="209">
        <v>1173.4100000000001</v>
      </c>
      <c r="N730" s="209">
        <v>1173.4100000000001</v>
      </c>
      <c r="O730" s="209">
        <v>1173.4100000000001</v>
      </c>
      <c r="P730" s="209">
        <v>1173.4100000000001</v>
      </c>
      <c r="Q730" s="209">
        <v>1173.4100000000001</v>
      </c>
      <c r="R730" s="209">
        <v>1173.4100000000001</v>
      </c>
      <c r="S730" s="209">
        <v>1173.4100000000001</v>
      </c>
      <c r="T730" s="209">
        <v>667.95</v>
      </c>
      <c r="U730" s="209">
        <v>667.95</v>
      </c>
      <c r="V730" s="209">
        <v>667.95</v>
      </c>
      <c r="W730" s="209">
        <v>667.95</v>
      </c>
      <c r="X730" s="209">
        <v>667.95</v>
      </c>
      <c r="Y730" s="209">
        <v>667.95</v>
      </c>
      <c r="Z730" s="209">
        <v>667.95</v>
      </c>
      <c r="AA730" s="178">
        <f t="shared" si="22"/>
        <v>667.95</v>
      </c>
    </row>
    <row r="731" spans="1:27" ht="15.75" thickBot="1" x14ac:dyDescent="0.3">
      <c r="A731" s="228" t="str">
        <f t="shared" si="23"/>
        <v>181998</v>
      </c>
      <c r="B731" s="240" t="s">
        <v>1043</v>
      </c>
      <c r="C731" s="188" t="s">
        <v>2313</v>
      </c>
      <c r="D731" s="210" t="s">
        <v>5</v>
      </c>
      <c r="E731" s="208">
        <v>0</v>
      </c>
      <c r="F731" s="208">
        <v>0</v>
      </c>
      <c r="G731" s="208">
        <v>0</v>
      </c>
      <c r="H731" s="208">
        <v>0</v>
      </c>
      <c r="I731" s="208">
        <v>0</v>
      </c>
      <c r="J731" s="208">
        <v>0</v>
      </c>
      <c r="K731" s="208">
        <v>0</v>
      </c>
      <c r="L731" s="208">
        <v>0</v>
      </c>
      <c r="M731" s="208">
        <v>0</v>
      </c>
      <c r="N731" s="208">
        <v>0</v>
      </c>
      <c r="O731" s="208">
        <v>0</v>
      </c>
      <c r="P731" s="208">
        <v>0</v>
      </c>
      <c r="Q731" s="208">
        <v>0</v>
      </c>
      <c r="R731" s="208">
        <v>0</v>
      </c>
      <c r="S731" s="208">
        <v>0</v>
      </c>
      <c r="T731" s="208">
        <v>0</v>
      </c>
      <c r="U731" s="208">
        <v>0</v>
      </c>
      <c r="V731" s="208">
        <v>0</v>
      </c>
      <c r="W731" s="208">
        <v>0</v>
      </c>
      <c r="X731" s="208">
        <v>0</v>
      </c>
      <c r="Y731" s="208">
        <v>0</v>
      </c>
      <c r="Z731" s="208">
        <v>0</v>
      </c>
      <c r="AA731" s="178">
        <f t="shared" si="22"/>
        <v>0</v>
      </c>
    </row>
    <row r="732" spans="1:27" ht="15.75" thickBot="1" x14ac:dyDescent="0.3">
      <c r="A732" s="228" t="str">
        <f t="shared" si="23"/>
        <v>181999</v>
      </c>
      <c r="B732" s="240" t="s">
        <v>1045</v>
      </c>
      <c r="C732" s="188" t="s">
        <v>2314</v>
      </c>
      <c r="D732" s="210" t="s">
        <v>5</v>
      </c>
      <c r="E732" s="209">
        <v>82346.66</v>
      </c>
      <c r="F732" s="209">
        <v>90490.9</v>
      </c>
      <c r="G732" s="209">
        <v>96964.66</v>
      </c>
      <c r="H732" s="209">
        <v>128839.02</v>
      </c>
      <c r="I732" s="209">
        <v>186075.41</v>
      </c>
      <c r="J732" s="209">
        <v>139349.51999999999</v>
      </c>
      <c r="K732" s="209">
        <v>153416.01999999999</v>
      </c>
      <c r="L732" s="209">
        <v>165758.99</v>
      </c>
      <c r="M732" s="209">
        <v>195355.92</v>
      </c>
      <c r="N732" s="209">
        <v>195355.92</v>
      </c>
      <c r="O732" s="209">
        <v>202409.73</v>
      </c>
      <c r="P732" s="209">
        <v>220676.73</v>
      </c>
      <c r="Q732" s="209">
        <v>232329.16</v>
      </c>
      <c r="R732" s="209">
        <v>236236.81</v>
      </c>
      <c r="S732" s="209">
        <v>245950.71</v>
      </c>
      <c r="T732" s="209">
        <v>171061.93</v>
      </c>
      <c r="U732" s="209">
        <v>140163.43</v>
      </c>
      <c r="V732" s="209">
        <v>156927.35</v>
      </c>
      <c r="W732" s="209">
        <v>172684.35</v>
      </c>
      <c r="X732" s="209">
        <v>192178.35</v>
      </c>
      <c r="Y732" s="209">
        <v>199411.35</v>
      </c>
      <c r="Z732" s="209">
        <v>203426.35</v>
      </c>
      <c r="AA732" s="178">
        <f t="shared" si="22"/>
        <v>203426.35</v>
      </c>
    </row>
    <row r="733" spans="1:27" ht="15.75" thickBot="1" x14ac:dyDescent="0.3">
      <c r="A733" s="228" t="str">
        <f t="shared" si="23"/>
        <v>221001</v>
      </c>
      <c r="B733" s="240" t="s">
        <v>1047</v>
      </c>
      <c r="C733" s="188" t="s">
        <v>2315</v>
      </c>
      <c r="D733" s="210" t="s">
        <v>5</v>
      </c>
      <c r="E733" s="208">
        <v>75000000</v>
      </c>
      <c r="F733" s="208">
        <v>75000000</v>
      </c>
      <c r="G733" s="208">
        <v>75000000</v>
      </c>
      <c r="H733" s="208">
        <v>75000000</v>
      </c>
      <c r="I733" s="208">
        <v>75000000</v>
      </c>
      <c r="J733" s="208">
        <v>85000000</v>
      </c>
      <c r="K733" s="208">
        <v>85000000</v>
      </c>
      <c r="L733" s="208">
        <v>85000000</v>
      </c>
      <c r="M733" s="208">
        <v>30000000</v>
      </c>
      <c r="N733" s="208">
        <v>30000000</v>
      </c>
      <c r="O733" s="208">
        <v>30000000</v>
      </c>
      <c r="P733" s="208">
        <v>105000000</v>
      </c>
      <c r="Q733" s="208">
        <v>105000000</v>
      </c>
      <c r="R733" s="208">
        <v>105000000</v>
      </c>
      <c r="S733" s="208">
        <v>105000000</v>
      </c>
      <c r="T733" s="208">
        <v>105000000</v>
      </c>
      <c r="U733" s="208">
        <v>105000000</v>
      </c>
      <c r="V733" s="208">
        <v>105000000</v>
      </c>
      <c r="W733" s="208">
        <v>95000000</v>
      </c>
      <c r="X733" s="208">
        <v>95000000</v>
      </c>
      <c r="Y733" s="208">
        <v>95000000</v>
      </c>
      <c r="Z733" s="208">
        <v>75000000</v>
      </c>
      <c r="AA733" s="178">
        <f t="shared" si="22"/>
        <v>75000000</v>
      </c>
    </row>
    <row r="734" spans="1:27" ht="15.75" thickBot="1" x14ac:dyDescent="0.3">
      <c r="A734" s="228" t="str">
        <f t="shared" si="23"/>
        <v>221026</v>
      </c>
      <c r="B734" s="240" t="s">
        <v>1049</v>
      </c>
      <c r="C734" s="188" t="s">
        <v>2316</v>
      </c>
      <c r="D734" s="210" t="s">
        <v>5</v>
      </c>
      <c r="E734" s="209">
        <v>-10000000</v>
      </c>
      <c r="F734" s="209">
        <v>-10000000</v>
      </c>
      <c r="G734" s="209">
        <v>-10000000</v>
      </c>
      <c r="H734" s="209">
        <v>-10000000</v>
      </c>
      <c r="I734" s="209">
        <v>-10000000</v>
      </c>
      <c r="J734" s="209">
        <v>-10000000</v>
      </c>
      <c r="K734" s="209">
        <v>-10000000</v>
      </c>
      <c r="L734" s="209">
        <v>-10000000</v>
      </c>
      <c r="M734" s="209">
        <v>-10000000</v>
      </c>
      <c r="N734" s="209">
        <v>-10000000</v>
      </c>
      <c r="O734" s="209">
        <v>-10000000</v>
      </c>
      <c r="P734" s="209">
        <v>-10000000</v>
      </c>
      <c r="Q734" s="209">
        <v>-10000000</v>
      </c>
      <c r="R734" s="209">
        <v>-10000000</v>
      </c>
      <c r="S734" s="209">
        <v>-10000000</v>
      </c>
      <c r="T734" s="209">
        <v>-10000000</v>
      </c>
      <c r="U734" s="209">
        <v>-10000000</v>
      </c>
      <c r="V734" s="209">
        <v>-10000000</v>
      </c>
      <c r="W734" s="209">
        <v>-10000000</v>
      </c>
      <c r="X734" s="209">
        <v>-10000000</v>
      </c>
      <c r="Y734" s="209">
        <v>-10000000</v>
      </c>
      <c r="Z734" s="209">
        <v>-10000000</v>
      </c>
      <c r="AA734" s="178">
        <f t="shared" si="22"/>
        <v>-10000000</v>
      </c>
    </row>
    <row r="735" spans="1:27" ht="15.75" thickBot="1" x14ac:dyDescent="0.3">
      <c r="A735" s="228" t="str">
        <f t="shared" si="23"/>
        <v>221072</v>
      </c>
      <c r="B735" s="240" t="s">
        <v>1051</v>
      </c>
      <c r="C735" s="188" t="s">
        <v>2317</v>
      </c>
      <c r="D735" s="210" t="s">
        <v>5</v>
      </c>
      <c r="E735" s="208">
        <v>0</v>
      </c>
      <c r="F735" s="208">
        <v>0</v>
      </c>
      <c r="G735" s="208">
        <v>0</v>
      </c>
      <c r="H735" s="208">
        <v>0</v>
      </c>
      <c r="I735" s="208">
        <v>0</v>
      </c>
      <c r="J735" s="208">
        <v>0</v>
      </c>
      <c r="K735" s="208">
        <v>0</v>
      </c>
      <c r="L735" s="208">
        <v>0</v>
      </c>
      <c r="M735" s="208">
        <v>0</v>
      </c>
      <c r="N735" s="208">
        <v>0</v>
      </c>
      <c r="O735" s="208">
        <v>0</v>
      </c>
      <c r="P735" s="208">
        <v>0</v>
      </c>
      <c r="Q735" s="208">
        <v>0</v>
      </c>
      <c r="R735" s="208">
        <v>0</v>
      </c>
      <c r="S735" s="208">
        <v>0</v>
      </c>
      <c r="T735" s="208">
        <v>0</v>
      </c>
      <c r="U735" s="208">
        <v>0</v>
      </c>
      <c r="V735" s="208">
        <v>0</v>
      </c>
      <c r="W735" s="208">
        <v>0</v>
      </c>
      <c r="X735" s="208">
        <v>0</v>
      </c>
      <c r="Y735" s="208">
        <v>0</v>
      </c>
      <c r="Z735" s="208">
        <v>0</v>
      </c>
      <c r="AA735" s="178">
        <f t="shared" si="22"/>
        <v>0</v>
      </c>
    </row>
    <row r="736" spans="1:27" ht="15.75" thickBot="1" x14ac:dyDescent="0.3">
      <c r="A736" s="228" t="str">
        <f t="shared" si="23"/>
        <v>221073</v>
      </c>
      <c r="B736" s="240" t="s">
        <v>1053</v>
      </c>
      <c r="C736" s="188" t="s">
        <v>2318</v>
      </c>
      <c r="D736" s="210" t="s">
        <v>5</v>
      </c>
      <c r="E736" s="209">
        <v>-10000000</v>
      </c>
      <c r="F736" s="209">
        <v>-10000000</v>
      </c>
      <c r="G736" s="209">
        <v>-10000000</v>
      </c>
      <c r="H736" s="209">
        <v>-10000000</v>
      </c>
      <c r="I736" s="209">
        <v>-10000000</v>
      </c>
      <c r="J736" s="209">
        <v>-10000000</v>
      </c>
      <c r="K736" s="209">
        <v>-10000000</v>
      </c>
      <c r="L736" s="209">
        <v>-10000000</v>
      </c>
      <c r="M736" s="209">
        <v>-10000000</v>
      </c>
      <c r="N736" s="209">
        <v>-10000000</v>
      </c>
      <c r="O736" s="209">
        <v>-10000000</v>
      </c>
      <c r="P736" s="209">
        <v>-10000000</v>
      </c>
      <c r="Q736" s="209">
        <v>-10000000</v>
      </c>
      <c r="R736" s="209">
        <v>-10000000</v>
      </c>
      <c r="S736" s="209">
        <v>-10000000</v>
      </c>
      <c r="T736" s="209">
        <v>-10000000</v>
      </c>
      <c r="U736" s="209">
        <v>-10000000</v>
      </c>
      <c r="V736" s="209">
        <v>-10000000</v>
      </c>
      <c r="W736" s="209">
        <v>0</v>
      </c>
      <c r="X736" s="209">
        <v>0</v>
      </c>
      <c r="Y736" s="209">
        <v>0</v>
      </c>
      <c r="Z736" s="209">
        <v>0</v>
      </c>
      <c r="AA736" s="178">
        <f t="shared" si="22"/>
        <v>0</v>
      </c>
    </row>
    <row r="737" spans="1:27" ht="15.75" thickBot="1" x14ac:dyDescent="0.3">
      <c r="A737" s="228" t="str">
        <f t="shared" si="23"/>
        <v>221074</v>
      </c>
      <c r="B737" s="240" t="s">
        <v>1055</v>
      </c>
      <c r="C737" s="188" t="s">
        <v>2319</v>
      </c>
      <c r="D737" s="210" t="s">
        <v>5</v>
      </c>
      <c r="E737" s="208">
        <v>-10000000</v>
      </c>
      <c r="F737" s="208">
        <v>-10000000</v>
      </c>
      <c r="G737" s="208">
        <v>-10000000</v>
      </c>
      <c r="H737" s="208">
        <v>-10000000</v>
      </c>
      <c r="I737" s="208">
        <v>-10000000</v>
      </c>
      <c r="J737" s="208">
        <v>-10000000</v>
      </c>
      <c r="K737" s="208">
        <v>-10000000</v>
      </c>
      <c r="L737" s="208">
        <v>-10000000</v>
      </c>
      <c r="M737" s="208">
        <v>-10000000</v>
      </c>
      <c r="N737" s="208">
        <v>-10000000</v>
      </c>
      <c r="O737" s="208">
        <v>-10000000</v>
      </c>
      <c r="P737" s="208">
        <v>-10000000</v>
      </c>
      <c r="Q737" s="208">
        <v>-10000000</v>
      </c>
      <c r="R737" s="208">
        <v>-10000000</v>
      </c>
      <c r="S737" s="208">
        <v>-10000000</v>
      </c>
      <c r="T737" s="208">
        <v>-10000000</v>
      </c>
      <c r="U737" s="208">
        <v>-10000000</v>
      </c>
      <c r="V737" s="208">
        <v>-10000000</v>
      </c>
      <c r="W737" s="208">
        <v>-10000000</v>
      </c>
      <c r="X737" s="208">
        <v>-10000000</v>
      </c>
      <c r="Y737" s="208">
        <v>-10000000</v>
      </c>
      <c r="Z737" s="208">
        <v>-10000000</v>
      </c>
      <c r="AA737" s="178">
        <f t="shared" si="22"/>
        <v>-10000000</v>
      </c>
    </row>
    <row r="738" spans="1:27" ht="15.75" thickBot="1" x14ac:dyDescent="0.3">
      <c r="A738" s="228" t="str">
        <f t="shared" si="23"/>
        <v>221075</v>
      </c>
      <c r="B738" s="240" t="s">
        <v>1057</v>
      </c>
      <c r="C738" s="188" t="s">
        <v>2320</v>
      </c>
      <c r="D738" s="210" t="s">
        <v>5</v>
      </c>
      <c r="E738" s="209">
        <v>-20000000</v>
      </c>
      <c r="F738" s="209">
        <v>-20000000</v>
      </c>
      <c r="G738" s="209">
        <v>-20000000</v>
      </c>
      <c r="H738" s="209">
        <v>-20000000</v>
      </c>
      <c r="I738" s="209">
        <v>-20000000</v>
      </c>
      <c r="J738" s="209">
        <v>-20000000</v>
      </c>
      <c r="K738" s="209">
        <v>-20000000</v>
      </c>
      <c r="L738" s="209">
        <v>-20000000</v>
      </c>
      <c r="M738" s="209">
        <v>-20000000</v>
      </c>
      <c r="N738" s="209">
        <v>-20000000</v>
      </c>
      <c r="O738" s="209">
        <v>-20000000</v>
      </c>
      <c r="P738" s="209">
        <v>-20000000</v>
      </c>
      <c r="Q738" s="209">
        <v>-20000000</v>
      </c>
      <c r="R738" s="209">
        <v>-20000000</v>
      </c>
      <c r="S738" s="209">
        <v>-20000000</v>
      </c>
      <c r="T738" s="209">
        <v>-20000000</v>
      </c>
      <c r="U738" s="209">
        <v>-20000000</v>
      </c>
      <c r="V738" s="209">
        <v>-20000000</v>
      </c>
      <c r="W738" s="209">
        <v>-20000000</v>
      </c>
      <c r="X738" s="209">
        <v>-20000000</v>
      </c>
      <c r="Y738" s="209">
        <v>-20000000</v>
      </c>
      <c r="Z738" s="209">
        <v>-20000000</v>
      </c>
      <c r="AA738" s="178">
        <f t="shared" si="22"/>
        <v>-20000000</v>
      </c>
    </row>
    <row r="739" spans="1:27" ht="15.75" thickBot="1" x14ac:dyDescent="0.3">
      <c r="A739" s="228" t="str">
        <f t="shared" si="23"/>
        <v>221076</v>
      </c>
      <c r="B739" s="240" t="s">
        <v>1059</v>
      </c>
      <c r="C739" s="188" t="s">
        <v>2321</v>
      </c>
      <c r="D739" s="210" t="s">
        <v>5</v>
      </c>
      <c r="E739" s="208">
        <v>-20000000</v>
      </c>
      <c r="F739" s="208">
        <v>-20000000</v>
      </c>
      <c r="G739" s="208">
        <v>-20000000</v>
      </c>
      <c r="H739" s="208">
        <v>-20000000</v>
      </c>
      <c r="I739" s="208">
        <v>-20000000</v>
      </c>
      <c r="J739" s="208">
        <v>-20000000</v>
      </c>
      <c r="K739" s="208">
        <v>-20000000</v>
      </c>
      <c r="L739" s="208">
        <v>-20000000</v>
      </c>
      <c r="M739" s="208">
        <v>-20000000</v>
      </c>
      <c r="N739" s="208">
        <v>-20000000</v>
      </c>
      <c r="O739" s="208">
        <v>-20000000</v>
      </c>
      <c r="P739" s="208">
        <v>-20000000</v>
      </c>
      <c r="Q739" s="208">
        <v>-20000000</v>
      </c>
      <c r="R739" s="208">
        <v>-20000000</v>
      </c>
      <c r="S739" s="208">
        <v>-20000000</v>
      </c>
      <c r="T739" s="208">
        <v>-20000000</v>
      </c>
      <c r="U739" s="208">
        <v>-20000000</v>
      </c>
      <c r="V739" s="208">
        <v>-20000000</v>
      </c>
      <c r="W739" s="208">
        <v>-20000000</v>
      </c>
      <c r="X739" s="208">
        <v>-20000000</v>
      </c>
      <c r="Y739" s="208">
        <v>-20000000</v>
      </c>
      <c r="Z739" s="208">
        <v>-20000000</v>
      </c>
      <c r="AA739" s="178">
        <f t="shared" si="22"/>
        <v>-20000000</v>
      </c>
    </row>
    <row r="740" spans="1:27" ht="15.75" thickBot="1" x14ac:dyDescent="0.3">
      <c r="A740" s="228" t="str">
        <f t="shared" si="23"/>
        <v>221079</v>
      </c>
      <c r="B740" s="240" t="s">
        <v>1061</v>
      </c>
      <c r="C740" s="188" t="s">
        <v>2322</v>
      </c>
      <c r="D740" s="210" t="s">
        <v>5</v>
      </c>
      <c r="E740" s="209">
        <v>-19700000</v>
      </c>
      <c r="F740" s="209">
        <v>-19700000</v>
      </c>
      <c r="G740" s="209">
        <v>-19700000</v>
      </c>
      <c r="H740" s="209">
        <v>-19700000</v>
      </c>
      <c r="I740" s="209">
        <v>-19700000</v>
      </c>
      <c r="J740" s="209">
        <v>-19700000</v>
      </c>
      <c r="K740" s="209">
        <v>-19700000</v>
      </c>
      <c r="L740" s="209">
        <v>-19700000</v>
      </c>
      <c r="M740" s="209">
        <v>-19700000</v>
      </c>
      <c r="N740" s="209">
        <v>-19700000</v>
      </c>
      <c r="O740" s="209">
        <v>-19700000</v>
      </c>
      <c r="P740" s="209">
        <v>-19700000</v>
      </c>
      <c r="Q740" s="209">
        <v>-19700000</v>
      </c>
      <c r="R740" s="209">
        <v>-19700000</v>
      </c>
      <c r="S740" s="209">
        <v>-19700000</v>
      </c>
      <c r="T740" s="209">
        <v>-19700000</v>
      </c>
      <c r="U740" s="209">
        <v>-19700000</v>
      </c>
      <c r="V740" s="209">
        <v>-19700000</v>
      </c>
      <c r="W740" s="209">
        <v>-19700000</v>
      </c>
      <c r="X740" s="209">
        <v>-19700000</v>
      </c>
      <c r="Y740" s="209">
        <v>-19700000</v>
      </c>
      <c r="Z740" s="209">
        <v>-19700000</v>
      </c>
      <c r="AA740" s="178">
        <f t="shared" si="22"/>
        <v>-19700000</v>
      </c>
    </row>
    <row r="741" spans="1:27" ht="15.75" thickBot="1" x14ac:dyDescent="0.3">
      <c r="A741" s="228" t="str">
        <f t="shared" si="23"/>
        <v>221080</v>
      </c>
      <c r="B741" s="240" t="s">
        <v>1063</v>
      </c>
      <c r="C741" s="188" t="s">
        <v>2323</v>
      </c>
      <c r="D741" s="210" t="s">
        <v>5</v>
      </c>
      <c r="E741" s="209">
        <v>0</v>
      </c>
      <c r="F741" s="209">
        <v>0</v>
      </c>
      <c r="G741" s="209">
        <v>0</v>
      </c>
      <c r="H741" s="209">
        <v>0</v>
      </c>
      <c r="I741" s="209">
        <v>0</v>
      </c>
      <c r="J741" s="209">
        <v>0</v>
      </c>
      <c r="K741" s="209">
        <v>0</v>
      </c>
      <c r="L741" s="209">
        <v>0</v>
      </c>
      <c r="M741" s="209">
        <v>0</v>
      </c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  <c r="AA741" s="178">
        <f t="shared" si="22"/>
        <v>0</v>
      </c>
    </row>
    <row r="742" spans="1:27" ht="15.75" thickBot="1" x14ac:dyDescent="0.3">
      <c r="A742" s="228" t="str">
        <f t="shared" si="23"/>
        <v>221081</v>
      </c>
      <c r="B742" s="240" t="s">
        <v>1065</v>
      </c>
      <c r="C742" s="188" t="s">
        <v>2324</v>
      </c>
      <c r="D742" s="210" t="s">
        <v>5</v>
      </c>
      <c r="E742" s="208">
        <v>-10000000</v>
      </c>
      <c r="F742" s="208">
        <v>-10000000</v>
      </c>
      <c r="G742" s="208">
        <v>-10000000</v>
      </c>
      <c r="H742" s="208">
        <v>-10000000</v>
      </c>
      <c r="I742" s="208">
        <v>-10000000</v>
      </c>
      <c r="J742" s="208">
        <v>-10000000</v>
      </c>
      <c r="K742" s="208">
        <v>-10000000</v>
      </c>
      <c r="L742" s="208">
        <v>-10000000</v>
      </c>
      <c r="M742" s="208">
        <v>-10000000</v>
      </c>
      <c r="N742" s="208">
        <v>-10000000</v>
      </c>
      <c r="O742" s="208">
        <v>-10000000</v>
      </c>
      <c r="P742" s="208">
        <v>-10000000</v>
      </c>
      <c r="Q742" s="208">
        <v>-10000000</v>
      </c>
      <c r="R742" s="208">
        <v>-10000000</v>
      </c>
      <c r="S742" s="208">
        <v>-10000000</v>
      </c>
      <c r="T742" s="208">
        <v>-10000000</v>
      </c>
      <c r="U742" s="208">
        <v>-10000000</v>
      </c>
      <c r="V742" s="208">
        <v>-10000000</v>
      </c>
      <c r="W742" s="208">
        <v>-10000000</v>
      </c>
      <c r="X742" s="208">
        <v>-10000000</v>
      </c>
      <c r="Y742" s="208">
        <v>-10000000</v>
      </c>
      <c r="Z742" s="208">
        <v>-10000000</v>
      </c>
      <c r="AA742" s="178">
        <f t="shared" si="22"/>
        <v>-10000000</v>
      </c>
    </row>
    <row r="743" spans="1:27" ht="15.75" thickBot="1" x14ac:dyDescent="0.3">
      <c r="A743" s="228" t="str">
        <f t="shared" si="23"/>
        <v>221085</v>
      </c>
      <c r="B743" s="240" t="s">
        <v>1067</v>
      </c>
      <c r="C743" s="188" t="s">
        <v>2325</v>
      </c>
      <c r="D743" s="210" t="s">
        <v>5</v>
      </c>
      <c r="E743" s="209">
        <v>-20000000</v>
      </c>
      <c r="F743" s="209">
        <v>-20000000</v>
      </c>
      <c r="G743" s="209">
        <v>-20000000</v>
      </c>
      <c r="H743" s="209">
        <v>-20000000</v>
      </c>
      <c r="I743" s="209">
        <v>-20000000</v>
      </c>
      <c r="J743" s="209">
        <v>-20000000</v>
      </c>
      <c r="K743" s="209">
        <v>-20000000</v>
      </c>
      <c r="L743" s="209">
        <v>-20000000</v>
      </c>
      <c r="M743" s="209">
        <v>-20000000</v>
      </c>
      <c r="N743" s="209">
        <v>-20000000</v>
      </c>
      <c r="O743" s="209">
        <v>-20000000</v>
      </c>
      <c r="P743" s="209">
        <v>-20000000</v>
      </c>
      <c r="Q743" s="209">
        <v>-20000000</v>
      </c>
      <c r="R743" s="209">
        <v>-20000000</v>
      </c>
      <c r="S743" s="209">
        <v>-20000000</v>
      </c>
      <c r="T743" s="209">
        <v>-20000000</v>
      </c>
      <c r="U743" s="209">
        <v>-20000000</v>
      </c>
      <c r="V743" s="209">
        <v>-20000000</v>
      </c>
      <c r="W743" s="209">
        <v>-20000000</v>
      </c>
      <c r="X743" s="209">
        <v>-20000000</v>
      </c>
      <c r="Y743" s="209">
        <v>-20000000</v>
      </c>
      <c r="Z743" s="209">
        <v>0</v>
      </c>
      <c r="AA743" s="178">
        <f t="shared" si="22"/>
        <v>0</v>
      </c>
    </row>
    <row r="744" spans="1:27" ht="15.75" thickBot="1" x14ac:dyDescent="0.3">
      <c r="A744" s="228" t="str">
        <f t="shared" si="23"/>
        <v>221086</v>
      </c>
      <c r="B744" s="240" t="s">
        <v>1069</v>
      </c>
      <c r="C744" s="188" t="s">
        <v>2326</v>
      </c>
      <c r="D744" s="210" t="s">
        <v>5</v>
      </c>
      <c r="E744" s="208">
        <v>-20000000</v>
      </c>
      <c r="F744" s="208">
        <v>-20000000</v>
      </c>
      <c r="G744" s="208">
        <v>-20000000</v>
      </c>
      <c r="H744" s="208">
        <v>-20000000</v>
      </c>
      <c r="I744" s="208">
        <v>-20000000</v>
      </c>
      <c r="J744" s="208">
        <v>-20000000</v>
      </c>
      <c r="K744" s="208">
        <v>-20000000</v>
      </c>
      <c r="L744" s="208">
        <v>-20000000</v>
      </c>
      <c r="M744" s="208">
        <v>-20000000</v>
      </c>
      <c r="N744" s="208">
        <v>-20000000</v>
      </c>
      <c r="O744" s="208">
        <v>-20000000</v>
      </c>
      <c r="P744" s="208">
        <v>-20000000</v>
      </c>
      <c r="Q744" s="208">
        <v>-20000000</v>
      </c>
      <c r="R744" s="208">
        <v>-20000000</v>
      </c>
      <c r="S744" s="208">
        <v>-20000000</v>
      </c>
      <c r="T744" s="208">
        <v>-20000000</v>
      </c>
      <c r="U744" s="208">
        <v>-20000000</v>
      </c>
      <c r="V744" s="208">
        <v>-20000000</v>
      </c>
      <c r="W744" s="208">
        <v>-20000000</v>
      </c>
      <c r="X744" s="208">
        <v>-20000000</v>
      </c>
      <c r="Y744" s="208">
        <v>-20000000</v>
      </c>
      <c r="Z744" s="208">
        <v>-20000000</v>
      </c>
      <c r="AA744" s="178">
        <f t="shared" si="22"/>
        <v>-20000000</v>
      </c>
    </row>
    <row r="745" spans="1:27" ht="15.75" thickBot="1" x14ac:dyDescent="0.3">
      <c r="A745" s="228" t="str">
        <f t="shared" si="23"/>
        <v>221087</v>
      </c>
      <c r="B745" s="240" t="s">
        <v>1071</v>
      </c>
      <c r="C745" s="188" t="s">
        <v>2327</v>
      </c>
      <c r="D745" s="210" t="s">
        <v>5</v>
      </c>
      <c r="E745" s="209">
        <v>-10000000</v>
      </c>
      <c r="F745" s="209">
        <v>-10000000</v>
      </c>
      <c r="G745" s="209">
        <v>-10000000</v>
      </c>
      <c r="H745" s="209">
        <v>-10000000</v>
      </c>
      <c r="I745" s="209">
        <v>-10000000</v>
      </c>
      <c r="J745" s="209">
        <v>-10000000</v>
      </c>
      <c r="K745" s="209">
        <v>-10000000</v>
      </c>
      <c r="L745" s="209">
        <v>-10000000</v>
      </c>
      <c r="M745" s="209">
        <v>-10000000</v>
      </c>
      <c r="N745" s="209">
        <v>-10000000</v>
      </c>
      <c r="O745" s="209">
        <v>-10000000</v>
      </c>
      <c r="P745" s="209">
        <v>-10000000</v>
      </c>
      <c r="Q745" s="209">
        <v>-10000000</v>
      </c>
      <c r="R745" s="209">
        <v>-10000000</v>
      </c>
      <c r="S745" s="209">
        <v>-10000000</v>
      </c>
      <c r="T745" s="209">
        <v>-10000000</v>
      </c>
      <c r="U745" s="209">
        <v>-10000000</v>
      </c>
      <c r="V745" s="209">
        <v>-10000000</v>
      </c>
      <c r="W745" s="209">
        <v>-10000000</v>
      </c>
      <c r="X745" s="209">
        <v>-10000000</v>
      </c>
      <c r="Y745" s="209">
        <v>-10000000</v>
      </c>
      <c r="Z745" s="209">
        <v>-10000000</v>
      </c>
      <c r="AA745" s="178">
        <f t="shared" si="22"/>
        <v>-10000000</v>
      </c>
    </row>
    <row r="746" spans="1:27" ht="15.75" thickBot="1" x14ac:dyDescent="0.3">
      <c r="A746" s="228" t="str">
        <f t="shared" si="23"/>
        <v>221088</v>
      </c>
      <c r="B746" s="240" t="s">
        <v>1073</v>
      </c>
      <c r="C746" s="188" t="s">
        <v>2328</v>
      </c>
      <c r="D746" s="210" t="s">
        <v>5</v>
      </c>
      <c r="E746" s="208">
        <v>-20000000</v>
      </c>
      <c r="F746" s="208">
        <v>-20000000</v>
      </c>
      <c r="G746" s="208">
        <v>-20000000</v>
      </c>
      <c r="H746" s="208">
        <v>-20000000</v>
      </c>
      <c r="I746" s="208">
        <v>-20000000</v>
      </c>
      <c r="J746" s="208">
        <v>-20000000</v>
      </c>
      <c r="K746" s="208">
        <v>-20000000</v>
      </c>
      <c r="L746" s="208">
        <v>-20000000</v>
      </c>
      <c r="M746" s="208">
        <v>-20000000</v>
      </c>
      <c r="N746" s="208">
        <v>-20000000</v>
      </c>
      <c r="O746" s="208">
        <v>-20000000</v>
      </c>
      <c r="P746" s="208">
        <v>-20000000</v>
      </c>
      <c r="Q746" s="208">
        <v>-20000000</v>
      </c>
      <c r="R746" s="208">
        <v>-20000000</v>
      </c>
      <c r="S746" s="208">
        <v>-20000000</v>
      </c>
      <c r="T746" s="208">
        <v>-20000000</v>
      </c>
      <c r="U746" s="208">
        <v>-20000000</v>
      </c>
      <c r="V746" s="208">
        <v>-20000000</v>
      </c>
      <c r="W746" s="208">
        <v>-20000000</v>
      </c>
      <c r="X746" s="208">
        <v>-20000000</v>
      </c>
      <c r="Y746" s="208">
        <v>-20000000</v>
      </c>
      <c r="Z746" s="208">
        <v>-20000000</v>
      </c>
      <c r="AA746" s="178">
        <f t="shared" si="22"/>
        <v>-20000000</v>
      </c>
    </row>
    <row r="747" spans="1:27" ht="15.75" thickBot="1" x14ac:dyDescent="0.3">
      <c r="A747" s="228" t="str">
        <f t="shared" si="23"/>
        <v>221094</v>
      </c>
      <c r="B747" s="240" t="s">
        <v>1075</v>
      </c>
      <c r="C747" s="188" t="s">
        <v>2329</v>
      </c>
      <c r="D747" s="210" t="s">
        <v>5</v>
      </c>
      <c r="E747" s="209">
        <v>-30000000</v>
      </c>
      <c r="F747" s="209">
        <v>-30000000</v>
      </c>
      <c r="G747" s="209">
        <v>-30000000</v>
      </c>
      <c r="H747" s="209">
        <v>-30000000</v>
      </c>
      <c r="I747" s="209">
        <v>-30000000</v>
      </c>
      <c r="J747" s="209">
        <v>-30000000</v>
      </c>
      <c r="K747" s="209">
        <v>-30000000</v>
      </c>
      <c r="L747" s="209">
        <v>-30000000</v>
      </c>
      <c r="M747" s="209">
        <v>-30000000</v>
      </c>
      <c r="N747" s="209">
        <v>-30000000</v>
      </c>
      <c r="O747" s="209">
        <v>-30000000</v>
      </c>
      <c r="P747" s="209">
        <v>-30000000</v>
      </c>
      <c r="Q747" s="209">
        <v>-30000000</v>
      </c>
      <c r="R747" s="209">
        <v>-30000000</v>
      </c>
      <c r="S747" s="209">
        <v>-30000000</v>
      </c>
      <c r="T747" s="209">
        <v>-30000000</v>
      </c>
      <c r="U747" s="209">
        <v>-30000000</v>
      </c>
      <c r="V747" s="209">
        <v>-30000000</v>
      </c>
      <c r="W747" s="209">
        <v>-30000000</v>
      </c>
      <c r="X747" s="209">
        <v>-30000000</v>
      </c>
      <c r="Y747" s="209">
        <v>-30000000</v>
      </c>
      <c r="Z747" s="209">
        <v>-30000000</v>
      </c>
      <c r="AA747" s="178">
        <f t="shared" si="22"/>
        <v>-30000000</v>
      </c>
    </row>
    <row r="748" spans="1:27" ht="15.75" thickBot="1" x14ac:dyDescent="0.3">
      <c r="A748" s="228" t="str">
        <f t="shared" si="23"/>
        <v>221095</v>
      </c>
      <c r="B748" s="240" t="s">
        <v>1077</v>
      </c>
      <c r="C748" s="188" t="s">
        <v>2330</v>
      </c>
      <c r="D748" s="210" t="s">
        <v>5</v>
      </c>
      <c r="E748" s="208">
        <v>-40000000</v>
      </c>
      <c r="F748" s="208">
        <v>-40000000</v>
      </c>
      <c r="G748" s="208">
        <v>-40000000</v>
      </c>
      <c r="H748" s="208">
        <v>-40000000</v>
      </c>
      <c r="I748" s="208">
        <v>-40000000</v>
      </c>
      <c r="J748" s="208">
        <v>-40000000</v>
      </c>
      <c r="K748" s="208">
        <v>-40000000</v>
      </c>
      <c r="L748" s="208">
        <v>-40000000</v>
      </c>
      <c r="M748" s="208">
        <v>-40000000</v>
      </c>
      <c r="N748" s="208">
        <v>-40000000</v>
      </c>
      <c r="O748" s="208">
        <v>-40000000</v>
      </c>
      <c r="P748" s="208">
        <v>-40000000</v>
      </c>
      <c r="Q748" s="208">
        <v>-40000000</v>
      </c>
      <c r="R748" s="208">
        <v>-40000000</v>
      </c>
      <c r="S748" s="208">
        <v>-40000000</v>
      </c>
      <c r="T748" s="208">
        <v>-40000000</v>
      </c>
      <c r="U748" s="208">
        <v>-40000000</v>
      </c>
      <c r="V748" s="208">
        <v>-40000000</v>
      </c>
      <c r="W748" s="208">
        <v>-40000000</v>
      </c>
      <c r="X748" s="208">
        <v>-40000000</v>
      </c>
      <c r="Y748" s="208">
        <v>-40000000</v>
      </c>
      <c r="Z748" s="208">
        <v>-40000000</v>
      </c>
      <c r="AA748" s="178">
        <f t="shared" si="22"/>
        <v>-40000000</v>
      </c>
    </row>
    <row r="749" spans="1:27" ht="15.75" thickBot="1" x14ac:dyDescent="0.3">
      <c r="A749" s="228" t="str">
        <f t="shared" si="23"/>
        <v>221097</v>
      </c>
      <c r="B749" s="240" t="s">
        <v>1079</v>
      </c>
      <c r="C749" s="188" t="s">
        <v>2331</v>
      </c>
      <c r="D749" s="210" t="s">
        <v>5</v>
      </c>
      <c r="E749" s="209">
        <v>-40000000</v>
      </c>
      <c r="F749" s="209">
        <v>-40000000</v>
      </c>
      <c r="G749" s="209">
        <v>-40000000</v>
      </c>
      <c r="H749" s="209">
        <v>-40000000</v>
      </c>
      <c r="I749" s="209">
        <v>-40000000</v>
      </c>
      <c r="J749" s="209">
        <v>-40000000</v>
      </c>
      <c r="K749" s="209">
        <v>-40000000</v>
      </c>
      <c r="L749" s="209">
        <v>-40000000</v>
      </c>
      <c r="M749" s="209">
        <v>-40000000</v>
      </c>
      <c r="N749" s="209">
        <v>-40000000</v>
      </c>
      <c r="O749" s="209">
        <v>-40000000</v>
      </c>
      <c r="P749" s="209">
        <v>-40000000</v>
      </c>
      <c r="Q749" s="209">
        <v>-40000000</v>
      </c>
      <c r="R749" s="209">
        <v>-40000000</v>
      </c>
      <c r="S749" s="209">
        <v>-40000000</v>
      </c>
      <c r="T749" s="209">
        <v>-40000000</v>
      </c>
      <c r="U749" s="209">
        <v>-40000000</v>
      </c>
      <c r="V749" s="209">
        <v>-40000000</v>
      </c>
      <c r="W749" s="209">
        <v>-40000000</v>
      </c>
      <c r="X749" s="209">
        <v>-40000000</v>
      </c>
      <c r="Y749" s="209">
        <v>-40000000</v>
      </c>
      <c r="Z749" s="209">
        <v>-40000000</v>
      </c>
      <c r="AA749" s="178">
        <f t="shared" si="22"/>
        <v>-40000000</v>
      </c>
    </row>
    <row r="750" spans="1:27" ht="15.75" thickBot="1" x14ac:dyDescent="0.3">
      <c r="A750" s="228" t="str">
        <f t="shared" si="23"/>
        <v>221099</v>
      </c>
      <c r="B750" s="240" t="s">
        <v>1081</v>
      </c>
      <c r="C750" s="188" t="s">
        <v>2332</v>
      </c>
      <c r="D750" s="210" t="s">
        <v>5</v>
      </c>
      <c r="E750" s="208">
        <v>0</v>
      </c>
      <c r="F750" s="208">
        <v>0</v>
      </c>
      <c r="G750" s="208">
        <v>0</v>
      </c>
      <c r="H750" s="208">
        <v>0</v>
      </c>
      <c r="I750" s="208">
        <v>0</v>
      </c>
      <c r="J750" s="208">
        <v>0</v>
      </c>
      <c r="K750" s="208">
        <v>0</v>
      </c>
      <c r="L750" s="208">
        <v>0</v>
      </c>
      <c r="M750" s="208">
        <v>0</v>
      </c>
      <c r="N750" s="208">
        <v>0</v>
      </c>
      <c r="O750" s="208">
        <v>0</v>
      </c>
      <c r="P750" s="208">
        <v>0</v>
      </c>
      <c r="Q750" s="208">
        <v>0</v>
      </c>
      <c r="R750" s="208">
        <v>0</v>
      </c>
      <c r="S750" s="208">
        <v>0</v>
      </c>
      <c r="T750" s="208">
        <v>0</v>
      </c>
      <c r="U750" s="208">
        <v>0</v>
      </c>
      <c r="V750" s="208">
        <v>0</v>
      </c>
      <c r="W750" s="208">
        <v>0</v>
      </c>
      <c r="X750" s="208">
        <v>0</v>
      </c>
      <c r="Y750" s="208">
        <v>0</v>
      </c>
      <c r="Z750" s="208">
        <v>0</v>
      </c>
      <c r="AA750" s="178">
        <f t="shared" si="22"/>
        <v>0</v>
      </c>
    </row>
    <row r="751" spans="1:27" ht="15.75" thickBot="1" x14ac:dyDescent="0.3">
      <c r="A751" s="228" t="str">
        <f t="shared" si="23"/>
        <v>221100</v>
      </c>
      <c r="B751" s="240" t="s">
        <v>1083</v>
      </c>
      <c r="C751" s="188" t="s">
        <v>2333</v>
      </c>
      <c r="D751" s="210" t="s">
        <v>5</v>
      </c>
      <c r="E751" s="209">
        <v>-10000000</v>
      </c>
      <c r="F751" s="209">
        <v>-10000000</v>
      </c>
      <c r="G751" s="209">
        <v>-10000000</v>
      </c>
      <c r="H751" s="209">
        <v>-10000000</v>
      </c>
      <c r="I751" s="209">
        <v>-10000000</v>
      </c>
      <c r="J751" s="209">
        <v>-10000000</v>
      </c>
      <c r="K751" s="209">
        <v>-10000000</v>
      </c>
      <c r="L751" s="209">
        <v>-10000000</v>
      </c>
      <c r="M751" s="209">
        <v>-10000000</v>
      </c>
      <c r="N751" s="209">
        <v>-10000000</v>
      </c>
      <c r="O751" s="209">
        <v>-10000000</v>
      </c>
      <c r="P751" s="209">
        <v>-10000000</v>
      </c>
      <c r="Q751" s="209">
        <v>-10000000</v>
      </c>
      <c r="R751" s="209">
        <v>-10000000</v>
      </c>
      <c r="S751" s="209">
        <v>-10000000</v>
      </c>
      <c r="T751" s="209">
        <v>-10000000</v>
      </c>
      <c r="U751" s="209">
        <v>-10000000</v>
      </c>
      <c r="V751" s="209">
        <v>-10000000</v>
      </c>
      <c r="W751" s="209">
        <v>-10000000</v>
      </c>
      <c r="X751" s="209">
        <v>-10000000</v>
      </c>
      <c r="Y751" s="209">
        <v>-10000000</v>
      </c>
      <c r="Z751" s="209">
        <v>-10000000</v>
      </c>
      <c r="AA751" s="178">
        <f t="shared" si="22"/>
        <v>-10000000</v>
      </c>
    </row>
    <row r="752" spans="1:27" ht="15.75" thickBot="1" x14ac:dyDescent="0.3">
      <c r="A752" s="228" t="str">
        <f t="shared" si="23"/>
        <v>221102</v>
      </c>
      <c r="B752" s="240" t="s">
        <v>1085</v>
      </c>
      <c r="C752" s="188" t="s">
        <v>2334</v>
      </c>
      <c r="D752" s="210" t="s">
        <v>5</v>
      </c>
      <c r="E752" s="208">
        <v>-75000000</v>
      </c>
      <c r="F752" s="208">
        <v>-75000000</v>
      </c>
      <c r="G752" s="208">
        <v>-75000000</v>
      </c>
      <c r="H752" s="208">
        <v>-75000000</v>
      </c>
      <c r="I752" s="208">
        <v>-75000000</v>
      </c>
      <c r="J752" s="208">
        <v>-75000000</v>
      </c>
      <c r="K752" s="208">
        <v>-75000000</v>
      </c>
      <c r="L752" s="208">
        <v>-75000000</v>
      </c>
      <c r="M752" s="208">
        <v>-75000000</v>
      </c>
      <c r="N752" s="208">
        <v>-75000000</v>
      </c>
      <c r="O752" s="208">
        <v>-75000000</v>
      </c>
      <c r="P752" s="208">
        <v>-75000000</v>
      </c>
      <c r="Q752" s="208">
        <v>-75000000</v>
      </c>
      <c r="R752" s="208">
        <v>-75000000</v>
      </c>
      <c r="S752" s="208">
        <v>-75000000</v>
      </c>
      <c r="T752" s="208">
        <v>-75000000</v>
      </c>
      <c r="U752" s="208">
        <v>-75000000</v>
      </c>
      <c r="V752" s="208">
        <v>-75000000</v>
      </c>
      <c r="W752" s="208">
        <v>-75000000</v>
      </c>
      <c r="X752" s="208">
        <v>-75000000</v>
      </c>
      <c r="Y752" s="208">
        <v>-75000000</v>
      </c>
      <c r="Z752" s="208">
        <v>-75000000</v>
      </c>
      <c r="AA752" s="178">
        <f t="shared" si="22"/>
        <v>-75000000</v>
      </c>
    </row>
    <row r="753" spans="1:27" ht="15.75" thickBot="1" x14ac:dyDescent="0.3">
      <c r="A753" s="228" t="str">
        <f t="shared" si="23"/>
        <v>221104</v>
      </c>
      <c r="B753" s="240" t="s">
        <v>1087</v>
      </c>
      <c r="C753" s="188" t="s">
        <v>2335</v>
      </c>
      <c r="D753" s="210" t="s">
        <v>5</v>
      </c>
      <c r="E753" s="209">
        <v>-50000000</v>
      </c>
      <c r="F753" s="209">
        <v>-50000000</v>
      </c>
      <c r="G753" s="209">
        <v>-50000000</v>
      </c>
      <c r="H753" s="209">
        <v>-50000000</v>
      </c>
      <c r="I753" s="209">
        <v>-50000000</v>
      </c>
      <c r="J753" s="209">
        <v>-50000000</v>
      </c>
      <c r="K753" s="209">
        <v>-50000000</v>
      </c>
      <c r="L753" s="209">
        <v>-50000000</v>
      </c>
      <c r="M753" s="209">
        <v>-50000000</v>
      </c>
      <c r="N753" s="209">
        <v>-50000000</v>
      </c>
      <c r="O753" s="209">
        <v>-50000000</v>
      </c>
      <c r="P753" s="209">
        <v>-50000000</v>
      </c>
      <c r="Q753" s="209">
        <v>-50000000</v>
      </c>
      <c r="R753" s="209">
        <v>-50000000</v>
      </c>
      <c r="S753" s="209">
        <v>-50000000</v>
      </c>
      <c r="T753" s="209">
        <v>-50000000</v>
      </c>
      <c r="U753" s="209">
        <v>-50000000</v>
      </c>
      <c r="V753" s="209">
        <v>-50000000</v>
      </c>
      <c r="W753" s="209">
        <v>-50000000</v>
      </c>
      <c r="X753" s="209">
        <v>-50000000</v>
      </c>
      <c r="Y753" s="209">
        <v>-50000000</v>
      </c>
      <c r="Z753" s="209">
        <v>-50000000</v>
      </c>
      <c r="AA753" s="178">
        <f t="shared" si="22"/>
        <v>-50000000</v>
      </c>
    </row>
    <row r="754" spans="1:27" ht="15.75" thickBot="1" x14ac:dyDescent="0.3">
      <c r="A754" s="228" t="str">
        <f t="shared" si="23"/>
        <v>221105</v>
      </c>
      <c r="B754" s="240" t="s">
        <v>1089</v>
      </c>
      <c r="C754" s="188" t="s">
        <v>2336</v>
      </c>
      <c r="D754" s="210" t="s">
        <v>5</v>
      </c>
      <c r="E754" s="208">
        <v>-50000000</v>
      </c>
      <c r="F754" s="208">
        <v>-50000000</v>
      </c>
      <c r="G754" s="208">
        <v>-50000000</v>
      </c>
      <c r="H754" s="208">
        <v>-50000000</v>
      </c>
      <c r="I754" s="208">
        <v>-50000000</v>
      </c>
      <c r="J754" s="208">
        <v>-50000000</v>
      </c>
      <c r="K754" s="208">
        <v>-50000000</v>
      </c>
      <c r="L754" s="208">
        <v>-50000000</v>
      </c>
      <c r="M754" s="208">
        <v>-50000000</v>
      </c>
      <c r="N754" s="208">
        <v>-50000000</v>
      </c>
      <c r="O754" s="208">
        <v>-50000000</v>
      </c>
      <c r="P754" s="208">
        <v>-50000000</v>
      </c>
      <c r="Q754" s="208">
        <v>-50000000</v>
      </c>
      <c r="R754" s="208">
        <v>-50000000</v>
      </c>
      <c r="S754" s="208">
        <v>-50000000</v>
      </c>
      <c r="T754" s="208">
        <v>-50000000</v>
      </c>
      <c r="U754" s="208">
        <v>-50000000</v>
      </c>
      <c r="V754" s="208">
        <v>-50000000</v>
      </c>
      <c r="W754" s="208">
        <v>-50000000</v>
      </c>
      <c r="X754" s="208">
        <v>-50000000</v>
      </c>
      <c r="Y754" s="208">
        <v>-50000000</v>
      </c>
      <c r="Z754" s="208">
        <v>-50000000</v>
      </c>
      <c r="AA754" s="178">
        <f t="shared" si="22"/>
        <v>-50000000</v>
      </c>
    </row>
    <row r="755" spans="1:27" ht="15.75" thickBot="1" x14ac:dyDescent="0.3">
      <c r="A755" s="228" t="str">
        <f t="shared" si="23"/>
        <v>221106</v>
      </c>
      <c r="B755" s="240" t="s">
        <v>1091</v>
      </c>
      <c r="C755" s="188" t="s">
        <v>2337</v>
      </c>
      <c r="D755" s="210" t="s">
        <v>5</v>
      </c>
      <c r="E755" s="209">
        <v>-50000000</v>
      </c>
      <c r="F755" s="209">
        <v>-50000000</v>
      </c>
      <c r="G755" s="209">
        <v>-50000000</v>
      </c>
      <c r="H755" s="209">
        <v>-50000000</v>
      </c>
      <c r="I755" s="209">
        <v>-50000000</v>
      </c>
      <c r="J755" s="209">
        <v>-50000000</v>
      </c>
      <c r="K755" s="209">
        <v>-50000000</v>
      </c>
      <c r="L755" s="209">
        <v>-50000000</v>
      </c>
      <c r="M755" s="209">
        <v>-50000000</v>
      </c>
      <c r="N755" s="209">
        <v>-50000000</v>
      </c>
      <c r="O755" s="209">
        <v>-50000000</v>
      </c>
      <c r="P755" s="209">
        <v>-50000000</v>
      </c>
      <c r="Q755" s="209">
        <v>-50000000</v>
      </c>
      <c r="R755" s="209">
        <v>-50000000</v>
      </c>
      <c r="S755" s="209">
        <v>-50000000</v>
      </c>
      <c r="T755" s="209">
        <v>-50000000</v>
      </c>
      <c r="U755" s="209">
        <v>-50000000</v>
      </c>
      <c r="V755" s="209">
        <v>-50000000</v>
      </c>
      <c r="W755" s="209">
        <v>-50000000</v>
      </c>
      <c r="X755" s="209">
        <v>-50000000</v>
      </c>
      <c r="Y755" s="209">
        <v>-50000000</v>
      </c>
      <c r="Z755" s="209">
        <v>-50000000</v>
      </c>
      <c r="AA755" s="178">
        <f t="shared" si="22"/>
        <v>-50000000</v>
      </c>
    </row>
    <row r="756" spans="1:27" ht="15.75" thickBot="1" x14ac:dyDescent="0.3">
      <c r="A756" s="228" t="str">
        <f t="shared" si="23"/>
        <v>221107</v>
      </c>
      <c r="B756" s="240" t="s">
        <v>1093</v>
      </c>
      <c r="C756" s="188" t="s">
        <v>2338</v>
      </c>
      <c r="D756" s="210" t="s">
        <v>5</v>
      </c>
      <c r="E756" s="209">
        <v>-75000000</v>
      </c>
      <c r="F756" s="209">
        <v>-75000000</v>
      </c>
      <c r="G756" s="209">
        <v>-75000000</v>
      </c>
      <c r="H756" s="209">
        <v>-75000000</v>
      </c>
      <c r="I756" s="209">
        <v>-75000000</v>
      </c>
      <c r="J756" s="209">
        <v>-75000000</v>
      </c>
      <c r="K756" s="209">
        <v>-75000000</v>
      </c>
      <c r="L756" s="209">
        <v>-75000000</v>
      </c>
      <c r="M756" s="209">
        <v>0</v>
      </c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  <c r="AA756" s="178">
        <f t="shared" si="22"/>
        <v>0</v>
      </c>
    </row>
    <row r="757" spans="1:27" ht="15.75" thickBot="1" x14ac:dyDescent="0.3">
      <c r="A757" s="228" t="str">
        <f t="shared" si="23"/>
        <v>221108</v>
      </c>
      <c r="B757" s="240" t="s">
        <v>1095</v>
      </c>
      <c r="C757" s="188" t="s">
        <v>2339</v>
      </c>
      <c r="D757" s="210" t="s">
        <v>5</v>
      </c>
      <c r="E757" s="208">
        <v>-35000000</v>
      </c>
      <c r="F757" s="208">
        <v>-35000000</v>
      </c>
      <c r="G757" s="208">
        <v>-35000000</v>
      </c>
      <c r="H757" s="208">
        <v>-35000000</v>
      </c>
      <c r="I757" s="208">
        <v>-35000000</v>
      </c>
      <c r="J757" s="208">
        <v>-35000000</v>
      </c>
      <c r="K757" s="208">
        <v>-35000000</v>
      </c>
      <c r="L757" s="208">
        <v>-35000000</v>
      </c>
      <c r="M757" s="208">
        <v>-35000000</v>
      </c>
      <c r="N757" s="208">
        <v>-35000000</v>
      </c>
      <c r="O757" s="208">
        <v>-35000000</v>
      </c>
      <c r="P757" s="208">
        <v>-35000000</v>
      </c>
      <c r="Q757" s="208">
        <v>-35000000</v>
      </c>
      <c r="R757" s="208">
        <v>-35000000</v>
      </c>
      <c r="S757" s="208">
        <v>-35000000</v>
      </c>
      <c r="T757" s="208">
        <v>-35000000</v>
      </c>
      <c r="U757" s="208">
        <v>-35000000</v>
      </c>
      <c r="V757" s="208">
        <v>-35000000</v>
      </c>
      <c r="W757" s="208">
        <v>-35000000</v>
      </c>
      <c r="X757" s="208">
        <v>-35000000</v>
      </c>
      <c r="Y757" s="208">
        <v>-35000000</v>
      </c>
      <c r="Z757" s="208">
        <v>-35000000</v>
      </c>
      <c r="AA757" s="178">
        <f t="shared" si="22"/>
        <v>-35000000</v>
      </c>
    </row>
    <row r="758" spans="1:27" ht="15.75" thickBot="1" x14ac:dyDescent="0.3">
      <c r="A758" s="228" t="str">
        <f t="shared" si="23"/>
        <v>221109</v>
      </c>
      <c r="B758" s="240" t="s">
        <v>1097</v>
      </c>
      <c r="C758" s="188" t="s">
        <v>2340</v>
      </c>
      <c r="D758" s="210" t="s">
        <v>5</v>
      </c>
      <c r="E758" s="209">
        <v>-40000000</v>
      </c>
      <c r="F758" s="209">
        <v>-40000000</v>
      </c>
      <c r="G758" s="209">
        <v>-40000000</v>
      </c>
      <c r="H758" s="209">
        <v>-40000000</v>
      </c>
      <c r="I758" s="209">
        <v>-40000000</v>
      </c>
      <c r="J758" s="209">
        <v>-40000000</v>
      </c>
      <c r="K758" s="209">
        <v>-40000000</v>
      </c>
      <c r="L758" s="209">
        <v>-40000000</v>
      </c>
      <c r="M758" s="209">
        <v>-40000000</v>
      </c>
      <c r="N758" s="209">
        <v>-40000000</v>
      </c>
      <c r="O758" s="209">
        <v>-40000000</v>
      </c>
      <c r="P758" s="209">
        <v>-40000000</v>
      </c>
      <c r="Q758" s="209">
        <v>-40000000</v>
      </c>
      <c r="R758" s="209">
        <v>-40000000</v>
      </c>
      <c r="S758" s="209">
        <v>-40000000</v>
      </c>
      <c r="T758" s="209">
        <v>-40000000</v>
      </c>
      <c r="U758" s="209">
        <v>-40000000</v>
      </c>
      <c r="V758" s="209">
        <v>-40000000</v>
      </c>
      <c r="W758" s="209">
        <v>-40000000</v>
      </c>
      <c r="X758" s="209">
        <v>-40000000</v>
      </c>
      <c r="Y758" s="209">
        <v>-40000000</v>
      </c>
      <c r="Z758" s="209">
        <v>-40000000</v>
      </c>
      <c r="AA758" s="178">
        <f t="shared" si="22"/>
        <v>-40000000</v>
      </c>
    </row>
    <row r="759" spans="1:27" ht="15.75" thickBot="1" x14ac:dyDescent="0.3">
      <c r="A759" s="228" t="str">
        <f t="shared" si="23"/>
        <v>221110</v>
      </c>
      <c r="B759" s="240" t="s">
        <v>1099</v>
      </c>
      <c r="C759" s="188" t="s">
        <v>2341</v>
      </c>
      <c r="D759" s="210" t="s">
        <v>5</v>
      </c>
      <c r="E759" s="208">
        <v>-25000000</v>
      </c>
      <c r="F759" s="208">
        <v>-25000000</v>
      </c>
      <c r="G759" s="208">
        <v>-25000000</v>
      </c>
      <c r="H759" s="208">
        <v>-25000000</v>
      </c>
      <c r="I759" s="208">
        <v>-25000000</v>
      </c>
      <c r="J759" s="208">
        <v>-25000000</v>
      </c>
      <c r="K759" s="208">
        <v>-25000000</v>
      </c>
      <c r="L759" s="208">
        <v>-25000000</v>
      </c>
      <c r="M759" s="208">
        <v>-25000000</v>
      </c>
      <c r="N759" s="208">
        <v>-25000000</v>
      </c>
      <c r="O759" s="208">
        <v>-25000000</v>
      </c>
      <c r="P759" s="208">
        <v>-25000000</v>
      </c>
      <c r="Q759" s="208">
        <v>-25000000</v>
      </c>
      <c r="R759" s="208">
        <v>-25000000</v>
      </c>
      <c r="S759" s="208">
        <v>-25000000</v>
      </c>
      <c r="T759" s="208">
        <v>-25000000</v>
      </c>
      <c r="U759" s="208">
        <v>-25000000</v>
      </c>
      <c r="V759" s="208">
        <v>-25000000</v>
      </c>
      <c r="W759" s="208">
        <v>-25000000</v>
      </c>
      <c r="X759" s="208">
        <v>-25000000</v>
      </c>
      <c r="Y759" s="208">
        <v>-25000000</v>
      </c>
      <c r="Z759" s="208">
        <v>-25000000</v>
      </c>
      <c r="AA759" s="178">
        <f t="shared" si="22"/>
        <v>-25000000</v>
      </c>
    </row>
    <row r="760" spans="1:27" ht="15.75" thickBot="1" x14ac:dyDescent="0.3">
      <c r="A760" s="228" t="str">
        <f t="shared" si="23"/>
        <v>221112</v>
      </c>
      <c r="B760" s="240" t="s">
        <v>1101</v>
      </c>
      <c r="C760" s="188" t="s">
        <v>2342</v>
      </c>
      <c r="D760" s="210" t="s">
        <v>5</v>
      </c>
      <c r="E760" s="209">
        <v>-75000000</v>
      </c>
      <c r="F760" s="209">
        <v>-75000000</v>
      </c>
      <c r="G760" s="209">
        <v>-75000000</v>
      </c>
      <c r="H760" s="209">
        <v>-75000000</v>
      </c>
      <c r="I760" s="209">
        <v>-75000000</v>
      </c>
      <c r="J760" s="209">
        <v>-75000000</v>
      </c>
      <c r="K760" s="209">
        <v>-75000000</v>
      </c>
      <c r="L760" s="209">
        <v>-75000000</v>
      </c>
      <c r="M760" s="209">
        <v>-75000000</v>
      </c>
      <c r="N760" s="209">
        <v>-75000000</v>
      </c>
      <c r="O760" s="209">
        <v>-75000000</v>
      </c>
      <c r="P760" s="209">
        <v>-75000000</v>
      </c>
      <c r="Q760" s="209">
        <v>-75000000</v>
      </c>
      <c r="R760" s="209">
        <v>-75000000</v>
      </c>
      <c r="S760" s="209">
        <v>-75000000</v>
      </c>
      <c r="T760" s="209">
        <v>-75000000</v>
      </c>
      <c r="U760" s="209">
        <v>-75000000</v>
      </c>
      <c r="V760" s="209">
        <v>-75000000</v>
      </c>
      <c r="W760" s="209">
        <v>-75000000</v>
      </c>
      <c r="X760" s="209">
        <v>-75000000</v>
      </c>
      <c r="Y760" s="209">
        <v>-75000000</v>
      </c>
      <c r="Z760" s="209">
        <v>-75000000</v>
      </c>
      <c r="AA760" s="178">
        <f t="shared" si="22"/>
        <v>-75000000</v>
      </c>
    </row>
    <row r="761" spans="1:27" ht="15.75" thickBot="1" x14ac:dyDescent="0.3">
      <c r="A761" s="228" t="str">
        <f t="shared" si="23"/>
        <v>221113</v>
      </c>
      <c r="B761" s="240" t="s">
        <v>2343</v>
      </c>
      <c r="C761" s="188" t="s">
        <v>2344</v>
      </c>
      <c r="D761" s="210" t="s">
        <v>5</v>
      </c>
      <c r="E761" s="208">
        <v>0</v>
      </c>
      <c r="F761" s="208">
        <v>0</v>
      </c>
      <c r="G761" s="208">
        <v>0</v>
      </c>
      <c r="H761" s="208">
        <v>0</v>
      </c>
      <c r="I761" s="208">
        <v>0</v>
      </c>
      <c r="J761" s="208">
        <v>-50000000</v>
      </c>
      <c r="K761" s="208">
        <v>-50000000</v>
      </c>
      <c r="L761" s="208">
        <v>-50000000</v>
      </c>
      <c r="M761" s="208">
        <v>-50000000</v>
      </c>
      <c r="N761" s="208">
        <v>-50000000</v>
      </c>
      <c r="O761" s="208">
        <v>-50000000</v>
      </c>
      <c r="P761" s="208">
        <v>-50000000</v>
      </c>
      <c r="Q761" s="208">
        <v>-50000000</v>
      </c>
      <c r="R761" s="208">
        <v>-50000000</v>
      </c>
      <c r="S761" s="208">
        <v>-50000000</v>
      </c>
      <c r="T761" s="208">
        <v>-50000000</v>
      </c>
      <c r="U761" s="208">
        <v>-50000000</v>
      </c>
      <c r="V761" s="208">
        <v>-50000000</v>
      </c>
      <c r="W761" s="208">
        <v>-50000000</v>
      </c>
      <c r="X761" s="208">
        <v>-50000000</v>
      </c>
      <c r="Y761" s="208">
        <v>-50000000</v>
      </c>
      <c r="Z761" s="208">
        <v>-50000000</v>
      </c>
      <c r="AA761" s="178">
        <f t="shared" si="22"/>
        <v>-50000000</v>
      </c>
    </row>
    <row r="762" spans="1:27" ht="15.75" thickBot="1" x14ac:dyDescent="0.3">
      <c r="A762" s="228" t="str">
        <f t="shared" si="23"/>
        <v>221114</v>
      </c>
      <c r="B762" s="240" t="s">
        <v>3632</v>
      </c>
      <c r="C762" s="188" t="s">
        <v>3633</v>
      </c>
      <c r="D762" s="210" t="s">
        <v>5</v>
      </c>
      <c r="E762" s="209"/>
      <c r="F762" s="209"/>
      <c r="G762" s="209"/>
      <c r="H762" s="209"/>
      <c r="I762" s="209"/>
      <c r="J762" s="209"/>
      <c r="K762" s="209"/>
      <c r="L762" s="209"/>
      <c r="M762" s="209"/>
      <c r="N762" s="209"/>
      <c r="O762" s="209"/>
      <c r="P762" s="209"/>
      <c r="Q762" s="209"/>
      <c r="R762" s="209">
        <v>0</v>
      </c>
      <c r="S762" s="209">
        <v>0</v>
      </c>
      <c r="T762" s="209">
        <v>-90000000</v>
      </c>
      <c r="U762" s="209">
        <v>-90000000</v>
      </c>
      <c r="V762" s="209">
        <v>-90000000</v>
      </c>
      <c r="W762" s="209">
        <v>-90000000</v>
      </c>
      <c r="X762" s="209">
        <v>-90000000</v>
      </c>
      <c r="Y762" s="209">
        <v>-90000000</v>
      </c>
      <c r="Z762" s="209">
        <v>-90000000</v>
      </c>
      <c r="AA762" s="178">
        <f t="shared" si="22"/>
        <v>-90000000</v>
      </c>
    </row>
    <row r="763" spans="1:27" ht="15.75" thickBot="1" x14ac:dyDescent="0.3">
      <c r="A763" s="228" t="str">
        <f t="shared" si="23"/>
        <v>221115</v>
      </c>
      <c r="B763" s="240" t="s">
        <v>3634</v>
      </c>
      <c r="C763" s="188" t="s">
        <v>3635</v>
      </c>
      <c r="D763" s="210" t="s">
        <v>5</v>
      </c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>
        <v>0</v>
      </c>
      <c r="S763" s="208">
        <v>0</v>
      </c>
      <c r="T763" s="208">
        <v>-50000000</v>
      </c>
      <c r="U763" s="208">
        <v>-50000000</v>
      </c>
      <c r="V763" s="208">
        <v>-50000000</v>
      </c>
      <c r="W763" s="208">
        <v>-50000000</v>
      </c>
      <c r="X763" s="208">
        <v>-50000000</v>
      </c>
      <c r="Y763" s="208">
        <v>-50000000</v>
      </c>
      <c r="Z763" s="208">
        <v>-50000000</v>
      </c>
      <c r="AA763" s="178">
        <f t="shared" si="22"/>
        <v>-50000000</v>
      </c>
    </row>
    <row r="764" spans="1:27" ht="15.75" thickBot="1" x14ac:dyDescent="0.3">
      <c r="A764" s="228" t="str">
        <f t="shared" si="23"/>
        <v>500156</v>
      </c>
      <c r="B764" s="238" t="s">
        <v>2345</v>
      </c>
      <c r="C764" s="244">
        <v>500156</v>
      </c>
      <c r="D764" s="30"/>
      <c r="E764" s="209">
        <v>-283491520.89999998</v>
      </c>
      <c r="F764" s="209">
        <v>-262574441.50999999</v>
      </c>
      <c r="G764" s="209">
        <v>-283460667.82999998</v>
      </c>
      <c r="H764" s="209">
        <v>-298021558.39999998</v>
      </c>
      <c r="I764" s="209">
        <v>-325195842.29000002</v>
      </c>
      <c r="J764" s="209">
        <v>-368257553.22000003</v>
      </c>
      <c r="K764" s="209">
        <v>-377521750.38</v>
      </c>
      <c r="L764" s="209">
        <v>-421251962</v>
      </c>
      <c r="M764" s="209">
        <v>-493495308.14999998</v>
      </c>
      <c r="N764" s="209">
        <v>-493495308.14999998</v>
      </c>
      <c r="O764" s="209">
        <v>-449081285.20999998</v>
      </c>
      <c r="P764" s="209">
        <v>-526000603.11000001</v>
      </c>
      <c r="Q764" s="209">
        <v>-505475375.86000001</v>
      </c>
      <c r="R764" s="209">
        <v>-449896863.62</v>
      </c>
      <c r="S764" s="209">
        <v>-448796324.95999998</v>
      </c>
      <c r="T764" s="209">
        <v>-270176053.61000001</v>
      </c>
      <c r="U764" s="209">
        <v>-260800933.88999999</v>
      </c>
      <c r="V764" s="209">
        <v>-276018865.26999998</v>
      </c>
      <c r="W764" s="209">
        <v>-321671195.60000002</v>
      </c>
      <c r="X764" s="209">
        <v>-350268805.94</v>
      </c>
      <c r="Y764" s="209">
        <v>-427676201.13</v>
      </c>
      <c r="Z764" s="209">
        <v>-435779900.42000002</v>
      </c>
      <c r="AA764" s="178">
        <f t="shared" si="22"/>
        <v>-435779900.42000002</v>
      </c>
    </row>
    <row r="765" spans="1:27" ht="15.75" thickBot="1" x14ac:dyDescent="0.3">
      <c r="A765" s="228" t="str">
        <f t="shared" si="23"/>
        <v>500168</v>
      </c>
      <c r="B765" s="239" t="s">
        <v>2347</v>
      </c>
      <c r="C765" s="245">
        <v>500168</v>
      </c>
      <c r="D765" s="31"/>
      <c r="E765" s="208">
        <v>-27400000.010000002</v>
      </c>
      <c r="F765" s="208">
        <v>-29500000.02</v>
      </c>
      <c r="G765" s="208">
        <v>-47100000.030000001</v>
      </c>
      <c r="H765" s="208">
        <v>-66700000.039999999</v>
      </c>
      <c r="I765" s="208">
        <v>-105700000.03</v>
      </c>
      <c r="J765" s="208">
        <v>-100500000.05</v>
      </c>
      <c r="K765" s="208">
        <v>-124800000.05</v>
      </c>
      <c r="L765" s="208">
        <v>-143500000.06999999</v>
      </c>
      <c r="M765" s="208">
        <v>-217500000.12</v>
      </c>
      <c r="N765" s="208">
        <v>-217500000.12</v>
      </c>
      <c r="O765" s="208">
        <v>-177500000.13999999</v>
      </c>
      <c r="P765" s="208">
        <v>-198000000.11000001</v>
      </c>
      <c r="Q765" s="208">
        <v>-176299999.66</v>
      </c>
      <c r="R765" s="208">
        <v>-157700000</v>
      </c>
      <c r="S765" s="208">
        <v>-161900000</v>
      </c>
      <c r="T765" s="208">
        <v>0</v>
      </c>
      <c r="U765" s="208">
        <v>0</v>
      </c>
      <c r="V765" s="208">
        <v>-0.01</v>
      </c>
      <c r="W765" s="208">
        <v>-45500000.009999998</v>
      </c>
      <c r="X765" s="208">
        <v>-64900000</v>
      </c>
      <c r="Y765" s="208">
        <v>-131300000</v>
      </c>
      <c r="Z765" s="208">
        <v>-125100000</v>
      </c>
      <c r="AA765" s="178">
        <f t="shared" si="22"/>
        <v>-125100000</v>
      </c>
    </row>
    <row r="766" spans="1:27" ht="15.75" thickBot="1" x14ac:dyDescent="0.3">
      <c r="A766" s="228" t="str">
        <f t="shared" si="23"/>
        <v>231002</v>
      </c>
      <c r="B766" s="240" t="s">
        <v>1103</v>
      </c>
      <c r="C766" s="188" t="s">
        <v>1104</v>
      </c>
      <c r="D766" s="210" t="s">
        <v>5</v>
      </c>
      <c r="E766" s="209">
        <v>-27400000.010000002</v>
      </c>
      <c r="F766" s="209">
        <v>-29500000.02</v>
      </c>
      <c r="G766" s="209">
        <v>-47100000.030000001</v>
      </c>
      <c r="H766" s="209">
        <v>-66700000.039999999</v>
      </c>
      <c r="I766" s="209">
        <v>-105700000.03</v>
      </c>
      <c r="J766" s="209">
        <v>-100500000.05</v>
      </c>
      <c r="K766" s="209">
        <v>-124800000.05</v>
      </c>
      <c r="L766" s="209">
        <v>-143500000.06999999</v>
      </c>
      <c r="M766" s="209">
        <v>-217500000.12</v>
      </c>
      <c r="N766" s="209">
        <v>-217500000.12</v>
      </c>
      <c r="O766" s="209">
        <v>-177500000.13999999</v>
      </c>
      <c r="P766" s="209">
        <v>-198000000.11000001</v>
      </c>
      <c r="Q766" s="209">
        <v>-176299999.66</v>
      </c>
      <c r="R766" s="209">
        <v>-157700000</v>
      </c>
      <c r="S766" s="209">
        <v>-161900000</v>
      </c>
      <c r="T766" s="209">
        <v>0</v>
      </c>
      <c r="U766" s="209">
        <v>0</v>
      </c>
      <c r="V766" s="209">
        <v>-0.01</v>
      </c>
      <c r="W766" s="209">
        <v>-45500000.009999998</v>
      </c>
      <c r="X766" s="209">
        <v>-64900000</v>
      </c>
      <c r="Y766" s="209">
        <v>-131300000</v>
      </c>
      <c r="Z766" s="209">
        <v>-125100000</v>
      </c>
      <c r="AA766" s="178">
        <f t="shared" si="22"/>
        <v>-125100000</v>
      </c>
    </row>
    <row r="767" spans="1:27" ht="15.75" thickBot="1" x14ac:dyDescent="0.3">
      <c r="A767" s="228" t="str">
        <f t="shared" si="23"/>
        <v>231003</v>
      </c>
      <c r="B767" s="240" t="s">
        <v>2349</v>
      </c>
      <c r="C767" s="188" t="s">
        <v>2350</v>
      </c>
      <c r="D767" s="210" t="s">
        <v>5</v>
      </c>
      <c r="E767" s="209">
        <v>0</v>
      </c>
      <c r="F767" s="209">
        <v>0</v>
      </c>
      <c r="G767" s="209">
        <v>0</v>
      </c>
      <c r="H767" s="209">
        <v>0</v>
      </c>
      <c r="I767" s="209">
        <v>0</v>
      </c>
      <c r="J767" s="209">
        <v>0</v>
      </c>
      <c r="K767" s="209">
        <v>0</v>
      </c>
      <c r="L767" s="209">
        <v>0</v>
      </c>
      <c r="M767" s="209">
        <v>0</v>
      </c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  <c r="AA767" s="178">
        <f t="shared" si="22"/>
        <v>0</v>
      </c>
    </row>
    <row r="768" spans="1:27" ht="15.75" thickBot="1" x14ac:dyDescent="0.3">
      <c r="A768" s="228" t="str">
        <f t="shared" si="23"/>
        <v>001108</v>
      </c>
      <c r="B768" s="239" t="s">
        <v>2351</v>
      </c>
      <c r="C768" s="188" t="s">
        <v>3805</v>
      </c>
      <c r="D768" s="191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>
        <v>0</v>
      </c>
      <c r="Y768" s="208">
        <v>0</v>
      </c>
      <c r="Z768" s="208">
        <v>-191759</v>
      </c>
      <c r="AA768" s="178">
        <f t="shared" si="22"/>
        <v>-191759</v>
      </c>
    </row>
    <row r="769" spans="1:27" ht="15.75" thickBot="1" x14ac:dyDescent="0.3">
      <c r="A769" s="228" t="str">
        <f t="shared" si="23"/>
        <v>243602</v>
      </c>
      <c r="B769" s="240" t="s">
        <v>3806</v>
      </c>
      <c r="C769" s="188" t="s">
        <v>3807</v>
      </c>
      <c r="D769" s="192" t="s">
        <v>5</v>
      </c>
      <c r="E769" s="209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>
        <v>0</v>
      </c>
      <c r="Y769" s="209">
        <v>0</v>
      </c>
      <c r="Z769" s="209">
        <v>-191759</v>
      </c>
      <c r="AA769" s="178">
        <f t="shared" si="22"/>
        <v>-191759</v>
      </c>
    </row>
    <row r="770" spans="1:27" ht="15.75" thickBot="1" x14ac:dyDescent="0.3">
      <c r="A770" s="228" t="str">
        <f t="shared" si="23"/>
        <v>001107</v>
      </c>
      <c r="B770" s="239" t="s">
        <v>2351</v>
      </c>
      <c r="C770" s="245" t="s">
        <v>3636</v>
      </c>
      <c r="D770" s="31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>
        <v>0</v>
      </c>
      <c r="S770" s="208">
        <v>0</v>
      </c>
      <c r="T770" s="208">
        <v>-4140618.43</v>
      </c>
      <c r="U770" s="208">
        <v>0</v>
      </c>
      <c r="V770" s="208">
        <v>0</v>
      </c>
      <c r="W770" s="208">
        <v>-3075113.4</v>
      </c>
      <c r="X770" s="208">
        <v>0</v>
      </c>
      <c r="Y770" s="208">
        <v>0</v>
      </c>
      <c r="Z770" s="208">
        <v>-1979051.08</v>
      </c>
      <c r="AA770" s="178">
        <f t="shared" si="22"/>
        <v>-1979051.08</v>
      </c>
    </row>
    <row r="771" spans="1:27" ht="15.75" thickBot="1" x14ac:dyDescent="0.3">
      <c r="A771" s="228" t="str">
        <f t="shared" si="23"/>
        <v>243600</v>
      </c>
      <c r="B771" s="239" t="s">
        <v>3637</v>
      </c>
      <c r="C771" s="245" t="s">
        <v>3638</v>
      </c>
      <c r="D771" s="210" t="s">
        <v>5</v>
      </c>
      <c r="E771" s="209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>
        <v>0</v>
      </c>
      <c r="S771" s="209">
        <v>0</v>
      </c>
      <c r="T771" s="209">
        <v>-4140618.43</v>
      </c>
      <c r="U771" s="209">
        <v>0</v>
      </c>
      <c r="V771" s="209">
        <v>0</v>
      </c>
      <c r="W771" s="209">
        <v>-3075113.4</v>
      </c>
      <c r="X771" s="209">
        <v>0</v>
      </c>
      <c r="Y771" s="209">
        <v>0</v>
      </c>
      <c r="Z771" s="209">
        <v>-1979051.08</v>
      </c>
      <c r="AA771" s="178">
        <f t="shared" si="22"/>
        <v>-1979051.08</v>
      </c>
    </row>
    <row r="772" spans="1:27" ht="15.75" thickBot="1" x14ac:dyDescent="0.3">
      <c r="A772" s="228" t="str">
        <f t="shared" si="23"/>
        <v>500169</v>
      </c>
      <c r="B772" s="239" t="s">
        <v>2351</v>
      </c>
      <c r="C772" s="245">
        <v>500169</v>
      </c>
      <c r="D772" s="31"/>
      <c r="E772" s="208">
        <v>-74784504.870000005</v>
      </c>
      <c r="F772" s="208">
        <v>-74784504.870000005</v>
      </c>
      <c r="G772" s="208">
        <v>-74784504.870000005</v>
      </c>
      <c r="H772" s="208">
        <v>-74784504.870000005</v>
      </c>
      <c r="I772" s="208">
        <v>-74784504.870000005</v>
      </c>
      <c r="J772" s="208">
        <v>-84940241.150000006</v>
      </c>
      <c r="K772" s="208">
        <v>-84940241.150000006</v>
      </c>
      <c r="L772" s="208">
        <v>-84940241.150000006</v>
      </c>
      <c r="M772" s="208">
        <v>-29989043</v>
      </c>
      <c r="N772" s="208">
        <v>-29989043</v>
      </c>
      <c r="O772" s="208">
        <v>-29989043</v>
      </c>
      <c r="P772" s="208">
        <v>-103992539</v>
      </c>
      <c r="Q772" s="208">
        <v>-104084072</v>
      </c>
      <c r="R772" s="208">
        <v>-104084072</v>
      </c>
      <c r="S772" s="208">
        <v>-104084072</v>
      </c>
      <c r="T772" s="208">
        <v>-104358671</v>
      </c>
      <c r="U772" s="208">
        <v>-104358671</v>
      </c>
      <c r="V772" s="208">
        <v>-104358671</v>
      </c>
      <c r="W772" s="208">
        <v>-94633195</v>
      </c>
      <c r="X772" s="208">
        <v>-94633195</v>
      </c>
      <c r="Y772" s="208">
        <v>-94633195</v>
      </c>
      <c r="Z772" s="208">
        <v>-74906526</v>
      </c>
      <c r="AA772" s="178">
        <f t="shared" si="22"/>
        <v>-74906526</v>
      </c>
    </row>
    <row r="773" spans="1:27" ht="15.75" thickBot="1" x14ac:dyDescent="0.3">
      <c r="A773" s="228" t="str">
        <f t="shared" si="23"/>
        <v>174000</v>
      </c>
      <c r="B773" s="240" t="s">
        <v>988</v>
      </c>
      <c r="C773" s="188" t="s">
        <v>1106</v>
      </c>
      <c r="D773" s="210" t="s">
        <v>5</v>
      </c>
      <c r="E773" s="209">
        <v>215495.13</v>
      </c>
      <c r="F773" s="209">
        <v>215495.13</v>
      </c>
      <c r="G773" s="209">
        <v>215495.13</v>
      </c>
      <c r="H773" s="209">
        <v>215495.13</v>
      </c>
      <c r="I773" s="209">
        <v>215495.13</v>
      </c>
      <c r="J773" s="209">
        <v>59758.85</v>
      </c>
      <c r="K773" s="209">
        <v>59758.85</v>
      </c>
      <c r="L773" s="209">
        <v>59758.85</v>
      </c>
      <c r="M773" s="209">
        <v>10957</v>
      </c>
      <c r="N773" s="209">
        <v>10957</v>
      </c>
      <c r="O773" s="209">
        <v>10957</v>
      </c>
      <c r="P773" s="209">
        <v>1007461</v>
      </c>
      <c r="Q773" s="209">
        <v>915928</v>
      </c>
      <c r="R773" s="209">
        <v>915928</v>
      </c>
      <c r="S773" s="209">
        <v>915928</v>
      </c>
      <c r="T773" s="209">
        <v>641329</v>
      </c>
      <c r="U773" s="209">
        <v>641329</v>
      </c>
      <c r="V773" s="209">
        <v>641329</v>
      </c>
      <c r="W773" s="209">
        <v>366805</v>
      </c>
      <c r="X773" s="209">
        <v>366805</v>
      </c>
      <c r="Y773" s="209">
        <v>366805</v>
      </c>
      <c r="Z773" s="209">
        <v>93474</v>
      </c>
      <c r="AA773" s="178">
        <f t="shared" si="22"/>
        <v>93474</v>
      </c>
    </row>
    <row r="774" spans="1:27" ht="15.75" thickBot="1" x14ac:dyDescent="0.3">
      <c r="A774" s="228" t="str">
        <f t="shared" si="23"/>
        <v>239001</v>
      </c>
      <c r="B774" s="240" t="s">
        <v>1047</v>
      </c>
      <c r="C774" s="188" t="s">
        <v>1108</v>
      </c>
      <c r="D774" s="210" t="s">
        <v>5</v>
      </c>
      <c r="E774" s="208">
        <v>-75000000</v>
      </c>
      <c r="F774" s="208">
        <v>-75000000</v>
      </c>
      <c r="G774" s="208">
        <v>-75000000</v>
      </c>
      <c r="H774" s="208">
        <v>-75000000</v>
      </c>
      <c r="I774" s="208">
        <v>-75000000</v>
      </c>
      <c r="J774" s="208">
        <v>-85000000</v>
      </c>
      <c r="K774" s="208">
        <v>-85000000</v>
      </c>
      <c r="L774" s="208">
        <v>-85000000</v>
      </c>
      <c r="M774" s="208">
        <v>-30000000</v>
      </c>
      <c r="N774" s="208">
        <v>-30000000</v>
      </c>
      <c r="O774" s="208">
        <v>-30000000</v>
      </c>
      <c r="P774" s="208">
        <v>-105000000</v>
      </c>
      <c r="Q774" s="208">
        <v>-105000000</v>
      </c>
      <c r="R774" s="208">
        <v>-105000000</v>
      </c>
      <c r="S774" s="208">
        <v>-105000000</v>
      </c>
      <c r="T774" s="208">
        <v>-105000000</v>
      </c>
      <c r="U774" s="208">
        <v>-105000000</v>
      </c>
      <c r="V774" s="208">
        <v>-105000000</v>
      </c>
      <c r="W774" s="208">
        <v>-95000000</v>
      </c>
      <c r="X774" s="208">
        <v>-95000000</v>
      </c>
      <c r="Y774" s="208">
        <v>-95000000</v>
      </c>
      <c r="Z774" s="208">
        <v>-75000000</v>
      </c>
      <c r="AA774" s="178">
        <f t="shared" ref="AA774:AA837" si="24">Z774</f>
        <v>-75000000</v>
      </c>
    </row>
    <row r="775" spans="1:27" ht="15.75" thickBot="1" x14ac:dyDescent="0.3">
      <c r="A775" s="228" t="str">
        <f t="shared" ref="A775:A838" si="25">RIGHT(C775,6)</f>
        <v>500170</v>
      </c>
      <c r="B775" s="239" t="s">
        <v>1110</v>
      </c>
      <c r="C775" s="245">
        <v>500170</v>
      </c>
      <c r="D775" s="31"/>
      <c r="E775" s="209">
        <v>-72829945.489999995</v>
      </c>
      <c r="F775" s="209">
        <v>-78676382.609999999</v>
      </c>
      <c r="G775" s="209">
        <v>-70084214.209999993</v>
      </c>
      <c r="H775" s="209">
        <v>-72201040.140000001</v>
      </c>
      <c r="I775" s="209">
        <v>-70943924.340000004</v>
      </c>
      <c r="J775" s="209">
        <v>-79595083.75</v>
      </c>
      <c r="K775" s="209">
        <v>-78422844.819999993</v>
      </c>
      <c r="L775" s="209">
        <v>-106084200.41</v>
      </c>
      <c r="M775" s="209">
        <v>-114900020.19</v>
      </c>
      <c r="N775" s="209">
        <v>-114900020.19</v>
      </c>
      <c r="O775" s="209">
        <v>-125186280.34</v>
      </c>
      <c r="P775" s="209">
        <v>-109218958.59999999</v>
      </c>
      <c r="Q775" s="209">
        <v>-102226805.22</v>
      </c>
      <c r="R775" s="209">
        <v>-77343797.579999998</v>
      </c>
      <c r="S775" s="209">
        <v>-86324053.200000003</v>
      </c>
      <c r="T775" s="209">
        <v>-74852306.519999996</v>
      </c>
      <c r="U775" s="209">
        <v>-76200226.849999994</v>
      </c>
      <c r="V775" s="209">
        <v>-88000647.390000001</v>
      </c>
      <c r="W775" s="209">
        <v>-75059838.189999998</v>
      </c>
      <c r="X775" s="209">
        <v>-83945136.159999996</v>
      </c>
      <c r="Y775" s="209">
        <v>-106831730.34999999</v>
      </c>
      <c r="Z775" s="209">
        <v>-110750868.33</v>
      </c>
      <c r="AA775" s="178">
        <f t="shared" si="24"/>
        <v>-110750868.33</v>
      </c>
    </row>
    <row r="776" spans="1:27" ht="15.75" thickBot="1" x14ac:dyDescent="0.3">
      <c r="A776" s="228" t="str">
        <f t="shared" si="25"/>
        <v>232000</v>
      </c>
      <c r="B776" s="240" t="s">
        <v>1112</v>
      </c>
      <c r="C776" s="188" t="s">
        <v>2353</v>
      </c>
      <c r="D776" s="210" t="s">
        <v>5</v>
      </c>
      <c r="E776" s="208">
        <v>-14184697.91</v>
      </c>
      <c r="F776" s="208">
        <v>-15153643.23</v>
      </c>
      <c r="G776" s="208">
        <v>-13423901.529999999</v>
      </c>
      <c r="H776" s="208">
        <v>-15842047.880000001</v>
      </c>
      <c r="I776" s="208">
        <v>-28875109.859999999</v>
      </c>
      <c r="J776" s="208">
        <v>-18138737.969999999</v>
      </c>
      <c r="K776" s="208">
        <v>-16391805.550000001</v>
      </c>
      <c r="L776" s="208">
        <v>-16345656.289999999</v>
      </c>
      <c r="M776" s="208">
        <v>-14719161.369999999</v>
      </c>
      <c r="N776" s="208">
        <v>-14719161.369999999</v>
      </c>
      <c r="O776" s="208">
        <v>-12449676.439999999</v>
      </c>
      <c r="P776" s="208">
        <v>-15311607.93</v>
      </c>
      <c r="Q776" s="208">
        <v>-15602412.039999999</v>
      </c>
      <c r="R776" s="208">
        <v>-15634926.9</v>
      </c>
      <c r="S776" s="208">
        <v>-18616516.390000001</v>
      </c>
      <c r="T776" s="208">
        <v>-22473769.77</v>
      </c>
      <c r="U776" s="208">
        <v>-14669312.720000001</v>
      </c>
      <c r="V776" s="208">
        <v>-14693596.189999999</v>
      </c>
      <c r="W776" s="208">
        <v>-16757125.310000001</v>
      </c>
      <c r="X776" s="208">
        <v>-18053162.43</v>
      </c>
      <c r="Y776" s="208">
        <v>-21317194.809999999</v>
      </c>
      <c r="Z776" s="208">
        <v>-13805651.210000001</v>
      </c>
      <c r="AA776" s="178">
        <f t="shared" si="24"/>
        <v>-13805651.210000001</v>
      </c>
    </row>
    <row r="777" spans="1:27" ht="15.75" thickBot="1" x14ac:dyDescent="0.3">
      <c r="A777" s="228" t="str">
        <f t="shared" si="25"/>
        <v>232001</v>
      </c>
      <c r="B777" s="240" t="s">
        <v>1114</v>
      </c>
      <c r="C777" s="188" t="s">
        <v>2354</v>
      </c>
      <c r="D777" s="210" t="s">
        <v>5</v>
      </c>
      <c r="E777" s="209">
        <v>-7968226.9400000004</v>
      </c>
      <c r="F777" s="209">
        <v>-19935925.129999999</v>
      </c>
      <c r="G777" s="209">
        <v>-8734192.9700000007</v>
      </c>
      <c r="H777" s="209">
        <v>-12974314.779999999</v>
      </c>
      <c r="I777" s="209">
        <v>-11034026.859999999</v>
      </c>
      <c r="J777" s="209">
        <v>-10269397.949999999</v>
      </c>
      <c r="K777" s="209">
        <v>-10599736.300000001</v>
      </c>
      <c r="L777" s="209">
        <v>-9364984.5899999999</v>
      </c>
      <c r="M777" s="209">
        <v>-9209723.9199999999</v>
      </c>
      <c r="N777" s="209">
        <v>-9209723.9199999999</v>
      </c>
      <c r="O777" s="209">
        <v>-39932656.909999996</v>
      </c>
      <c r="P777" s="209">
        <v>-9373632.0099999998</v>
      </c>
      <c r="Q777" s="209">
        <v>-8697415.3800000008</v>
      </c>
      <c r="R777" s="209">
        <v>-36374206.310000002</v>
      </c>
      <c r="S777" s="209">
        <v>-23380305.149999999</v>
      </c>
      <c r="T777" s="209">
        <v>-8011817.2800000003</v>
      </c>
      <c r="U777" s="209">
        <v>-14387527.59</v>
      </c>
      <c r="V777" s="209">
        <v>-16012407.75</v>
      </c>
      <c r="W777" s="209">
        <v>-14790939.609999999</v>
      </c>
      <c r="X777" s="209">
        <v>-11508088.99</v>
      </c>
      <c r="Y777" s="209">
        <v>-20013177.260000002</v>
      </c>
      <c r="Z777" s="209">
        <v>-15753941.220000001</v>
      </c>
      <c r="AA777" s="178">
        <f t="shared" si="24"/>
        <v>-15753941.220000001</v>
      </c>
    </row>
    <row r="778" spans="1:27" ht="15.75" thickBot="1" x14ac:dyDescent="0.3">
      <c r="A778" s="228" t="str">
        <f t="shared" si="25"/>
        <v>232010</v>
      </c>
      <c r="B778" s="240" t="s">
        <v>1116</v>
      </c>
      <c r="C778" s="188" t="s">
        <v>2355</v>
      </c>
      <c r="D778" s="210" t="s">
        <v>5</v>
      </c>
      <c r="E778" s="208">
        <v>0</v>
      </c>
      <c r="F778" s="208">
        <v>0</v>
      </c>
      <c r="G778" s="208">
        <v>0</v>
      </c>
      <c r="H778" s="208">
        <v>0</v>
      </c>
      <c r="I778" s="208">
        <v>0</v>
      </c>
      <c r="J778" s="208">
        <v>0</v>
      </c>
      <c r="K778" s="208">
        <v>0</v>
      </c>
      <c r="L778" s="208">
        <v>0</v>
      </c>
      <c r="M778" s="208">
        <v>0</v>
      </c>
      <c r="N778" s="208">
        <v>0</v>
      </c>
      <c r="O778" s="208">
        <v>0</v>
      </c>
      <c r="P778" s="208">
        <v>0</v>
      </c>
      <c r="Q778" s="208">
        <v>0</v>
      </c>
      <c r="R778" s="208">
        <v>0</v>
      </c>
      <c r="S778" s="208">
        <v>0</v>
      </c>
      <c r="T778" s="208">
        <v>0</v>
      </c>
      <c r="U778" s="208">
        <v>0</v>
      </c>
      <c r="V778" s="208">
        <v>0</v>
      </c>
      <c r="W778" s="208">
        <v>0</v>
      </c>
      <c r="X778" s="208">
        <v>0</v>
      </c>
      <c r="Y778" s="208">
        <v>0</v>
      </c>
      <c r="Z778" s="208">
        <v>0</v>
      </c>
      <c r="AA778" s="178">
        <f t="shared" si="24"/>
        <v>0</v>
      </c>
    </row>
    <row r="779" spans="1:27" ht="15.75" thickBot="1" x14ac:dyDescent="0.3">
      <c r="A779" s="228" t="str">
        <f t="shared" si="25"/>
        <v>232014</v>
      </c>
      <c r="B779" s="240" t="s">
        <v>1118</v>
      </c>
      <c r="C779" s="188" t="s">
        <v>2356</v>
      </c>
      <c r="D779" s="210" t="s">
        <v>5</v>
      </c>
      <c r="E779" s="209">
        <v>-7468985.9900000002</v>
      </c>
      <c r="F779" s="209">
        <v>-6455552.2999999998</v>
      </c>
      <c r="G779" s="209">
        <v>-6914493.2400000002</v>
      </c>
      <c r="H779" s="209">
        <v>-5442257.0700000003</v>
      </c>
      <c r="I779" s="209">
        <v>-6352040.6600000001</v>
      </c>
      <c r="J779" s="209">
        <v>-7430695.4400000004</v>
      </c>
      <c r="K779" s="209">
        <v>-8886462.75</v>
      </c>
      <c r="L779" s="209">
        <v>-8038729.2699999996</v>
      </c>
      <c r="M779" s="209">
        <v>-6076883.2199999997</v>
      </c>
      <c r="N779" s="209">
        <v>-6076883.2199999997</v>
      </c>
      <c r="O779" s="209">
        <v>-3940038.09</v>
      </c>
      <c r="P779" s="209">
        <v>-13166782.84</v>
      </c>
      <c r="Q779" s="209">
        <v>-6565799.4800000004</v>
      </c>
      <c r="R779" s="209">
        <v>19081924.890000001</v>
      </c>
      <c r="S779" s="209">
        <v>-5333457.0599999996</v>
      </c>
      <c r="T779" s="209">
        <v>-6129174.0499999998</v>
      </c>
      <c r="U779" s="209">
        <v>-6735431.1699999999</v>
      </c>
      <c r="V779" s="209">
        <v>-5906088.8300000001</v>
      </c>
      <c r="W779" s="209">
        <v>-5957017.4900000002</v>
      </c>
      <c r="X779" s="209">
        <v>-6426913.2999999998</v>
      </c>
      <c r="Y779" s="209">
        <v>-8508201.2200000007</v>
      </c>
      <c r="Z779" s="209">
        <v>-5217055.67</v>
      </c>
      <c r="AA779" s="178">
        <f t="shared" si="24"/>
        <v>-5217055.67</v>
      </c>
    </row>
    <row r="780" spans="1:27" ht="15.75" thickBot="1" x14ac:dyDescent="0.3">
      <c r="A780" s="228" t="str">
        <f t="shared" si="25"/>
        <v>232017</v>
      </c>
      <c r="B780" s="240" t="s">
        <v>2357</v>
      </c>
      <c r="C780" s="188" t="s">
        <v>2358</v>
      </c>
      <c r="D780" s="210" t="s">
        <v>5</v>
      </c>
      <c r="E780" s="208">
        <v>0</v>
      </c>
      <c r="F780" s="208">
        <v>0</v>
      </c>
      <c r="G780" s="208">
        <v>0</v>
      </c>
      <c r="H780" s="208">
        <v>0</v>
      </c>
      <c r="I780" s="208">
        <v>0</v>
      </c>
      <c r="J780" s="208">
        <v>0</v>
      </c>
      <c r="K780" s="208">
        <v>0</v>
      </c>
      <c r="L780" s="208">
        <v>1140000</v>
      </c>
      <c r="M780" s="208">
        <v>0</v>
      </c>
      <c r="N780" s="208">
        <v>0</v>
      </c>
      <c r="O780" s="208">
        <v>0</v>
      </c>
      <c r="P780" s="208">
        <v>0</v>
      </c>
      <c r="Q780" s="208">
        <v>0</v>
      </c>
      <c r="R780" s="208">
        <v>0</v>
      </c>
      <c r="S780" s="208">
        <v>0</v>
      </c>
      <c r="T780" s="208">
        <v>0</v>
      </c>
      <c r="U780" s="208">
        <v>0</v>
      </c>
      <c r="V780" s="208">
        <v>0</v>
      </c>
      <c r="W780" s="208">
        <v>0</v>
      </c>
      <c r="X780" s="208">
        <v>0</v>
      </c>
      <c r="Y780" s="208">
        <v>0</v>
      </c>
      <c r="Z780" s="208">
        <v>0</v>
      </c>
      <c r="AA780" s="178">
        <f t="shared" si="24"/>
        <v>0</v>
      </c>
    </row>
    <row r="781" spans="1:27" ht="15.75" thickBot="1" x14ac:dyDescent="0.3">
      <c r="A781" s="228" t="str">
        <f t="shared" si="25"/>
        <v>232021</v>
      </c>
      <c r="B781" s="240" t="s">
        <v>1120</v>
      </c>
      <c r="C781" s="188" t="s">
        <v>2359</v>
      </c>
      <c r="D781" s="210" t="s">
        <v>5</v>
      </c>
      <c r="E781" s="209">
        <v>-2358696.5699999998</v>
      </c>
      <c r="F781" s="209">
        <v>-2937769.58</v>
      </c>
      <c r="G781" s="209">
        <v>-3018778.6</v>
      </c>
      <c r="H781" s="209">
        <v>-1670625.79</v>
      </c>
      <c r="I781" s="209">
        <v>-2176418.77</v>
      </c>
      <c r="J781" s="209">
        <v>-2201173.86</v>
      </c>
      <c r="K781" s="209">
        <v>-2854847.56</v>
      </c>
      <c r="L781" s="209">
        <v>-3235614.34</v>
      </c>
      <c r="M781" s="209">
        <v>-1599543.23</v>
      </c>
      <c r="N781" s="209">
        <v>-1599543.23</v>
      </c>
      <c r="O781" s="209">
        <v>-2034682.83</v>
      </c>
      <c r="P781" s="209">
        <v>-5230894.63</v>
      </c>
      <c r="Q781" s="209">
        <v>-2275833.33</v>
      </c>
      <c r="R781" s="209">
        <v>-2588748.46</v>
      </c>
      <c r="S781" s="209">
        <v>-3138585.8</v>
      </c>
      <c r="T781" s="209">
        <v>-1387368.45</v>
      </c>
      <c r="U781" s="209">
        <v>-1874618.73</v>
      </c>
      <c r="V781" s="209">
        <v>-2197643.5</v>
      </c>
      <c r="W781" s="209">
        <v>-2493474.9700000002</v>
      </c>
      <c r="X781" s="209">
        <v>-3081481.22</v>
      </c>
      <c r="Y781" s="209">
        <v>-3345454.64</v>
      </c>
      <c r="Z781" s="209">
        <v>-1750703.81</v>
      </c>
      <c r="AA781" s="178">
        <f t="shared" si="24"/>
        <v>-1750703.81</v>
      </c>
    </row>
    <row r="782" spans="1:27" ht="15.75" thickBot="1" x14ac:dyDescent="0.3">
      <c r="A782" s="228" t="str">
        <f t="shared" si="25"/>
        <v>232022</v>
      </c>
      <c r="B782" s="240" t="s">
        <v>1122</v>
      </c>
      <c r="C782" s="188" t="s">
        <v>2360</v>
      </c>
      <c r="D782" s="210" t="s">
        <v>5</v>
      </c>
      <c r="E782" s="208">
        <v>-2920.84</v>
      </c>
      <c r="F782" s="208">
        <v>0</v>
      </c>
      <c r="G782" s="208">
        <v>19707.64</v>
      </c>
      <c r="H782" s="208">
        <v>-1121462.47</v>
      </c>
      <c r="I782" s="208">
        <v>0</v>
      </c>
      <c r="J782" s="208">
        <v>5382.09</v>
      </c>
      <c r="K782" s="208">
        <v>0</v>
      </c>
      <c r="L782" s="208">
        <v>0</v>
      </c>
      <c r="M782" s="208">
        <v>-1103660.04</v>
      </c>
      <c r="N782" s="208">
        <v>-1103660.04</v>
      </c>
      <c r="O782" s="208">
        <v>-1147816.26</v>
      </c>
      <c r="P782" s="208">
        <v>-1693886.95</v>
      </c>
      <c r="Q782" s="208">
        <v>0</v>
      </c>
      <c r="R782" s="208">
        <v>-3017.28</v>
      </c>
      <c r="S782" s="208">
        <v>0</v>
      </c>
      <c r="T782" s="208">
        <v>-1159634.8799999999</v>
      </c>
      <c r="U782" s="208">
        <v>-1137038.79</v>
      </c>
      <c r="V782" s="208">
        <v>0</v>
      </c>
      <c r="W782" s="208">
        <v>2141.5700000000002</v>
      </c>
      <c r="X782" s="208">
        <v>0</v>
      </c>
      <c r="Y782" s="208">
        <v>0</v>
      </c>
      <c r="Z782" s="208">
        <v>-1180537.78</v>
      </c>
      <c r="AA782" s="178">
        <f t="shared" si="24"/>
        <v>-1180537.78</v>
      </c>
    </row>
    <row r="783" spans="1:27" ht="15.75" thickBot="1" x14ac:dyDescent="0.3">
      <c r="A783" s="228" t="str">
        <f t="shared" si="25"/>
        <v>232024</v>
      </c>
      <c r="B783" s="240" t="s">
        <v>1124</v>
      </c>
      <c r="C783" s="188" t="s">
        <v>2361</v>
      </c>
      <c r="D783" s="210" t="s">
        <v>5</v>
      </c>
      <c r="E783" s="209">
        <v>-196733.25</v>
      </c>
      <c r="F783" s="209">
        <v>-194850.41</v>
      </c>
      <c r="G783" s="209">
        <v>-192958.03</v>
      </c>
      <c r="H783" s="209">
        <v>-191056.06</v>
      </c>
      <c r="I783" s="209">
        <v>-189144.46</v>
      </c>
      <c r="J783" s="209">
        <v>-187223.17</v>
      </c>
      <c r="K783" s="209">
        <v>-185292.16</v>
      </c>
      <c r="L783" s="209">
        <v>-183351.37</v>
      </c>
      <c r="M783" s="209">
        <v>-181400.75</v>
      </c>
      <c r="N783" s="209">
        <v>-181400.75</v>
      </c>
      <c r="O783" s="209">
        <v>-179440.25</v>
      </c>
      <c r="P783" s="209">
        <v>-177469.81</v>
      </c>
      <c r="Q783" s="209">
        <v>-175489.4</v>
      </c>
      <c r="R783" s="209">
        <v>-173498.95</v>
      </c>
      <c r="S783" s="209">
        <v>-171498.42</v>
      </c>
      <c r="T783" s="209">
        <v>-169487.77</v>
      </c>
      <c r="U783" s="209">
        <v>-167466.93</v>
      </c>
      <c r="V783" s="209">
        <v>-165435.85</v>
      </c>
      <c r="W783" s="209">
        <v>-163394.49</v>
      </c>
      <c r="X783" s="209">
        <v>-161342.79</v>
      </c>
      <c r="Y783" s="209">
        <v>-159280.70000000001</v>
      </c>
      <c r="Z783" s="209">
        <v>-157208.17000000001</v>
      </c>
      <c r="AA783" s="178">
        <f t="shared" si="24"/>
        <v>-157208.17000000001</v>
      </c>
    </row>
    <row r="784" spans="1:27" ht="15.75" thickBot="1" x14ac:dyDescent="0.3">
      <c r="A784" s="228" t="str">
        <f t="shared" si="25"/>
        <v>232025</v>
      </c>
      <c r="B784" s="240" t="s">
        <v>1126</v>
      </c>
      <c r="C784" s="188" t="s">
        <v>2362</v>
      </c>
      <c r="D784" s="210" t="s">
        <v>5</v>
      </c>
      <c r="E784" s="208">
        <v>13109.51</v>
      </c>
      <c r="F784" s="208">
        <v>-20511.310000000001</v>
      </c>
      <c r="G784" s="208">
        <v>-18577.150000000001</v>
      </c>
      <c r="H784" s="208">
        <v>-26590.29</v>
      </c>
      <c r="I784" s="208">
        <v>-15059.67</v>
      </c>
      <c r="J784" s="208">
        <v>-13356.33</v>
      </c>
      <c r="K784" s="208">
        <v>-2283.0100000000002</v>
      </c>
      <c r="L784" s="208">
        <v>44742.02</v>
      </c>
      <c r="M784" s="208">
        <v>38000.78</v>
      </c>
      <c r="N784" s="208">
        <v>38000.78</v>
      </c>
      <c r="O784" s="208">
        <v>39589.870000000003</v>
      </c>
      <c r="P784" s="208">
        <v>41159.870000000003</v>
      </c>
      <c r="Q784" s="208">
        <v>6034.26</v>
      </c>
      <c r="R784" s="208">
        <v>7719.68</v>
      </c>
      <c r="S784" s="208">
        <v>8699.68</v>
      </c>
      <c r="T784" s="208">
        <v>804.03</v>
      </c>
      <c r="U784" s="208">
        <v>-30918.16</v>
      </c>
      <c r="V784" s="208">
        <v>-19761.48</v>
      </c>
      <c r="W784" s="208">
        <v>-16610.63</v>
      </c>
      <c r="X784" s="208">
        <v>-14957.4</v>
      </c>
      <c r="Y784" s="208">
        <v>-15017.36</v>
      </c>
      <c r="Z784" s="208">
        <v>-21995.5</v>
      </c>
      <c r="AA784" s="178">
        <f t="shared" si="24"/>
        <v>-21995.5</v>
      </c>
    </row>
    <row r="785" spans="1:27" ht="15.75" thickBot="1" x14ac:dyDescent="0.3">
      <c r="A785" s="228" t="str">
        <f t="shared" si="25"/>
        <v>232026</v>
      </c>
      <c r="B785" s="240" t="s">
        <v>1128</v>
      </c>
      <c r="C785" s="188" t="s">
        <v>2363</v>
      </c>
      <c r="D785" s="210" t="s">
        <v>5</v>
      </c>
      <c r="E785" s="209">
        <v>0</v>
      </c>
      <c r="F785" s="209">
        <v>0</v>
      </c>
      <c r="G785" s="209">
        <v>0</v>
      </c>
      <c r="H785" s="209">
        <v>0</v>
      </c>
      <c r="I785" s="209">
        <v>0</v>
      </c>
      <c r="J785" s="209">
        <v>0</v>
      </c>
      <c r="K785" s="209">
        <v>-2000</v>
      </c>
      <c r="L785" s="209">
        <v>-7583.33</v>
      </c>
      <c r="M785" s="209">
        <v>0</v>
      </c>
      <c r="N785" s="209">
        <v>0</v>
      </c>
      <c r="O785" s="209">
        <v>0</v>
      </c>
      <c r="P785" s="209">
        <v>0</v>
      </c>
      <c r="Q785" s="209">
        <v>0</v>
      </c>
      <c r="R785" s="209">
        <v>0</v>
      </c>
      <c r="S785" s="209">
        <v>0</v>
      </c>
      <c r="T785" s="209">
        <v>0</v>
      </c>
      <c r="U785" s="209">
        <v>0</v>
      </c>
      <c r="V785" s="209">
        <v>-129770</v>
      </c>
      <c r="W785" s="209">
        <v>-129770</v>
      </c>
      <c r="X785" s="209">
        <v>-129770</v>
      </c>
      <c r="Y785" s="209">
        <v>-129770</v>
      </c>
      <c r="Z785" s="209">
        <v>-129770</v>
      </c>
      <c r="AA785" s="178">
        <f t="shared" si="24"/>
        <v>-129770</v>
      </c>
    </row>
    <row r="786" spans="1:27" ht="15.75" thickBot="1" x14ac:dyDescent="0.3">
      <c r="A786" s="228" t="str">
        <f t="shared" si="25"/>
        <v>232027</v>
      </c>
      <c r="B786" s="240" t="s">
        <v>1130</v>
      </c>
      <c r="C786" s="188" t="s">
        <v>2364</v>
      </c>
      <c r="D786" s="210" t="s">
        <v>5</v>
      </c>
      <c r="E786" s="208">
        <v>-185101</v>
      </c>
      <c r="F786" s="208">
        <v>-185101</v>
      </c>
      <c r="G786" s="208">
        <v>-417373</v>
      </c>
      <c r="H786" s="208">
        <v>-417373</v>
      </c>
      <c r="I786" s="208">
        <v>-417373</v>
      </c>
      <c r="J786" s="208">
        <v>-1045354</v>
      </c>
      <c r="K786" s="208">
        <v>-1045354</v>
      </c>
      <c r="L786" s="208">
        <v>-1045354</v>
      </c>
      <c r="M786" s="208">
        <v>-888196</v>
      </c>
      <c r="N786" s="208">
        <v>-888196</v>
      </c>
      <c r="O786" s="208">
        <v>-888196</v>
      </c>
      <c r="P786" s="208">
        <v>-22549.16</v>
      </c>
      <c r="Q786" s="208">
        <v>-195113</v>
      </c>
      <c r="R786" s="208">
        <v>-195113</v>
      </c>
      <c r="S786" s="208">
        <v>-195113</v>
      </c>
      <c r="T786" s="208">
        <v>-321238.5</v>
      </c>
      <c r="U786" s="208">
        <v>-321238.5</v>
      </c>
      <c r="V786" s="208">
        <v>-321238.5</v>
      </c>
      <c r="W786" s="208">
        <v>-789407.15</v>
      </c>
      <c r="X786" s="208">
        <v>-789407.15</v>
      </c>
      <c r="Y786" s="208">
        <v>-789407.15</v>
      </c>
      <c r="Z786" s="208">
        <v>-1037490.99</v>
      </c>
      <c r="AA786" s="178">
        <f t="shared" si="24"/>
        <v>-1037490.99</v>
      </c>
    </row>
    <row r="787" spans="1:27" ht="15.75" thickBot="1" x14ac:dyDescent="0.3">
      <c r="A787" s="228" t="str">
        <f t="shared" si="25"/>
        <v>232028</v>
      </c>
      <c r="B787" s="240" t="s">
        <v>1132</v>
      </c>
      <c r="C787" s="188" t="s">
        <v>2365</v>
      </c>
      <c r="D787" s="210" t="s">
        <v>5</v>
      </c>
      <c r="E787" s="209">
        <v>-3471464</v>
      </c>
      <c r="F787" s="209">
        <v>-3471464</v>
      </c>
      <c r="G787" s="209">
        <v>-4651751</v>
      </c>
      <c r="H787" s="209">
        <v>-4651751</v>
      </c>
      <c r="I787" s="209">
        <v>-4651751</v>
      </c>
      <c r="J787" s="209">
        <v>-5072159</v>
      </c>
      <c r="K787" s="209">
        <v>-5072159</v>
      </c>
      <c r="L787" s="209">
        <v>-5072159</v>
      </c>
      <c r="M787" s="209">
        <v>-9059141</v>
      </c>
      <c r="N787" s="209">
        <v>-9059141</v>
      </c>
      <c r="O787" s="209">
        <v>-9059141</v>
      </c>
      <c r="P787" s="209">
        <v>-2315025</v>
      </c>
      <c r="Q787" s="209">
        <v>-4159243</v>
      </c>
      <c r="R787" s="209">
        <v>-4161412.66</v>
      </c>
      <c r="S787" s="209">
        <v>-4161412.66</v>
      </c>
      <c r="T787" s="209">
        <v>-4917159.9800000004</v>
      </c>
      <c r="U787" s="209">
        <v>-4917159.9800000004</v>
      </c>
      <c r="V787" s="209">
        <v>-4917159.9800000004</v>
      </c>
      <c r="W787" s="209">
        <v>-6787142.7199999997</v>
      </c>
      <c r="X787" s="209">
        <v>-6787142.7199999997</v>
      </c>
      <c r="Y787" s="209">
        <v>-6787142.7199999997</v>
      </c>
      <c r="Z787" s="209">
        <v>-10916955.26</v>
      </c>
      <c r="AA787" s="178">
        <f t="shared" si="24"/>
        <v>-10916955.26</v>
      </c>
    </row>
    <row r="788" spans="1:27" ht="15.75" thickBot="1" x14ac:dyDescent="0.3">
      <c r="A788" s="228" t="str">
        <f t="shared" si="25"/>
        <v>232031</v>
      </c>
      <c r="B788" s="240" t="s">
        <v>1134</v>
      </c>
      <c r="C788" s="188" t="s">
        <v>2366</v>
      </c>
      <c r="D788" s="210" t="s">
        <v>5</v>
      </c>
      <c r="E788" s="208">
        <v>-18469.599999999999</v>
      </c>
      <c r="F788" s="208">
        <v>-18479.599999999999</v>
      </c>
      <c r="G788" s="208">
        <v>-66206.100000000006</v>
      </c>
      <c r="H788" s="208">
        <v>-18378.599999999999</v>
      </c>
      <c r="I788" s="208">
        <v>-17800.09</v>
      </c>
      <c r="J788" s="208">
        <v>-63491.09</v>
      </c>
      <c r="K788" s="208">
        <v>-15881.49</v>
      </c>
      <c r="L788" s="208">
        <v>-14656.49</v>
      </c>
      <c r="M788" s="208">
        <v>-127235.73</v>
      </c>
      <c r="N788" s="208">
        <v>-127235.73</v>
      </c>
      <c r="O788" s="208">
        <v>-20210.73</v>
      </c>
      <c r="P788" s="208">
        <v>-22484.83</v>
      </c>
      <c r="Q788" s="208">
        <v>-19318.900000000001</v>
      </c>
      <c r="R788" s="208">
        <v>-19381.400000000001</v>
      </c>
      <c r="S788" s="208">
        <v>-19728.900000000001</v>
      </c>
      <c r="T788" s="208">
        <v>-120936.31</v>
      </c>
      <c r="U788" s="208">
        <v>-18989.560000000001</v>
      </c>
      <c r="V788" s="208">
        <v>-17799.98</v>
      </c>
      <c r="W788" s="208">
        <v>-16323.87</v>
      </c>
      <c r="X788" s="208">
        <v>-13262.8</v>
      </c>
      <c r="Y788" s="208">
        <v>-16173.55</v>
      </c>
      <c r="Z788" s="208">
        <v>-560491.94999999995</v>
      </c>
      <c r="AA788" s="178">
        <f t="shared" si="24"/>
        <v>-560491.94999999995</v>
      </c>
    </row>
    <row r="789" spans="1:27" ht="15.75" thickBot="1" x14ac:dyDescent="0.3">
      <c r="A789" s="228" t="str">
        <f t="shared" si="25"/>
        <v>232032</v>
      </c>
      <c r="B789" s="240" t="s">
        <v>1136</v>
      </c>
      <c r="C789" s="188" t="s">
        <v>2367</v>
      </c>
      <c r="D789" s="210" t="s">
        <v>5</v>
      </c>
      <c r="E789" s="209">
        <v>-2651319.65</v>
      </c>
      <c r="F789" s="209">
        <v>-2914017.32</v>
      </c>
      <c r="G789" s="209">
        <v>-2883503.6</v>
      </c>
      <c r="H789" s="209">
        <v>-2569466.5699999998</v>
      </c>
      <c r="I789" s="209">
        <v>-2621567.48</v>
      </c>
      <c r="J789" s="209">
        <v>-2513913.3199999998</v>
      </c>
      <c r="K789" s="209">
        <v>-2769065.27</v>
      </c>
      <c r="L789" s="209">
        <v>-2974323.17</v>
      </c>
      <c r="M789" s="209">
        <v>-2263287.19</v>
      </c>
      <c r="N789" s="209">
        <v>-2263287.19</v>
      </c>
      <c r="O789" s="209">
        <v>-2277285.0099999998</v>
      </c>
      <c r="P789" s="209">
        <v>-2464433.75</v>
      </c>
      <c r="Q789" s="209">
        <v>-2634082.15</v>
      </c>
      <c r="R789" s="209">
        <v>-2789956.03</v>
      </c>
      <c r="S789" s="209">
        <v>-2996813.59</v>
      </c>
      <c r="T789" s="209">
        <v>-2730228.7</v>
      </c>
      <c r="U789" s="209">
        <v>-2639107.77</v>
      </c>
      <c r="V789" s="209">
        <v>-2684234.2799999998</v>
      </c>
      <c r="W789" s="209">
        <v>-2478971.27</v>
      </c>
      <c r="X789" s="209">
        <v>-2684271.8199999998</v>
      </c>
      <c r="Y789" s="209">
        <v>-2524399.12</v>
      </c>
      <c r="Z789" s="209">
        <v>-2247102.0299999998</v>
      </c>
      <c r="AA789" s="178">
        <f t="shared" si="24"/>
        <v>-2247102.0299999998</v>
      </c>
    </row>
    <row r="790" spans="1:27" ht="15.75" thickBot="1" x14ac:dyDescent="0.3">
      <c r="A790" s="228" t="str">
        <f t="shared" si="25"/>
        <v>232040</v>
      </c>
      <c r="B790" s="240" t="s">
        <v>1138</v>
      </c>
      <c r="C790" s="188" t="s">
        <v>2368</v>
      </c>
      <c r="D790" s="210" t="s">
        <v>5</v>
      </c>
      <c r="E790" s="208">
        <v>-8590965</v>
      </c>
      <c r="F790" s="208">
        <v>-6751102</v>
      </c>
      <c r="G790" s="208">
        <v>-4003276</v>
      </c>
      <c r="H790" s="208">
        <v>-762670</v>
      </c>
      <c r="I790" s="208">
        <v>2470450</v>
      </c>
      <c r="J790" s="208">
        <v>5329197</v>
      </c>
      <c r="K790" s="208">
        <v>6633106</v>
      </c>
      <c r="L790" s="208">
        <v>4626666</v>
      </c>
      <c r="M790" s="208">
        <v>0</v>
      </c>
      <c r="N790" s="208">
        <v>0</v>
      </c>
      <c r="O790" s="208">
        <v>-4393746</v>
      </c>
      <c r="P790" s="208">
        <v>-7464951</v>
      </c>
      <c r="Q790" s="208">
        <v>-8778193</v>
      </c>
      <c r="R790" s="208">
        <v>-8590965</v>
      </c>
      <c r="S790" s="208">
        <v>-6751102</v>
      </c>
      <c r="T790" s="208">
        <v>-4003276</v>
      </c>
      <c r="U790" s="208">
        <v>-762670</v>
      </c>
      <c r="V790" s="208">
        <v>2470450</v>
      </c>
      <c r="W790" s="208">
        <v>5329197</v>
      </c>
      <c r="X790" s="208">
        <v>6633106</v>
      </c>
      <c r="Y790" s="208">
        <v>4626666</v>
      </c>
      <c r="Z790" s="208">
        <v>0</v>
      </c>
      <c r="AA790" s="178">
        <f t="shared" si="24"/>
        <v>0</v>
      </c>
    </row>
    <row r="791" spans="1:27" ht="15.75" thickBot="1" x14ac:dyDescent="0.3">
      <c r="A791" s="228" t="str">
        <f t="shared" si="25"/>
        <v>232098</v>
      </c>
      <c r="B791" s="240" t="s">
        <v>1140</v>
      </c>
      <c r="C791" s="188" t="s">
        <v>2369</v>
      </c>
      <c r="D791" s="210" t="s">
        <v>5</v>
      </c>
      <c r="E791" s="209">
        <v>0</v>
      </c>
      <c r="F791" s="209">
        <v>0</v>
      </c>
      <c r="G791" s="209">
        <v>0</v>
      </c>
      <c r="H791" s="209">
        <v>0</v>
      </c>
      <c r="I791" s="209">
        <v>0</v>
      </c>
      <c r="J791" s="209">
        <v>0</v>
      </c>
      <c r="K791" s="209">
        <v>0</v>
      </c>
      <c r="L791" s="209">
        <v>0</v>
      </c>
      <c r="M791" s="209">
        <v>-0.03</v>
      </c>
      <c r="N791" s="209">
        <v>-0.03</v>
      </c>
      <c r="O791" s="209">
        <v>0</v>
      </c>
      <c r="P791" s="209">
        <v>0</v>
      </c>
      <c r="Q791" s="209">
        <v>0</v>
      </c>
      <c r="R791" s="209">
        <v>0</v>
      </c>
      <c r="S791" s="209">
        <v>0</v>
      </c>
      <c r="T791" s="209">
        <v>0</v>
      </c>
      <c r="U791" s="209">
        <v>0</v>
      </c>
      <c r="V791" s="209">
        <v>0</v>
      </c>
      <c r="W791" s="209">
        <v>0</v>
      </c>
      <c r="X791" s="209">
        <v>0</v>
      </c>
      <c r="Y791" s="209">
        <v>0</v>
      </c>
      <c r="Z791" s="209">
        <v>0</v>
      </c>
      <c r="AA791" s="178">
        <f t="shared" si="24"/>
        <v>0</v>
      </c>
    </row>
    <row r="792" spans="1:27" ht="15.75" thickBot="1" x14ac:dyDescent="0.3">
      <c r="A792" s="228" t="str">
        <f t="shared" si="25"/>
        <v>232099</v>
      </c>
      <c r="B792" s="240" t="s">
        <v>1142</v>
      </c>
      <c r="C792" s="188" t="s">
        <v>2370</v>
      </c>
      <c r="D792" s="210" t="s">
        <v>5</v>
      </c>
      <c r="E792" s="208">
        <v>0</v>
      </c>
      <c r="F792" s="208">
        <v>0</v>
      </c>
      <c r="G792" s="208">
        <v>0</v>
      </c>
      <c r="H792" s="208">
        <v>10</v>
      </c>
      <c r="I792" s="208">
        <v>0</v>
      </c>
      <c r="J792" s="208">
        <v>0</v>
      </c>
      <c r="K792" s="208">
        <v>0</v>
      </c>
      <c r="L792" s="208">
        <v>0</v>
      </c>
      <c r="M792" s="208">
        <v>0</v>
      </c>
      <c r="N792" s="208">
        <v>0</v>
      </c>
      <c r="O792" s="208">
        <v>0</v>
      </c>
      <c r="P792" s="208">
        <v>0</v>
      </c>
      <c r="Q792" s="208">
        <v>0</v>
      </c>
      <c r="R792" s="208">
        <v>0</v>
      </c>
      <c r="S792" s="208">
        <v>0</v>
      </c>
      <c r="T792" s="208">
        <v>0</v>
      </c>
      <c r="U792" s="208">
        <v>0</v>
      </c>
      <c r="V792" s="208">
        <v>0</v>
      </c>
      <c r="W792" s="208">
        <v>0</v>
      </c>
      <c r="X792" s="208">
        <v>0</v>
      </c>
      <c r="Y792" s="208">
        <v>0</v>
      </c>
      <c r="Z792" s="208">
        <v>0</v>
      </c>
      <c r="AA792" s="178">
        <f t="shared" si="24"/>
        <v>0</v>
      </c>
    </row>
    <row r="793" spans="1:27" ht="15.75" thickBot="1" x14ac:dyDescent="0.3">
      <c r="A793" s="228" t="str">
        <f t="shared" si="25"/>
        <v>232100</v>
      </c>
      <c r="B793" s="240" t="s">
        <v>1144</v>
      </c>
      <c r="C793" s="188" t="s">
        <v>2371</v>
      </c>
      <c r="D793" s="210" t="s">
        <v>5</v>
      </c>
      <c r="E793" s="209">
        <v>0</v>
      </c>
      <c r="F793" s="209">
        <v>0</v>
      </c>
      <c r="G793" s="209">
        <v>0</v>
      </c>
      <c r="H793" s="209">
        <v>0</v>
      </c>
      <c r="I793" s="209">
        <v>0</v>
      </c>
      <c r="J793" s="209">
        <v>0</v>
      </c>
      <c r="K793" s="209">
        <v>0</v>
      </c>
      <c r="L793" s="209">
        <v>0</v>
      </c>
      <c r="M793" s="209">
        <v>0</v>
      </c>
      <c r="N793" s="209">
        <v>0</v>
      </c>
      <c r="O793" s="209">
        <v>0</v>
      </c>
      <c r="P793" s="209">
        <v>0</v>
      </c>
      <c r="Q793" s="209">
        <v>0</v>
      </c>
      <c r="R793" s="209">
        <v>0</v>
      </c>
      <c r="S793" s="209">
        <v>0</v>
      </c>
      <c r="T793" s="209">
        <v>0</v>
      </c>
      <c r="U793" s="209">
        <v>0</v>
      </c>
      <c r="V793" s="209">
        <v>0</v>
      </c>
      <c r="W793" s="209">
        <v>0</v>
      </c>
      <c r="X793" s="209">
        <v>0</v>
      </c>
      <c r="Y793" s="209">
        <v>0</v>
      </c>
      <c r="Z793" s="209">
        <v>0</v>
      </c>
      <c r="AA793" s="178">
        <f t="shared" si="24"/>
        <v>0</v>
      </c>
    </row>
    <row r="794" spans="1:27" ht="15.75" thickBot="1" x14ac:dyDescent="0.3">
      <c r="A794" s="228" t="str">
        <f t="shared" si="25"/>
        <v>232109</v>
      </c>
      <c r="B794" s="240" t="s">
        <v>1140</v>
      </c>
      <c r="C794" s="188" t="s">
        <v>2372</v>
      </c>
      <c r="D794" s="210" t="s">
        <v>5</v>
      </c>
      <c r="E794" s="208">
        <v>0</v>
      </c>
      <c r="F794" s="208">
        <v>0</v>
      </c>
      <c r="G794" s="208">
        <v>0</v>
      </c>
      <c r="H794" s="208">
        <v>0</v>
      </c>
      <c r="I794" s="208">
        <v>0</v>
      </c>
      <c r="J794" s="208">
        <v>0</v>
      </c>
      <c r="K794" s="208">
        <v>0</v>
      </c>
      <c r="L794" s="208">
        <v>0</v>
      </c>
      <c r="M794" s="208">
        <v>0</v>
      </c>
      <c r="N794" s="208">
        <v>0</v>
      </c>
      <c r="O794" s="208">
        <v>0</v>
      </c>
      <c r="P794" s="208">
        <v>0</v>
      </c>
      <c r="Q794" s="208">
        <v>0</v>
      </c>
      <c r="R794" s="208">
        <v>0</v>
      </c>
      <c r="S794" s="208">
        <v>0</v>
      </c>
      <c r="T794" s="208">
        <v>0</v>
      </c>
      <c r="U794" s="208">
        <v>0</v>
      </c>
      <c r="V794" s="208">
        <v>0</v>
      </c>
      <c r="W794" s="208">
        <v>0</v>
      </c>
      <c r="X794" s="208">
        <v>0</v>
      </c>
      <c r="Y794" s="208">
        <v>0</v>
      </c>
      <c r="Z794" s="208">
        <v>0</v>
      </c>
      <c r="AA794" s="178">
        <f t="shared" si="24"/>
        <v>0</v>
      </c>
    </row>
    <row r="795" spans="1:27" ht="15.75" thickBot="1" x14ac:dyDescent="0.3">
      <c r="A795" s="228" t="str">
        <f t="shared" si="25"/>
        <v>232202</v>
      </c>
      <c r="B795" s="240" t="s">
        <v>1147</v>
      </c>
      <c r="C795" s="188" t="s">
        <v>2373</v>
      </c>
      <c r="D795" s="210" t="s">
        <v>5</v>
      </c>
      <c r="E795" s="209">
        <v>-5082.54</v>
      </c>
      <c r="F795" s="209">
        <v>-4475.24</v>
      </c>
      <c r="G795" s="209">
        <v>-4189.8100000000004</v>
      </c>
      <c r="H795" s="209">
        <v>-15468.84</v>
      </c>
      <c r="I795" s="209">
        <v>-5430.66</v>
      </c>
      <c r="J795" s="209">
        <v>-5430.82</v>
      </c>
      <c r="K795" s="209">
        <v>-5704.26</v>
      </c>
      <c r="L795" s="209">
        <v>-5249.17</v>
      </c>
      <c r="M795" s="209">
        <v>-16301.03</v>
      </c>
      <c r="N795" s="209">
        <v>-16301.03</v>
      </c>
      <c r="O795" s="209">
        <v>-16565.84</v>
      </c>
      <c r="P795" s="209">
        <v>-17595.96</v>
      </c>
      <c r="Q795" s="209">
        <v>-5739.98</v>
      </c>
      <c r="R795" s="209">
        <v>-5405.31</v>
      </c>
      <c r="S795" s="209">
        <v>-4946.24</v>
      </c>
      <c r="T795" s="209">
        <v>-13524.65</v>
      </c>
      <c r="U795" s="209">
        <v>-15159.24</v>
      </c>
      <c r="V795" s="209">
        <v>-4593.16</v>
      </c>
      <c r="W795" s="209">
        <v>-4973.12</v>
      </c>
      <c r="X795" s="209">
        <v>-5344.59</v>
      </c>
      <c r="Y795" s="209">
        <v>-4686.43</v>
      </c>
      <c r="Z795" s="209">
        <v>-13388.4</v>
      </c>
      <c r="AA795" s="178">
        <f t="shared" si="24"/>
        <v>-13388.4</v>
      </c>
    </row>
    <row r="796" spans="1:27" ht="15.75" thickBot="1" x14ac:dyDescent="0.3">
      <c r="A796" s="228" t="str">
        <f t="shared" si="25"/>
        <v>232211</v>
      </c>
      <c r="B796" s="240" t="s">
        <v>1149</v>
      </c>
      <c r="C796" s="188" t="s">
        <v>2374</v>
      </c>
      <c r="D796" s="210" t="s">
        <v>5</v>
      </c>
      <c r="E796" s="208">
        <v>-171</v>
      </c>
      <c r="F796" s="208">
        <v>-114</v>
      </c>
      <c r="G796" s="208">
        <v>-171</v>
      </c>
      <c r="H796" s="208">
        <v>-114</v>
      </c>
      <c r="I796" s="208">
        <v>-114</v>
      </c>
      <c r="J796" s="208">
        <v>-230</v>
      </c>
      <c r="K796" s="208">
        <v>-346</v>
      </c>
      <c r="L796" s="208">
        <v>-404</v>
      </c>
      <c r="M796" s="208">
        <v>-36511.629999999997</v>
      </c>
      <c r="N796" s="208">
        <v>-36511.629999999997</v>
      </c>
      <c r="O796" s="208">
        <v>0</v>
      </c>
      <c r="P796" s="208">
        <v>-36755.629999999997</v>
      </c>
      <c r="Q796" s="208">
        <v>-232</v>
      </c>
      <c r="R796" s="208">
        <v>-232</v>
      </c>
      <c r="S796" s="208">
        <v>-232</v>
      </c>
      <c r="T796" s="208">
        <v>-36365.629999999997</v>
      </c>
      <c r="U796" s="208">
        <v>-35843.629999999997</v>
      </c>
      <c r="V796" s="208">
        <v>-232</v>
      </c>
      <c r="W796" s="208">
        <v>-348</v>
      </c>
      <c r="X796" s="208">
        <v>-410.2</v>
      </c>
      <c r="Y796" s="208">
        <v>-174.9</v>
      </c>
      <c r="Z796" s="208">
        <v>-36115.199999999997</v>
      </c>
      <c r="AA796" s="178">
        <f t="shared" si="24"/>
        <v>-36115.199999999997</v>
      </c>
    </row>
    <row r="797" spans="1:27" ht="15.75" thickBot="1" x14ac:dyDescent="0.3">
      <c r="A797" s="228" t="str">
        <f t="shared" si="25"/>
        <v>232212</v>
      </c>
      <c r="B797" s="240" t="s">
        <v>1151</v>
      </c>
      <c r="C797" s="188" t="s">
        <v>2375</v>
      </c>
      <c r="D797" s="210" t="s">
        <v>5</v>
      </c>
      <c r="E797" s="209">
        <v>0</v>
      </c>
      <c r="F797" s="209">
        <v>0</v>
      </c>
      <c r="G797" s="209">
        <v>0</v>
      </c>
      <c r="H797" s="209">
        <v>0</v>
      </c>
      <c r="I797" s="209">
        <v>0</v>
      </c>
      <c r="J797" s="209">
        <v>0</v>
      </c>
      <c r="K797" s="209">
        <v>0</v>
      </c>
      <c r="L797" s="209">
        <v>0</v>
      </c>
      <c r="M797" s="209">
        <v>0</v>
      </c>
      <c r="N797" s="209">
        <v>0</v>
      </c>
      <c r="O797" s="209">
        <v>0</v>
      </c>
      <c r="P797" s="209">
        <v>0</v>
      </c>
      <c r="Q797" s="209">
        <v>0</v>
      </c>
      <c r="R797" s="209">
        <v>0</v>
      </c>
      <c r="S797" s="209">
        <v>0</v>
      </c>
      <c r="T797" s="209">
        <v>0</v>
      </c>
      <c r="U797" s="209">
        <v>0</v>
      </c>
      <c r="V797" s="209">
        <v>0</v>
      </c>
      <c r="W797" s="209">
        <v>0</v>
      </c>
      <c r="X797" s="209">
        <v>0</v>
      </c>
      <c r="Y797" s="209">
        <v>0</v>
      </c>
      <c r="Z797" s="209">
        <v>0</v>
      </c>
      <c r="AA797" s="178">
        <f t="shared" si="24"/>
        <v>0</v>
      </c>
    </row>
    <row r="798" spans="1:27" ht="15.75" thickBot="1" x14ac:dyDescent="0.3">
      <c r="A798" s="228" t="str">
        <f t="shared" si="25"/>
        <v>232213</v>
      </c>
      <c r="B798" s="240" t="s">
        <v>1153</v>
      </c>
      <c r="C798" s="188" t="s">
        <v>2376</v>
      </c>
      <c r="D798" s="210" t="s">
        <v>5</v>
      </c>
      <c r="E798" s="208">
        <v>0</v>
      </c>
      <c r="F798" s="208">
        <v>0</v>
      </c>
      <c r="G798" s="208">
        <v>0</v>
      </c>
      <c r="H798" s="208">
        <v>0</v>
      </c>
      <c r="I798" s="208">
        <v>0</v>
      </c>
      <c r="J798" s="208">
        <v>0</v>
      </c>
      <c r="K798" s="208">
        <v>0</v>
      </c>
      <c r="L798" s="208">
        <v>0</v>
      </c>
      <c r="M798" s="208">
        <v>0</v>
      </c>
      <c r="N798" s="208">
        <v>0</v>
      </c>
      <c r="O798" s="208">
        <v>0</v>
      </c>
      <c r="P798" s="208">
        <v>0</v>
      </c>
      <c r="Q798" s="208">
        <v>0</v>
      </c>
      <c r="R798" s="208">
        <v>0</v>
      </c>
      <c r="S798" s="208">
        <v>0</v>
      </c>
      <c r="T798" s="208">
        <v>0</v>
      </c>
      <c r="U798" s="208">
        <v>0</v>
      </c>
      <c r="V798" s="208">
        <v>0</v>
      </c>
      <c r="W798" s="208">
        <v>0</v>
      </c>
      <c r="X798" s="208">
        <v>0</v>
      </c>
      <c r="Y798" s="208">
        <v>0</v>
      </c>
      <c r="Z798" s="208">
        <v>0</v>
      </c>
      <c r="AA798" s="178">
        <f t="shared" si="24"/>
        <v>0</v>
      </c>
    </row>
    <row r="799" spans="1:27" ht="15.75" thickBot="1" x14ac:dyDescent="0.3">
      <c r="A799" s="228" t="str">
        <f t="shared" si="25"/>
        <v>232217</v>
      </c>
      <c r="B799" s="240" t="s">
        <v>1155</v>
      </c>
      <c r="C799" s="188" t="s">
        <v>2377</v>
      </c>
      <c r="D799" s="210" t="s">
        <v>5</v>
      </c>
      <c r="E799" s="209">
        <v>0</v>
      </c>
      <c r="F799" s="209">
        <v>0</v>
      </c>
      <c r="G799" s="209">
        <v>0</v>
      </c>
      <c r="H799" s="209">
        <v>0</v>
      </c>
      <c r="I799" s="209">
        <v>0</v>
      </c>
      <c r="J799" s="209">
        <v>0</v>
      </c>
      <c r="K799" s="209">
        <v>0</v>
      </c>
      <c r="L799" s="209">
        <v>0</v>
      </c>
      <c r="M799" s="209">
        <v>0</v>
      </c>
      <c r="N799" s="209">
        <v>0</v>
      </c>
      <c r="O799" s="209">
        <v>0</v>
      </c>
      <c r="P799" s="209">
        <v>0</v>
      </c>
      <c r="Q799" s="209">
        <v>0</v>
      </c>
      <c r="R799" s="209">
        <v>0</v>
      </c>
      <c r="S799" s="209">
        <v>0</v>
      </c>
      <c r="T799" s="209">
        <v>0</v>
      </c>
      <c r="U799" s="209">
        <v>0</v>
      </c>
      <c r="V799" s="209">
        <v>0</v>
      </c>
      <c r="W799" s="209">
        <v>0</v>
      </c>
      <c r="X799" s="209">
        <v>0</v>
      </c>
      <c r="Y799" s="209">
        <v>0</v>
      </c>
      <c r="Z799" s="209">
        <v>0</v>
      </c>
      <c r="AA799" s="178">
        <f t="shared" si="24"/>
        <v>0</v>
      </c>
    </row>
    <row r="800" spans="1:27" ht="15.75" thickBot="1" x14ac:dyDescent="0.3">
      <c r="A800" s="228" t="str">
        <f t="shared" si="25"/>
        <v>232218</v>
      </c>
      <c r="B800" s="240" t="s">
        <v>1157</v>
      </c>
      <c r="C800" s="188" t="s">
        <v>2378</v>
      </c>
      <c r="D800" s="210" t="s">
        <v>5</v>
      </c>
      <c r="E800" s="208">
        <v>-660</v>
      </c>
      <c r="F800" s="208">
        <v>-660</v>
      </c>
      <c r="G800" s="208">
        <v>-727.5</v>
      </c>
      <c r="H800" s="208">
        <v>-727.5</v>
      </c>
      <c r="I800" s="208">
        <v>-727.5</v>
      </c>
      <c r="J800" s="208">
        <v>-777.5</v>
      </c>
      <c r="K800" s="208">
        <v>-777.5</v>
      </c>
      <c r="L800" s="208">
        <v>-777.5</v>
      </c>
      <c r="M800" s="208">
        <v>-777.5</v>
      </c>
      <c r="N800" s="208">
        <v>-777.5</v>
      </c>
      <c r="O800" s="208">
        <v>-777.5</v>
      </c>
      <c r="P800" s="208">
        <v>-742.5</v>
      </c>
      <c r="Q800" s="208">
        <v>-680</v>
      </c>
      <c r="R800" s="208">
        <v>-680</v>
      </c>
      <c r="S800" s="208">
        <v>-680</v>
      </c>
      <c r="T800" s="208">
        <v>-680</v>
      </c>
      <c r="U800" s="208">
        <v>-642.5</v>
      </c>
      <c r="V800" s="208">
        <v>-680</v>
      </c>
      <c r="W800" s="208">
        <v>-680</v>
      </c>
      <c r="X800" s="208">
        <v>-680</v>
      </c>
      <c r="Y800" s="208">
        <v>0</v>
      </c>
      <c r="Z800" s="208">
        <v>0</v>
      </c>
      <c r="AA800" s="178">
        <f t="shared" si="24"/>
        <v>0</v>
      </c>
    </row>
    <row r="801" spans="1:27" ht="15.75" thickBot="1" x14ac:dyDescent="0.3">
      <c r="A801" s="228" t="str">
        <f t="shared" si="25"/>
        <v>232219</v>
      </c>
      <c r="B801" s="240" t="s">
        <v>1159</v>
      </c>
      <c r="C801" s="188" t="s">
        <v>2379</v>
      </c>
      <c r="D801" s="210" t="s">
        <v>5</v>
      </c>
      <c r="E801" s="209">
        <v>-602303.66</v>
      </c>
      <c r="F801" s="209">
        <v>-597284.76</v>
      </c>
      <c r="G801" s="209">
        <v>-420898.07</v>
      </c>
      <c r="H801" s="209">
        <v>-290347.09999999998</v>
      </c>
      <c r="I801" s="209">
        <v>-2077.7199999999998</v>
      </c>
      <c r="J801" s="209">
        <v>-391315.12</v>
      </c>
      <c r="K801" s="209">
        <v>16770.34</v>
      </c>
      <c r="L801" s="209">
        <v>30970.799999999999</v>
      </c>
      <c r="M801" s="209">
        <v>-398013.77</v>
      </c>
      <c r="N801" s="209">
        <v>-398013.77</v>
      </c>
      <c r="O801" s="209">
        <v>-436648.58</v>
      </c>
      <c r="P801" s="209">
        <v>-1652529.7</v>
      </c>
      <c r="Q801" s="209">
        <v>-447520.32</v>
      </c>
      <c r="R801" s="209">
        <v>-432165.78</v>
      </c>
      <c r="S801" s="209">
        <v>-423856.74</v>
      </c>
      <c r="T801" s="209">
        <v>-798081.17</v>
      </c>
      <c r="U801" s="209">
        <v>-499460</v>
      </c>
      <c r="V801" s="209">
        <v>-477978.54</v>
      </c>
      <c r="W801" s="209">
        <v>-468918.09</v>
      </c>
      <c r="X801" s="209">
        <v>-460569.34</v>
      </c>
      <c r="Y801" s="209">
        <v>-145279.21</v>
      </c>
      <c r="Z801" s="209">
        <v>-914103.7</v>
      </c>
      <c r="AA801" s="178">
        <f t="shared" si="24"/>
        <v>-914103.7</v>
      </c>
    </row>
    <row r="802" spans="1:27" ht="15.75" thickBot="1" x14ac:dyDescent="0.3">
      <c r="A802" s="228" t="str">
        <f t="shared" si="25"/>
        <v>232220</v>
      </c>
      <c r="B802" s="240" t="s">
        <v>2380</v>
      </c>
      <c r="C802" s="188" t="s">
        <v>2381</v>
      </c>
      <c r="D802" s="210" t="s">
        <v>5</v>
      </c>
      <c r="E802" s="208">
        <v>0</v>
      </c>
      <c r="F802" s="208">
        <v>0</v>
      </c>
      <c r="G802" s="208">
        <v>0</v>
      </c>
      <c r="H802" s="208">
        <v>0</v>
      </c>
      <c r="I802" s="208">
        <v>0</v>
      </c>
      <c r="J802" s="208">
        <v>0</v>
      </c>
      <c r="K802" s="208">
        <v>0</v>
      </c>
      <c r="L802" s="208">
        <v>0</v>
      </c>
      <c r="M802" s="208">
        <v>0</v>
      </c>
      <c r="N802" s="208">
        <v>0</v>
      </c>
      <c r="O802" s="208">
        <v>-226.97</v>
      </c>
      <c r="P802" s="208">
        <v>-201.97</v>
      </c>
      <c r="Q802" s="208">
        <v>-170.3</v>
      </c>
      <c r="R802" s="208">
        <v>-170.3</v>
      </c>
      <c r="S802" s="208">
        <v>-170.3</v>
      </c>
      <c r="T802" s="208">
        <v>-179.47</v>
      </c>
      <c r="U802" s="208">
        <v>-166.97</v>
      </c>
      <c r="V802" s="208">
        <v>-145.30000000000001</v>
      </c>
      <c r="W802" s="208">
        <v>-145.30000000000001</v>
      </c>
      <c r="X802" s="208">
        <v>-145.30000000000001</v>
      </c>
      <c r="Y802" s="208">
        <v>-145.30000000000001</v>
      </c>
      <c r="Z802" s="208">
        <v>0</v>
      </c>
      <c r="AA802" s="178">
        <f t="shared" si="24"/>
        <v>0</v>
      </c>
    </row>
    <row r="803" spans="1:27" ht="15.75" thickBot="1" x14ac:dyDescent="0.3">
      <c r="A803" s="228" t="str">
        <f t="shared" si="25"/>
        <v>232221</v>
      </c>
      <c r="B803" s="240" t="s">
        <v>1163</v>
      </c>
      <c r="C803" s="188" t="s">
        <v>2382</v>
      </c>
      <c r="D803" s="210" t="s">
        <v>5</v>
      </c>
      <c r="E803" s="209">
        <v>-2600.88</v>
      </c>
      <c r="F803" s="209">
        <v>-2600.88</v>
      </c>
      <c r="G803" s="209">
        <v>-2600.88</v>
      </c>
      <c r="H803" s="209">
        <v>-2854.89</v>
      </c>
      <c r="I803" s="209">
        <v>-2610.88</v>
      </c>
      <c r="J803" s="209">
        <v>-2610.88</v>
      </c>
      <c r="K803" s="209">
        <v>-2610.88</v>
      </c>
      <c r="L803" s="209">
        <v>-2610.88</v>
      </c>
      <c r="M803" s="209">
        <v>-8550.25</v>
      </c>
      <c r="N803" s="209">
        <v>-8550.25</v>
      </c>
      <c r="O803" s="209">
        <v>-3092.16</v>
      </c>
      <c r="P803" s="209">
        <v>-2967.16</v>
      </c>
      <c r="Q803" s="209">
        <v>-2623.49</v>
      </c>
      <c r="R803" s="209">
        <v>-2623.49</v>
      </c>
      <c r="S803" s="209">
        <v>-2623.49</v>
      </c>
      <c r="T803" s="209">
        <v>-2857.99</v>
      </c>
      <c r="U803" s="209">
        <v>-2805.49</v>
      </c>
      <c r="V803" s="209">
        <v>-2508.4899999999998</v>
      </c>
      <c r="W803" s="209">
        <v>-2508.4899999999998</v>
      </c>
      <c r="X803" s="209">
        <v>-2508.4899999999998</v>
      </c>
      <c r="Y803" s="209">
        <v>-2508.4899999999998</v>
      </c>
      <c r="Z803" s="209">
        <v>0</v>
      </c>
      <c r="AA803" s="178">
        <f t="shared" si="24"/>
        <v>0</v>
      </c>
    </row>
    <row r="804" spans="1:27" ht="15.75" thickBot="1" x14ac:dyDescent="0.3">
      <c r="A804" s="228" t="str">
        <f t="shared" si="25"/>
        <v>232222</v>
      </c>
      <c r="B804" s="240" t="s">
        <v>1165</v>
      </c>
      <c r="C804" s="188" t="s">
        <v>2383</v>
      </c>
      <c r="D804" s="210" t="s">
        <v>5</v>
      </c>
      <c r="E804" s="208">
        <v>-257.36</v>
      </c>
      <c r="F804" s="208">
        <v>-257.36</v>
      </c>
      <c r="G804" s="208">
        <v>-257.36</v>
      </c>
      <c r="H804" s="208">
        <v>-275.27999999999997</v>
      </c>
      <c r="I804" s="208">
        <v>-257.36</v>
      </c>
      <c r="J804" s="208">
        <v>-257.36</v>
      </c>
      <c r="K804" s="208">
        <v>-257.36</v>
      </c>
      <c r="L804" s="208">
        <v>-257.36</v>
      </c>
      <c r="M804" s="208">
        <v>-680.75</v>
      </c>
      <c r="N804" s="208">
        <v>-680.75</v>
      </c>
      <c r="O804" s="208">
        <v>-259.5</v>
      </c>
      <c r="P804" s="208">
        <v>-259.5</v>
      </c>
      <c r="Q804" s="208">
        <v>-249</v>
      </c>
      <c r="R804" s="208">
        <v>-249</v>
      </c>
      <c r="S804" s="208">
        <v>-249</v>
      </c>
      <c r="T804" s="208">
        <v>-238.67</v>
      </c>
      <c r="U804" s="208">
        <v>-238.67</v>
      </c>
      <c r="V804" s="208">
        <v>-228.17</v>
      </c>
      <c r="W804" s="208">
        <v>-228.17</v>
      </c>
      <c r="X804" s="208">
        <v>-228.17</v>
      </c>
      <c r="Y804" s="208">
        <v>-228.17</v>
      </c>
      <c r="Z804" s="208">
        <v>0</v>
      </c>
      <c r="AA804" s="178">
        <f t="shared" si="24"/>
        <v>0</v>
      </c>
    </row>
    <row r="805" spans="1:27" ht="15.75" thickBot="1" x14ac:dyDescent="0.3">
      <c r="A805" s="228" t="str">
        <f t="shared" si="25"/>
        <v>232223</v>
      </c>
      <c r="B805" s="240" t="s">
        <v>1167</v>
      </c>
      <c r="C805" s="188" t="s">
        <v>2384</v>
      </c>
      <c r="D805" s="210" t="s">
        <v>5</v>
      </c>
      <c r="E805" s="209">
        <v>511.8</v>
      </c>
      <c r="F805" s="209">
        <v>511.8</v>
      </c>
      <c r="G805" s="209">
        <v>531.79999999999995</v>
      </c>
      <c r="H805" s="209">
        <v>510.54</v>
      </c>
      <c r="I805" s="209">
        <v>531.79999999999995</v>
      </c>
      <c r="J805" s="209">
        <v>531.79999999999995</v>
      </c>
      <c r="K805" s="209">
        <v>531.79999999999995</v>
      </c>
      <c r="L805" s="209">
        <v>531.79999999999995</v>
      </c>
      <c r="M805" s="209">
        <v>-1007.96</v>
      </c>
      <c r="N805" s="209">
        <v>-1007.96</v>
      </c>
      <c r="O805" s="209">
        <v>566</v>
      </c>
      <c r="P805" s="209">
        <v>-308.29000000000002</v>
      </c>
      <c r="Q805" s="209">
        <v>-216.96</v>
      </c>
      <c r="R805" s="209">
        <v>-216.96</v>
      </c>
      <c r="S805" s="209">
        <v>-216.96</v>
      </c>
      <c r="T805" s="209">
        <v>-191.63</v>
      </c>
      <c r="U805" s="209">
        <v>-191.63</v>
      </c>
      <c r="V805" s="209">
        <v>-183.63</v>
      </c>
      <c r="W805" s="209">
        <v>-183.63</v>
      </c>
      <c r="X805" s="209">
        <v>-183.63</v>
      </c>
      <c r="Y805" s="209">
        <v>-183.63</v>
      </c>
      <c r="Z805" s="209">
        <v>0</v>
      </c>
      <c r="AA805" s="178">
        <f t="shared" si="24"/>
        <v>0</v>
      </c>
    </row>
    <row r="806" spans="1:27" ht="15.75" thickBot="1" x14ac:dyDescent="0.3">
      <c r="A806" s="228" t="str">
        <f t="shared" si="25"/>
        <v>232230</v>
      </c>
      <c r="B806" s="240" t="s">
        <v>1169</v>
      </c>
      <c r="C806" s="188" t="s">
        <v>2385</v>
      </c>
      <c r="D806" s="210" t="s">
        <v>5</v>
      </c>
      <c r="E806" s="208">
        <v>0</v>
      </c>
      <c r="F806" s="208">
        <v>0</v>
      </c>
      <c r="G806" s="208">
        <v>0</v>
      </c>
      <c r="H806" s="208">
        <v>0</v>
      </c>
      <c r="I806" s="208">
        <v>0</v>
      </c>
      <c r="J806" s="208">
        <v>0</v>
      </c>
      <c r="K806" s="208">
        <v>0</v>
      </c>
      <c r="L806" s="208">
        <v>0</v>
      </c>
      <c r="M806" s="208">
        <v>0</v>
      </c>
      <c r="N806" s="208">
        <v>0</v>
      </c>
      <c r="O806" s="208">
        <v>0</v>
      </c>
      <c r="P806" s="208">
        <v>0</v>
      </c>
      <c r="Q806" s="208">
        <v>0</v>
      </c>
      <c r="R806" s="208">
        <v>0</v>
      </c>
      <c r="S806" s="208">
        <v>0</v>
      </c>
      <c r="T806" s="208">
        <v>0</v>
      </c>
      <c r="U806" s="208">
        <v>0</v>
      </c>
      <c r="V806" s="208">
        <v>0</v>
      </c>
      <c r="W806" s="208">
        <v>0</v>
      </c>
      <c r="X806" s="208">
        <v>0</v>
      </c>
      <c r="Y806" s="208">
        <v>0</v>
      </c>
      <c r="Z806" s="208">
        <v>0</v>
      </c>
      <c r="AA806" s="178">
        <f t="shared" si="24"/>
        <v>0</v>
      </c>
    </row>
    <row r="807" spans="1:27" ht="15.75" thickBot="1" x14ac:dyDescent="0.3">
      <c r="A807" s="228" t="str">
        <f t="shared" si="25"/>
        <v>232232</v>
      </c>
      <c r="B807" s="240" t="s">
        <v>1171</v>
      </c>
      <c r="C807" s="188" t="s">
        <v>2386</v>
      </c>
      <c r="D807" s="210" t="s">
        <v>5</v>
      </c>
      <c r="E807" s="209">
        <v>-4042746.49</v>
      </c>
      <c r="F807" s="209">
        <v>-4572258.37</v>
      </c>
      <c r="G807" s="209">
        <v>-7083255.7199999997</v>
      </c>
      <c r="H807" s="209">
        <v>-8995107.3000000007</v>
      </c>
      <c r="I807" s="209">
        <v>-11978737.939999999</v>
      </c>
      <c r="J807" s="209">
        <v>-14252433.640000001</v>
      </c>
      <c r="K807" s="209">
        <v>-16782372.489999998</v>
      </c>
      <c r="L807" s="209">
        <v>-16894261.379999999</v>
      </c>
      <c r="M807" s="209">
        <v>-12671232.67</v>
      </c>
      <c r="N807" s="209">
        <v>-12671232.67</v>
      </c>
      <c r="O807" s="209">
        <v>-8291579.1399999997</v>
      </c>
      <c r="P807" s="209">
        <v>-5879470.2800000003</v>
      </c>
      <c r="Q807" s="209">
        <v>-4322695.0199999996</v>
      </c>
      <c r="R807" s="209">
        <v>-4097597.67</v>
      </c>
      <c r="S807" s="209">
        <v>-4712498.1100000003</v>
      </c>
      <c r="T807" s="209">
        <v>-7578363.3600000003</v>
      </c>
      <c r="U807" s="209">
        <v>-9346787.3300000001</v>
      </c>
      <c r="V807" s="209">
        <v>-11658032.74</v>
      </c>
      <c r="W807" s="209">
        <v>-14321843.83</v>
      </c>
      <c r="X807" s="209">
        <v>-15492735.08</v>
      </c>
      <c r="Y807" s="209">
        <v>-14315748.48</v>
      </c>
      <c r="Z807" s="209">
        <v>-10657977.970000001</v>
      </c>
      <c r="AA807" s="178">
        <f t="shared" si="24"/>
        <v>-10657977.970000001</v>
      </c>
    </row>
    <row r="808" spans="1:27" ht="15.75" thickBot="1" x14ac:dyDescent="0.3">
      <c r="A808" s="228" t="str">
        <f t="shared" si="25"/>
        <v>232233</v>
      </c>
      <c r="B808" s="240" t="s">
        <v>1173</v>
      </c>
      <c r="C808" s="188" t="s">
        <v>2387</v>
      </c>
      <c r="D808" s="210" t="s">
        <v>5</v>
      </c>
      <c r="E808" s="208">
        <v>-16254885.390000001</v>
      </c>
      <c r="F808" s="208">
        <v>-11397184.82</v>
      </c>
      <c r="G808" s="208">
        <v>-13307462.199999999</v>
      </c>
      <c r="H808" s="208">
        <v>-12626984.460000001</v>
      </c>
      <c r="I808" s="208">
        <v>100333.37</v>
      </c>
      <c r="J808" s="208">
        <v>-13273888.41</v>
      </c>
      <c r="K808" s="208">
        <v>-15289936.359999999</v>
      </c>
      <c r="L808" s="208">
        <v>-42228868.159999996</v>
      </c>
      <c r="M808" s="208">
        <v>-50935765.159999996</v>
      </c>
      <c r="N808" s="208">
        <v>-50935765.159999996</v>
      </c>
      <c r="O808" s="208">
        <v>-33544744.690000001</v>
      </c>
      <c r="P808" s="208">
        <v>-35341402.439999998</v>
      </c>
      <c r="Q808" s="208">
        <v>-39488154.469999999</v>
      </c>
      <c r="R808" s="208">
        <v>-16466869.029999999</v>
      </c>
      <c r="S808" s="208">
        <v>-11295262.83</v>
      </c>
      <c r="T808" s="208">
        <v>-10351589.18</v>
      </c>
      <c r="U808" s="208">
        <v>-14776090.68</v>
      </c>
      <c r="V808" s="208">
        <v>-13300625.51</v>
      </c>
      <c r="W808" s="208">
        <v>-11482934.85</v>
      </c>
      <c r="X808" s="208">
        <v>-20342739</v>
      </c>
      <c r="Y808" s="208">
        <v>-31749953.940000001</v>
      </c>
      <c r="Z808" s="208">
        <v>-40855994.490000002</v>
      </c>
      <c r="AA808" s="178">
        <f t="shared" si="24"/>
        <v>-40855994.490000002</v>
      </c>
    </row>
    <row r="809" spans="1:27" ht="15.75" thickBot="1" x14ac:dyDescent="0.3">
      <c r="A809" s="228" t="str">
        <f t="shared" si="25"/>
        <v>232235</v>
      </c>
      <c r="B809" s="240" t="s">
        <v>1175</v>
      </c>
      <c r="C809" s="188" t="s">
        <v>2388</v>
      </c>
      <c r="D809" s="210" t="s">
        <v>5</v>
      </c>
      <c r="E809" s="209">
        <v>-114316.35</v>
      </c>
      <c r="F809" s="209">
        <v>-344477.05</v>
      </c>
      <c r="G809" s="209">
        <v>272322.21000000002</v>
      </c>
      <c r="H809" s="209">
        <v>-214880.62</v>
      </c>
      <c r="I809" s="209">
        <v>-81628.679999999993</v>
      </c>
      <c r="J809" s="209">
        <v>-295930.59000000003</v>
      </c>
      <c r="K809" s="209">
        <v>243438.71</v>
      </c>
      <c r="L809" s="209">
        <v>-1360418.1</v>
      </c>
      <c r="M809" s="209">
        <v>-1002623.35</v>
      </c>
      <c r="N809" s="209">
        <v>-1002623.35</v>
      </c>
      <c r="O809" s="209">
        <v>-612542.53</v>
      </c>
      <c r="P809" s="209">
        <v>-1402171.43</v>
      </c>
      <c r="Q809" s="209">
        <v>-507748.26</v>
      </c>
      <c r="R809" s="209">
        <v>-447779.8</v>
      </c>
      <c r="S809" s="209">
        <v>-767953.7</v>
      </c>
      <c r="T809" s="209">
        <v>-368408.26</v>
      </c>
      <c r="U809" s="209">
        <v>-133589.60999999999</v>
      </c>
      <c r="V809" s="209">
        <v>-246184.58</v>
      </c>
      <c r="W809" s="209">
        <v>0</v>
      </c>
      <c r="X809" s="209">
        <v>-105240.78</v>
      </c>
      <c r="Y809" s="209">
        <v>-477217.04</v>
      </c>
      <c r="Z809" s="209">
        <v>-472015.04</v>
      </c>
      <c r="AA809" s="178">
        <f t="shared" si="24"/>
        <v>-472015.04</v>
      </c>
    </row>
    <row r="810" spans="1:27" ht="15.75" thickBot="1" x14ac:dyDescent="0.3">
      <c r="A810" s="228" t="str">
        <f t="shared" si="25"/>
        <v>232239</v>
      </c>
      <c r="B810" s="240" t="s">
        <v>1177</v>
      </c>
      <c r="C810" s="188" t="s">
        <v>2389</v>
      </c>
      <c r="D810" s="210" t="s">
        <v>5</v>
      </c>
      <c r="E810" s="208">
        <v>-180.81</v>
      </c>
      <c r="F810" s="208">
        <v>-220.99</v>
      </c>
      <c r="G810" s="208">
        <v>-261.17</v>
      </c>
      <c r="H810" s="208">
        <v>-301.35000000000002</v>
      </c>
      <c r="I810" s="208">
        <v>-341.53</v>
      </c>
      <c r="J810" s="208">
        <v>-381.71</v>
      </c>
      <c r="K810" s="208">
        <v>-421.89</v>
      </c>
      <c r="L810" s="208">
        <v>-462.07</v>
      </c>
      <c r="M810" s="208">
        <v>-482.16</v>
      </c>
      <c r="N810" s="208">
        <v>-482.16</v>
      </c>
      <c r="O810" s="208">
        <v>-482.16</v>
      </c>
      <c r="P810" s="208">
        <v>-482.16</v>
      </c>
      <c r="Q810" s="208">
        <v>-482.16</v>
      </c>
      <c r="R810" s="208">
        <v>-482.16</v>
      </c>
      <c r="S810" s="208">
        <v>-482.16</v>
      </c>
      <c r="T810" s="208">
        <v>-482.16</v>
      </c>
      <c r="U810" s="208">
        <v>-482.16</v>
      </c>
      <c r="V810" s="208">
        <v>-482.16</v>
      </c>
      <c r="W810" s="208">
        <v>-482.16</v>
      </c>
      <c r="X810" s="208">
        <v>-482.16</v>
      </c>
      <c r="Y810" s="208">
        <v>-482.16</v>
      </c>
      <c r="Z810" s="208">
        <v>-482.16</v>
      </c>
      <c r="AA810" s="178">
        <f t="shared" si="24"/>
        <v>-482.16</v>
      </c>
    </row>
    <row r="811" spans="1:27" ht="15.75" thickBot="1" x14ac:dyDescent="0.3">
      <c r="A811" s="228" t="str">
        <f t="shared" si="25"/>
        <v>232242</v>
      </c>
      <c r="B811" s="240" t="s">
        <v>1179</v>
      </c>
      <c r="C811" s="188" t="s">
        <v>2390</v>
      </c>
      <c r="D811" s="210" t="s">
        <v>5</v>
      </c>
      <c r="E811" s="209">
        <v>-724.71</v>
      </c>
      <c r="F811" s="209">
        <v>-724.71</v>
      </c>
      <c r="G811" s="209">
        <v>-724.71</v>
      </c>
      <c r="H811" s="209">
        <v>-747.63</v>
      </c>
      <c r="I811" s="209">
        <v>-724.71</v>
      </c>
      <c r="J811" s="209">
        <v>-724.71</v>
      </c>
      <c r="K811" s="209">
        <v>-724.71</v>
      </c>
      <c r="L811" s="209">
        <v>-724.71</v>
      </c>
      <c r="M811" s="209">
        <v>-2008.33</v>
      </c>
      <c r="N811" s="209">
        <v>-2008.33</v>
      </c>
      <c r="O811" s="209">
        <v>-471.11</v>
      </c>
      <c r="P811" s="209">
        <v>-471.11</v>
      </c>
      <c r="Q811" s="209">
        <v>-446.78</v>
      </c>
      <c r="R811" s="209">
        <v>-446.78</v>
      </c>
      <c r="S811" s="209">
        <v>-446.78</v>
      </c>
      <c r="T811" s="209">
        <v>-450.28</v>
      </c>
      <c r="U811" s="209">
        <v>-425.28</v>
      </c>
      <c r="V811" s="209">
        <v>-400.95</v>
      </c>
      <c r="W811" s="209">
        <v>-400.95</v>
      </c>
      <c r="X811" s="209">
        <v>-400.95</v>
      </c>
      <c r="Y811" s="209">
        <v>-400.95</v>
      </c>
      <c r="Z811" s="209">
        <v>0</v>
      </c>
      <c r="AA811" s="178">
        <f t="shared" si="24"/>
        <v>0</v>
      </c>
    </row>
    <row r="812" spans="1:27" ht="15.75" thickBot="1" x14ac:dyDescent="0.3">
      <c r="A812" s="228" t="str">
        <f t="shared" si="25"/>
        <v>232249</v>
      </c>
      <c r="B812" s="240" t="s">
        <v>1159</v>
      </c>
      <c r="C812" s="188" t="s">
        <v>2391</v>
      </c>
      <c r="D812" s="210" t="s">
        <v>5</v>
      </c>
      <c r="E812" s="208">
        <v>0</v>
      </c>
      <c r="F812" s="208">
        <v>0</v>
      </c>
      <c r="G812" s="208">
        <v>0</v>
      </c>
      <c r="H812" s="208">
        <v>0</v>
      </c>
      <c r="I812" s="208">
        <v>0</v>
      </c>
      <c r="J812" s="208">
        <v>0</v>
      </c>
      <c r="K812" s="208">
        <v>0</v>
      </c>
      <c r="L812" s="208">
        <v>0</v>
      </c>
      <c r="M812" s="208">
        <v>0</v>
      </c>
      <c r="N812" s="208">
        <v>0</v>
      </c>
      <c r="O812" s="208">
        <v>0</v>
      </c>
      <c r="P812" s="208">
        <v>0</v>
      </c>
      <c r="Q812" s="208">
        <v>0</v>
      </c>
      <c r="R812" s="208">
        <v>0</v>
      </c>
      <c r="S812" s="208">
        <v>0</v>
      </c>
      <c r="T812" s="208">
        <v>0</v>
      </c>
      <c r="U812" s="208">
        <v>0</v>
      </c>
      <c r="V812" s="208">
        <v>0</v>
      </c>
      <c r="W812" s="208">
        <v>0</v>
      </c>
      <c r="X812" s="208">
        <v>0</v>
      </c>
      <c r="Y812" s="208">
        <v>0</v>
      </c>
      <c r="Z812" s="208">
        <v>0</v>
      </c>
      <c r="AA812" s="178">
        <f t="shared" si="24"/>
        <v>0</v>
      </c>
    </row>
    <row r="813" spans="1:27" ht="15.75" thickBot="1" x14ac:dyDescent="0.3">
      <c r="A813" s="228" t="str">
        <f t="shared" si="25"/>
        <v>232250</v>
      </c>
      <c r="B813" s="240" t="s">
        <v>3808</v>
      </c>
      <c r="C813" s="188" t="s">
        <v>3809</v>
      </c>
      <c r="D813" s="192" t="s">
        <v>5</v>
      </c>
      <c r="E813" s="209"/>
      <c r="F813" s="209"/>
      <c r="G813" s="209"/>
      <c r="H813" s="209"/>
      <c r="I813" s="209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>
        <v>0</v>
      </c>
      <c r="Y813" s="209">
        <v>0</v>
      </c>
      <c r="Z813" s="209">
        <v>-3596.21</v>
      </c>
      <c r="AA813" s="178">
        <f t="shared" si="24"/>
        <v>-3596.21</v>
      </c>
    </row>
    <row r="814" spans="1:27" ht="15.75" thickBot="1" x14ac:dyDescent="0.3">
      <c r="A814" s="228" t="str">
        <f t="shared" si="25"/>
        <v>232400</v>
      </c>
      <c r="B814" s="240" t="s">
        <v>1182</v>
      </c>
      <c r="C814" s="188" t="s">
        <v>2392</v>
      </c>
      <c r="D814" s="210" t="s">
        <v>5</v>
      </c>
      <c r="E814" s="208">
        <v>-107349.88</v>
      </c>
      <c r="F814" s="208">
        <v>-84647.65</v>
      </c>
      <c r="G814" s="208">
        <v>-111945.42</v>
      </c>
      <c r="H814" s="208">
        <v>-139243.19</v>
      </c>
      <c r="I814" s="208">
        <v>-166707.63</v>
      </c>
      <c r="J814" s="208">
        <v>-193148.26</v>
      </c>
      <c r="K814" s="208">
        <v>-215118.89</v>
      </c>
      <c r="L814" s="208">
        <v>-209823.97</v>
      </c>
      <c r="M814" s="208">
        <v>-343249.22</v>
      </c>
      <c r="N814" s="208">
        <v>-343249.22</v>
      </c>
      <c r="O814" s="208">
        <v>-243267.6</v>
      </c>
      <c r="P814" s="208">
        <v>-201290.68</v>
      </c>
      <c r="Q814" s="208">
        <v>-134193.76999999999</v>
      </c>
      <c r="R814" s="208">
        <v>-151289.66</v>
      </c>
      <c r="S814" s="208">
        <v>-164643.94</v>
      </c>
      <c r="T814" s="208">
        <v>-184845.23</v>
      </c>
      <c r="U814" s="208">
        <v>-208254.86</v>
      </c>
      <c r="V814" s="208">
        <v>-232499.29</v>
      </c>
      <c r="W814" s="208">
        <v>-265910.39</v>
      </c>
      <c r="X814" s="208">
        <v>-299321.49</v>
      </c>
      <c r="Y814" s="208">
        <v>-332627.33</v>
      </c>
      <c r="Z814" s="208">
        <v>-455718.43</v>
      </c>
      <c r="AA814" s="178">
        <f t="shared" si="24"/>
        <v>-455718.43</v>
      </c>
    </row>
    <row r="815" spans="1:27" ht="15.75" thickBot="1" x14ac:dyDescent="0.3">
      <c r="A815" s="228" t="str">
        <f t="shared" si="25"/>
        <v>232450</v>
      </c>
      <c r="B815" s="240" t="s">
        <v>1184</v>
      </c>
      <c r="C815" s="188" t="s">
        <v>2393</v>
      </c>
      <c r="D815" s="210" t="s">
        <v>5</v>
      </c>
      <c r="E815" s="209">
        <v>-173800</v>
      </c>
      <c r="F815" s="209">
        <v>-175878</v>
      </c>
      <c r="G815" s="209">
        <v>-187595</v>
      </c>
      <c r="H815" s="209">
        <v>-189673</v>
      </c>
      <c r="I815" s="209">
        <v>-166821</v>
      </c>
      <c r="J815" s="209">
        <v>-172233</v>
      </c>
      <c r="K815" s="209">
        <v>-172233</v>
      </c>
      <c r="L815" s="209">
        <v>-172233</v>
      </c>
      <c r="M815" s="209">
        <v>-172233</v>
      </c>
      <c r="N815" s="209">
        <v>-172233</v>
      </c>
      <c r="O815" s="209">
        <v>-172233</v>
      </c>
      <c r="P815" s="209">
        <v>-172233</v>
      </c>
      <c r="Q815" s="209">
        <v>-172233</v>
      </c>
      <c r="R815" s="209">
        <v>-172233</v>
      </c>
      <c r="S815" s="209">
        <v>-172233</v>
      </c>
      <c r="T815" s="209">
        <v>-172233</v>
      </c>
      <c r="U815" s="209">
        <v>-172233</v>
      </c>
      <c r="V815" s="209">
        <v>-172233</v>
      </c>
      <c r="W815" s="209">
        <v>0</v>
      </c>
      <c r="X815" s="209">
        <v>0</v>
      </c>
      <c r="Y815" s="209">
        <v>0</v>
      </c>
      <c r="Z815" s="209">
        <v>0</v>
      </c>
      <c r="AA815" s="178">
        <f t="shared" si="24"/>
        <v>0</v>
      </c>
    </row>
    <row r="816" spans="1:27" ht="15.75" thickBot="1" x14ac:dyDescent="0.3">
      <c r="A816" s="228" t="str">
        <f t="shared" si="25"/>
        <v>232500</v>
      </c>
      <c r="B816" s="240" t="s">
        <v>1186</v>
      </c>
      <c r="C816" s="188" t="s">
        <v>2394</v>
      </c>
      <c r="D816" s="210" t="s">
        <v>5</v>
      </c>
      <c r="E816" s="208">
        <v>-33333.32</v>
      </c>
      <c r="F816" s="208">
        <v>-41666.65</v>
      </c>
      <c r="G816" s="208">
        <v>-49999.98</v>
      </c>
      <c r="H816" s="208">
        <v>-58333.31</v>
      </c>
      <c r="I816" s="208">
        <v>-66666.64</v>
      </c>
      <c r="J816" s="208">
        <v>-65429.78</v>
      </c>
      <c r="K816" s="208">
        <v>16665.419999999998</v>
      </c>
      <c r="L816" s="208">
        <v>8332.09</v>
      </c>
      <c r="M816" s="208">
        <v>0</v>
      </c>
      <c r="N816" s="208">
        <v>0</v>
      </c>
      <c r="O816" s="208">
        <v>-8333.33</v>
      </c>
      <c r="P816" s="208">
        <v>-16666.66</v>
      </c>
      <c r="Q816" s="208">
        <v>-24999.99</v>
      </c>
      <c r="R816" s="208">
        <v>-33333.32</v>
      </c>
      <c r="S816" s="208">
        <v>-41666.65</v>
      </c>
      <c r="T816" s="208">
        <v>-49999.98</v>
      </c>
      <c r="U816" s="208">
        <v>-58333.31</v>
      </c>
      <c r="V816" s="208">
        <v>-66666.64</v>
      </c>
      <c r="W816" s="208">
        <v>0</v>
      </c>
      <c r="X816" s="208">
        <v>16667.28</v>
      </c>
      <c r="Y816" s="208">
        <v>8333.9500000000007</v>
      </c>
      <c r="Z816" s="208">
        <v>0</v>
      </c>
      <c r="AA816" s="178">
        <f t="shared" si="24"/>
        <v>0</v>
      </c>
    </row>
    <row r="817" spans="1:27" ht="15.75" thickBot="1" x14ac:dyDescent="0.3">
      <c r="A817" s="228" t="str">
        <f t="shared" si="25"/>
        <v>232999</v>
      </c>
      <c r="B817" s="240" t="s">
        <v>1188</v>
      </c>
      <c r="C817" s="188" t="s">
        <v>2395</v>
      </c>
      <c r="D817" s="210" t="s">
        <v>5</v>
      </c>
      <c r="E817" s="209">
        <v>-3662397.21</v>
      </c>
      <c r="F817" s="209">
        <v>-2617116.35</v>
      </c>
      <c r="G817" s="209">
        <v>-4139271.7</v>
      </c>
      <c r="H817" s="209">
        <v>-2811275.86</v>
      </c>
      <c r="I817" s="209">
        <v>-3451276.9</v>
      </c>
      <c r="J817" s="209">
        <v>-8014172.2699999996</v>
      </c>
      <c r="K817" s="209">
        <v>-4285782.58</v>
      </c>
      <c r="L817" s="209">
        <v>-3990218.07</v>
      </c>
      <c r="M817" s="209">
        <v>-2725860.65</v>
      </c>
      <c r="N817" s="209">
        <v>-2725860.65</v>
      </c>
      <c r="O817" s="209">
        <v>-4353681.95</v>
      </c>
      <c r="P817" s="209">
        <v>-3165521.77</v>
      </c>
      <c r="Q817" s="209">
        <v>-6650158.2199999997</v>
      </c>
      <c r="R817" s="209">
        <v>-3292280.46</v>
      </c>
      <c r="S817" s="209">
        <v>-3167150</v>
      </c>
      <c r="T817" s="209">
        <v>-2601508.88</v>
      </c>
      <c r="U817" s="209">
        <v>-2054247.92</v>
      </c>
      <c r="V817" s="209">
        <v>-15984608.630000001</v>
      </c>
      <c r="W817" s="209">
        <v>-2623181.16</v>
      </c>
      <c r="X817" s="209">
        <v>-3426206.53</v>
      </c>
      <c r="Y817" s="209">
        <v>0</v>
      </c>
      <c r="Z817" s="209">
        <v>-3198098.98</v>
      </c>
      <c r="AA817" s="178">
        <f t="shared" si="24"/>
        <v>-3198098.98</v>
      </c>
    </row>
    <row r="818" spans="1:27" ht="15.75" thickBot="1" x14ac:dyDescent="0.3">
      <c r="A818" s="228" t="str">
        <f t="shared" si="25"/>
        <v>241001</v>
      </c>
      <c r="B818" s="240" t="s">
        <v>1190</v>
      </c>
      <c r="C818" s="188" t="s">
        <v>2396</v>
      </c>
      <c r="D818" s="210" t="s">
        <v>5</v>
      </c>
      <c r="E818" s="208">
        <v>-269840.25</v>
      </c>
      <c r="F818" s="208">
        <v>-305408.46000000002</v>
      </c>
      <c r="G818" s="208">
        <v>-273730.32</v>
      </c>
      <c r="H818" s="208">
        <v>-443224.39</v>
      </c>
      <c r="I818" s="208">
        <v>-483652.95</v>
      </c>
      <c r="J818" s="208">
        <v>-539399.93000000005</v>
      </c>
      <c r="K818" s="208">
        <v>-284363.90999999997</v>
      </c>
      <c r="L818" s="208">
        <v>-309162.88</v>
      </c>
      <c r="M818" s="208">
        <v>-567699.1</v>
      </c>
      <c r="N818" s="208">
        <v>-567699.1</v>
      </c>
      <c r="O818" s="208">
        <v>-444348.04</v>
      </c>
      <c r="P818" s="208">
        <v>-2149071.25</v>
      </c>
      <c r="Q818" s="208">
        <v>-534976.54</v>
      </c>
      <c r="R818" s="208">
        <v>-293702.87</v>
      </c>
      <c r="S818" s="208">
        <v>-299885.59000000003</v>
      </c>
      <c r="T818" s="208">
        <v>-489066.1</v>
      </c>
      <c r="U818" s="208">
        <v>-476437.28</v>
      </c>
      <c r="V818" s="208">
        <v>-487373.79</v>
      </c>
      <c r="W818" s="208">
        <v>-316245.51</v>
      </c>
      <c r="X818" s="208">
        <v>-307898.95</v>
      </c>
      <c r="Y818" s="208">
        <v>-325068.03000000003</v>
      </c>
      <c r="Z818" s="208">
        <v>-534347.88</v>
      </c>
      <c r="AA818" s="178">
        <f t="shared" si="24"/>
        <v>-534347.88</v>
      </c>
    </row>
    <row r="819" spans="1:27" ht="15.75" thickBot="1" x14ac:dyDescent="0.3">
      <c r="A819" s="228" t="str">
        <f t="shared" si="25"/>
        <v>241002</v>
      </c>
      <c r="B819" s="240" t="s">
        <v>1192</v>
      </c>
      <c r="C819" s="188" t="s">
        <v>2397</v>
      </c>
      <c r="D819" s="210" t="s">
        <v>5</v>
      </c>
      <c r="E819" s="209">
        <v>-125581.78</v>
      </c>
      <c r="F819" s="209">
        <v>-127852.64</v>
      </c>
      <c r="G819" s="209">
        <v>-120874.31</v>
      </c>
      <c r="H819" s="209">
        <v>-233029.12</v>
      </c>
      <c r="I819" s="209">
        <v>-240675.93</v>
      </c>
      <c r="J819" s="209">
        <v>-228613.46</v>
      </c>
      <c r="K819" s="209">
        <v>-102127.41</v>
      </c>
      <c r="L819" s="209">
        <v>-95034.95</v>
      </c>
      <c r="M819" s="209">
        <v>-276326.58</v>
      </c>
      <c r="N819" s="209">
        <v>-276326.58</v>
      </c>
      <c r="O819" s="209">
        <v>-255365.6</v>
      </c>
      <c r="P819" s="209">
        <v>-724889.62</v>
      </c>
      <c r="Q819" s="209">
        <v>-267452.43</v>
      </c>
      <c r="R819" s="209">
        <v>-130800.69</v>
      </c>
      <c r="S819" s="209">
        <v>-129271.55</v>
      </c>
      <c r="T819" s="209">
        <v>-245348.81</v>
      </c>
      <c r="U819" s="209">
        <v>-239474.26</v>
      </c>
      <c r="V819" s="209">
        <v>-238610.03</v>
      </c>
      <c r="W819" s="209">
        <v>-118418.37</v>
      </c>
      <c r="X819" s="209">
        <v>-112217.68</v>
      </c>
      <c r="Y819" s="209">
        <v>-103125.8</v>
      </c>
      <c r="Z819" s="209">
        <v>-269907.99</v>
      </c>
      <c r="AA819" s="178">
        <f t="shared" si="24"/>
        <v>-269907.99</v>
      </c>
    </row>
    <row r="820" spans="1:27" ht="15.75" thickBot="1" x14ac:dyDescent="0.3">
      <c r="A820" s="228" t="str">
        <f t="shared" si="25"/>
        <v>241003</v>
      </c>
      <c r="B820" s="240" t="s">
        <v>1194</v>
      </c>
      <c r="C820" s="188" t="s">
        <v>2398</v>
      </c>
      <c r="D820" s="210" t="s">
        <v>5</v>
      </c>
      <c r="E820" s="208">
        <v>-142829.76000000001</v>
      </c>
      <c r="F820" s="208">
        <v>-153638.87</v>
      </c>
      <c r="G820" s="208">
        <v>-140097.57</v>
      </c>
      <c r="H820" s="208">
        <v>-256256.09</v>
      </c>
      <c r="I820" s="208">
        <v>-278989.90999999997</v>
      </c>
      <c r="J820" s="208">
        <v>-308166.84999999998</v>
      </c>
      <c r="K820" s="208">
        <v>-156736.94</v>
      </c>
      <c r="L820" s="208">
        <v>-171957.28</v>
      </c>
      <c r="M820" s="208">
        <v>-310613.38</v>
      </c>
      <c r="N820" s="208">
        <v>-310613.38</v>
      </c>
      <c r="O820" s="208">
        <v>-284448.32</v>
      </c>
      <c r="P820" s="208">
        <v>-906045.16</v>
      </c>
      <c r="Q820" s="208">
        <v>-321838.34000000003</v>
      </c>
      <c r="R820" s="208">
        <v>-158224.94</v>
      </c>
      <c r="S820" s="208">
        <v>-167002.54999999999</v>
      </c>
      <c r="T820" s="208">
        <v>-287671.49</v>
      </c>
      <c r="U820" s="208">
        <v>-270440.58</v>
      </c>
      <c r="V820" s="208">
        <v>-281566.2</v>
      </c>
      <c r="W820" s="208">
        <v>-180169.29</v>
      </c>
      <c r="X820" s="208">
        <v>-164445.88</v>
      </c>
      <c r="Y820" s="208">
        <v>-176449.56</v>
      </c>
      <c r="Z820" s="208">
        <v>-307267.51</v>
      </c>
      <c r="AA820" s="178">
        <f t="shared" si="24"/>
        <v>-307267.51</v>
      </c>
    </row>
    <row r="821" spans="1:27" ht="15.75" thickBot="1" x14ac:dyDescent="0.3">
      <c r="A821" s="228" t="str">
        <f t="shared" si="25"/>
        <v>241006</v>
      </c>
      <c r="B821" s="240" t="s">
        <v>1196</v>
      </c>
      <c r="C821" s="188" t="s">
        <v>2399</v>
      </c>
      <c r="D821" s="210" t="s">
        <v>5</v>
      </c>
      <c r="E821" s="209">
        <v>-106113.22</v>
      </c>
      <c r="F821" s="209">
        <v>-107982.8</v>
      </c>
      <c r="G821" s="209">
        <v>-106893.75999999999</v>
      </c>
      <c r="H821" s="209">
        <v>-106449.67</v>
      </c>
      <c r="I821" s="209">
        <v>-106498.4</v>
      </c>
      <c r="J821" s="209">
        <v>-111567.15</v>
      </c>
      <c r="K821" s="209">
        <v>-106989.63</v>
      </c>
      <c r="L821" s="209">
        <v>-106882.31</v>
      </c>
      <c r="M821" s="209">
        <v>-106581.75</v>
      </c>
      <c r="N821" s="209">
        <v>-106581.75</v>
      </c>
      <c r="O821" s="209">
        <v>-106758.73</v>
      </c>
      <c r="P821" s="209">
        <v>-107160.23</v>
      </c>
      <c r="Q821" s="209">
        <v>-109852.85</v>
      </c>
      <c r="R821" s="209">
        <v>-110609.89</v>
      </c>
      <c r="S821" s="209">
        <v>-111698.1</v>
      </c>
      <c r="T821" s="209">
        <v>-113182.11</v>
      </c>
      <c r="U821" s="209">
        <v>-113316.22</v>
      </c>
      <c r="V821" s="209">
        <v>-115166.06</v>
      </c>
      <c r="W821" s="209">
        <v>-115073.18</v>
      </c>
      <c r="X821" s="209">
        <v>-115051.46</v>
      </c>
      <c r="Y821" s="209">
        <v>-117351.95</v>
      </c>
      <c r="Z821" s="209">
        <v>-114921.86</v>
      </c>
      <c r="AA821" s="178">
        <f t="shared" si="24"/>
        <v>-114921.86</v>
      </c>
    </row>
    <row r="822" spans="1:27" ht="15.75" thickBot="1" x14ac:dyDescent="0.3">
      <c r="A822" s="228" t="str">
        <f t="shared" si="25"/>
        <v>241007</v>
      </c>
      <c r="B822" s="240" t="s">
        <v>1198</v>
      </c>
      <c r="C822" s="188" t="s">
        <v>2400</v>
      </c>
      <c r="D822" s="210" t="s">
        <v>5</v>
      </c>
      <c r="E822" s="208">
        <v>-68674.850000000006</v>
      </c>
      <c r="F822" s="208">
        <v>-69649.100000000006</v>
      </c>
      <c r="G822" s="208">
        <v>-69131.27</v>
      </c>
      <c r="H822" s="208">
        <v>-69574.09</v>
      </c>
      <c r="I822" s="208">
        <v>-69488.86</v>
      </c>
      <c r="J822" s="208">
        <v>-71752.81</v>
      </c>
      <c r="K822" s="208">
        <v>-69591.89</v>
      </c>
      <c r="L822" s="208">
        <v>-69608.31</v>
      </c>
      <c r="M822" s="208">
        <v>-70225.570000000007</v>
      </c>
      <c r="N822" s="208">
        <v>-70225.570000000007</v>
      </c>
      <c r="O822" s="208">
        <v>-69577.22</v>
      </c>
      <c r="P822" s="208">
        <v>-69986.11</v>
      </c>
      <c r="Q822" s="208">
        <v>-71081.59</v>
      </c>
      <c r="R822" s="208">
        <v>-71424.429999999993</v>
      </c>
      <c r="S822" s="208">
        <v>-71946.17</v>
      </c>
      <c r="T822" s="208">
        <v>-72988.53</v>
      </c>
      <c r="U822" s="208">
        <v>-72918.3</v>
      </c>
      <c r="V822" s="208">
        <v>-74249.41</v>
      </c>
      <c r="W822" s="208">
        <v>-74874.66</v>
      </c>
      <c r="X822" s="208">
        <v>-74626.12</v>
      </c>
      <c r="Y822" s="208">
        <v>-75426.399999999994</v>
      </c>
      <c r="Z822" s="208">
        <v>-74913.98</v>
      </c>
      <c r="AA822" s="178">
        <f t="shared" si="24"/>
        <v>-74913.98</v>
      </c>
    </row>
    <row r="823" spans="1:27" ht="15.75" thickBot="1" x14ac:dyDescent="0.3">
      <c r="A823" s="228" t="str">
        <f t="shared" si="25"/>
        <v>241011</v>
      </c>
      <c r="B823" s="240" t="s">
        <v>1190</v>
      </c>
      <c r="C823" s="188" t="s">
        <v>2401</v>
      </c>
      <c r="D823" s="210" t="s">
        <v>5</v>
      </c>
      <c r="E823" s="209">
        <v>0</v>
      </c>
      <c r="F823" s="209">
        <v>0</v>
      </c>
      <c r="G823" s="209">
        <v>0</v>
      </c>
      <c r="H823" s="209">
        <v>0</v>
      </c>
      <c r="I823" s="209">
        <v>0</v>
      </c>
      <c r="J823" s="209">
        <v>0</v>
      </c>
      <c r="K823" s="209">
        <v>0</v>
      </c>
      <c r="L823" s="209">
        <v>0</v>
      </c>
      <c r="M823" s="209">
        <v>0</v>
      </c>
      <c r="N823" s="209">
        <v>0</v>
      </c>
      <c r="O823" s="209">
        <v>0</v>
      </c>
      <c r="P823" s="209">
        <v>0</v>
      </c>
      <c r="Q823" s="209">
        <v>0</v>
      </c>
      <c r="R823" s="209">
        <v>0</v>
      </c>
      <c r="S823" s="209">
        <v>0</v>
      </c>
      <c r="T823" s="209">
        <v>0</v>
      </c>
      <c r="U823" s="209">
        <v>0</v>
      </c>
      <c r="V823" s="209">
        <v>0</v>
      </c>
      <c r="W823" s="209">
        <v>0</v>
      </c>
      <c r="X823" s="209">
        <v>0</v>
      </c>
      <c r="Y823" s="209">
        <v>0</v>
      </c>
      <c r="Z823" s="209">
        <v>0</v>
      </c>
      <c r="AA823" s="178">
        <f t="shared" si="24"/>
        <v>0</v>
      </c>
    </row>
    <row r="824" spans="1:27" ht="15.75" thickBot="1" x14ac:dyDescent="0.3">
      <c r="A824" s="228" t="str">
        <f t="shared" si="25"/>
        <v>241012</v>
      </c>
      <c r="B824" s="240" t="s">
        <v>1192</v>
      </c>
      <c r="C824" s="188" t="s">
        <v>2402</v>
      </c>
      <c r="D824" s="210" t="s">
        <v>5</v>
      </c>
      <c r="E824" s="208">
        <v>0</v>
      </c>
      <c r="F824" s="208">
        <v>0</v>
      </c>
      <c r="G824" s="208">
        <v>0</v>
      </c>
      <c r="H824" s="208">
        <v>0</v>
      </c>
      <c r="I824" s="208">
        <v>0</v>
      </c>
      <c r="J824" s="208">
        <v>0</v>
      </c>
      <c r="K824" s="208">
        <v>0</v>
      </c>
      <c r="L824" s="208">
        <v>0</v>
      </c>
      <c r="M824" s="208">
        <v>0</v>
      </c>
      <c r="N824" s="208">
        <v>0</v>
      </c>
      <c r="O824" s="208">
        <v>0</v>
      </c>
      <c r="P824" s="208">
        <v>0</v>
      </c>
      <c r="Q824" s="208">
        <v>0</v>
      </c>
      <c r="R824" s="208">
        <v>0</v>
      </c>
      <c r="S824" s="208">
        <v>0</v>
      </c>
      <c r="T824" s="208">
        <v>0</v>
      </c>
      <c r="U824" s="208">
        <v>0</v>
      </c>
      <c r="V824" s="208">
        <v>0</v>
      </c>
      <c r="W824" s="208">
        <v>0</v>
      </c>
      <c r="X824" s="208">
        <v>0</v>
      </c>
      <c r="Y824" s="208">
        <v>0</v>
      </c>
      <c r="Z824" s="208">
        <v>0</v>
      </c>
      <c r="AA824" s="178">
        <f t="shared" si="24"/>
        <v>0</v>
      </c>
    </row>
    <row r="825" spans="1:27" ht="15.75" thickBot="1" x14ac:dyDescent="0.3">
      <c r="A825" s="228" t="str">
        <f t="shared" si="25"/>
        <v>241013</v>
      </c>
      <c r="B825" s="240" t="s">
        <v>1194</v>
      </c>
      <c r="C825" s="188" t="s">
        <v>2403</v>
      </c>
      <c r="D825" s="210" t="s">
        <v>5</v>
      </c>
      <c r="E825" s="209">
        <v>0</v>
      </c>
      <c r="F825" s="209">
        <v>0</v>
      </c>
      <c r="G825" s="209">
        <v>0</v>
      </c>
      <c r="H825" s="209">
        <v>0</v>
      </c>
      <c r="I825" s="209">
        <v>0</v>
      </c>
      <c r="J825" s="209">
        <v>0</v>
      </c>
      <c r="K825" s="209">
        <v>0</v>
      </c>
      <c r="L825" s="209">
        <v>0</v>
      </c>
      <c r="M825" s="209">
        <v>0</v>
      </c>
      <c r="N825" s="209">
        <v>0</v>
      </c>
      <c r="O825" s="209">
        <v>0</v>
      </c>
      <c r="P825" s="209">
        <v>0</v>
      </c>
      <c r="Q825" s="209">
        <v>0</v>
      </c>
      <c r="R825" s="209">
        <v>0</v>
      </c>
      <c r="S825" s="209">
        <v>0</v>
      </c>
      <c r="T825" s="209">
        <v>0</v>
      </c>
      <c r="U825" s="209">
        <v>0</v>
      </c>
      <c r="V825" s="209">
        <v>0</v>
      </c>
      <c r="W825" s="209">
        <v>0</v>
      </c>
      <c r="X825" s="209">
        <v>0</v>
      </c>
      <c r="Y825" s="209">
        <v>0</v>
      </c>
      <c r="Z825" s="209">
        <v>0</v>
      </c>
      <c r="AA825" s="178">
        <f t="shared" si="24"/>
        <v>0</v>
      </c>
    </row>
    <row r="826" spans="1:27" ht="15.75" thickBot="1" x14ac:dyDescent="0.3">
      <c r="A826" s="228" t="str">
        <f t="shared" si="25"/>
        <v>241023</v>
      </c>
      <c r="B826" s="240" t="s">
        <v>1203</v>
      </c>
      <c r="C826" s="188" t="s">
        <v>2404</v>
      </c>
      <c r="D826" s="210" t="s">
        <v>5</v>
      </c>
      <c r="E826" s="208">
        <v>-140.88999999999999</v>
      </c>
      <c r="F826" s="208">
        <v>-140.88999999999999</v>
      </c>
      <c r="G826" s="208">
        <v>-96.17</v>
      </c>
      <c r="H826" s="208">
        <v>-71.42</v>
      </c>
      <c r="I826" s="208">
        <v>0</v>
      </c>
      <c r="J826" s="208">
        <v>0</v>
      </c>
      <c r="K826" s="208">
        <v>0</v>
      </c>
      <c r="L826" s="208">
        <v>0</v>
      </c>
      <c r="M826" s="208">
        <v>0</v>
      </c>
      <c r="N826" s="208">
        <v>0</v>
      </c>
      <c r="O826" s="208">
        <v>0</v>
      </c>
      <c r="P826" s="208">
        <v>0</v>
      </c>
      <c r="Q826" s="208">
        <v>0</v>
      </c>
      <c r="R826" s="208">
        <v>0</v>
      </c>
      <c r="S826" s="208">
        <v>0</v>
      </c>
      <c r="T826" s="208">
        <v>0</v>
      </c>
      <c r="U826" s="208">
        <v>0</v>
      </c>
      <c r="V826" s="208">
        <v>0</v>
      </c>
      <c r="W826" s="208">
        <v>0</v>
      </c>
      <c r="X826" s="208">
        <v>0</v>
      </c>
      <c r="Y826" s="208">
        <v>0</v>
      </c>
      <c r="Z826" s="208">
        <v>-357.26</v>
      </c>
      <c r="AA826" s="178">
        <f t="shared" si="24"/>
        <v>-357.26</v>
      </c>
    </row>
    <row r="827" spans="1:27" ht="15.75" thickBot="1" x14ac:dyDescent="0.3">
      <c r="A827" s="228" t="str">
        <f t="shared" si="25"/>
        <v>241031</v>
      </c>
      <c r="B827" s="240" t="s">
        <v>1205</v>
      </c>
      <c r="C827" s="188" t="s">
        <v>2405</v>
      </c>
      <c r="D827" s="210" t="s">
        <v>5</v>
      </c>
      <c r="E827" s="209">
        <v>-31995.7</v>
      </c>
      <c r="F827" s="209">
        <v>-34238.94</v>
      </c>
      <c r="G827" s="209">
        <v>-31580.720000000001</v>
      </c>
      <c r="H827" s="209">
        <v>-58628.06</v>
      </c>
      <c r="I827" s="209">
        <v>-61518.46</v>
      </c>
      <c r="J827" s="209">
        <v>-66228.259999999995</v>
      </c>
      <c r="K827" s="209">
        <v>-32374.3</v>
      </c>
      <c r="L827" s="209">
        <v>-34077.17</v>
      </c>
      <c r="M827" s="209">
        <v>-63044.68</v>
      </c>
      <c r="N827" s="209">
        <v>-63044.68</v>
      </c>
      <c r="O827" s="209">
        <v>-58142.720000000001</v>
      </c>
      <c r="P827" s="209">
        <v>-168177.95</v>
      </c>
      <c r="Q827" s="209">
        <v>-66194.33</v>
      </c>
      <c r="R827" s="209">
        <v>-33398.620000000003</v>
      </c>
      <c r="S827" s="209">
        <v>-33104.050000000003</v>
      </c>
      <c r="T827" s="209">
        <v>-60762.28</v>
      </c>
      <c r="U827" s="209">
        <v>-61208.03</v>
      </c>
      <c r="V827" s="209">
        <v>-60712.77</v>
      </c>
      <c r="W827" s="209">
        <v>-33480.1</v>
      </c>
      <c r="X827" s="209">
        <v>-33673.019999999997</v>
      </c>
      <c r="Y827" s="209">
        <v>-34454</v>
      </c>
      <c r="Z827" s="209">
        <v>-62757.68</v>
      </c>
      <c r="AA827" s="178">
        <f t="shared" si="24"/>
        <v>-62757.68</v>
      </c>
    </row>
    <row r="828" spans="1:27" ht="15.75" thickBot="1" x14ac:dyDescent="0.3">
      <c r="A828" s="228" t="str">
        <f t="shared" si="25"/>
        <v>241041</v>
      </c>
      <c r="B828" s="240" t="s">
        <v>1205</v>
      </c>
      <c r="C828" s="188" t="s">
        <v>2406</v>
      </c>
      <c r="D828" s="210" t="s">
        <v>5</v>
      </c>
      <c r="E828" s="208">
        <v>0</v>
      </c>
      <c r="F828" s="208">
        <v>0</v>
      </c>
      <c r="G828" s="208">
        <v>0</v>
      </c>
      <c r="H828" s="208">
        <v>0</v>
      </c>
      <c r="I828" s="208">
        <v>0</v>
      </c>
      <c r="J828" s="208">
        <v>0</v>
      </c>
      <c r="K828" s="208">
        <v>0</v>
      </c>
      <c r="L828" s="208">
        <v>0</v>
      </c>
      <c r="M828" s="208">
        <v>0</v>
      </c>
      <c r="N828" s="208">
        <v>0</v>
      </c>
      <c r="O828" s="208">
        <v>0</v>
      </c>
      <c r="P828" s="208">
        <v>0</v>
      </c>
      <c r="Q828" s="208">
        <v>0</v>
      </c>
      <c r="R828" s="208">
        <v>0</v>
      </c>
      <c r="S828" s="208">
        <v>0</v>
      </c>
      <c r="T828" s="208">
        <v>0</v>
      </c>
      <c r="U828" s="208">
        <v>0</v>
      </c>
      <c r="V828" s="208">
        <v>0</v>
      </c>
      <c r="W828" s="208">
        <v>0</v>
      </c>
      <c r="X828" s="208">
        <v>0</v>
      </c>
      <c r="Y828" s="208">
        <v>0</v>
      </c>
      <c r="Z828" s="208">
        <v>0</v>
      </c>
      <c r="AA828" s="178">
        <f t="shared" si="24"/>
        <v>0</v>
      </c>
    </row>
    <row r="829" spans="1:27" ht="15.75" thickBot="1" x14ac:dyDescent="0.3">
      <c r="A829" s="228" t="str">
        <f t="shared" si="25"/>
        <v>500171</v>
      </c>
      <c r="B829" s="239" t="s">
        <v>1208</v>
      </c>
      <c r="C829" s="245">
        <v>500171</v>
      </c>
      <c r="D829" s="31"/>
      <c r="E829" s="209">
        <v>-11384086.390000001</v>
      </c>
      <c r="F829" s="209">
        <v>-7824017.1200000001</v>
      </c>
      <c r="G829" s="209">
        <v>-6886660.7699999996</v>
      </c>
      <c r="H829" s="209">
        <v>-9117526.6699999999</v>
      </c>
      <c r="I829" s="209">
        <v>-9782283</v>
      </c>
      <c r="J829" s="209">
        <v>-13034284.800000001</v>
      </c>
      <c r="K829" s="209">
        <v>-15027158.17</v>
      </c>
      <c r="L829" s="209">
        <v>-8230266.04</v>
      </c>
      <c r="M829" s="209">
        <v>-10989713.460000001</v>
      </c>
      <c r="N829" s="209">
        <v>-10989713.460000001</v>
      </c>
      <c r="O829" s="209">
        <v>-12948168.449999999</v>
      </c>
      <c r="P829" s="209">
        <v>-10514616.67</v>
      </c>
      <c r="Q829" s="209">
        <v>-10868770.1</v>
      </c>
      <c r="R829" s="209">
        <v>-9718065.6899999995</v>
      </c>
      <c r="S829" s="209">
        <v>-6518296.5800000001</v>
      </c>
      <c r="T829" s="209">
        <v>-6903457.5899999999</v>
      </c>
      <c r="U829" s="209">
        <v>-9164138.25</v>
      </c>
      <c r="V829" s="209">
        <v>-9968160.8200000003</v>
      </c>
      <c r="W829" s="209">
        <v>-12941217.68</v>
      </c>
      <c r="X829" s="209">
        <v>-16170704.720000001</v>
      </c>
      <c r="Y829" s="209">
        <v>-9396022.6500000004</v>
      </c>
      <c r="Z829" s="209">
        <v>-11717247.75</v>
      </c>
      <c r="AA829" s="178">
        <f t="shared" si="24"/>
        <v>-11717247.75</v>
      </c>
    </row>
    <row r="830" spans="1:27" ht="15.75" thickBot="1" x14ac:dyDescent="0.3">
      <c r="A830" s="228" t="str">
        <f t="shared" si="25"/>
        <v>236011</v>
      </c>
      <c r="B830" s="240" t="s">
        <v>2407</v>
      </c>
      <c r="C830" s="188" t="s">
        <v>2408</v>
      </c>
      <c r="D830" s="210" t="s">
        <v>5</v>
      </c>
      <c r="E830" s="208">
        <v>0</v>
      </c>
      <c r="F830" s="208">
        <v>0</v>
      </c>
      <c r="G830" s="208">
        <v>0</v>
      </c>
      <c r="H830" s="208">
        <v>-2039899.47</v>
      </c>
      <c r="I830" s="208">
        <v>-4079798.94</v>
      </c>
      <c r="J830" s="208">
        <v>-6119698.4100000001</v>
      </c>
      <c r="K830" s="208">
        <v>-8159597.8799999999</v>
      </c>
      <c r="L830" s="208">
        <v>0</v>
      </c>
      <c r="M830" s="208">
        <v>0</v>
      </c>
      <c r="N830" s="208"/>
      <c r="O830" s="208"/>
      <c r="P830" s="208"/>
      <c r="Q830" s="208"/>
      <c r="R830" s="208"/>
      <c r="S830" s="208"/>
      <c r="T830" s="208">
        <v>0</v>
      </c>
      <c r="U830" s="208">
        <v>-2059437</v>
      </c>
      <c r="V830" s="208">
        <v>-4118874</v>
      </c>
      <c r="W830" s="208">
        <v>-6178311</v>
      </c>
      <c r="X830" s="208">
        <v>-8237748</v>
      </c>
      <c r="Y830" s="208">
        <v>0</v>
      </c>
      <c r="Z830" s="208">
        <v>0</v>
      </c>
      <c r="AA830" s="178">
        <f t="shared" si="24"/>
        <v>0</v>
      </c>
    </row>
    <row r="831" spans="1:27" ht="15.75" thickBot="1" x14ac:dyDescent="0.3">
      <c r="A831" s="228" t="str">
        <f t="shared" si="25"/>
        <v>236012</v>
      </c>
      <c r="B831" s="240" t="s">
        <v>2409</v>
      </c>
      <c r="C831" s="188" t="s">
        <v>2410</v>
      </c>
      <c r="D831" s="210" t="s">
        <v>5</v>
      </c>
      <c r="E831" s="209">
        <v>-1338833.27</v>
      </c>
      <c r="F831" s="209">
        <v>-1484903.52</v>
      </c>
      <c r="G831" s="209">
        <v>-1630973.77</v>
      </c>
      <c r="H831" s="209">
        <v>-1777044.02</v>
      </c>
      <c r="I831" s="209">
        <v>-1923114.27</v>
      </c>
      <c r="J831" s="209">
        <v>-2069184.52</v>
      </c>
      <c r="K831" s="209">
        <v>-1460702.5</v>
      </c>
      <c r="L831" s="209">
        <v>-1606772.75</v>
      </c>
      <c r="M831" s="209">
        <v>-1752843</v>
      </c>
      <c r="N831" s="209">
        <v>-1752843</v>
      </c>
      <c r="O831" s="209">
        <v>-1904756</v>
      </c>
      <c r="P831" s="209">
        <v>-2056669</v>
      </c>
      <c r="Q831" s="209">
        <v>-1840294.71</v>
      </c>
      <c r="R831" s="209">
        <v>-1299698.73</v>
      </c>
      <c r="S831" s="209">
        <v>-1451611.73</v>
      </c>
      <c r="T831" s="209">
        <v>-1603524.73</v>
      </c>
      <c r="U831" s="209">
        <v>-1755437.73</v>
      </c>
      <c r="V831" s="209">
        <v>-1907350.73</v>
      </c>
      <c r="W831" s="209">
        <v>-2059263.73</v>
      </c>
      <c r="X831" s="209">
        <v>-1519130</v>
      </c>
      <c r="Y831" s="209">
        <v>-1671043</v>
      </c>
      <c r="Z831" s="209">
        <v>-1647458</v>
      </c>
      <c r="AA831" s="178">
        <f t="shared" si="24"/>
        <v>-1647458</v>
      </c>
    </row>
    <row r="832" spans="1:27" ht="15.75" thickBot="1" x14ac:dyDescent="0.3">
      <c r="A832" s="228" t="str">
        <f t="shared" si="25"/>
        <v>236015</v>
      </c>
      <c r="B832" s="240" t="s">
        <v>2411</v>
      </c>
      <c r="C832" s="188" t="s">
        <v>2412</v>
      </c>
      <c r="D832" s="210" t="s">
        <v>5</v>
      </c>
      <c r="E832" s="208">
        <v>0</v>
      </c>
      <c r="F832" s="208">
        <v>0</v>
      </c>
      <c r="G832" s="208">
        <v>0</v>
      </c>
      <c r="H832" s="208">
        <v>0</v>
      </c>
      <c r="I832" s="208">
        <v>0</v>
      </c>
      <c r="J832" s="208">
        <v>0</v>
      </c>
      <c r="K832" s="208">
        <v>0</v>
      </c>
      <c r="L832" s="208">
        <v>0</v>
      </c>
      <c r="M832" s="208">
        <v>0</v>
      </c>
      <c r="N832" s="208">
        <v>0</v>
      </c>
      <c r="O832" s="208">
        <v>0</v>
      </c>
      <c r="P832" s="208">
        <v>0</v>
      </c>
      <c r="Q832" s="208">
        <v>0</v>
      </c>
      <c r="R832" s="208">
        <v>0</v>
      </c>
      <c r="S832" s="208">
        <v>0</v>
      </c>
      <c r="T832" s="208">
        <v>0</v>
      </c>
      <c r="U832" s="208">
        <v>0</v>
      </c>
      <c r="V832" s="208">
        <v>0</v>
      </c>
      <c r="W832" s="208">
        <v>0</v>
      </c>
      <c r="X832" s="208">
        <v>0</v>
      </c>
      <c r="Y832" s="208">
        <v>0</v>
      </c>
      <c r="Z832" s="208">
        <v>0</v>
      </c>
      <c r="AA832" s="178">
        <f t="shared" si="24"/>
        <v>0</v>
      </c>
    </row>
    <row r="833" spans="1:27" ht="15.75" thickBot="1" x14ac:dyDescent="0.3">
      <c r="A833" s="228" t="str">
        <f t="shared" si="25"/>
        <v>236016</v>
      </c>
      <c r="B833" s="240" t="s">
        <v>2413</v>
      </c>
      <c r="C833" s="188" t="s">
        <v>2414</v>
      </c>
      <c r="D833" s="210" t="s">
        <v>5</v>
      </c>
      <c r="E833" s="209">
        <v>0</v>
      </c>
      <c r="F833" s="209">
        <v>0</v>
      </c>
      <c r="G833" s="209">
        <v>0</v>
      </c>
      <c r="H833" s="209">
        <v>0</v>
      </c>
      <c r="I833" s="209">
        <v>0</v>
      </c>
      <c r="J833" s="209">
        <v>0</v>
      </c>
      <c r="K833" s="209">
        <v>0</v>
      </c>
      <c r="L833" s="209">
        <v>0</v>
      </c>
      <c r="M833" s="209">
        <v>0</v>
      </c>
      <c r="N833" s="209">
        <v>0</v>
      </c>
      <c r="O833" s="209">
        <v>0</v>
      </c>
      <c r="P833" s="209">
        <v>0</v>
      </c>
      <c r="Q833" s="209">
        <v>0</v>
      </c>
      <c r="R833" s="209">
        <v>0</v>
      </c>
      <c r="S833" s="209">
        <v>0</v>
      </c>
      <c r="T833" s="209">
        <v>0</v>
      </c>
      <c r="U833" s="209">
        <v>0</v>
      </c>
      <c r="V833" s="209">
        <v>0</v>
      </c>
      <c r="W833" s="209">
        <v>0</v>
      </c>
      <c r="X833" s="209">
        <v>0</v>
      </c>
      <c r="Y833" s="209">
        <v>0</v>
      </c>
      <c r="Z833" s="209">
        <v>0</v>
      </c>
      <c r="AA833" s="178">
        <f t="shared" si="24"/>
        <v>0</v>
      </c>
    </row>
    <row r="834" spans="1:27" ht="15.75" thickBot="1" x14ac:dyDescent="0.3">
      <c r="A834" s="228" t="str">
        <f t="shared" si="25"/>
        <v>236027</v>
      </c>
      <c r="B834" s="240" t="s">
        <v>2415</v>
      </c>
      <c r="C834" s="188" t="s">
        <v>2416</v>
      </c>
      <c r="D834" s="210" t="s">
        <v>5</v>
      </c>
      <c r="E834" s="208">
        <v>1044106.09</v>
      </c>
      <c r="F834" s="208">
        <v>1044106.09</v>
      </c>
      <c r="G834" s="208">
        <v>1045227.09</v>
      </c>
      <c r="H834" s="208">
        <v>1045227.09</v>
      </c>
      <c r="I834" s="208">
        <v>1045227.09</v>
      </c>
      <c r="J834" s="208">
        <v>1144327.0900000001</v>
      </c>
      <c r="K834" s="208">
        <v>1144327.0900000001</v>
      </c>
      <c r="L834" s="208">
        <v>0</v>
      </c>
      <c r="M834" s="208">
        <v>0</v>
      </c>
      <c r="N834" s="208">
        <v>0</v>
      </c>
      <c r="O834" s="208">
        <v>0</v>
      </c>
      <c r="P834" s="208">
        <v>0</v>
      </c>
      <c r="Q834" s="208">
        <v>0</v>
      </c>
      <c r="R834" s="208">
        <v>0</v>
      </c>
      <c r="S834" s="208">
        <v>0</v>
      </c>
      <c r="T834" s="208">
        <v>0</v>
      </c>
      <c r="U834" s="208">
        <v>0</v>
      </c>
      <c r="V834" s="208">
        <v>0</v>
      </c>
      <c r="W834" s="208">
        <v>0</v>
      </c>
      <c r="X834" s="208">
        <v>0</v>
      </c>
      <c r="Y834" s="208">
        <v>0</v>
      </c>
      <c r="Z834" s="208">
        <v>0</v>
      </c>
      <c r="AA834" s="178">
        <f t="shared" si="24"/>
        <v>0</v>
      </c>
    </row>
    <row r="835" spans="1:27" ht="15.75" thickBot="1" x14ac:dyDescent="0.3">
      <c r="A835" s="228" t="str">
        <f t="shared" si="25"/>
        <v>236028</v>
      </c>
      <c r="B835" s="240" t="s">
        <v>2417</v>
      </c>
      <c r="C835" s="188" t="s">
        <v>2418</v>
      </c>
      <c r="D835" s="210" t="s">
        <v>5</v>
      </c>
      <c r="E835" s="209">
        <v>-2431246</v>
      </c>
      <c r="F835" s="209">
        <v>-2183764</v>
      </c>
      <c r="G835" s="209">
        <v>-201015</v>
      </c>
      <c r="H835" s="209">
        <v>76177</v>
      </c>
      <c r="I835" s="209">
        <v>528287</v>
      </c>
      <c r="J835" s="209">
        <v>218068</v>
      </c>
      <c r="K835" s="209">
        <v>218068</v>
      </c>
      <c r="L835" s="209">
        <v>0</v>
      </c>
      <c r="M835" s="209">
        <v>0</v>
      </c>
      <c r="N835" s="209">
        <v>0</v>
      </c>
      <c r="O835" s="209">
        <v>0</v>
      </c>
      <c r="P835" s="209">
        <v>0</v>
      </c>
      <c r="Q835" s="209">
        <v>0</v>
      </c>
      <c r="R835" s="209">
        <v>-2357385.19</v>
      </c>
      <c r="S835" s="209">
        <v>-2357385.19</v>
      </c>
      <c r="T835" s="209">
        <v>-2357385.19</v>
      </c>
      <c r="U835" s="209">
        <v>-2357385.19</v>
      </c>
      <c r="V835" s="209">
        <v>-2357385.19</v>
      </c>
      <c r="W835" s="209">
        <v>-2357385.19</v>
      </c>
      <c r="X835" s="209">
        <v>-2357385.19</v>
      </c>
      <c r="Y835" s="209">
        <v>-2357385.19</v>
      </c>
      <c r="Z835" s="209">
        <v>-2425982.19</v>
      </c>
      <c r="AA835" s="178">
        <f t="shared" si="24"/>
        <v>-2425982.19</v>
      </c>
    </row>
    <row r="836" spans="1:27" ht="15.75" thickBot="1" x14ac:dyDescent="0.3">
      <c r="A836" s="228" t="str">
        <f t="shared" si="25"/>
        <v>236029</v>
      </c>
      <c r="B836" s="240" t="s">
        <v>3530</v>
      </c>
      <c r="C836" s="188" t="s">
        <v>3531</v>
      </c>
      <c r="D836" s="210" t="s">
        <v>5</v>
      </c>
      <c r="E836" s="208"/>
      <c r="F836" s="208"/>
      <c r="G836" s="208"/>
      <c r="H836" s="208"/>
      <c r="I836" s="208"/>
      <c r="J836" s="208"/>
      <c r="K836" s="208"/>
      <c r="L836" s="208"/>
      <c r="M836" s="208"/>
      <c r="N836" s="208">
        <v>0</v>
      </c>
      <c r="O836" s="208">
        <v>0</v>
      </c>
      <c r="P836" s="208">
        <v>0</v>
      </c>
      <c r="Q836" s="208">
        <v>2769379</v>
      </c>
      <c r="R836" s="208">
        <v>-1893838</v>
      </c>
      <c r="S836" s="208">
        <v>-11062392</v>
      </c>
      <c r="T836" s="208">
        <v>-9536819</v>
      </c>
      <c r="U836" s="208">
        <v>-6258402</v>
      </c>
      <c r="V836" s="208">
        <v>-3068196</v>
      </c>
      <c r="W836" s="208">
        <v>-1148083</v>
      </c>
      <c r="X836" s="208">
        <v>-179459</v>
      </c>
      <c r="Y836" s="208">
        <v>-3150745</v>
      </c>
      <c r="Z836" s="208">
        <v>-6092549</v>
      </c>
      <c r="AA836" s="178">
        <f t="shared" si="24"/>
        <v>-6092549</v>
      </c>
    </row>
    <row r="837" spans="1:27" ht="15.75" thickBot="1" x14ac:dyDescent="0.3">
      <c r="A837" s="228" t="str">
        <f t="shared" si="25"/>
        <v>236037</v>
      </c>
      <c r="B837" s="240" t="s">
        <v>2419</v>
      </c>
      <c r="C837" s="188" t="s">
        <v>2420</v>
      </c>
      <c r="D837" s="210" t="s">
        <v>5</v>
      </c>
      <c r="E837" s="209">
        <v>70890</v>
      </c>
      <c r="F837" s="209">
        <v>67404</v>
      </c>
      <c r="G837" s="209">
        <v>67801</v>
      </c>
      <c r="H837" s="209">
        <v>67801</v>
      </c>
      <c r="I837" s="209">
        <v>67801</v>
      </c>
      <c r="J837" s="209">
        <v>102933</v>
      </c>
      <c r="K837" s="209">
        <v>102933</v>
      </c>
      <c r="L837" s="209">
        <v>0</v>
      </c>
      <c r="M837" s="209">
        <v>0</v>
      </c>
      <c r="N837" s="209">
        <v>0</v>
      </c>
      <c r="O837" s="209">
        <v>0</v>
      </c>
      <c r="P837" s="209">
        <v>0</v>
      </c>
      <c r="Q837" s="209">
        <v>0</v>
      </c>
      <c r="R837" s="209">
        <v>0</v>
      </c>
      <c r="S837" s="209">
        <v>0</v>
      </c>
      <c r="T837" s="209">
        <v>0</v>
      </c>
      <c r="U837" s="209">
        <v>0</v>
      </c>
      <c r="V837" s="209">
        <v>0</v>
      </c>
      <c r="W837" s="209">
        <v>0</v>
      </c>
      <c r="X837" s="209">
        <v>0</v>
      </c>
      <c r="Y837" s="209">
        <v>0</v>
      </c>
      <c r="Z837" s="209">
        <v>0</v>
      </c>
      <c r="AA837" s="178">
        <f t="shared" si="24"/>
        <v>0</v>
      </c>
    </row>
    <row r="838" spans="1:27" ht="15.75" thickBot="1" x14ac:dyDescent="0.3">
      <c r="A838" s="228" t="str">
        <f t="shared" si="25"/>
        <v>236038</v>
      </c>
      <c r="B838" s="240" t="s">
        <v>2421</v>
      </c>
      <c r="C838" s="188" t="s">
        <v>2422</v>
      </c>
      <c r="D838" s="210" t="s">
        <v>5</v>
      </c>
      <c r="E838" s="208">
        <v>-595795</v>
      </c>
      <c r="F838" s="208">
        <v>-516332</v>
      </c>
      <c r="G838" s="208">
        <v>-209764</v>
      </c>
      <c r="H838" s="208">
        <v>-155521</v>
      </c>
      <c r="I838" s="208">
        <v>-42222</v>
      </c>
      <c r="J838" s="208">
        <v>1069437</v>
      </c>
      <c r="K838" s="208">
        <v>1069437</v>
      </c>
      <c r="L838" s="208">
        <v>0</v>
      </c>
      <c r="M838" s="208">
        <v>0</v>
      </c>
      <c r="N838" s="208">
        <v>0</v>
      </c>
      <c r="O838" s="208">
        <v>-88687.67</v>
      </c>
      <c r="P838" s="208">
        <v>-91315</v>
      </c>
      <c r="Q838" s="208">
        <v>-91315</v>
      </c>
      <c r="R838" s="208">
        <v>1190892</v>
      </c>
      <c r="S838" s="208">
        <v>1190892</v>
      </c>
      <c r="T838" s="208">
        <v>1190892</v>
      </c>
      <c r="U838" s="208">
        <v>1190892</v>
      </c>
      <c r="V838" s="208">
        <v>1190892</v>
      </c>
      <c r="W838" s="208">
        <v>1190892</v>
      </c>
      <c r="X838" s="208">
        <v>1190892</v>
      </c>
      <c r="Y838" s="208">
        <v>1190892</v>
      </c>
      <c r="Z838" s="208">
        <v>1280780</v>
      </c>
      <c r="AA838" s="178">
        <f t="shared" ref="AA838:AA901" si="26">Z838</f>
        <v>1280780</v>
      </c>
    </row>
    <row r="839" spans="1:27" ht="15.75" thickBot="1" x14ac:dyDescent="0.3">
      <c r="A839" s="228" t="str">
        <f t="shared" ref="A839:A902" si="27">RIGHT(C839,6)</f>
        <v>236039</v>
      </c>
      <c r="B839" s="240" t="s">
        <v>3532</v>
      </c>
      <c r="C839" s="188" t="s">
        <v>3533</v>
      </c>
      <c r="D839" s="210" t="s">
        <v>5</v>
      </c>
      <c r="E839" s="209"/>
      <c r="F839" s="209"/>
      <c r="G839" s="209"/>
      <c r="H839" s="209"/>
      <c r="I839" s="209"/>
      <c r="J839" s="209"/>
      <c r="K839" s="209"/>
      <c r="L839" s="209"/>
      <c r="M839" s="209"/>
      <c r="N839" s="209">
        <v>0</v>
      </c>
      <c r="O839" s="209">
        <v>0</v>
      </c>
      <c r="P839" s="209">
        <v>0</v>
      </c>
      <c r="Q839" s="209">
        <v>978408</v>
      </c>
      <c r="R839" s="209">
        <v>-471799</v>
      </c>
      <c r="S839" s="209">
        <v>-3705555</v>
      </c>
      <c r="T839" s="209">
        <v>-3189952</v>
      </c>
      <c r="U839" s="209">
        <v>-2062948</v>
      </c>
      <c r="V839" s="209">
        <v>-963950</v>
      </c>
      <c r="W839" s="209">
        <v>-310506</v>
      </c>
      <c r="X839" s="209">
        <v>34608</v>
      </c>
      <c r="Y839" s="209">
        <v>-963563</v>
      </c>
      <c r="Z839" s="209">
        <v>-1898585</v>
      </c>
      <c r="AA839" s="178">
        <f t="shared" si="26"/>
        <v>-1898585</v>
      </c>
    </row>
    <row r="840" spans="1:27" ht="15.75" thickBot="1" x14ac:dyDescent="0.3">
      <c r="A840" s="228" t="str">
        <f t="shared" si="27"/>
        <v>236045</v>
      </c>
      <c r="B840" s="240" t="s">
        <v>2423</v>
      </c>
      <c r="C840" s="188" t="s">
        <v>2424</v>
      </c>
      <c r="D840" s="210" t="s">
        <v>5</v>
      </c>
      <c r="E840" s="208">
        <v>0</v>
      </c>
      <c r="F840" s="208">
        <v>0</v>
      </c>
      <c r="G840" s="208">
        <v>0</v>
      </c>
      <c r="H840" s="208">
        <v>0</v>
      </c>
      <c r="I840" s="208">
        <v>0</v>
      </c>
      <c r="J840" s="208">
        <v>0</v>
      </c>
      <c r="K840" s="208">
        <v>0</v>
      </c>
      <c r="L840" s="208">
        <v>0</v>
      </c>
      <c r="M840" s="208">
        <v>0</v>
      </c>
      <c r="N840" s="208">
        <v>0</v>
      </c>
      <c r="O840" s="208">
        <v>0</v>
      </c>
      <c r="P840" s="208">
        <v>0</v>
      </c>
      <c r="Q840" s="208">
        <v>0</v>
      </c>
      <c r="R840" s="208">
        <v>0</v>
      </c>
      <c r="S840" s="208">
        <v>0</v>
      </c>
      <c r="T840" s="208">
        <v>0</v>
      </c>
      <c r="U840" s="208">
        <v>0</v>
      </c>
      <c r="V840" s="208">
        <v>0</v>
      </c>
      <c r="W840" s="208">
        <v>0</v>
      </c>
      <c r="X840" s="208">
        <v>0</v>
      </c>
      <c r="Y840" s="208">
        <v>0</v>
      </c>
      <c r="Z840" s="208">
        <v>0</v>
      </c>
      <c r="AA840" s="178">
        <f t="shared" si="26"/>
        <v>0</v>
      </c>
    </row>
    <row r="841" spans="1:27" ht="15.75" thickBot="1" x14ac:dyDescent="0.3">
      <c r="A841" s="228" t="str">
        <f t="shared" si="27"/>
        <v>236046</v>
      </c>
      <c r="B841" s="240" t="s">
        <v>2425</v>
      </c>
      <c r="C841" s="188" t="s">
        <v>2426</v>
      </c>
      <c r="D841" s="210" t="s">
        <v>5</v>
      </c>
      <c r="E841" s="209">
        <v>-1166222.76</v>
      </c>
      <c r="F841" s="209">
        <v>-705733.55</v>
      </c>
      <c r="G841" s="209">
        <v>-599610.35</v>
      </c>
      <c r="H841" s="209">
        <v>-558377.25</v>
      </c>
      <c r="I841" s="209">
        <v>-570446.92000000004</v>
      </c>
      <c r="J841" s="209">
        <v>-700512.88</v>
      </c>
      <c r="K841" s="209">
        <v>-1164738.1000000001</v>
      </c>
      <c r="L841" s="209">
        <v>-1998289.44</v>
      </c>
      <c r="M841" s="209">
        <v>-2330819.98</v>
      </c>
      <c r="N841" s="209">
        <v>-2330819.98</v>
      </c>
      <c r="O841" s="209">
        <v>-2163256.2999999998</v>
      </c>
      <c r="P841" s="209">
        <v>-2461642.92</v>
      </c>
      <c r="Q841" s="209">
        <v>-1520147.12</v>
      </c>
      <c r="R841" s="209">
        <v>-1120856.44</v>
      </c>
      <c r="S841" s="209">
        <v>-826615.78</v>
      </c>
      <c r="T841" s="209">
        <v>-636273.61</v>
      </c>
      <c r="U841" s="209">
        <v>-513226.07</v>
      </c>
      <c r="V841" s="209">
        <v>-569354.06000000006</v>
      </c>
      <c r="W841" s="209">
        <v>-770764.33</v>
      </c>
      <c r="X841" s="209">
        <v>-1688842.26</v>
      </c>
      <c r="Y841" s="209">
        <v>-2330810.94</v>
      </c>
      <c r="Z841" s="209">
        <v>-2340011.44</v>
      </c>
      <c r="AA841" s="178">
        <f t="shared" si="26"/>
        <v>-2340011.44</v>
      </c>
    </row>
    <row r="842" spans="1:27" ht="15.75" thickBot="1" x14ac:dyDescent="0.3">
      <c r="A842" s="228" t="str">
        <f t="shared" si="27"/>
        <v>236047</v>
      </c>
      <c r="B842" s="240" t="s">
        <v>2427</v>
      </c>
      <c r="C842" s="188" t="s">
        <v>2428</v>
      </c>
      <c r="D842" s="210" t="s">
        <v>5</v>
      </c>
      <c r="E842" s="208">
        <v>-18169.23</v>
      </c>
      <c r="F842" s="208">
        <v>-0.01</v>
      </c>
      <c r="G842" s="208">
        <v>-0.01</v>
      </c>
      <c r="H842" s="208">
        <v>-0.01</v>
      </c>
      <c r="I842" s="208">
        <v>-0.01</v>
      </c>
      <c r="J842" s="208">
        <v>-0.01</v>
      </c>
      <c r="K842" s="208">
        <v>-0.01</v>
      </c>
      <c r="L842" s="208">
        <v>-25260.46</v>
      </c>
      <c r="M842" s="208">
        <v>-91766.52</v>
      </c>
      <c r="N842" s="208">
        <v>-91766.52</v>
      </c>
      <c r="O842" s="208">
        <v>-31382.84</v>
      </c>
      <c r="P842" s="208">
        <v>115701.97</v>
      </c>
      <c r="Q842" s="208">
        <v>-21502.02</v>
      </c>
      <c r="R842" s="208">
        <v>-34748.019999999997</v>
      </c>
      <c r="S842" s="208">
        <v>0</v>
      </c>
      <c r="T842" s="208">
        <v>0</v>
      </c>
      <c r="U842" s="208">
        <v>0</v>
      </c>
      <c r="V842" s="208">
        <v>0</v>
      </c>
      <c r="W842" s="208">
        <v>0</v>
      </c>
      <c r="X842" s="208">
        <v>0</v>
      </c>
      <c r="Y842" s="208">
        <v>784.17</v>
      </c>
      <c r="Z842" s="208">
        <v>-43248.52</v>
      </c>
      <c r="AA842" s="178">
        <f t="shared" si="26"/>
        <v>-43248.52</v>
      </c>
    </row>
    <row r="843" spans="1:27" ht="15.75" thickBot="1" x14ac:dyDescent="0.3">
      <c r="A843" s="228" t="str">
        <f t="shared" si="27"/>
        <v>236050</v>
      </c>
      <c r="B843" s="240" t="s">
        <v>2429</v>
      </c>
      <c r="C843" s="188" t="s">
        <v>2430</v>
      </c>
      <c r="D843" s="210" t="s">
        <v>5</v>
      </c>
      <c r="E843" s="209">
        <v>9309.2800000000007</v>
      </c>
      <c r="F843" s="209">
        <v>9309.2800000000007</v>
      </c>
      <c r="G843" s="209">
        <v>9309.2800000000007</v>
      </c>
      <c r="H843" s="209">
        <v>12724.9</v>
      </c>
      <c r="I843" s="209">
        <v>12724.9</v>
      </c>
      <c r="J843" s="209">
        <v>12724.9</v>
      </c>
      <c r="K843" s="209">
        <v>16447.419999999998</v>
      </c>
      <c r="L843" s="209">
        <v>16447.419999999998</v>
      </c>
      <c r="M843" s="209">
        <v>0</v>
      </c>
      <c r="N843" s="209">
        <v>0</v>
      </c>
      <c r="O843" s="209">
        <v>3539.91</v>
      </c>
      <c r="P843" s="209">
        <v>3539.91</v>
      </c>
      <c r="Q843" s="209">
        <v>3539.91</v>
      </c>
      <c r="R843" s="209">
        <v>9770.07</v>
      </c>
      <c r="S843" s="209">
        <v>9770.07</v>
      </c>
      <c r="T843" s="209">
        <v>9770.07</v>
      </c>
      <c r="U843" s="209">
        <v>13323.53</v>
      </c>
      <c r="V843" s="209">
        <v>13323.53</v>
      </c>
      <c r="W843" s="209">
        <v>13323.53</v>
      </c>
      <c r="X843" s="209">
        <v>17040.64</v>
      </c>
      <c r="Y843" s="209">
        <v>17040.64</v>
      </c>
      <c r="Z843" s="209">
        <v>0</v>
      </c>
      <c r="AA843" s="178">
        <f t="shared" si="26"/>
        <v>0</v>
      </c>
    </row>
    <row r="844" spans="1:27" ht="15.75" thickBot="1" x14ac:dyDescent="0.3">
      <c r="A844" s="228" t="str">
        <f t="shared" si="27"/>
        <v>236051</v>
      </c>
      <c r="B844" s="240" t="s">
        <v>2431</v>
      </c>
      <c r="C844" s="188" t="s">
        <v>2432</v>
      </c>
      <c r="D844" s="210" t="s">
        <v>5</v>
      </c>
      <c r="E844" s="208">
        <v>-4803511.04</v>
      </c>
      <c r="F844" s="208">
        <v>-5647879.8799999999</v>
      </c>
      <c r="G844" s="208">
        <v>-6447005.1799999997</v>
      </c>
      <c r="H844" s="208">
        <v>-7267676.2000000002</v>
      </c>
      <c r="I844" s="208">
        <v>-8115910.79</v>
      </c>
      <c r="J844" s="208">
        <v>-8900919.4000000004</v>
      </c>
      <c r="K844" s="208">
        <v>-9753759.4299999997</v>
      </c>
      <c r="L844" s="208">
        <v>-10594394.68</v>
      </c>
      <c r="M844" s="208">
        <v>-1511624.1</v>
      </c>
      <c r="N844" s="208">
        <v>-1511624.1</v>
      </c>
      <c r="O844" s="208">
        <v>-2389115.27</v>
      </c>
      <c r="P844" s="208">
        <v>-3165195.5</v>
      </c>
      <c r="Q844" s="208">
        <v>-4031808.47</v>
      </c>
      <c r="R844" s="208">
        <v>-4872041.13</v>
      </c>
      <c r="S844" s="208">
        <v>-5745502.4699999997</v>
      </c>
      <c r="T844" s="208">
        <v>-6548562.5599999996</v>
      </c>
      <c r="U844" s="208">
        <v>-7410237.5599999996</v>
      </c>
      <c r="V844" s="208">
        <v>-8256806.3200000003</v>
      </c>
      <c r="W844" s="208">
        <v>-9074039.1600000001</v>
      </c>
      <c r="X844" s="208">
        <v>-9936552.6300000008</v>
      </c>
      <c r="Y844" s="208">
        <v>-10771227.890000001</v>
      </c>
      <c r="Z844" s="208">
        <v>-1751513.9</v>
      </c>
      <c r="AA844" s="178">
        <f t="shared" si="26"/>
        <v>-1751513.9</v>
      </c>
    </row>
    <row r="845" spans="1:27" ht="15.75" thickBot="1" x14ac:dyDescent="0.3">
      <c r="A845" s="228" t="str">
        <f t="shared" si="27"/>
        <v>236052</v>
      </c>
      <c r="B845" s="240" t="s">
        <v>2433</v>
      </c>
      <c r="C845" s="188" t="s">
        <v>2434</v>
      </c>
      <c r="D845" s="210" t="s">
        <v>5</v>
      </c>
      <c r="E845" s="209">
        <v>478705.09</v>
      </c>
      <c r="F845" s="209">
        <v>478705.09</v>
      </c>
      <c r="G845" s="209">
        <v>478705.09</v>
      </c>
      <c r="H845" s="209">
        <v>647614</v>
      </c>
      <c r="I845" s="209">
        <v>647614</v>
      </c>
      <c r="J845" s="209">
        <v>647614</v>
      </c>
      <c r="K845" s="209">
        <v>695171.08</v>
      </c>
      <c r="L845" s="209">
        <v>695171.08</v>
      </c>
      <c r="M845" s="209">
        <v>0</v>
      </c>
      <c r="N845" s="209">
        <v>0</v>
      </c>
      <c r="O845" s="209">
        <v>17088.79</v>
      </c>
      <c r="P845" s="209">
        <v>17088.79</v>
      </c>
      <c r="Q845" s="209">
        <v>17088.79</v>
      </c>
      <c r="R845" s="209">
        <v>488165.67</v>
      </c>
      <c r="S845" s="209">
        <v>488165.67</v>
      </c>
      <c r="T845" s="209">
        <v>488165.67</v>
      </c>
      <c r="U845" s="209">
        <v>667513.38</v>
      </c>
      <c r="V845" s="209">
        <v>667513.38</v>
      </c>
      <c r="W845" s="209">
        <v>667513.38</v>
      </c>
      <c r="X845" s="209">
        <v>716280.69</v>
      </c>
      <c r="Y845" s="209">
        <v>716280.69</v>
      </c>
      <c r="Z845" s="209">
        <v>0</v>
      </c>
      <c r="AA845" s="178">
        <f t="shared" si="26"/>
        <v>0</v>
      </c>
    </row>
    <row r="846" spans="1:27" ht="15.75" thickBot="1" x14ac:dyDescent="0.3">
      <c r="A846" s="228" t="str">
        <f t="shared" si="27"/>
        <v>236053</v>
      </c>
      <c r="B846" s="240" t="s">
        <v>2435</v>
      </c>
      <c r="C846" s="188" t="s">
        <v>2436</v>
      </c>
      <c r="D846" s="210" t="s">
        <v>5</v>
      </c>
      <c r="E846" s="208">
        <v>2948.33</v>
      </c>
      <c r="F846" s="208">
        <v>2948.33</v>
      </c>
      <c r="G846" s="208">
        <v>2948.33</v>
      </c>
      <c r="H846" s="208">
        <v>4647.67</v>
      </c>
      <c r="I846" s="208">
        <v>4647.67</v>
      </c>
      <c r="J846" s="208">
        <v>4647.67</v>
      </c>
      <c r="K846" s="208">
        <v>5370.11</v>
      </c>
      <c r="L846" s="208">
        <v>5370.11</v>
      </c>
      <c r="M846" s="208">
        <v>0</v>
      </c>
      <c r="N846" s="208">
        <v>0</v>
      </c>
      <c r="O846" s="208">
        <v>129.99</v>
      </c>
      <c r="P846" s="208">
        <v>129.99</v>
      </c>
      <c r="Q846" s="208">
        <v>129.99</v>
      </c>
      <c r="R846" s="208">
        <v>2604.25</v>
      </c>
      <c r="S846" s="208">
        <v>2604.25</v>
      </c>
      <c r="T846" s="208">
        <v>2604.25</v>
      </c>
      <c r="U846" s="208">
        <v>4173.53</v>
      </c>
      <c r="V846" s="208">
        <v>4173.53</v>
      </c>
      <c r="W846" s="208">
        <v>4173.53</v>
      </c>
      <c r="X846" s="208">
        <v>4905.92</v>
      </c>
      <c r="Y846" s="208">
        <v>4905.92</v>
      </c>
      <c r="Z846" s="208">
        <v>0</v>
      </c>
      <c r="AA846" s="178">
        <f t="shared" si="26"/>
        <v>0</v>
      </c>
    </row>
    <row r="847" spans="1:27" ht="15.75" thickBot="1" x14ac:dyDescent="0.3">
      <c r="A847" s="228" t="str">
        <f t="shared" si="27"/>
        <v>236054</v>
      </c>
      <c r="B847" s="240" t="s">
        <v>2437</v>
      </c>
      <c r="C847" s="188" t="s">
        <v>2438</v>
      </c>
      <c r="D847" s="210" t="s">
        <v>5</v>
      </c>
      <c r="E847" s="209">
        <v>49742.86</v>
      </c>
      <c r="F847" s="209">
        <v>49742.86</v>
      </c>
      <c r="G847" s="209">
        <v>49742.86</v>
      </c>
      <c r="H847" s="209">
        <v>50912.72</v>
      </c>
      <c r="I847" s="209">
        <v>50912.72</v>
      </c>
      <c r="J847" s="209">
        <v>50912.72</v>
      </c>
      <c r="K847" s="209">
        <v>52619.1</v>
      </c>
      <c r="L847" s="209">
        <v>52619.1</v>
      </c>
      <c r="M847" s="209">
        <v>0</v>
      </c>
      <c r="N847" s="209">
        <v>0</v>
      </c>
      <c r="O847" s="209">
        <v>797.39</v>
      </c>
      <c r="P847" s="209">
        <v>797.39</v>
      </c>
      <c r="Q847" s="209">
        <v>797.39</v>
      </c>
      <c r="R847" s="209">
        <v>49939.29</v>
      </c>
      <c r="S847" s="209">
        <v>49939.29</v>
      </c>
      <c r="T847" s="209">
        <v>49939.29</v>
      </c>
      <c r="U847" s="209">
        <v>50735.49</v>
      </c>
      <c r="V847" s="209">
        <v>50735.49</v>
      </c>
      <c r="W847" s="209">
        <v>50735.49</v>
      </c>
      <c r="X847" s="209">
        <v>52294.19</v>
      </c>
      <c r="Y847" s="209">
        <v>52294.19</v>
      </c>
      <c r="Z847" s="209">
        <v>0</v>
      </c>
      <c r="AA847" s="178">
        <f t="shared" si="26"/>
        <v>0</v>
      </c>
    </row>
    <row r="848" spans="1:27" ht="15.75" thickBot="1" x14ac:dyDescent="0.3">
      <c r="A848" s="228" t="str">
        <f t="shared" si="27"/>
        <v>236055</v>
      </c>
      <c r="B848" s="240" t="s">
        <v>2439</v>
      </c>
      <c r="C848" s="188" t="s">
        <v>2440</v>
      </c>
      <c r="D848" s="210" t="s">
        <v>5</v>
      </c>
      <c r="E848" s="208">
        <v>1223.19</v>
      </c>
      <c r="F848" s="208">
        <v>1223.19</v>
      </c>
      <c r="G848" s="208">
        <v>1223.19</v>
      </c>
      <c r="H848" s="208">
        <v>1251.96</v>
      </c>
      <c r="I848" s="208">
        <v>1251.96</v>
      </c>
      <c r="J848" s="208">
        <v>1251.96</v>
      </c>
      <c r="K848" s="208">
        <v>1293.92</v>
      </c>
      <c r="L848" s="208">
        <v>1293.92</v>
      </c>
      <c r="M848" s="208">
        <v>0</v>
      </c>
      <c r="N848" s="208">
        <v>0</v>
      </c>
      <c r="O848" s="208">
        <v>19.61</v>
      </c>
      <c r="P848" s="208">
        <v>19.61</v>
      </c>
      <c r="Q848" s="208">
        <v>19.61</v>
      </c>
      <c r="R848" s="208">
        <v>1228.02</v>
      </c>
      <c r="S848" s="208">
        <v>1228.02</v>
      </c>
      <c r="T848" s="208">
        <v>1228.02</v>
      </c>
      <c r="U848" s="208">
        <v>1247.5999999999999</v>
      </c>
      <c r="V848" s="208">
        <v>1247.5999999999999</v>
      </c>
      <c r="W848" s="208">
        <v>1247.5999999999999</v>
      </c>
      <c r="X848" s="208">
        <v>1285.93</v>
      </c>
      <c r="Y848" s="208">
        <v>1285.93</v>
      </c>
      <c r="Z848" s="208">
        <v>0</v>
      </c>
      <c r="AA848" s="178">
        <f t="shared" si="26"/>
        <v>0</v>
      </c>
    </row>
    <row r="849" spans="1:27" ht="15.75" thickBot="1" x14ac:dyDescent="0.3">
      <c r="A849" s="228" t="str">
        <f t="shared" si="27"/>
        <v>236056</v>
      </c>
      <c r="B849" s="240" t="s">
        <v>2441</v>
      </c>
      <c r="C849" s="188" t="s">
        <v>2442</v>
      </c>
      <c r="D849" s="210" t="s">
        <v>5</v>
      </c>
      <c r="E849" s="209">
        <v>2625152.89</v>
      </c>
      <c r="F849" s="209">
        <v>3102081.82</v>
      </c>
      <c r="G849" s="209">
        <v>3580667.78</v>
      </c>
      <c r="H849" s="209">
        <v>4052629.04</v>
      </c>
      <c r="I849" s="209">
        <v>4516291.3899999997</v>
      </c>
      <c r="J849" s="209">
        <v>4985728.18</v>
      </c>
      <c r="K849" s="209">
        <v>5566134.8600000003</v>
      </c>
      <c r="L849" s="209">
        <v>6006226.8499999996</v>
      </c>
      <c r="M849" s="209">
        <v>0</v>
      </c>
      <c r="N849" s="209">
        <v>0</v>
      </c>
      <c r="O849" s="209">
        <v>540721.41</v>
      </c>
      <c r="P849" s="209">
        <v>1061862.6399999999</v>
      </c>
      <c r="Q849" s="209">
        <v>2098910.6</v>
      </c>
      <c r="R849" s="209">
        <v>2730238.4</v>
      </c>
      <c r="S849" s="209">
        <v>3234280.86</v>
      </c>
      <c r="T849" s="209">
        <v>3725954.7</v>
      </c>
      <c r="U849" s="209">
        <v>4217177.91</v>
      </c>
      <c r="V849" s="209">
        <v>4695347.8</v>
      </c>
      <c r="W849" s="209">
        <v>5292204.2</v>
      </c>
      <c r="X849" s="209">
        <v>5762036.6299999999</v>
      </c>
      <c r="Y849" s="209">
        <v>6215129.2699999996</v>
      </c>
      <c r="Z849" s="209">
        <v>0</v>
      </c>
      <c r="AA849" s="178">
        <f t="shared" si="26"/>
        <v>0</v>
      </c>
    </row>
    <row r="850" spans="1:27" ht="15.75" thickBot="1" x14ac:dyDescent="0.3">
      <c r="A850" s="228" t="str">
        <f t="shared" si="27"/>
        <v>236057</v>
      </c>
      <c r="B850" s="240" t="s">
        <v>2443</v>
      </c>
      <c r="C850" s="188" t="s">
        <v>2444</v>
      </c>
      <c r="D850" s="210" t="s">
        <v>5</v>
      </c>
      <c r="E850" s="208">
        <v>398447.4</v>
      </c>
      <c r="F850" s="208">
        <v>398447.4</v>
      </c>
      <c r="G850" s="208">
        <v>398447.4</v>
      </c>
      <c r="H850" s="208">
        <v>545337.16</v>
      </c>
      <c r="I850" s="208">
        <v>545337.16</v>
      </c>
      <c r="J850" s="208">
        <v>545337.16</v>
      </c>
      <c r="K850" s="208">
        <v>705424.59</v>
      </c>
      <c r="L850" s="208">
        <v>705424.59</v>
      </c>
      <c r="M850" s="208">
        <v>0</v>
      </c>
      <c r="N850" s="208">
        <v>0</v>
      </c>
      <c r="O850" s="208">
        <v>152234.23999999999</v>
      </c>
      <c r="P850" s="208">
        <v>152234.23999999999</v>
      </c>
      <c r="Q850" s="208">
        <v>152234.23999999999</v>
      </c>
      <c r="R850" s="208">
        <v>423718.07</v>
      </c>
      <c r="S850" s="208">
        <v>423718.07</v>
      </c>
      <c r="T850" s="208">
        <v>423718.07</v>
      </c>
      <c r="U850" s="208">
        <v>578450.37</v>
      </c>
      <c r="V850" s="208">
        <v>578334.75</v>
      </c>
      <c r="W850" s="208">
        <v>578334.75</v>
      </c>
      <c r="X850" s="208">
        <v>740310.97</v>
      </c>
      <c r="Y850" s="208">
        <v>740310.97</v>
      </c>
      <c r="Z850" s="208">
        <v>0</v>
      </c>
      <c r="AA850" s="178">
        <f t="shared" si="26"/>
        <v>0</v>
      </c>
    </row>
    <row r="851" spans="1:27" ht="15.75" thickBot="1" x14ac:dyDescent="0.3">
      <c r="A851" s="228" t="str">
        <f t="shared" si="27"/>
        <v>236058</v>
      </c>
      <c r="B851" s="240" t="s">
        <v>2445</v>
      </c>
      <c r="C851" s="188" t="s">
        <v>2446</v>
      </c>
      <c r="D851" s="210" t="s">
        <v>5</v>
      </c>
      <c r="E851" s="209">
        <v>10158.81</v>
      </c>
      <c r="F851" s="209">
        <v>10158.81</v>
      </c>
      <c r="G851" s="209">
        <v>10158.81</v>
      </c>
      <c r="H851" s="209">
        <v>14914.01</v>
      </c>
      <c r="I851" s="209">
        <v>14914.01</v>
      </c>
      <c r="J851" s="209">
        <v>14914.01</v>
      </c>
      <c r="K851" s="209">
        <v>20125.18</v>
      </c>
      <c r="L851" s="209">
        <v>20125.18</v>
      </c>
      <c r="M851" s="209">
        <v>0</v>
      </c>
      <c r="N851" s="209">
        <v>0</v>
      </c>
      <c r="O851" s="209">
        <v>4982.92</v>
      </c>
      <c r="P851" s="209">
        <v>4982.92</v>
      </c>
      <c r="Q851" s="209">
        <v>4982.92</v>
      </c>
      <c r="R851" s="209">
        <v>11838.97</v>
      </c>
      <c r="S851" s="209">
        <v>11838.97</v>
      </c>
      <c r="T851" s="209">
        <v>11838.97</v>
      </c>
      <c r="U851" s="209">
        <v>17515.43</v>
      </c>
      <c r="V851" s="209">
        <v>17515.43</v>
      </c>
      <c r="W851" s="209">
        <v>17515.43</v>
      </c>
      <c r="X851" s="209">
        <v>23919.43</v>
      </c>
      <c r="Y851" s="209">
        <v>23919.43</v>
      </c>
      <c r="Z851" s="209">
        <v>0</v>
      </c>
      <c r="AA851" s="178">
        <f t="shared" si="26"/>
        <v>0</v>
      </c>
    </row>
    <row r="852" spans="1:27" ht="15.75" thickBot="1" x14ac:dyDescent="0.3">
      <c r="A852" s="228" t="str">
        <f t="shared" si="27"/>
        <v>236059</v>
      </c>
      <c r="B852" s="240" t="s">
        <v>2447</v>
      </c>
      <c r="C852" s="188" t="s">
        <v>2448</v>
      </c>
      <c r="D852" s="210" t="s">
        <v>5</v>
      </c>
      <c r="E852" s="208">
        <v>677525.79</v>
      </c>
      <c r="F852" s="208">
        <v>794825.03</v>
      </c>
      <c r="G852" s="208">
        <v>913860.13</v>
      </c>
      <c r="H852" s="208">
        <v>1031501.35</v>
      </c>
      <c r="I852" s="208">
        <v>1153427.26</v>
      </c>
      <c r="J852" s="208">
        <v>1273996.29</v>
      </c>
      <c r="K852" s="208">
        <v>1427316.13</v>
      </c>
      <c r="L852" s="208">
        <v>1547929.6000000001</v>
      </c>
      <c r="M852" s="208">
        <v>0</v>
      </c>
      <c r="N852" s="208">
        <v>0</v>
      </c>
      <c r="O852" s="208">
        <v>126458.88</v>
      </c>
      <c r="P852" s="208">
        <v>248338.81</v>
      </c>
      <c r="Q852" s="208">
        <v>529107.22</v>
      </c>
      <c r="R852" s="208">
        <v>682827.6</v>
      </c>
      <c r="S852" s="208">
        <v>807977.61</v>
      </c>
      <c r="T852" s="208">
        <v>928932.34</v>
      </c>
      <c r="U852" s="208">
        <v>1052107.45</v>
      </c>
      <c r="V852" s="208">
        <v>1175052.05</v>
      </c>
      <c r="W852" s="208">
        <v>1324600.07</v>
      </c>
      <c r="X852" s="208">
        <v>1446718.02</v>
      </c>
      <c r="Y852" s="208">
        <v>1568652.39</v>
      </c>
      <c r="Z852" s="208">
        <v>0</v>
      </c>
      <c r="AA852" s="178">
        <f t="shared" si="26"/>
        <v>0</v>
      </c>
    </row>
    <row r="853" spans="1:27" ht="15.75" thickBot="1" x14ac:dyDescent="0.3">
      <c r="A853" s="228" t="str">
        <f t="shared" si="27"/>
        <v>236061</v>
      </c>
      <c r="B853" s="240" t="s">
        <v>2449</v>
      </c>
      <c r="C853" s="188" t="s">
        <v>2450</v>
      </c>
      <c r="D853" s="210" t="s">
        <v>5</v>
      </c>
      <c r="E853" s="209">
        <v>0</v>
      </c>
      <c r="F853" s="209">
        <v>0</v>
      </c>
      <c r="G853" s="209">
        <v>0</v>
      </c>
      <c r="H853" s="209">
        <v>0</v>
      </c>
      <c r="I853" s="209">
        <v>0</v>
      </c>
      <c r="J853" s="209">
        <v>0</v>
      </c>
      <c r="K853" s="209">
        <v>0</v>
      </c>
      <c r="L853" s="209">
        <v>0</v>
      </c>
      <c r="M853" s="209">
        <v>0</v>
      </c>
      <c r="N853" s="209">
        <v>0</v>
      </c>
      <c r="O853" s="209">
        <v>0</v>
      </c>
      <c r="P853" s="209">
        <v>0</v>
      </c>
      <c r="Q853" s="209">
        <v>0</v>
      </c>
      <c r="R853" s="209">
        <v>0</v>
      </c>
      <c r="S853" s="209">
        <v>0</v>
      </c>
      <c r="T853" s="209">
        <v>0</v>
      </c>
      <c r="U853" s="209">
        <v>0</v>
      </c>
      <c r="V853" s="209">
        <v>0</v>
      </c>
      <c r="W853" s="209">
        <v>0</v>
      </c>
      <c r="X853" s="209">
        <v>0</v>
      </c>
      <c r="Y853" s="209">
        <v>0</v>
      </c>
      <c r="Z853" s="209">
        <v>0</v>
      </c>
      <c r="AA853" s="178">
        <f t="shared" si="26"/>
        <v>0</v>
      </c>
    </row>
    <row r="854" spans="1:27" ht="15.75" thickBot="1" x14ac:dyDescent="0.3">
      <c r="A854" s="228" t="str">
        <f t="shared" si="27"/>
        <v>236062</v>
      </c>
      <c r="B854" s="240" t="s">
        <v>2451</v>
      </c>
      <c r="C854" s="188" t="s">
        <v>2452</v>
      </c>
      <c r="D854" s="210" t="s">
        <v>5</v>
      </c>
      <c r="E854" s="208">
        <v>0</v>
      </c>
      <c r="F854" s="208">
        <v>0</v>
      </c>
      <c r="G854" s="208">
        <v>0</v>
      </c>
      <c r="H854" s="208">
        <v>0</v>
      </c>
      <c r="I854" s="208">
        <v>0</v>
      </c>
      <c r="J854" s="208">
        <v>0</v>
      </c>
      <c r="K854" s="208">
        <v>0</v>
      </c>
      <c r="L854" s="208">
        <v>0</v>
      </c>
      <c r="M854" s="208">
        <v>0</v>
      </c>
      <c r="N854" s="208">
        <v>0</v>
      </c>
      <c r="O854" s="208">
        <v>0</v>
      </c>
      <c r="P854" s="208">
        <v>0</v>
      </c>
      <c r="Q854" s="208">
        <v>0</v>
      </c>
      <c r="R854" s="208">
        <v>0</v>
      </c>
      <c r="S854" s="208">
        <v>0</v>
      </c>
      <c r="T854" s="208">
        <v>0</v>
      </c>
      <c r="U854" s="208">
        <v>0</v>
      </c>
      <c r="V854" s="208">
        <v>0</v>
      </c>
      <c r="W854" s="208">
        <v>0</v>
      </c>
      <c r="X854" s="208">
        <v>0</v>
      </c>
      <c r="Y854" s="208">
        <v>0</v>
      </c>
      <c r="Z854" s="208">
        <v>0</v>
      </c>
      <c r="AA854" s="178">
        <f t="shared" si="26"/>
        <v>0</v>
      </c>
    </row>
    <row r="855" spans="1:27" ht="15.75" thickBot="1" x14ac:dyDescent="0.3">
      <c r="A855" s="228" t="str">
        <f t="shared" si="27"/>
        <v>236064</v>
      </c>
      <c r="B855" s="240" t="s">
        <v>2453</v>
      </c>
      <c r="C855" s="188" t="s">
        <v>2454</v>
      </c>
      <c r="D855" s="210" t="s">
        <v>5</v>
      </c>
      <c r="E855" s="209">
        <v>0</v>
      </c>
      <c r="F855" s="209">
        <v>0</v>
      </c>
      <c r="G855" s="209">
        <v>0</v>
      </c>
      <c r="H855" s="209">
        <v>0</v>
      </c>
      <c r="I855" s="209">
        <v>0</v>
      </c>
      <c r="J855" s="209">
        <v>0</v>
      </c>
      <c r="K855" s="209">
        <v>0</v>
      </c>
      <c r="L855" s="209">
        <v>0</v>
      </c>
      <c r="M855" s="209">
        <v>0</v>
      </c>
      <c r="N855" s="209">
        <v>0</v>
      </c>
      <c r="O855" s="209">
        <v>0</v>
      </c>
      <c r="P855" s="209">
        <v>0</v>
      </c>
      <c r="Q855" s="209">
        <v>0</v>
      </c>
      <c r="R855" s="209">
        <v>0</v>
      </c>
      <c r="S855" s="209">
        <v>0</v>
      </c>
      <c r="T855" s="209">
        <v>0</v>
      </c>
      <c r="U855" s="209">
        <v>0</v>
      </c>
      <c r="V855" s="209">
        <v>0</v>
      </c>
      <c r="W855" s="209">
        <v>0</v>
      </c>
      <c r="X855" s="209">
        <v>0</v>
      </c>
      <c r="Y855" s="209">
        <v>0</v>
      </c>
      <c r="Z855" s="209">
        <v>0</v>
      </c>
      <c r="AA855" s="178">
        <f t="shared" si="26"/>
        <v>0</v>
      </c>
    </row>
    <row r="856" spans="1:27" ht="15.75" thickBot="1" x14ac:dyDescent="0.3">
      <c r="A856" s="228" t="str">
        <f t="shared" si="27"/>
        <v>236066</v>
      </c>
      <c r="B856" s="240" t="s">
        <v>2441</v>
      </c>
      <c r="C856" s="188" t="s">
        <v>2455</v>
      </c>
      <c r="D856" s="210" t="s">
        <v>5</v>
      </c>
      <c r="E856" s="208">
        <v>0</v>
      </c>
      <c r="F856" s="208">
        <v>0</v>
      </c>
      <c r="G856" s="208">
        <v>0</v>
      </c>
      <c r="H856" s="208">
        <v>0</v>
      </c>
      <c r="I856" s="208">
        <v>0</v>
      </c>
      <c r="J856" s="208">
        <v>0</v>
      </c>
      <c r="K856" s="208">
        <v>0</v>
      </c>
      <c r="L856" s="208">
        <v>0</v>
      </c>
      <c r="M856" s="208">
        <v>0</v>
      </c>
      <c r="N856" s="208">
        <v>0</v>
      </c>
      <c r="O856" s="208">
        <v>0</v>
      </c>
      <c r="P856" s="208">
        <v>0</v>
      </c>
      <c r="Q856" s="208">
        <v>0</v>
      </c>
      <c r="R856" s="208">
        <v>0</v>
      </c>
      <c r="S856" s="208">
        <v>0</v>
      </c>
      <c r="T856" s="208">
        <v>0</v>
      </c>
      <c r="U856" s="208">
        <v>0</v>
      </c>
      <c r="V856" s="208">
        <v>0</v>
      </c>
      <c r="W856" s="208">
        <v>0</v>
      </c>
      <c r="X856" s="208">
        <v>0</v>
      </c>
      <c r="Y856" s="208">
        <v>0</v>
      </c>
      <c r="Z856" s="208">
        <v>0</v>
      </c>
      <c r="AA856" s="178">
        <f t="shared" si="26"/>
        <v>0</v>
      </c>
    </row>
    <row r="857" spans="1:27" ht="15.75" thickBot="1" x14ac:dyDescent="0.3">
      <c r="A857" s="228" t="str">
        <f t="shared" si="27"/>
        <v>236067</v>
      </c>
      <c r="B857" s="240" t="s">
        <v>2443</v>
      </c>
      <c r="C857" s="188" t="s">
        <v>2456</v>
      </c>
      <c r="D857" s="210" t="s">
        <v>5</v>
      </c>
      <c r="E857" s="209">
        <v>0</v>
      </c>
      <c r="F857" s="209">
        <v>0</v>
      </c>
      <c r="G857" s="209">
        <v>0</v>
      </c>
      <c r="H857" s="209">
        <v>0</v>
      </c>
      <c r="I857" s="209">
        <v>0</v>
      </c>
      <c r="J857" s="209">
        <v>0</v>
      </c>
      <c r="K857" s="209">
        <v>0</v>
      </c>
      <c r="L857" s="209">
        <v>0</v>
      </c>
      <c r="M857" s="209">
        <v>0</v>
      </c>
      <c r="N857" s="209">
        <v>0</v>
      </c>
      <c r="O857" s="209">
        <v>0</v>
      </c>
      <c r="P857" s="209">
        <v>0</v>
      </c>
      <c r="Q857" s="209">
        <v>0</v>
      </c>
      <c r="R857" s="209">
        <v>0</v>
      </c>
      <c r="S857" s="209">
        <v>0</v>
      </c>
      <c r="T857" s="209">
        <v>0</v>
      </c>
      <c r="U857" s="209">
        <v>0</v>
      </c>
      <c r="V857" s="209">
        <v>0</v>
      </c>
      <c r="W857" s="209">
        <v>0</v>
      </c>
      <c r="X857" s="209">
        <v>0</v>
      </c>
      <c r="Y857" s="209">
        <v>0</v>
      </c>
      <c r="Z857" s="209">
        <v>0</v>
      </c>
      <c r="AA857" s="178">
        <f t="shared" si="26"/>
        <v>0</v>
      </c>
    </row>
    <row r="858" spans="1:27" ht="15.75" thickBot="1" x14ac:dyDescent="0.3">
      <c r="A858" s="228" t="str">
        <f t="shared" si="27"/>
        <v>236069</v>
      </c>
      <c r="B858" s="240" t="s">
        <v>2447</v>
      </c>
      <c r="C858" s="188" t="s">
        <v>2457</v>
      </c>
      <c r="D858" s="210" t="s">
        <v>5</v>
      </c>
      <c r="E858" s="208">
        <v>0</v>
      </c>
      <c r="F858" s="208">
        <v>0</v>
      </c>
      <c r="G858" s="208">
        <v>0</v>
      </c>
      <c r="H858" s="208">
        <v>0</v>
      </c>
      <c r="I858" s="208">
        <v>0</v>
      </c>
      <c r="J858" s="208">
        <v>0</v>
      </c>
      <c r="K858" s="208">
        <v>0</v>
      </c>
      <c r="L858" s="208">
        <v>0</v>
      </c>
      <c r="M858" s="208">
        <v>0</v>
      </c>
      <c r="N858" s="208">
        <v>0</v>
      </c>
      <c r="O858" s="208">
        <v>0</v>
      </c>
      <c r="P858" s="208">
        <v>0</v>
      </c>
      <c r="Q858" s="208">
        <v>0</v>
      </c>
      <c r="R858" s="208">
        <v>0</v>
      </c>
      <c r="S858" s="208">
        <v>0</v>
      </c>
      <c r="T858" s="208">
        <v>0</v>
      </c>
      <c r="U858" s="208">
        <v>0</v>
      </c>
      <c r="V858" s="208">
        <v>0</v>
      </c>
      <c r="W858" s="208">
        <v>0</v>
      </c>
      <c r="X858" s="208">
        <v>0</v>
      </c>
      <c r="Y858" s="208">
        <v>0</v>
      </c>
      <c r="Z858" s="208">
        <v>0</v>
      </c>
      <c r="AA858" s="178">
        <f t="shared" si="26"/>
        <v>0</v>
      </c>
    </row>
    <row r="859" spans="1:27" ht="15.75" thickBot="1" x14ac:dyDescent="0.3">
      <c r="A859" s="228" t="str">
        <f t="shared" si="27"/>
        <v>236076</v>
      </c>
      <c r="B859" s="240" t="s">
        <v>2458</v>
      </c>
      <c r="C859" s="188" t="s">
        <v>2459</v>
      </c>
      <c r="D859" s="210" t="s">
        <v>5</v>
      </c>
      <c r="E859" s="209">
        <v>0</v>
      </c>
      <c r="F859" s="209">
        <v>0</v>
      </c>
      <c r="G859" s="209">
        <v>0</v>
      </c>
      <c r="H859" s="209">
        <v>0</v>
      </c>
      <c r="I859" s="209">
        <v>0</v>
      </c>
      <c r="J859" s="209">
        <v>0</v>
      </c>
      <c r="K859" s="209">
        <v>-200</v>
      </c>
      <c r="L859" s="209">
        <v>-758.33</v>
      </c>
      <c r="M859" s="209">
        <v>0</v>
      </c>
      <c r="N859" s="209">
        <v>0</v>
      </c>
      <c r="O859" s="209">
        <v>0</v>
      </c>
      <c r="P859" s="209">
        <v>0</v>
      </c>
      <c r="Q859" s="209">
        <v>0</v>
      </c>
      <c r="R859" s="209">
        <v>0</v>
      </c>
      <c r="S859" s="209">
        <v>0</v>
      </c>
      <c r="T859" s="209">
        <v>0</v>
      </c>
      <c r="U859" s="209">
        <v>0</v>
      </c>
      <c r="V859" s="209">
        <v>-12977</v>
      </c>
      <c r="W859" s="209">
        <v>-12977</v>
      </c>
      <c r="X859" s="209">
        <v>-12977</v>
      </c>
      <c r="Y859" s="209">
        <v>-12977</v>
      </c>
      <c r="Z859" s="209">
        <v>-12977</v>
      </c>
      <c r="AA859" s="178">
        <f t="shared" si="26"/>
        <v>-12977</v>
      </c>
    </row>
    <row r="860" spans="1:27" ht="15.75" thickBot="1" x14ac:dyDescent="0.3">
      <c r="A860" s="228" t="str">
        <f t="shared" si="27"/>
        <v>236078</v>
      </c>
      <c r="B860" s="240" t="s">
        <v>2460</v>
      </c>
      <c r="C860" s="188" t="s">
        <v>2461</v>
      </c>
      <c r="D860" s="210" t="s">
        <v>5</v>
      </c>
      <c r="E860" s="208">
        <v>-10735.05</v>
      </c>
      <c r="F860" s="208">
        <v>-8464.83</v>
      </c>
      <c r="G860" s="208">
        <v>-11194.61</v>
      </c>
      <c r="H860" s="208">
        <v>-13924.39</v>
      </c>
      <c r="I860" s="208">
        <v>-16670.84</v>
      </c>
      <c r="J860" s="208">
        <v>-19314.91</v>
      </c>
      <c r="K860" s="208">
        <v>-22333.98</v>
      </c>
      <c r="L860" s="208">
        <v>-21256.49</v>
      </c>
      <c r="M860" s="208">
        <v>-34325.03</v>
      </c>
      <c r="N860" s="208">
        <v>-34325.03</v>
      </c>
      <c r="O860" s="208">
        <v>-24326.880000000001</v>
      </c>
      <c r="P860" s="208">
        <v>-20129.2</v>
      </c>
      <c r="Q860" s="208">
        <v>-13169.52</v>
      </c>
      <c r="R860" s="208">
        <v>-15129.12</v>
      </c>
      <c r="S860" s="208">
        <v>-16464.560000000001</v>
      </c>
      <c r="T860" s="208">
        <v>-19484.71</v>
      </c>
      <c r="U860" s="208">
        <v>-20195.7</v>
      </c>
      <c r="V860" s="208">
        <v>-23250.17</v>
      </c>
      <c r="W860" s="208">
        <v>-26591.31</v>
      </c>
      <c r="X860" s="208">
        <v>-29932.45</v>
      </c>
      <c r="Y860" s="208">
        <v>-33263.06</v>
      </c>
      <c r="Z860" s="208">
        <v>-45572.2</v>
      </c>
      <c r="AA860" s="178">
        <f t="shared" si="26"/>
        <v>-45572.2</v>
      </c>
    </row>
    <row r="861" spans="1:27" ht="15.75" thickBot="1" x14ac:dyDescent="0.3">
      <c r="A861" s="228" t="str">
        <f t="shared" si="27"/>
        <v>236087</v>
      </c>
      <c r="B861" s="240" t="s">
        <v>2462</v>
      </c>
      <c r="C861" s="188" t="s">
        <v>2463</v>
      </c>
      <c r="D861" s="210" t="s">
        <v>5</v>
      </c>
      <c r="E861" s="208">
        <v>71006</v>
      </c>
      <c r="F861" s="208">
        <v>71006</v>
      </c>
      <c r="G861" s="208">
        <v>71006</v>
      </c>
      <c r="H861" s="208">
        <v>71006</v>
      </c>
      <c r="I861" s="208">
        <v>71006</v>
      </c>
      <c r="J861" s="208">
        <v>71006</v>
      </c>
      <c r="K861" s="208">
        <v>71006</v>
      </c>
      <c r="L861" s="208">
        <v>0</v>
      </c>
      <c r="M861" s="208">
        <v>0</v>
      </c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178">
        <f t="shared" si="26"/>
        <v>0</v>
      </c>
    </row>
    <row r="862" spans="1:27" ht="15.75" thickBot="1" x14ac:dyDescent="0.3">
      <c r="A862" s="228" t="str">
        <f t="shared" si="27"/>
        <v>236088</v>
      </c>
      <c r="B862" s="240" t="s">
        <v>2464</v>
      </c>
      <c r="C862" s="188" t="s">
        <v>2465</v>
      </c>
      <c r="D862" s="210" t="s">
        <v>5</v>
      </c>
      <c r="E862" s="209">
        <v>0</v>
      </c>
      <c r="F862" s="209">
        <v>0</v>
      </c>
      <c r="G862" s="209">
        <v>0</v>
      </c>
      <c r="H862" s="209">
        <v>0</v>
      </c>
      <c r="I862" s="209">
        <v>0</v>
      </c>
      <c r="J862" s="209">
        <v>0</v>
      </c>
      <c r="K862" s="209">
        <v>0</v>
      </c>
      <c r="L862" s="209">
        <v>0</v>
      </c>
      <c r="M862" s="209">
        <v>0</v>
      </c>
      <c r="N862" s="209">
        <v>0</v>
      </c>
      <c r="O862" s="209">
        <v>0</v>
      </c>
      <c r="P862" s="209">
        <v>0</v>
      </c>
      <c r="Q862" s="209">
        <v>0</v>
      </c>
      <c r="R862" s="209">
        <v>107181</v>
      </c>
      <c r="S862" s="209">
        <v>107181</v>
      </c>
      <c r="T862" s="209">
        <v>107181</v>
      </c>
      <c r="U862" s="209">
        <v>107181</v>
      </c>
      <c r="V862" s="209">
        <v>107181</v>
      </c>
      <c r="W862" s="209">
        <v>107181</v>
      </c>
      <c r="X862" s="209">
        <v>107181</v>
      </c>
      <c r="Y862" s="209">
        <v>107181</v>
      </c>
      <c r="Z862" s="209">
        <v>107181</v>
      </c>
      <c r="AA862" s="178">
        <f t="shared" si="26"/>
        <v>107181</v>
      </c>
    </row>
    <row r="863" spans="1:27" ht="15.75" thickBot="1" x14ac:dyDescent="0.3">
      <c r="A863" s="228" t="str">
        <f t="shared" si="27"/>
        <v>236100</v>
      </c>
      <c r="B863" s="240" t="s">
        <v>2466</v>
      </c>
      <c r="C863" s="188" t="s">
        <v>2467</v>
      </c>
      <c r="D863" s="210" t="s">
        <v>5</v>
      </c>
      <c r="E863" s="208">
        <v>185778</v>
      </c>
      <c r="F863" s="208">
        <v>185778</v>
      </c>
      <c r="G863" s="208">
        <v>208778</v>
      </c>
      <c r="H863" s="208">
        <v>208778</v>
      </c>
      <c r="I863" s="208">
        <v>209092</v>
      </c>
      <c r="J863" s="208">
        <v>399092</v>
      </c>
      <c r="K863" s="208">
        <v>399092</v>
      </c>
      <c r="L863" s="208">
        <v>399092</v>
      </c>
      <c r="M863" s="208">
        <v>41069</v>
      </c>
      <c r="N863" s="208">
        <v>41069</v>
      </c>
      <c r="O863" s="208">
        <v>41069</v>
      </c>
      <c r="P863" s="208">
        <v>41069</v>
      </c>
      <c r="Q863" s="208">
        <v>-28668</v>
      </c>
      <c r="R863" s="208">
        <v>-28668</v>
      </c>
      <c r="S863" s="208">
        <v>-28668</v>
      </c>
      <c r="T863" s="208">
        <v>-28668</v>
      </c>
      <c r="U863" s="208">
        <v>-28668</v>
      </c>
      <c r="V863" s="208">
        <v>-28668</v>
      </c>
      <c r="W863" s="208">
        <v>-28668</v>
      </c>
      <c r="X863" s="208">
        <v>-28668</v>
      </c>
      <c r="Y863" s="208">
        <v>-28668</v>
      </c>
      <c r="Z863" s="208">
        <v>0</v>
      </c>
      <c r="AA863" s="178">
        <f t="shared" si="26"/>
        <v>0</v>
      </c>
    </row>
    <row r="864" spans="1:27" ht="15.75" thickBot="1" x14ac:dyDescent="0.3">
      <c r="A864" s="228" t="str">
        <f t="shared" si="27"/>
        <v>236101</v>
      </c>
      <c r="B864" s="240" t="s">
        <v>2468</v>
      </c>
      <c r="C864" s="188" t="s">
        <v>2469</v>
      </c>
      <c r="D864" s="210" t="s">
        <v>5</v>
      </c>
      <c r="E864" s="209">
        <v>-2528941.1800000002</v>
      </c>
      <c r="F864" s="209">
        <v>-766064.91</v>
      </c>
      <c r="G864" s="209">
        <v>-888570.83</v>
      </c>
      <c r="H864" s="209">
        <v>-1062320.25</v>
      </c>
      <c r="I864" s="209">
        <v>-333270.15999999997</v>
      </c>
      <c r="J864" s="209">
        <v>-537385.73</v>
      </c>
      <c r="K864" s="209">
        <v>-772789.2</v>
      </c>
      <c r="L864" s="209">
        <v>-597753.59999999998</v>
      </c>
      <c r="M864" s="209">
        <v>-1229173.78</v>
      </c>
      <c r="N864" s="209">
        <v>-1229173.78</v>
      </c>
      <c r="O864" s="209">
        <v>-1987427.72</v>
      </c>
      <c r="P864" s="209">
        <v>-1454517.16</v>
      </c>
      <c r="Q864" s="209">
        <v>-2142285.19</v>
      </c>
      <c r="R864" s="209">
        <v>-2584491.46</v>
      </c>
      <c r="S864" s="209">
        <v>-743403.33</v>
      </c>
      <c r="T864" s="209">
        <v>-846930.31</v>
      </c>
      <c r="U864" s="209">
        <v>-1015288.89</v>
      </c>
      <c r="V864" s="209">
        <v>-331718.69</v>
      </c>
      <c r="W864" s="209">
        <v>-503269.94</v>
      </c>
      <c r="X864" s="209">
        <v>-787932.97</v>
      </c>
      <c r="Y864" s="209">
        <v>-731630.79</v>
      </c>
      <c r="Z864" s="209">
        <v>-1410883.37</v>
      </c>
      <c r="AA864" s="178">
        <f t="shared" si="26"/>
        <v>-1410883.37</v>
      </c>
    </row>
    <row r="865" spans="1:27" ht="15.75" thickBot="1" x14ac:dyDescent="0.3">
      <c r="A865" s="228" t="str">
        <f t="shared" si="27"/>
        <v>236102</v>
      </c>
      <c r="B865" s="240" t="s">
        <v>2470</v>
      </c>
      <c r="C865" s="188" t="s">
        <v>2471</v>
      </c>
      <c r="D865" s="210" t="s">
        <v>5</v>
      </c>
      <c r="E865" s="208">
        <v>-35178.39</v>
      </c>
      <c r="F865" s="208">
        <v>-22377.279999999999</v>
      </c>
      <c r="G865" s="208">
        <v>-9290.52</v>
      </c>
      <c r="H865" s="208">
        <v>-12949.1</v>
      </c>
      <c r="I865" s="208">
        <v>-11959.8</v>
      </c>
      <c r="J865" s="208">
        <v>-13930.19</v>
      </c>
      <c r="K865" s="208">
        <v>-17228.52</v>
      </c>
      <c r="L865" s="208">
        <v>-26285.16</v>
      </c>
      <c r="M865" s="208">
        <v>-50093.919999999998</v>
      </c>
      <c r="N865" s="208">
        <v>-50093.919999999998</v>
      </c>
      <c r="O865" s="208">
        <v>-56598.59</v>
      </c>
      <c r="P865" s="208">
        <v>-49854.35</v>
      </c>
      <c r="Q865" s="208">
        <v>-48169.23</v>
      </c>
      <c r="R865" s="208">
        <v>-32441.64</v>
      </c>
      <c r="S865" s="208">
        <v>-20806.84</v>
      </c>
      <c r="T865" s="208">
        <v>-7356.45</v>
      </c>
      <c r="U865" s="208">
        <v>-13454.34</v>
      </c>
      <c r="V865" s="208">
        <v>-12670.11</v>
      </c>
      <c r="W865" s="208">
        <v>-12970.22</v>
      </c>
      <c r="X865" s="208">
        <v>-22140.53</v>
      </c>
      <c r="Y865" s="208">
        <v>-33862.03</v>
      </c>
      <c r="Z865" s="208">
        <v>-52125.06</v>
      </c>
      <c r="AA865" s="178">
        <f t="shared" si="26"/>
        <v>-52125.06</v>
      </c>
    </row>
    <row r="866" spans="1:27" ht="15.75" thickBot="1" x14ac:dyDescent="0.3">
      <c r="A866" s="228" t="str">
        <f t="shared" si="27"/>
        <v>236103</v>
      </c>
      <c r="B866" s="240" t="s">
        <v>2472</v>
      </c>
      <c r="C866" s="188" t="s">
        <v>2473</v>
      </c>
      <c r="D866" s="210" t="s">
        <v>5</v>
      </c>
      <c r="E866" s="209">
        <v>-5534.24</v>
      </c>
      <c r="F866" s="209">
        <v>-6312.08</v>
      </c>
      <c r="G866" s="209">
        <v>-6530.29</v>
      </c>
      <c r="H866" s="209">
        <v>-6851.42</v>
      </c>
      <c r="I866" s="209">
        <v>-7163.82</v>
      </c>
      <c r="J866" s="209">
        <v>-7487.85</v>
      </c>
      <c r="K866" s="209">
        <v>-7890.65</v>
      </c>
      <c r="L866" s="209">
        <v>-8527.89</v>
      </c>
      <c r="M866" s="209">
        <v>-9771.25</v>
      </c>
      <c r="N866" s="209">
        <v>-9771.25</v>
      </c>
      <c r="O866" s="209">
        <v>-11409.31</v>
      </c>
      <c r="P866" s="209">
        <v>-3083.6</v>
      </c>
      <c r="Q866" s="209">
        <v>-4635.63</v>
      </c>
      <c r="R866" s="209">
        <v>-5651.33</v>
      </c>
      <c r="S866" s="209">
        <v>-6452.66</v>
      </c>
      <c r="T866" s="209">
        <v>-6620.19</v>
      </c>
      <c r="U866" s="209">
        <v>-7022.16</v>
      </c>
      <c r="V866" s="209">
        <v>-7364</v>
      </c>
      <c r="W866" s="209">
        <v>-7700.01</v>
      </c>
      <c r="X866" s="209">
        <v>-8162.18</v>
      </c>
      <c r="Y866" s="209">
        <v>-9097.68</v>
      </c>
      <c r="Z866" s="209">
        <v>-10480.879999999999</v>
      </c>
      <c r="AA866" s="178">
        <f t="shared" si="26"/>
        <v>-10480.879999999999</v>
      </c>
    </row>
    <row r="867" spans="1:27" ht="15.75" thickBot="1" x14ac:dyDescent="0.3">
      <c r="A867" s="228" t="str">
        <f t="shared" si="27"/>
        <v>236104</v>
      </c>
      <c r="B867" s="240" t="s">
        <v>2474</v>
      </c>
      <c r="C867" s="188" t="s">
        <v>2475</v>
      </c>
      <c r="D867" s="210" t="s">
        <v>5</v>
      </c>
      <c r="E867" s="208">
        <v>-33886.26</v>
      </c>
      <c r="F867" s="208">
        <v>-24693.49</v>
      </c>
      <c r="G867" s="208">
        <v>-10002.370000000001</v>
      </c>
      <c r="H867" s="208">
        <v>-13798.4</v>
      </c>
      <c r="I867" s="208">
        <v>-12072.57</v>
      </c>
      <c r="J867" s="208">
        <v>-12984.56</v>
      </c>
      <c r="K867" s="208">
        <v>-18671.05</v>
      </c>
      <c r="L867" s="208">
        <v>-28350.080000000002</v>
      </c>
      <c r="M867" s="208">
        <v>-46410.94</v>
      </c>
      <c r="N867" s="208">
        <v>-46410.94</v>
      </c>
      <c r="O867" s="208">
        <v>-52431.21</v>
      </c>
      <c r="P867" s="208">
        <v>-46694.65</v>
      </c>
      <c r="Q867" s="208">
        <v>-47479.14</v>
      </c>
      <c r="R867" s="208">
        <v>-32308.77</v>
      </c>
      <c r="S867" s="208">
        <v>-20186.22</v>
      </c>
      <c r="T867" s="208">
        <v>-8166.45</v>
      </c>
      <c r="U867" s="208">
        <v>-13692.07</v>
      </c>
      <c r="V867" s="208">
        <v>-12403.53</v>
      </c>
      <c r="W867" s="208">
        <v>-12882.18</v>
      </c>
      <c r="X867" s="208">
        <v>-22721.46</v>
      </c>
      <c r="Y867" s="208">
        <v>-33364.1</v>
      </c>
      <c r="Z867" s="208">
        <v>-48047.14</v>
      </c>
      <c r="AA867" s="178">
        <f t="shared" si="26"/>
        <v>-48047.14</v>
      </c>
    </row>
    <row r="868" spans="1:27" ht="15.75" thickBot="1" x14ac:dyDescent="0.3">
      <c r="A868" s="228" t="str">
        <f t="shared" si="27"/>
        <v>236105</v>
      </c>
      <c r="B868" s="240" t="s">
        <v>2476</v>
      </c>
      <c r="C868" s="188" t="s">
        <v>2477</v>
      </c>
      <c r="D868" s="210" t="s">
        <v>5</v>
      </c>
      <c r="E868" s="209">
        <v>-23995.05</v>
      </c>
      <c r="F868" s="209">
        <v>-26065.69</v>
      </c>
      <c r="G868" s="209">
        <v>-27034.89</v>
      </c>
      <c r="H868" s="209">
        <v>-28595.68</v>
      </c>
      <c r="I868" s="209">
        <v>-29934.720000000001</v>
      </c>
      <c r="J868" s="209">
        <v>-31481.74</v>
      </c>
      <c r="K868" s="209">
        <v>-33477.4</v>
      </c>
      <c r="L868" s="209">
        <v>-36980.94</v>
      </c>
      <c r="M868" s="209">
        <v>-43553.07</v>
      </c>
      <c r="N868" s="209">
        <v>-43553.07</v>
      </c>
      <c r="O868" s="209">
        <v>-51182.91</v>
      </c>
      <c r="P868" s="209">
        <v>-14220.21</v>
      </c>
      <c r="Q868" s="209">
        <v>-20482.43</v>
      </c>
      <c r="R868" s="209">
        <v>-24160.400000000001</v>
      </c>
      <c r="S868" s="209">
        <v>-26308.06</v>
      </c>
      <c r="T868" s="209">
        <v>-26978.69</v>
      </c>
      <c r="U868" s="209">
        <v>-28570.79</v>
      </c>
      <c r="V868" s="209">
        <v>-30024.05</v>
      </c>
      <c r="W868" s="209">
        <v>-31534.39</v>
      </c>
      <c r="X868" s="209">
        <v>-34182.33</v>
      </c>
      <c r="Y868" s="209">
        <v>-38574.1</v>
      </c>
      <c r="Z868" s="209">
        <v>-45520.53</v>
      </c>
      <c r="AA868" s="178">
        <f t="shared" si="26"/>
        <v>-45520.53</v>
      </c>
    </row>
    <row r="869" spans="1:27" ht="15.75" thickBot="1" x14ac:dyDescent="0.3">
      <c r="A869" s="228" t="str">
        <f t="shared" si="27"/>
        <v>236106</v>
      </c>
      <c r="B869" s="240" t="s">
        <v>2478</v>
      </c>
      <c r="C869" s="188" t="s">
        <v>2479</v>
      </c>
      <c r="D869" s="210" t="s">
        <v>5</v>
      </c>
      <c r="E869" s="208">
        <v>-3484.29</v>
      </c>
      <c r="F869" s="208">
        <v>-4005.8</v>
      </c>
      <c r="G869" s="208">
        <v>-4117.8599999999997</v>
      </c>
      <c r="H869" s="208">
        <v>-4345.51</v>
      </c>
      <c r="I869" s="208">
        <v>-4544.59</v>
      </c>
      <c r="J869" s="208">
        <v>-4718.59</v>
      </c>
      <c r="K869" s="208">
        <v>-4934.72</v>
      </c>
      <c r="L869" s="208">
        <v>-5283.5</v>
      </c>
      <c r="M869" s="208">
        <v>-5983.91</v>
      </c>
      <c r="N869" s="208">
        <v>-5983.91</v>
      </c>
      <c r="O869" s="208">
        <v>-6897.86</v>
      </c>
      <c r="P869" s="208">
        <v>-1797.61</v>
      </c>
      <c r="Q869" s="208">
        <v>-2719.14</v>
      </c>
      <c r="R869" s="208">
        <v>-3339.3</v>
      </c>
      <c r="S869" s="208">
        <v>-3779.39</v>
      </c>
      <c r="T869" s="208">
        <v>-3871.15</v>
      </c>
      <c r="U869" s="208">
        <v>-4072.26</v>
      </c>
      <c r="V869" s="208">
        <v>-4262.67</v>
      </c>
      <c r="W869" s="208">
        <v>-4475.2</v>
      </c>
      <c r="X869" s="208">
        <v>-4708.8599999999997</v>
      </c>
      <c r="Y869" s="208">
        <v>-5178.25</v>
      </c>
      <c r="Z869" s="208">
        <v>-5964.46</v>
      </c>
      <c r="AA869" s="178">
        <f t="shared" si="26"/>
        <v>-5964.46</v>
      </c>
    </row>
    <row r="870" spans="1:27" ht="15.75" thickBot="1" x14ac:dyDescent="0.3">
      <c r="A870" s="228" t="str">
        <f t="shared" si="27"/>
        <v>236107</v>
      </c>
      <c r="B870" s="240" t="s">
        <v>2480</v>
      </c>
      <c r="C870" s="188" t="s">
        <v>2481</v>
      </c>
      <c r="D870" s="210" t="s">
        <v>5</v>
      </c>
      <c r="E870" s="209">
        <v>-8339.19</v>
      </c>
      <c r="F870" s="209">
        <v>-2769.7</v>
      </c>
      <c r="G870" s="209">
        <v>-3162.42</v>
      </c>
      <c r="H870" s="209">
        <v>-3724.83</v>
      </c>
      <c r="I870" s="209">
        <v>-1073.8900000000001</v>
      </c>
      <c r="J870" s="209">
        <v>-1603.09</v>
      </c>
      <c r="K870" s="209">
        <v>-2211.64</v>
      </c>
      <c r="L870" s="209">
        <v>-1537.33</v>
      </c>
      <c r="M870" s="209">
        <v>-3395.88</v>
      </c>
      <c r="N870" s="209">
        <v>-3395.88</v>
      </c>
      <c r="O870" s="209">
        <v>-5885.46</v>
      </c>
      <c r="P870" s="209">
        <v>-4612.92</v>
      </c>
      <c r="Q870" s="209">
        <v>-6942.86</v>
      </c>
      <c r="R870" s="209">
        <v>-8476.2199999999993</v>
      </c>
      <c r="S870" s="209">
        <v>-2686.56</v>
      </c>
      <c r="T870" s="209">
        <v>-2985.22</v>
      </c>
      <c r="U870" s="209">
        <v>-3573.07</v>
      </c>
      <c r="V870" s="209">
        <v>-1137.97</v>
      </c>
      <c r="W870" s="209">
        <v>-1655.2</v>
      </c>
      <c r="X870" s="209">
        <v>-2368.81</v>
      </c>
      <c r="Y870" s="209">
        <v>-2070.4899999999998</v>
      </c>
      <c r="Z870" s="209">
        <v>-4122.25</v>
      </c>
      <c r="AA870" s="178">
        <f t="shared" si="26"/>
        <v>-4122.25</v>
      </c>
    </row>
    <row r="871" spans="1:27" ht="15.75" thickBot="1" x14ac:dyDescent="0.3">
      <c r="A871" s="228" t="str">
        <f t="shared" si="27"/>
        <v>236108</v>
      </c>
      <c r="B871" s="240" t="s">
        <v>2482</v>
      </c>
      <c r="C871" s="188" t="s">
        <v>2483</v>
      </c>
      <c r="D871" s="210" t="s">
        <v>5</v>
      </c>
      <c r="E871" s="208">
        <v>-10042.459999999999</v>
      </c>
      <c r="F871" s="208">
        <v>-5225.1400000000003</v>
      </c>
      <c r="G871" s="208">
        <v>-2584.4499999999998</v>
      </c>
      <c r="H871" s="208">
        <v>-3771.09</v>
      </c>
      <c r="I871" s="208">
        <v>-3461.98</v>
      </c>
      <c r="J871" s="208">
        <v>-3987.93</v>
      </c>
      <c r="K871" s="208">
        <v>-5984.9</v>
      </c>
      <c r="L871" s="208">
        <v>-9677.51</v>
      </c>
      <c r="M871" s="208">
        <v>-14504.62</v>
      </c>
      <c r="N871" s="208">
        <v>-14504.62</v>
      </c>
      <c r="O871" s="208">
        <v>-16236.18</v>
      </c>
      <c r="P871" s="208">
        <v>-14149.96</v>
      </c>
      <c r="Q871" s="208">
        <v>-13648.49</v>
      </c>
      <c r="R871" s="208">
        <v>-9045.06</v>
      </c>
      <c r="S871" s="208">
        <v>-5411.87</v>
      </c>
      <c r="T871" s="208">
        <v>-1889.15</v>
      </c>
      <c r="U871" s="208">
        <v>-3488.16</v>
      </c>
      <c r="V871" s="208">
        <v>-4036.85</v>
      </c>
      <c r="W871" s="208">
        <v>-3979.9</v>
      </c>
      <c r="X871" s="208">
        <v>-7609.53</v>
      </c>
      <c r="Y871" s="208">
        <v>-10894.42</v>
      </c>
      <c r="Z871" s="208">
        <v>-15605.99</v>
      </c>
      <c r="AA871" s="178">
        <f t="shared" si="26"/>
        <v>-15605.99</v>
      </c>
    </row>
    <row r="872" spans="1:27" ht="15.75" thickBot="1" x14ac:dyDescent="0.3">
      <c r="A872" s="228" t="str">
        <f t="shared" si="27"/>
        <v>236109</v>
      </c>
      <c r="B872" s="240" t="s">
        <v>2484</v>
      </c>
      <c r="C872" s="188" t="s">
        <v>2485</v>
      </c>
      <c r="D872" s="210" t="s">
        <v>5</v>
      </c>
      <c r="E872" s="209">
        <v>-72059.34</v>
      </c>
      <c r="F872" s="209">
        <v>-78388.649999999994</v>
      </c>
      <c r="G872" s="209">
        <v>-81332.47</v>
      </c>
      <c r="H872" s="209">
        <v>-86049.55</v>
      </c>
      <c r="I872" s="209">
        <v>-9100.3700000000008</v>
      </c>
      <c r="J872" s="209">
        <v>-14243.64</v>
      </c>
      <c r="K872" s="209">
        <v>-22144.28</v>
      </c>
      <c r="L872" s="209">
        <v>-35269.03</v>
      </c>
      <c r="M872" s="209">
        <v>-57857.31</v>
      </c>
      <c r="N872" s="209">
        <v>-57857.31</v>
      </c>
      <c r="O872" s="209">
        <v>-79763.92</v>
      </c>
      <c r="P872" s="209">
        <v>-44736.91</v>
      </c>
      <c r="Q872" s="209">
        <v>-63032.76</v>
      </c>
      <c r="R872" s="209">
        <v>-75271.22</v>
      </c>
      <c r="S872" s="209">
        <v>-81828.06</v>
      </c>
      <c r="T872" s="209">
        <v>-83791.429999999993</v>
      </c>
      <c r="U872" s="209">
        <v>-88607.5</v>
      </c>
      <c r="V872" s="209">
        <v>-9196.24</v>
      </c>
      <c r="W872" s="209">
        <v>-14144.75</v>
      </c>
      <c r="X872" s="209">
        <v>-24506.1</v>
      </c>
      <c r="Y872" s="209">
        <v>-40119.629999999997</v>
      </c>
      <c r="Z872" s="209">
        <v>-65432.72</v>
      </c>
      <c r="AA872" s="178">
        <f t="shared" si="26"/>
        <v>-65432.72</v>
      </c>
    </row>
    <row r="873" spans="1:27" ht="15.75" thickBot="1" x14ac:dyDescent="0.3">
      <c r="A873" s="228" t="str">
        <f t="shared" si="27"/>
        <v>236110</v>
      </c>
      <c r="B873" s="240" t="s">
        <v>2486</v>
      </c>
      <c r="C873" s="188" t="s">
        <v>2487</v>
      </c>
      <c r="D873" s="210" t="s">
        <v>5</v>
      </c>
      <c r="E873" s="208">
        <v>-11164.38</v>
      </c>
      <c r="F873" s="208">
        <v>-3824.3</v>
      </c>
      <c r="G873" s="208">
        <v>-4386.4799999999996</v>
      </c>
      <c r="H873" s="208">
        <v>-5252.85</v>
      </c>
      <c r="I873" s="208">
        <v>-1620</v>
      </c>
      <c r="J873" s="208">
        <v>-2355.9</v>
      </c>
      <c r="K873" s="208">
        <v>-3229.16</v>
      </c>
      <c r="L873" s="208">
        <v>-2171.16</v>
      </c>
      <c r="M873" s="208">
        <v>-4786.95</v>
      </c>
      <c r="N873" s="208">
        <v>-4786.95</v>
      </c>
      <c r="O873" s="208">
        <v>-8045.81</v>
      </c>
      <c r="P873" s="208">
        <v>-6035.57</v>
      </c>
      <c r="Q873" s="208">
        <v>-9073.4500000000007</v>
      </c>
      <c r="R873" s="208">
        <v>-11121.99</v>
      </c>
      <c r="S873" s="208">
        <v>-3696.31</v>
      </c>
      <c r="T873" s="208">
        <v>-4047.2</v>
      </c>
      <c r="U873" s="208">
        <v>-4847.62</v>
      </c>
      <c r="V873" s="208">
        <v>-1486.56</v>
      </c>
      <c r="W873" s="208">
        <v>-2221.98</v>
      </c>
      <c r="X873" s="208">
        <v>-3159.63</v>
      </c>
      <c r="Y873" s="208">
        <v>-2924.39</v>
      </c>
      <c r="Z873" s="208">
        <v>-5638</v>
      </c>
      <c r="AA873" s="178">
        <f t="shared" si="26"/>
        <v>-5638</v>
      </c>
    </row>
    <row r="874" spans="1:27" ht="15.75" thickBot="1" x14ac:dyDescent="0.3">
      <c r="A874" s="228" t="str">
        <f t="shared" si="27"/>
        <v>236111</v>
      </c>
      <c r="B874" s="240" t="s">
        <v>2488</v>
      </c>
      <c r="C874" s="188" t="s">
        <v>2489</v>
      </c>
      <c r="D874" s="210" t="s">
        <v>5</v>
      </c>
      <c r="E874" s="209">
        <v>0</v>
      </c>
      <c r="F874" s="209">
        <v>0</v>
      </c>
      <c r="G874" s="209">
        <v>-61732.92</v>
      </c>
      <c r="H874" s="209">
        <v>0</v>
      </c>
      <c r="I874" s="209">
        <v>0</v>
      </c>
      <c r="J874" s="209">
        <v>0</v>
      </c>
      <c r="K874" s="209">
        <v>0</v>
      </c>
      <c r="L874" s="209">
        <v>185.67</v>
      </c>
      <c r="M874" s="209">
        <v>185.67</v>
      </c>
      <c r="N874" s="209">
        <v>185.67</v>
      </c>
      <c r="O874" s="209">
        <v>-103103.76</v>
      </c>
      <c r="P874" s="209">
        <v>-0.01</v>
      </c>
      <c r="Q874" s="209">
        <v>-0.01</v>
      </c>
      <c r="R874" s="209">
        <v>-0.01</v>
      </c>
      <c r="S874" s="209">
        <v>-5.0999999999999996</v>
      </c>
      <c r="T874" s="209">
        <v>-5.0999999999999996</v>
      </c>
      <c r="U874" s="209">
        <v>-0.01</v>
      </c>
      <c r="V874" s="209">
        <v>-0.01</v>
      </c>
      <c r="W874" s="209">
        <v>-0.01</v>
      </c>
      <c r="X874" s="209">
        <v>-0.01</v>
      </c>
      <c r="Y874" s="209">
        <v>-0.01</v>
      </c>
      <c r="Z874" s="209">
        <v>-0.01</v>
      </c>
      <c r="AA874" s="178">
        <f t="shared" si="26"/>
        <v>-0.01</v>
      </c>
    </row>
    <row r="875" spans="1:27" ht="15.75" thickBot="1" x14ac:dyDescent="0.3">
      <c r="A875" s="228" t="str">
        <f t="shared" si="27"/>
        <v>236112</v>
      </c>
      <c r="B875" s="240" t="s">
        <v>2490</v>
      </c>
      <c r="C875" s="188" t="s">
        <v>2491</v>
      </c>
      <c r="D875" s="210" t="s">
        <v>5</v>
      </c>
      <c r="E875" s="208">
        <v>-7480.51</v>
      </c>
      <c r="F875" s="208">
        <v>-13289.95</v>
      </c>
      <c r="G875" s="208">
        <v>-15390.8</v>
      </c>
      <c r="H875" s="208">
        <v>-3042.19</v>
      </c>
      <c r="I875" s="208">
        <v>-5974.87</v>
      </c>
      <c r="J875" s="208">
        <v>-8856.4599999999991</v>
      </c>
      <c r="K875" s="208">
        <v>-4632.8599999999997</v>
      </c>
      <c r="L875" s="208">
        <v>-9679.9500000000007</v>
      </c>
      <c r="M875" s="208">
        <v>-18856.98</v>
      </c>
      <c r="N875" s="208">
        <v>-18856.98</v>
      </c>
      <c r="O875" s="208">
        <v>-11526.98</v>
      </c>
      <c r="P875" s="208">
        <v>-21389.17</v>
      </c>
      <c r="Q875" s="208">
        <v>-31824.880000000001</v>
      </c>
      <c r="R875" s="208">
        <v>-7647.12</v>
      </c>
      <c r="S875" s="208">
        <v>-13570.21</v>
      </c>
      <c r="T875" s="208">
        <v>-15227.26</v>
      </c>
      <c r="U875" s="208">
        <v>-3008.81</v>
      </c>
      <c r="V875" s="208">
        <v>-5905.26</v>
      </c>
      <c r="W875" s="208">
        <v>-8904.6</v>
      </c>
      <c r="X875" s="208">
        <v>-3755.88</v>
      </c>
      <c r="Y875" s="208">
        <v>-10905.26</v>
      </c>
      <c r="Z875" s="208">
        <v>-20256.23</v>
      </c>
      <c r="AA875" s="178">
        <f t="shared" si="26"/>
        <v>-20256.23</v>
      </c>
    </row>
    <row r="876" spans="1:27" ht="15.75" thickBot="1" x14ac:dyDescent="0.3">
      <c r="A876" s="228" t="str">
        <f t="shared" si="27"/>
        <v>236113</v>
      </c>
      <c r="B876" s="240" t="s">
        <v>2492</v>
      </c>
      <c r="C876" s="188" t="s">
        <v>2493</v>
      </c>
      <c r="D876" s="210" t="s">
        <v>5</v>
      </c>
      <c r="E876" s="209">
        <v>-63244.15</v>
      </c>
      <c r="F876" s="209">
        <v>-17351.32</v>
      </c>
      <c r="G876" s="209">
        <v>-19968.7</v>
      </c>
      <c r="H876" s="209">
        <v>-24577.54</v>
      </c>
      <c r="I876" s="209">
        <v>-8605.27</v>
      </c>
      <c r="J876" s="209">
        <v>-13087.88</v>
      </c>
      <c r="K876" s="209">
        <v>-18673.150000000001</v>
      </c>
      <c r="L876" s="209">
        <v>-14383.89</v>
      </c>
      <c r="M876" s="209">
        <v>-31277.78</v>
      </c>
      <c r="N876" s="209">
        <v>-31277.78</v>
      </c>
      <c r="O876" s="209">
        <v>-50131.83</v>
      </c>
      <c r="P876" s="209">
        <v>-35913.410000000003</v>
      </c>
      <c r="Q876" s="209">
        <v>-52545.96</v>
      </c>
      <c r="R876" s="209">
        <v>-62323.69</v>
      </c>
      <c r="S876" s="209">
        <v>-15602.2</v>
      </c>
      <c r="T876" s="209">
        <v>-17557.64</v>
      </c>
      <c r="U876" s="209">
        <v>-21819.72</v>
      </c>
      <c r="V876" s="209">
        <v>-8158.75</v>
      </c>
      <c r="W876" s="209">
        <v>-12423.76</v>
      </c>
      <c r="X876" s="209">
        <v>-19533.009999999998</v>
      </c>
      <c r="Y876" s="209">
        <v>-18476.8</v>
      </c>
      <c r="Z876" s="209">
        <v>-35625.629999999997</v>
      </c>
      <c r="AA876" s="178">
        <f t="shared" si="26"/>
        <v>-35625.629999999997</v>
      </c>
    </row>
    <row r="877" spans="1:27" ht="15.75" thickBot="1" x14ac:dyDescent="0.3">
      <c r="A877" s="228" t="str">
        <f t="shared" si="27"/>
        <v>236114</v>
      </c>
      <c r="B877" s="240" t="s">
        <v>2494</v>
      </c>
      <c r="C877" s="188" t="s">
        <v>2495</v>
      </c>
      <c r="D877" s="210" t="s">
        <v>5</v>
      </c>
      <c r="E877" s="208">
        <v>-109753.28</v>
      </c>
      <c r="F877" s="208">
        <v>-119545.89</v>
      </c>
      <c r="G877" s="208">
        <v>-124152.22</v>
      </c>
      <c r="H877" s="208">
        <v>-130946.84</v>
      </c>
      <c r="I877" s="208">
        <v>-13162.39</v>
      </c>
      <c r="J877" s="208">
        <v>-21246.22</v>
      </c>
      <c r="K877" s="208">
        <v>-32817.75</v>
      </c>
      <c r="L877" s="208">
        <v>-56695.26</v>
      </c>
      <c r="M877" s="208">
        <v>-89331.78</v>
      </c>
      <c r="N877" s="208">
        <v>-89331.78</v>
      </c>
      <c r="O877" s="208">
        <v>-124388.58</v>
      </c>
      <c r="P877" s="208">
        <v>-69461.600000000006</v>
      </c>
      <c r="Q877" s="208">
        <v>-95455.1</v>
      </c>
      <c r="R877" s="208">
        <v>-113528.27</v>
      </c>
      <c r="S877" s="208">
        <v>-124633.16</v>
      </c>
      <c r="T877" s="208">
        <v>-126736.4</v>
      </c>
      <c r="U877" s="208">
        <v>-133853.67000000001</v>
      </c>
      <c r="V877" s="208">
        <v>-17388.2</v>
      </c>
      <c r="W877" s="208">
        <v>-32897.089999999997</v>
      </c>
      <c r="X877" s="208">
        <v>-49965.42</v>
      </c>
      <c r="Y877" s="208">
        <v>-75279.08</v>
      </c>
      <c r="Z877" s="208">
        <v>-115216.83</v>
      </c>
      <c r="AA877" s="178">
        <f t="shared" si="26"/>
        <v>-115216.83</v>
      </c>
    </row>
    <row r="878" spans="1:27" ht="15.75" thickBot="1" x14ac:dyDescent="0.3">
      <c r="A878" s="228" t="str">
        <f t="shared" si="27"/>
        <v>236115</v>
      </c>
      <c r="B878" s="240" t="s">
        <v>2496</v>
      </c>
      <c r="C878" s="188" t="s">
        <v>2497</v>
      </c>
      <c r="D878" s="210" t="s">
        <v>5</v>
      </c>
      <c r="E878" s="209">
        <v>-13079.42</v>
      </c>
      <c r="F878" s="209">
        <v>-23495.88</v>
      </c>
      <c r="G878" s="209">
        <v>-26942.33</v>
      </c>
      <c r="H878" s="209">
        <v>-5322.79</v>
      </c>
      <c r="I878" s="209">
        <v>-9902.1</v>
      </c>
      <c r="J878" s="209">
        <v>-14485.25</v>
      </c>
      <c r="K878" s="209">
        <v>-6053.77</v>
      </c>
      <c r="L878" s="209">
        <v>-13796.28</v>
      </c>
      <c r="M878" s="209">
        <v>-29195.27</v>
      </c>
      <c r="N878" s="209">
        <v>-29195.27</v>
      </c>
      <c r="O878" s="209">
        <v>-19423.34</v>
      </c>
      <c r="P878" s="209">
        <v>-38037.919999999998</v>
      </c>
      <c r="Q878" s="209">
        <v>-57369.57</v>
      </c>
      <c r="R878" s="209">
        <v>-13193.52</v>
      </c>
      <c r="S878" s="209">
        <v>-22796.97</v>
      </c>
      <c r="T878" s="209">
        <v>-25378.98</v>
      </c>
      <c r="U878" s="209">
        <v>-5081.34</v>
      </c>
      <c r="V878" s="209">
        <v>-9982.33</v>
      </c>
      <c r="W878" s="209">
        <v>-14575.29</v>
      </c>
      <c r="X878" s="209">
        <v>-5841.37</v>
      </c>
      <c r="Y878" s="209">
        <v>-16036.95</v>
      </c>
      <c r="Z878" s="209">
        <v>-32596.53</v>
      </c>
      <c r="AA878" s="178">
        <f t="shared" si="26"/>
        <v>-32596.53</v>
      </c>
    </row>
    <row r="879" spans="1:27" ht="15.75" thickBot="1" x14ac:dyDescent="0.3">
      <c r="A879" s="228" t="str">
        <f t="shared" si="27"/>
        <v>236117</v>
      </c>
      <c r="B879" s="240" t="s">
        <v>2498</v>
      </c>
      <c r="C879" s="188" t="s">
        <v>2499</v>
      </c>
      <c r="D879" s="210" t="s">
        <v>5</v>
      </c>
      <c r="E879" s="208">
        <v>-343639.72</v>
      </c>
      <c r="F879" s="208">
        <v>-99891.32</v>
      </c>
      <c r="G879" s="208">
        <v>-114300.67</v>
      </c>
      <c r="H879" s="208">
        <v>-136600.34</v>
      </c>
      <c r="I879" s="208">
        <v>-41497.449999999997</v>
      </c>
      <c r="J879" s="208">
        <v>-64275.3</v>
      </c>
      <c r="K879" s="208">
        <v>-95418.81</v>
      </c>
      <c r="L879" s="208">
        <v>-80357.649999999994</v>
      </c>
      <c r="M879" s="208">
        <v>-170460.84</v>
      </c>
      <c r="N879" s="208">
        <v>-170460.84</v>
      </c>
      <c r="O879" s="208">
        <v>-275150.21000000002</v>
      </c>
      <c r="P879" s="208">
        <v>-196089.64</v>
      </c>
      <c r="Q879" s="208">
        <v>-286350.34999999998</v>
      </c>
      <c r="R879" s="208">
        <v>-341747.7</v>
      </c>
      <c r="S879" s="208">
        <v>-91010.7</v>
      </c>
      <c r="T879" s="208">
        <v>-100476.26</v>
      </c>
      <c r="U879" s="208">
        <v>-123825.48</v>
      </c>
      <c r="V879" s="208">
        <v>-43246.95</v>
      </c>
      <c r="W879" s="208">
        <v>-65068.25</v>
      </c>
      <c r="X879" s="208">
        <v>-105144.75</v>
      </c>
      <c r="Y879" s="208">
        <v>-101605.12</v>
      </c>
      <c r="Z879" s="208">
        <v>-194840.97</v>
      </c>
      <c r="AA879" s="178">
        <f t="shared" si="26"/>
        <v>-194840.97</v>
      </c>
    </row>
    <row r="880" spans="1:27" ht="15.75" thickBot="1" x14ac:dyDescent="0.3">
      <c r="A880" s="228" t="str">
        <f t="shared" si="27"/>
        <v>236118</v>
      </c>
      <c r="B880" s="240" t="s">
        <v>2500</v>
      </c>
      <c r="C880" s="188" t="s">
        <v>2501</v>
      </c>
      <c r="D880" s="210" t="s">
        <v>5</v>
      </c>
      <c r="E880" s="209">
        <v>-50356.76</v>
      </c>
      <c r="F880" s="209">
        <v>-58289.57</v>
      </c>
      <c r="G880" s="209">
        <v>-62777.8</v>
      </c>
      <c r="H880" s="209">
        <v>-64816.85</v>
      </c>
      <c r="I880" s="209">
        <v>-67884.570000000007</v>
      </c>
      <c r="J880" s="209">
        <v>-70802.960000000006</v>
      </c>
      <c r="K880" s="209">
        <v>-74387.149999999994</v>
      </c>
      <c r="L880" s="209">
        <v>-79530.45</v>
      </c>
      <c r="M880" s="209">
        <v>-89859.19</v>
      </c>
      <c r="N880" s="209">
        <v>-89859.19</v>
      </c>
      <c r="O880" s="209">
        <v>-104368.03</v>
      </c>
      <c r="P880" s="209">
        <v>-27934.34</v>
      </c>
      <c r="Q880" s="209">
        <v>-41773.08</v>
      </c>
      <c r="R880" s="209">
        <v>-52621.24</v>
      </c>
      <c r="S880" s="209">
        <v>-60460.1</v>
      </c>
      <c r="T880" s="209">
        <v>-64814.14</v>
      </c>
      <c r="U880" s="209">
        <v>-65963.289999999994</v>
      </c>
      <c r="V880" s="209">
        <v>-69376.649999999994</v>
      </c>
      <c r="W880" s="209">
        <v>-72356.52</v>
      </c>
      <c r="X880" s="209">
        <v>-75854.61</v>
      </c>
      <c r="Y880" s="209">
        <v>-83630.350000000006</v>
      </c>
      <c r="Z880" s="209">
        <v>-94153.45</v>
      </c>
      <c r="AA880" s="178">
        <f t="shared" si="26"/>
        <v>-94153.45</v>
      </c>
    </row>
    <row r="881" spans="1:27" ht="15.75" thickBot="1" x14ac:dyDescent="0.3">
      <c r="A881" s="228" t="str">
        <f t="shared" si="27"/>
        <v>236119</v>
      </c>
      <c r="B881" s="240" t="s">
        <v>2502</v>
      </c>
      <c r="C881" s="188" t="s">
        <v>2503</v>
      </c>
      <c r="D881" s="210" t="s">
        <v>5</v>
      </c>
      <c r="E881" s="208">
        <v>-3608.31</v>
      </c>
      <c r="F881" s="208">
        <v>-6256.14</v>
      </c>
      <c r="G881" s="208">
        <v>-7311.94</v>
      </c>
      <c r="H881" s="208">
        <v>-1435.56</v>
      </c>
      <c r="I881" s="208">
        <v>-2852.5</v>
      </c>
      <c r="J881" s="208">
        <v>-4386.67</v>
      </c>
      <c r="K881" s="208">
        <v>-1978.48</v>
      </c>
      <c r="L881" s="208">
        <v>-4652.3599999999997</v>
      </c>
      <c r="M881" s="208">
        <v>-9415.98</v>
      </c>
      <c r="N881" s="208">
        <v>-9415.98</v>
      </c>
      <c r="O881" s="208">
        <v>-5488.47</v>
      </c>
      <c r="P881" s="208">
        <v>-10322.32</v>
      </c>
      <c r="Q881" s="208">
        <v>-14932.88</v>
      </c>
      <c r="R881" s="208">
        <v>-3308.82</v>
      </c>
      <c r="S881" s="208">
        <v>-5793.35</v>
      </c>
      <c r="T881" s="208">
        <v>-6499.87</v>
      </c>
      <c r="U881" s="208">
        <v>-1488.28</v>
      </c>
      <c r="V881" s="208">
        <v>-2909.54</v>
      </c>
      <c r="W881" s="208">
        <v>-4374.16</v>
      </c>
      <c r="X881" s="208">
        <v>-2601.66</v>
      </c>
      <c r="Y881" s="208">
        <v>-6067.07</v>
      </c>
      <c r="Z881" s="208">
        <v>-11091.55</v>
      </c>
      <c r="AA881" s="178">
        <f t="shared" si="26"/>
        <v>-11091.55</v>
      </c>
    </row>
    <row r="882" spans="1:27" ht="15.75" thickBot="1" x14ac:dyDescent="0.3">
      <c r="A882" s="228" t="str">
        <f t="shared" si="27"/>
        <v>236120</v>
      </c>
      <c r="B882" s="240" t="s">
        <v>2504</v>
      </c>
      <c r="C882" s="188" t="s">
        <v>2505</v>
      </c>
      <c r="D882" s="210" t="s">
        <v>5</v>
      </c>
      <c r="E882" s="209">
        <v>-20156.47</v>
      </c>
      <c r="F882" s="209">
        <v>-22936.959999999999</v>
      </c>
      <c r="G882" s="209">
        <v>-24015.48</v>
      </c>
      <c r="H882" s="209">
        <v>-25386.13</v>
      </c>
      <c r="I882" s="209">
        <v>-26637.9</v>
      </c>
      <c r="J882" s="209">
        <v>-28005.02</v>
      </c>
      <c r="K882" s="209">
        <v>-29719.7</v>
      </c>
      <c r="L882" s="209">
        <v>-32254.36</v>
      </c>
      <c r="M882" s="209">
        <v>-37583.74</v>
      </c>
      <c r="N882" s="209">
        <v>-37583.74</v>
      </c>
      <c r="O882" s="209">
        <v>-43868.42</v>
      </c>
      <c r="P882" s="209">
        <v>-11757.84</v>
      </c>
      <c r="Q882" s="209">
        <v>-17363.080000000002</v>
      </c>
      <c r="R882" s="209">
        <v>-20951.810000000001</v>
      </c>
      <c r="S882" s="209">
        <v>-23571.72</v>
      </c>
      <c r="T882" s="209">
        <v>-24330.15</v>
      </c>
      <c r="U882" s="209">
        <v>-25747.99</v>
      </c>
      <c r="V882" s="209">
        <v>-27107.87</v>
      </c>
      <c r="W882" s="209">
        <v>-28436.28</v>
      </c>
      <c r="X882" s="209">
        <v>-30720.87</v>
      </c>
      <c r="Y882" s="209">
        <v>-34409.300000000003</v>
      </c>
      <c r="Z882" s="209">
        <v>-40043.01</v>
      </c>
      <c r="AA882" s="178">
        <f t="shared" si="26"/>
        <v>-40043.01</v>
      </c>
    </row>
    <row r="883" spans="1:27" ht="15.75" thickBot="1" x14ac:dyDescent="0.3">
      <c r="A883" s="228" t="str">
        <f t="shared" si="27"/>
        <v>236121</v>
      </c>
      <c r="B883" s="240" t="s">
        <v>2506</v>
      </c>
      <c r="C883" s="188" t="s">
        <v>2507</v>
      </c>
      <c r="D883" s="210" t="s">
        <v>5</v>
      </c>
      <c r="E883" s="208">
        <v>-143919.65</v>
      </c>
      <c r="F883" s="208">
        <v>-162780.66</v>
      </c>
      <c r="G883" s="208">
        <v>-170467.51</v>
      </c>
      <c r="H883" s="208">
        <v>-180362.61</v>
      </c>
      <c r="I883" s="208">
        <v>-189880.92</v>
      </c>
      <c r="J883" s="208">
        <v>-200253.18</v>
      </c>
      <c r="K883" s="208">
        <v>-215679.42</v>
      </c>
      <c r="L883" s="208">
        <v>-234897.33</v>
      </c>
      <c r="M883" s="208">
        <v>-271422.40999999997</v>
      </c>
      <c r="N883" s="208">
        <v>-271422.40999999997</v>
      </c>
      <c r="O883" s="208">
        <v>-314205.03999999998</v>
      </c>
      <c r="P883" s="208">
        <v>-84169.44</v>
      </c>
      <c r="Q883" s="208">
        <v>-126627.41</v>
      </c>
      <c r="R883" s="208">
        <v>-152829.89000000001</v>
      </c>
      <c r="S883" s="208">
        <v>-170302.52</v>
      </c>
      <c r="T883" s="208">
        <v>-176552.2</v>
      </c>
      <c r="U883" s="208">
        <v>-186697.93</v>
      </c>
      <c r="V883" s="208">
        <v>-196572.28</v>
      </c>
      <c r="W883" s="208">
        <v>-206589.56</v>
      </c>
      <c r="X883" s="208">
        <v>-222328.81</v>
      </c>
      <c r="Y883" s="208">
        <v>-248814.36</v>
      </c>
      <c r="Z883" s="208">
        <v>-287709.78999999998</v>
      </c>
      <c r="AA883" s="178">
        <f t="shared" si="26"/>
        <v>-287709.78999999998</v>
      </c>
    </row>
    <row r="884" spans="1:27" ht="15.75" thickBot="1" x14ac:dyDescent="0.3">
      <c r="A884" s="228" t="str">
        <f t="shared" si="27"/>
        <v>236122</v>
      </c>
      <c r="B884" s="240" t="s">
        <v>2508</v>
      </c>
      <c r="C884" s="188" t="s">
        <v>2509</v>
      </c>
      <c r="D884" s="210" t="s">
        <v>5</v>
      </c>
      <c r="E884" s="209">
        <v>-208580.13</v>
      </c>
      <c r="F884" s="209">
        <v>-69779.23</v>
      </c>
      <c r="G884" s="209">
        <v>-85356.3</v>
      </c>
      <c r="H884" s="209">
        <v>-92473.05</v>
      </c>
      <c r="I884" s="209">
        <v>-18490.740000000002</v>
      </c>
      <c r="J884" s="209">
        <v>-29439.83</v>
      </c>
      <c r="K884" s="209">
        <v>-44178.61</v>
      </c>
      <c r="L884" s="209">
        <v>-38747.96</v>
      </c>
      <c r="M884" s="209">
        <v>-81199.149999999994</v>
      </c>
      <c r="N884" s="209">
        <v>-81199.149999999994</v>
      </c>
      <c r="O884" s="209">
        <v>-142429.79</v>
      </c>
      <c r="P884" s="209">
        <v>-115949.38</v>
      </c>
      <c r="Q884" s="209">
        <v>-172651.36</v>
      </c>
      <c r="R884" s="209">
        <v>-216354.78</v>
      </c>
      <c r="S884" s="209">
        <v>-72596.009999999995</v>
      </c>
      <c r="T884" s="209">
        <v>-88190.42</v>
      </c>
      <c r="U884" s="209">
        <v>-92577.35</v>
      </c>
      <c r="V884" s="209">
        <v>-16151.17</v>
      </c>
      <c r="W884" s="209">
        <v>-27186.880000000001</v>
      </c>
      <c r="X884" s="209">
        <v>-43778.82</v>
      </c>
      <c r="Y884" s="209">
        <v>-48764.54</v>
      </c>
      <c r="Z884" s="209">
        <v>-94494.48</v>
      </c>
      <c r="AA884" s="178">
        <f t="shared" si="26"/>
        <v>-94494.48</v>
      </c>
    </row>
    <row r="885" spans="1:27" ht="15.75" thickBot="1" x14ac:dyDescent="0.3">
      <c r="A885" s="228" t="str">
        <f t="shared" si="27"/>
        <v>236123</v>
      </c>
      <c r="B885" s="240" t="s">
        <v>2510</v>
      </c>
      <c r="C885" s="188" t="s">
        <v>2511</v>
      </c>
      <c r="D885" s="210" t="s">
        <v>5</v>
      </c>
      <c r="E885" s="208">
        <v>-67513.87</v>
      </c>
      <c r="F885" s="208">
        <v>-74183.42</v>
      </c>
      <c r="G885" s="208">
        <v>-77305.59</v>
      </c>
      <c r="H885" s="208">
        <v>-81877.27</v>
      </c>
      <c r="I885" s="208">
        <v>-86341.56</v>
      </c>
      <c r="J885" s="208">
        <v>-91327.48</v>
      </c>
      <c r="K885" s="208">
        <v>-97642.73</v>
      </c>
      <c r="L885" s="208">
        <v>-108289.42</v>
      </c>
      <c r="M885" s="208">
        <v>-127082.34</v>
      </c>
      <c r="N885" s="208">
        <v>-127082.34</v>
      </c>
      <c r="O885" s="208">
        <v>-148062.32</v>
      </c>
      <c r="P885" s="208">
        <v>-39773.51</v>
      </c>
      <c r="Q885" s="208">
        <v>-56376.78</v>
      </c>
      <c r="R885" s="208">
        <v>-68220.53</v>
      </c>
      <c r="S885" s="208">
        <v>-75119.7</v>
      </c>
      <c r="T885" s="208">
        <v>-76971.06</v>
      </c>
      <c r="U885" s="208">
        <v>-81945.47</v>
      </c>
      <c r="V885" s="208">
        <v>-86274.85</v>
      </c>
      <c r="W885" s="208">
        <v>-90978.98</v>
      </c>
      <c r="X885" s="208">
        <v>-99757.85</v>
      </c>
      <c r="Y885" s="208">
        <v>-113040.33</v>
      </c>
      <c r="Z885" s="208">
        <v>-132637.1</v>
      </c>
      <c r="AA885" s="178">
        <f t="shared" si="26"/>
        <v>-132637.1</v>
      </c>
    </row>
    <row r="886" spans="1:27" ht="15.75" thickBot="1" x14ac:dyDescent="0.3">
      <c r="A886" s="228" t="str">
        <f t="shared" si="27"/>
        <v>236124</v>
      </c>
      <c r="B886" s="240" t="s">
        <v>2512</v>
      </c>
      <c r="C886" s="188" t="s">
        <v>2513</v>
      </c>
      <c r="D886" s="210" t="s">
        <v>5</v>
      </c>
      <c r="E886" s="209">
        <v>-73744.86</v>
      </c>
      <c r="F886" s="209">
        <v>-81341.94</v>
      </c>
      <c r="G886" s="209">
        <v>-84690.240000000005</v>
      </c>
      <c r="H886" s="209">
        <v>-90051.37</v>
      </c>
      <c r="I886" s="209">
        <v>-94620.800000000003</v>
      </c>
      <c r="J886" s="209">
        <v>-100000.23</v>
      </c>
      <c r="K886" s="209">
        <v>-106999.26</v>
      </c>
      <c r="L886" s="209">
        <v>-117895.84</v>
      </c>
      <c r="M886" s="209">
        <v>-138125.99</v>
      </c>
      <c r="N886" s="209">
        <v>-138125.99</v>
      </c>
      <c r="O886" s="209">
        <v>-160395.82</v>
      </c>
      <c r="P886" s="209">
        <v>-43350.63</v>
      </c>
      <c r="Q886" s="209">
        <v>-62107.31</v>
      </c>
      <c r="R886" s="209">
        <v>-74754.460000000006</v>
      </c>
      <c r="S886" s="209">
        <v>-82003.820000000007</v>
      </c>
      <c r="T886" s="209">
        <v>-84550.34</v>
      </c>
      <c r="U886" s="209">
        <v>-89928.41</v>
      </c>
      <c r="V886" s="209">
        <v>-94696.48</v>
      </c>
      <c r="W886" s="209">
        <v>-99975.85</v>
      </c>
      <c r="X886" s="209">
        <v>-109300.83</v>
      </c>
      <c r="Y886" s="209">
        <v>-124132.86</v>
      </c>
      <c r="Z886" s="209">
        <v>-146863.23000000001</v>
      </c>
      <c r="AA886" s="178">
        <f t="shared" si="26"/>
        <v>-146863.23000000001</v>
      </c>
    </row>
    <row r="887" spans="1:27" ht="15.75" thickBot="1" x14ac:dyDescent="0.3">
      <c r="A887" s="228" t="str">
        <f t="shared" si="27"/>
        <v>236125</v>
      </c>
      <c r="B887" s="240" t="s">
        <v>2514</v>
      </c>
      <c r="C887" s="188" t="s">
        <v>2515</v>
      </c>
      <c r="D887" s="210" t="s">
        <v>5</v>
      </c>
      <c r="E887" s="208">
        <v>-377696.38</v>
      </c>
      <c r="F887" s="208">
        <v>-130222.64</v>
      </c>
      <c r="G887" s="208">
        <v>-160115.6</v>
      </c>
      <c r="H887" s="208">
        <v>-180393.66</v>
      </c>
      <c r="I887" s="208">
        <v>-47057.14</v>
      </c>
      <c r="J887" s="208">
        <v>-73702.100000000006</v>
      </c>
      <c r="K887" s="208">
        <v>-103972.18</v>
      </c>
      <c r="L887" s="208">
        <v>-78220.11</v>
      </c>
      <c r="M887" s="208">
        <v>-157058.92000000001</v>
      </c>
      <c r="N887" s="208">
        <v>-157058.92000000001</v>
      </c>
      <c r="O887" s="208">
        <v>-268146.84000000003</v>
      </c>
      <c r="P887" s="208">
        <v>-210445.52</v>
      </c>
      <c r="Q887" s="208">
        <v>-313588.09000000003</v>
      </c>
      <c r="R887" s="208">
        <v>-388364.87</v>
      </c>
      <c r="S887" s="208">
        <v>-128228.23</v>
      </c>
      <c r="T887" s="208">
        <v>-155591.44</v>
      </c>
      <c r="U887" s="208">
        <v>-173387.41</v>
      </c>
      <c r="V887" s="208">
        <v>-47642.67</v>
      </c>
      <c r="W887" s="208">
        <v>-73185.320000000007</v>
      </c>
      <c r="X887" s="208">
        <v>-109007.74</v>
      </c>
      <c r="Y887" s="208">
        <v>-96262.02</v>
      </c>
      <c r="Z887" s="208">
        <v>-181284.62</v>
      </c>
      <c r="AA887" s="178">
        <f t="shared" si="26"/>
        <v>-181284.62</v>
      </c>
    </row>
    <row r="888" spans="1:27" ht="15.75" thickBot="1" x14ac:dyDescent="0.3">
      <c r="A888" s="228" t="str">
        <f t="shared" si="27"/>
        <v>236128</v>
      </c>
      <c r="B888" s="240" t="s">
        <v>2516</v>
      </c>
      <c r="C888" s="188" t="s">
        <v>2517</v>
      </c>
      <c r="D888" s="210" t="s">
        <v>5</v>
      </c>
      <c r="E888" s="209">
        <v>-58870.61</v>
      </c>
      <c r="F888" s="209">
        <v>-67551.08</v>
      </c>
      <c r="G888" s="209">
        <v>-70896.91</v>
      </c>
      <c r="H888" s="209">
        <v>-76129.36</v>
      </c>
      <c r="I888" s="209">
        <v>-81080.61</v>
      </c>
      <c r="J888" s="209">
        <v>-86500.46</v>
      </c>
      <c r="K888" s="209">
        <v>-91657.04</v>
      </c>
      <c r="L888" s="209">
        <v>-100154.07</v>
      </c>
      <c r="M888" s="209">
        <v>-115815.01</v>
      </c>
      <c r="N888" s="209">
        <v>-115815.01</v>
      </c>
      <c r="O888" s="209">
        <v>-133996.63</v>
      </c>
      <c r="P888" s="209">
        <v>-33803.97</v>
      </c>
      <c r="Q888" s="209">
        <v>-51514.78</v>
      </c>
      <c r="R888" s="209">
        <v>-63150.27</v>
      </c>
      <c r="S888" s="209">
        <v>-72388.05</v>
      </c>
      <c r="T888" s="209">
        <v>-75036.61</v>
      </c>
      <c r="U888" s="209">
        <v>-80345.94</v>
      </c>
      <c r="V888" s="209">
        <v>-86557.47</v>
      </c>
      <c r="W888" s="209">
        <v>-92254.39</v>
      </c>
      <c r="X888" s="209">
        <v>-99379.69</v>
      </c>
      <c r="Y888" s="209">
        <v>-111468.5</v>
      </c>
      <c r="Z888" s="209">
        <v>-126518.54</v>
      </c>
      <c r="AA888" s="178">
        <f t="shared" si="26"/>
        <v>-126518.54</v>
      </c>
    </row>
    <row r="889" spans="1:27" ht="15.75" thickBot="1" x14ac:dyDescent="0.3">
      <c r="A889" s="228" t="str">
        <f t="shared" si="27"/>
        <v>236129</v>
      </c>
      <c r="B889" s="240" t="s">
        <v>2518</v>
      </c>
      <c r="C889" s="188" t="s">
        <v>2519</v>
      </c>
      <c r="D889" s="210" t="s">
        <v>5</v>
      </c>
      <c r="E889" s="208">
        <v>-27727.119999999999</v>
      </c>
      <c r="F889" s="208">
        <v>-9331.23</v>
      </c>
      <c r="G889" s="208">
        <v>-10521.5</v>
      </c>
      <c r="H889" s="208">
        <v>-12602.97</v>
      </c>
      <c r="I889" s="208">
        <v>-3941.93</v>
      </c>
      <c r="J889" s="208">
        <v>-5664.8</v>
      </c>
      <c r="K889" s="208">
        <v>-7748.68</v>
      </c>
      <c r="L889" s="208">
        <v>-5040.66</v>
      </c>
      <c r="M889" s="208">
        <v>-10932.95</v>
      </c>
      <c r="N889" s="208">
        <v>-10932.95</v>
      </c>
      <c r="O889" s="208">
        <v>-18560.75</v>
      </c>
      <c r="P889" s="208">
        <v>-15134.29</v>
      </c>
      <c r="Q889" s="208">
        <v>-22842.92</v>
      </c>
      <c r="R889" s="208">
        <v>-27683.98</v>
      </c>
      <c r="S889" s="208">
        <v>-8694.68</v>
      </c>
      <c r="T889" s="208">
        <v>-9766.44</v>
      </c>
      <c r="U889" s="208">
        <v>-11793.77</v>
      </c>
      <c r="V889" s="208">
        <v>-3904.31</v>
      </c>
      <c r="W889" s="208">
        <v>-5807.13</v>
      </c>
      <c r="X889" s="208">
        <v>-8134.01</v>
      </c>
      <c r="Y889" s="208">
        <v>-6720.86</v>
      </c>
      <c r="Z889" s="208">
        <v>-13349.57</v>
      </c>
      <c r="AA889" s="178">
        <f t="shared" si="26"/>
        <v>-13349.57</v>
      </c>
    </row>
    <row r="890" spans="1:27" ht="15.75" thickBot="1" x14ac:dyDescent="0.3">
      <c r="A890" s="228" t="str">
        <f t="shared" si="27"/>
        <v>236130</v>
      </c>
      <c r="B890" s="240" t="s">
        <v>2520</v>
      </c>
      <c r="C890" s="188" t="s">
        <v>2521</v>
      </c>
      <c r="D890" s="210" t="s">
        <v>5</v>
      </c>
      <c r="E890" s="209">
        <v>-313642.32</v>
      </c>
      <c r="F890" s="209">
        <v>-85409.36</v>
      </c>
      <c r="G890" s="209">
        <v>-99545.12</v>
      </c>
      <c r="H890" s="209">
        <v>-120438.19</v>
      </c>
      <c r="I890" s="209">
        <v>-39187.480000000003</v>
      </c>
      <c r="J890" s="209">
        <v>-61033.68</v>
      </c>
      <c r="K890" s="209">
        <v>-90466.44</v>
      </c>
      <c r="L890" s="209">
        <v>-77680.47</v>
      </c>
      <c r="M890" s="209">
        <v>-164174.74</v>
      </c>
      <c r="N890" s="209">
        <v>-164174.74</v>
      </c>
      <c r="O890" s="209">
        <v>-264511.31</v>
      </c>
      <c r="P890" s="209">
        <v>-189064.48</v>
      </c>
      <c r="Q890" s="209">
        <v>-270837.3</v>
      </c>
      <c r="R890" s="209">
        <v>-323991.48</v>
      </c>
      <c r="S890" s="209">
        <v>-83568.320000000007</v>
      </c>
      <c r="T890" s="209">
        <v>-93940.35</v>
      </c>
      <c r="U890" s="209">
        <v>-115423.61</v>
      </c>
      <c r="V890" s="209">
        <v>-40664.47</v>
      </c>
      <c r="W890" s="209">
        <v>-61771.41</v>
      </c>
      <c r="X890" s="209">
        <v>-100948.32</v>
      </c>
      <c r="Y890" s="209">
        <v>-99338.89</v>
      </c>
      <c r="Z890" s="209">
        <v>-193350.1</v>
      </c>
      <c r="AA890" s="178">
        <f t="shared" si="26"/>
        <v>-193350.1</v>
      </c>
    </row>
    <row r="891" spans="1:27" ht="15.75" thickBot="1" x14ac:dyDescent="0.3">
      <c r="A891" s="228" t="str">
        <f t="shared" si="27"/>
        <v>236131</v>
      </c>
      <c r="B891" s="240" t="s">
        <v>2522</v>
      </c>
      <c r="C891" s="188" t="s">
        <v>2523</v>
      </c>
      <c r="D891" s="210" t="s">
        <v>5</v>
      </c>
      <c r="E891" s="208">
        <v>-34499.14</v>
      </c>
      <c r="F891" s="208">
        <v>-9270.25</v>
      </c>
      <c r="G891" s="208">
        <v>-10381.1</v>
      </c>
      <c r="H891" s="208">
        <v>-12415.41</v>
      </c>
      <c r="I891" s="208">
        <v>-3777.62</v>
      </c>
      <c r="J891" s="208">
        <v>-5824.21</v>
      </c>
      <c r="K891" s="208">
        <v>-8909.0499999999993</v>
      </c>
      <c r="L891" s="208">
        <v>-8739.15</v>
      </c>
      <c r="M891" s="208">
        <v>-18111.14</v>
      </c>
      <c r="N891" s="208">
        <v>-18111.14</v>
      </c>
      <c r="O891" s="208">
        <v>-29117.65</v>
      </c>
      <c r="P891" s="208">
        <v>-20577.57</v>
      </c>
      <c r="Q891" s="208">
        <v>-29010.13</v>
      </c>
      <c r="R891" s="208">
        <v>-35119.19</v>
      </c>
      <c r="S891" s="208">
        <v>-8992.9699999999993</v>
      </c>
      <c r="T891" s="208">
        <v>-9635.99</v>
      </c>
      <c r="U891" s="208">
        <v>-11679.55</v>
      </c>
      <c r="V891" s="208">
        <v>-3775.39</v>
      </c>
      <c r="W891" s="208">
        <v>-5675.26</v>
      </c>
      <c r="X891" s="208">
        <v>-10123.11</v>
      </c>
      <c r="Y891" s="208">
        <v>-11028.62</v>
      </c>
      <c r="Z891" s="208">
        <v>-21052.61</v>
      </c>
      <c r="AA891" s="178">
        <f t="shared" si="26"/>
        <v>-21052.61</v>
      </c>
    </row>
    <row r="892" spans="1:27" ht="15.75" thickBot="1" x14ac:dyDescent="0.3">
      <c r="A892" s="228" t="str">
        <f t="shared" si="27"/>
        <v>236132</v>
      </c>
      <c r="B892" s="240" t="s">
        <v>2524</v>
      </c>
      <c r="C892" s="188" t="s">
        <v>2525</v>
      </c>
      <c r="D892" s="210" t="s">
        <v>5</v>
      </c>
      <c r="E892" s="209">
        <v>-24414.77</v>
      </c>
      <c r="F892" s="209">
        <v>-36166.199999999997</v>
      </c>
      <c r="G892" s="209">
        <v>-41503.300000000003</v>
      </c>
      <c r="H892" s="209">
        <v>-8638.5499999999993</v>
      </c>
      <c r="I892" s="209">
        <v>-16306.47</v>
      </c>
      <c r="J892" s="209">
        <v>-25508.16</v>
      </c>
      <c r="K892" s="209">
        <v>-12747.43</v>
      </c>
      <c r="L892" s="209">
        <v>-34955.919999999998</v>
      </c>
      <c r="M892" s="209">
        <v>-70085.97</v>
      </c>
      <c r="N892" s="209">
        <v>-70085.97</v>
      </c>
      <c r="O892" s="209">
        <v>-38702.699999999997</v>
      </c>
      <c r="P892" s="209">
        <v>-75545.600000000006</v>
      </c>
      <c r="Q892" s="209">
        <v>-110202.63</v>
      </c>
      <c r="R892" s="209">
        <v>-21733.4</v>
      </c>
      <c r="S892" s="209">
        <v>-33755.949999999997</v>
      </c>
      <c r="T892" s="209">
        <v>-37277.49</v>
      </c>
      <c r="U892" s="209">
        <v>-9090.98</v>
      </c>
      <c r="V892" s="209">
        <v>-16993.68</v>
      </c>
      <c r="W892" s="209">
        <v>-26149.56</v>
      </c>
      <c r="X892" s="209">
        <v>-17584.330000000002</v>
      </c>
      <c r="Y892" s="209">
        <v>-43142.14</v>
      </c>
      <c r="Z892" s="209">
        <v>-83466.990000000005</v>
      </c>
      <c r="AA892" s="178">
        <f t="shared" si="26"/>
        <v>-83466.990000000005</v>
      </c>
    </row>
    <row r="893" spans="1:27" ht="15.75" thickBot="1" x14ac:dyDescent="0.3">
      <c r="A893" s="228" t="str">
        <f t="shared" si="27"/>
        <v>236133</v>
      </c>
      <c r="B893" s="240" t="s">
        <v>2526</v>
      </c>
      <c r="C893" s="188" t="s">
        <v>2527</v>
      </c>
      <c r="D893" s="210" t="s">
        <v>5</v>
      </c>
      <c r="E893" s="208">
        <v>-11793.92</v>
      </c>
      <c r="F893" s="208">
        <v>-3463.19</v>
      </c>
      <c r="G893" s="208">
        <v>-4180.08</v>
      </c>
      <c r="H893" s="208">
        <v>-5195.49</v>
      </c>
      <c r="I893" s="208">
        <v>-1901.29</v>
      </c>
      <c r="J893" s="208">
        <v>-2869.76</v>
      </c>
      <c r="K893" s="208">
        <v>-4091.46</v>
      </c>
      <c r="L893" s="208">
        <v>-3035.17</v>
      </c>
      <c r="M893" s="208">
        <v>-6311.56</v>
      </c>
      <c r="N893" s="208">
        <v>-6311.56</v>
      </c>
      <c r="O893" s="208">
        <v>-10012.469999999999</v>
      </c>
      <c r="P893" s="208">
        <v>-6937.29</v>
      </c>
      <c r="Q893" s="208">
        <v>-10177.02</v>
      </c>
      <c r="R893" s="208">
        <v>-12135.92</v>
      </c>
      <c r="S893" s="208">
        <v>-3210.06</v>
      </c>
      <c r="T893" s="208">
        <v>-3709.76</v>
      </c>
      <c r="U893" s="208">
        <v>-4731.96</v>
      </c>
      <c r="V893" s="208">
        <v>-1961.55</v>
      </c>
      <c r="W893" s="208">
        <v>-2932.56</v>
      </c>
      <c r="X893" s="208">
        <v>-4353.66</v>
      </c>
      <c r="Y893" s="208">
        <v>-3668.46</v>
      </c>
      <c r="Z893" s="208">
        <v>-7111.48</v>
      </c>
      <c r="AA893" s="178">
        <f t="shared" si="26"/>
        <v>-7111.48</v>
      </c>
    </row>
    <row r="894" spans="1:27" ht="15.75" thickBot="1" x14ac:dyDescent="0.3">
      <c r="A894" s="228" t="str">
        <f t="shared" si="27"/>
        <v>236134</v>
      </c>
      <c r="B894" s="240" t="s">
        <v>2528</v>
      </c>
      <c r="C894" s="188" t="s">
        <v>2529</v>
      </c>
      <c r="D894" s="210" t="s">
        <v>5</v>
      </c>
      <c r="E894" s="209">
        <v>-406328.14</v>
      </c>
      <c r="F894" s="209">
        <v>-139167.16</v>
      </c>
      <c r="G894" s="209">
        <v>-166858.54</v>
      </c>
      <c r="H894" s="209">
        <v>-201431.56</v>
      </c>
      <c r="I894" s="209">
        <v>-65044.59</v>
      </c>
      <c r="J894" s="209">
        <v>-99483.27</v>
      </c>
      <c r="K894" s="209">
        <v>-139880.94</v>
      </c>
      <c r="L894" s="209">
        <v>-100143.47</v>
      </c>
      <c r="M894" s="209">
        <v>-203276.77</v>
      </c>
      <c r="N894" s="209">
        <v>-203276.77</v>
      </c>
      <c r="O894" s="209">
        <v>-322387</v>
      </c>
      <c r="P894" s="209">
        <v>-232938.31</v>
      </c>
      <c r="Q894" s="209">
        <v>-348899.25</v>
      </c>
      <c r="R894" s="209">
        <v>-427587.84000000003</v>
      </c>
      <c r="S894" s="209">
        <v>-136269.17000000001</v>
      </c>
      <c r="T894" s="209">
        <v>-156340.68</v>
      </c>
      <c r="U894" s="209">
        <v>-190526.02</v>
      </c>
      <c r="V894" s="209">
        <v>-66802.17</v>
      </c>
      <c r="W894" s="209">
        <v>-99512.31</v>
      </c>
      <c r="X894" s="209">
        <v>-145489.29</v>
      </c>
      <c r="Y894" s="209">
        <v>-124603.49</v>
      </c>
      <c r="Z894" s="209">
        <v>-236505.78</v>
      </c>
      <c r="AA894" s="178">
        <f t="shared" si="26"/>
        <v>-236505.78</v>
      </c>
    </row>
    <row r="895" spans="1:27" ht="15.75" thickBot="1" x14ac:dyDescent="0.3">
      <c r="A895" s="228" t="str">
        <f t="shared" si="27"/>
        <v>236135</v>
      </c>
      <c r="B895" s="240" t="s">
        <v>2530</v>
      </c>
      <c r="C895" s="188" t="s">
        <v>2531</v>
      </c>
      <c r="D895" s="210" t="s">
        <v>5</v>
      </c>
      <c r="E895" s="208">
        <v>-87011.08</v>
      </c>
      <c r="F895" s="208">
        <v>-27247.31</v>
      </c>
      <c r="G895" s="208">
        <v>-33836.65</v>
      </c>
      <c r="H895" s="208">
        <v>-41934.28</v>
      </c>
      <c r="I895" s="208">
        <v>-16083.14</v>
      </c>
      <c r="J895" s="208">
        <v>-25294.17</v>
      </c>
      <c r="K895" s="208">
        <v>-37078.660000000003</v>
      </c>
      <c r="L895" s="208">
        <v>-33085.93</v>
      </c>
      <c r="M895" s="208">
        <v>-59089.3</v>
      </c>
      <c r="N895" s="208">
        <v>-59089.3</v>
      </c>
      <c r="O895" s="208">
        <v>-87079.3</v>
      </c>
      <c r="P895" s="208">
        <v>-55718.26</v>
      </c>
      <c r="Q895" s="208">
        <v>-78105.850000000006</v>
      </c>
      <c r="R895" s="208">
        <v>-93835.03</v>
      </c>
      <c r="S895" s="208">
        <v>-27318.21</v>
      </c>
      <c r="T895" s="208">
        <v>-31768.66</v>
      </c>
      <c r="U895" s="208">
        <v>-40496.6</v>
      </c>
      <c r="V895" s="208">
        <v>-16675.939999999999</v>
      </c>
      <c r="W895" s="208">
        <v>-25291.64</v>
      </c>
      <c r="X895" s="208">
        <v>-39727.49</v>
      </c>
      <c r="Y895" s="208">
        <v>-36415.97</v>
      </c>
      <c r="Z895" s="208">
        <v>-65741.87</v>
      </c>
      <c r="AA895" s="178">
        <f t="shared" si="26"/>
        <v>-65741.87</v>
      </c>
    </row>
    <row r="896" spans="1:27" ht="15.75" thickBot="1" x14ac:dyDescent="0.3">
      <c r="A896" s="228" t="str">
        <f t="shared" si="27"/>
        <v>236136</v>
      </c>
      <c r="B896" s="240" t="s">
        <v>2532</v>
      </c>
      <c r="C896" s="188" t="s">
        <v>2533</v>
      </c>
      <c r="D896" s="210" t="s">
        <v>5</v>
      </c>
      <c r="E896" s="209">
        <v>-7516.26</v>
      </c>
      <c r="F896" s="209">
        <v>-12506.57</v>
      </c>
      <c r="G896" s="209">
        <v>-14123.91</v>
      </c>
      <c r="H896" s="209">
        <v>-3138.39</v>
      </c>
      <c r="I896" s="209">
        <v>-5949.32</v>
      </c>
      <c r="J896" s="209">
        <v>-8587.5499999999993</v>
      </c>
      <c r="K896" s="209">
        <v>-3301.71</v>
      </c>
      <c r="L896" s="209">
        <v>-8286.52</v>
      </c>
      <c r="M896" s="209">
        <v>-18053.39</v>
      </c>
      <c r="N896" s="209">
        <v>-18053.39</v>
      </c>
      <c r="O896" s="209">
        <v>-12205.18</v>
      </c>
      <c r="P896" s="209">
        <v>-23992.91</v>
      </c>
      <c r="Q896" s="209">
        <v>-37172.9</v>
      </c>
      <c r="R896" s="209">
        <v>-7989.62</v>
      </c>
      <c r="S896" s="209">
        <v>-12871.69</v>
      </c>
      <c r="T896" s="209">
        <v>-14352.92</v>
      </c>
      <c r="U896" s="209">
        <v>-2935.7</v>
      </c>
      <c r="V896" s="209">
        <v>-5808.18</v>
      </c>
      <c r="W896" s="209">
        <v>-8638.44</v>
      </c>
      <c r="X896" s="209">
        <v>-3330.46</v>
      </c>
      <c r="Y896" s="209">
        <v>-9672.7099999999991</v>
      </c>
      <c r="Z896" s="209">
        <v>-20535.07</v>
      </c>
      <c r="AA896" s="178">
        <f t="shared" si="26"/>
        <v>-20535.07</v>
      </c>
    </row>
    <row r="897" spans="1:27" ht="15.75" thickBot="1" x14ac:dyDescent="0.3">
      <c r="A897" s="228" t="str">
        <f t="shared" si="27"/>
        <v>236137</v>
      </c>
      <c r="B897" s="240" t="s">
        <v>2534</v>
      </c>
      <c r="C897" s="188" t="s">
        <v>2535</v>
      </c>
      <c r="D897" s="210" t="s">
        <v>5</v>
      </c>
      <c r="E897" s="208">
        <v>-7844.26</v>
      </c>
      <c r="F897" s="208">
        <v>-2842.94</v>
      </c>
      <c r="G897" s="208">
        <v>-3269.52</v>
      </c>
      <c r="H897" s="208">
        <v>-3866.01</v>
      </c>
      <c r="I897" s="208">
        <v>-1087.68</v>
      </c>
      <c r="J897" s="208">
        <v>-1691.81</v>
      </c>
      <c r="K897" s="208">
        <v>-2440.7600000000002</v>
      </c>
      <c r="L897" s="208">
        <v>-1723.63</v>
      </c>
      <c r="M897" s="208">
        <v>-3643.4</v>
      </c>
      <c r="N897" s="208">
        <v>-3643.4</v>
      </c>
      <c r="O897" s="208">
        <v>-6048.34</v>
      </c>
      <c r="P897" s="208">
        <v>-4547.88</v>
      </c>
      <c r="Q897" s="208">
        <v>-6997.55</v>
      </c>
      <c r="R897" s="208">
        <v>-8630.31</v>
      </c>
      <c r="S897" s="208">
        <v>-2782.83</v>
      </c>
      <c r="T897" s="208">
        <v>-3178.99</v>
      </c>
      <c r="U897" s="208">
        <v>-3819.5</v>
      </c>
      <c r="V897" s="208">
        <v>-1185.52</v>
      </c>
      <c r="W897" s="208">
        <v>-1763.85</v>
      </c>
      <c r="X897" s="208">
        <v>-2778.19</v>
      </c>
      <c r="Y897" s="208">
        <v>-2533.4899999999998</v>
      </c>
      <c r="Z897" s="208">
        <v>-4651.51</v>
      </c>
      <c r="AA897" s="178">
        <f t="shared" si="26"/>
        <v>-4651.51</v>
      </c>
    </row>
    <row r="898" spans="1:27" ht="15.75" thickBot="1" x14ac:dyDescent="0.3">
      <c r="A898" s="228" t="str">
        <f t="shared" si="27"/>
        <v>236138</v>
      </c>
      <c r="B898" s="240" t="s">
        <v>2536</v>
      </c>
      <c r="C898" s="188" t="s">
        <v>2537</v>
      </c>
      <c r="D898" s="210" t="s">
        <v>5</v>
      </c>
      <c r="E898" s="209">
        <v>-9259.59</v>
      </c>
      <c r="F898" s="209">
        <v>-10310.61</v>
      </c>
      <c r="G898" s="209">
        <v>-10765.12</v>
      </c>
      <c r="H898" s="209">
        <v>-11534.34</v>
      </c>
      <c r="I898" s="209">
        <v>-12262.52</v>
      </c>
      <c r="J898" s="209">
        <v>-13164.7</v>
      </c>
      <c r="K898" s="209">
        <v>-14318.32</v>
      </c>
      <c r="L898" s="209">
        <v>-16205.75</v>
      </c>
      <c r="M898" s="209">
        <v>-18817.73</v>
      </c>
      <c r="N898" s="209">
        <v>-18817.73</v>
      </c>
      <c r="O898" s="209">
        <v>-21811.08</v>
      </c>
      <c r="P898" s="209">
        <v>-5975.08</v>
      </c>
      <c r="Q898" s="209">
        <v>-8769.5</v>
      </c>
      <c r="R898" s="209">
        <v>-10521.57</v>
      </c>
      <c r="S898" s="209">
        <v>-11722.73</v>
      </c>
      <c r="T898" s="209">
        <v>-12024.13</v>
      </c>
      <c r="U898" s="209">
        <v>-12935.27</v>
      </c>
      <c r="V898" s="209">
        <v>-13769.97</v>
      </c>
      <c r="W898" s="209">
        <v>-14703.48</v>
      </c>
      <c r="X898" s="209">
        <v>-16256.95</v>
      </c>
      <c r="Y898" s="209">
        <v>-18498.689999999999</v>
      </c>
      <c r="Z898" s="209">
        <v>-21671.46</v>
      </c>
      <c r="AA898" s="178">
        <f t="shared" si="26"/>
        <v>-21671.46</v>
      </c>
    </row>
    <row r="899" spans="1:27" ht="15.75" thickBot="1" x14ac:dyDescent="0.3">
      <c r="A899" s="228" t="str">
        <f t="shared" si="27"/>
        <v>236139</v>
      </c>
      <c r="B899" s="240" t="s">
        <v>2538</v>
      </c>
      <c r="C899" s="188" t="s">
        <v>2539</v>
      </c>
      <c r="D899" s="210" t="s">
        <v>5</v>
      </c>
      <c r="E899" s="208">
        <v>-8247.15</v>
      </c>
      <c r="F899" s="208">
        <v>-13920.29</v>
      </c>
      <c r="G899" s="208">
        <v>-16283.09</v>
      </c>
      <c r="H899" s="208">
        <v>-3134.72</v>
      </c>
      <c r="I899" s="208">
        <v>-6132.19</v>
      </c>
      <c r="J899" s="208">
        <v>-9131.1200000000008</v>
      </c>
      <c r="K899" s="208">
        <v>-4401.6099999999997</v>
      </c>
      <c r="L899" s="208">
        <v>-9896.2999999999993</v>
      </c>
      <c r="M899" s="208">
        <v>-20431.98</v>
      </c>
      <c r="N899" s="208">
        <v>-20431.98</v>
      </c>
      <c r="O899" s="208">
        <v>-11365.42</v>
      </c>
      <c r="P899" s="208">
        <v>-21931.119999999999</v>
      </c>
      <c r="Q899" s="208">
        <v>-32534.91</v>
      </c>
      <c r="R899" s="208">
        <v>-7687.94</v>
      </c>
      <c r="S899" s="208">
        <v>-13281.43</v>
      </c>
      <c r="T899" s="208">
        <v>-15213.69</v>
      </c>
      <c r="U899" s="208">
        <v>-3351.77</v>
      </c>
      <c r="V899" s="208">
        <v>-6422.94</v>
      </c>
      <c r="W899" s="208">
        <v>-9584.1299999999992</v>
      </c>
      <c r="X899" s="208">
        <v>-4919.99</v>
      </c>
      <c r="Y899" s="208">
        <v>-12422.92</v>
      </c>
      <c r="Z899" s="208">
        <v>-23049.53</v>
      </c>
      <c r="AA899" s="178">
        <f t="shared" si="26"/>
        <v>-23049.53</v>
      </c>
    </row>
    <row r="900" spans="1:27" ht="15.75" thickBot="1" x14ac:dyDescent="0.3">
      <c r="A900" s="228" t="str">
        <f t="shared" si="27"/>
        <v>236140</v>
      </c>
      <c r="B900" s="240" t="s">
        <v>2540</v>
      </c>
      <c r="C900" s="188" t="s">
        <v>2541</v>
      </c>
      <c r="D900" s="210" t="s">
        <v>5</v>
      </c>
      <c r="E900" s="209">
        <v>-23827.62</v>
      </c>
      <c r="F900" s="209">
        <v>-27055.08</v>
      </c>
      <c r="G900" s="209">
        <v>-28106.720000000001</v>
      </c>
      <c r="H900" s="209">
        <v>-29751.01</v>
      </c>
      <c r="I900" s="209">
        <v>-31191.58</v>
      </c>
      <c r="J900" s="209">
        <v>-32662.28</v>
      </c>
      <c r="K900" s="209">
        <v>-34349.39</v>
      </c>
      <c r="L900" s="209">
        <v>-37127.65</v>
      </c>
      <c r="M900" s="209">
        <v>-42996.78</v>
      </c>
      <c r="N900" s="209">
        <v>-42996.78</v>
      </c>
      <c r="O900" s="209">
        <v>-50713.4</v>
      </c>
      <c r="P900" s="209">
        <v>-14005.12</v>
      </c>
      <c r="Q900" s="209">
        <v>-20746.52</v>
      </c>
      <c r="R900" s="209">
        <v>-25390.07</v>
      </c>
      <c r="S900" s="209">
        <v>-28557.07</v>
      </c>
      <c r="T900" s="209">
        <v>-29234.61</v>
      </c>
      <c r="U900" s="209">
        <v>-30941.32</v>
      </c>
      <c r="V900" s="209">
        <v>-32349.8</v>
      </c>
      <c r="W900" s="209">
        <v>-33870.410000000003</v>
      </c>
      <c r="X900" s="209">
        <v>-35977.01</v>
      </c>
      <c r="Y900" s="209">
        <v>-40170.559999999998</v>
      </c>
      <c r="Z900" s="209">
        <v>-46297.1</v>
      </c>
      <c r="AA900" s="178">
        <f t="shared" si="26"/>
        <v>-46297.1</v>
      </c>
    </row>
    <row r="901" spans="1:27" ht="15.75" thickBot="1" x14ac:dyDescent="0.3">
      <c r="A901" s="228" t="str">
        <f t="shared" si="27"/>
        <v>236141</v>
      </c>
      <c r="B901" s="240" t="s">
        <v>2542</v>
      </c>
      <c r="C901" s="188" t="s">
        <v>2543</v>
      </c>
      <c r="D901" s="210" t="s">
        <v>5</v>
      </c>
      <c r="E901" s="208">
        <v>-222175.55</v>
      </c>
      <c r="F901" s="208">
        <v>-247632.08</v>
      </c>
      <c r="G901" s="208">
        <v>-256619.94</v>
      </c>
      <c r="H901" s="208">
        <v>-270345.90000000002</v>
      </c>
      <c r="I901" s="208">
        <v>-25506.37</v>
      </c>
      <c r="J901" s="208">
        <v>-38894.26</v>
      </c>
      <c r="K901" s="208">
        <v>-57170.75</v>
      </c>
      <c r="L901" s="208">
        <v>-84873.35</v>
      </c>
      <c r="M901" s="208">
        <v>-142595.82</v>
      </c>
      <c r="N901" s="208">
        <v>-142595.82</v>
      </c>
      <c r="O901" s="208">
        <v>-210071.59</v>
      </c>
      <c r="P901" s="208">
        <v>-127668.07</v>
      </c>
      <c r="Q901" s="208">
        <v>-190265.07</v>
      </c>
      <c r="R901" s="208">
        <v>-226138.31</v>
      </c>
      <c r="S901" s="208">
        <v>-251270.6</v>
      </c>
      <c r="T901" s="208">
        <v>-257734.57</v>
      </c>
      <c r="U901" s="208">
        <v>-271928.19</v>
      </c>
      <c r="V901" s="208">
        <v>-26449.11</v>
      </c>
      <c r="W901" s="208">
        <v>-39311.68</v>
      </c>
      <c r="X901" s="208">
        <v>-62299.67</v>
      </c>
      <c r="Y901" s="208">
        <v>-101850.98</v>
      </c>
      <c r="Z901" s="208">
        <v>-162167.87</v>
      </c>
      <c r="AA901" s="178">
        <f t="shared" si="26"/>
        <v>-162167.87</v>
      </c>
    </row>
    <row r="902" spans="1:27" ht="15.75" thickBot="1" x14ac:dyDescent="0.3">
      <c r="A902" s="228" t="str">
        <f t="shared" si="27"/>
        <v>236142</v>
      </c>
      <c r="B902" s="240" t="s">
        <v>2544</v>
      </c>
      <c r="C902" s="188" t="s">
        <v>2545</v>
      </c>
      <c r="D902" s="210" t="s">
        <v>5</v>
      </c>
      <c r="E902" s="209">
        <v>-4305.4799999999996</v>
      </c>
      <c r="F902" s="209">
        <v>-6608.08</v>
      </c>
      <c r="G902" s="209">
        <v>-7841.29</v>
      </c>
      <c r="H902" s="209">
        <v>-1529.91</v>
      </c>
      <c r="I902" s="209">
        <v>-2968.85</v>
      </c>
      <c r="J902" s="209">
        <v>-4688.42</v>
      </c>
      <c r="K902" s="209">
        <v>-2524.7600000000002</v>
      </c>
      <c r="L902" s="209">
        <v>-6422.13</v>
      </c>
      <c r="M902" s="209">
        <v>-12710.83</v>
      </c>
      <c r="N902" s="209">
        <v>-12710.83</v>
      </c>
      <c r="O902" s="209">
        <v>-6847.64</v>
      </c>
      <c r="P902" s="209">
        <v>-12591.13</v>
      </c>
      <c r="Q902" s="209">
        <v>-18213.939999999999</v>
      </c>
      <c r="R902" s="209">
        <v>-4230.79</v>
      </c>
      <c r="S902" s="209">
        <v>-6564.86</v>
      </c>
      <c r="T902" s="209">
        <v>-7215.97</v>
      </c>
      <c r="U902" s="209">
        <v>-1519.96</v>
      </c>
      <c r="V902" s="209">
        <v>-2832.32</v>
      </c>
      <c r="W902" s="209">
        <v>-4286.74</v>
      </c>
      <c r="X902" s="209">
        <v>-3073.24</v>
      </c>
      <c r="Y902" s="209">
        <v>-7479.77</v>
      </c>
      <c r="Z902" s="209">
        <v>-13447.45</v>
      </c>
      <c r="AA902" s="178">
        <f t="shared" ref="AA902:AA965" si="28">Z902</f>
        <v>-13447.45</v>
      </c>
    </row>
    <row r="903" spans="1:27" ht="15.75" thickBot="1" x14ac:dyDescent="0.3">
      <c r="A903" s="228" t="str">
        <f t="shared" ref="A903:A966" si="29">RIGHT(C903,6)</f>
        <v>236145</v>
      </c>
      <c r="B903" s="240" t="s">
        <v>2546</v>
      </c>
      <c r="C903" s="188" t="s">
        <v>2547</v>
      </c>
      <c r="D903" s="210" t="s">
        <v>5</v>
      </c>
      <c r="E903" s="208">
        <v>-7684.55</v>
      </c>
      <c r="F903" s="208">
        <v>-13120.56</v>
      </c>
      <c r="G903" s="208">
        <v>-15885.64</v>
      </c>
      <c r="H903" s="208">
        <v>-4230.38</v>
      </c>
      <c r="I903" s="208">
        <v>-8168.84</v>
      </c>
      <c r="J903" s="208">
        <v>-12236.55</v>
      </c>
      <c r="K903" s="208">
        <v>-6028.99</v>
      </c>
      <c r="L903" s="208">
        <v>-12401.41</v>
      </c>
      <c r="M903" s="208">
        <v>-23306.49</v>
      </c>
      <c r="N903" s="208">
        <v>-23306.49</v>
      </c>
      <c r="O903" s="208">
        <v>-11694.97</v>
      </c>
      <c r="P903" s="208">
        <v>-22587.58</v>
      </c>
      <c r="Q903" s="208">
        <v>-34198.769999999997</v>
      </c>
      <c r="R903" s="208">
        <v>-7032.47</v>
      </c>
      <c r="S903" s="208">
        <v>-11644.17</v>
      </c>
      <c r="T903" s="208">
        <v>-13072.77</v>
      </c>
      <c r="U903" s="208">
        <v>-3550.95</v>
      </c>
      <c r="V903" s="208">
        <v>-6711.11</v>
      </c>
      <c r="W903" s="208">
        <v>-10225.6</v>
      </c>
      <c r="X903" s="208">
        <v>-5266.99</v>
      </c>
      <c r="Y903" s="208">
        <v>-13013.95</v>
      </c>
      <c r="Z903" s="208">
        <v>-23757.11</v>
      </c>
      <c r="AA903" s="178">
        <f t="shared" si="28"/>
        <v>-23757.11</v>
      </c>
    </row>
    <row r="904" spans="1:27" ht="15.75" thickBot="1" x14ac:dyDescent="0.3">
      <c r="A904" s="228" t="str">
        <f t="shared" si="29"/>
        <v>236146</v>
      </c>
      <c r="B904" s="240" t="s">
        <v>2548</v>
      </c>
      <c r="C904" s="188" t="s">
        <v>2549</v>
      </c>
      <c r="D904" s="210" t="s">
        <v>5</v>
      </c>
      <c r="E904" s="209">
        <v>-27126.89</v>
      </c>
      <c r="F904" s="209">
        <v>-9555.34</v>
      </c>
      <c r="G904" s="209">
        <v>-11125.99</v>
      </c>
      <c r="H904" s="209">
        <v>-13695.18</v>
      </c>
      <c r="I904" s="209">
        <v>-4714.5600000000004</v>
      </c>
      <c r="J904" s="209">
        <v>-7039.6</v>
      </c>
      <c r="K904" s="209">
        <v>-10925.35</v>
      </c>
      <c r="L904" s="209">
        <v>-7092.68</v>
      </c>
      <c r="M904" s="209">
        <v>-14170.89</v>
      </c>
      <c r="N904" s="209">
        <v>-14170.89</v>
      </c>
      <c r="O904" s="209">
        <v>-21617.29</v>
      </c>
      <c r="P904" s="209">
        <v>-14347.62</v>
      </c>
      <c r="Q904" s="209">
        <v>-22268.18</v>
      </c>
      <c r="R904" s="209">
        <v>-26909.63</v>
      </c>
      <c r="S904" s="209">
        <v>-8478.64</v>
      </c>
      <c r="T904" s="209">
        <v>-9599.1200000000008</v>
      </c>
      <c r="U904" s="209">
        <v>-12006.48</v>
      </c>
      <c r="V904" s="209">
        <v>-4579.84</v>
      </c>
      <c r="W904" s="209">
        <v>-6466.63</v>
      </c>
      <c r="X904" s="209">
        <v>-9561.2000000000007</v>
      </c>
      <c r="Y904" s="209">
        <v>-8130.64</v>
      </c>
      <c r="Z904" s="209">
        <v>-14873.4</v>
      </c>
      <c r="AA904" s="178">
        <f t="shared" si="28"/>
        <v>-14873.4</v>
      </c>
    </row>
    <row r="905" spans="1:27" ht="15.75" thickBot="1" x14ac:dyDescent="0.3">
      <c r="A905" s="228" t="str">
        <f t="shared" si="29"/>
        <v>236147</v>
      </c>
      <c r="B905" s="240" t="s">
        <v>2550</v>
      </c>
      <c r="C905" s="188" t="s">
        <v>2551</v>
      </c>
      <c r="D905" s="210" t="s">
        <v>5</v>
      </c>
      <c r="E905" s="208">
        <v>-1463.56</v>
      </c>
      <c r="F905" s="208">
        <v>-2471.06</v>
      </c>
      <c r="G905" s="208">
        <v>-2764.11</v>
      </c>
      <c r="H905" s="208">
        <v>-513.92999999999995</v>
      </c>
      <c r="I905" s="208">
        <v>-938.97</v>
      </c>
      <c r="J905" s="208">
        <v>-1395.49</v>
      </c>
      <c r="K905" s="208">
        <v>-586.41999999999996</v>
      </c>
      <c r="L905" s="208">
        <v>-1437.14</v>
      </c>
      <c r="M905" s="208">
        <v>-3370.31</v>
      </c>
      <c r="N905" s="208">
        <v>-3370.31</v>
      </c>
      <c r="O905" s="208">
        <v>-2251.7399999999998</v>
      </c>
      <c r="P905" s="208">
        <v>-4146.92</v>
      </c>
      <c r="Q905" s="208">
        <v>-6351.1</v>
      </c>
      <c r="R905" s="208">
        <v>-1248.8900000000001</v>
      </c>
      <c r="S905" s="208">
        <v>-2213.39</v>
      </c>
      <c r="T905" s="208">
        <v>-2479.12</v>
      </c>
      <c r="U905" s="208">
        <v>-487.41</v>
      </c>
      <c r="V905" s="208">
        <v>-925.11</v>
      </c>
      <c r="W905" s="208">
        <v>-1392.3</v>
      </c>
      <c r="X905" s="208">
        <v>-739.95</v>
      </c>
      <c r="Y905" s="208">
        <v>-2074.81</v>
      </c>
      <c r="Z905" s="208">
        <v>-4003.15</v>
      </c>
      <c r="AA905" s="178">
        <f t="shared" si="28"/>
        <v>-4003.15</v>
      </c>
    </row>
    <row r="906" spans="1:27" ht="15.75" thickBot="1" x14ac:dyDescent="0.3">
      <c r="A906" s="228" t="str">
        <f t="shared" si="29"/>
        <v>236148</v>
      </c>
      <c r="B906" s="240" t="s">
        <v>2552</v>
      </c>
      <c r="C906" s="188" t="s">
        <v>2553</v>
      </c>
      <c r="D906" s="210" t="s">
        <v>5</v>
      </c>
      <c r="E906" s="209">
        <v>-3659.25</v>
      </c>
      <c r="F906" s="209">
        <v>-4172.03</v>
      </c>
      <c r="G906" s="209">
        <v>-4330.1899999999996</v>
      </c>
      <c r="H906" s="209">
        <v>-4584.1000000000004</v>
      </c>
      <c r="I906" s="209">
        <v>-4754.18</v>
      </c>
      <c r="J906" s="209">
        <v>-4974.28</v>
      </c>
      <c r="K906" s="209">
        <v>-5289.24</v>
      </c>
      <c r="L906" s="209">
        <v>-5730.42</v>
      </c>
      <c r="M906" s="209">
        <v>-6599.71</v>
      </c>
      <c r="N906" s="209">
        <v>-6599.71</v>
      </c>
      <c r="O906" s="209">
        <v>-7680.69</v>
      </c>
      <c r="P906" s="209">
        <v>-2004.01</v>
      </c>
      <c r="Q906" s="209">
        <v>-3097.91</v>
      </c>
      <c r="R906" s="209">
        <v>-3751.21</v>
      </c>
      <c r="S906" s="209">
        <v>-4267.18</v>
      </c>
      <c r="T906" s="209">
        <v>-4392.3500000000004</v>
      </c>
      <c r="U906" s="209">
        <v>-4630.1899999999996</v>
      </c>
      <c r="V906" s="209">
        <v>-4827.87</v>
      </c>
      <c r="W906" s="209">
        <v>-5034.97</v>
      </c>
      <c r="X906" s="209">
        <v>-5375.46</v>
      </c>
      <c r="Y906" s="209">
        <v>-6062.2</v>
      </c>
      <c r="Z906" s="209">
        <v>-6962.49</v>
      </c>
      <c r="AA906" s="178">
        <f t="shared" si="28"/>
        <v>-6962.49</v>
      </c>
    </row>
    <row r="907" spans="1:27" ht="15.75" thickBot="1" x14ac:dyDescent="0.3">
      <c r="A907" s="228" t="str">
        <f t="shared" si="29"/>
        <v>236149</v>
      </c>
      <c r="B907" s="240" t="s">
        <v>2554</v>
      </c>
      <c r="C907" s="188" t="s">
        <v>2555</v>
      </c>
      <c r="D907" s="210" t="s">
        <v>5</v>
      </c>
      <c r="E907" s="208">
        <v>-5286.88</v>
      </c>
      <c r="F907" s="208">
        <v>-6059.06</v>
      </c>
      <c r="G907" s="208">
        <v>-6320.62</v>
      </c>
      <c r="H907" s="208">
        <v>-6685.18</v>
      </c>
      <c r="I907" s="208">
        <v>-6941.18</v>
      </c>
      <c r="J907" s="208">
        <v>-7223.83</v>
      </c>
      <c r="K907" s="208">
        <v>-7668.47</v>
      </c>
      <c r="L907" s="208">
        <v>-8314.41</v>
      </c>
      <c r="M907" s="208">
        <v>-9524.66</v>
      </c>
      <c r="N907" s="208">
        <v>-9524.66</v>
      </c>
      <c r="O907" s="208">
        <v>-11056.92</v>
      </c>
      <c r="P907" s="208">
        <v>-2741.15</v>
      </c>
      <c r="Q907" s="208">
        <v>-4267.91</v>
      </c>
      <c r="R907" s="208">
        <v>-5212.9399999999996</v>
      </c>
      <c r="S907" s="208">
        <v>-5937.41</v>
      </c>
      <c r="T907" s="208">
        <v>-6140.6</v>
      </c>
      <c r="U907" s="208">
        <v>-6509.33</v>
      </c>
      <c r="V907" s="208">
        <v>-6808.4</v>
      </c>
      <c r="W907" s="208">
        <v>-7122.98</v>
      </c>
      <c r="X907" s="208">
        <v>-7642.39</v>
      </c>
      <c r="Y907" s="208">
        <v>-8624.17</v>
      </c>
      <c r="Z907" s="208">
        <v>-9843.39</v>
      </c>
      <c r="AA907" s="178">
        <f t="shared" si="28"/>
        <v>-9843.39</v>
      </c>
    </row>
    <row r="908" spans="1:27" ht="15.75" thickBot="1" x14ac:dyDescent="0.3">
      <c r="A908" s="228" t="str">
        <f t="shared" si="29"/>
        <v>236152</v>
      </c>
      <c r="B908" s="240" t="s">
        <v>2556</v>
      </c>
      <c r="C908" s="188" t="s">
        <v>2557</v>
      </c>
      <c r="D908" s="210" t="s">
        <v>5</v>
      </c>
      <c r="E908" s="209">
        <v>-17161.96</v>
      </c>
      <c r="F908" s="209">
        <v>-19506.84</v>
      </c>
      <c r="G908" s="209">
        <v>-20393.91</v>
      </c>
      <c r="H908" s="209">
        <v>-21681.75</v>
      </c>
      <c r="I908" s="209">
        <v>-22731.82</v>
      </c>
      <c r="J908" s="209">
        <v>-23961.06</v>
      </c>
      <c r="K908" s="209">
        <v>-25416.09</v>
      </c>
      <c r="L908" s="209">
        <v>-27559.040000000001</v>
      </c>
      <c r="M908" s="209">
        <v>-32417.22</v>
      </c>
      <c r="N908" s="209">
        <v>-32417.22</v>
      </c>
      <c r="O908" s="209">
        <v>-37623.75</v>
      </c>
      <c r="P908" s="209">
        <v>-10666.07</v>
      </c>
      <c r="Q908" s="209">
        <v>-16032.19</v>
      </c>
      <c r="R908" s="209">
        <v>-19190.240000000002</v>
      </c>
      <c r="S908" s="209">
        <v>-21559.27</v>
      </c>
      <c r="T908" s="209">
        <v>-22211.42</v>
      </c>
      <c r="U908" s="209">
        <v>-23382.17</v>
      </c>
      <c r="V908" s="209">
        <v>-24456.799999999999</v>
      </c>
      <c r="W908" s="209">
        <v>-25634.1</v>
      </c>
      <c r="X908" s="209">
        <v>-27360.39</v>
      </c>
      <c r="Y908" s="209">
        <v>-30528</v>
      </c>
      <c r="Z908" s="209">
        <v>-35300.01</v>
      </c>
      <c r="AA908" s="178">
        <f t="shared" si="28"/>
        <v>-35300.01</v>
      </c>
    </row>
    <row r="909" spans="1:27" ht="15.75" thickBot="1" x14ac:dyDescent="0.3">
      <c r="A909" s="228" t="str">
        <f t="shared" si="29"/>
        <v>236153</v>
      </c>
      <c r="B909" s="240" t="s">
        <v>2558</v>
      </c>
      <c r="C909" s="188" t="s">
        <v>2559</v>
      </c>
      <c r="D909" s="210" t="s">
        <v>5</v>
      </c>
      <c r="E909" s="208">
        <v>-27858.400000000001</v>
      </c>
      <c r="F909" s="208">
        <v>-10266.09</v>
      </c>
      <c r="G909" s="208">
        <v>-13133.36</v>
      </c>
      <c r="H909" s="208">
        <v>-14466.61</v>
      </c>
      <c r="I909" s="208">
        <v>-3245.91</v>
      </c>
      <c r="J909" s="208">
        <v>-5071.18</v>
      </c>
      <c r="K909" s="208">
        <v>-7361.53</v>
      </c>
      <c r="L909" s="208">
        <v>-5673.02</v>
      </c>
      <c r="M909" s="208">
        <v>-11665.62</v>
      </c>
      <c r="N909" s="208">
        <v>-11665.62</v>
      </c>
      <c r="O909" s="208">
        <v>-19939.02</v>
      </c>
      <c r="P909" s="208">
        <v>-15898.68</v>
      </c>
      <c r="Q909" s="208">
        <v>-23650.05</v>
      </c>
      <c r="R909" s="208">
        <v>-30125.24</v>
      </c>
      <c r="S909" s="208">
        <v>-10882.57</v>
      </c>
      <c r="T909" s="208">
        <v>-13772.45</v>
      </c>
      <c r="U909" s="208">
        <v>-14408.58</v>
      </c>
      <c r="V909" s="208">
        <v>-2654.99</v>
      </c>
      <c r="W909" s="208">
        <v>-4453.96</v>
      </c>
      <c r="X909" s="208">
        <v>-6868.66</v>
      </c>
      <c r="Y909" s="208">
        <v>-6845.19</v>
      </c>
      <c r="Z909" s="208">
        <v>-14263.86</v>
      </c>
      <c r="AA909" s="178">
        <f t="shared" si="28"/>
        <v>-14263.86</v>
      </c>
    </row>
    <row r="910" spans="1:27" ht="15.75" thickBot="1" x14ac:dyDescent="0.3">
      <c r="A910" s="228" t="str">
        <f t="shared" si="29"/>
        <v>236154</v>
      </c>
      <c r="B910" s="240" t="s">
        <v>2560</v>
      </c>
      <c r="C910" s="188" t="s">
        <v>2561</v>
      </c>
      <c r="D910" s="210" t="s">
        <v>5</v>
      </c>
      <c r="E910" s="209">
        <v>-12382.46</v>
      </c>
      <c r="F910" s="209">
        <v>-14410.89</v>
      </c>
      <c r="G910" s="209">
        <v>-15595.22</v>
      </c>
      <c r="H910" s="209">
        <v>-16137.34</v>
      </c>
      <c r="I910" s="209">
        <v>-17022.43</v>
      </c>
      <c r="J910" s="209">
        <v>-17853.669999999998</v>
      </c>
      <c r="K910" s="209">
        <v>-18873.05</v>
      </c>
      <c r="L910" s="209">
        <v>-20436.23</v>
      </c>
      <c r="M910" s="209">
        <v>-23050.01</v>
      </c>
      <c r="N910" s="209">
        <v>-23050.01</v>
      </c>
      <c r="O910" s="209">
        <v>-26858.19</v>
      </c>
      <c r="P910" s="209">
        <v>-7095.35</v>
      </c>
      <c r="Q910" s="209">
        <v>-10652.07</v>
      </c>
      <c r="R910" s="209">
        <v>-13241.53</v>
      </c>
      <c r="S910" s="209">
        <v>-15123.41</v>
      </c>
      <c r="T910" s="209">
        <v>-16337.97</v>
      </c>
      <c r="U910" s="209">
        <v>-16624.150000000001</v>
      </c>
      <c r="V910" s="209">
        <v>-17536.55</v>
      </c>
      <c r="W910" s="209">
        <v>-18335.810000000001</v>
      </c>
      <c r="X910" s="209">
        <v>-19418.82</v>
      </c>
      <c r="Y910" s="209">
        <v>-21371.71</v>
      </c>
      <c r="Z910" s="209">
        <v>-24599.03</v>
      </c>
      <c r="AA910" s="178">
        <f t="shared" si="28"/>
        <v>-24599.03</v>
      </c>
    </row>
    <row r="911" spans="1:27" ht="15.75" thickBot="1" x14ac:dyDescent="0.3">
      <c r="A911" s="228" t="str">
        <f t="shared" si="29"/>
        <v>236155</v>
      </c>
      <c r="B911" s="240" t="s">
        <v>2562</v>
      </c>
      <c r="C911" s="188" t="s">
        <v>2563</v>
      </c>
      <c r="D911" s="210" t="s">
        <v>5</v>
      </c>
      <c r="E911" s="208">
        <v>-6738.44</v>
      </c>
      <c r="F911" s="208">
        <v>-7637.43</v>
      </c>
      <c r="G911" s="208">
        <v>-7719.87</v>
      </c>
      <c r="H911" s="208">
        <v>-8211.49</v>
      </c>
      <c r="I911" s="208">
        <v>-8665.93</v>
      </c>
      <c r="J911" s="208">
        <v>-9170.85</v>
      </c>
      <c r="K911" s="208">
        <v>-9706.66</v>
      </c>
      <c r="L911" s="208">
        <v>-11028.44</v>
      </c>
      <c r="M911" s="208">
        <v>-12903.44</v>
      </c>
      <c r="N911" s="208">
        <v>-12903.44</v>
      </c>
      <c r="O911" s="208">
        <v>-15035.9</v>
      </c>
      <c r="P911" s="208">
        <v>-3957.12</v>
      </c>
      <c r="Q911" s="208">
        <v>-5795.56</v>
      </c>
      <c r="R911" s="208">
        <v>-7015.76</v>
      </c>
      <c r="S911" s="208">
        <v>-8000.17</v>
      </c>
      <c r="T911" s="208">
        <v>-8354.1200000000008</v>
      </c>
      <c r="U911" s="208">
        <v>-8929.86</v>
      </c>
      <c r="V911" s="208">
        <v>-9461.11</v>
      </c>
      <c r="W911" s="208">
        <v>-10024.89</v>
      </c>
      <c r="X911" s="208">
        <v>-10901.37</v>
      </c>
      <c r="Y911" s="208">
        <v>-12263</v>
      </c>
      <c r="Z911" s="208">
        <v>-14152.68</v>
      </c>
      <c r="AA911" s="178">
        <f t="shared" si="28"/>
        <v>-14152.68</v>
      </c>
    </row>
    <row r="912" spans="1:27" ht="15.75" thickBot="1" x14ac:dyDescent="0.3">
      <c r="A912" s="228" t="str">
        <f t="shared" si="29"/>
        <v>236156</v>
      </c>
      <c r="B912" s="240" t="s">
        <v>2564</v>
      </c>
      <c r="C912" s="188" t="s">
        <v>2565</v>
      </c>
      <c r="D912" s="210" t="s">
        <v>5</v>
      </c>
      <c r="E912" s="209">
        <v>-2511.7199999999998</v>
      </c>
      <c r="F912" s="209">
        <v>-1957.1</v>
      </c>
      <c r="G912" s="209">
        <v>-826.16</v>
      </c>
      <c r="H912" s="209">
        <v>-1105.22</v>
      </c>
      <c r="I912" s="209">
        <v>-920.1</v>
      </c>
      <c r="J912" s="209">
        <v>-927.46</v>
      </c>
      <c r="K912" s="209">
        <v>-1584.39</v>
      </c>
      <c r="L912" s="209">
        <v>-2363.94</v>
      </c>
      <c r="M912" s="209">
        <v>-3471.34</v>
      </c>
      <c r="N912" s="209">
        <v>-3471.34</v>
      </c>
      <c r="O912" s="209">
        <v>-3984.18</v>
      </c>
      <c r="P912" s="209">
        <v>-3330.27</v>
      </c>
      <c r="Q912" s="209">
        <v>-3578.41</v>
      </c>
      <c r="R912" s="209">
        <v>-2574.4699999999998</v>
      </c>
      <c r="S912" s="209">
        <v>-1581.91</v>
      </c>
      <c r="T912" s="209">
        <v>-713.44</v>
      </c>
      <c r="U912" s="209">
        <v>-1177.99</v>
      </c>
      <c r="V912" s="209">
        <v>-954.54</v>
      </c>
      <c r="W912" s="209">
        <v>-998.33</v>
      </c>
      <c r="X912" s="209">
        <v>-1664.8</v>
      </c>
      <c r="Y912" s="209">
        <v>-2398.9899999999998</v>
      </c>
      <c r="Z912" s="209">
        <v>-3448.49</v>
      </c>
      <c r="AA912" s="178">
        <f t="shared" si="28"/>
        <v>-3448.49</v>
      </c>
    </row>
    <row r="913" spans="1:27" ht="15.75" thickBot="1" x14ac:dyDescent="0.3">
      <c r="A913" s="228" t="str">
        <f t="shared" si="29"/>
        <v>236158</v>
      </c>
      <c r="B913" s="240" t="s">
        <v>2566</v>
      </c>
      <c r="C913" s="188" t="s">
        <v>2567</v>
      </c>
      <c r="D913" s="210" t="s">
        <v>5</v>
      </c>
      <c r="E913" s="208">
        <v>-2635.34</v>
      </c>
      <c r="F913" s="208">
        <v>-986.05</v>
      </c>
      <c r="G913" s="208">
        <v>-1135.23</v>
      </c>
      <c r="H913" s="208">
        <v>-1325.78</v>
      </c>
      <c r="I913" s="208">
        <v>-395.82</v>
      </c>
      <c r="J913" s="208">
        <v>-640.79999999999995</v>
      </c>
      <c r="K913" s="208">
        <v>-909.43</v>
      </c>
      <c r="L913" s="208">
        <v>-733.32</v>
      </c>
      <c r="M913" s="208">
        <v>-1604.31</v>
      </c>
      <c r="N913" s="208">
        <v>-1604.31</v>
      </c>
      <c r="O913" s="208">
        <v>-2685.97</v>
      </c>
      <c r="P913" s="208">
        <v>-2012.31</v>
      </c>
      <c r="Q913" s="208">
        <v>-3024.35</v>
      </c>
      <c r="R913" s="208">
        <v>-3683.86</v>
      </c>
      <c r="S913" s="208">
        <v>-1161.03</v>
      </c>
      <c r="T913" s="208">
        <v>-1319.87</v>
      </c>
      <c r="U913" s="208">
        <v>-1610.91</v>
      </c>
      <c r="V913" s="208">
        <v>-570.38</v>
      </c>
      <c r="W913" s="208">
        <v>-836.41</v>
      </c>
      <c r="X913" s="208">
        <v>-1261.8499999999999</v>
      </c>
      <c r="Y913" s="208">
        <v>-1072.97</v>
      </c>
      <c r="Z913" s="208">
        <v>-1707.92</v>
      </c>
      <c r="AA913" s="178">
        <f t="shared" si="28"/>
        <v>-1707.92</v>
      </c>
    </row>
    <row r="914" spans="1:27" ht="15.75" thickBot="1" x14ac:dyDescent="0.3">
      <c r="A914" s="228" t="str">
        <f t="shared" si="29"/>
        <v>236159</v>
      </c>
      <c r="B914" s="240" t="s">
        <v>2568</v>
      </c>
      <c r="C914" s="188" t="s">
        <v>2569</v>
      </c>
      <c r="D914" s="210" t="s">
        <v>5</v>
      </c>
      <c r="E914" s="209">
        <v>-59112.99</v>
      </c>
      <c r="F914" s="209">
        <v>-67285.98</v>
      </c>
      <c r="G914" s="209">
        <v>-71638.8</v>
      </c>
      <c r="H914" s="209">
        <v>-77632.13</v>
      </c>
      <c r="I914" s="209">
        <v>-83208.570000000007</v>
      </c>
      <c r="J914" s="209">
        <v>-90050.6</v>
      </c>
      <c r="K914" s="209">
        <v>-99408.68</v>
      </c>
      <c r="L914" s="209">
        <v>-112521.73</v>
      </c>
      <c r="M914" s="209">
        <v>-129301.88</v>
      </c>
      <c r="N914" s="209">
        <v>-129301.88</v>
      </c>
      <c r="O914" s="209">
        <v>-146198.85</v>
      </c>
      <c r="P914" s="209">
        <v>-34478.31</v>
      </c>
      <c r="Q914" s="209">
        <v>-49333.32</v>
      </c>
      <c r="R914" s="209">
        <v>-60582.93</v>
      </c>
      <c r="S914" s="209">
        <v>-68514.649999999994</v>
      </c>
      <c r="T914" s="209">
        <v>-71423.61</v>
      </c>
      <c r="U914" s="209">
        <v>-77375.62</v>
      </c>
      <c r="V914" s="209">
        <v>-83061.59</v>
      </c>
      <c r="W914" s="209">
        <v>-89053.93</v>
      </c>
      <c r="X914" s="209">
        <v>-98617.27</v>
      </c>
      <c r="Y914" s="209">
        <v>-111857.17</v>
      </c>
      <c r="Z914" s="209">
        <v>-131676.99</v>
      </c>
      <c r="AA914" s="178">
        <f t="shared" si="28"/>
        <v>-131676.99</v>
      </c>
    </row>
    <row r="915" spans="1:27" ht="15.75" thickBot="1" x14ac:dyDescent="0.3">
      <c r="A915" s="228" t="str">
        <f t="shared" si="29"/>
        <v>236160</v>
      </c>
      <c r="B915" s="240" t="s">
        <v>2570</v>
      </c>
      <c r="C915" s="188" t="s">
        <v>2571</v>
      </c>
      <c r="D915" s="210" t="s">
        <v>5</v>
      </c>
      <c r="E915" s="208">
        <v>-3074.24</v>
      </c>
      <c r="F915" s="208">
        <v>-3346.87</v>
      </c>
      <c r="G915" s="208">
        <v>-3462.56</v>
      </c>
      <c r="H915" s="208">
        <v>-3647.72</v>
      </c>
      <c r="I915" s="208">
        <v>-3814.32</v>
      </c>
      <c r="J915" s="208">
        <v>-4029.6</v>
      </c>
      <c r="K915" s="208">
        <v>-4319.1499999999996</v>
      </c>
      <c r="L915" s="208">
        <v>-4900.05</v>
      </c>
      <c r="M915" s="208">
        <v>-5966.91</v>
      </c>
      <c r="N915" s="208">
        <v>-5966.91</v>
      </c>
      <c r="O915" s="208">
        <v>-6894.74</v>
      </c>
      <c r="P915" s="208">
        <v>-1821.09</v>
      </c>
      <c r="Q915" s="208">
        <v>-2543.65</v>
      </c>
      <c r="R915" s="208">
        <v>-3056.08</v>
      </c>
      <c r="S915" s="208">
        <v>-3325.97</v>
      </c>
      <c r="T915" s="208">
        <v>-3389.78</v>
      </c>
      <c r="U915" s="208">
        <v>-3578.12</v>
      </c>
      <c r="V915" s="208">
        <v>-3758.83</v>
      </c>
      <c r="W915" s="208">
        <v>-3948.92</v>
      </c>
      <c r="X915" s="208">
        <v>-4360.63</v>
      </c>
      <c r="Y915" s="208">
        <v>-4999.2700000000004</v>
      </c>
      <c r="Z915" s="208">
        <v>-5991.04</v>
      </c>
      <c r="AA915" s="178">
        <f t="shared" si="28"/>
        <v>-5991.04</v>
      </c>
    </row>
    <row r="916" spans="1:27" ht="15.75" thickBot="1" x14ac:dyDescent="0.3">
      <c r="A916" s="228" t="str">
        <f t="shared" si="29"/>
        <v>236161</v>
      </c>
      <c r="B916" s="240" t="s">
        <v>2572</v>
      </c>
      <c r="C916" s="188" t="s">
        <v>2573</v>
      </c>
      <c r="D916" s="210" t="s">
        <v>5</v>
      </c>
      <c r="E916" s="209">
        <v>-2625.84</v>
      </c>
      <c r="F916" s="209">
        <v>-2963.76</v>
      </c>
      <c r="G916" s="209">
        <v>-3078.85</v>
      </c>
      <c r="H916" s="209">
        <v>-3219.45</v>
      </c>
      <c r="I916" s="209">
        <v>-3342.37</v>
      </c>
      <c r="J916" s="209">
        <v>-3479.49</v>
      </c>
      <c r="K916" s="209">
        <v>-3641.15</v>
      </c>
      <c r="L916" s="209">
        <v>-3926.1</v>
      </c>
      <c r="M916" s="209">
        <v>-4649.68</v>
      </c>
      <c r="N916" s="209">
        <v>-4649.68</v>
      </c>
      <c r="O916" s="209">
        <v>-5419.71</v>
      </c>
      <c r="P916" s="209">
        <v>-1444.1</v>
      </c>
      <c r="Q916" s="209">
        <v>-2196.1799999999998</v>
      </c>
      <c r="R916" s="209">
        <v>-2613.5300000000002</v>
      </c>
      <c r="S916" s="209">
        <v>-2932.44</v>
      </c>
      <c r="T916" s="209">
        <v>-3010.34</v>
      </c>
      <c r="U916" s="209">
        <v>-3150.31</v>
      </c>
      <c r="V916" s="209">
        <v>-3280.78</v>
      </c>
      <c r="W916" s="209">
        <v>-3405.73</v>
      </c>
      <c r="X916" s="209">
        <v>-3633.29</v>
      </c>
      <c r="Y916" s="209">
        <v>-4095.39</v>
      </c>
      <c r="Z916" s="209">
        <v>-4817.26</v>
      </c>
      <c r="AA916" s="178">
        <f t="shared" si="28"/>
        <v>-4817.26</v>
      </c>
    </row>
    <row r="917" spans="1:27" ht="15.75" thickBot="1" x14ac:dyDescent="0.3">
      <c r="A917" s="228" t="str">
        <f t="shared" si="29"/>
        <v>236162</v>
      </c>
      <c r="B917" s="240" t="s">
        <v>2574</v>
      </c>
      <c r="C917" s="188" t="s">
        <v>2575</v>
      </c>
      <c r="D917" s="210" t="s">
        <v>5</v>
      </c>
      <c r="E917" s="208">
        <v>-10768.45</v>
      </c>
      <c r="F917" s="208">
        <v>-12438.03</v>
      </c>
      <c r="G917" s="208">
        <v>-13197.8</v>
      </c>
      <c r="H917" s="208">
        <v>-14468.53</v>
      </c>
      <c r="I917" s="208">
        <v>-15585.63</v>
      </c>
      <c r="J917" s="208">
        <v>-16808.52</v>
      </c>
      <c r="K917" s="208">
        <v>-18065.439999999999</v>
      </c>
      <c r="L917" s="208">
        <v>-19717.349999999999</v>
      </c>
      <c r="M917" s="208">
        <v>-22477.919999999998</v>
      </c>
      <c r="N917" s="208">
        <v>-22477.919999999998</v>
      </c>
      <c r="O917" s="208">
        <v>-25342.880000000001</v>
      </c>
      <c r="P917" s="208">
        <v>-5815.15</v>
      </c>
      <c r="Q917" s="208">
        <v>-8760.15</v>
      </c>
      <c r="R917" s="208">
        <v>-10704.04</v>
      </c>
      <c r="S917" s="208">
        <v>-12303.39</v>
      </c>
      <c r="T917" s="208">
        <v>-12845.56</v>
      </c>
      <c r="U917" s="208">
        <v>-13929.88</v>
      </c>
      <c r="V917" s="208">
        <v>-15148.4</v>
      </c>
      <c r="W917" s="208">
        <v>-16284.24</v>
      </c>
      <c r="X917" s="208">
        <v>-17681.52</v>
      </c>
      <c r="Y917" s="208">
        <v>-19752.73</v>
      </c>
      <c r="Z917" s="208">
        <v>-22731.07</v>
      </c>
      <c r="AA917" s="178">
        <f t="shared" si="28"/>
        <v>-22731.07</v>
      </c>
    </row>
    <row r="918" spans="1:27" ht="15.75" thickBot="1" x14ac:dyDescent="0.3">
      <c r="A918" s="228" t="str">
        <f t="shared" si="29"/>
        <v>236163</v>
      </c>
      <c r="B918" s="240" t="s">
        <v>2576</v>
      </c>
      <c r="C918" s="188" t="s">
        <v>2577</v>
      </c>
      <c r="D918" s="210" t="s">
        <v>5</v>
      </c>
      <c r="E918" s="209">
        <v>-4866.5200000000004</v>
      </c>
      <c r="F918" s="209">
        <v>-5527.12</v>
      </c>
      <c r="G918" s="209">
        <v>-5758.53</v>
      </c>
      <c r="H918" s="209">
        <v>-6040.59</v>
      </c>
      <c r="I918" s="209">
        <v>-6270.02</v>
      </c>
      <c r="J918" s="209">
        <v>-6528.83</v>
      </c>
      <c r="K918" s="209">
        <v>-6876.53</v>
      </c>
      <c r="L918" s="209">
        <v>-7439.4</v>
      </c>
      <c r="M918" s="209">
        <v>-8765.2999999999993</v>
      </c>
      <c r="N918" s="209">
        <v>-8765.2999999999993</v>
      </c>
      <c r="O918" s="209">
        <v>-10217.120000000001</v>
      </c>
      <c r="P918" s="209">
        <v>-2683.63</v>
      </c>
      <c r="Q918" s="209">
        <v>-4003.78</v>
      </c>
      <c r="R918" s="209">
        <v>-4853.5600000000004</v>
      </c>
      <c r="S918" s="209">
        <v>-5461.92</v>
      </c>
      <c r="T918" s="209">
        <v>-5638.86</v>
      </c>
      <c r="U918" s="209">
        <v>-5900.99</v>
      </c>
      <c r="V918" s="209">
        <v>-6170.18</v>
      </c>
      <c r="W918" s="209">
        <v>-6437.57</v>
      </c>
      <c r="X918" s="209">
        <v>-6913.29</v>
      </c>
      <c r="Y918" s="209">
        <v>-7821.71</v>
      </c>
      <c r="Z918" s="209">
        <v>-9270.66</v>
      </c>
      <c r="AA918" s="178">
        <f t="shared" si="28"/>
        <v>-9270.66</v>
      </c>
    </row>
    <row r="919" spans="1:27" ht="15.75" thickBot="1" x14ac:dyDescent="0.3">
      <c r="A919" s="228" t="str">
        <f t="shared" si="29"/>
        <v>236165</v>
      </c>
      <c r="B919" s="240" t="s">
        <v>2578</v>
      </c>
      <c r="C919" s="188" t="s">
        <v>2579</v>
      </c>
      <c r="D919" s="210" t="s">
        <v>5</v>
      </c>
      <c r="E919" s="208">
        <v>-12243.45</v>
      </c>
      <c r="F919" s="208">
        <v>-3942.35</v>
      </c>
      <c r="G919" s="208">
        <v>-4661.3599999999997</v>
      </c>
      <c r="H919" s="208">
        <v>-6033.15</v>
      </c>
      <c r="I919" s="208">
        <v>-2693.44</v>
      </c>
      <c r="J919" s="208">
        <v>-4140.1400000000003</v>
      </c>
      <c r="K919" s="208">
        <v>-5870.42</v>
      </c>
      <c r="L919" s="208">
        <v>-4428.99</v>
      </c>
      <c r="M919" s="208">
        <v>-8219.18</v>
      </c>
      <c r="N919" s="208">
        <v>-8219.18</v>
      </c>
      <c r="O919" s="208">
        <v>-11770.11</v>
      </c>
      <c r="P919" s="208">
        <v>-6898.4</v>
      </c>
      <c r="Q919" s="208">
        <v>-9632.5400000000009</v>
      </c>
      <c r="R919" s="208">
        <v>-12007.67</v>
      </c>
      <c r="S919" s="208">
        <v>-4187.78</v>
      </c>
      <c r="T919" s="208">
        <v>-4773</v>
      </c>
      <c r="U919" s="208">
        <v>-6214.12</v>
      </c>
      <c r="V919" s="208">
        <v>-2739.7</v>
      </c>
      <c r="W919" s="208">
        <v>-4024.54</v>
      </c>
      <c r="X919" s="208">
        <v>-6040.22</v>
      </c>
      <c r="Y919" s="208">
        <v>-4885.53</v>
      </c>
      <c r="Z919" s="208">
        <v>-8963.5499999999993</v>
      </c>
      <c r="AA919" s="178">
        <f t="shared" si="28"/>
        <v>-8963.5499999999993</v>
      </c>
    </row>
    <row r="920" spans="1:27" ht="15.75" thickBot="1" x14ac:dyDescent="0.3">
      <c r="A920" s="228" t="str">
        <f t="shared" si="29"/>
        <v>236166</v>
      </c>
      <c r="B920" s="240" t="s">
        <v>2580</v>
      </c>
      <c r="C920" s="188" t="s">
        <v>2581</v>
      </c>
      <c r="D920" s="210" t="s">
        <v>5</v>
      </c>
      <c r="E920" s="209">
        <v>-50078.13</v>
      </c>
      <c r="F920" s="209">
        <v>-57798.49</v>
      </c>
      <c r="G920" s="209">
        <v>-61296.1</v>
      </c>
      <c r="H920" s="209">
        <v>-65698.75</v>
      </c>
      <c r="I920" s="209">
        <v>-69555.899999999994</v>
      </c>
      <c r="J920" s="209">
        <v>-73554.820000000007</v>
      </c>
      <c r="K920" s="209">
        <v>-78543.05</v>
      </c>
      <c r="L920" s="209">
        <v>-85044.74</v>
      </c>
      <c r="M920" s="209">
        <v>-96586.59</v>
      </c>
      <c r="N920" s="209">
        <v>-96586.59</v>
      </c>
      <c r="O920" s="209">
        <v>-110681.38</v>
      </c>
      <c r="P920" s="209">
        <v>-26504.799999999999</v>
      </c>
      <c r="Q920" s="209">
        <v>-40265.870000000003</v>
      </c>
      <c r="R920" s="209">
        <v>-49591.1</v>
      </c>
      <c r="S920" s="209">
        <v>-57020.72</v>
      </c>
      <c r="T920" s="209">
        <v>-60003.05</v>
      </c>
      <c r="U920" s="209">
        <v>-64275.55</v>
      </c>
      <c r="V920" s="209">
        <v>-67916.77</v>
      </c>
      <c r="W920" s="209">
        <v>-71772.03</v>
      </c>
      <c r="X920" s="209">
        <v>-76815.509999999995</v>
      </c>
      <c r="Y920" s="209">
        <v>-85211.37</v>
      </c>
      <c r="Z920" s="209">
        <v>-97137.53</v>
      </c>
      <c r="AA920" s="178">
        <f t="shared" si="28"/>
        <v>-97137.53</v>
      </c>
    </row>
    <row r="921" spans="1:27" ht="15.75" thickBot="1" x14ac:dyDescent="0.3">
      <c r="A921" s="228" t="str">
        <f t="shared" si="29"/>
        <v>236167</v>
      </c>
      <c r="B921" s="240" t="s">
        <v>2582</v>
      </c>
      <c r="C921" s="188" t="s">
        <v>2583</v>
      </c>
      <c r="D921" s="210" t="s">
        <v>5</v>
      </c>
      <c r="E921" s="208">
        <v>-2258.08</v>
      </c>
      <c r="F921" s="208">
        <v>-2647.15</v>
      </c>
      <c r="G921" s="208">
        <v>-2813.32</v>
      </c>
      <c r="H921" s="208">
        <v>-3051.95</v>
      </c>
      <c r="I921" s="208">
        <v>-3243.63</v>
      </c>
      <c r="J921" s="208">
        <v>-3454.27</v>
      </c>
      <c r="K921" s="208">
        <v>-3683.94</v>
      </c>
      <c r="L921" s="208">
        <v>-4031.03</v>
      </c>
      <c r="M921" s="208">
        <v>-4574.33</v>
      </c>
      <c r="N921" s="208">
        <v>-4574.33</v>
      </c>
      <c r="O921" s="208">
        <v>-5262.54</v>
      </c>
      <c r="P921" s="208">
        <v>-1238.58</v>
      </c>
      <c r="Q921" s="208">
        <v>-1869.85</v>
      </c>
      <c r="R921" s="208">
        <v>-2344.6999999999998</v>
      </c>
      <c r="S921" s="208">
        <v>-2691.43</v>
      </c>
      <c r="T921" s="208">
        <v>-2788.88</v>
      </c>
      <c r="U921" s="208">
        <v>-2988.71</v>
      </c>
      <c r="V921" s="208">
        <v>-3165.3</v>
      </c>
      <c r="W921" s="208">
        <v>-3383.88</v>
      </c>
      <c r="X921" s="208">
        <v>-3629.1</v>
      </c>
      <c r="Y921" s="208">
        <v>-4068.02</v>
      </c>
      <c r="Z921" s="208">
        <v>-4671.59</v>
      </c>
      <c r="AA921" s="178">
        <f t="shared" si="28"/>
        <v>-4671.59</v>
      </c>
    </row>
    <row r="922" spans="1:27" ht="15.75" thickBot="1" x14ac:dyDescent="0.3">
      <c r="A922" s="228" t="str">
        <f t="shared" si="29"/>
        <v>236168</v>
      </c>
      <c r="B922" s="240" t="s">
        <v>2584</v>
      </c>
      <c r="C922" s="188" t="s">
        <v>2585</v>
      </c>
      <c r="D922" s="210" t="s">
        <v>5</v>
      </c>
      <c r="E922" s="209">
        <v>-5945.52</v>
      </c>
      <c r="F922" s="209">
        <v>-6553.27</v>
      </c>
      <c r="G922" s="209">
        <v>-6836.87</v>
      </c>
      <c r="H922" s="209">
        <v>-7232.05</v>
      </c>
      <c r="I922" s="209">
        <v>-7593.83</v>
      </c>
      <c r="J922" s="209">
        <v>-8039.23</v>
      </c>
      <c r="K922" s="209">
        <v>-8605.19</v>
      </c>
      <c r="L922" s="209">
        <v>-9555.65</v>
      </c>
      <c r="M922" s="209">
        <v>-11247.02</v>
      </c>
      <c r="N922" s="209">
        <v>-11247.02</v>
      </c>
      <c r="O922" s="209">
        <v>-13130.24</v>
      </c>
      <c r="P922" s="209">
        <v>-3365.92</v>
      </c>
      <c r="Q922" s="209">
        <v>-4822.01</v>
      </c>
      <c r="R922" s="209">
        <v>-5921.76</v>
      </c>
      <c r="S922" s="209">
        <v>-6525.04</v>
      </c>
      <c r="T922" s="209">
        <v>-6774.06</v>
      </c>
      <c r="U922" s="209">
        <v>-7149.51</v>
      </c>
      <c r="V922" s="209">
        <v>-7561.12</v>
      </c>
      <c r="W922" s="209">
        <v>-7976.24</v>
      </c>
      <c r="X922" s="209">
        <v>-8690.98</v>
      </c>
      <c r="Y922" s="209">
        <v>-9802.9</v>
      </c>
      <c r="Z922" s="209">
        <v>-11545.73</v>
      </c>
      <c r="AA922" s="178">
        <f t="shared" si="28"/>
        <v>-11545.73</v>
      </c>
    </row>
    <row r="923" spans="1:27" ht="15.75" thickBot="1" x14ac:dyDescent="0.3">
      <c r="A923" s="228" t="str">
        <f t="shared" si="29"/>
        <v>236169</v>
      </c>
      <c r="B923" s="240" t="s">
        <v>2586</v>
      </c>
      <c r="C923" s="188" t="s">
        <v>2587</v>
      </c>
      <c r="D923" s="210" t="s">
        <v>5</v>
      </c>
      <c r="E923" s="208">
        <v>-2902.51</v>
      </c>
      <c r="F923" s="208">
        <v>-3181.28</v>
      </c>
      <c r="G923" s="208">
        <v>-3292.59</v>
      </c>
      <c r="H923" s="208">
        <v>-3451.24</v>
      </c>
      <c r="I923" s="208">
        <v>-3600.58</v>
      </c>
      <c r="J923" s="208">
        <v>-3774.04</v>
      </c>
      <c r="K923" s="208">
        <v>-4049.39</v>
      </c>
      <c r="L923" s="208">
        <v>-4506.7</v>
      </c>
      <c r="M923" s="208">
        <v>-5371.8</v>
      </c>
      <c r="N923" s="208">
        <v>-5371.8</v>
      </c>
      <c r="O923" s="208">
        <v>-6298.92</v>
      </c>
      <c r="P923" s="208">
        <v>-1744.38</v>
      </c>
      <c r="Q923" s="208">
        <v>-2556.87</v>
      </c>
      <c r="R923" s="208">
        <v>-3079.93</v>
      </c>
      <c r="S923" s="208">
        <v>-3366.39</v>
      </c>
      <c r="T923" s="208">
        <v>-3453.85</v>
      </c>
      <c r="U923" s="208">
        <v>-3616.82</v>
      </c>
      <c r="V923" s="208">
        <v>-3777.02</v>
      </c>
      <c r="W923" s="208">
        <v>-3940.5</v>
      </c>
      <c r="X923" s="208">
        <v>-4292.6499999999996</v>
      </c>
      <c r="Y923" s="208">
        <v>-4881.12</v>
      </c>
      <c r="Z923" s="208">
        <v>-5810.95</v>
      </c>
      <c r="AA923" s="178">
        <f t="shared" si="28"/>
        <v>-5810.95</v>
      </c>
    </row>
    <row r="924" spans="1:27" ht="15.75" thickBot="1" x14ac:dyDescent="0.3">
      <c r="A924" s="228" t="str">
        <f t="shared" si="29"/>
        <v>236170</v>
      </c>
      <c r="B924" s="240" t="s">
        <v>2588</v>
      </c>
      <c r="C924" s="188" t="s">
        <v>2589</v>
      </c>
      <c r="D924" s="210" t="s">
        <v>5</v>
      </c>
      <c r="E924" s="209">
        <v>-9362.4</v>
      </c>
      <c r="F924" s="209">
        <v>-10695.62</v>
      </c>
      <c r="G924" s="209">
        <v>-11130.29</v>
      </c>
      <c r="H924" s="209">
        <v>-11818.87</v>
      </c>
      <c r="I924" s="209">
        <v>-12386.27</v>
      </c>
      <c r="J924" s="209">
        <v>-13021</v>
      </c>
      <c r="K924" s="209">
        <v>-13784.02</v>
      </c>
      <c r="L924" s="209">
        <v>-14863.3</v>
      </c>
      <c r="M924" s="209">
        <v>-17132.54</v>
      </c>
      <c r="N924" s="209">
        <v>-17132.54</v>
      </c>
      <c r="O924" s="209">
        <v>-19948.14</v>
      </c>
      <c r="P924" s="209">
        <v>-5213.97</v>
      </c>
      <c r="Q924" s="209">
        <v>-8090.76</v>
      </c>
      <c r="R924" s="209">
        <v>-9674.35</v>
      </c>
      <c r="S924" s="209">
        <v>-10904.38</v>
      </c>
      <c r="T924" s="209">
        <v>-11251.74</v>
      </c>
      <c r="U924" s="209">
        <v>-11943.13</v>
      </c>
      <c r="V924" s="209">
        <v>-12526.16</v>
      </c>
      <c r="W924" s="209">
        <v>-13170.95</v>
      </c>
      <c r="X924" s="209">
        <v>-14101.25</v>
      </c>
      <c r="Y924" s="209">
        <v>-15809.34</v>
      </c>
      <c r="Z924" s="209">
        <v>-18171.439999999999</v>
      </c>
      <c r="AA924" s="178">
        <f t="shared" si="28"/>
        <v>-18171.439999999999</v>
      </c>
    </row>
    <row r="925" spans="1:27" ht="15.75" thickBot="1" x14ac:dyDescent="0.3">
      <c r="A925" s="228" t="str">
        <f t="shared" si="29"/>
        <v>236171</v>
      </c>
      <c r="B925" s="240" t="s">
        <v>2590</v>
      </c>
      <c r="C925" s="188" t="s">
        <v>2591</v>
      </c>
      <c r="D925" s="210" t="s">
        <v>5</v>
      </c>
      <c r="E925" s="208">
        <v>-22428.66</v>
      </c>
      <c r="F925" s="208">
        <v>-25478.27</v>
      </c>
      <c r="G925" s="208">
        <v>-26613.02</v>
      </c>
      <c r="H925" s="208">
        <v>-28210.95</v>
      </c>
      <c r="I925" s="208">
        <v>-29898.34</v>
      </c>
      <c r="J925" s="208">
        <v>-31360.2</v>
      </c>
      <c r="K925" s="208">
        <v>-33317.160000000003</v>
      </c>
      <c r="L925" s="208">
        <v>-36252.86</v>
      </c>
      <c r="M925" s="208">
        <v>-42540.4</v>
      </c>
      <c r="N925" s="208">
        <v>-42540.4</v>
      </c>
      <c r="O925" s="208">
        <v>-49740.26</v>
      </c>
      <c r="P925" s="208">
        <v>-13641.02</v>
      </c>
      <c r="Q925" s="208">
        <v>-19893.79</v>
      </c>
      <c r="R925" s="208">
        <v>-23852.76</v>
      </c>
      <c r="S925" s="208">
        <v>-26910.94</v>
      </c>
      <c r="T925" s="208">
        <v>-27807.18</v>
      </c>
      <c r="U925" s="208">
        <v>-29487.200000000001</v>
      </c>
      <c r="V925" s="208">
        <v>-30849.47</v>
      </c>
      <c r="W925" s="208">
        <v>-32415.46</v>
      </c>
      <c r="X925" s="208">
        <v>-35364.910000000003</v>
      </c>
      <c r="Y925" s="208">
        <v>-40419.79</v>
      </c>
      <c r="Z925" s="208">
        <v>-46711.72</v>
      </c>
      <c r="AA925" s="178">
        <f t="shared" si="28"/>
        <v>-46711.72</v>
      </c>
    </row>
    <row r="926" spans="1:27" ht="15.75" thickBot="1" x14ac:dyDescent="0.3">
      <c r="A926" s="228" t="str">
        <f t="shared" si="29"/>
        <v>236172</v>
      </c>
      <c r="B926" s="240" t="s">
        <v>2592</v>
      </c>
      <c r="C926" s="188" t="s">
        <v>2593</v>
      </c>
      <c r="D926" s="210" t="s">
        <v>5</v>
      </c>
      <c r="E926" s="209">
        <v>-401.96</v>
      </c>
      <c r="F926" s="209">
        <v>-457.47</v>
      </c>
      <c r="G926" s="209">
        <v>-470</v>
      </c>
      <c r="H926" s="209">
        <v>-489.31</v>
      </c>
      <c r="I926" s="209">
        <v>-506.96</v>
      </c>
      <c r="J926" s="209">
        <v>-526.37</v>
      </c>
      <c r="K926" s="209">
        <v>-548.29</v>
      </c>
      <c r="L926" s="209">
        <v>-587.55999999999995</v>
      </c>
      <c r="M926" s="209">
        <v>-677.77</v>
      </c>
      <c r="N926" s="209">
        <v>-677.77</v>
      </c>
      <c r="O926" s="209">
        <v>-800.31</v>
      </c>
      <c r="P926" s="209">
        <v>-228.44</v>
      </c>
      <c r="Q926" s="209">
        <v>-342.83</v>
      </c>
      <c r="R926" s="209">
        <v>-414.25</v>
      </c>
      <c r="S926" s="209">
        <v>-469.98</v>
      </c>
      <c r="T926" s="209">
        <v>-478.52</v>
      </c>
      <c r="U926" s="209">
        <v>-497.66</v>
      </c>
      <c r="V926" s="209">
        <v>-515.32000000000005</v>
      </c>
      <c r="W926" s="209">
        <v>-529.98</v>
      </c>
      <c r="X926" s="209">
        <v>-554.38</v>
      </c>
      <c r="Y926" s="209">
        <v>-616.41</v>
      </c>
      <c r="Z926" s="209">
        <v>-698.9</v>
      </c>
      <c r="AA926" s="178">
        <f t="shared" si="28"/>
        <v>-698.9</v>
      </c>
    </row>
    <row r="927" spans="1:27" ht="15.75" thickBot="1" x14ac:dyDescent="0.3">
      <c r="A927" s="228" t="str">
        <f t="shared" si="29"/>
        <v>236173</v>
      </c>
      <c r="B927" s="240" t="s">
        <v>2594</v>
      </c>
      <c r="C927" s="188" t="s">
        <v>2595</v>
      </c>
      <c r="D927" s="210" t="s">
        <v>5</v>
      </c>
      <c r="E927" s="208">
        <v>-4001.71</v>
      </c>
      <c r="F927" s="208">
        <v>-4357.91</v>
      </c>
      <c r="G927" s="208">
        <v>-4532.91</v>
      </c>
      <c r="H927" s="208">
        <v>-4715.4399999999996</v>
      </c>
      <c r="I927" s="208">
        <v>-4917.37</v>
      </c>
      <c r="J927" s="208">
        <v>-5193.34</v>
      </c>
      <c r="K927" s="208">
        <v>-5610.8</v>
      </c>
      <c r="L927" s="208">
        <v>-6348.57</v>
      </c>
      <c r="M927" s="208">
        <v>-7628.65</v>
      </c>
      <c r="N927" s="208">
        <v>-7628.65</v>
      </c>
      <c r="O927" s="208">
        <v>-8764.77</v>
      </c>
      <c r="P927" s="208">
        <v>-2290.8000000000002</v>
      </c>
      <c r="Q927" s="208">
        <v>-3229.22</v>
      </c>
      <c r="R927" s="208">
        <v>-3918.06</v>
      </c>
      <c r="S927" s="208">
        <v>-4300.5600000000004</v>
      </c>
      <c r="T927" s="208">
        <v>-4408.33</v>
      </c>
      <c r="U927" s="208">
        <v>-4661.3500000000004</v>
      </c>
      <c r="V927" s="208">
        <v>-4856.41</v>
      </c>
      <c r="W927" s="208">
        <v>-5116.4799999999996</v>
      </c>
      <c r="X927" s="208">
        <v>-5687.7</v>
      </c>
      <c r="Y927" s="208">
        <v>-6521.04</v>
      </c>
      <c r="Z927" s="208">
        <v>-7869.63</v>
      </c>
      <c r="AA927" s="178">
        <f t="shared" si="28"/>
        <v>-7869.63</v>
      </c>
    </row>
    <row r="928" spans="1:27" ht="15.75" thickBot="1" x14ac:dyDescent="0.3">
      <c r="A928" s="228" t="str">
        <f t="shared" si="29"/>
        <v>236174</v>
      </c>
      <c r="B928" s="240" t="s">
        <v>2596</v>
      </c>
      <c r="C928" s="188" t="s">
        <v>2597</v>
      </c>
      <c r="D928" s="210" t="s">
        <v>5</v>
      </c>
      <c r="E928" s="209">
        <v>-307.19</v>
      </c>
      <c r="F928" s="209">
        <v>-337.15</v>
      </c>
      <c r="G928" s="209">
        <v>-353.33</v>
      </c>
      <c r="H928" s="209">
        <v>-372.06</v>
      </c>
      <c r="I928" s="209">
        <v>-389.73</v>
      </c>
      <c r="J928" s="209">
        <v>-411.53</v>
      </c>
      <c r="K928" s="209">
        <v>-446.9</v>
      </c>
      <c r="L928" s="209">
        <v>-506.18</v>
      </c>
      <c r="M928" s="209">
        <v>-593.19000000000005</v>
      </c>
      <c r="N928" s="209">
        <v>-593.19000000000005</v>
      </c>
      <c r="O928" s="209">
        <v>-689.82</v>
      </c>
      <c r="P928" s="209">
        <v>-179.18</v>
      </c>
      <c r="Q928" s="209">
        <v>-261.08</v>
      </c>
      <c r="R928" s="209">
        <v>-321.95999999999998</v>
      </c>
      <c r="S928" s="209">
        <v>-354.52</v>
      </c>
      <c r="T928" s="209">
        <v>-363.78</v>
      </c>
      <c r="U928" s="209">
        <v>-385.05</v>
      </c>
      <c r="V928" s="209">
        <v>-403.95</v>
      </c>
      <c r="W928" s="209">
        <v>-425.41</v>
      </c>
      <c r="X928" s="209">
        <v>-473.07</v>
      </c>
      <c r="Y928" s="209">
        <v>-543.17999999999995</v>
      </c>
      <c r="Z928" s="209">
        <v>-634.16999999999996</v>
      </c>
      <c r="AA928" s="178">
        <f t="shared" si="28"/>
        <v>-634.16999999999996</v>
      </c>
    </row>
    <row r="929" spans="1:27" ht="15.75" thickBot="1" x14ac:dyDescent="0.3">
      <c r="A929" s="228" t="str">
        <f t="shared" si="29"/>
        <v>236175</v>
      </c>
      <c r="B929" s="240" t="s">
        <v>2598</v>
      </c>
      <c r="C929" s="188" t="s">
        <v>2599</v>
      </c>
      <c r="D929" s="210" t="s">
        <v>5</v>
      </c>
      <c r="E929" s="208">
        <v>-451.79</v>
      </c>
      <c r="F929" s="208">
        <v>-490.9</v>
      </c>
      <c r="G929" s="208">
        <v>-505.42</v>
      </c>
      <c r="H929" s="208">
        <v>-525.73</v>
      </c>
      <c r="I929" s="208">
        <v>-544.79</v>
      </c>
      <c r="J929" s="208">
        <v>-567.9</v>
      </c>
      <c r="K929" s="208">
        <v>-593.58000000000004</v>
      </c>
      <c r="L929" s="208">
        <v>-671.21</v>
      </c>
      <c r="M929" s="208">
        <v>-790.96</v>
      </c>
      <c r="N929" s="208">
        <v>-790.96</v>
      </c>
      <c r="O929" s="208">
        <v>-928.04</v>
      </c>
      <c r="P929" s="208">
        <v>-255.53</v>
      </c>
      <c r="Q929" s="208">
        <v>-373.18</v>
      </c>
      <c r="R929" s="208">
        <v>-452.6</v>
      </c>
      <c r="S929" s="208">
        <v>-493.69</v>
      </c>
      <c r="T929" s="208">
        <v>-499.1</v>
      </c>
      <c r="U929" s="208">
        <v>-521.36</v>
      </c>
      <c r="V929" s="208">
        <v>-540.12</v>
      </c>
      <c r="W929" s="208">
        <v>-562.23</v>
      </c>
      <c r="X929" s="208">
        <v>-621.29</v>
      </c>
      <c r="Y929" s="208">
        <v>-715.89</v>
      </c>
      <c r="Z929" s="208">
        <v>-849.64</v>
      </c>
      <c r="AA929" s="178">
        <f t="shared" si="28"/>
        <v>-849.64</v>
      </c>
    </row>
    <row r="930" spans="1:27" ht="15.75" thickBot="1" x14ac:dyDescent="0.3">
      <c r="A930" s="228" t="str">
        <f t="shared" si="29"/>
        <v>236176</v>
      </c>
      <c r="B930" s="240" t="s">
        <v>2600</v>
      </c>
      <c r="C930" s="188" t="s">
        <v>2601</v>
      </c>
      <c r="D930" s="210" t="s">
        <v>5</v>
      </c>
      <c r="E930" s="209">
        <v>-4014.78</v>
      </c>
      <c r="F930" s="209">
        <v>-4640.18</v>
      </c>
      <c r="G930" s="209">
        <v>-4842.41</v>
      </c>
      <c r="H930" s="209">
        <v>-5152.5600000000004</v>
      </c>
      <c r="I930" s="209">
        <v>-5359.57</v>
      </c>
      <c r="J930" s="209">
        <v>-5617.39</v>
      </c>
      <c r="K930" s="209">
        <v>-5946.62</v>
      </c>
      <c r="L930" s="209">
        <v>-6462.71</v>
      </c>
      <c r="M930" s="209">
        <v>-7442.09</v>
      </c>
      <c r="N930" s="209">
        <v>-7442.09</v>
      </c>
      <c r="O930" s="209">
        <v>-8732.19</v>
      </c>
      <c r="P930" s="209">
        <v>-2322.86</v>
      </c>
      <c r="Q930" s="209">
        <v>-3446.61</v>
      </c>
      <c r="R930" s="209">
        <v>-4221.97</v>
      </c>
      <c r="S930" s="209">
        <v>-4788.68</v>
      </c>
      <c r="T930" s="209">
        <v>-4927.4399999999996</v>
      </c>
      <c r="U930" s="209">
        <v>-5219.54</v>
      </c>
      <c r="V930" s="209">
        <v>-5471.66</v>
      </c>
      <c r="W930" s="209">
        <v>-5737</v>
      </c>
      <c r="X930" s="209">
        <v>-6120.83</v>
      </c>
      <c r="Y930" s="209">
        <v>-6836.02</v>
      </c>
      <c r="Z930" s="209">
        <v>-8011.73</v>
      </c>
      <c r="AA930" s="178">
        <f t="shared" si="28"/>
        <v>-8011.73</v>
      </c>
    </row>
    <row r="931" spans="1:27" ht="15.75" thickBot="1" x14ac:dyDescent="0.3">
      <c r="A931" s="228" t="str">
        <f t="shared" si="29"/>
        <v>236177</v>
      </c>
      <c r="B931" s="240" t="s">
        <v>2602</v>
      </c>
      <c r="C931" s="188" t="s">
        <v>2603</v>
      </c>
      <c r="D931" s="210" t="s">
        <v>5</v>
      </c>
      <c r="E931" s="208">
        <v>-11645.35</v>
      </c>
      <c r="F931" s="208">
        <v>-13125.88</v>
      </c>
      <c r="G931" s="208">
        <v>-13844.58</v>
      </c>
      <c r="H931" s="208">
        <v>-14882.46</v>
      </c>
      <c r="I931" s="208">
        <v>-15906.47</v>
      </c>
      <c r="J931" s="208">
        <v>-17014.82</v>
      </c>
      <c r="K931" s="208">
        <v>-18376.22</v>
      </c>
      <c r="L931" s="208">
        <v>-20303.63</v>
      </c>
      <c r="M931" s="208">
        <v>-23495.27</v>
      </c>
      <c r="N931" s="208">
        <v>-23495.27</v>
      </c>
      <c r="O931" s="208">
        <v>-27115.119999999999</v>
      </c>
      <c r="P931" s="208">
        <v>-6727.6</v>
      </c>
      <c r="Q931" s="208">
        <v>-9619.36</v>
      </c>
      <c r="R931" s="208">
        <v>-11785.58</v>
      </c>
      <c r="S931" s="208">
        <v>-13312.7</v>
      </c>
      <c r="T931" s="208">
        <v>-13962.49</v>
      </c>
      <c r="U931" s="208">
        <v>-15061.03</v>
      </c>
      <c r="V931" s="208">
        <v>-15981.67</v>
      </c>
      <c r="W931" s="208">
        <v>-16970.62</v>
      </c>
      <c r="X931" s="208">
        <v>-18577.189999999999</v>
      </c>
      <c r="Y931" s="208">
        <v>-20934.59</v>
      </c>
      <c r="Z931" s="208">
        <v>-24218.73</v>
      </c>
      <c r="AA931" s="178">
        <f t="shared" si="28"/>
        <v>-24218.73</v>
      </c>
    </row>
    <row r="932" spans="1:27" ht="15.75" thickBot="1" x14ac:dyDescent="0.3">
      <c r="A932" s="228" t="str">
        <f t="shared" si="29"/>
        <v>236179</v>
      </c>
      <c r="B932" s="240" t="s">
        <v>2604</v>
      </c>
      <c r="C932" s="188" t="s">
        <v>2605</v>
      </c>
      <c r="D932" s="210" t="s">
        <v>5</v>
      </c>
      <c r="E932" s="209">
        <v>-4654.93</v>
      </c>
      <c r="F932" s="209">
        <v>-7902.54</v>
      </c>
      <c r="G932" s="209">
        <v>-9557.0300000000007</v>
      </c>
      <c r="H932" s="209">
        <v>-2337.1999999999998</v>
      </c>
      <c r="I932" s="209">
        <v>-4673.5</v>
      </c>
      <c r="J932" s="209">
        <v>-7195.37</v>
      </c>
      <c r="K932" s="209">
        <v>-2711.46</v>
      </c>
      <c r="L932" s="209">
        <v>-6247.47</v>
      </c>
      <c r="M932" s="209">
        <v>-12168.21</v>
      </c>
      <c r="N932" s="209">
        <v>-12168.21</v>
      </c>
      <c r="O932" s="209">
        <v>-6951.13</v>
      </c>
      <c r="P932" s="209">
        <v>-12706.09</v>
      </c>
      <c r="Q932" s="209">
        <v>-18296.09</v>
      </c>
      <c r="R932" s="209">
        <v>-4288.46</v>
      </c>
      <c r="S932" s="209">
        <v>-7370.06</v>
      </c>
      <c r="T932" s="209">
        <v>-9092.19</v>
      </c>
      <c r="U932" s="209">
        <v>-2598.34</v>
      </c>
      <c r="V932" s="209">
        <v>-4945.7</v>
      </c>
      <c r="W932" s="209">
        <v>-7153.01</v>
      </c>
      <c r="X932" s="209">
        <v>-3257.28</v>
      </c>
      <c r="Y932" s="209">
        <v>-7491.24</v>
      </c>
      <c r="Z932" s="209">
        <v>-13600.92</v>
      </c>
      <c r="AA932" s="178">
        <f t="shared" si="28"/>
        <v>-13600.92</v>
      </c>
    </row>
    <row r="933" spans="1:27" ht="15.75" thickBot="1" x14ac:dyDescent="0.3">
      <c r="A933" s="228" t="str">
        <f t="shared" si="29"/>
        <v>236180</v>
      </c>
      <c r="B933" s="240" t="s">
        <v>2606</v>
      </c>
      <c r="C933" s="188" t="s">
        <v>2607</v>
      </c>
      <c r="D933" s="210" t="s">
        <v>5</v>
      </c>
      <c r="E933" s="208">
        <v>-35237.46</v>
      </c>
      <c r="F933" s="208">
        <v>-40960.639999999999</v>
      </c>
      <c r="G933" s="208">
        <v>-44119.02</v>
      </c>
      <c r="H933" s="208">
        <v>-48091.29</v>
      </c>
      <c r="I933" s="208">
        <v>-52382.57</v>
      </c>
      <c r="J933" s="208">
        <v>-56675.39</v>
      </c>
      <c r="K933" s="208">
        <v>-61889.69</v>
      </c>
      <c r="L933" s="208">
        <v>-69008.33</v>
      </c>
      <c r="M933" s="208">
        <v>-78095.960000000006</v>
      </c>
      <c r="N933" s="208">
        <v>-78095.960000000006</v>
      </c>
      <c r="O933" s="208">
        <v>-88074.19</v>
      </c>
      <c r="P933" s="208">
        <v>-19543.759999999998</v>
      </c>
      <c r="Q933" s="208">
        <v>-28226.22</v>
      </c>
      <c r="R933" s="208">
        <v>-35297.25</v>
      </c>
      <c r="S933" s="208">
        <v>-41223.82</v>
      </c>
      <c r="T933" s="208">
        <v>-43948.68</v>
      </c>
      <c r="U933" s="208">
        <v>-48048.77</v>
      </c>
      <c r="V933" s="208">
        <v>-51915.43</v>
      </c>
      <c r="W933" s="208">
        <v>-55781.59</v>
      </c>
      <c r="X933" s="208">
        <v>-61916.29</v>
      </c>
      <c r="Y933" s="208">
        <v>-69113.17</v>
      </c>
      <c r="Z933" s="208">
        <v>-79268.88</v>
      </c>
      <c r="AA933" s="178">
        <f t="shared" si="28"/>
        <v>-79268.88</v>
      </c>
    </row>
    <row r="934" spans="1:27" ht="15.75" thickBot="1" x14ac:dyDescent="0.3">
      <c r="A934" s="228" t="str">
        <f t="shared" si="29"/>
        <v>236181</v>
      </c>
      <c r="B934" s="240" t="s">
        <v>2608</v>
      </c>
      <c r="C934" s="188" t="s">
        <v>2609</v>
      </c>
      <c r="D934" s="210" t="s">
        <v>5</v>
      </c>
      <c r="E934" s="209">
        <v>-18467.77</v>
      </c>
      <c r="F934" s="209">
        <v>-21211.06</v>
      </c>
      <c r="G934" s="209">
        <v>-22682.27</v>
      </c>
      <c r="H934" s="209">
        <v>-24762.38</v>
      </c>
      <c r="I934" s="209">
        <v>-26689.18</v>
      </c>
      <c r="J934" s="209">
        <v>-28701.22</v>
      </c>
      <c r="K934" s="209">
        <v>-31458.85</v>
      </c>
      <c r="L934" s="209">
        <v>-33990.910000000003</v>
      </c>
      <c r="M934" s="209">
        <v>-38397.54</v>
      </c>
      <c r="N934" s="209">
        <v>-38397.54</v>
      </c>
      <c r="O934" s="209">
        <v>-42263.31</v>
      </c>
      <c r="P934" s="209">
        <v>-7599.3</v>
      </c>
      <c r="Q934" s="209">
        <v>-14308.67</v>
      </c>
      <c r="R934" s="209">
        <v>-16829.77</v>
      </c>
      <c r="S934" s="209">
        <v>-18519.38</v>
      </c>
      <c r="T934" s="209">
        <v>-18525.09</v>
      </c>
      <c r="U934" s="209">
        <v>-19672.919999999998</v>
      </c>
      <c r="V934" s="209">
        <v>-20679.73</v>
      </c>
      <c r="W934" s="209">
        <v>-21960.85</v>
      </c>
      <c r="X934" s="209">
        <v>-24253.49</v>
      </c>
      <c r="Y934" s="209">
        <v>-27268.34</v>
      </c>
      <c r="Z934" s="209">
        <v>-31691.61</v>
      </c>
      <c r="AA934" s="178">
        <f t="shared" si="28"/>
        <v>-31691.61</v>
      </c>
    </row>
    <row r="935" spans="1:27" ht="15.75" thickBot="1" x14ac:dyDescent="0.3">
      <c r="A935" s="228" t="str">
        <f t="shared" si="29"/>
        <v>236182</v>
      </c>
      <c r="B935" s="240" t="s">
        <v>2610</v>
      </c>
      <c r="C935" s="188" t="s">
        <v>2611</v>
      </c>
      <c r="D935" s="210" t="s">
        <v>5</v>
      </c>
      <c r="E935" s="208">
        <v>-10759.33</v>
      </c>
      <c r="F935" s="208">
        <v>-4827.17</v>
      </c>
      <c r="G935" s="208">
        <v>-6949.72</v>
      </c>
      <c r="H935" s="208">
        <v>-9051.8799999999992</v>
      </c>
      <c r="I935" s="208">
        <v>-4136.4399999999996</v>
      </c>
      <c r="J935" s="208">
        <v>-6156.22</v>
      </c>
      <c r="K935" s="208">
        <v>-31432.240000000002</v>
      </c>
      <c r="L935" s="208">
        <v>-29142.33</v>
      </c>
      <c r="M935" s="208">
        <v>-35239.65</v>
      </c>
      <c r="N935" s="208">
        <v>-35239.65</v>
      </c>
      <c r="O935" s="208">
        <v>-38280.379999999997</v>
      </c>
      <c r="P935" s="208">
        <v>-7640.2</v>
      </c>
      <c r="Q935" s="208">
        <v>-12459.42</v>
      </c>
      <c r="R935" s="208">
        <v>-15185.74</v>
      </c>
      <c r="S935" s="208">
        <v>-5208.45</v>
      </c>
      <c r="T935" s="208">
        <v>-7112.24</v>
      </c>
      <c r="U935" s="208">
        <v>-9467.75</v>
      </c>
      <c r="V935" s="208">
        <v>-4579.1400000000003</v>
      </c>
      <c r="W935" s="208">
        <v>-6796.87</v>
      </c>
      <c r="X935" s="208">
        <v>-9722.84</v>
      </c>
      <c r="Y935" s="208">
        <v>-5773.24</v>
      </c>
      <c r="Z935" s="208">
        <v>-9055.66</v>
      </c>
      <c r="AA935" s="178">
        <f t="shared" si="28"/>
        <v>-9055.66</v>
      </c>
    </row>
    <row r="936" spans="1:27" ht="15.75" thickBot="1" x14ac:dyDescent="0.3">
      <c r="A936" s="228" t="str">
        <f t="shared" si="29"/>
        <v>236183</v>
      </c>
      <c r="B936" s="240" t="s">
        <v>2612</v>
      </c>
      <c r="C936" s="188" t="s">
        <v>2613</v>
      </c>
      <c r="D936" s="210" t="s">
        <v>5</v>
      </c>
      <c r="E936" s="209">
        <v>-33169.870000000003</v>
      </c>
      <c r="F936" s="209">
        <v>-38861.300000000003</v>
      </c>
      <c r="G936" s="209">
        <v>-43070.66</v>
      </c>
      <c r="H936" s="209">
        <v>-48300.61</v>
      </c>
      <c r="I936" s="209">
        <v>-10505.47</v>
      </c>
      <c r="J936" s="209">
        <v>-15924.97</v>
      </c>
      <c r="K936" s="209">
        <v>-21139.29</v>
      </c>
      <c r="L936" s="209">
        <v>-26708.77</v>
      </c>
      <c r="M936" s="209">
        <v>-35100.51</v>
      </c>
      <c r="N936" s="209">
        <v>-35100.51</v>
      </c>
      <c r="O936" s="209">
        <v>-44372.35</v>
      </c>
      <c r="P936" s="209">
        <v>-17991.580000000002</v>
      </c>
      <c r="Q936" s="209">
        <v>-26104.240000000002</v>
      </c>
      <c r="R936" s="209">
        <v>-32867.83</v>
      </c>
      <c r="S936" s="209">
        <v>-38678.199999999997</v>
      </c>
      <c r="T936" s="209">
        <v>-42986.7</v>
      </c>
      <c r="U936" s="209">
        <v>-48474.14</v>
      </c>
      <c r="V936" s="209">
        <v>-10269.39</v>
      </c>
      <c r="W936" s="209">
        <v>-15366.8</v>
      </c>
      <c r="X936" s="209">
        <v>-21293.9</v>
      </c>
      <c r="Y936" s="209">
        <v>-27728.81</v>
      </c>
      <c r="Z936" s="209">
        <v>-36332.25</v>
      </c>
      <c r="AA936" s="178">
        <f t="shared" si="28"/>
        <v>-36332.25</v>
      </c>
    </row>
    <row r="937" spans="1:27" ht="15.75" thickBot="1" x14ac:dyDescent="0.3">
      <c r="A937" s="228" t="str">
        <f t="shared" si="29"/>
        <v>236184</v>
      </c>
      <c r="B937" s="240" t="s">
        <v>2614</v>
      </c>
      <c r="C937" s="188" t="s">
        <v>2615</v>
      </c>
      <c r="D937" s="210" t="s">
        <v>5</v>
      </c>
      <c r="E937" s="208">
        <v>-6277.43</v>
      </c>
      <c r="F937" s="208">
        <v>-1959.55</v>
      </c>
      <c r="G937" s="208">
        <v>-2139.89</v>
      </c>
      <c r="H937" s="208">
        <v>-2514.16</v>
      </c>
      <c r="I937" s="208">
        <v>-693.66</v>
      </c>
      <c r="J937" s="208">
        <v>-1003.55</v>
      </c>
      <c r="K937" s="208">
        <v>-1387.02</v>
      </c>
      <c r="L937" s="208">
        <v>-1026.33</v>
      </c>
      <c r="M937" s="208">
        <v>-2392.1999999999998</v>
      </c>
      <c r="N937" s="208">
        <v>-2392.1999999999998</v>
      </c>
      <c r="O937" s="208">
        <v>-4213.95</v>
      </c>
      <c r="P937" s="208">
        <v>-3570.14</v>
      </c>
      <c r="Q937" s="208">
        <v>-5426.08</v>
      </c>
      <c r="R937" s="208">
        <v>-6522.11</v>
      </c>
      <c r="S937" s="208">
        <v>-1900.45</v>
      </c>
      <c r="T937" s="208">
        <v>-2068.4699999999998</v>
      </c>
      <c r="U937" s="208">
        <v>-2432.09</v>
      </c>
      <c r="V937" s="208">
        <v>-696.02</v>
      </c>
      <c r="W937" s="208">
        <v>-1034.22</v>
      </c>
      <c r="X937" s="208">
        <v>-1515</v>
      </c>
      <c r="Y937" s="208">
        <v>-1487.04</v>
      </c>
      <c r="Z937" s="208">
        <v>-2959.98</v>
      </c>
      <c r="AA937" s="178">
        <f t="shared" si="28"/>
        <v>-2959.98</v>
      </c>
    </row>
    <row r="938" spans="1:27" ht="15.75" thickBot="1" x14ac:dyDescent="0.3">
      <c r="A938" s="228" t="str">
        <f t="shared" si="29"/>
        <v>236185</v>
      </c>
      <c r="B938" s="240" t="s">
        <v>2616</v>
      </c>
      <c r="C938" s="188" t="s">
        <v>2617</v>
      </c>
      <c r="D938" s="210" t="s">
        <v>5</v>
      </c>
      <c r="E938" s="209">
        <v>-44220.3</v>
      </c>
      <c r="F938" s="209">
        <v>-51546.64</v>
      </c>
      <c r="G938" s="209">
        <v>-55837.18</v>
      </c>
      <c r="H938" s="209">
        <v>-61691.15</v>
      </c>
      <c r="I938" s="209">
        <v>-67312.649999999994</v>
      </c>
      <c r="J938" s="209">
        <v>-73075.509999999995</v>
      </c>
      <c r="K938" s="209">
        <v>-79683.08</v>
      </c>
      <c r="L938" s="209">
        <v>-88265.68</v>
      </c>
      <c r="M938" s="209">
        <v>-99994.08</v>
      </c>
      <c r="N938" s="209">
        <v>-99994.08</v>
      </c>
      <c r="O938" s="209">
        <v>-113263.49</v>
      </c>
      <c r="P938" s="209">
        <v>-24998.86</v>
      </c>
      <c r="Q938" s="209">
        <v>-36071.089999999997</v>
      </c>
      <c r="R938" s="209">
        <v>-45753.94</v>
      </c>
      <c r="S938" s="209">
        <v>-52801.71</v>
      </c>
      <c r="T938" s="209">
        <v>-56461.37</v>
      </c>
      <c r="U938" s="209">
        <v>-62347.9</v>
      </c>
      <c r="V938" s="209">
        <v>-67348.19</v>
      </c>
      <c r="W938" s="209">
        <v>-72670.850000000006</v>
      </c>
      <c r="X938" s="209">
        <v>-80076.58</v>
      </c>
      <c r="Y938" s="209">
        <v>-89621.52</v>
      </c>
      <c r="Z938" s="209">
        <v>-101992.75</v>
      </c>
      <c r="AA938" s="178">
        <f t="shared" si="28"/>
        <v>-101992.75</v>
      </c>
    </row>
    <row r="939" spans="1:27" ht="15.75" thickBot="1" x14ac:dyDescent="0.3">
      <c r="A939" s="228" t="str">
        <f t="shared" si="29"/>
        <v>236186</v>
      </c>
      <c r="B939" s="240" t="s">
        <v>2618</v>
      </c>
      <c r="C939" s="188" t="s">
        <v>2619</v>
      </c>
      <c r="D939" s="210" t="s">
        <v>5</v>
      </c>
      <c r="E939" s="208">
        <v>-1386.04</v>
      </c>
      <c r="F939" s="208">
        <v>-1592.24</v>
      </c>
      <c r="G939" s="208">
        <v>-1699.03</v>
      </c>
      <c r="H939" s="208">
        <v>-1798.75</v>
      </c>
      <c r="I939" s="208">
        <v>-1888.01</v>
      </c>
      <c r="J939" s="208">
        <v>-1981.21</v>
      </c>
      <c r="K939" s="208">
        <v>-2149.73</v>
      </c>
      <c r="L939" s="208">
        <v>-2379.04</v>
      </c>
      <c r="M939" s="208">
        <v>-2790.67</v>
      </c>
      <c r="N939" s="208">
        <v>-2790.67</v>
      </c>
      <c r="O939" s="208">
        <v>-3218.57</v>
      </c>
      <c r="P939" s="208">
        <v>-794.04</v>
      </c>
      <c r="Q939" s="208">
        <v>-1187.68</v>
      </c>
      <c r="R939" s="208">
        <v>-1481.04</v>
      </c>
      <c r="S939" s="208">
        <v>-1675.78</v>
      </c>
      <c r="T939" s="208">
        <v>-1750.89</v>
      </c>
      <c r="U939" s="208">
        <v>-1859.03</v>
      </c>
      <c r="V939" s="208">
        <v>-1944.55</v>
      </c>
      <c r="W939" s="208">
        <v>-2041.55</v>
      </c>
      <c r="X939" s="208">
        <v>-2245.6</v>
      </c>
      <c r="Y939" s="208">
        <v>-2523.08</v>
      </c>
      <c r="Z939" s="208">
        <v>-2921.85</v>
      </c>
      <c r="AA939" s="178">
        <f t="shared" si="28"/>
        <v>-2921.85</v>
      </c>
    </row>
    <row r="940" spans="1:27" ht="15.75" thickBot="1" x14ac:dyDescent="0.3">
      <c r="A940" s="228" t="str">
        <f t="shared" si="29"/>
        <v>236187</v>
      </c>
      <c r="B940" s="240" t="s">
        <v>2620</v>
      </c>
      <c r="C940" s="188" t="s">
        <v>2621</v>
      </c>
      <c r="D940" s="210" t="s">
        <v>5</v>
      </c>
      <c r="E940" s="209">
        <v>-40729.86</v>
      </c>
      <c r="F940" s="209">
        <v>-45876.2</v>
      </c>
      <c r="G940" s="209">
        <v>-48465.61</v>
      </c>
      <c r="H940" s="209">
        <v>-51823.67</v>
      </c>
      <c r="I940" s="209">
        <v>-54731.28</v>
      </c>
      <c r="J940" s="209">
        <v>-58053.46</v>
      </c>
      <c r="K940" s="209">
        <v>-62386.93</v>
      </c>
      <c r="L940" s="209">
        <v>-68162.350000000006</v>
      </c>
      <c r="M940" s="209">
        <v>-78148.25</v>
      </c>
      <c r="N940" s="209">
        <v>-78148.25</v>
      </c>
      <c r="O940" s="209">
        <v>-90627.05</v>
      </c>
      <c r="P940" s="209">
        <v>-22713.05</v>
      </c>
      <c r="Q940" s="209">
        <v>-33817.21</v>
      </c>
      <c r="R940" s="209">
        <v>-41172.86</v>
      </c>
      <c r="S940" s="209">
        <v>-46233.75</v>
      </c>
      <c r="T940" s="209">
        <v>-48285.3</v>
      </c>
      <c r="U940" s="209">
        <v>-51707.27</v>
      </c>
      <c r="V940" s="209">
        <v>-54709.69</v>
      </c>
      <c r="W940" s="209">
        <v>-58106.58</v>
      </c>
      <c r="X940" s="209">
        <v>-63218.18</v>
      </c>
      <c r="Y940" s="209">
        <v>-70714.62</v>
      </c>
      <c r="Z940" s="209">
        <v>-81914.429999999993</v>
      </c>
      <c r="AA940" s="178">
        <f t="shared" si="28"/>
        <v>-81914.429999999993</v>
      </c>
    </row>
    <row r="941" spans="1:27" ht="15.75" thickBot="1" x14ac:dyDescent="0.3">
      <c r="A941" s="228" t="str">
        <f t="shared" si="29"/>
        <v>236189</v>
      </c>
      <c r="B941" s="240" t="s">
        <v>2622</v>
      </c>
      <c r="C941" s="188" t="s">
        <v>2623</v>
      </c>
      <c r="D941" s="210" t="s">
        <v>5</v>
      </c>
      <c r="E941" s="208">
        <v>-46707.14</v>
      </c>
      <c r="F941" s="208">
        <v>-53405.01</v>
      </c>
      <c r="G941" s="208">
        <v>-55973.47</v>
      </c>
      <c r="H941" s="208">
        <v>-59294.07</v>
      </c>
      <c r="I941" s="208">
        <v>-62401.65</v>
      </c>
      <c r="J941" s="208">
        <v>-65681.34</v>
      </c>
      <c r="K941" s="208">
        <v>-69517.06</v>
      </c>
      <c r="L941" s="208">
        <v>-74517.22</v>
      </c>
      <c r="M941" s="208">
        <v>-85304.05</v>
      </c>
      <c r="N941" s="208">
        <v>-85304.05</v>
      </c>
      <c r="O941" s="208">
        <v>-99453.4</v>
      </c>
      <c r="P941" s="208">
        <v>-26489.48</v>
      </c>
      <c r="Q941" s="208">
        <v>-40147.54</v>
      </c>
      <c r="R941" s="208">
        <v>-49777.72</v>
      </c>
      <c r="S941" s="208">
        <v>-56806.41</v>
      </c>
      <c r="T941" s="208">
        <v>-58962.71</v>
      </c>
      <c r="U941" s="208">
        <v>-62438.13</v>
      </c>
      <c r="V941" s="208">
        <v>-65798.789999999994</v>
      </c>
      <c r="W941" s="208">
        <v>-69106.289999999994</v>
      </c>
      <c r="X941" s="208">
        <v>-73390.28</v>
      </c>
      <c r="Y941" s="208">
        <v>-82045.72</v>
      </c>
      <c r="Z941" s="208">
        <v>-93287.22</v>
      </c>
      <c r="AA941" s="178">
        <f t="shared" si="28"/>
        <v>-93287.22</v>
      </c>
    </row>
    <row r="942" spans="1:27" ht="15.75" thickBot="1" x14ac:dyDescent="0.3">
      <c r="A942" s="228" t="str">
        <f t="shared" si="29"/>
        <v>236190</v>
      </c>
      <c r="B942" s="240" t="s">
        <v>2624</v>
      </c>
      <c r="C942" s="188" t="s">
        <v>2625</v>
      </c>
      <c r="D942" s="210" t="s">
        <v>5</v>
      </c>
      <c r="E942" s="209">
        <v>-17018.93</v>
      </c>
      <c r="F942" s="209">
        <v>-18734.27</v>
      </c>
      <c r="G942" s="209">
        <v>-19553.060000000001</v>
      </c>
      <c r="H942" s="209">
        <v>-20682.48</v>
      </c>
      <c r="I942" s="209">
        <v>-21700.03</v>
      </c>
      <c r="J942" s="209">
        <v>-22926.799999999999</v>
      </c>
      <c r="K942" s="209">
        <v>-24566.43</v>
      </c>
      <c r="L942" s="209">
        <v>-27182.33</v>
      </c>
      <c r="M942" s="209">
        <v>-31917.77</v>
      </c>
      <c r="N942" s="209">
        <v>-31917.77</v>
      </c>
      <c r="O942" s="209">
        <v>-37373.33</v>
      </c>
      <c r="P942" s="209">
        <v>-10050.11</v>
      </c>
      <c r="Q942" s="209">
        <v>-14238.72</v>
      </c>
      <c r="R942" s="209">
        <v>-17222.14</v>
      </c>
      <c r="S942" s="209">
        <v>-18942.78</v>
      </c>
      <c r="T942" s="209">
        <v>-19578.650000000001</v>
      </c>
      <c r="U942" s="209">
        <v>-20772.82</v>
      </c>
      <c r="V942" s="209">
        <v>-21860.51</v>
      </c>
      <c r="W942" s="209">
        <v>-23014.880000000001</v>
      </c>
      <c r="X942" s="209">
        <v>-25093.32</v>
      </c>
      <c r="Y942" s="209">
        <v>-28313.18</v>
      </c>
      <c r="Z942" s="209">
        <v>-33331.43</v>
      </c>
      <c r="AA942" s="178">
        <f t="shared" si="28"/>
        <v>-33331.43</v>
      </c>
    </row>
    <row r="943" spans="1:27" ht="15.75" thickBot="1" x14ac:dyDescent="0.3">
      <c r="A943" s="228" t="str">
        <f t="shared" si="29"/>
        <v>236191</v>
      </c>
      <c r="B943" s="240" t="s">
        <v>2626</v>
      </c>
      <c r="C943" s="188" t="s">
        <v>2627</v>
      </c>
      <c r="D943" s="210" t="s">
        <v>5</v>
      </c>
      <c r="E943" s="208">
        <v>-88330.45</v>
      </c>
      <c r="F943" s="208">
        <v>-24266.67</v>
      </c>
      <c r="G943" s="208">
        <v>-27992.32</v>
      </c>
      <c r="H943" s="208">
        <v>-33810.67</v>
      </c>
      <c r="I943" s="208">
        <v>-10753.79</v>
      </c>
      <c r="J943" s="208">
        <v>-16921.27</v>
      </c>
      <c r="K943" s="208">
        <v>-25088.71</v>
      </c>
      <c r="L943" s="208">
        <v>-22985.07</v>
      </c>
      <c r="M943" s="208">
        <v>-49594.92</v>
      </c>
      <c r="N943" s="208">
        <v>-49594.92</v>
      </c>
      <c r="O943" s="208">
        <v>-75717.55</v>
      </c>
      <c r="P943" s="208">
        <v>-53822.38</v>
      </c>
      <c r="Q943" s="208">
        <v>-76034.679999999993</v>
      </c>
      <c r="R943" s="208">
        <v>-90790.17</v>
      </c>
      <c r="S943" s="208">
        <v>-23293.88</v>
      </c>
      <c r="T943" s="208">
        <v>-25967.16</v>
      </c>
      <c r="U943" s="208">
        <v>-31882.83</v>
      </c>
      <c r="V943" s="208">
        <v>-11534.92</v>
      </c>
      <c r="W943" s="208">
        <v>-17249.22</v>
      </c>
      <c r="X943" s="208">
        <v>-29254.89</v>
      </c>
      <c r="Y943" s="208">
        <v>-29887.439999999999</v>
      </c>
      <c r="Z943" s="208">
        <v>-58935.21</v>
      </c>
      <c r="AA943" s="178">
        <f t="shared" si="28"/>
        <v>-58935.21</v>
      </c>
    </row>
    <row r="944" spans="1:27" ht="15.75" thickBot="1" x14ac:dyDescent="0.3">
      <c r="A944" s="228" t="str">
        <f t="shared" si="29"/>
        <v>236192</v>
      </c>
      <c r="B944" s="240" t="s">
        <v>2628</v>
      </c>
      <c r="C944" s="188" t="s">
        <v>2629</v>
      </c>
      <c r="D944" s="210" t="s">
        <v>5</v>
      </c>
      <c r="E944" s="209">
        <v>-6447.37</v>
      </c>
      <c r="F944" s="209">
        <v>-7201.39</v>
      </c>
      <c r="G944" s="209">
        <v>-7378.03</v>
      </c>
      <c r="H944" s="209">
        <v>-7659.04</v>
      </c>
      <c r="I944" s="209">
        <v>-7879.47</v>
      </c>
      <c r="J944" s="209">
        <v>-8147.37</v>
      </c>
      <c r="K944" s="209">
        <v>-8599.65</v>
      </c>
      <c r="L944" s="209">
        <v>-9326.5499999999993</v>
      </c>
      <c r="M944" s="209">
        <v>-11001.93</v>
      </c>
      <c r="N944" s="209">
        <v>-11001.93</v>
      </c>
      <c r="O944" s="209">
        <v>-12946.76</v>
      </c>
      <c r="P944" s="209">
        <v>-3673.83</v>
      </c>
      <c r="Q944" s="209">
        <v>-5477.77</v>
      </c>
      <c r="R944" s="209">
        <v>-6486.25</v>
      </c>
      <c r="S944" s="209">
        <v>-7203.75</v>
      </c>
      <c r="T944" s="209">
        <v>-7307.65</v>
      </c>
      <c r="U944" s="209">
        <v>-7597.61</v>
      </c>
      <c r="V944" s="209">
        <v>-7840.82</v>
      </c>
      <c r="W944" s="209">
        <v>-8092.73</v>
      </c>
      <c r="X944" s="209">
        <v>-8698.66</v>
      </c>
      <c r="Y944" s="209">
        <v>-9812.16</v>
      </c>
      <c r="Z944" s="209">
        <v>-11531.1</v>
      </c>
      <c r="AA944" s="178">
        <f t="shared" si="28"/>
        <v>-11531.1</v>
      </c>
    </row>
    <row r="945" spans="1:27" ht="15.75" thickBot="1" x14ac:dyDescent="0.3">
      <c r="A945" s="228" t="str">
        <f t="shared" si="29"/>
        <v>236193</v>
      </c>
      <c r="B945" s="240" t="s">
        <v>2630</v>
      </c>
      <c r="C945" s="188" t="s">
        <v>2631</v>
      </c>
      <c r="D945" s="210" t="s">
        <v>5</v>
      </c>
      <c r="E945" s="208">
        <v>-9341.61</v>
      </c>
      <c r="F945" s="208">
        <v>-2624.36</v>
      </c>
      <c r="G945" s="208">
        <v>-3114.12</v>
      </c>
      <c r="H945" s="208">
        <v>-3807.69</v>
      </c>
      <c r="I945" s="208">
        <v>-1330.03</v>
      </c>
      <c r="J945" s="208">
        <v>-2026.51</v>
      </c>
      <c r="K945" s="208">
        <v>-3017.22</v>
      </c>
      <c r="L945" s="208">
        <v>-2503.64</v>
      </c>
      <c r="M945" s="208">
        <v>-5143.9399999999996</v>
      </c>
      <c r="N945" s="208">
        <v>-5143.9399999999996</v>
      </c>
      <c r="O945" s="208">
        <v>-8088.33</v>
      </c>
      <c r="P945" s="208">
        <v>-5472.8</v>
      </c>
      <c r="Q945" s="208">
        <v>-7705.91</v>
      </c>
      <c r="R945" s="208">
        <v>-9281.57</v>
      </c>
      <c r="S945" s="208">
        <v>-2536.38</v>
      </c>
      <c r="T945" s="208">
        <v>-2858.21</v>
      </c>
      <c r="U945" s="208">
        <v>-3605.63</v>
      </c>
      <c r="V945" s="208">
        <v>-1375.55</v>
      </c>
      <c r="W945" s="208">
        <v>-2078.2199999999998</v>
      </c>
      <c r="X945" s="208">
        <v>-3383.49</v>
      </c>
      <c r="Y945" s="208">
        <v>-3246.59</v>
      </c>
      <c r="Z945" s="208">
        <v>-6013.58</v>
      </c>
      <c r="AA945" s="178">
        <f t="shared" si="28"/>
        <v>-6013.58</v>
      </c>
    </row>
    <row r="946" spans="1:27" ht="15.75" thickBot="1" x14ac:dyDescent="0.3">
      <c r="A946" s="228" t="str">
        <f t="shared" si="29"/>
        <v>236194</v>
      </c>
      <c r="B946" s="240" t="s">
        <v>2632</v>
      </c>
      <c r="C946" s="188" t="s">
        <v>2633</v>
      </c>
      <c r="D946" s="210" t="s">
        <v>5</v>
      </c>
      <c r="E946" s="209">
        <v>-2671.17</v>
      </c>
      <c r="F946" s="209">
        <v>-2864.83</v>
      </c>
      <c r="G946" s="209">
        <v>-2933.66</v>
      </c>
      <c r="H946" s="209">
        <v>-3067.87</v>
      </c>
      <c r="I946" s="209">
        <v>-254.56</v>
      </c>
      <c r="J946" s="209">
        <v>-406.95</v>
      </c>
      <c r="K946" s="209">
        <v>-658.08</v>
      </c>
      <c r="L946" s="209">
        <v>-1216.8399999999999</v>
      </c>
      <c r="M946" s="209">
        <v>-2017.9</v>
      </c>
      <c r="N946" s="209">
        <v>-2017.9</v>
      </c>
      <c r="O946" s="209">
        <v>-2876.86</v>
      </c>
      <c r="P946" s="209">
        <v>-1669.25</v>
      </c>
      <c r="Q946" s="209">
        <v>-2326.44</v>
      </c>
      <c r="R946" s="209">
        <v>-2767.65</v>
      </c>
      <c r="S946" s="209">
        <v>-2977.71</v>
      </c>
      <c r="T946" s="209">
        <v>-3011.69</v>
      </c>
      <c r="U946" s="209">
        <v>-3153.41</v>
      </c>
      <c r="V946" s="209">
        <v>-265.97000000000003</v>
      </c>
      <c r="W946" s="209">
        <v>-400.67</v>
      </c>
      <c r="X946" s="209">
        <v>-805.52</v>
      </c>
      <c r="Y946" s="209">
        <v>-1365.02</v>
      </c>
      <c r="Z946" s="209">
        <v>-2243.2800000000002</v>
      </c>
      <c r="AA946" s="178">
        <f t="shared" si="28"/>
        <v>-2243.2800000000002</v>
      </c>
    </row>
    <row r="947" spans="1:27" ht="15.75" thickBot="1" x14ac:dyDescent="0.3">
      <c r="A947" s="228" t="str">
        <f t="shared" si="29"/>
        <v>236195</v>
      </c>
      <c r="B947" s="240" t="s">
        <v>2634</v>
      </c>
      <c r="C947" s="188" t="s">
        <v>2635</v>
      </c>
      <c r="D947" s="210" t="s">
        <v>5</v>
      </c>
      <c r="E947" s="208">
        <v>-20251.560000000001</v>
      </c>
      <c r="F947" s="208">
        <v>-35479.980000000003</v>
      </c>
      <c r="G947" s="208">
        <v>-43233.2</v>
      </c>
      <c r="H947" s="208">
        <v>-4526.47</v>
      </c>
      <c r="I947" s="208">
        <v>-10864.36</v>
      </c>
      <c r="J947" s="208">
        <v>-17122.3</v>
      </c>
      <c r="K947" s="208">
        <v>-7484.75</v>
      </c>
      <c r="L947" s="208">
        <v>-17797.759999999998</v>
      </c>
      <c r="M947" s="208">
        <v>-38590.120000000003</v>
      </c>
      <c r="N947" s="208">
        <v>-38590.120000000003</v>
      </c>
      <c r="O947" s="208">
        <v>-30162.83</v>
      </c>
      <c r="P947" s="208">
        <v>-58159.76</v>
      </c>
      <c r="Q947" s="208">
        <v>-87494.96</v>
      </c>
      <c r="R947" s="208">
        <v>-20712.2</v>
      </c>
      <c r="S947" s="208">
        <v>-35693.69</v>
      </c>
      <c r="T947" s="208">
        <v>-43199.33</v>
      </c>
      <c r="U947" s="208">
        <v>-2835.99</v>
      </c>
      <c r="V947" s="208">
        <v>-10122.950000000001</v>
      </c>
      <c r="W947" s="208">
        <v>-15718.22</v>
      </c>
      <c r="X947" s="208">
        <v>-7804.58</v>
      </c>
      <c r="Y947" s="208">
        <v>-22648.31</v>
      </c>
      <c r="Z947" s="208">
        <v>-44526.81</v>
      </c>
      <c r="AA947" s="178">
        <f t="shared" si="28"/>
        <v>-44526.81</v>
      </c>
    </row>
    <row r="948" spans="1:27" ht="15.75" thickBot="1" x14ac:dyDescent="0.3">
      <c r="A948" s="228" t="str">
        <f t="shared" si="29"/>
        <v>236196</v>
      </c>
      <c r="B948" s="240" t="s">
        <v>2636</v>
      </c>
      <c r="C948" s="188" t="s">
        <v>2637</v>
      </c>
      <c r="D948" s="210" t="s">
        <v>5</v>
      </c>
      <c r="E948" s="209">
        <v>-106.28</v>
      </c>
      <c r="F948" s="209">
        <v>-113.67</v>
      </c>
      <c r="G948" s="209">
        <v>-118.55</v>
      </c>
      <c r="H948" s="209">
        <v>-125.93</v>
      </c>
      <c r="I948" s="209">
        <v>-130.5</v>
      </c>
      <c r="J948" s="209">
        <v>-135.9</v>
      </c>
      <c r="K948" s="209">
        <v>-144.11000000000001</v>
      </c>
      <c r="L948" s="209">
        <v>-157.57</v>
      </c>
      <c r="M948" s="209">
        <v>-177.36</v>
      </c>
      <c r="N948" s="209">
        <v>-177.36</v>
      </c>
      <c r="O948" s="209">
        <v>-198.89</v>
      </c>
      <c r="P948" s="209">
        <v>-40.76</v>
      </c>
      <c r="Q948" s="209">
        <v>-56.59</v>
      </c>
      <c r="R948" s="209">
        <v>-70.27</v>
      </c>
      <c r="S948" s="209">
        <v>-77.16</v>
      </c>
      <c r="T948" s="209">
        <v>-79.06</v>
      </c>
      <c r="U948" s="209">
        <v>-83.84</v>
      </c>
      <c r="V948" s="209">
        <v>-88.25</v>
      </c>
      <c r="W948" s="209">
        <v>-93.02</v>
      </c>
      <c r="X948" s="209">
        <v>-103.2</v>
      </c>
      <c r="Y948" s="209">
        <v>-117.55</v>
      </c>
      <c r="Z948" s="209">
        <v>-139.16999999999999</v>
      </c>
      <c r="AA948" s="178">
        <f t="shared" si="28"/>
        <v>-139.16999999999999</v>
      </c>
    </row>
    <row r="949" spans="1:27" ht="15.75" thickBot="1" x14ac:dyDescent="0.3">
      <c r="A949" s="228" t="str">
        <f t="shared" si="29"/>
        <v>236197</v>
      </c>
      <c r="B949" s="240" t="s">
        <v>2638</v>
      </c>
      <c r="C949" s="188" t="s">
        <v>2639</v>
      </c>
      <c r="D949" s="210" t="s">
        <v>5</v>
      </c>
      <c r="E949" s="208">
        <v>-2252.9699999999998</v>
      </c>
      <c r="F949" s="208">
        <v>-2612.98</v>
      </c>
      <c r="G949" s="208">
        <v>-2782.26</v>
      </c>
      <c r="H949" s="208">
        <v>-72.77</v>
      </c>
      <c r="I949" s="208">
        <v>-197.56</v>
      </c>
      <c r="J949" s="208">
        <v>-314.92</v>
      </c>
      <c r="K949" s="208">
        <v>-470.04</v>
      </c>
      <c r="L949" s="208">
        <v>-723.29</v>
      </c>
      <c r="M949" s="208">
        <v>-1166.8900000000001</v>
      </c>
      <c r="N949" s="208">
        <v>-1166.8900000000001</v>
      </c>
      <c r="O949" s="208">
        <v>-1854.04</v>
      </c>
      <c r="P949" s="208">
        <v>-1276.6500000000001</v>
      </c>
      <c r="Q949" s="208">
        <v>-1906.27</v>
      </c>
      <c r="R949" s="208">
        <v>-2407.1799999999998</v>
      </c>
      <c r="S949" s="208">
        <v>-2738.76</v>
      </c>
      <c r="T949" s="208">
        <v>-2910.07</v>
      </c>
      <c r="U949" s="208">
        <v>-2956.56</v>
      </c>
      <c r="V949" s="208">
        <v>-177.15</v>
      </c>
      <c r="W949" s="208">
        <v>-296.27999999999997</v>
      </c>
      <c r="X949" s="208">
        <v>-471.73</v>
      </c>
      <c r="Y949" s="208">
        <v>-837.07</v>
      </c>
      <c r="Z949" s="208">
        <v>-1417.68</v>
      </c>
      <c r="AA949" s="178">
        <f t="shared" si="28"/>
        <v>-1417.68</v>
      </c>
    </row>
    <row r="950" spans="1:27" ht="15.75" thickBot="1" x14ac:dyDescent="0.3">
      <c r="A950" s="228" t="str">
        <f t="shared" si="29"/>
        <v>236198</v>
      </c>
      <c r="B950" s="240" t="s">
        <v>2640</v>
      </c>
      <c r="C950" s="188" t="s">
        <v>2641</v>
      </c>
      <c r="D950" s="210" t="s">
        <v>5</v>
      </c>
      <c r="E950" s="209">
        <v>-1155.99</v>
      </c>
      <c r="F950" s="209">
        <v>-776.7</v>
      </c>
      <c r="G950" s="209">
        <v>-233.03</v>
      </c>
      <c r="H950" s="209">
        <v>-358.53</v>
      </c>
      <c r="I950" s="209">
        <v>-310.04000000000002</v>
      </c>
      <c r="J950" s="209">
        <v>-437.97</v>
      </c>
      <c r="K950" s="209">
        <v>-431.79</v>
      </c>
      <c r="L950" s="209">
        <v>-683.93</v>
      </c>
      <c r="M950" s="209">
        <v>-1601.67</v>
      </c>
      <c r="N950" s="209">
        <v>-1601.67</v>
      </c>
      <c r="O950" s="209">
        <v>-1633.73</v>
      </c>
      <c r="P950" s="209">
        <v>-1532.82</v>
      </c>
      <c r="Q950" s="209">
        <v>-1845.05</v>
      </c>
      <c r="R950" s="209">
        <v>-976.85</v>
      </c>
      <c r="S950" s="209">
        <v>-685.79</v>
      </c>
      <c r="T950" s="209">
        <v>-158.88</v>
      </c>
      <c r="U950" s="209">
        <v>-350.19</v>
      </c>
      <c r="V950" s="209">
        <v>-339.46</v>
      </c>
      <c r="W950" s="209">
        <v>-363.88</v>
      </c>
      <c r="X950" s="209">
        <v>-561.76</v>
      </c>
      <c r="Y950" s="209">
        <v>-943.48</v>
      </c>
      <c r="Z950" s="209">
        <v>-1598.63</v>
      </c>
      <c r="AA950" s="178">
        <f t="shared" si="28"/>
        <v>-1598.63</v>
      </c>
    </row>
    <row r="951" spans="1:27" ht="15.75" thickBot="1" x14ac:dyDescent="0.3">
      <c r="A951" s="228" t="str">
        <f t="shared" si="29"/>
        <v>236199</v>
      </c>
      <c r="B951" s="240" t="s">
        <v>2642</v>
      </c>
      <c r="C951" s="188" t="s">
        <v>2643</v>
      </c>
      <c r="D951" s="210" t="s">
        <v>5</v>
      </c>
      <c r="E951" s="208">
        <v>-7647.43</v>
      </c>
      <c r="F951" s="208">
        <v>-8885.82</v>
      </c>
      <c r="G951" s="208">
        <v>-9667.34</v>
      </c>
      <c r="H951" s="208">
        <v>-10619.53</v>
      </c>
      <c r="I951" s="208">
        <v>-11583.14</v>
      </c>
      <c r="J951" s="208">
        <v>-12623.03</v>
      </c>
      <c r="K951" s="208">
        <v>-13729.3</v>
      </c>
      <c r="L951" s="208">
        <v>-15127.66</v>
      </c>
      <c r="M951" s="208">
        <v>-17215.509999999998</v>
      </c>
      <c r="N951" s="208">
        <v>-17215.509999999998</v>
      </c>
      <c r="O951" s="208">
        <v>-19503.599999999999</v>
      </c>
      <c r="P951" s="208">
        <v>-4270.7700000000004</v>
      </c>
      <c r="Q951" s="208">
        <v>-6151.36</v>
      </c>
      <c r="R951" s="208">
        <v>-7751.1</v>
      </c>
      <c r="S951" s="208">
        <v>-8953.58</v>
      </c>
      <c r="T951" s="208">
        <v>-9661.86</v>
      </c>
      <c r="U951" s="208">
        <v>-10579.29</v>
      </c>
      <c r="V951" s="208">
        <v>-11460</v>
      </c>
      <c r="W951" s="208">
        <v>-12317.01</v>
      </c>
      <c r="X951" s="208">
        <v>-13527.52</v>
      </c>
      <c r="Y951" s="208">
        <v>-15138.38</v>
      </c>
      <c r="Z951" s="208">
        <v>-17243.73</v>
      </c>
      <c r="AA951" s="178">
        <f t="shared" si="28"/>
        <v>-17243.73</v>
      </c>
    </row>
    <row r="952" spans="1:27" ht="15.75" thickBot="1" x14ac:dyDescent="0.3">
      <c r="A952" s="228" t="str">
        <f t="shared" si="29"/>
        <v>236200</v>
      </c>
      <c r="B952" s="240" t="s">
        <v>2644</v>
      </c>
      <c r="C952" s="188" t="s">
        <v>2645</v>
      </c>
      <c r="D952" s="210" t="s">
        <v>5</v>
      </c>
      <c r="E952" s="209">
        <v>-10878.95</v>
      </c>
      <c r="F952" s="209">
        <v>-12307.89</v>
      </c>
      <c r="G952" s="209">
        <v>-13191.68</v>
      </c>
      <c r="H952" s="209">
        <v>-14335.79</v>
      </c>
      <c r="I952" s="209">
        <v>-15369.65</v>
      </c>
      <c r="J952" s="209">
        <v>-16565.02</v>
      </c>
      <c r="K952" s="209">
        <v>-18222.66</v>
      </c>
      <c r="L952" s="209">
        <v>-20198.79</v>
      </c>
      <c r="M952" s="209">
        <v>-23560.36</v>
      </c>
      <c r="N952" s="209">
        <v>-23560.36</v>
      </c>
      <c r="O952" s="209">
        <v>-27401.119999999999</v>
      </c>
      <c r="P952" s="209">
        <v>-8003.64</v>
      </c>
      <c r="Q952" s="209">
        <v>-11390.03</v>
      </c>
      <c r="R952" s="209">
        <v>-13849.69</v>
      </c>
      <c r="S952" s="209">
        <v>-15469.47</v>
      </c>
      <c r="T952" s="209">
        <v>-16546.259999999998</v>
      </c>
      <c r="U952" s="209">
        <v>-17971.560000000001</v>
      </c>
      <c r="V952" s="209">
        <v>-19359.95</v>
      </c>
      <c r="W952" s="209">
        <v>-20763.810000000001</v>
      </c>
      <c r="X952" s="209">
        <v>-22686.35</v>
      </c>
      <c r="Y952" s="209">
        <v>-25276.29</v>
      </c>
      <c r="Z952" s="209">
        <v>-29355.87</v>
      </c>
      <c r="AA952" s="178">
        <f t="shared" si="28"/>
        <v>-29355.87</v>
      </c>
    </row>
    <row r="953" spans="1:27" ht="15.75" thickBot="1" x14ac:dyDescent="0.3">
      <c r="A953" s="228" t="str">
        <f t="shared" si="29"/>
        <v>236213</v>
      </c>
      <c r="B953" s="240" t="s">
        <v>2646</v>
      </c>
      <c r="C953" s="188" t="s">
        <v>2647</v>
      </c>
      <c r="D953" s="210" t="s">
        <v>5</v>
      </c>
      <c r="E953" s="208">
        <v>-2073.83</v>
      </c>
      <c r="F953" s="208">
        <v>-2271.31</v>
      </c>
      <c r="G953" s="208">
        <v>-2348.5500000000002</v>
      </c>
      <c r="H953" s="208">
        <v>-2476.2600000000002</v>
      </c>
      <c r="I953" s="208">
        <v>-2585.79</v>
      </c>
      <c r="J953" s="208">
        <v>-2726.54</v>
      </c>
      <c r="K953" s="208">
        <v>-2912.2</v>
      </c>
      <c r="L953" s="208">
        <v>-3343.8</v>
      </c>
      <c r="M953" s="208">
        <v>-3983.76</v>
      </c>
      <c r="N953" s="208">
        <v>-3983.76</v>
      </c>
      <c r="O953" s="208">
        <v>-4662.58</v>
      </c>
      <c r="P953" s="208">
        <v>-1354.77</v>
      </c>
      <c r="Q953" s="208">
        <v>-1870.05</v>
      </c>
      <c r="R953" s="208">
        <v>-2234.9299999999998</v>
      </c>
      <c r="S953" s="208">
        <v>-2471.1</v>
      </c>
      <c r="T953" s="208">
        <v>-2506.71</v>
      </c>
      <c r="U953" s="208">
        <v>-2660.39</v>
      </c>
      <c r="V953" s="208">
        <v>-2790.33</v>
      </c>
      <c r="W953" s="208">
        <v>-2954.49</v>
      </c>
      <c r="X953" s="208">
        <v>-3356.69</v>
      </c>
      <c r="Y953" s="208">
        <v>-3966.43</v>
      </c>
      <c r="Z953" s="208">
        <v>-4850.33</v>
      </c>
      <c r="AA953" s="178">
        <f t="shared" si="28"/>
        <v>-4850.33</v>
      </c>
    </row>
    <row r="954" spans="1:27" ht="15.75" thickBot="1" x14ac:dyDescent="0.3">
      <c r="A954" s="228" t="str">
        <f t="shared" si="29"/>
        <v>236214</v>
      </c>
      <c r="B954" s="240" t="s">
        <v>2648</v>
      </c>
      <c r="C954" s="188" t="s">
        <v>2649</v>
      </c>
      <c r="D954" s="210" t="s">
        <v>5</v>
      </c>
      <c r="E954" s="209">
        <v>-108826.72</v>
      </c>
      <c r="F954" s="209">
        <v>-37831.21</v>
      </c>
      <c r="G954" s="209">
        <v>-44397.69</v>
      </c>
      <c r="H954" s="209">
        <v>-50259.76</v>
      </c>
      <c r="I954" s="209">
        <v>-12583.83</v>
      </c>
      <c r="J954" s="209">
        <v>-18944.63</v>
      </c>
      <c r="K954" s="209">
        <v>-27003.47</v>
      </c>
      <c r="L954" s="209">
        <v>-20006.95</v>
      </c>
      <c r="M954" s="209">
        <v>-41130.29</v>
      </c>
      <c r="N954" s="209">
        <v>-41130.29</v>
      </c>
      <c r="O954" s="209">
        <v>-72935.7</v>
      </c>
      <c r="P954" s="209">
        <v>-58833.86</v>
      </c>
      <c r="Q954" s="209">
        <v>-90684.1</v>
      </c>
      <c r="R954" s="209">
        <v>-110655.14</v>
      </c>
      <c r="S954" s="209">
        <v>-34881.5</v>
      </c>
      <c r="T954" s="209">
        <v>-42641.56</v>
      </c>
      <c r="U954" s="209">
        <v>-46376.24</v>
      </c>
      <c r="V954" s="209">
        <v>-10297.049999999999</v>
      </c>
      <c r="W954" s="209">
        <v>-16661.63</v>
      </c>
      <c r="X954" s="209">
        <v>-25059.98</v>
      </c>
      <c r="Y954" s="209">
        <v>-24141.74</v>
      </c>
      <c r="Z954" s="209">
        <v>-50481.58</v>
      </c>
      <c r="AA954" s="178">
        <f t="shared" si="28"/>
        <v>-50481.58</v>
      </c>
    </row>
    <row r="955" spans="1:27" ht="15.75" thickBot="1" x14ac:dyDescent="0.3">
      <c r="A955" s="228" t="str">
        <f t="shared" si="29"/>
        <v>236215</v>
      </c>
      <c r="B955" s="240" t="s">
        <v>2650</v>
      </c>
      <c r="C955" s="188" t="s">
        <v>2651</v>
      </c>
      <c r="D955" s="210" t="s">
        <v>5</v>
      </c>
      <c r="E955" s="208">
        <v>-7291.52</v>
      </c>
      <c r="F955" s="208">
        <v>-8011.94</v>
      </c>
      <c r="G955" s="208">
        <v>-8384.02</v>
      </c>
      <c r="H955" s="208">
        <v>-8911.23</v>
      </c>
      <c r="I955" s="208">
        <v>-9405.35</v>
      </c>
      <c r="J955" s="208">
        <v>-10063.68</v>
      </c>
      <c r="K955" s="208">
        <v>-10835.23</v>
      </c>
      <c r="L955" s="208">
        <v>-12369.26</v>
      </c>
      <c r="M955" s="208">
        <v>-14597.67</v>
      </c>
      <c r="N955" s="208">
        <v>-14597.67</v>
      </c>
      <c r="O955" s="208">
        <v>-16904.75</v>
      </c>
      <c r="P955" s="208">
        <v>-4392.96</v>
      </c>
      <c r="Q955" s="208">
        <v>-5985.7</v>
      </c>
      <c r="R955" s="208">
        <v>-7254.4</v>
      </c>
      <c r="S955" s="208">
        <v>-8052.98</v>
      </c>
      <c r="T955" s="208">
        <v>-8293.69</v>
      </c>
      <c r="U955" s="208">
        <v>-8856.68</v>
      </c>
      <c r="V955" s="208">
        <v>-9355.9500000000007</v>
      </c>
      <c r="W955" s="208">
        <v>-9908.9699999999993</v>
      </c>
      <c r="X955" s="208">
        <v>-10970.11</v>
      </c>
      <c r="Y955" s="208">
        <v>-12616.15</v>
      </c>
      <c r="Z955" s="208">
        <v>-15137.47</v>
      </c>
      <c r="AA955" s="178">
        <f t="shared" si="28"/>
        <v>-15137.47</v>
      </c>
    </row>
    <row r="956" spans="1:27" ht="15.75" thickBot="1" x14ac:dyDescent="0.3">
      <c r="A956" s="228" t="str">
        <f t="shared" si="29"/>
        <v>236217</v>
      </c>
      <c r="B956" s="240" t="s">
        <v>2652</v>
      </c>
      <c r="C956" s="188" t="s">
        <v>2653</v>
      </c>
      <c r="D956" s="210" t="s">
        <v>5</v>
      </c>
      <c r="E956" s="209">
        <v>-15687.46</v>
      </c>
      <c r="F956" s="209">
        <v>-19227.75</v>
      </c>
      <c r="G956" s="209">
        <v>-21626.43</v>
      </c>
      <c r="H956" s="209">
        <v>-23128.52</v>
      </c>
      <c r="I956" s="209">
        <v>-25505.01</v>
      </c>
      <c r="J956" s="209">
        <v>-27667.57</v>
      </c>
      <c r="K956" s="209">
        <v>-29924.93</v>
      </c>
      <c r="L956" s="209">
        <v>-32442.52</v>
      </c>
      <c r="M956" s="209">
        <v>-35798.550000000003</v>
      </c>
      <c r="N956" s="209">
        <v>-35798.550000000003</v>
      </c>
      <c r="O956" s="209">
        <v>-39958.53</v>
      </c>
      <c r="P956" s="209">
        <v>-8054.35</v>
      </c>
      <c r="Q956" s="209">
        <v>-12028.92</v>
      </c>
      <c r="R956" s="209">
        <v>-15504.69</v>
      </c>
      <c r="S956" s="209">
        <v>-18749.91</v>
      </c>
      <c r="T956" s="209">
        <v>-21199.119999999999</v>
      </c>
      <c r="U956" s="209">
        <v>-22411.85</v>
      </c>
      <c r="V956" s="209">
        <v>-24755.47</v>
      </c>
      <c r="W956" s="209">
        <v>-26666.12</v>
      </c>
      <c r="X956" s="209">
        <v>-28648.87</v>
      </c>
      <c r="Y956" s="209">
        <v>-31724.54</v>
      </c>
      <c r="Z956" s="209">
        <v>-34894.83</v>
      </c>
      <c r="AA956" s="178">
        <f t="shared" si="28"/>
        <v>-34894.83</v>
      </c>
    </row>
    <row r="957" spans="1:27" ht="15.75" thickBot="1" x14ac:dyDescent="0.3">
      <c r="A957" s="228" t="str">
        <f t="shared" si="29"/>
        <v>236218</v>
      </c>
      <c r="B957" s="240" t="s">
        <v>2654</v>
      </c>
      <c r="C957" s="188" t="s">
        <v>2655</v>
      </c>
      <c r="D957" s="210" t="s">
        <v>5</v>
      </c>
      <c r="E957" s="208">
        <v>-7084.14</v>
      </c>
      <c r="F957" s="208">
        <v>-2660.26</v>
      </c>
      <c r="G957" s="208">
        <v>-3006.19</v>
      </c>
      <c r="H957" s="208">
        <v>-3482.5</v>
      </c>
      <c r="I957" s="208">
        <v>-900.47</v>
      </c>
      <c r="J957" s="208">
        <v>-1267.0899999999999</v>
      </c>
      <c r="K957" s="208">
        <v>-1877.51</v>
      </c>
      <c r="L957" s="208">
        <v>-1555.35</v>
      </c>
      <c r="M957" s="208">
        <v>-2957.22</v>
      </c>
      <c r="N957" s="208">
        <v>-2957.22</v>
      </c>
      <c r="O957" s="208">
        <v>-5095.6899999999996</v>
      </c>
      <c r="P957" s="208">
        <v>-3914.18</v>
      </c>
      <c r="Q957" s="208">
        <v>-5874.61</v>
      </c>
      <c r="R957" s="208">
        <v>-7345.68</v>
      </c>
      <c r="S957" s="208">
        <v>-2635.41</v>
      </c>
      <c r="T957" s="208">
        <v>-3247.68</v>
      </c>
      <c r="U957" s="208">
        <v>-3455.52</v>
      </c>
      <c r="V957" s="208">
        <v>-605.5</v>
      </c>
      <c r="W957" s="208">
        <v>-1034.27</v>
      </c>
      <c r="X957" s="208">
        <v>-1665.56</v>
      </c>
      <c r="Y957" s="208">
        <v>-1803.34</v>
      </c>
      <c r="Z957" s="208">
        <v>-3677.69</v>
      </c>
      <c r="AA957" s="178">
        <f t="shared" si="28"/>
        <v>-3677.69</v>
      </c>
    </row>
    <row r="958" spans="1:27" ht="15.75" thickBot="1" x14ac:dyDescent="0.3">
      <c r="A958" s="228" t="str">
        <f t="shared" si="29"/>
        <v>236225</v>
      </c>
      <c r="B958" s="240" t="s">
        <v>2656</v>
      </c>
      <c r="C958" s="188" t="s">
        <v>2657</v>
      </c>
      <c r="D958" s="210" t="s">
        <v>5</v>
      </c>
      <c r="E958" s="209">
        <v>-15910.26</v>
      </c>
      <c r="F958" s="209">
        <v>-18812.97</v>
      </c>
      <c r="G958" s="209">
        <v>-20118.09</v>
      </c>
      <c r="H958" s="209">
        <v>-1770.28</v>
      </c>
      <c r="I958" s="209">
        <v>-3399.2</v>
      </c>
      <c r="J958" s="209">
        <v>-5064.05</v>
      </c>
      <c r="K958" s="209">
        <v>-7100.94</v>
      </c>
      <c r="L958" s="209">
        <v>-9750.85</v>
      </c>
      <c r="M958" s="209">
        <v>-13791.4</v>
      </c>
      <c r="N958" s="209">
        <v>-13791.4</v>
      </c>
      <c r="O958" s="209">
        <v>-18337.75</v>
      </c>
      <c r="P958" s="209">
        <v>-8569.65</v>
      </c>
      <c r="Q958" s="209">
        <v>-12619.01</v>
      </c>
      <c r="R958" s="209">
        <v>-16101.37</v>
      </c>
      <c r="S958" s="209">
        <v>-18686.28</v>
      </c>
      <c r="T958" s="209">
        <v>-19789.28</v>
      </c>
      <c r="U958" s="209">
        <v>-21538.65</v>
      </c>
      <c r="V958" s="209">
        <v>-3240.69</v>
      </c>
      <c r="W958" s="209">
        <v>-4757.2700000000004</v>
      </c>
      <c r="X958" s="209">
        <v>-6954.42</v>
      </c>
      <c r="Y958" s="209">
        <v>-9924.42</v>
      </c>
      <c r="Z958" s="209">
        <v>-13975.31</v>
      </c>
      <c r="AA958" s="178">
        <f t="shared" si="28"/>
        <v>-13975.31</v>
      </c>
    </row>
    <row r="959" spans="1:27" ht="15.75" thickBot="1" x14ac:dyDescent="0.3">
      <c r="A959" s="228" t="str">
        <f t="shared" si="29"/>
        <v>236226</v>
      </c>
      <c r="B959" s="240" t="s">
        <v>2658</v>
      </c>
      <c r="C959" s="188" t="s">
        <v>2659</v>
      </c>
      <c r="D959" s="210" t="s">
        <v>5</v>
      </c>
      <c r="E959" s="208">
        <v>-11757.47</v>
      </c>
      <c r="F959" s="208">
        <v>-13930.84</v>
      </c>
      <c r="G959" s="208">
        <v>-14975.89</v>
      </c>
      <c r="H959" s="208">
        <v>-16386.89</v>
      </c>
      <c r="I959" s="208">
        <v>-17721.16</v>
      </c>
      <c r="J959" s="208">
        <v>-19082.46</v>
      </c>
      <c r="K959" s="208">
        <v>-20633.669999999998</v>
      </c>
      <c r="L959" s="208">
        <v>-22728.3</v>
      </c>
      <c r="M959" s="208">
        <v>-25499.41</v>
      </c>
      <c r="N959" s="208">
        <v>-25499.41</v>
      </c>
      <c r="O959" s="208">
        <v>-28727.69</v>
      </c>
      <c r="P959" s="208">
        <v>-6044.38</v>
      </c>
      <c r="Q959" s="208">
        <v>-9203.89</v>
      </c>
      <c r="R959" s="208">
        <v>-11654.78</v>
      </c>
      <c r="S959" s="208">
        <v>-13854.01</v>
      </c>
      <c r="T959" s="208">
        <v>-14889.82</v>
      </c>
      <c r="U959" s="208">
        <v>-16341.57</v>
      </c>
      <c r="V959" s="208">
        <v>-17511.13</v>
      </c>
      <c r="W959" s="208">
        <v>-18739.45</v>
      </c>
      <c r="X959" s="208">
        <v>-20522.04</v>
      </c>
      <c r="Y959" s="208">
        <v>-22860.87</v>
      </c>
      <c r="Z959" s="208">
        <v>-25913.4</v>
      </c>
      <c r="AA959" s="178">
        <f t="shared" si="28"/>
        <v>-25913.4</v>
      </c>
    </row>
    <row r="960" spans="1:27" ht="15.75" thickBot="1" x14ac:dyDescent="0.3">
      <c r="A960" s="228" t="str">
        <f t="shared" si="29"/>
        <v>236229</v>
      </c>
      <c r="B960" s="240" t="s">
        <v>2660</v>
      </c>
      <c r="C960" s="188" t="s">
        <v>2661</v>
      </c>
      <c r="D960" s="210" t="s">
        <v>5</v>
      </c>
      <c r="E960" s="209">
        <v>-3229.16</v>
      </c>
      <c r="F960" s="209">
        <v>-3948.78</v>
      </c>
      <c r="G960" s="209">
        <v>-4260.3900000000003</v>
      </c>
      <c r="H960" s="209">
        <v>-4717.62</v>
      </c>
      <c r="I960" s="209">
        <v>-5126.43</v>
      </c>
      <c r="J960" s="209">
        <v>-5508.73</v>
      </c>
      <c r="K960" s="209">
        <v>-5965.6</v>
      </c>
      <c r="L960" s="209">
        <v>-6500.78</v>
      </c>
      <c r="M960" s="209">
        <v>-7306.18</v>
      </c>
      <c r="N960" s="209">
        <v>-7306.18</v>
      </c>
      <c r="O960" s="209">
        <v>-8278.26</v>
      </c>
      <c r="P960" s="209">
        <v>-1820.17</v>
      </c>
      <c r="Q960" s="209">
        <v>-2681.54</v>
      </c>
      <c r="R960" s="209">
        <v>-3500.86</v>
      </c>
      <c r="S960" s="209">
        <v>-4150.2</v>
      </c>
      <c r="T960" s="209">
        <v>-4398.5200000000004</v>
      </c>
      <c r="U960" s="209">
        <v>-4920.3900000000003</v>
      </c>
      <c r="V960" s="209">
        <v>-5361.37</v>
      </c>
      <c r="W960" s="209">
        <v>-5855.32</v>
      </c>
      <c r="X960" s="209">
        <v>-6423.7</v>
      </c>
      <c r="Y960" s="209">
        <v>-7065.23</v>
      </c>
      <c r="Z960" s="209">
        <v>-7987.26</v>
      </c>
      <c r="AA960" s="178">
        <f t="shared" si="28"/>
        <v>-7987.26</v>
      </c>
    </row>
    <row r="961" spans="1:27" ht="15.75" thickBot="1" x14ac:dyDescent="0.3">
      <c r="A961" s="228" t="str">
        <f t="shared" si="29"/>
        <v>236230</v>
      </c>
      <c r="B961" s="240" t="s">
        <v>2662</v>
      </c>
      <c r="C961" s="188" t="s">
        <v>2663</v>
      </c>
      <c r="D961" s="210" t="s">
        <v>5</v>
      </c>
      <c r="E961" s="208">
        <v>-4633.88</v>
      </c>
      <c r="F961" s="208">
        <v>-5336.88</v>
      </c>
      <c r="G961" s="208">
        <v>-5575.25</v>
      </c>
      <c r="H961" s="208">
        <v>-6150.01</v>
      </c>
      <c r="I961" s="208">
        <v>-6556.65</v>
      </c>
      <c r="J961" s="208">
        <v>-6986.49</v>
      </c>
      <c r="K961" s="208">
        <v>-7424.19</v>
      </c>
      <c r="L961" s="208">
        <v>-8095.41</v>
      </c>
      <c r="M961" s="208">
        <v>-9269.2800000000007</v>
      </c>
      <c r="N961" s="208">
        <v>-9269.2800000000007</v>
      </c>
      <c r="O961" s="208">
        <v>-10510.6</v>
      </c>
      <c r="P961" s="208">
        <v>-2417.23</v>
      </c>
      <c r="Q961" s="208">
        <v>-3530.86</v>
      </c>
      <c r="R961" s="208">
        <v>-4387.6899999999996</v>
      </c>
      <c r="S961" s="208">
        <v>-4933.4399999999996</v>
      </c>
      <c r="T961" s="208">
        <v>-5153.93</v>
      </c>
      <c r="U961" s="208">
        <v>-5558.65</v>
      </c>
      <c r="V961" s="208">
        <v>-5876.54</v>
      </c>
      <c r="W961" s="208">
        <v>-6204.43</v>
      </c>
      <c r="X961" s="208">
        <v>-6742.32</v>
      </c>
      <c r="Y961" s="208">
        <v>-7550.75</v>
      </c>
      <c r="Z961" s="208">
        <v>-8820.48</v>
      </c>
      <c r="AA961" s="178">
        <f t="shared" si="28"/>
        <v>-8820.48</v>
      </c>
    </row>
    <row r="962" spans="1:27" ht="15.75" thickBot="1" x14ac:dyDescent="0.3">
      <c r="A962" s="228" t="str">
        <f t="shared" si="29"/>
        <v>236232</v>
      </c>
      <c r="B962" s="240" t="s">
        <v>2664</v>
      </c>
      <c r="C962" s="188" t="s">
        <v>2665</v>
      </c>
      <c r="D962" s="210" t="s">
        <v>5</v>
      </c>
      <c r="E962" s="209">
        <v>0</v>
      </c>
      <c r="F962" s="209">
        <v>0</v>
      </c>
      <c r="G962" s="209">
        <v>0</v>
      </c>
      <c r="H962" s="209">
        <v>0</v>
      </c>
      <c r="I962" s="209">
        <v>0</v>
      </c>
      <c r="J962" s="209">
        <v>0</v>
      </c>
      <c r="K962" s="209">
        <v>0</v>
      </c>
      <c r="L962" s="209">
        <v>0</v>
      </c>
      <c r="M962" s="209">
        <v>0</v>
      </c>
      <c r="N962" s="209">
        <v>0</v>
      </c>
      <c r="O962" s="209">
        <v>0</v>
      </c>
      <c r="P962" s="209">
        <v>0</v>
      </c>
      <c r="Q962" s="209">
        <v>0</v>
      </c>
      <c r="R962" s="209">
        <v>0</v>
      </c>
      <c r="S962" s="209">
        <v>0</v>
      </c>
      <c r="T962" s="209">
        <v>0</v>
      </c>
      <c r="U962" s="209">
        <v>0</v>
      </c>
      <c r="V962" s="209">
        <v>0</v>
      </c>
      <c r="W962" s="209">
        <v>0</v>
      </c>
      <c r="X962" s="209">
        <v>0</v>
      </c>
      <c r="Y962" s="209">
        <v>0</v>
      </c>
      <c r="Z962" s="209">
        <v>0</v>
      </c>
      <c r="AA962" s="178">
        <f t="shared" si="28"/>
        <v>0</v>
      </c>
    </row>
    <row r="963" spans="1:27" ht="15.75" thickBot="1" x14ac:dyDescent="0.3">
      <c r="A963" s="228" t="str">
        <f t="shared" si="29"/>
        <v>236995</v>
      </c>
      <c r="B963" s="240" t="s">
        <v>2666</v>
      </c>
      <c r="C963" s="188" t="s">
        <v>2667</v>
      </c>
      <c r="D963" s="210" t="s">
        <v>5</v>
      </c>
      <c r="E963" s="208">
        <v>0</v>
      </c>
      <c r="F963" s="208">
        <v>0</v>
      </c>
      <c r="G963" s="208">
        <v>0</v>
      </c>
      <c r="H963" s="208">
        <v>0</v>
      </c>
      <c r="I963" s="208">
        <v>0</v>
      </c>
      <c r="J963" s="208">
        <v>0</v>
      </c>
      <c r="K963" s="208">
        <v>0</v>
      </c>
      <c r="L963" s="208">
        <v>0</v>
      </c>
      <c r="M963" s="208">
        <v>0</v>
      </c>
      <c r="N963" s="208">
        <v>0</v>
      </c>
      <c r="O963" s="208">
        <v>0</v>
      </c>
      <c r="P963" s="208">
        <v>0</v>
      </c>
      <c r="Q963" s="208">
        <v>0</v>
      </c>
      <c r="R963" s="208">
        <v>0</v>
      </c>
      <c r="S963" s="208">
        <v>0</v>
      </c>
      <c r="T963" s="208">
        <v>0</v>
      </c>
      <c r="U963" s="208">
        <v>0</v>
      </c>
      <c r="V963" s="208">
        <v>0</v>
      </c>
      <c r="W963" s="208">
        <v>0</v>
      </c>
      <c r="X963" s="208">
        <v>0</v>
      </c>
      <c r="Y963" s="208">
        <v>0</v>
      </c>
      <c r="Z963" s="208">
        <v>0</v>
      </c>
      <c r="AA963" s="178">
        <f t="shared" si="28"/>
        <v>0</v>
      </c>
    </row>
    <row r="964" spans="1:27" ht="15.75" thickBot="1" x14ac:dyDescent="0.3">
      <c r="A964" s="228" t="str">
        <f t="shared" si="29"/>
        <v>236998</v>
      </c>
      <c r="B964" s="240" t="s">
        <v>2668</v>
      </c>
      <c r="C964" s="188" t="s">
        <v>2669</v>
      </c>
      <c r="D964" s="210" t="s">
        <v>5</v>
      </c>
      <c r="E964" s="209">
        <v>0</v>
      </c>
      <c r="F964" s="209">
        <v>0</v>
      </c>
      <c r="G964" s="209">
        <v>-773255.09</v>
      </c>
      <c r="H964" s="209">
        <v>-1104690.0900000001</v>
      </c>
      <c r="I964" s="209">
        <v>-1670099.09</v>
      </c>
      <c r="J964" s="209">
        <v>-3004863.09</v>
      </c>
      <c r="K964" s="209">
        <v>-2605771.09</v>
      </c>
      <c r="L964" s="209">
        <v>0</v>
      </c>
      <c r="M964" s="209">
        <v>0</v>
      </c>
      <c r="N964" s="209">
        <v>0</v>
      </c>
      <c r="O964" s="209">
        <v>0</v>
      </c>
      <c r="P964" s="209">
        <v>0</v>
      </c>
      <c r="Q964" s="209">
        <v>-3656472</v>
      </c>
      <c r="R964" s="209">
        <v>3424949.19</v>
      </c>
      <c r="S964" s="209">
        <v>15827259.189999999</v>
      </c>
      <c r="T964" s="209">
        <v>13786083.189999999</v>
      </c>
      <c r="U964" s="209">
        <v>9380662.1899999995</v>
      </c>
      <c r="V964" s="209">
        <v>5091458.1900000004</v>
      </c>
      <c r="W964" s="209">
        <v>2517901.19</v>
      </c>
      <c r="X964" s="209">
        <v>1204163.19</v>
      </c>
      <c r="Y964" s="209">
        <v>5173620.1900000004</v>
      </c>
      <c r="Z964" s="209">
        <v>9029155.1899999995</v>
      </c>
      <c r="AA964" s="178">
        <f t="shared" si="28"/>
        <v>9029155.1899999995</v>
      </c>
    </row>
    <row r="965" spans="1:27" ht="15.75" thickBot="1" x14ac:dyDescent="0.3">
      <c r="A965" s="228" t="str">
        <f t="shared" si="29"/>
        <v>236999</v>
      </c>
      <c r="B965" s="240" t="s">
        <v>2670</v>
      </c>
      <c r="C965" s="188" t="s">
        <v>2671</v>
      </c>
      <c r="D965" s="210" t="s">
        <v>5</v>
      </c>
      <c r="E965" s="208">
        <v>-276500.17</v>
      </c>
      <c r="F965" s="208">
        <v>-163648.85999999999</v>
      </c>
      <c r="G965" s="208">
        <v>-122501.58</v>
      </c>
      <c r="H965" s="208">
        <v>-108590.27</v>
      </c>
      <c r="I965" s="208">
        <v>-96133.59</v>
      </c>
      <c r="J965" s="208">
        <v>-103280.73</v>
      </c>
      <c r="K965" s="208">
        <v>-137136.29</v>
      </c>
      <c r="L965" s="208">
        <v>-205829.29</v>
      </c>
      <c r="M965" s="208">
        <v>-342641.4</v>
      </c>
      <c r="N965" s="208">
        <v>-342641.4</v>
      </c>
      <c r="O965" s="208">
        <v>-391436.6</v>
      </c>
      <c r="P965" s="208">
        <v>-387639.91</v>
      </c>
      <c r="Q965" s="208">
        <v>-416958.23</v>
      </c>
      <c r="R965" s="208">
        <v>-219760.37</v>
      </c>
      <c r="S965" s="208">
        <v>-161335.01999999999</v>
      </c>
      <c r="T965" s="208">
        <v>-118361.43</v>
      </c>
      <c r="U965" s="208">
        <v>-107488.74</v>
      </c>
      <c r="V965" s="208">
        <v>-93940.26</v>
      </c>
      <c r="W965" s="208">
        <v>-98041.63</v>
      </c>
      <c r="X965" s="208">
        <v>-160326.25</v>
      </c>
      <c r="Y965" s="208">
        <v>-269317.56</v>
      </c>
      <c r="Z965" s="208">
        <v>-399121.68</v>
      </c>
      <c r="AA965" s="178">
        <f t="shared" si="28"/>
        <v>-399121.68</v>
      </c>
    </row>
    <row r="966" spans="1:27" ht="15.75" thickBot="1" x14ac:dyDescent="0.3">
      <c r="A966" s="228" t="str">
        <f t="shared" si="29"/>
        <v>500172</v>
      </c>
      <c r="B966" s="239" t="s">
        <v>1210</v>
      </c>
      <c r="C966" s="245">
        <v>500172</v>
      </c>
      <c r="D966" s="31"/>
      <c r="E966" s="209">
        <v>-12300043.23</v>
      </c>
      <c r="F966" s="209">
        <v>-3690501.58</v>
      </c>
      <c r="G966" s="209">
        <v>-6652318.2699999996</v>
      </c>
      <c r="H966" s="209">
        <v>-6677051.6200000001</v>
      </c>
      <c r="I966" s="209">
        <v>-8830034.9700000007</v>
      </c>
      <c r="J966" s="209">
        <v>-9453226.6600000001</v>
      </c>
      <c r="K966" s="209">
        <v>-12584626.68</v>
      </c>
      <c r="L966" s="209">
        <v>-15795193.42</v>
      </c>
      <c r="M966" s="209">
        <v>-7272798.9500000002</v>
      </c>
      <c r="N966" s="209">
        <v>-7272798.9500000002</v>
      </c>
      <c r="O966" s="209">
        <v>-6492344.7999999998</v>
      </c>
      <c r="P966" s="209">
        <v>-8715848.9900000002</v>
      </c>
      <c r="Q966" s="209">
        <v>-9225394.8399999999</v>
      </c>
      <c r="R966" s="209">
        <v>-12337732.369999999</v>
      </c>
      <c r="S966" s="209">
        <v>-4382253.22</v>
      </c>
      <c r="T966" s="209">
        <v>-7674546.3600000003</v>
      </c>
      <c r="U966" s="209">
        <v>-7099758.8099999996</v>
      </c>
      <c r="V966" s="209">
        <v>-9756554.5899999999</v>
      </c>
      <c r="W966" s="209">
        <v>-10404899.970000001</v>
      </c>
      <c r="X966" s="209">
        <v>-13867360.890000001</v>
      </c>
      <c r="Y966" s="209">
        <v>-6678348.4100000001</v>
      </c>
      <c r="Z966" s="209">
        <v>-7441255.8399999999</v>
      </c>
      <c r="AA966" s="178">
        <f t="shared" ref="AA966:AA1029" si="30">Z966</f>
        <v>-7441255.8399999999</v>
      </c>
    </row>
    <row r="967" spans="1:27" ht="15.75" thickBot="1" x14ac:dyDescent="0.3">
      <c r="A967" s="228" t="str">
        <f t="shared" ref="A967:A1030" si="31">RIGHT(C967,6)</f>
        <v>237026</v>
      </c>
      <c r="B967" s="240" t="s">
        <v>1212</v>
      </c>
      <c r="C967" s="188" t="s">
        <v>2672</v>
      </c>
      <c r="D967" s="210" t="s">
        <v>5</v>
      </c>
      <c r="E967" s="208">
        <v>-377083.35</v>
      </c>
      <c r="F967" s="208">
        <v>-0.02</v>
      </c>
      <c r="G967" s="208">
        <v>-75416.69</v>
      </c>
      <c r="H967" s="208">
        <v>-150833.35999999999</v>
      </c>
      <c r="I967" s="208">
        <v>-226250.03</v>
      </c>
      <c r="J967" s="208">
        <v>-301666.7</v>
      </c>
      <c r="K967" s="208">
        <v>-377083.37</v>
      </c>
      <c r="L967" s="208">
        <v>-452500.04</v>
      </c>
      <c r="M967" s="208">
        <v>-75416.710000000006</v>
      </c>
      <c r="N967" s="208">
        <v>-75416.710000000006</v>
      </c>
      <c r="O967" s="208">
        <v>-150833.38</v>
      </c>
      <c r="P967" s="208">
        <v>-226250.05</v>
      </c>
      <c r="Q967" s="208">
        <v>-301666.71999999997</v>
      </c>
      <c r="R967" s="208">
        <v>-377083.39</v>
      </c>
      <c r="S967" s="208">
        <v>-0.06</v>
      </c>
      <c r="T967" s="208">
        <v>-75416.73</v>
      </c>
      <c r="U967" s="208">
        <v>-150833.4</v>
      </c>
      <c r="V967" s="208">
        <v>-226250.07</v>
      </c>
      <c r="W967" s="208">
        <v>-301666.74</v>
      </c>
      <c r="X967" s="208">
        <v>-377083.41</v>
      </c>
      <c r="Y967" s="208">
        <v>-0.08</v>
      </c>
      <c r="Z967" s="208">
        <v>-75416.75</v>
      </c>
      <c r="AA967" s="178">
        <f t="shared" si="30"/>
        <v>-75416.75</v>
      </c>
    </row>
    <row r="968" spans="1:27" ht="15.75" thickBot="1" x14ac:dyDescent="0.3">
      <c r="A968" s="228" t="str">
        <f t="shared" si="31"/>
        <v>237032</v>
      </c>
      <c r="B968" s="240" t="s">
        <v>1214</v>
      </c>
      <c r="C968" s="188" t="s">
        <v>2673</v>
      </c>
      <c r="D968" s="210" t="s">
        <v>5</v>
      </c>
      <c r="E968" s="209">
        <v>-24999.95</v>
      </c>
      <c r="F968" s="209">
        <v>-50833.279999999999</v>
      </c>
      <c r="G968" s="209">
        <v>0.05</v>
      </c>
      <c r="H968" s="209">
        <v>-25833.279999999999</v>
      </c>
      <c r="I968" s="209">
        <v>-51666.61</v>
      </c>
      <c r="J968" s="209">
        <v>-76666.61</v>
      </c>
      <c r="K968" s="209">
        <v>-24166.61</v>
      </c>
      <c r="L968" s="209">
        <v>-50833.33</v>
      </c>
      <c r="M968" s="209">
        <v>-76666.66</v>
      </c>
      <c r="N968" s="209">
        <v>-76666.66</v>
      </c>
      <c r="O968" s="209">
        <v>-27499.99</v>
      </c>
      <c r="P968" s="209">
        <v>-49166.66</v>
      </c>
      <c r="Q968" s="209">
        <v>0.01</v>
      </c>
      <c r="R968" s="209">
        <v>-25000</v>
      </c>
      <c r="S968" s="209">
        <v>-50833.33</v>
      </c>
      <c r="T968" s="209">
        <v>-75833.33</v>
      </c>
      <c r="U968" s="209">
        <v>-25833.33</v>
      </c>
      <c r="V968" s="209">
        <v>-51666.66</v>
      </c>
      <c r="W968" s="209">
        <v>0.01</v>
      </c>
      <c r="X968" s="209">
        <v>-25833.32</v>
      </c>
      <c r="Y968" s="209">
        <v>-50833.32</v>
      </c>
      <c r="Z968" s="209">
        <v>0.02</v>
      </c>
      <c r="AA968" s="178">
        <f t="shared" si="30"/>
        <v>0.02</v>
      </c>
    </row>
    <row r="969" spans="1:27" ht="15.75" thickBot="1" x14ac:dyDescent="0.3">
      <c r="A969" s="228" t="str">
        <f t="shared" si="31"/>
        <v>237072</v>
      </c>
      <c r="B969" s="240" t="s">
        <v>1216</v>
      </c>
      <c r="C969" s="188" t="s">
        <v>2674</v>
      </c>
      <c r="D969" s="210" t="s">
        <v>5</v>
      </c>
      <c r="E969" s="208">
        <v>0.01</v>
      </c>
      <c r="F969" s="208">
        <v>0.01</v>
      </c>
      <c r="G969" s="208">
        <v>0.01</v>
      </c>
      <c r="H969" s="208">
        <v>0.01</v>
      </c>
      <c r="I969" s="208">
        <v>0.01</v>
      </c>
      <c r="J969" s="208">
        <v>0.01</v>
      </c>
      <c r="K969" s="208">
        <v>0.01</v>
      </c>
      <c r="L969" s="208">
        <v>0.01</v>
      </c>
      <c r="M969" s="208">
        <v>0.01</v>
      </c>
      <c r="N969" s="208">
        <v>0.01</v>
      </c>
      <c r="O969" s="208">
        <v>0.01</v>
      </c>
      <c r="P969" s="208">
        <v>0.01</v>
      </c>
      <c r="Q969" s="208">
        <v>0.01</v>
      </c>
      <c r="R969" s="208">
        <v>0.01</v>
      </c>
      <c r="S969" s="208">
        <v>0.01</v>
      </c>
      <c r="T969" s="208">
        <v>0.01</v>
      </c>
      <c r="U969" s="208">
        <v>0.01</v>
      </c>
      <c r="V969" s="208">
        <v>0.01</v>
      </c>
      <c r="W969" s="208">
        <v>0.01</v>
      </c>
      <c r="X969" s="208">
        <v>0.01</v>
      </c>
      <c r="Y969" s="208">
        <v>0.01</v>
      </c>
      <c r="Z969" s="208">
        <v>0.01</v>
      </c>
      <c r="AA969" s="178">
        <f t="shared" si="30"/>
        <v>0.01</v>
      </c>
    </row>
    <row r="970" spans="1:27" ht="15.75" thickBot="1" x14ac:dyDescent="0.3">
      <c r="A970" s="228" t="str">
        <f t="shared" si="31"/>
        <v>237073</v>
      </c>
      <c r="B970" s="240" t="s">
        <v>1218</v>
      </c>
      <c r="C970" s="188" t="s">
        <v>2675</v>
      </c>
      <c r="D970" s="210" t="s">
        <v>5</v>
      </c>
      <c r="E970" s="209">
        <v>-346250</v>
      </c>
      <c r="F970" s="209">
        <v>0</v>
      </c>
      <c r="G970" s="209">
        <v>-69250</v>
      </c>
      <c r="H970" s="209">
        <v>-138500</v>
      </c>
      <c r="I970" s="209">
        <v>-207750</v>
      </c>
      <c r="J970" s="209">
        <v>-277000</v>
      </c>
      <c r="K970" s="209">
        <v>-346250</v>
      </c>
      <c r="L970" s="209">
        <v>-415500</v>
      </c>
      <c r="M970" s="209">
        <v>-69250</v>
      </c>
      <c r="N970" s="209">
        <v>-69250</v>
      </c>
      <c r="O970" s="209">
        <v>-138500</v>
      </c>
      <c r="P970" s="209">
        <v>-207750</v>
      </c>
      <c r="Q970" s="209">
        <v>-277000</v>
      </c>
      <c r="R970" s="209">
        <v>-346250</v>
      </c>
      <c r="S970" s="209">
        <v>0</v>
      </c>
      <c r="T970" s="209">
        <v>-69250</v>
      </c>
      <c r="U970" s="209">
        <v>-138500</v>
      </c>
      <c r="V970" s="209">
        <v>-207750</v>
      </c>
      <c r="W970" s="209">
        <v>0</v>
      </c>
      <c r="X970" s="209">
        <v>0</v>
      </c>
      <c r="Y970" s="209">
        <v>0</v>
      </c>
      <c r="Z970" s="209">
        <v>0</v>
      </c>
      <c r="AA970" s="178">
        <f t="shared" si="30"/>
        <v>0</v>
      </c>
    </row>
    <row r="971" spans="1:27" ht="15.75" thickBot="1" x14ac:dyDescent="0.3">
      <c r="A971" s="228" t="str">
        <f t="shared" si="31"/>
        <v>237074</v>
      </c>
      <c r="B971" s="240" t="s">
        <v>1220</v>
      </c>
      <c r="C971" s="188" t="s">
        <v>2676</v>
      </c>
      <c r="D971" s="210" t="s">
        <v>5</v>
      </c>
      <c r="E971" s="208">
        <v>-271666.65000000002</v>
      </c>
      <c r="F971" s="208">
        <v>0.02</v>
      </c>
      <c r="G971" s="208">
        <v>-54333.31</v>
      </c>
      <c r="H971" s="208">
        <v>-108666.64</v>
      </c>
      <c r="I971" s="208">
        <v>-162999.97</v>
      </c>
      <c r="J971" s="208">
        <v>-217333.3</v>
      </c>
      <c r="K971" s="208">
        <v>-271666.63</v>
      </c>
      <c r="L971" s="208">
        <v>-325999.96000000002</v>
      </c>
      <c r="M971" s="208">
        <v>-54333.29</v>
      </c>
      <c r="N971" s="208">
        <v>-54333.29</v>
      </c>
      <c r="O971" s="208">
        <v>-108666.62</v>
      </c>
      <c r="P971" s="208">
        <v>-162999.95000000001</v>
      </c>
      <c r="Q971" s="208">
        <v>-217333.28</v>
      </c>
      <c r="R971" s="208">
        <v>-271666.61</v>
      </c>
      <c r="S971" s="208">
        <v>0.06</v>
      </c>
      <c r="T971" s="208">
        <v>-54333.27</v>
      </c>
      <c r="U971" s="208">
        <v>-108666.6</v>
      </c>
      <c r="V971" s="208">
        <v>-162999.93</v>
      </c>
      <c r="W971" s="208">
        <v>-217333.26</v>
      </c>
      <c r="X971" s="208">
        <v>-271666.59000000003</v>
      </c>
      <c r="Y971" s="208">
        <v>0.08</v>
      </c>
      <c r="Z971" s="208">
        <v>-54333.25</v>
      </c>
      <c r="AA971" s="178">
        <f t="shared" si="30"/>
        <v>-54333.25</v>
      </c>
    </row>
    <row r="972" spans="1:27" ht="15.75" thickBot="1" x14ac:dyDescent="0.3">
      <c r="A972" s="228" t="str">
        <f t="shared" si="31"/>
        <v>237075</v>
      </c>
      <c r="B972" s="240" t="s">
        <v>1222</v>
      </c>
      <c r="C972" s="188" t="s">
        <v>2677</v>
      </c>
      <c r="D972" s="210" t="s">
        <v>5</v>
      </c>
      <c r="E972" s="209">
        <v>-587500</v>
      </c>
      <c r="F972" s="209">
        <v>0</v>
      </c>
      <c r="G972" s="209">
        <v>-117500</v>
      </c>
      <c r="H972" s="209">
        <v>-235000</v>
      </c>
      <c r="I972" s="209">
        <v>-352500</v>
      </c>
      <c r="J972" s="209">
        <v>-470000</v>
      </c>
      <c r="K972" s="209">
        <v>-587500</v>
      </c>
      <c r="L972" s="209">
        <v>-705000</v>
      </c>
      <c r="M972" s="209">
        <v>-117500</v>
      </c>
      <c r="N972" s="209">
        <v>-117500</v>
      </c>
      <c r="O972" s="209">
        <v>-235000</v>
      </c>
      <c r="P972" s="209">
        <v>-352500</v>
      </c>
      <c r="Q972" s="209">
        <v>-470000</v>
      </c>
      <c r="R972" s="209">
        <v>-587500</v>
      </c>
      <c r="S972" s="209">
        <v>0</v>
      </c>
      <c r="T972" s="209">
        <v>-117500</v>
      </c>
      <c r="U972" s="209">
        <v>-235000</v>
      </c>
      <c r="V972" s="209">
        <v>-352500</v>
      </c>
      <c r="W972" s="209">
        <v>-470000</v>
      </c>
      <c r="X972" s="209">
        <v>-587500</v>
      </c>
      <c r="Y972" s="209">
        <v>0</v>
      </c>
      <c r="Z972" s="209">
        <v>-117500</v>
      </c>
      <c r="AA972" s="178">
        <f t="shared" si="30"/>
        <v>-117500</v>
      </c>
    </row>
    <row r="973" spans="1:27" ht="15.75" thickBot="1" x14ac:dyDescent="0.3">
      <c r="A973" s="228" t="str">
        <f t="shared" si="31"/>
        <v>237076</v>
      </c>
      <c r="B973" s="240" t="s">
        <v>1224</v>
      </c>
      <c r="C973" s="188" t="s">
        <v>2678</v>
      </c>
      <c r="D973" s="210" t="s">
        <v>5</v>
      </c>
      <c r="E973" s="208">
        <v>-583333.35</v>
      </c>
      <c r="F973" s="208">
        <v>-0.02</v>
      </c>
      <c r="G973" s="208">
        <v>-116666.69</v>
      </c>
      <c r="H973" s="208">
        <v>-233333.36</v>
      </c>
      <c r="I973" s="208">
        <v>-350000.03</v>
      </c>
      <c r="J973" s="208">
        <v>-466666.7</v>
      </c>
      <c r="K973" s="208">
        <v>-583333.37</v>
      </c>
      <c r="L973" s="208">
        <v>-700000.04</v>
      </c>
      <c r="M973" s="208">
        <v>-116666.71</v>
      </c>
      <c r="N973" s="208">
        <v>-116666.71</v>
      </c>
      <c r="O973" s="208">
        <v>-233333.38</v>
      </c>
      <c r="P973" s="208">
        <v>-350000.05</v>
      </c>
      <c r="Q973" s="208">
        <v>-466666.72</v>
      </c>
      <c r="R973" s="208">
        <v>-583333.39</v>
      </c>
      <c r="S973" s="208">
        <v>-0.06</v>
      </c>
      <c r="T973" s="208">
        <v>-116666.73</v>
      </c>
      <c r="U973" s="208">
        <v>-233333.4</v>
      </c>
      <c r="V973" s="208">
        <v>-350000.07</v>
      </c>
      <c r="W973" s="208">
        <v>-466666.74</v>
      </c>
      <c r="X973" s="208">
        <v>-583333.41</v>
      </c>
      <c r="Y973" s="208">
        <v>-0.08</v>
      </c>
      <c r="Z973" s="208">
        <v>-116666.75</v>
      </c>
      <c r="AA973" s="178">
        <f t="shared" si="30"/>
        <v>-116666.75</v>
      </c>
    </row>
    <row r="974" spans="1:27" ht="15.75" thickBot="1" x14ac:dyDescent="0.3">
      <c r="A974" s="228" t="str">
        <f t="shared" si="31"/>
        <v>237078</v>
      </c>
      <c r="B974" s="240" t="s">
        <v>1224</v>
      </c>
      <c r="C974" s="188" t="s">
        <v>2679</v>
      </c>
      <c r="D974" s="210" t="s">
        <v>5</v>
      </c>
      <c r="E974" s="209">
        <v>0.01</v>
      </c>
      <c r="F974" s="209">
        <v>0.01</v>
      </c>
      <c r="G974" s="209">
        <v>0.01</v>
      </c>
      <c r="H974" s="209">
        <v>0.01</v>
      </c>
      <c r="I974" s="209">
        <v>0.01</v>
      </c>
      <c r="J974" s="209">
        <v>0.01</v>
      </c>
      <c r="K974" s="209">
        <v>0.01</v>
      </c>
      <c r="L974" s="209">
        <v>0.01</v>
      </c>
      <c r="M974" s="209">
        <v>0.01</v>
      </c>
      <c r="N974" s="209">
        <v>0.01</v>
      </c>
      <c r="O974" s="209">
        <v>0.01</v>
      </c>
      <c r="P974" s="209">
        <v>0.01</v>
      </c>
      <c r="Q974" s="209">
        <v>0.01</v>
      </c>
      <c r="R974" s="209">
        <v>0.01</v>
      </c>
      <c r="S974" s="209">
        <v>0.01</v>
      </c>
      <c r="T974" s="209">
        <v>0.01</v>
      </c>
      <c r="U974" s="209">
        <v>0.01</v>
      </c>
      <c r="V974" s="209">
        <v>0.01</v>
      </c>
      <c r="W974" s="209">
        <v>0.01</v>
      </c>
      <c r="X974" s="209">
        <v>0.01</v>
      </c>
      <c r="Y974" s="209">
        <v>0.01</v>
      </c>
      <c r="Z974" s="209">
        <v>0.01</v>
      </c>
      <c r="AA974" s="178">
        <f t="shared" si="30"/>
        <v>0.01</v>
      </c>
    </row>
    <row r="975" spans="1:27" ht="15.75" thickBot="1" x14ac:dyDescent="0.3">
      <c r="A975" s="228" t="str">
        <f t="shared" si="31"/>
        <v>237079</v>
      </c>
      <c r="B975" s="240" t="s">
        <v>1227</v>
      </c>
      <c r="C975" s="188" t="s">
        <v>2680</v>
      </c>
      <c r="D975" s="210" t="s">
        <v>5</v>
      </c>
      <c r="E975" s="208">
        <v>-545854.15</v>
      </c>
      <c r="F975" s="208">
        <v>0.02</v>
      </c>
      <c r="G975" s="208">
        <v>-109170.81</v>
      </c>
      <c r="H975" s="208">
        <v>-218341.64</v>
      </c>
      <c r="I975" s="208">
        <v>-327512.46999999997</v>
      </c>
      <c r="J975" s="208">
        <v>-436683.3</v>
      </c>
      <c r="K975" s="208">
        <v>-545854.13</v>
      </c>
      <c r="L975" s="208">
        <v>-655024.96</v>
      </c>
      <c r="M975" s="208">
        <v>-109170.79</v>
      </c>
      <c r="N975" s="208">
        <v>-109170.79</v>
      </c>
      <c r="O975" s="208">
        <v>-218341.62</v>
      </c>
      <c r="P975" s="208">
        <v>-327512.45</v>
      </c>
      <c r="Q975" s="208">
        <v>-436683.28</v>
      </c>
      <c r="R975" s="208">
        <v>-545854.11</v>
      </c>
      <c r="S975" s="208">
        <v>0.06</v>
      </c>
      <c r="T975" s="208">
        <v>-109170.77</v>
      </c>
      <c r="U975" s="208">
        <v>-218341.6</v>
      </c>
      <c r="V975" s="208">
        <v>-327512.43</v>
      </c>
      <c r="W975" s="208">
        <v>-436683.26</v>
      </c>
      <c r="X975" s="208">
        <v>-545854.09</v>
      </c>
      <c r="Y975" s="208">
        <v>0.08</v>
      </c>
      <c r="Z975" s="208">
        <v>-109170.75</v>
      </c>
      <c r="AA975" s="178">
        <f t="shared" si="30"/>
        <v>-109170.75</v>
      </c>
    </row>
    <row r="976" spans="1:27" ht="15.75" thickBot="1" x14ac:dyDescent="0.3">
      <c r="A976" s="228" t="str">
        <f t="shared" si="31"/>
        <v>237080</v>
      </c>
      <c r="B976" s="240" t="s">
        <v>1229</v>
      </c>
      <c r="C976" s="188" t="s">
        <v>2681</v>
      </c>
      <c r="D976" s="210" t="s">
        <v>5</v>
      </c>
      <c r="E976" s="209">
        <v>0</v>
      </c>
      <c r="F976" s="209">
        <v>0</v>
      </c>
      <c r="G976" s="209">
        <v>0</v>
      </c>
      <c r="H976" s="209">
        <v>0</v>
      </c>
      <c r="I976" s="209">
        <v>0</v>
      </c>
      <c r="J976" s="209">
        <v>0</v>
      </c>
      <c r="K976" s="209">
        <v>0</v>
      </c>
      <c r="L976" s="209">
        <v>0</v>
      </c>
      <c r="M976" s="209">
        <v>0</v>
      </c>
      <c r="N976" s="209">
        <v>0</v>
      </c>
      <c r="O976" s="209">
        <v>0</v>
      </c>
      <c r="P976" s="209">
        <v>0</v>
      </c>
      <c r="Q976" s="209">
        <v>0</v>
      </c>
      <c r="R976" s="209">
        <v>0</v>
      </c>
      <c r="S976" s="209">
        <v>0</v>
      </c>
      <c r="T976" s="209">
        <v>0</v>
      </c>
      <c r="U976" s="209">
        <v>0</v>
      </c>
      <c r="V976" s="209">
        <v>0</v>
      </c>
      <c r="W976" s="209">
        <v>0</v>
      </c>
      <c r="X976" s="209">
        <v>0</v>
      </c>
      <c r="Y976" s="209">
        <v>0</v>
      </c>
      <c r="Z976" s="209">
        <v>0</v>
      </c>
      <c r="AA976" s="178">
        <f t="shared" si="30"/>
        <v>0</v>
      </c>
    </row>
    <row r="977" spans="1:27" ht="15.75" thickBot="1" x14ac:dyDescent="0.3">
      <c r="A977" s="228" t="str">
        <f t="shared" si="31"/>
        <v>237081</v>
      </c>
      <c r="B977" s="240" t="s">
        <v>1227</v>
      </c>
      <c r="C977" s="188" t="s">
        <v>2682</v>
      </c>
      <c r="D977" s="210" t="s">
        <v>5</v>
      </c>
      <c r="E977" s="208">
        <v>-277083.34999999998</v>
      </c>
      <c r="F977" s="208">
        <v>-0.02</v>
      </c>
      <c r="G977" s="208">
        <v>-55416.69</v>
      </c>
      <c r="H977" s="208">
        <v>-110833.36</v>
      </c>
      <c r="I977" s="208">
        <v>-166250.03</v>
      </c>
      <c r="J977" s="208">
        <v>-221666.7</v>
      </c>
      <c r="K977" s="208">
        <v>-277083.37</v>
      </c>
      <c r="L977" s="208">
        <v>-332500.03999999998</v>
      </c>
      <c r="M977" s="208">
        <v>-55416.71</v>
      </c>
      <c r="N977" s="208">
        <v>-55416.71</v>
      </c>
      <c r="O977" s="208">
        <v>-110833.38</v>
      </c>
      <c r="P977" s="208">
        <v>-166250.04999999999</v>
      </c>
      <c r="Q977" s="208">
        <v>-221666.72</v>
      </c>
      <c r="R977" s="208">
        <v>-277083.39</v>
      </c>
      <c r="S977" s="208">
        <v>-0.06</v>
      </c>
      <c r="T977" s="208">
        <v>-55416.73</v>
      </c>
      <c r="U977" s="208">
        <v>-110833.4</v>
      </c>
      <c r="V977" s="208">
        <v>-166250.07</v>
      </c>
      <c r="W977" s="208">
        <v>-221666.74</v>
      </c>
      <c r="X977" s="208">
        <v>-277083.40999999997</v>
      </c>
      <c r="Y977" s="208">
        <v>-0.08</v>
      </c>
      <c r="Z977" s="208">
        <v>-55416.75</v>
      </c>
      <c r="AA977" s="178">
        <f t="shared" si="30"/>
        <v>-55416.75</v>
      </c>
    </row>
    <row r="978" spans="1:27" ht="15.75" thickBot="1" x14ac:dyDescent="0.3">
      <c r="A978" s="228" t="str">
        <f t="shared" si="31"/>
        <v>237085</v>
      </c>
      <c r="B978" s="240" t="s">
        <v>1232</v>
      </c>
      <c r="C978" s="188" t="s">
        <v>2683</v>
      </c>
      <c r="D978" s="210" t="s">
        <v>5</v>
      </c>
      <c r="E978" s="209">
        <v>-635833.35</v>
      </c>
      <c r="F978" s="209">
        <v>-0.02</v>
      </c>
      <c r="G978" s="209">
        <v>-127166.69</v>
      </c>
      <c r="H978" s="209">
        <v>-254333.36</v>
      </c>
      <c r="I978" s="209">
        <v>-381500.03</v>
      </c>
      <c r="J978" s="209">
        <v>-508666.7</v>
      </c>
      <c r="K978" s="209">
        <v>-635833.37</v>
      </c>
      <c r="L978" s="209">
        <v>-763000.04</v>
      </c>
      <c r="M978" s="209">
        <v>-127166.71</v>
      </c>
      <c r="N978" s="209">
        <v>-127166.71</v>
      </c>
      <c r="O978" s="209">
        <v>-254333.38</v>
      </c>
      <c r="P978" s="209">
        <v>-381500.05</v>
      </c>
      <c r="Q978" s="209">
        <v>-508666.72</v>
      </c>
      <c r="R978" s="209">
        <v>-635833.39</v>
      </c>
      <c r="S978" s="209">
        <v>-0.06</v>
      </c>
      <c r="T978" s="209">
        <v>-127166.73</v>
      </c>
      <c r="U978" s="209">
        <v>-254333.4</v>
      </c>
      <c r="V978" s="209">
        <v>-381500.07</v>
      </c>
      <c r="W978" s="209">
        <v>-508666.74</v>
      </c>
      <c r="X978" s="209">
        <v>-635833.41</v>
      </c>
      <c r="Y978" s="209">
        <v>-0.08</v>
      </c>
      <c r="Z978" s="209">
        <v>0</v>
      </c>
      <c r="AA978" s="178">
        <f t="shared" si="30"/>
        <v>0</v>
      </c>
    </row>
    <row r="979" spans="1:27" ht="15.75" thickBot="1" x14ac:dyDescent="0.3">
      <c r="A979" s="228" t="str">
        <f t="shared" si="31"/>
        <v>237086</v>
      </c>
      <c r="B979" s="240" t="s">
        <v>1234</v>
      </c>
      <c r="C979" s="188" t="s">
        <v>2684</v>
      </c>
      <c r="D979" s="210" t="s">
        <v>5</v>
      </c>
      <c r="E979" s="208">
        <v>-645000</v>
      </c>
      <c r="F979" s="208">
        <v>0</v>
      </c>
      <c r="G979" s="208">
        <v>-129000</v>
      </c>
      <c r="H979" s="208">
        <v>-258000</v>
      </c>
      <c r="I979" s="208">
        <v>-387000</v>
      </c>
      <c r="J979" s="208">
        <v>-516000</v>
      </c>
      <c r="K979" s="208">
        <v>-645000</v>
      </c>
      <c r="L979" s="208">
        <v>-774000</v>
      </c>
      <c r="M979" s="208">
        <v>-129000</v>
      </c>
      <c r="N979" s="208">
        <v>-129000</v>
      </c>
      <c r="O979" s="208">
        <v>-258000</v>
      </c>
      <c r="P979" s="208">
        <v>-387000</v>
      </c>
      <c r="Q979" s="208">
        <v>-516000</v>
      </c>
      <c r="R979" s="208">
        <v>-645000</v>
      </c>
      <c r="S979" s="208">
        <v>0</v>
      </c>
      <c r="T979" s="208">
        <v>-129000</v>
      </c>
      <c r="U979" s="208">
        <v>-258000</v>
      </c>
      <c r="V979" s="208">
        <v>-387000</v>
      </c>
      <c r="W979" s="208">
        <v>-516000</v>
      </c>
      <c r="X979" s="208">
        <v>-645000</v>
      </c>
      <c r="Y979" s="208">
        <v>0</v>
      </c>
      <c r="Z979" s="208">
        <v>-129000</v>
      </c>
      <c r="AA979" s="178">
        <f t="shared" si="30"/>
        <v>-129000</v>
      </c>
    </row>
    <row r="980" spans="1:27" ht="15.75" thickBot="1" x14ac:dyDescent="0.3">
      <c r="A980" s="228" t="str">
        <f t="shared" si="31"/>
        <v>237087</v>
      </c>
      <c r="B980" s="240" t="s">
        <v>1236</v>
      </c>
      <c r="C980" s="188" t="s">
        <v>2685</v>
      </c>
      <c r="D980" s="210" t="s">
        <v>5</v>
      </c>
      <c r="E980" s="209">
        <v>-327083.34999999998</v>
      </c>
      <c r="F980" s="209">
        <v>-0.02</v>
      </c>
      <c r="G980" s="209">
        <v>-65416.69</v>
      </c>
      <c r="H980" s="209">
        <v>-130833.36</v>
      </c>
      <c r="I980" s="209">
        <v>-196250.03</v>
      </c>
      <c r="J980" s="209">
        <v>-261666.7</v>
      </c>
      <c r="K980" s="209">
        <v>-327083.37</v>
      </c>
      <c r="L980" s="209">
        <v>-392500.04</v>
      </c>
      <c r="M980" s="209">
        <v>-65416.71</v>
      </c>
      <c r="N980" s="209">
        <v>-65416.71</v>
      </c>
      <c r="O980" s="209">
        <v>-130833.38</v>
      </c>
      <c r="P980" s="209">
        <v>-196250.05</v>
      </c>
      <c r="Q980" s="209">
        <v>-261666.72</v>
      </c>
      <c r="R980" s="209">
        <v>-327083.39</v>
      </c>
      <c r="S980" s="209">
        <v>-0.06</v>
      </c>
      <c r="T980" s="209">
        <v>-65416.73</v>
      </c>
      <c r="U980" s="209">
        <v>-130833.4</v>
      </c>
      <c r="V980" s="209">
        <v>-196250.07</v>
      </c>
      <c r="W980" s="209">
        <v>-261666.74</v>
      </c>
      <c r="X980" s="209">
        <v>-327083.40999999997</v>
      </c>
      <c r="Y980" s="209">
        <v>-0.08</v>
      </c>
      <c r="Z980" s="209">
        <v>-65416.75</v>
      </c>
      <c r="AA980" s="178">
        <f t="shared" si="30"/>
        <v>-65416.75</v>
      </c>
    </row>
    <row r="981" spans="1:27" ht="15.75" thickBot="1" x14ac:dyDescent="0.3">
      <c r="A981" s="228" t="str">
        <f t="shared" si="31"/>
        <v>237088</v>
      </c>
      <c r="B981" s="240" t="s">
        <v>1238</v>
      </c>
      <c r="C981" s="188" t="s">
        <v>2686</v>
      </c>
      <c r="D981" s="210" t="s">
        <v>5</v>
      </c>
      <c r="E981" s="208">
        <v>-643333.35</v>
      </c>
      <c r="F981" s="208">
        <v>-0.02</v>
      </c>
      <c r="G981" s="208">
        <v>-128666.69</v>
      </c>
      <c r="H981" s="208">
        <v>-257333.36</v>
      </c>
      <c r="I981" s="208">
        <v>-386000.03</v>
      </c>
      <c r="J981" s="208">
        <v>-514666.7</v>
      </c>
      <c r="K981" s="208">
        <v>-643333.37</v>
      </c>
      <c r="L981" s="208">
        <v>-772000.04</v>
      </c>
      <c r="M981" s="208">
        <v>-128666.71</v>
      </c>
      <c r="N981" s="208">
        <v>-128666.71</v>
      </c>
      <c r="O981" s="208">
        <v>-257333.38</v>
      </c>
      <c r="P981" s="208">
        <v>-386000.05</v>
      </c>
      <c r="Q981" s="208">
        <v>-514666.72</v>
      </c>
      <c r="R981" s="208">
        <v>-643333.39</v>
      </c>
      <c r="S981" s="208">
        <v>-0.06</v>
      </c>
      <c r="T981" s="208">
        <v>-128666.73</v>
      </c>
      <c r="U981" s="208">
        <v>-257333.4</v>
      </c>
      <c r="V981" s="208">
        <v>-386000.07</v>
      </c>
      <c r="W981" s="208">
        <v>-514666.74</v>
      </c>
      <c r="X981" s="208">
        <v>-643333.41</v>
      </c>
      <c r="Y981" s="208">
        <v>-0.08</v>
      </c>
      <c r="Z981" s="208">
        <v>-128666.75</v>
      </c>
      <c r="AA981" s="178">
        <f t="shared" si="30"/>
        <v>-128666.75</v>
      </c>
    </row>
    <row r="982" spans="1:27" ht="15.75" thickBot="1" x14ac:dyDescent="0.3">
      <c r="A982" s="228" t="str">
        <f t="shared" si="31"/>
        <v>237094</v>
      </c>
      <c r="B982" s="240" t="s">
        <v>1240</v>
      </c>
      <c r="C982" s="188" t="s">
        <v>2687</v>
      </c>
      <c r="D982" s="210" t="s">
        <v>5</v>
      </c>
      <c r="E982" s="209">
        <v>-727500</v>
      </c>
      <c r="F982" s="209">
        <v>0</v>
      </c>
      <c r="G982" s="209">
        <v>-145500</v>
      </c>
      <c r="H982" s="209">
        <v>-291000</v>
      </c>
      <c r="I982" s="209">
        <v>-436500</v>
      </c>
      <c r="J982" s="209">
        <v>-582000</v>
      </c>
      <c r="K982" s="209">
        <v>-727500</v>
      </c>
      <c r="L982" s="209">
        <v>-873000</v>
      </c>
      <c r="M982" s="209">
        <v>-145500</v>
      </c>
      <c r="N982" s="209">
        <v>-145500</v>
      </c>
      <c r="O982" s="209">
        <v>-291000</v>
      </c>
      <c r="P982" s="209">
        <v>-436500</v>
      </c>
      <c r="Q982" s="209">
        <v>-582000</v>
      </c>
      <c r="R982" s="209">
        <v>-727500</v>
      </c>
      <c r="S982" s="209">
        <v>0</v>
      </c>
      <c r="T982" s="209">
        <v>-145500</v>
      </c>
      <c r="U982" s="209">
        <v>-291000</v>
      </c>
      <c r="V982" s="209">
        <v>-436500</v>
      </c>
      <c r="W982" s="209">
        <v>-582000</v>
      </c>
      <c r="X982" s="209">
        <v>-727500</v>
      </c>
      <c r="Y982" s="209">
        <v>0</v>
      </c>
      <c r="Z982" s="209">
        <v>-145500</v>
      </c>
      <c r="AA982" s="178">
        <f t="shared" si="30"/>
        <v>-145500</v>
      </c>
    </row>
    <row r="983" spans="1:27" ht="15.75" thickBot="1" x14ac:dyDescent="0.3">
      <c r="A983" s="228" t="str">
        <f t="shared" si="31"/>
        <v>237095</v>
      </c>
      <c r="B983" s="240" t="s">
        <v>1242</v>
      </c>
      <c r="C983" s="188" t="s">
        <v>2688</v>
      </c>
      <c r="D983" s="210" t="s">
        <v>5</v>
      </c>
      <c r="E983" s="208">
        <v>-943333.35</v>
      </c>
      <c r="F983" s="208">
        <v>-0.02</v>
      </c>
      <c r="G983" s="208">
        <v>-188666.69</v>
      </c>
      <c r="H983" s="208">
        <v>-377333.36</v>
      </c>
      <c r="I983" s="208">
        <v>-566000.03</v>
      </c>
      <c r="J983" s="208">
        <v>-754666.7</v>
      </c>
      <c r="K983" s="208">
        <v>-943333.37</v>
      </c>
      <c r="L983" s="208">
        <v>-1132000.04</v>
      </c>
      <c r="M983" s="208">
        <v>-188666.71</v>
      </c>
      <c r="N983" s="208">
        <v>-188666.71</v>
      </c>
      <c r="O983" s="208">
        <v>-377333.38</v>
      </c>
      <c r="P983" s="208">
        <v>-566000.05000000005</v>
      </c>
      <c r="Q983" s="208">
        <v>-754666.72</v>
      </c>
      <c r="R983" s="208">
        <v>-943333.39</v>
      </c>
      <c r="S983" s="208">
        <v>-0.06</v>
      </c>
      <c r="T983" s="208">
        <v>-188666.73</v>
      </c>
      <c r="U983" s="208">
        <v>-377333.4</v>
      </c>
      <c r="V983" s="208">
        <v>-566000.06999999995</v>
      </c>
      <c r="W983" s="208">
        <v>-754666.74</v>
      </c>
      <c r="X983" s="208">
        <v>-943333.41</v>
      </c>
      <c r="Y983" s="208">
        <v>-0.08</v>
      </c>
      <c r="Z983" s="208">
        <v>-188666.75</v>
      </c>
      <c r="AA983" s="178">
        <f t="shared" si="30"/>
        <v>-188666.75</v>
      </c>
    </row>
    <row r="984" spans="1:27" ht="15.75" thickBot="1" x14ac:dyDescent="0.3">
      <c r="A984" s="228" t="str">
        <f t="shared" si="31"/>
        <v>237097</v>
      </c>
      <c r="B984" s="240" t="s">
        <v>1244</v>
      </c>
      <c r="C984" s="188" t="s">
        <v>2689</v>
      </c>
      <c r="D984" s="210" t="s">
        <v>5</v>
      </c>
      <c r="E984" s="209">
        <v>-936666.65</v>
      </c>
      <c r="F984" s="209">
        <v>0.02</v>
      </c>
      <c r="G984" s="209">
        <v>-187333.31</v>
      </c>
      <c r="H984" s="209">
        <v>-374666.64</v>
      </c>
      <c r="I984" s="209">
        <v>-561999.97</v>
      </c>
      <c r="J984" s="209">
        <v>-749333.3</v>
      </c>
      <c r="K984" s="209">
        <v>-936666.63</v>
      </c>
      <c r="L984" s="209">
        <v>-1123999.96</v>
      </c>
      <c r="M984" s="209">
        <v>-187333.29</v>
      </c>
      <c r="N984" s="209">
        <v>-187333.29</v>
      </c>
      <c r="O984" s="209">
        <v>-374666.62</v>
      </c>
      <c r="P984" s="209">
        <v>-561999.94999999995</v>
      </c>
      <c r="Q984" s="209">
        <v>-749333.28</v>
      </c>
      <c r="R984" s="209">
        <v>-936666.61</v>
      </c>
      <c r="S984" s="209">
        <v>0.06</v>
      </c>
      <c r="T984" s="209">
        <v>-187333.27</v>
      </c>
      <c r="U984" s="209">
        <v>-374666.6</v>
      </c>
      <c r="V984" s="209">
        <v>-561999.93000000005</v>
      </c>
      <c r="W984" s="209">
        <v>-749333.26</v>
      </c>
      <c r="X984" s="209">
        <v>-936666.59</v>
      </c>
      <c r="Y984" s="209">
        <v>0.08</v>
      </c>
      <c r="Z984" s="209">
        <v>-187333.25</v>
      </c>
      <c r="AA984" s="178">
        <f t="shared" si="30"/>
        <v>-187333.25</v>
      </c>
    </row>
    <row r="985" spans="1:27" ht="15.75" thickBot="1" x14ac:dyDescent="0.3">
      <c r="A985" s="228" t="str">
        <f t="shared" si="31"/>
        <v>237099</v>
      </c>
      <c r="B985" s="240" t="s">
        <v>1246</v>
      </c>
      <c r="C985" s="188" t="s">
        <v>2690</v>
      </c>
      <c r="D985" s="210" t="s">
        <v>5</v>
      </c>
      <c r="E985" s="208">
        <v>0.05</v>
      </c>
      <c r="F985" s="208">
        <v>0.05</v>
      </c>
      <c r="G985" s="208">
        <v>0.05</v>
      </c>
      <c r="H985" s="208">
        <v>0.05</v>
      </c>
      <c r="I985" s="208">
        <v>0.05</v>
      </c>
      <c r="J985" s="208">
        <v>0.05</v>
      </c>
      <c r="K985" s="208">
        <v>0.05</v>
      </c>
      <c r="L985" s="208">
        <v>0.05</v>
      </c>
      <c r="M985" s="208">
        <v>0.05</v>
      </c>
      <c r="N985" s="208">
        <v>0.05</v>
      </c>
      <c r="O985" s="208">
        <v>0.05</v>
      </c>
      <c r="P985" s="208">
        <v>0.05</v>
      </c>
      <c r="Q985" s="208">
        <v>0.05</v>
      </c>
      <c r="R985" s="208">
        <v>0.05</v>
      </c>
      <c r="S985" s="208">
        <v>0.05</v>
      </c>
      <c r="T985" s="208">
        <v>0.05</v>
      </c>
      <c r="U985" s="208">
        <v>0.05</v>
      </c>
      <c r="V985" s="208">
        <v>0.05</v>
      </c>
      <c r="W985" s="208">
        <v>0.05</v>
      </c>
      <c r="X985" s="208">
        <v>0.05</v>
      </c>
      <c r="Y985" s="208">
        <v>0.05</v>
      </c>
      <c r="Z985" s="208">
        <v>0.05</v>
      </c>
      <c r="AA985" s="178">
        <f t="shared" si="30"/>
        <v>0.05</v>
      </c>
    </row>
    <row r="986" spans="1:27" ht="15.75" thickBot="1" x14ac:dyDescent="0.3">
      <c r="A986" s="228" t="str">
        <f t="shared" si="31"/>
        <v>237100</v>
      </c>
      <c r="B986" s="240" t="s">
        <v>1248</v>
      </c>
      <c r="C986" s="188" t="s">
        <v>2691</v>
      </c>
      <c r="D986" s="210" t="s">
        <v>5</v>
      </c>
      <c r="E986" s="209">
        <v>-218750</v>
      </c>
      <c r="F986" s="209">
        <v>0</v>
      </c>
      <c r="G986" s="209">
        <v>-43750</v>
      </c>
      <c r="H986" s="209">
        <v>-87500</v>
      </c>
      <c r="I986" s="209">
        <v>-131250</v>
      </c>
      <c r="J986" s="209">
        <v>-175000</v>
      </c>
      <c r="K986" s="209">
        <v>-218750</v>
      </c>
      <c r="L986" s="209">
        <v>-262500</v>
      </c>
      <c r="M986" s="209">
        <v>-43750</v>
      </c>
      <c r="N986" s="209">
        <v>-43750</v>
      </c>
      <c r="O986" s="209">
        <v>-87500</v>
      </c>
      <c r="P986" s="209">
        <v>-131250</v>
      </c>
      <c r="Q986" s="209">
        <v>-175000</v>
      </c>
      <c r="R986" s="209">
        <v>-218750</v>
      </c>
      <c r="S986" s="209">
        <v>0</v>
      </c>
      <c r="T986" s="209">
        <v>-43750</v>
      </c>
      <c r="U986" s="209">
        <v>-87500</v>
      </c>
      <c r="V986" s="209">
        <v>-131250</v>
      </c>
      <c r="W986" s="209">
        <v>-175000</v>
      </c>
      <c r="X986" s="209">
        <v>-218750</v>
      </c>
      <c r="Y986" s="209">
        <v>0</v>
      </c>
      <c r="Z986" s="209">
        <v>-43750</v>
      </c>
      <c r="AA986" s="178">
        <f t="shared" si="30"/>
        <v>-43750</v>
      </c>
    </row>
    <row r="987" spans="1:27" ht="15.75" thickBot="1" x14ac:dyDescent="0.3">
      <c r="A987" s="228" t="str">
        <f t="shared" si="31"/>
        <v>237101</v>
      </c>
      <c r="B987" s="240" t="s">
        <v>1250</v>
      </c>
      <c r="C987" s="188" t="s">
        <v>2692</v>
      </c>
      <c r="D987" s="210" t="s">
        <v>5</v>
      </c>
      <c r="E987" s="208">
        <v>0</v>
      </c>
      <c r="F987" s="208">
        <v>0</v>
      </c>
      <c r="G987" s="208">
        <v>0</v>
      </c>
      <c r="H987" s="208">
        <v>0</v>
      </c>
      <c r="I987" s="208">
        <v>0</v>
      </c>
      <c r="J987" s="208">
        <v>0</v>
      </c>
      <c r="K987" s="208">
        <v>0</v>
      </c>
      <c r="L987" s="208">
        <v>0</v>
      </c>
      <c r="M987" s="208">
        <v>0</v>
      </c>
      <c r="N987" s="208">
        <v>0</v>
      </c>
      <c r="O987" s="208">
        <v>0</v>
      </c>
      <c r="P987" s="208">
        <v>0</v>
      </c>
      <c r="Q987" s="208">
        <v>0</v>
      </c>
      <c r="R987" s="208">
        <v>0</v>
      </c>
      <c r="S987" s="208">
        <v>0</v>
      </c>
      <c r="T987" s="208">
        <v>0</v>
      </c>
      <c r="U987" s="208">
        <v>0</v>
      </c>
      <c r="V987" s="208">
        <v>0</v>
      </c>
      <c r="W987" s="208">
        <v>0</v>
      </c>
      <c r="X987" s="208">
        <v>0</v>
      </c>
      <c r="Y987" s="208">
        <v>0</v>
      </c>
      <c r="Z987" s="208">
        <v>0</v>
      </c>
      <c r="AA987" s="178">
        <f t="shared" si="30"/>
        <v>0</v>
      </c>
    </row>
    <row r="988" spans="1:27" ht="15.75" thickBot="1" x14ac:dyDescent="0.3">
      <c r="A988" s="228" t="str">
        <f t="shared" si="31"/>
        <v>237102</v>
      </c>
      <c r="B988" s="240" t="s">
        <v>1252</v>
      </c>
      <c r="C988" s="188" t="s">
        <v>2693</v>
      </c>
      <c r="D988" s="210" t="s">
        <v>5</v>
      </c>
      <c r="E988" s="209">
        <v>-1006875</v>
      </c>
      <c r="F988" s="209">
        <v>-1342500</v>
      </c>
      <c r="G988" s="209">
        <v>-1678125</v>
      </c>
      <c r="H988" s="209">
        <v>0</v>
      </c>
      <c r="I988" s="209">
        <v>-335625</v>
      </c>
      <c r="J988" s="209">
        <v>-671250</v>
      </c>
      <c r="K988" s="209">
        <v>-1006875</v>
      </c>
      <c r="L988" s="209">
        <v>-1342500</v>
      </c>
      <c r="M988" s="209">
        <v>-1678125</v>
      </c>
      <c r="N988" s="209">
        <v>-1678125</v>
      </c>
      <c r="O988" s="209">
        <v>0</v>
      </c>
      <c r="P988" s="209">
        <v>-335625</v>
      </c>
      <c r="Q988" s="209">
        <v>-671250</v>
      </c>
      <c r="R988" s="209">
        <v>-1006875</v>
      </c>
      <c r="S988" s="209">
        <v>-1342500</v>
      </c>
      <c r="T988" s="209">
        <v>-1678125</v>
      </c>
      <c r="U988" s="209">
        <v>0</v>
      </c>
      <c r="V988" s="209">
        <v>-335625</v>
      </c>
      <c r="W988" s="209">
        <v>-671250</v>
      </c>
      <c r="X988" s="209">
        <v>-1006875</v>
      </c>
      <c r="Y988" s="209">
        <v>-1342500</v>
      </c>
      <c r="Z988" s="209">
        <v>-1678125</v>
      </c>
      <c r="AA988" s="178">
        <f t="shared" si="30"/>
        <v>-1678125</v>
      </c>
    </row>
    <row r="989" spans="1:27" ht="15.75" thickBot="1" x14ac:dyDescent="0.3">
      <c r="A989" s="228" t="str">
        <f t="shared" si="31"/>
        <v>237103</v>
      </c>
      <c r="B989" s="240" t="s">
        <v>1254</v>
      </c>
      <c r="C989" s="188" t="s">
        <v>2694</v>
      </c>
      <c r="D989" s="210" t="s">
        <v>5</v>
      </c>
      <c r="E989" s="208">
        <v>0</v>
      </c>
      <c r="F989" s="208">
        <v>0</v>
      </c>
      <c r="G989" s="208">
        <v>0</v>
      </c>
      <c r="H989" s="208">
        <v>0</v>
      </c>
      <c r="I989" s="208">
        <v>0</v>
      </c>
      <c r="J989" s="208">
        <v>0</v>
      </c>
      <c r="K989" s="208">
        <v>0</v>
      </c>
      <c r="L989" s="208">
        <v>0</v>
      </c>
      <c r="M989" s="208">
        <v>0</v>
      </c>
      <c r="N989" s="208">
        <v>0</v>
      </c>
      <c r="O989" s="208">
        <v>0</v>
      </c>
      <c r="P989" s="208">
        <v>0</v>
      </c>
      <c r="Q989" s="208">
        <v>0</v>
      </c>
      <c r="R989" s="208">
        <v>0</v>
      </c>
      <c r="S989" s="208">
        <v>0</v>
      </c>
      <c r="T989" s="208">
        <v>0</v>
      </c>
      <c r="U989" s="208">
        <v>0</v>
      </c>
      <c r="V989" s="208">
        <v>0</v>
      </c>
      <c r="W989" s="208">
        <v>0</v>
      </c>
      <c r="X989" s="208">
        <v>0</v>
      </c>
      <c r="Y989" s="208">
        <v>0</v>
      </c>
      <c r="Z989" s="208">
        <v>0</v>
      </c>
      <c r="AA989" s="178">
        <f t="shared" si="30"/>
        <v>0</v>
      </c>
    </row>
    <row r="990" spans="1:27" ht="15.75" thickBot="1" x14ac:dyDescent="0.3">
      <c r="A990" s="228" t="str">
        <f t="shared" si="31"/>
        <v>237104</v>
      </c>
      <c r="B990" s="240" t="s">
        <v>1256</v>
      </c>
      <c r="C990" s="188" t="s">
        <v>2695</v>
      </c>
      <c r="D990" s="210" t="s">
        <v>5</v>
      </c>
      <c r="E990" s="209">
        <v>-198497.32</v>
      </c>
      <c r="F990" s="209">
        <v>-330830.65000000002</v>
      </c>
      <c r="G990" s="209">
        <v>-463163.98</v>
      </c>
      <c r="H990" s="209">
        <v>-595497.31000000006</v>
      </c>
      <c r="I990" s="209">
        <v>-727830.64</v>
      </c>
      <c r="J990" s="209">
        <v>-66163.97</v>
      </c>
      <c r="K990" s="209">
        <v>-198497.3</v>
      </c>
      <c r="L990" s="209">
        <v>-330830.63</v>
      </c>
      <c r="M990" s="209">
        <v>-463163.96</v>
      </c>
      <c r="N990" s="209">
        <v>-463163.96</v>
      </c>
      <c r="O990" s="209">
        <v>-595497.29</v>
      </c>
      <c r="P990" s="209">
        <v>-727830.62</v>
      </c>
      <c r="Q990" s="209">
        <v>-66163.95</v>
      </c>
      <c r="R990" s="209">
        <v>-198497.28</v>
      </c>
      <c r="S990" s="209">
        <v>-330830.61</v>
      </c>
      <c r="T990" s="209">
        <v>-463163.94</v>
      </c>
      <c r="U990" s="209">
        <v>-595497.27</v>
      </c>
      <c r="V990" s="209">
        <v>-727830.6</v>
      </c>
      <c r="W990" s="209">
        <v>-66163.929999999993</v>
      </c>
      <c r="X990" s="209">
        <v>-198497.26</v>
      </c>
      <c r="Y990" s="209">
        <v>-330830.59000000003</v>
      </c>
      <c r="Z990" s="209">
        <v>-463163.92</v>
      </c>
      <c r="AA990" s="178">
        <f t="shared" si="30"/>
        <v>-463163.92</v>
      </c>
    </row>
    <row r="991" spans="1:27" ht="15.75" thickBot="1" x14ac:dyDescent="0.3">
      <c r="A991" s="228" t="str">
        <f t="shared" si="31"/>
        <v>237105</v>
      </c>
      <c r="B991" s="240" t="s">
        <v>1258</v>
      </c>
      <c r="C991" s="188" t="s">
        <v>2696</v>
      </c>
      <c r="D991" s="210" t="s">
        <v>5</v>
      </c>
      <c r="E991" s="208">
        <v>-500000.01</v>
      </c>
      <c r="F991" s="208">
        <v>-666666.68000000005</v>
      </c>
      <c r="G991" s="208">
        <v>-833333.35</v>
      </c>
      <c r="H991" s="208">
        <v>-0.02</v>
      </c>
      <c r="I991" s="208">
        <v>-166666.69</v>
      </c>
      <c r="J991" s="208">
        <v>-333333.36</v>
      </c>
      <c r="K991" s="208">
        <v>-500000.03</v>
      </c>
      <c r="L991" s="208">
        <v>-666666.69999999995</v>
      </c>
      <c r="M991" s="208">
        <v>-833333.37</v>
      </c>
      <c r="N991" s="208">
        <v>-833333.37</v>
      </c>
      <c r="O991" s="208">
        <v>-0.04</v>
      </c>
      <c r="P991" s="208">
        <v>-166666.71</v>
      </c>
      <c r="Q991" s="208">
        <v>-333333.38</v>
      </c>
      <c r="R991" s="208">
        <v>-500000.05</v>
      </c>
      <c r="S991" s="208">
        <v>-666666.72</v>
      </c>
      <c r="T991" s="208">
        <v>-833333.39</v>
      </c>
      <c r="U991" s="208">
        <v>-0.06</v>
      </c>
      <c r="V991" s="208">
        <v>-166666.73000000001</v>
      </c>
      <c r="W991" s="208">
        <v>-333333.40000000002</v>
      </c>
      <c r="X991" s="208">
        <v>-500000.07</v>
      </c>
      <c r="Y991" s="208">
        <v>-666666.74</v>
      </c>
      <c r="Z991" s="208">
        <v>-833333.41</v>
      </c>
      <c r="AA991" s="178">
        <f t="shared" si="30"/>
        <v>-833333.41</v>
      </c>
    </row>
    <row r="992" spans="1:27" ht="15.75" thickBot="1" x14ac:dyDescent="0.3">
      <c r="A992" s="228" t="str">
        <f t="shared" si="31"/>
        <v>237106</v>
      </c>
      <c r="B992" s="240" t="s">
        <v>1260</v>
      </c>
      <c r="C992" s="188" t="s">
        <v>2697</v>
      </c>
      <c r="D992" s="210" t="s">
        <v>5</v>
      </c>
      <c r="E992" s="209">
        <v>-442749.99</v>
      </c>
      <c r="F992" s="209">
        <v>-590333.31999999995</v>
      </c>
      <c r="G992" s="209">
        <v>-737916.65</v>
      </c>
      <c r="H992" s="209">
        <v>-885499.98</v>
      </c>
      <c r="I992" s="209">
        <v>-147583.31</v>
      </c>
      <c r="J992" s="209">
        <v>-295166.64</v>
      </c>
      <c r="K992" s="209">
        <v>-442749.97</v>
      </c>
      <c r="L992" s="209">
        <v>-590333.30000000005</v>
      </c>
      <c r="M992" s="209">
        <v>-737916.63</v>
      </c>
      <c r="N992" s="209">
        <v>-737916.63</v>
      </c>
      <c r="O992" s="209">
        <v>-885499.96</v>
      </c>
      <c r="P992" s="209">
        <v>-147583.29</v>
      </c>
      <c r="Q992" s="209">
        <v>-295166.62</v>
      </c>
      <c r="R992" s="209">
        <v>-442749.95</v>
      </c>
      <c r="S992" s="209">
        <v>-590333.28</v>
      </c>
      <c r="T992" s="209">
        <v>-737916.61</v>
      </c>
      <c r="U992" s="209">
        <v>-885499.94</v>
      </c>
      <c r="V992" s="209">
        <v>-147583.26999999999</v>
      </c>
      <c r="W992" s="209">
        <v>-295166.59999999998</v>
      </c>
      <c r="X992" s="209">
        <v>-442749.93</v>
      </c>
      <c r="Y992" s="209">
        <v>-590333.26</v>
      </c>
      <c r="Z992" s="209">
        <v>-737916.59</v>
      </c>
      <c r="AA992" s="178">
        <f t="shared" si="30"/>
        <v>-737916.59</v>
      </c>
    </row>
    <row r="993" spans="1:27" ht="15.75" thickBot="1" x14ac:dyDescent="0.3">
      <c r="A993" s="228" t="str">
        <f t="shared" si="31"/>
        <v>237107</v>
      </c>
      <c r="B993" s="240" t="s">
        <v>1262</v>
      </c>
      <c r="C993" s="188" t="s">
        <v>2698</v>
      </c>
      <c r="D993" s="210" t="s">
        <v>5</v>
      </c>
      <c r="E993" s="208">
        <v>-470352.82</v>
      </c>
      <c r="F993" s="208">
        <v>12459.68</v>
      </c>
      <c r="G993" s="208">
        <v>-84102.82</v>
      </c>
      <c r="H993" s="208">
        <v>-180665.32</v>
      </c>
      <c r="I993" s="208">
        <v>-277227.82</v>
      </c>
      <c r="J993" s="208">
        <v>-373790.32</v>
      </c>
      <c r="K993" s="208">
        <v>-470352.82</v>
      </c>
      <c r="L993" s="208">
        <v>-566915.31999999995</v>
      </c>
      <c r="M993" s="208">
        <v>0</v>
      </c>
      <c r="N993" s="208">
        <v>0</v>
      </c>
      <c r="O993" s="208">
        <v>0</v>
      </c>
      <c r="P993" s="208">
        <v>0</v>
      </c>
      <c r="Q993" s="208">
        <v>0</v>
      </c>
      <c r="R993" s="208">
        <v>0</v>
      </c>
      <c r="S993" s="208">
        <v>0</v>
      </c>
      <c r="T993" s="208">
        <v>0</v>
      </c>
      <c r="U993" s="208">
        <v>0</v>
      </c>
      <c r="V993" s="208">
        <v>0</v>
      </c>
      <c r="W993" s="208">
        <v>0</v>
      </c>
      <c r="X993" s="208">
        <v>0</v>
      </c>
      <c r="Y993" s="208">
        <v>0</v>
      </c>
      <c r="Z993" s="208">
        <v>0</v>
      </c>
      <c r="AA993" s="178">
        <f t="shared" si="30"/>
        <v>0</v>
      </c>
    </row>
    <row r="994" spans="1:27" ht="15.75" thickBot="1" x14ac:dyDescent="0.3">
      <c r="A994" s="228" t="str">
        <f t="shared" si="31"/>
        <v>237108</v>
      </c>
      <c r="B994" s="240" t="s">
        <v>1264</v>
      </c>
      <c r="C994" s="188" t="s">
        <v>2699</v>
      </c>
      <c r="D994" s="210" t="s">
        <v>5</v>
      </c>
      <c r="E994" s="209">
        <v>-456186.48</v>
      </c>
      <c r="F994" s="209">
        <v>12084.35</v>
      </c>
      <c r="G994" s="209">
        <v>-81569.820000000007</v>
      </c>
      <c r="H994" s="209">
        <v>-175223.99</v>
      </c>
      <c r="I994" s="209">
        <v>-268878.15999999997</v>
      </c>
      <c r="J994" s="209">
        <v>-362532.33</v>
      </c>
      <c r="K994" s="209">
        <v>-456186.5</v>
      </c>
      <c r="L994" s="209">
        <v>-549840.67000000004</v>
      </c>
      <c r="M994" s="209">
        <v>-81569.84</v>
      </c>
      <c r="N994" s="209">
        <v>-81569.84</v>
      </c>
      <c r="O994" s="209">
        <v>-175224.01</v>
      </c>
      <c r="P994" s="209">
        <v>-268878.18</v>
      </c>
      <c r="Q994" s="209">
        <v>-362532.35</v>
      </c>
      <c r="R994" s="209">
        <v>-456186.52</v>
      </c>
      <c r="S994" s="209">
        <v>12084.31</v>
      </c>
      <c r="T994" s="209">
        <v>-81569.86</v>
      </c>
      <c r="U994" s="209">
        <v>-175224.03</v>
      </c>
      <c r="V994" s="209">
        <v>-268878.2</v>
      </c>
      <c r="W994" s="209">
        <v>-362532.37</v>
      </c>
      <c r="X994" s="209">
        <v>-456186.54</v>
      </c>
      <c r="Y994" s="209">
        <v>12084.29</v>
      </c>
      <c r="Z994" s="209">
        <v>-81569.88</v>
      </c>
      <c r="AA994" s="178">
        <f t="shared" si="30"/>
        <v>-81569.88</v>
      </c>
    </row>
    <row r="995" spans="1:27" ht="15.75" thickBot="1" x14ac:dyDescent="0.3">
      <c r="A995" s="228" t="str">
        <f t="shared" si="31"/>
        <v>237109</v>
      </c>
      <c r="B995" s="240" t="s">
        <v>1266</v>
      </c>
      <c r="C995" s="188" t="s">
        <v>2700</v>
      </c>
      <c r="D995" s="210" t="s">
        <v>5</v>
      </c>
      <c r="E995" s="208">
        <v>-671544.14</v>
      </c>
      <c r="F995" s="208">
        <v>17789.189999999999</v>
      </c>
      <c r="G995" s="208">
        <v>-120077.48</v>
      </c>
      <c r="H995" s="208">
        <v>-257944.15</v>
      </c>
      <c r="I995" s="208">
        <v>-395810.82</v>
      </c>
      <c r="J995" s="208">
        <v>-533677.49</v>
      </c>
      <c r="K995" s="208">
        <v>-671544.16</v>
      </c>
      <c r="L995" s="208">
        <v>-809410.83</v>
      </c>
      <c r="M995" s="208">
        <v>-120077.5</v>
      </c>
      <c r="N995" s="208">
        <v>-120077.5</v>
      </c>
      <c r="O995" s="208">
        <v>-257944.17</v>
      </c>
      <c r="P995" s="208">
        <v>-395810.84</v>
      </c>
      <c r="Q995" s="208">
        <v>-533677.51</v>
      </c>
      <c r="R995" s="208">
        <v>-671544.18</v>
      </c>
      <c r="S995" s="208">
        <v>17789.150000000001</v>
      </c>
      <c r="T995" s="208">
        <v>-120077.52</v>
      </c>
      <c r="U995" s="208">
        <v>-257944.19</v>
      </c>
      <c r="V995" s="208">
        <v>-395810.86</v>
      </c>
      <c r="W995" s="208">
        <v>-533677.53</v>
      </c>
      <c r="X995" s="208">
        <v>-671544.2</v>
      </c>
      <c r="Y995" s="208">
        <v>17789.13</v>
      </c>
      <c r="Z995" s="208">
        <v>-120077.54</v>
      </c>
      <c r="AA995" s="178">
        <f t="shared" si="30"/>
        <v>-120077.54</v>
      </c>
    </row>
    <row r="996" spans="1:27" ht="15.75" thickBot="1" x14ac:dyDescent="0.3">
      <c r="A996" s="228" t="str">
        <f t="shared" si="31"/>
        <v>237110</v>
      </c>
      <c r="B996" s="240" t="s">
        <v>1268</v>
      </c>
      <c r="C996" s="188" t="s">
        <v>2701</v>
      </c>
      <c r="D996" s="210" t="s">
        <v>5</v>
      </c>
      <c r="E996" s="209">
        <v>-94066.69</v>
      </c>
      <c r="F996" s="209">
        <v>-152858.35999999999</v>
      </c>
      <c r="G996" s="209">
        <v>-211650.03</v>
      </c>
      <c r="H996" s="209">
        <v>-270441.7</v>
      </c>
      <c r="I996" s="209">
        <v>-329233.37</v>
      </c>
      <c r="J996" s="209">
        <v>-35275.040000000001</v>
      </c>
      <c r="K996" s="209">
        <v>-94066.71</v>
      </c>
      <c r="L996" s="209">
        <v>-152858.38</v>
      </c>
      <c r="M996" s="209">
        <v>-211650.05</v>
      </c>
      <c r="N996" s="209">
        <v>-211650.05</v>
      </c>
      <c r="O996" s="209">
        <v>-270441.71999999997</v>
      </c>
      <c r="P996" s="209">
        <v>-329233.39</v>
      </c>
      <c r="Q996" s="209">
        <v>-35275.06</v>
      </c>
      <c r="R996" s="209">
        <v>-94066.73</v>
      </c>
      <c r="S996" s="209">
        <v>-152858.4</v>
      </c>
      <c r="T996" s="209">
        <v>-211650.07</v>
      </c>
      <c r="U996" s="209">
        <v>-270441.74</v>
      </c>
      <c r="V996" s="209">
        <v>-329233.40999999997</v>
      </c>
      <c r="W996" s="209">
        <v>-35275.08</v>
      </c>
      <c r="X996" s="209">
        <v>-94066.75</v>
      </c>
      <c r="Y996" s="209">
        <v>-152858.42000000001</v>
      </c>
      <c r="Z996" s="209">
        <v>-211650.09</v>
      </c>
      <c r="AA996" s="178">
        <f t="shared" si="30"/>
        <v>-211650.09</v>
      </c>
    </row>
    <row r="997" spans="1:27" ht="15.75" thickBot="1" x14ac:dyDescent="0.3">
      <c r="A997" s="228" t="str">
        <f t="shared" si="31"/>
        <v>237112</v>
      </c>
      <c r="B997" s="240" t="s">
        <v>1270</v>
      </c>
      <c r="C997" s="188" t="s">
        <v>2702</v>
      </c>
      <c r="D997" s="210" t="s">
        <v>5</v>
      </c>
      <c r="E997" s="208">
        <v>-368500</v>
      </c>
      <c r="F997" s="208">
        <v>-598812.5</v>
      </c>
      <c r="G997" s="208">
        <v>-829125</v>
      </c>
      <c r="H997" s="208">
        <v>-1059437.5</v>
      </c>
      <c r="I997" s="208">
        <v>-1289750</v>
      </c>
      <c r="J997" s="208">
        <v>-138187.5</v>
      </c>
      <c r="K997" s="208">
        <v>-368500</v>
      </c>
      <c r="L997" s="208">
        <v>-598812.5</v>
      </c>
      <c r="M997" s="208">
        <v>-829125</v>
      </c>
      <c r="N997" s="208">
        <v>-829125</v>
      </c>
      <c r="O997" s="208">
        <v>-1059437.5</v>
      </c>
      <c r="P997" s="208">
        <v>-1289750</v>
      </c>
      <c r="Q997" s="208">
        <v>-138187.5</v>
      </c>
      <c r="R997" s="208">
        <v>-368500</v>
      </c>
      <c r="S997" s="208">
        <v>-598812.5</v>
      </c>
      <c r="T997" s="208">
        <v>-829125</v>
      </c>
      <c r="U997" s="208">
        <v>-1059437.5</v>
      </c>
      <c r="V997" s="208">
        <v>-1289750</v>
      </c>
      <c r="W997" s="208">
        <v>-138187.5</v>
      </c>
      <c r="X997" s="208">
        <v>-368500</v>
      </c>
      <c r="Y997" s="208">
        <v>-598812.5</v>
      </c>
      <c r="Z997" s="208">
        <v>-829125</v>
      </c>
      <c r="AA997" s="178">
        <f t="shared" si="30"/>
        <v>-829125</v>
      </c>
    </row>
    <row r="998" spans="1:27" ht="15.75" thickBot="1" x14ac:dyDescent="0.3">
      <c r="A998" s="228" t="str">
        <f t="shared" si="31"/>
        <v>237113</v>
      </c>
      <c r="B998" s="240" t="s">
        <v>2703</v>
      </c>
      <c r="C998" s="188" t="s">
        <v>2704</v>
      </c>
      <c r="D998" s="210" t="s">
        <v>5</v>
      </c>
      <c r="E998" s="209">
        <v>0</v>
      </c>
      <c r="F998" s="209">
        <v>0</v>
      </c>
      <c r="G998" s="209">
        <v>0</v>
      </c>
      <c r="H998" s="209">
        <v>0</v>
      </c>
      <c r="I998" s="209">
        <v>0</v>
      </c>
      <c r="J998" s="209">
        <v>-114166.67</v>
      </c>
      <c r="K998" s="209">
        <v>-285416.67</v>
      </c>
      <c r="L998" s="209">
        <v>-456666.67</v>
      </c>
      <c r="M998" s="209">
        <v>-627916.67000000004</v>
      </c>
      <c r="N998" s="209">
        <v>-627916.67000000004</v>
      </c>
      <c r="O998" s="209">
        <v>5708.33</v>
      </c>
      <c r="P998" s="209">
        <v>-165541.67000000001</v>
      </c>
      <c r="Q998" s="209">
        <v>-336791.67</v>
      </c>
      <c r="R998" s="209">
        <v>-508041.67</v>
      </c>
      <c r="S998" s="209">
        <v>-679291.67</v>
      </c>
      <c r="T998" s="209">
        <v>-850541.67</v>
      </c>
      <c r="U998" s="209">
        <v>5708.33</v>
      </c>
      <c r="V998" s="209">
        <v>-165541.67000000001</v>
      </c>
      <c r="W998" s="209">
        <v>-336791.67</v>
      </c>
      <c r="X998" s="209">
        <v>-508041.67</v>
      </c>
      <c r="Y998" s="209">
        <v>-679291.67</v>
      </c>
      <c r="Z998" s="209">
        <v>-850541.67</v>
      </c>
      <c r="AA998" s="178">
        <f t="shared" si="30"/>
        <v>-850541.67</v>
      </c>
    </row>
    <row r="999" spans="1:27" ht="15.75" thickBot="1" x14ac:dyDescent="0.3">
      <c r="A999" s="228" t="str">
        <f t="shared" si="31"/>
        <v>237114</v>
      </c>
      <c r="B999" s="240" t="s">
        <v>3684</v>
      </c>
      <c r="C999" s="188" t="s">
        <v>3685</v>
      </c>
      <c r="D999" s="210" t="s">
        <v>5</v>
      </c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8"/>
      <c r="R999" s="208"/>
      <c r="S999" s="208"/>
      <c r="T999" s="208">
        <v>-124020</v>
      </c>
      <c r="U999" s="208">
        <v>-419760</v>
      </c>
      <c r="V999" s="208">
        <v>-715500</v>
      </c>
      <c r="W999" s="208">
        <v>-1005675</v>
      </c>
      <c r="X999" s="208">
        <v>-1295850</v>
      </c>
      <c r="Y999" s="208">
        <v>-1586025</v>
      </c>
      <c r="Z999" s="208">
        <v>-154495</v>
      </c>
      <c r="AA999" s="178">
        <f t="shared" si="30"/>
        <v>-154495</v>
      </c>
    </row>
    <row r="1000" spans="1:27" ht="15.75" thickBot="1" x14ac:dyDescent="0.3">
      <c r="A1000" s="228" t="str">
        <f t="shared" si="31"/>
        <v>237115</v>
      </c>
      <c r="B1000" s="240" t="s">
        <v>3686</v>
      </c>
      <c r="C1000" s="188" t="s">
        <v>3687</v>
      </c>
      <c r="D1000" s="210" t="s">
        <v>5</v>
      </c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>
        <v>-55935.62</v>
      </c>
      <c r="U1000" s="209">
        <v>-189320.55</v>
      </c>
      <c r="V1000" s="209">
        <v>-322705.48</v>
      </c>
      <c r="W1000" s="209">
        <v>-450830.01</v>
      </c>
      <c r="X1000" s="209">
        <v>-579195.07999999996</v>
      </c>
      <c r="Y1000" s="209">
        <v>-710070.08</v>
      </c>
      <c r="Z1000" s="209">
        <v>-64420.08</v>
      </c>
      <c r="AA1000" s="178">
        <f t="shared" si="30"/>
        <v>-64420.08</v>
      </c>
    </row>
    <row r="1001" spans="1:27" ht="15.75" thickBot="1" x14ac:dyDescent="0.3">
      <c r="A1001" s="228" t="str">
        <f t="shared" si="31"/>
        <v>500173</v>
      </c>
      <c r="B1001" s="239" t="s">
        <v>2705</v>
      </c>
      <c r="C1001" s="245">
        <v>500173</v>
      </c>
      <c r="D1001" s="31"/>
      <c r="E1001" s="208">
        <v>-13085340.699999999</v>
      </c>
      <c r="F1001" s="208">
        <v>-13247997.470000001</v>
      </c>
      <c r="G1001" s="208">
        <v>-34274347.119999997</v>
      </c>
      <c r="H1001" s="208">
        <v>-9799225.2300000004</v>
      </c>
      <c r="I1001" s="208">
        <v>-11437686.09</v>
      </c>
      <c r="J1001" s="208">
        <v>-37504231.609999999</v>
      </c>
      <c r="K1001" s="208">
        <v>-16077736.84</v>
      </c>
      <c r="L1001" s="208">
        <v>-16347590.09</v>
      </c>
      <c r="M1001" s="208">
        <v>-47435912.210000001</v>
      </c>
      <c r="N1001" s="208">
        <v>-47435912.210000001</v>
      </c>
      <c r="O1001" s="208">
        <v>-26893367.870000001</v>
      </c>
      <c r="P1001" s="208">
        <v>-27005206.620000001</v>
      </c>
      <c r="Q1001" s="208">
        <v>-46770434.130000003</v>
      </c>
      <c r="R1001" s="208">
        <v>-31858488.739999998</v>
      </c>
      <c r="S1001" s="208">
        <v>-32044733.260000002</v>
      </c>
      <c r="T1001" s="208">
        <v>-32483719.600000001</v>
      </c>
      <c r="U1001" s="208">
        <v>-22321700.120000001</v>
      </c>
      <c r="V1001" s="208">
        <v>-23796086.600000001</v>
      </c>
      <c r="W1001" s="208">
        <v>-37572897.909999996</v>
      </c>
      <c r="X1001" s="208">
        <v>-33230589.219999999</v>
      </c>
      <c r="Y1001" s="208">
        <v>-34029967.43</v>
      </c>
      <c r="Z1001" s="208">
        <v>-44657469.840000004</v>
      </c>
      <c r="AA1001" s="178">
        <f t="shared" si="30"/>
        <v>-44657469.840000004</v>
      </c>
    </row>
    <row r="1002" spans="1:27" ht="15.75" thickBot="1" x14ac:dyDescent="0.3">
      <c r="A1002" s="228" t="str">
        <f t="shared" si="31"/>
        <v>500199</v>
      </c>
      <c r="B1002" s="240" t="s">
        <v>2707</v>
      </c>
      <c r="C1002" s="245">
        <v>500199</v>
      </c>
      <c r="D1002" s="31"/>
      <c r="E1002" s="209">
        <v>-11965340.699999999</v>
      </c>
      <c r="F1002" s="209">
        <v>-12127997.470000001</v>
      </c>
      <c r="G1002" s="209">
        <v>-32541347.120000001</v>
      </c>
      <c r="H1002" s="209">
        <v>-8066225.2300000004</v>
      </c>
      <c r="I1002" s="209">
        <v>-9704686.0899999999</v>
      </c>
      <c r="J1002" s="209">
        <v>-34658231.609999999</v>
      </c>
      <c r="K1002" s="209">
        <v>-13231736.84</v>
      </c>
      <c r="L1002" s="209">
        <v>-13501590.09</v>
      </c>
      <c r="M1002" s="209">
        <v>-40241912.210000001</v>
      </c>
      <c r="N1002" s="209">
        <v>-40241912.210000001</v>
      </c>
      <c r="O1002" s="209">
        <v>-19699367.870000001</v>
      </c>
      <c r="P1002" s="209">
        <v>-19811206.620000001</v>
      </c>
      <c r="Q1002" s="209">
        <v>-43054434.130000003</v>
      </c>
      <c r="R1002" s="209">
        <v>-28142488.739999998</v>
      </c>
      <c r="S1002" s="209">
        <v>-28328733.260000002</v>
      </c>
      <c r="T1002" s="209">
        <v>-30539719.600000001</v>
      </c>
      <c r="U1002" s="209">
        <v>-20377700.120000001</v>
      </c>
      <c r="V1002" s="209">
        <v>-21852086.600000001</v>
      </c>
      <c r="W1002" s="209">
        <v>-33428897.91</v>
      </c>
      <c r="X1002" s="209">
        <v>-29086589.219999999</v>
      </c>
      <c r="Y1002" s="209">
        <v>-29885967.43</v>
      </c>
      <c r="Z1002" s="209">
        <v>-39094463.840000004</v>
      </c>
      <c r="AA1002" s="178">
        <f t="shared" si="30"/>
        <v>-39094463.840000004</v>
      </c>
    </row>
    <row r="1003" spans="1:27" ht="15.75" thickBot="1" x14ac:dyDescent="0.3">
      <c r="A1003" s="228" t="str">
        <f t="shared" si="31"/>
        <v>254000</v>
      </c>
      <c r="B1003" s="189" t="s">
        <v>1272</v>
      </c>
      <c r="C1003" s="188" t="s">
        <v>1273</v>
      </c>
      <c r="D1003" s="210" t="s">
        <v>5</v>
      </c>
      <c r="E1003" s="208">
        <v>0</v>
      </c>
      <c r="F1003" s="208">
        <v>0</v>
      </c>
      <c r="G1003" s="208">
        <v>-24762073.129999999</v>
      </c>
      <c r="H1003" s="208">
        <v>0</v>
      </c>
      <c r="I1003" s="208">
        <v>0</v>
      </c>
      <c r="J1003" s="208">
        <v>-23699074.91</v>
      </c>
      <c r="K1003" s="208">
        <v>0</v>
      </c>
      <c r="L1003" s="208">
        <v>0</v>
      </c>
      <c r="M1003" s="208">
        <v>-20577581.699999999</v>
      </c>
      <c r="N1003" s="208">
        <v>-20577581.699999999</v>
      </c>
      <c r="O1003" s="208">
        <v>0</v>
      </c>
      <c r="P1003" s="208">
        <v>0</v>
      </c>
      <c r="Q1003" s="208">
        <v>-15083927.75</v>
      </c>
      <c r="R1003" s="208">
        <v>0</v>
      </c>
      <c r="S1003" s="208">
        <v>0</v>
      </c>
      <c r="T1003" s="208">
        <v>-8374744.3899999997</v>
      </c>
      <c r="U1003" s="208">
        <v>0</v>
      </c>
      <c r="V1003" s="208">
        <v>0</v>
      </c>
      <c r="W1003" s="208">
        <v>-7179660.0300000003</v>
      </c>
      <c r="X1003" s="208">
        <v>0</v>
      </c>
      <c r="Y1003" s="208">
        <v>0</v>
      </c>
      <c r="Z1003" s="208">
        <v>-10988979.859999999</v>
      </c>
      <c r="AA1003" s="178">
        <f t="shared" si="30"/>
        <v>-10988979.859999999</v>
      </c>
    </row>
    <row r="1004" spans="1:27" ht="15.75" thickBot="1" x14ac:dyDescent="0.3">
      <c r="A1004" s="228" t="str">
        <f t="shared" si="31"/>
        <v>254200</v>
      </c>
      <c r="B1004" s="189" t="s">
        <v>3534</v>
      </c>
      <c r="C1004" s="188" t="s">
        <v>3535</v>
      </c>
      <c r="D1004" s="188" t="s">
        <v>5</v>
      </c>
      <c r="E1004" s="209"/>
      <c r="F1004" s="209"/>
      <c r="G1004" s="209"/>
      <c r="H1004" s="209"/>
      <c r="I1004" s="209"/>
      <c r="J1004" s="209"/>
      <c r="K1004" s="209"/>
      <c r="L1004" s="209"/>
      <c r="M1004" s="209"/>
      <c r="N1004" s="209">
        <v>0</v>
      </c>
      <c r="O1004" s="209">
        <v>0</v>
      </c>
      <c r="P1004" s="209">
        <v>0</v>
      </c>
      <c r="Q1004" s="209">
        <v>-3262597</v>
      </c>
      <c r="R1004" s="209">
        <v>-3262597</v>
      </c>
      <c r="S1004" s="209">
        <v>-3262597</v>
      </c>
      <c r="T1004" s="209">
        <v>-3262597</v>
      </c>
      <c r="U1004" s="209">
        <v>-3262597</v>
      </c>
      <c r="V1004" s="209">
        <v>-3262597</v>
      </c>
      <c r="W1004" s="209">
        <v>-3262597</v>
      </c>
      <c r="X1004" s="209">
        <v>-2398865</v>
      </c>
      <c r="Y1004" s="209">
        <v>-2398865</v>
      </c>
      <c r="Z1004" s="209">
        <v>-2398865</v>
      </c>
      <c r="AA1004" s="178">
        <f t="shared" si="30"/>
        <v>-2398865</v>
      </c>
    </row>
    <row r="1005" spans="1:27" ht="15.75" thickBot="1" x14ac:dyDescent="0.3">
      <c r="A1005" s="228" t="str">
        <f t="shared" si="31"/>
        <v>254201</v>
      </c>
      <c r="B1005" s="189" t="s">
        <v>3810</v>
      </c>
      <c r="C1005" s="188" t="s">
        <v>3811</v>
      </c>
      <c r="D1005" s="192" t="s">
        <v>5</v>
      </c>
      <c r="E1005" s="208"/>
      <c r="F1005" s="208"/>
      <c r="G1005" s="208"/>
      <c r="H1005" s="208"/>
      <c r="I1005" s="208"/>
      <c r="J1005" s="208"/>
      <c r="K1005" s="208"/>
      <c r="L1005" s="208"/>
      <c r="M1005" s="208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>
        <v>-400000</v>
      </c>
      <c r="Y1005" s="208">
        <v>-400000</v>
      </c>
      <c r="Z1005" s="208">
        <v>-400000</v>
      </c>
      <c r="AA1005" s="178">
        <f t="shared" si="30"/>
        <v>-400000</v>
      </c>
    </row>
    <row r="1006" spans="1:27" ht="15.75" thickBot="1" x14ac:dyDescent="0.3">
      <c r="A1006" s="228" t="str">
        <f t="shared" si="31"/>
        <v>254202</v>
      </c>
      <c r="B1006" s="189" t="s">
        <v>3812</v>
      </c>
      <c r="C1006" s="188" t="s">
        <v>3813</v>
      </c>
      <c r="D1006" s="192" t="s">
        <v>5</v>
      </c>
      <c r="E1006" s="209"/>
      <c r="F1006" s="209"/>
      <c r="G1006" s="209"/>
      <c r="H1006" s="209"/>
      <c r="I1006" s="209"/>
      <c r="J1006" s="209"/>
      <c r="K1006" s="209"/>
      <c r="L1006" s="209"/>
      <c r="M1006" s="209"/>
      <c r="N1006" s="209"/>
      <c r="O1006" s="209"/>
      <c r="P1006" s="209"/>
      <c r="Q1006" s="209"/>
      <c r="R1006" s="209"/>
      <c r="S1006" s="209"/>
      <c r="T1006" s="209"/>
      <c r="U1006" s="209"/>
      <c r="V1006" s="209"/>
      <c r="W1006" s="209"/>
      <c r="X1006" s="209">
        <v>-2737525</v>
      </c>
      <c r="Y1006" s="209">
        <v>-2737525</v>
      </c>
      <c r="Z1006" s="209">
        <v>-1783055</v>
      </c>
      <c r="AA1006" s="178">
        <f t="shared" si="30"/>
        <v>-1783055</v>
      </c>
    </row>
    <row r="1007" spans="1:27" ht="15.75" thickBot="1" x14ac:dyDescent="0.3">
      <c r="A1007" s="228" t="str">
        <f t="shared" si="31"/>
        <v>254205</v>
      </c>
      <c r="B1007" s="189" t="s">
        <v>3536</v>
      </c>
      <c r="C1007" s="188" t="s">
        <v>3537</v>
      </c>
      <c r="D1007" s="210" t="s">
        <v>5</v>
      </c>
      <c r="E1007" s="208"/>
      <c r="F1007" s="208"/>
      <c r="G1007" s="208"/>
      <c r="H1007" s="208"/>
      <c r="I1007" s="208"/>
      <c r="J1007" s="208"/>
      <c r="K1007" s="208"/>
      <c r="L1007" s="208"/>
      <c r="M1007" s="208"/>
      <c r="N1007" s="208">
        <v>0</v>
      </c>
      <c r="O1007" s="208">
        <v>0</v>
      </c>
      <c r="P1007" s="208">
        <v>0</v>
      </c>
      <c r="Q1007" s="208">
        <v>-1572007</v>
      </c>
      <c r="R1007" s="208">
        <v>-1572007</v>
      </c>
      <c r="S1007" s="208">
        <v>-1572007</v>
      </c>
      <c r="T1007" s="208">
        <v>-1572007</v>
      </c>
      <c r="U1007" s="208">
        <v>-1572007</v>
      </c>
      <c r="V1007" s="208">
        <v>-1572007</v>
      </c>
      <c r="W1007" s="208">
        <v>-1572007</v>
      </c>
      <c r="X1007" s="208">
        <v>-2622369</v>
      </c>
      <c r="Y1007" s="208">
        <v>-2622369</v>
      </c>
      <c r="Z1007" s="208">
        <v>0</v>
      </c>
      <c r="AA1007" s="178">
        <f t="shared" si="30"/>
        <v>0</v>
      </c>
    </row>
    <row r="1008" spans="1:27" ht="15.75" thickBot="1" x14ac:dyDescent="0.3">
      <c r="A1008" s="228" t="str">
        <f t="shared" si="31"/>
        <v>254210</v>
      </c>
      <c r="B1008" s="189" t="s">
        <v>3538</v>
      </c>
      <c r="C1008" s="188" t="s">
        <v>3539</v>
      </c>
      <c r="D1008" s="210" t="s">
        <v>5</v>
      </c>
      <c r="E1008" s="209"/>
      <c r="F1008" s="209"/>
      <c r="G1008" s="209"/>
      <c r="H1008" s="209"/>
      <c r="I1008" s="209"/>
      <c r="J1008" s="209"/>
      <c r="K1008" s="209"/>
      <c r="L1008" s="209"/>
      <c r="M1008" s="209"/>
      <c r="N1008" s="209">
        <v>0</v>
      </c>
      <c r="O1008" s="209">
        <v>0</v>
      </c>
      <c r="P1008" s="209">
        <v>0</v>
      </c>
      <c r="Q1008" s="209">
        <v>-2928560</v>
      </c>
      <c r="R1008" s="209">
        <v>-2928560</v>
      </c>
      <c r="S1008" s="209">
        <v>-2928560</v>
      </c>
      <c r="T1008" s="209">
        <v>-2928560</v>
      </c>
      <c r="U1008" s="209">
        <v>-2928560</v>
      </c>
      <c r="V1008" s="209">
        <v>-2928560</v>
      </c>
      <c r="W1008" s="209">
        <v>-2928560</v>
      </c>
      <c r="X1008" s="209">
        <v>-2153260</v>
      </c>
      <c r="Y1008" s="209">
        <v>-2153260</v>
      </c>
      <c r="Z1008" s="209">
        <v>-2153260</v>
      </c>
      <c r="AA1008" s="178">
        <f t="shared" si="30"/>
        <v>-2153260</v>
      </c>
    </row>
    <row r="1009" spans="1:27" ht="15.75" thickBot="1" x14ac:dyDescent="0.3">
      <c r="A1009" s="228" t="str">
        <f t="shared" si="31"/>
        <v>254301</v>
      </c>
      <c r="B1009" s="189" t="s">
        <v>1275</v>
      </c>
      <c r="C1009" s="188" t="s">
        <v>1276</v>
      </c>
      <c r="D1009" s="210" t="s">
        <v>5</v>
      </c>
      <c r="E1009" s="208">
        <v>-11695398</v>
      </c>
      <c r="F1009" s="208">
        <v>-11695398</v>
      </c>
      <c r="G1009" s="208">
        <v>-6916506.6900000004</v>
      </c>
      <c r="H1009" s="208">
        <v>-7013164.75</v>
      </c>
      <c r="I1009" s="208">
        <v>-8465924.9399999995</v>
      </c>
      <c r="J1009" s="208">
        <v>-9739185.4499999993</v>
      </c>
      <c r="K1009" s="208">
        <v>-11768461.4</v>
      </c>
      <c r="L1009" s="208">
        <v>-11768461.4</v>
      </c>
      <c r="M1009" s="208">
        <v>-16254126.449999999</v>
      </c>
      <c r="N1009" s="208">
        <v>-16254126.449999999</v>
      </c>
      <c r="O1009" s="208">
        <v>-16289163.810000001</v>
      </c>
      <c r="P1009" s="208">
        <v>-16289163.810000001</v>
      </c>
      <c r="Q1009" s="208">
        <v>-16289163.810000001</v>
      </c>
      <c r="R1009" s="208">
        <v>-16289163.810000001</v>
      </c>
      <c r="S1009" s="208">
        <v>-16289163.810000001</v>
      </c>
      <c r="T1009" s="208">
        <v>-12172847.470000001</v>
      </c>
      <c r="U1009" s="208">
        <v>-11726890.369999999</v>
      </c>
      <c r="V1009" s="208">
        <v>-13060142.029999999</v>
      </c>
      <c r="W1009" s="208">
        <v>-14325689.17</v>
      </c>
      <c r="X1009" s="208">
        <v>-15746966.619999999</v>
      </c>
      <c r="Y1009" s="208">
        <v>-16451130.9</v>
      </c>
      <c r="Z1009" s="208">
        <v>-17130007.609999999</v>
      </c>
      <c r="AA1009" s="178">
        <f t="shared" si="30"/>
        <v>-17130007.609999999</v>
      </c>
    </row>
    <row r="1010" spans="1:27" ht="15.75" thickBot="1" x14ac:dyDescent="0.3">
      <c r="A1010" s="228" t="str">
        <f t="shared" si="31"/>
        <v>254302</v>
      </c>
      <c r="B1010" s="189" t="s">
        <v>1278</v>
      </c>
      <c r="C1010" s="188" t="s">
        <v>1279</v>
      </c>
      <c r="D1010" s="210" t="s">
        <v>5</v>
      </c>
      <c r="E1010" s="209">
        <v>-322034.24</v>
      </c>
      <c r="F1010" s="209">
        <v>-484691.01</v>
      </c>
      <c r="G1010" s="209">
        <v>-658114.24</v>
      </c>
      <c r="H1010" s="209">
        <v>-848407.42</v>
      </c>
      <c r="I1010" s="209">
        <v>-1034108.09</v>
      </c>
      <c r="J1010" s="209">
        <v>-1203692.7</v>
      </c>
      <c r="K1010" s="209">
        <v>-1446996.89</v>
      </c>
      <c r="L1010" s="209">
        <v>-1716850.14</v>
      </c>
      <c r="M1010" s="209">
        <v>-1864076.8</v>
      </c>
      <c r="N1010" s="209">
        <v>-1864076.8</v>
      </c>
      <c r="O1010" s="209">
        <v>-1864076.8</v>
      </c>
      <c r="P1010" s="209">
        <v>-1975915.55</v>
      </c>
      <c r="Q1010" s="209">
        <v>-349924.51</v>
      </c>
      <c r="R1010" s="209">
        <v>-521906.87</v>
      </c>
      <c r="S1010" s="209">
        <v>-708151.39</v>
      </c>
      <c r="T1010" s="209">
        <v>-870071.12</v>
      </c>
      <c r="U1010" s="209">
        <v>-1023571.13</v>
      </c>
      <c r="V1010" s="209">
        <v>-1164705.95</v>
      </c>
      <c r="W1010" s="209">
        <v>-1303147.55</v>
      </c>
      <c r="X1010" s="209">
        <v>-1452066.43</v>
      </c>
      <c r="Y1010" s="209">
        <v>-1547280.36</v>
      </c>
      <c r="Z1010" s="209">
        <v>-1643319.28</v>
      </c>
      <c r="AA1010" s="178">
        <f t="shared" si="30"/>
        <v>-1643319.28</v>
      </c>
    </row>
    <row r="1011" spans="1:27" ht="15.75" thickBot="1" x14ac:dyDescent="0.3">
      <c r="A1011" s="228" t="str">
        <f t="shared" si="31"/>
        <v>254304</v>
      </c>
      <c r="B1011" s="189" t="s">
        <v>1281</v>
      </c>
      <c r="C1011" s="188" t="s">
        <v>1282</v>
      </c>
      <c r="D1011" s="210" t="s">
        <v>5</v>
      </c>
      <c r="E1011" s="208">
        <v>52091.54</v>
      </c>
      <c r="F1011" s="208">
        <v>52091.54</v>
      </c>
      <c r="G1011" s="208">
        <v>-204653.06</v>
      </c>
      <c r="H1011" s="208">
        <v>-204653.06</v>
      </c>
      <c r="I1011" s="208">
        <v>-204653.06</v>
      </c>
      <c r="J1011" s="208">
        <v>-16278.55</v>
      </c>
      <c r="K1011" s="208">
        <v>-16278.55</v>
      </c>
      <c r="L1011" s="208">
        <v>-16278.55</v>
      </c>
      <c r="M1011" s="208">
        <v>-1546127.26</v>
      </c>
      <c r="N1011" s="208">
        <v>-1546127.26</v>
      </c>
      <c r="O1011" s="208">
        <v>-1546127.26</v>
      </c>
      <c r="P1011" s="208">
        <v>-1546127.26</v>
      </c>
      <c r="Q1011" s="208">
        <v>-3568254.06</v>
      </c>
      <c r="R1011" s="208">
        <v>-3568254.06</v>
      </c>
      <c r="S1011" s="208">
        <v>-3568254.06</v>
      </c>
      <c r="T1011" s="208">
        <v>135925.38</v>
      </c>
      <c r="U1011" s="208">
        <v>135925.38</v>
      </c>
      <c r="V1011" s="208">
        <v>135925.38</v>
      </c>
      <c r="W1011" s="208">
        <v>-1575537.17</v>
      </c>
      <c r="X1011" s="208">
        <v>-1575537.17</v>
      </c>
      <c r="Y1011" s="208">
        <v>-1575537.17</v>
      </c>
      <c r="Z1011" s="208">
        <v>-1058847.31</v>
      </c>
      <c r="AA1011" s="178">
        <f t="shared" si="30"/>
        <v>-1058847.31</v>
      </c>
    </row>
    <row r="1012" spans="1:27" ht="15.75" thickBot="1" x14ac:dyDescent="0.3">
      <c r="A1012" s="228" t="str">
        <f t="shared" si="31"/>
        <v>254310</v>
      </c>
      <c r="B1012" s="189" t="s">
        <v>3814</v>
      </c>
      <c r="C1012" s="188" t="s">
        <v>3815</v>
      </c>
      <c r="D1012" s="192" t="s">
        <v>5</v>
      </c>
      <c r="E1012" s="209"/>
      <c r="F1012" s="209"/>
      <c r="G1012" s="209"/>
      <c r="H1012" s="209"/>
      <c r="I1012" s="209"/>
      <c r="J1012" s="209"/>
      <c r="K1012" s="209"/>
      <c r="L1012" s="209"/>
      <c r="M1012" s="209"/>
      <c r="N1012" s="209"/>
      <c r="O1012" s="209"/>
      <c r="P1012" s="209"/>
      <c r="Q1012" s="209"/>
      <c r="R1012" s="209"/>
      <c r="S1012" s="209"/>
      <c r="T1012" s="209"/>
      <c r="U1012" s="209"/>
      <c r="V1012" s="209"/>
      <c r="W1012" s="209"/>
      <c r="X1012" s="209">
        <v>0</v>
      </c>
      <c r="Y1012" s="209">
        <v>0</v>
      </c>
      <c r="Z1012" s="209">
        <v>-469627.36</v>
      </c>
      <c r="AA1012" s="178">
        <f t="shared" si="30"/>
        <v>-469627.36</v>
      </c>
    </row>
    <row r="1013" spans="1:27" ht="15.75" thickBot="1" x14ac:dyDescent="0.3">
      <c r="A1013" s="228" t="str">
        <f t="shared" si="31"/>
        <v>254400</v>
      </c>
      <c r="B1013" s="231" t="s">
        <v>3688</v>
      </c>
      <c r="C1013" s="188" t="s">
        <v>3648</v>
      </c>
      <c r="D1013" s="210" t="s">
        <v>5</v>
      </c>
      <c r="E1013" s="208"/>
      <c r="F1013" s="208"/>
      <c r="G1013" s="208"/>
      <c r="H1013" s="208"/>
      <c r="I1013" s="208"/>
      <c r="J1013" s="208"/>
      <c r="K1013" s="208"/>
      <c r="L1013" s="208"/>
      <c r="M1013" s="208"/>
      <c r="N1013" s="208"/>
      <c r="O1013" s="208"/>
      <c r="P1013" s="208"/>
      <c r="Q1013" s="208"/>
      <c r="R1013" s="208"/>
      <c r="S1013" s="208"/>
      <c r="T1013" s="208">
        <v>-1494818</v>
      </c>
      <c r="U1013" s="208">
        <v>0</v>
      </c>
      <c r="V1013" s="208">
        <v>0</v>
      </c>
      <c r="W1013" s="208">
        <v>-1281699.99</v>
      </c>
      <c r="X1013" s="208">
        <v>0</v>
      </c>
      <c r="Y1013" s="208">
        <v>0</v>
      </c>
      <c r="Z1013" s="208">
        <v>-1068502.42</v>
      </c>
      <c r="AA1013" s="178">
        <f t="shared" si="30"/>
        <v>-1068502.42</v>
      </c>
    </row>
    <row r="1014" spans="1:27" ht="15.75" thickBot="1" x14ac:dyDescent="0.3">
      <c r="A1014" s="228" t="str">
        <f t="shared" si="31"/>
        <v>500177</v>
      </c>
      <c r="B1014" s="240" t="s">
        <v>2709</v>
      </c>
      <c r="C1014" s="245">
        <v>500177</v>
      </c>
      <c r="D1014" s="31"/>
      <c r="E1014" s="209">
        <v>-1120000</v>
      </c>
      <c r="F1014" s="209">
        <v>-1120000</v>
      </c>
      <c r="G1014" s="209">
        <v>-1733000</v>
      </c>
      <c r="H1014" s="209">
        <v>-1733000</v>
      </c>
      <c r="I1014" s="209">
        <v>-1733000</v>
      </c>
      <c r="J1014" s="209">
        <v>-2846000</v>
      </c>
      <c r="K1014" s="209">
        <v>-2846000</v>
      </c>
      <c r="L1014" s="209">
        <v>-2846000</v>
      </c>
      <c r="M1014" s="209">
        <v>-7194000</v>
      </c>
      <c r="N1014" s="209">
        <v>-7194000</v>
      </c>
      <c r="O1014" s="209">
        <v>-7194000</v>
      </c>
      <c r="P1014" s="209">
        <v>-7194000</v>
      </c>
      <c r="Q1014" s="209">
        <v>-3716000</v>
      </c>
      <c r="R1014" s="209">
        <v>-3716000</v>
      </c>
      <c r="S1014" s="209">
        <v>-3716000</v>
      </c>
      <c r="T1014" s="209">
        <v>-1944000</v>
      </c>
      <c r="U1014" s="209">
        <v>-1944000</v>
      </c>
      <c r="V1014" s="209">
        <v>-1944000</v>
      </c>
      <c r="W1014" s="209">
        <v>-4144000</v>
      </c>
      <c r="X1014" s="209">
        <v>-4144000</v>
      </c>
      <c r="Y1014" s="209">
        <v>-4144000</v>
      </c>
      <c r="Z1014" s="209">
        <v>-5563006</v>
      </c>
      <c r="AA1014" s="178">
        <f t="shared" si="30"/>
        <v>-5563006</v>
      </c>
    </row>
    <row r="1015" spans="1:27" ht="15.75" thickBot="1" x14ac:dyDescent="0.3">
      <c r="A1015" s="228" t="str">
        <f t="shared" si="31"/>
        <v>254640</v>
      </c>
      <c r="B1015" s="189" t="s">
        <v>1284</v>
      </c>
      <c r="C1015" s="188" t="s">
        <v>1285</v>
      </c>
      <c r="D1015" s="210" t="s">
        <v>5</v>
      </c>
      <c r="E1015" s="208">
        <v>-11000</v>
      </c>
      <c r="F1015" s="208">
        <v>-11000</v>
      </c>
      <c r="G1015" s="208">
        <v>-425000</v>
      </c>
      <c r="H1015" s="208">
        <v>-425000</v>
      </c>
      <c r="I1015" s="208">
        <v>-425000</v>
      </c>
      <c r="J1015" s="208">
        <v>-1490000</v>
      </c>
      <c r="K1015" s="208">
        <v>-1490000</v>
      </c>
      <c r="L1015" s="208">
        <v>-1490000</v>
      </c>
      <c r="M1015" s="208">
        <v>-5985000</v>
      </c>
      <c r="N1015" s="208">
        <v>-5985000</v>
      </c>
      <c r="O1015" s="208">
        <v>-5985000</v>
      </c>
      <c r="P1015" s="208">
        <v>-5985000</v>
      </c>
      <c r="Q1015" s="208">
        <v>-3000000</v>
      </c>
      <c r="R1015" s="208">
        <v>-3000000</v>
      </c>
      <c r="S1015" s="208">
        <v>-3000000</v>
      </c>
      <c r="T1015" s="208">
        <v>-1122000</v>
      </c>
      <c r="U1015" s="208">
        <v>-1122000</v>
      </c>
      <c r="V1015" s="208">
        <v>-1122000</v>
      </c>
      <c r="W1015" s="208">
        <v>-2689000</v>
      </c>
      <c r="X1015" s="208">
        <v>-2689000</v>
      </c>
      <c r="Y1015" s="208">
        <v>-2689000</v>
      </c>
      <c r="Z1015" s="208">
        <v>-4313553</v>
      </c>
      <c r="AA1015" s="178">
        <f t="shared" si="30"/>
        <v>-4313553</v>
      </c>
    </row>
    <row r="1016" spans="1:27" ht="15.75" thickBot="1" x14ac:dyDescent="0.3">
      <c r="A1016" s="228" t="str">
        <f t="shared" si="31"/>
        <v>254645</v>
      </c>
      <c r="B1016" s="189" t="s">
        <v>1284</v>
      </c>
      <c r="C1016" s="188" t="s">
        <v>1287</v>
      </c>
      <c r="D1016" s="210" t="s">
        <v>5</v>
      </c>
      <c r="E1016" s="209">
        <v>-1109000</v>
      </c>
      <c r="F1016" s="209">
        <v>-1109000</v>
      </c>
      <c r="G1016" s="209">
        <v>-1223000</v>
      </c>
      <c r="H1016" s="209">
        <v>-1223000</v>
      </c>
      <c r="I1016" s="209">
        <v>-1223000</v>
      </c>
      <c r="J1016" s="209">
        <v>-1293000</v>
      </c>
      <c r="K1016" s="209">
        <v>-1293000</v>
      </c>
      <c r="L1016" s="209">
        <v>-1293000</v>
      </c>
      <c r="M1016" s="209">
        <v>-1014000</v>
      </c>
      <c r="N1016" s="209">
        <v>-1014000</v>
      </c>
      <c r="O1016" s="209">
        <v>-1014000</v>
      </c>
      <c r="P1016" s="209">
        <v>-1014000</v>
      </c>
      <c r="Q1016" s="209">
        <v>-716000</v>
      </c>
      <c r="R1016" s="209">
        <v>-716000</v>
      </c>
      <c r="S1016" s="209">
        <v>-716000</v>
      </c>
      <c r="T1016" s="209">
        <v>-822000</v>
      </c>
      <c r="U1016" s="209">
        <v>-822000</v>
      </c>
      <c r="V1016" s="209">
        <v>-822000</v>
      </c>
      <c r="W1016" s="209">
        <v>-1380000</v>
      </c>
      <c r="X1016" s="209">
        <v>-1380000</v>
      </c>
      <c r="Y1016" s="209">
        <v>-1380000</v>
      </c>
      <c r="Z1016" s="209">
        <v>-1159201</v>
      </c>
      <c r="AA1016" s="178">
        <f t="shared" si="30"/>
        <v>-1159201</v>
      </c>
    </row>
    <row r="1017" spans="1:27" ht="15.75" thickBot="1" x14ac:dyDescent="0.3">
      <c r="A1017" s="228" t="str">
        <f t="shared" si="31"/>
        <v>254647</v>
      </c>
      <c r="B1017" s="189" t="s">
        <v>1289</v>
      </c>
      <c r="C1017" s="188" t="s">
        <v>1290</v>
      </c>
      <c r="D1017" s="210" t="s">
        <v>5</v>
      </c>
      <c r="E1017" s="208">
        <v>0</v>
      </c>
      <c r="F1017" s="208">
        <v>0</v>
      </c>
      <c r="G1017" s="208">
        <v>-85000</v>
      </c>
      <c r="H1017" s="208">
        <v>-85000</v>
      </c>
      <c r="I1017" s="208">
        <v>-85000</v>
      </c>
      <c r="J1017" s="208">
        <v>-63000</v>
      </c>
      <c r="K1017" s="208">
        <v>-63000</v>
      </c>
      <c r="L1017" s="208">
        <v>-63000</v>
      </c>
      <c r="M1017" s="208">
        <v>-195000</v>
      </c>
      <c r="N1017" s="208">
        <v>-195000</v>
      </c>
      <c r="O1017" s="208">
        <v>-195000</v>
      </c>
      <c r="P1017" s="208">
        <v>-195000</v>
      </c>
      <c r="Q1017" s="208">
        <v>0</v>
      </c>
      <c r="R1017" s="208">
        <v>0</v>
      </c>
      <c r="S1017" s="208">
        <v>0</v>
      </c>
      <c r="T1017" s="208">
        <v>0</v>
      </c>
      <c r="U1017" s="208">
        <v>0</v>
      </c>
      <c r="V1017" s="208">
        <v>0</v>
      </c>
      <c r="W1017" s="208">
        <v>-75000</v>
      </c>
      <c r="X1017" s="208">
        <v>-75000</v>
      </c>
      <c r="Y1017" s="208">
        <v>-75000</v>
      </c>
      <c r="Z1017" s="208">
        <v>-90252</v>
      </c>
      <c r="AA1017" s="178">
        <f t="shared" si="30"/>
        <v>-90252</v>
      </c>
    </row>
    <row r="1018" spans="1:27" ht="15.75" thickBot="1" x14ac:dyDescent="0.3">
      <c r="A1018" s="228" t="str">
        <f t="shared" si="31"/>
        <v>500174</v>
      </c>
      <c r="B1018" s="239" t="s">
        <v>1782</v>
      </c>
      <c r="C1018" s="245">
        <v>500174</v>
      </c>
      <c r="D1018" s="31"/>
      <c r="E1018" s="209">
        <v>-17607000</v>
      </c>
      <c r="F1018" s="209">
        <v>-17607000</v>
      </c>
      <c r="G1018" s="209">
        <v>-11744000</v>
      </c>
      <c r="H1018" s="209">
        <v>-11744000</v>
      </c>
      <c r="I1018" s="209">
        <v>-11744000</v>
      </c>
      <c r="J1018" s="209">
        <v>-8828000</v>
      </c>
      <c r="K1018" s="209">
        <v>-8828000</v>
      </c>
      <c r="L1018" s="209">
        <v>-8828000</v>
      </c>
      <c r="M1018" s="209">
        <v>-12381000</v>
      </c>
      <c r="N1018" s="209">
        <v>-12381000</v>
      </c>
      <c r="O1018" s="209">
        <v>-12381000</v>
      </c>
      <c r="P1018" s="209">
        <v>-12381000</v>
      </c>
      <c r="Q1018" s="209">
        <v>-2845000</v>
      </c>
      <c r="R1018" s="209">
        <v>-2845000</v>
      </c>
      <c r="S1018" s="209">
        <v>-2845000</v>
      </c>
      <c r="T1018" s="209">
        <v>-4650000</v>
      </c>
      <c r="U1018" s="209">
        <v>-4650000</v>
      </c>
      <c r="V1018" s="209">
        <v>-4650000</v>
      </c>
      <c r="W1018" s="209">
        <v>-4156000</v>
      </c>
      <c r="X1018" s="209">
        <v>-4156000</v>
      </c>
      <c r="Y1018" s="209">
        <v>-4156000</v>
      </c>
      <c r="Z1018" s="209">
        <v>-1999795</v>
      </c>
      <c r="AA1018" s="178">
        <f t="shared" si="30"/>
        <v>-1999795</v>
      </c>
    </row>
    <row r="1019" spans="1:27" ht="15.75" thickBot="1" x14ac:dyDescent="0.3">
      <c r="A1019" s="228" t="str">
        <f t="shared" si="31"/>
        <v>262640</v>
      </c>
      <c r="B1019" s="240" t="s">
        <v>1292</v>
      </c>
      <c r="C1019" s="188" t="s">
        <v>1293</v>
      </c>
      <c r="D1019" s="210" t="s">
        <v>5</v>
      </c>
      <c r="E1019" s="208">
        <v>-17347000</v>
      </c>
      <c r="F1019" s="208">
        <v>-17347000</v>
      </c>
      <c r="G1019" s="208">
        <v>-11235000</v>
      </c>
      <c r="H1019" s="208">
        <v>-11235000</v>
      </c>
      <c r="I1019" s="208">
        <v>-11235000</v>
      </c>
      <c r="J1019" s="208">
        <v>-8262000</v>
      </c>
      <c r="K1019" s="208">
        <v>-8262000</v>
      </c>
      <c r="L1019" s="208">
        <v>-8262000</v>
      </c>
      <c r="M1019" s="208">
        <v>-11103000</v>
      </c>
      <c r="N1019" s="208">
        <v>-11103000</v>
      </c>
      <c r="O1019" s="208">
        <v>-11103000</v>
      </c>
      <c r="P1019" s="208">
        <v>-11103000</v>
      </c>
      <c r="Q1019" s="208">
        <v>-2461000</v>
      </c>
      <c r="R1019" s="208">
        <v>-2461000</v>
      </c>
      <c r="S1019" s="208">
        <v>-2461000</v>
      </c>
      <c r="T1019" s="208">
        <v>-3617000</v>
      </c>
      <c r="U1019" s="208">
        <v>-3617000</v>
      </c>
      <c r="V1019" s="208">
        <v>-3617000</v>
      </c>
      <c r="W1019" s="208">
        <v>-3131000</v>
      </c>
      <c r="X1019" s="208">
        <v>-3131000</v>
      </c>
      <c r="Y1019" s="208">
        <v>-3131000</v>
      </c>
      <c r="Z1019" s="208">
        <v>-1038649</v>
      </c>
      <c r="AA1019" s="178">
        <f t="shared" si="30"/>
        <v>-1038649</v>
      </c>
    </row>
    <row r="1020" spans="1:27" ht="15.75" thickBot="1" x14ac:dyDescent="0.3">
      <c r="A1020" s="228" t="str">
        <f t="shared" si="31"/>
        <v>262645</v>
      </c>
      <c r="B1020" s="240" t="s">
        <v>1295</v>
      </c>
      <c r="C1020" s="188" t="s">
        <v>1296</v>
      </c>
      <c r="D1020" s="210" t="s">
        <v>5</v>
      </c>
      <c r="E1020" s="209">
        <v>-72000</v>
      </c>
      <c r="F1020" s="209">
        <v>-72000</v>
      </c>
      <c r="G1020" s="209">
        <v>-302000</v>
      </c>
      <c r="H1020" s="209">
        <v>-302000</v>
      </c>
      <c r="I1020" s="209">
        <v>-302000</v>
      </c>
      <c r="J1020" s="209">
        <v>-367000</v>
      </c>
      <c r="K1020" s="209">
        <v>-367000</v>
      </c>
      <c r="L1020" s="209">
        <v>-367000</v>
      </c>
      <c r="M1020" s="209">
        <v>-893000</v>
      </c>
      <c r="N1020" s="209">
        <v>-893000</v>
      </c>
      <c r="O1020" s="209">
        <v>-893000</v>
      </c>
      <c r="P1020" s="209">
        <v>-893000</v>
      </c>
      <c r="Q1020" s="209">
        <v>-107000</v>
      </c>
      <c r="R1020" s="209">
        <v>-107000</v>
      </c>
      <c r="S1020" s="209">
        <v>-107000</v>
      </c>
      <c r="T1020" s="209">
        <v>-503000</v>
      </c>
      <c r="U1020" s="209">
        <v>-503000</v>
      </c>
      <c r="V1020" s="209">
        <v>-503000</v>
      </c>
      <c r="W1020" s="209">
        <v>-841000</v>
      </c>
      <c r="X1020" s="209">
        <v>-841000</v>
      </c>
      <c r="Y1020" s="209">
        <v>-841000</v>
      </c>
      <c r="Z1020" s="209">
        <v>-580266</v>
      </c>
      <c r="AA1020" s="178">
        <f t="shared" si="30"/>
        <v>-580266</v>
      </c>
    </row>
    <row r="1021" spans="1:27" ht="15.75" thickBot="1" x14ac:dyDescent="0.3">
      <c r="A1021" s="228" t="str">
        <f t="shared" si="31"/>
        <v>262648</v>
      </c>
      <c r="B1021" s="240" t="s">
        <v>1298</v>
      </c>
      <c r="C1021" s="188" t="s">
        <v>1299</v>
      </c>
      <c r="D1021" s="210" t="s">
        <v>5</v>
      </c>
      <c r="E1021" s="208">
        <v>-188000</v>
      </c>
      <c r="F1021" s="208">
        <v>-188000</v>
      </c>
      <c r="G1021" s="208">
        <v>-207000</v>
      </c>
      <c r="H1021" s="208">
        <v>-207000</v>
      </c>
      <c r="I1021" s="208">
        <v>-207000</v>
      </c>
      <c r="J1021" s="208">
        <v>-199000</v>
      </c>
      <c r="K1021" s="208">
        <v>-199000</v>
      </c>
      <c r="L1021" s="208">
        <v>-199000</v>
      </c>
      <c r="M1021" s="208">
        <v>-385000</v>
      </c>
      <c r="N1021" s="208">
        <v>-385000</v>
      </c>
      <c r="O1021" s="208">
        <v>-385000</v>
      </c>
      <c r="P1021" s="208">
        <v>-385000</v>
      </c>
      <c r="Q1021" s="208">
        <v>-277000</v>
      </c>
      <c r="R1021" s="208">
        <v>-277000</v>
      </c>
      <c r="S1021" s="208">
        <v>-277000</v>
      </c>
      <c r="T1021" s="208">
        <v>-530000</v>
      </c>
      <c r="U1021" s="208">
        <v>-530000</v>
      </c>
      <c r="V1021" s="208">
        <v>-530000</v>
      </c>
      <c r="W1021" s="208">
        <v>-184000</v>
      </c>
      <c r="X1021" s="208">
        <v>-184000</v>
      </c>
      <c r="Y1021" s="208">
        <v>-184000</v>
      </c>
      <c r="Z1021" s="208">
        <v>-380880</v>
      </c>
      <c r="AA1021" s="178">
        <f t="shared" si="30"/>
        <v>-380880</v>
      </c>
    </row>
    <row r="1022" spans="1:27" ht="15.75" thickBot="1" x14ac:dyDescent="0.3">
      <c r="A1022" s="228" t="str">
        <f t="shared" si="31"/>
        <v>500175</v>
      </c>
      <c r="B1022" s="239" t="s">
        <v>1300</v>
      </c>
      <c r="C1022" s="245">
        <v>500175</v>
      </c>
      <c r="D1022" s="31"/>
      <c r="E1022" s="209">
        <v>-13600297</v>
      </c>
      <c r="F1022" s="209">
        <v>0</v>
      </c>
      <c r="G1022" s="209">
        <v>0</v>
      </c>
      <c r="H1022" s="209">
        <v>-13608228</v>
      </c>
      <c r="I1022" s="209">
        <v>0</v>
      </c>
      <c r="J1022" s="209">
        <v>0</v>
      </c>
      <c r="K1022" s="209">
        <v>0</v>
      </c>
      <c r="L1022" s="209">
        <v>0</v>
      </c>
      <c r="M1022" s="209">
        <v>0</v>
      </c>
      <c r="N1022" s="209">
        <v>0</v>
      </c>
      <c r="O1022" s="209">
        <v>0</v>
      </c>
      <c r="P1022" s="209">
        <v>0</v>
      </c>
      <c r="Q1022" s="209">
        <v>0</v>
      </c>
      <c r="R1022" s="209">
        <v>0</v>
      </c>
      <c r="S1022" s="209">
        <v>0</v>
      </c>
      <c r="T1022" s="209">
        <v>0</v>
      </c>
      <c r="U1022" s="209">
        <v>0</v>
      </c>
      <c r="V1022" s="209">
        <v>0</v>
      </c>
      <c r="W1022" s="209">
        <v>0</v>
      </c>
      <c r="X1022" s="209">
        <v>0</v>
      </c>
      <c r="Y1022" s="209">
        <v>0</v>
      </c>
      <c r="Z1022" s="209">
        <v>0</v>
      </c>
      <c r="AA1022" s="178">
        <f t="shared" si="30"/>
        <v>0</v>
      </c>
    </row>
    <row r="1023" spans="1:27" ht="15.75" thickBot="1" x14ac:dyDescent="0.3">
      <c r="A1023" s="228" t="str">
        <f t="shared" si="31"/>
        <v>238000</v>
      </c>
      <c r="B1023" s="240" t="s">
        <v>1300</v>
      </c>
      <c r="C1023" s="188" t="s">
        <v>1302</v>
      </c>
      <c r="D1023" s="210" t="s">
        <v>5</v>
      </c>
      <c r="E1023" s="208">
        <v>-13600297</v>
      </c>
      <c r="F1023" s="208">
        <v>0</v>
      </c>
      <c r="G1023" s="208">
        <v>0</v>
      </c>
      <c r="H1023" s="208">
        <v>-13608228</v>
      </c>
      <c r="I1023" s="208">
        <v>0</v>
      </c>
      <c r="J1023" s="208">
        <v>0</v>
      </c>
      <c r="K1023" s="208">
        <v>0</v>
      </c>
      <c r="L1023" s="208">
        <v>0</v>
      </c>
      <c r="M1023" s="208">
        <v>0</v>
      </c>
      <c r="N1023" s="208">
        <v>0</v>
      </c>
      <c r="O1023" s="208">
        <v>0</v>
      </c>
      <c r="P1023" s="208">
        <v>0</v>
      </c>
      <c r="Q1023" s="208">
        <v>0</v>
      </c>
      <c r="R1023" s="208">
        <v>0</v>
      </c>
      <c r="S1023" s="208">
        <v>0</v>
      </c>
      <c r="T1023" s="208">
        <v>0</v>
      </c>
      <c r="U1023" s="208">
        <v>0</v>
      </c>
      <c r="V1023" s="208">
        <v>0</v>
      </c>
      <c r="W1023" s="208">
        <v>0</v>
      </c>
      <c r="X1023" s="208">
        <v>0</v>
      </c>
      <c r="Y1023" s="208">
        <v>0</v>
      </c>
      <c r="Z1023" s="208">
        <v>0</v>
      </c>
      <c r="AA1023" s="178">
        <f t="shared" si="30"/>
        <v>0</v>
      </c>
    </row>
    <row r="1024" spans="1:27" ht="15.75" thickBot="1" x14ac:dyDescent="0.3">
      <c r="A1024" s="228" t="str">
        <f t="shared" si="31"/>
        <v>500176</v>
      </c>
      <c r="B1024" s="239" t="s">
        <v>2713</v>
      </c>
      <c r="C1024" s="245">
        <v>500176</v>
      </c>
      <c r="D1024" s="31"/>
      <c r="E1024" s="209">
        <v>-40500303.210000001</v>
      </c>
      <c r="F1024" s="209">
        <v>-37244037.840000004</v>
      </c>
      <c r="G1024" s="209">
        <v>-31934622.559999999</v>
      </c>
      <c r="H1024" s="209">
        <v>-33389981.829999998</v>
      </c>
      <c r="I1024" s="209">
        <v>-31973408.989999998</v>
      </c>
      <c r="J1024" s="209">
        <v>-34402485.200000003</v>
      </c>
      <c r="K1024" s="209">
        <v>-36841142.670000002</v>
      </c>
      <c r="L1024" s="209">
        <v>-37526470.82</v>
      </c>
      <c r="M1024" s="209">
        <v>-53026820.219999999</v>
      </c>
      <c r="N1024" s="209">
        <v>-53026820.219999999</v>
      </c>
      <c r="O1024" s="209">
        <v>-57691080.609999999</v>
      </c>
      <c r="P1024" s="209">
        <v>-56172433.119999997</v>
      </c>
      <c r="Q1024" s="209">
        <v>-53154899.909999996</v>
      </c>
      <c r="R1024" s="209">
        <v>-54009707.240000002</v>
      </c>
      <c r="S1024" s="209">
        <v>-50697916.700000003</v>
      </c>
      <c r="T1024" s="209">
        <v>-35112734.109999999</v>
      </c>
      <c r="U1024" s="209">
        <v>-37006438.859999999</v>
      </c>
      <c r="V1024" s="209">
        <v>-35488744.859999999</v>
      </c>
      <c r="W1024" s="209">
        <v>-38328033.439999998</v>
      </c>
      <c r="X1024" s="209">
        <v>-39365819.950000003</v>
      </c>
      <c r="Y1024" s="209">
        <v>-40650937.289999999</v>
      </c>
      <c r="Z1024" s="209">
        <v>-57035927.579999998</v>
      </c>
      <c r="AA1024" s="178">
        <f t="shared" si="30"/>
        <v>-57035927.579999998</v>
      </c>
    </row>
    <row r="1025" spans="1:27" ht="15.75" thickBot="1" x14ac:dyDescent="0.3">
      <c r="A1025" s="228" t="str">
        <f t="shared" si="31"/>
        <v>500178</v>
      </c>
      <c r="B1025" s="240" t="s">
        <v>2715</v>
      </c>
      <c r="C1025" s="245">
        <v>500178</v>
      </c>
      <c r="D1025" s="31"/>
      <c r="E1025" s="208">
        <v>-5155466.5</v>
      </c>
      <c r="F1025" s="208">
        <v>-5134099.88</v>
      </c>
      <c r="G1025" s="208">
        <v>-5068782.3099999996</v>
      </c>
      <c r="H1025" s="208">
        <v>-4989054.55</v>
      </c>
      <c r="I1025" s="208">
        <v>-5016949.24</v>
      </c>
      <c r="J1025" s="208">
        <v>-4989644.3</v>
      </c>
      <c r="K1025" s="208">
        <v>-5006018.26</v>
      </c>
      <c r="L1025" s="208">
        <v>-5027524.71</v>
      </c>
      <c r="M1025" s="208">
        <v>-4994175.88</v>
      </c>
      <c r="N1025" s="208">
        <v>-4994175.88</v>
      </c>
      <c r="O1025" s="208">
        <v>-5015977.5</v>
      </c>
      <c r="P1025" s="208">
        <v>-4971219.6100000003</v>
      </c>
      <c r="Q1025" s="208">
        <v>-4941002.4000000004</v>
      </c>
      <c r="R1025" s="208">
        <v>-4887301.42</v>
      </c>
      <c r="S1025" s="208">
        <v>-4903616.05</v>
      </c>
      <c r="T1025" s="208">
        <v>-4851586.12</v>
      </c>
      <c r="U1025" s="208">
        <v>-4850992.7300000004</v>
      </c>
      <c r="V1025" s="208">
        <v>-4807431.3899999997</v>
      </c>
      <c r="W1025" s="208">
        <v>-4746930.58</v>
      </c>
      <c r="X1025" s="208">
        <v>-4828037.26</v>
      </c>
      <c r="Y1025" s="208">
        <v>-4788212.9000000004</v>
      </c>
      <c r="Z1025" s="208">
        <v>-4855551.79</v>
      </c>
      <c r="AA1025" s="178">
        <f t="shared" si="30"/>
        <v>-4855551.79</v>
      </c>
    </row>
    <row r="1026" spans="1:27" ht="15.75" thickBot="1" x14ac:dyDescent="0.3">
      <c r="A1026" s="228" t="str">
        <f t="shared" si="31"/>
        <v>235000</v>
      </c>
      <c r="B1026" s="189" t="s">
        <v>1304</v>
      </c>
      <c r="C1026" s="188" t="s">
        <v>1305</v>
      </c>
      <c r="D1026" s="210" t="s">
        <v>5</v>
      </c>
      <c r="E1026" s="209">
        <v>-4973561.62</v>
      </c>
      <c r="F1026" s="209">
        <v>-4947784.95</v>
      </c>
      <c r="G1026" s="209">
        <v>-4884692.32</v>
      </c>
      <c r="H1026" s="209">
        <v>-4804205.79</v>
      </c>
      <c r="I1026" s="209">
        <v>-4826895.63</v>
      </c>
      <c r="J1026" s="209">
        <v>-4800437.88</v>
      </c>
      <c r="K1026" s="209">
        <v>-4811486.88</v>
      </c>
      <c r="L1026" s="209">
        <v>-4830980.18</v>
      </c>
      <c r="M1026" s="209">
        <v>-4797146.57</v>
      </c>
      <c r="N1026" s="209">
        <v>-4797146.57</v>
      </c>
      <c r="O1026" s="209">
        <v>-4819385.6900000004</v>
      </c>
      <c r="P1026" s="209">
        <v>-4775569.12</v>
      </c>
      <c r="Q1026" s="209">
        <v>-4744719.7300000004</v>
      </c>
      <c r="R1026" s="209">
        <v>-4689740.68</v>
      </c>
      <c r="S1026" s="209">
        <v>-4705711.32</v>
      </c>
      <c r="T1026" s="209">
        <v>-4651665.8600000003</v>
      </c>
      <c r="U1026" s="209">
        <v>-4632087.55</v>
      </c>
      <c r="V1026" s="209">
        <v>-4599113.6399999997</v>
      </c>
      <c r="W1026" s="209">
        <v>-4543503.74</v>
      </c>
      <c r="X1026" s="209">
        <v>-4616529.51</v>
      </c>
      <c r="Y1026" s="209">
        <v>-4579748.2</v>
      </c>
      <c r="Z1026" s="209">
        <v>-4644957.1900000004</v>
      </c>
      <c r="AA1026" s="178">
        <f t="shared" si="30"/>
        <v>-4644957.1900000004</v>
      </c>
    </row>
    <row r="1027" spans="1:27" ht="15.75" thickBot="1" x14ac:dyDescent="0.3">
      <c r="A1027" s="228" t="str">
        <f t="shared" si="31"/>
        <v>235001</v>
      </c>
      <c r="B1027" s="189" t="s">
        <v>1307</v>
      </c>
      <c r="C1027" s="188" t="s">
        <v>1308</v>
      </c>
      <c r="D1027" s="210" t="s">
        <v>5</v>
      </c>
      <c r="E1027" s="208">
        <v>-24721.119999999999</v>
      </c>
      <c r="F1027" s="208">
        <v>-26507.68</v>
      </c>
      <c r="G1027" s="208">
        <v>-27297.1</v>
      </c>
      <c r="H1027" s="208">
        <v>-28881.16</v>
      </c>
      <c r="I1027" s="208">
        <v>-29989.18</v>
      </c>
      <c r="J1027" s="208">
        <v>-31520.48</v>
      </c>
      <c r="K1027" s="208">
        <v>-32420.6</v>
      </c>
      <c r="L1027" s="208">
        <v>-33123.050000000003</v>
      </c>
      <c r="M1027" s="208">
        <v>-31561.46</v>
      </c>
      <c r="N1027" s="208">
        <v>-31561.46</v>
      </c>
      <c r="O1027" s="208">
        <v>-34768.39</v>
      </c>
      <c r="P1027" s="208">
        <v>-37706.35</v>
      </c>
      <c r="Q1027" s="208">
        <v>-39822.21</v>
      </c>
      <c r="R1027" s="208">
        <v>-41549.449999999997</v>
      </c>
      <c r="S1027" s="208">
        <v>-43599.75</v>
      </c>
      <c r="T1027" s="208">
        <v>-45108.49</v>
      </c>
      <c r="U1027" s="208">
        <v>-47135.360000000001</v>
      </c>
      <c r="V1027" s="208">
        <v>-48017.83</v>
      </c>
      <c r="W1027" s="208">
        <v>-49914.41</v>
      </c>
      <c r="X1027" s="208">
        <v>-50801.05</v>
      </c>
      <c r="Y1027" s="208">
        <v>-51696.39</v>
      </c>
      <c r="Z1027" s="208">
        <v>-51904.99</v>
      </c>
      <c r="AA1027" s="178">
        <f t="shared" si="30"/>
        <v>-51904.99</v>
      </c>
    </row>
    <row r="1028" spans="1:27" ht="15.75" thickBot="1" x14ac:dyDescent="0.3">
      <c r="A1028" s="228" t="str">
        <f t="shared" si="31"/>
        <v>235005</v>
      </c>
      <c r="B1028" s="189" t="s">
        <v>1310</v>
      </c>
      <c r="C1028" s="188" t="s">
        <v>1311</v>
      </c>
      <c r="D1028" s="210" t="s">
        <v>5</v>
      </c>
      <c r="E1028" s="209">
        <v>-157183.76</v>
      </c>
      <c r="F1028" s="209">
        <v>-159807.25</v>
      </c>
      <c r="G1028" s="209">
        <v>-156792.89000000001</v>
      </c>
      <c r="H1028" s="209">
        <v>-155967.6</v>
      </c>
      <c r="I1028" s="209">
        <v>-160064.43</v>
      </c>
      <c r="J1028" s="209">
        <v>-157685.94</v>
      </c>
      <c r="K1028" s="209">
        <v>-162110.78</v>
      </c>
      <c r="L1028" s="209">
        <v>-163421.48000000001</v>
      </c>
      <c r="M1028" s="209">
        <v>-165467.85</v>
      </c>
      <c r="N1028" s="209">
        <v>-165467.85</v>
      </c>
      <c r="O1028" s="209">
        <v>-161823.42000000001</v>
      </c>
      <c r="P1028" s="209">
        <v>-157944.14000000001</v>
      </c>
      <c r="Q1028" s="209">
        <v>-156460.46</v>
      </c>
      <c r="R1028" s="209">
        <v>-156011.29</v>
      </c>
      <c r="S1028" s="209">
        <v>-154304.98000000001</v>
      </c>
      <c r="T1028" s="209">
        <v>-154811.76999999999</v>
      </c>
      <c r="U1028" s="209">
        <v>-171769.82</v>
      </c>
      <c r="V1028" s="209">
        <v>-160299.92000000001</v>
      </c>
      <c r="W1028" s="209">
        <v>-153512.43</v>
      </c>
      <c r="X1028" s="209">
        <v>-160706.70000000001</v>
      </c>
      <c r="Y1028" s="209">
        <v>-156768.31</v>
      </c>
      <c r="Z1028" s="209">
        <v>-158689.60999999999</v>
      </c>
      <c r="AA1028" s="178">
        <f t="shared" si="30"/>
        <v>-158689.60999999999</v>
      </c>
    </row>
    <row r="1029" spans="1:27" ht="15.75" thickBot="1" x14ac:dyDescent="0.3">
      <c r="A1029" s="228" t="str">
        <f t="shared" si="31"/>
        <v>500179</v>
      </c>
      <c r="B1029" s="240" t="s">
        <v>1313</v>
      </c>
      <c r="C1029" s="245">
        <v>500179</v>
      </c>
      <c r="D1029" s="31"/>
      <c r="E1029" s="208">
        <v>-4921325.8600000003</v>
      </c>
      <c r="F1029" s="208">
        <v>-2863318.43</v>
      </c>
      <c r="G1029" s="208">
        <v>-3205514.85</v>
      </c>
      <c r="H1029" s="208">
        <v>-3043980.2</v>
      </c>
      <c r="I1029" s="208">
        <v>-1885911.96</v>
      </c>
      <c r="J1029" s="208">
        <v>-2319907.98</v>
      </c>
      <c r="K1029" s="208">
        <v>-2572733.0299999998</v>
      </c>
      <c r="L1029" s="208">
        <v>-2760338.48</v>
      </c>
      <c r="M1029" s="208">
        <v>-4287359.43</v>
      </c>
      <c r="N1029" s="208">
        <v>-4287359.43</v>
      </c>
      <c r="O1029" s="208">
        <v>-5169151.34</v>
      </c>
      <c r="P1029" s="208">
        <v>-3477171.64</v>
      </c>
      <c r="Q1029" s="208">
        <v>-5113777.6500000004</v>
      </c>
      <c r="R1029" s="208">
        <v>-4884583.71</v>
      </c>
      <c r="S1029" s="208">
        <v>-2666029.71</v>
      </c>
      <c r="T1029" s="208">
        <v>-2950658.54</v>
      </c>
      <c r="U1029" s="208">
        <v>-2865117.28</v>
      </c>
      <c r="V1029" s="208">
        <v>-1755136.13</v>
      </c>
      <c r="W1029" s="208">
        <v>-2184728.4</v>
      </c>
      <c r="X1029" s="208">
        <v>-2567530.36</v>
      </c>
      <c r="Y1029" s="208">
        <v>-2979505.7</v>
      </c>
      <c r="Z1029" s="208">
        <v>-4636885.43</v>
      </c>
      <c r="AA1029" s="178">
        <f t="shared" si="30"/>
        <v>-4636885.43</v>
      </c>
    </row>
    <row r="1030" spans="1:27" ht="15.75" thickBot="1" x14ac:dyDescent="0.3">
      <c r="A1030" s="228" t="str">
        <f t="shared" si="31"/>
        <v>241101</v>
      </c>
      <c r="B1030" s="189" t="s">
        <v>2468</v>
      </c>
      <c r="C1030" s="188" t="s">
        <v>2717</v>
      </c>
      <c r="D1030" s="210" t="s">
        <v>5</v>
      </c>
      <c r="E1030" s="209">
        <v>-1689130.53</v>
      </c>
      <c r="F1030" s="209">
        <v>-513870.28</v>
      </c>
      <c r="G1030" s="209">
        <v>-597210.51</v>
      </c>
      <c r="H1030" s="209">
        <v>-714897.19</v>
      </c>
      <c r="I1030" s="209">
        <v>-224890.81</v>
      </c>
      <c r="J1030" s="209">
        <v>-341951.26</v>
      </c>
      <c r="K1030" s="209">
        <v>-500341.98</v>
      </c>
      <c r="L1030" s="209">
        <v>-401199.83</v>
      </c>
      <c r="M1030" s="209">
        <v>-822807.7</v>
      </c>
      <c r="N1030" s="209">
        <v>-822807.7</v>
      </c>
      <c r="O1030" s="209">
        <v>-1329296.06</v>
      </c>
      <c r="P1030" s="209">
        <v>-971643.56</v>
      </c>
      <c r="Q1030" s="209">
        <v>-1432483.97</v>
      </c>
      <c r="R1030" s="209">
        <v>-1728658.78</v>
      </c>
      <c r="S1030" s="209">
        <v>-498117.08</v>
      </c>
      <c r="T1030" s="209">
        <v>-568453.62</v>
      </c>
      <c r="U1030" s="209">
        <v>-683173.55</v>
      </c>
      <c r="V1030" s="209">
        <v>-225979.72</v>
      </c>
      <c r="W1030" s="209">
        <v>-342138.36</v>
      </c>
      <c r="X1030" s="209">
        <v>-532094.24</v>
      </c>
      <c r="Y1030" s="209">
        <v>-489231.55</v>
      </c>
      <c r="Z1030" s="209">
        <v>-943299.56</v>
      </c>
      <c r="AA1030" s="178">
        <f t="shared" ref="AA1030:AA1093" si="32">Z1030</f>
        <v>-943299.56</v>
      </c>
    </row>
    <row r="1031" spans="1:27" ht="15.75" thickBot="1" x14ac:dyDescent="0.3">
      <c r="A1031" s="228" t="str">
        <f t="shared" ref="A1031:A1094" si="33">RIGHT(C1031,6)</f>
        <v>241102</v>
      </c>
      <c r="B1031" s="189" t="s">
        <v>2470</v>
      </c>
      <c r="C1031" s="188" t="s">
        <v>2718</v>
      </c>
      <c r="D1031" s="210" t="s">
        <v>5</v>
      </c>
      <c r="E1031" s="208">
        <v>-23443.1</v>
      </c>
      <c r="F1031" s="208">
        <v>-14958.55</v>
      </c>
      <c r="G1031" s="208">
        <v>-6294.59</v>
      </c>
      <c r="H1031" s="208">
        <v>-8728.7000000000007</v>
      </c>
      <c r="I1031" s="208">
        <v>-8513.98</v>
      </c>
      <c r="J1031" s="208">
        <v>-9273.26</v>
      </c>
      <c r="K1031" s="208">
        <v>-11525.81</v>
      </c>
      <c r="L1031" s="208">
        <v>-17520.03</v>
      </c>
      <c r="M1031" s="208">
        <v>-33413.800000000003</v>
      </c>
      <c r="N1031" s="208">
        <v>-33413.800000000003</v>
      </c>
      <c r="O1031" s="208">
        <v>-37734.239999999998</v>
      </c>
      <c r="P1031" s="208">
        <v>-33260.51</v>
      </c>
      <c r="Q1031" s="208">
        <v>-32093.38</v>
      </c>
      <c r="R1031" s="208">
        <v>-21653.439999999999</v>
      </c>
      <c r="S1031" s="208">
        <v>-13901.26</v>
      </c>
      <c r="T1031" s="208">
        <v>-4953.8500000000004</v>
      </c>
      <c r="U1031" s="208">
        <v>-9034.34</v>
      </c>
      <c r="V1031" s="208">
        <v>-8516.9500000000007</v>
      </c>
      <c r="W1031" s="208">
        <v>-8755.17</v>
      </c>
      <c r="X1031" s="208">
        <v>-14770.1</v>
      </c>
      <c r="Y1031" s="208">
        <v>-22566.35</v>
      </c>
      <c r="Z1031" s="208">
        <v>-34779.120000000003</v>
      </c>
      <c r="AA1031" s="178">
        <f t="shared" si="32"/>
        <v>-34779.120000000003</v>
      </c>
    </row>
    <row r="1032" spans="1:27" ht="15.75" thickBot="1" x14ac:dyDescent="0.3">
      <c r="A1032" s="228" t="str">
        <f t="shared" si="33"/>
        <v>241103</v>
      </c>
      <c r="B1032" s="189" t="s">
        <v>2472</v>
      </c>
      <c r="C1032" s="188" t="s">
        <v>2719</v>
      </c>
      <c r="D1032" s="210" t="s">
        <v>5</v>
      </c>
      <c r="E1032" s="209">
        <v>-3689.58</v>
      </c>
      <c r="F1032" s="209">
        <v>-4208.18</v>
      </c>
      <c r="G1032" s="209">
        <v>-4353.67</v>
      </c>
      <c r="H1032" s="209">
        <v>-4574.3</v>
      </c>
      <c r="I1032" s="209">
        <v>-4616.34</v>
      </c>
      <c r="J1032" s="209">
        <v>-4832.47</v>
      </c>
      <c r="K1032" s="209">
        <v>-5100.96</v>
      </c>
      <c r="L1032" s="209">
        <v>-5525.87</v>
      </c>
      <c r="M1032" s="209">
        <v>-6357.22</v>
      </c>
      <c r="N1032" s="209">
        <v>-6357.22</v>
      </c>
      <c r="O1032" s="209">
        <v>-7449.28</v>
      </c>
      <c r="P1032" s="209">
        <v>-2055.77</v>
      </c>
      <c r="Q1032" s="209">
        <v>-3090.53</v>
      </c>
      <c r="R1032" s="209">
        <v>-3765.32</v>
      </c>
      <c r="S1032" s="209">
        <v>-4299.6099999999997</v>
      </c>
      <c r="T1032" s="209">
        <v>-4411.33</v>
      </c>
      <c r="U1032" s="209">
        <v>-4679.3900000000003</v>
      </c>
      <c r="V1032" s="209">
        <v>-4907.46</v>
      </c>
      <c r="W1032" s="209">
        <v>-5131.42</v>
      </c>
      <c r="X1032" s="209">
        <v>-5439.52</v>
      </c>
      <c r="Y1032" s="209">
        <v>-6062.98</v>
      </c>
      <c r="Z1032" s="209">
        <v>-6985.39</v>
      </c>
      <c r="AA1032" s="178">
        <f t="shared" si="32"/>
        <v>-6985.39</v>
      </c>
    </row>
    <row r="1033" spans="1:27" ht="15.75" thickBot="1" x14ac:dyDescent="0.3">
      <c r="A1033" s="228" t="str">
        <f t="shared" si="33"/>
        <v>241104</v>
      </c>
      <c r="B1033" s="189" t="s">
        <v>2474</v>
      </c>
      <c r="C1033" s="188" t="s">
        <v>2720</v>
      </c>
      <c r="D1033" s="210" t="s">
        <v>5</v>
      </c>
      <c r="E1033" s="208">
        <v>-22600.09</v>
      </c>
      <c r="F1033" s="208">
        <v>-16491.07</v>
      </c>
      <c r="G1033" s="208">
        <v>-6682.97</v>
      </c>
      <c r="H1033" s="208">
        <v>-9237.18</v>
      </c>
      <c r="I1033" s="208">
        <v>-7956.11</v>
      </c>
      <c r="J1033" s="208">
        <v>-8680.19</v>
      </c>
      <c r="K1033" s="208">
        <v>-12483.42</v>
      </c>
      <c r="L1033" s="208">
        <v>-18885.89</v>
      </c>
      <c r="M1033" s="208">
        <v>-30978.22</v>
      </c>
      <c r="N1033" s="208">
        <v>-30978.22</v>
      </c>
      <c r="O1033" s="208">
        <v>-34949.64</v>
      </c>
      <c r="P1033" s="208">
        <v>-31142.86</v>
      </c>
      <c r="Q1033" s="208">
        <v>-31665.3</v>
      </c>
      <c r="R1033" s="208">
        <v>-21561.81</v>
      </c>
      <c r="S1033" s="208">
        <v>-13457.17</v>
      </c>
      <c r="T1033" s="208">
        <v>-5478.52</v>
      </c>
      <c r="U1033" s="208">
        <v>-9183.41</v>
      </c>
      <c r="V1033" s="208">
        <v>-8267.18</v>
      </c>
      <c r="W1033" s="208">
        <v>-8601.58</v>
      </c>
      <c r="X1033" s="208">
        <v>-15176.5</v>
      </c>
      <c r="Y1033" s="208">
        <v>-22254.34</v>
      </c>
      <c r="Z1033" s="208">
        <v>-32036.93</v>
      </c>
      <c r="AA1033" s="178">
        <f t="shared" si="32"/>
        <v>-32036.93</v>
      </c>
    </row>
    <row r="1034" spans="1:27" ht="15.75" thickBot="1" x14ac:dyDescent="0.3">
      <c r="A1034" s="228" t="str">
        <f t="shared" si="33"/>
        <v>241105</v>
      </c>
      <c r="B1034" s="189" t="s">
        <v>2476</v>
      </c>
      <c r="C1034" s="188" t="s">
        <v>2721</v>
      </c>
      <c r="D1034" s="210" t="s">
        <v>5</v>
      </c>
      <c r="E1034" s="209">
        <v>-23523.93</v>
      </c>
      <c r="F1034" s="209">
        <v>-25571.200000000001</v>
      </c>
      <c r="G1034" s="209">
        <v>-26553.5</v>
      </c>
      <c r="H1034" s="209">
        <v>-28074.46</v>
      </c>
      <c r="I1034" s="209">
        <v>-29348.880000000001</v>
      </c>
      <c r="J1034" s="209">
        <v>-30865.18</v>
      </c>
      <c r="K1034" s="209">
        <v>-32814.5</v>
      </c>
      <c r="L1034" s="209">
        <v>-36247.9</v>
      </c>
      <c r="M1034" s="209">
        <v>-42692.57</v>
      </c>
      <c r="N1034" s="209">
        <v>-42692.57</v>
      </c>
      <c r="O1034" s="209">
        <v>-50162.559999999998</v>
      </c>
      <c r="P1034" s="209">
        <v>-13937.98</v>
      </c>
      <c r="Q1034" s="209">
        <v>-20091.25</v>
      </c>
      <c r="R1034" s="209">
        <v>-23693.37</v>
      </c>
      <c r="S1034" s="209">
        <v>-25790.959999999999</v>
      </c>
      <c r="T1034" s="209">
        <v>-26461.97</v>
      </c>
      <c r="U1034" s="209">
        <v>-28024.58</v>
      </c>
      <c r="V1034" s="209">
        <v>-29450.39</v>
      </c>
      <c r="W1034" s="209">
        <v>-30938.28</v>
      </c>
      <c r="X1034" s="209">
        <v>-33524.11</v>
      </c>
      <c r="Y1034" s="209">
        <v>-37828.51</v>
      </c>
      <c r="Z1034" s="209">
        <v>-44638.39</v>
      </c>
      <c r="AA1034" s="178">
        <f t="shared" si="32"/>
        <v>-44638.39</v>
      </c>
    </row>
    <row r="1035" spans="1:27" ht="15.75" thickBot="1" x14ac:dyDescent="0.3">
      <c r="A1035" s="228" t="str">
        <f t="shared" si="33"/>
        <v>241107</v>
      </c>
      <c r="B1035" s="189" t="s">
        <v>2480</v>
      </c>
      <c r="C1035" s="188" t="s">
        <v>2722</v>
      </c>
      <c r="D1035" s="210" t="s">
        <v>5</v>
      </c>
      <c r="E1035" s="208">
        <v>-5558.28</v>
      </c>
      <c r="F1035" s="208">
        <v>-1838.24</v>
      </c>
      <c r="G1035" s="208">
        <v>-2100.12</v>
      </c>
      <c r="H1035" s="208">
        <v>-2480.77</v>
      </c>
      <c r="I1035" s="208">
        <v>-725.71</v>
      </c>
      <c r="J1035" s="208">
        <v>-1084.44</v>
      </c>
      <c r="K1035" s="208">
        <v>-1489.93</v>
      </c>
      <c r="L1035" s="208">
        <v>-1022.67</v>
      </c>
      <c r="M1035" s="208">
        <v>-2261.21</v>
      </c>
      <c r="N1035" s="208">
        <v>-2261.21</v>
      </c>
      <c r="O1035" s="208">
        <v>-3922.66</v>
      </c>
      <c r="P1035" s="208">
        <v>-3077.14</v>
      </c>
      <c r="Q1035" s="208">
        <v>-4630.5600000000004</v>
      </c>
      <c r="R1035" s="208">
        <v>-5658.18</v>
      </c>
      <c r="S1035" s="208">
        <v>-1795.56</v>
      </c>
      <c r="T1035" s="208">
        <v>-1992.15</v>
      </c>
      <c r="U1035" s="208">
        <v>-2385.3000000000002</v>
      </c>
      <c r="V1035" s="208">
        <v>-759.98</v>
      </c>
      <c r="W1035" s="208">
        <v>-1104.21</v>
      </c>
      <c r="X1035" s="208">
        <v>-1569.42</v>
      </c>
      <c r="Y1035" s="208">
        <v>-1363.16</v>
      </c>
      <c r="Z1035" s="208">
        <v>-2731.7</v>
      </c>
      <c r="AA1035" s="178">
        <f t="shared" si="32"/>
        <v>-2731.7</v>
      </c>
    </row>
    <row r="1036" spans="1:27" ht="15.75" thickBot="1" x14ac:dyDescent="0.3">
      <c r="A1036" s="228" t="str">
        <f t="shared" si="33"/>
        <v>241108</v>
      </c>
      <c r="B1036" s="189" t="s">
        <v>2482</v>
      </c>
      <c r="C1036" s="188" t="s">
        <v>2723</v>
      </c>
      <c r="D1036" s="210" t="s">
        <v>5</v>
      </c>
      <c r="E1036" s="209">
        <v>-9840.5499999999993</v>
      </c>
      <c r="F1036" s="209">
        <v>-5116.3100000000004</v>
      </c>
      <c r="G1036" s="209">
        <v>-2543.65</v>
      </c>
      <c r="H1036" s="209">
        <v>-3735.63</v>
      </c>
      <c r="I1036" s="209">
        <v>-3447.38</v>
      </c>
      <c r="J1036" s="209">
        <v>-3931.33</v>
      </c>
      <c r="K1036" s="209">
        <v>-5844.11</v>
      </c>
      <c r="L1036" s="209">
        <v>-9519.3799999999992</v>
      </c>
      <c r="M1036" s="209">
        <v>-14183.84</v>
      </c>
      <c r="N1036" s="209">
        <v>-14183.84</v>
      </c>
      <c r="O1036" s="209">
        <v>-15893.81</v>
      </c>
      <c r="P1036" s="209">
        <v>-13910.37</v>
      </c>
      <c r="Q1036" s="209">
        <v>-13375.34</v>
      </c>
      <c r="R1036" s="209">
        <v>-8898.0300000000007</v>
      </c>
      <c r="S1036" s="209">
        <v>-5386.49</v>
      </c>
      <c r="T1036" s="209">
        <v>-1897.1</v>
      </c>
      <c r="U1036" s="209">
        <v>-3441.62</v>
      </c>
      <c r="V1036" s="209">
        <v>-4007.61</v>
      </c>
      <c r="W1036" s="209">
        <v>-3954.89</v>
      </c>
      <c r="X1036" s="209">
        <v>-7432.36</v>
      </c>
      <c r="Y1036" s="209">
        <v>-10713.43</v>
      </c>
      <c r="Z1036" s="209">
        <v>-15323.22</v>
      </c>
      <c r="AA1036" s="178">
        <f t="shared" si="32"/>
        <v>-15323.22</v>
      </c>
    </row>
    <row r="1037" spans="1:27" ht="15.75" thickBot="1" x14ac:dyDescent="0.3">
      <c r="A1037" s="228" t="str">
        <f t="shared" si="33"/>
        <v>241109</v>
      </c>
      <c r="B1037" s="189" t="s">
        <v>2484</v>
      </c>
      <c r="C1037" s="188" t="s">
        <v>2724</v>
      </c>
      <c r="D1037" s="210" t="s">
        <v>5</v>
      </c>
      <c r="E1037" s="208">
        <v>-48152.85</v>
      </c>
      <c r="F1037" s="208">
        <v>-52394.19</v>
      </c>
      <c r="G1037" s="208">
        <v>-54368.91</v>
      </c>
      <c r="H1037" s="208">
        <v>-57546.76</v>
      </c>
      <c r="I1037" s="208">
        <v>-6121.95</v>
      </c>
      <c r="J1037" s="208">
        <v>-9545.14</v>
      </c>
      <c r="K1037" s="208">
        <v>-14859.91</v>
      </c>
      <c r="L1037" s="208">
        <v>-23599.82</v>
      </c>
      <c r="M1037" s="208">
        <v>-38806.5</v>
      </c>
      <c r="N1037" s="208">
        <v>-38806.5</v>
      </c>
      <c r="O1037" s="208">
        <v>-53411.08</v>
      </c>
      <c r="P1037" s="208">
        <v>-29820.84</v>
      </c>
      <c r="Q1037" s="208">
        <v>-42007.34</v>
      </c>
      <c r="R1037" s="208">
        <v>-50163.54</v>
      </c>
      <c r="S1037" s="208">
        <v>-54559.13</v>
      </c>
      <c r="T1037" s="208">
        <v>-55865.29</v>
      </c>
      <c r="U1037" s="208">
        <v>-59071.59</v>
      </c>
      <c r="V1037" s="208">
        <v>-6163.97</v>
      </c>
      <c r="W1037" s="208">
        <v>-9477.8700000000008</v>
      </c>
      <c r="X1037" s="208">
        <v>-16390.13</v>
      </c>
      <c r="Y1037" s="208">
        <v>-26799.89</v>
      </c>
      <c r="Z1037" s="208">
        <v>-43680.11</v>
      </c>
      <c r="AA1037" s="178">
        <f t="shared" si="32"/>
        <v>-43680.11</v>
      </c>
    </row>
    <row r="1038" spans="1:27" ht="15.75" thickBot="1" x14ac:dyDescent="0.3">
      <c r="A1038" s="228" t="str">
        <f t="shared" si="33"/>
        <v>241110</v>
      </c>
      <c r="B1038" s="189" t="s">
        <v>2725</v>
      </c>
      <c r="C1038" s="188" t="s">
        <v>2726</v>
      </c>
      <c r="D1038" s="210" t="s">
        <v>5</v>
      </c>
      <c r="E1038" s="209">
        <v>-7440.32</v>
      </c>
      <c r="F1038" s="209">
        <v>-2560.15</v>
      </c>
      <c r="G1038" s="209">
        <v>-2938.09</v>
      </c>
      <c r="H1038" s="209">
        <v>-3518.69</v>
      </c>
      <c r="I1038" s="209">
        <v>-1114.33</v>
      </c>
      <c r="J1038" s="209">
        <v>-1615.11</v>
      </c>
      <c r="K1038" s="209">
        <v>-2195.42</v>
      </c>
      <c r="L1038" s="209">
        <v>-1445.72</v>
      </c>
      <c r="M1038" s="209">
        <v>-3189.92</v>
      </c>
      <c r="N1038" s="209">
        <v>-3189.92</v>
      </c>
      <c r="O1038" s="209">
        <v>-5363.38</v>
      </c>
      <c r="P1038" s="209">
        <v>-4024.69</v>
      </c>
      <c r="Q1038" s="209">
        <v>-6049.85</v>
      </c>
      <c r="R1038" s="209">
        <v>-7420.43</v>
      </c>
      <c r="S1038" s="209">
        <v>-2462.41</v>
      </c>
      <c r="T1038" s="209">
        <v>-2707.53</v>
      </c>
      <c r="U1038" s="209">
        <v>-3240.74</v>
      </c>
      <c r="V1038" s="209">
        <v>-990.7</v>
      </c>
      <c r="W1038" s="209">
        <v>-1473.85</v>
      </c>
      <c r="X1038" s="209">
        <v>-2109.5100000000002</v>
      </c>
      <c r="Y1038" s="209">
        <v>-1960.38</v>
      </c>
      <c r="Z1038" s="209">
        <v>-3770.05</v>
      </c>
      <c r="AA1038" s="178">
        <f t="shared" si="32"/>
        <v>-3770.05</v>
      </c>
    </row>
    <row r="1039" spans="1:27" ht="15.75" thickBot="1" x14ac:dyDescent="0.3">
      <c r="A1039" s="228" t="str">
        <f t="shared" si="33"/>
        <v>241111</v>
      </c>
      <c r="B1039" s="189" t="s">
        <v>2488</v>
      </c>
      <c r="C1039" s="188" t="s">
        <v>2727</v>
      </c>
      <c r="D1039" s="210" t="s">
        <v>5</v>
      </c>
      <c r="E1039" s="208">
        <v>-395705.11</v>
      </c>
      <c r="F1039" s="208">
        <v>-132892.29</v>
      </c>
      <c r="G1039" s="208">
        <v>-153573.24</v>
      </c>
      <c r="H1039" s="208">
        <v>-179401.86</v>
      </c>
      <c r="I1039" s="208">
        <v>-50316.77</v>
      </c>
      <c r="J1039" s="208">
        <v>-76599.92</v>
      </c>
      <c r="K1039" s="208">
        <v>-110407.34</v>
      </c>
      <c r="L1039" s="208">
        <v>-83735.87</v>
      </c>
      <c r="M1039" s="208">
        <v>-175666.81</v>
      </c>
      <c r="N1039" s="208">
        <v>-175666.81</v>
      </c>
      <c r="O1039" s="208">
        <v>-290532</v>
      </c>
      <c r="P1039" s="208">
        <v>-221441.09</v>
      </c>
      <c r="Q1039" s="208">
        <v>-332725.18</v>
      </c>
      <c r="R1039" s="208">
        <v>-406643.08</v>
      </c>
      <c r="S1039" s="208">
        <v>-126297.60000000001</v>
      </c>
      <c r="T1039" s="208">
        <v>-142137.75</v>
      </c>
      <c r="U1039" s="208">
        <v>-168875.29</v>
      </c>
      <c r="V1039" s="208">
        <v>-52337.27</v>
      </c>
      <c r="W1039" s="208">
        <v>-78693.039999999994</v>
      </c>
      <c r="X1039" s="208">
        <v>-119298.02</v>
      </c>
      <c r="Y1039" s="208">
        <v>-109204.56</v>
      </c>
      <c r="Z1039" s="208">
        <v>-206553.87</v>
      </c>
      <c r="AA1039" s="178">
        <f t="shared" si="32"/>
        <v>-206553.87</v>
      </c>
    </row>
    <row r="1040" spans="1:27" ht="15.75" thickBot="1" x14ac:dyDescent="0.3">
      <c r="A1040" s="228" t="str">
        <f t="shared" si="33"/>
        <v>241112</v>
      </c>
      <c r="B1040" s="189" t="s">
        <v>2728</v>
      </c>
      <c r="C1040" s="188" t="s">
        <v>2729</v>
      </c>
      <c r="D1040" s="210" t="s">
        <v>5</v>
      </c>
      <c r="E1040" s="209">
        <v>-4992.0600000000004</v>
      </c>
      <c r="F1040" s="209">
        <v>-8862.4599999999991</v>
      </c>
      <c r="G1040" s="209">
        <v>-10276.58</v>
      </c>
      <c r="H1040" s="209">
        <v>-1945.36</v>
      </c>
      <c r="I1040" s="209">
        <v>-3909.02</v>
      </c>
      <c r="J1040" s="209">
        <v>-5358.28</v>
      </c>
      <c r="K1040" s="209">
        <v>-3083.74</v>
      </c>
      <c r="L1040" s="209">
        <v>-6431.17</v>
      </c>
      <c r="M1040" s="209">
        <v>-12550.69</v>
      </c>
      <c r="N1040" s="209">
        <v>-12550.69</v>
      </c>
      <c r="O1040" s="209">
        <v>-7671.11</v>
      </c>
      <c r="P1040" s="209">
        <v>-14261.5</v>
      </c>
      <c r="Q1040" s="209">
        <v>-21223.11</v>
      </c>
      <c r="R1040" s="209">
        <v>-5100.59</v>
      </c>
      <c r="S1040" s="209">
        <v>-9051.93</v>
      </c>
      <c r="T1040" s="209">
        <v>-10160.57</v>
      </c>
      <c r="U1040" s="209">
        <v>-2021.23</v>
      </c>
      <c r="V1040" s="209">
        <v>-3972.82</v>
      </c>
      <c r="W1040" s="209">
        <v>-5984.92</v>
      </c>
      <c r="X1040" s="209">
        <v>-2501.13</v>
      </c>
      <c r="Y1040" s="209">
        <v>-7260.92</v>
      </c>
      <c r="Z1040" s="209">
        <v>-13496.78</v>
      </c>
      <c r="AA1040" s="178">
        <f t="shared" si="32"/>
        <v>-13496.78</v>
      </c>
    </row>
    <row r="1041" spans="1:27" ht="15.75" thickBot="1" x14ac:dyDescent="0.3">
      <c r="A1041" s="228" t="str">
        <f t="shared" si="33"/>
        <v>241113</v>
      </c>
      <c r="B1041" s="189" t="s">
        <v>2492</v>
      </c>
      <c r="C1041" s="188" t="s">
        <v>2730</v>
      </c>
      <c r="D1041" s="210" t="s">
        <v>5</v>
      </c>
      <c r="E1041" s="208">
        <v>-61984.65</v>
      </c>
      <c r="F1041" s="208">
        <v>-17068.77</v>
      </c>
      <c r="G1041" s="208">
        <v>-19643.32</v>
      </c>
      <c r="H1041" s="208">
        <v>-24188.87</v>
      </c>
      <c r="I1041" s="208">
        <v>-8448.31</v>
      </c>
      <c r="J1041" s="208">
        <v>-12838.38</v>
      </c>
      <c r="K1041" s="208">
        <v>-18318.13</v>
      </c>
      <c r="L1041" s="208">
        <v>-14081.55</v>
      </c>
      <c r="M1041" s="208">
        <v>-30639.22</v>
      </c>
      <c r="N1041" s="208">
        <v>-30639.22</v>
      </c>
      <c r="O1041" s="208">
        <v>-49121.49</v>
      </c>
      <c r="P1041" s="208">
        <v>-35204.67</v>
      </c>
      <c r="Q1041" s="208">
        <v>-51505.760000000002</v>
      </c>
      <c r="R1041" s="208">
        <v>-61078.87</v>
      </c>
      <c r="S1041" s="208">
        <v>-15286.52</v>
      </c>
      <c r="T1041" s="208">
        <v>-17208.2</v>
      </c>
      <c r="U1041" s="208">
        <v>-21415.14</v>
      </c>
      <c r="V1041" s="208">
        <v>-8060.26</v>
      </c>
      <c r="W1041" s="208">
        <v>-12251.98</v>
      </c>
      <c r="X1041" s="208">
        <v>-19219.93</v>
      </c>
      <c r="Y1041" s="208">
        <v>-18112.63</v>
      </c>
      <c r="Z1041" s="208">
        <v>-34920.68</v>
      </c>
      <c r="AA1041" s="178">
        <f t="shared" si="32"/>
        <v>-34920.68</v>
      </c>
    </row>
    <row r="1042" spans="1:27" ht="15.75" thickBot="1" x14ac:dyDescent="0.3">
      <c r="A1042" s="228" t="str">
        <f t="shared" si="33"/>
        <v>241114</v>
      </c>
      <c r="B1042" s="189" t="s">
        <v>2494</v>
      </c>
      <c r="C1042" s="188" t="s">
        <v>2731</v>
      </c>
      <c r="D1042" s="210" t="s">
        <v>5</v>
      </c>
      <c r="E1042" s="209">
        <v>-73146.47</v>
      </c>
      <c r="F1042" s="209">
        <v>-79683.679999999993</v>
      </c>
      <c r="G1042" s="209">
        <v>-82770.97</v>
      </c>
      <c r="H1042" s="209">
        <v>-87303.72</v>
      </c>
      <c r="I1042" s="209">
        <v>-8627.4500000000007</v>
      </c>
      <c r="J1042" s="209">
        <v>-14006.83</v>
      </c>
      <c r="K1042" s="209">
        <v>-21741.73</v>
      </c>
      <c r="L1042" s="209">
        <v>-37660.199999999997</v>
      </c>
      <c r="M1042" s="209">
        <v>-59423.62</v>
      </c>
      <c r="N1042" s="209">
        <v>-59423.62</v>
      </c>
      <c r="O1042" s="209">
        <v>-82782.13</v>
      </c>
      <c r="P1042" s="209">
        <v>-46337.21</v>
      </c>
      <c r="Q1042" s="209">
        <v>-63668</v>
      </c>
      <c r="R1042" s="209">
        <v>-75714.960000000006</v>
      </c>
      <c r="S1042" s="209">
        <v>-83144.160000000003</v>
      </c>
      <c r="T1042" s="209">
        <v>-84566.74</v>
      </c>
      <c r="U1042" s="209">
        <v>-89309.4</v>
      </c>
      <c r="V1042" s="209">
        <v>-11629.73</v>
      </c>
      <c r="W1042" s="209">
        <v>-21983.93</v>
      </c>
      <c r="X1042" s="209">
        <v>-33362.879999999997</v>
      </c>
      <c r="Y1042" s="209">
        <v>-50247.03</v>
      </c>
      <c r="Z1042" s="209">
        <v>-76873.210000000006</v>
      </c>
      <c r="AA1042" s="178">
        <f t="shared" si="32"/>
        <v>-76873.210000000006</v>
      </c>
    </row>
    <row r="1043" spans="1:27" ht="15.75" thickBot="1" x14ac:dyDescent="0.3">
      <c r="A1043" s="228" t="str">
        <f t="shared" si="33"/>
        <v>241115</v>
      </c>
      <c r="B1043" s="189" t="s">
        <v>2496</v>
      </c>
      <c r="C1043" s="188" t="s">
        <v>2732</v>
      </c>
      <c r="D1043" s="210" t="s">
        <v>5</v>
      </c>
      <c r="E1043" s="208">
        <v>-8717.77</v>
      </c>
      <c r="F1043" s="208">
        <v>-15650.6</v>
      </c>
      <c r="G1043" s="208">
        <v>-17947.86</v>
      </c>
      <c r="H1043" s="208">
        <v>-3566.33</v>
      </c>
      <c r="I1043" s="208">
        <v>-6815.49</v>
      </c>
      <c r="J1043" s="208">
        <v>-9886.86</v>
      </c>
      <c r="K1043" s="208">
        <v>-3647.08</v>
      </c>
      <c r="L1043" s="208">
        <v>-8811.7900000000009</v>
      </c>
      <c r="M1043" s="208">
        <v>-19069.54</v>
      </c>
      <c r="N1043" s="208">
        <v>-19069.54</v>
      </c>
      <c r="O1043" s="208">
        <v>-12940.41</v>
      </c>
      <c r="P1043" s="208">
        <v>-25348.15</v>
      </c>
      <c r="Q1043" s="208">
        <v>-38239.03</v>
      </c>
      <c r="R1043" s="208">
        <v>-8777.43</v>
      </c>
      <c r="S1043" s="208">
        <v>-15172.36</v>
      </c>
      <c r="T1043" s="208">
        <v>-16907.38</v>
      </c>
      <c r="U1043" s="208">
        <v>-3397.95</v>
      </c>
      <c r="V1043" s="208">
        <v>-6677.75</v>
      </c>
      <c r="W1043" s="208">
        <v>-9724.1200000000008</v>
      </c>
      <c r="X1043" s="208">
        <v>-3891.21</v>
      </c>
      <c r="Y1043" s="208">
        <v>-10727.76</v>
      </c>
      <c r="Z1043" s="208">
        <v>-21764.22</v>
      </c>
      <c r="AA1043" s="178">
        <f t="shared" si="32"/>
        <v>-21764.22</v>
      </c>
    </row>
    <row r="1044" spans="1:27" ht="15.75" thickBot="1" x14ac:dyDescent="0.3">
      <c r="A1044" s="228" t="str">
        <f t="shared" si="33"/>
        <v>241117</v>
      </c>
      <c r="B1044" s="189" t="s">
        <v>2498</v>
      </c>
      <c r="C1044" s="188" t="s">
        <v>2733</v>
      </c>
      <c r="D1044" s="210" t="s">
        <v>5</v>
      </c>
      <c r="E1044" s="209">
        <v>-229085.98</v>
      </c>
      <c r="F1044" s="209">
        <v>-66634.3</v>
      </c>
      <c r="G1044" s="209">
        <v>-76424.58</v>
      </c>
      <c r="H1044" s="209">
        <v>-91379.62</v>
      </c>
      <c r="I1044" s="209">
        <v>-27938.3</v>
      </c>
      <c r="J1044" s="209">
        <v>-42913.15</v>
      </c>
      <c r="K1044" s="209">
        <v>-63708.85</v>
      </c>
      <c r="L1044" s="209">
        <v>-53617.74</v>
      </c>
      <c r="M1044" s="209">
        <v>-113672.15</v>
      </c>
      <c r="N1044" s="209">
        <v>-113672.15</v>
      </c>
      <c r="O1044" s="209">
        <v>-183461.21</v>
      </c>
      <c r="P1044" s="209">
        <v>-130776.86</v>
      </c>
      <c r="Q1044" s="209">
        <v>-190982.51</v>
      </c>
      <c r="R1044" s="209">
        <v>-227949.35</v>
      </c>
      <c r="S1044" s="209">
        <v>-60723.85</v>
      </c>
      <c r="T1044" s="209">
        <v>-67071.759999999995</v>
      </c>
      <c r="U1044" s="209">
        <v>-82719.06</v>
      </c>
      <c r="V1044" s="209">
        <v>-28991.5</v>
      </c>
      <c r="W1044" s="209">
        <v>-43568.1</v>
      </c>
      <c r="X1044" s="209">
        <v>-70318.070000000007</v>
      </c>
      <c r="Y1044" s="209">
        <v>-67767.58</v>
      </c>
      <c r="Z1044" s="209">
        <v>-129941.26</v>
      </c>
      <c r="AA1044" s="178">
        <f t="shared" si="32"/>
        <v>-129941.26</v>
      </c>
    </row>
    <row r="1045" spans="1:27" ht="15.75" thickBot="1" x14ac:dyDescent="0.3">
      <c r="A1045" s="228" t="str">
        <f t="shared" si="33"/>
        <v>241118</v>
      </c>
      <c r="B1045" s="189" t="s">
        <v>2500</v>
      </c>
      <c r="C1045" s="188" t="s">
        <v>2734</v>
      </c>
      <c r="D1045" s="210" t="s">
        <v>5</v>
      </c>
      <c r="E1045" s="208">
        <v>-49317.87</v>
      </c>
      <c r="F1045" s="208">
        <v>-57146.59</v>
      </c>
      <c r="G1045" s="208">
        <v>-61566.1</v>
      </c>
      <c r="H1045" s="208">
        <v>-63583.35</v>
      </c>
      <c r="I1045" s="208">
        <v>-66626.509999999995</v>
      </c>
      <c r="J1045" s="208">
        <v>-69501.83</v>
      </c>
      <c r="K1045" s="208">
        <v>-73036.78</v>
      </c>
      <c r="L1045" s="208">
        <v>-78075.86</v>
      </c>
      <c r="M1045" s="208">
        <v>-88181.03</v>
      </c>
      <c r="N1045" s="208">
        <v>-88181.03</v>
      </c>
      <c r="O1045" s="208">
        <v>-102383.67999999999</v>
      </c>
      <c r="P1045" s="208">
        <v>-27366.33</v>
      </c>
      <c r="Q1045" s="208">
        <v>-40923.86</v>
      </c>
      <c r="R1045" s="208">
        <v>-51536.69</v>
      </c>
      <c r="S1045" s="208">
        <v>-59238.45</v>
      </c>
      <c r="T1045" s="208">
        <v>-63515.89</v>
      </c>
      <c r="U1045" s="208">
        <v>-64641.51</v>
      </c>
      <c r="V1045" s="208">
        <v>-68024.639999999999</v>
      </c>
      <c r="W1045" s="208">
        <v>-70934.720000000001</v>
      </c>
      <c r="X1045" s="208">
        <v>-74386.460000000006</v>
      </c>
      <c r="Y1045" s="208">
        <v>-81997.91</v>
      </c>
      <c r="Z1045" s="208">
        <v>-92318.87</v>
      </c>
      <c r="AA1045" s="178">
        <f t="shared" si="32"/>
        <v>-92318.87</v>
      </c>
    </row>
    <row r="1046" spans="1:27" ht="15.75" thickBot="1" x14ac:dyDescent="0.3">
      <c r="A1046" s="228" t="str">
        <f t="shared" si="33"/>
        <v>241119</v>
      </c>
      <c r="B1046" s="189" t="s">
        <v>2502</v>
      </c>
      <c r="C1046" s="188" t="s">
        <v>2735</v>
      </c>
      <c r="D1046" s="210" t="s">
        <v>5</v>
      </c>
      <c r="E1046" s="209">
        <v>-2391.3200000000002</v>
      </c>
      <c r="F1046" s="209">
        <v>-4156.67</v>
      </c>
      <c r="G1046" s="209">
        <v>-4871.91</v>
      </c>
      <c r="H1046" s="209">
        <v>-930.73</v>
      </c>
      <c r="I1046" s="209">
        <v>-1869.15</v>
      </c>
      <c r="J1046" s="209">
        <v>-2880.98</v>
      </c>
      <c r="K1046" s="209">
        <v>-1338.21</v>
      </c>
      <c r="L1046" s="209">
        <v>-3128.83</v>
      </c>
      <c r="M1046" s="209">
        <v>-6302.84</v>
      </c>
      <c r="N1046" s="209">
        <v>-6302.84</v>
      </c>
      <c r="O1046" s="209">
        <v>-3662.52</v>
      </c>
      <c r="P1046" s="209">
        <v>-6887.45</v>
      </c>
      <c r="Q1046" s="209">
        <v>-9954.51</v>
      </c>
      <c r="R1046" s="209">
        <v>-2216.37</v>
      </c>
      <c r="S1046" s="209">
        <v>-3874.69</v>
      </c>
      <c r="T1046" s="209">
        <v>-4350.8999999999996</v>
      </c>
      <c r="U1046" s="209">
        <v>-1000.49</v>
      </c>
      <c r="V1046" s="209">
        <v>-1953.9</v>
      </c>
      <c r="W1046" s="209">
        <v>-2928.3</v>
      </c>
      <c r="X1046" s="209">
        <v>-1736.66</v>
      </c>
      <c r="Y1046" s="209">
        <v>-4052.76</v>
      </c>
      <c r="Z1046" s="209">
        <v>-7407.59</v>
      </c>
      <c r="AA1046" s="178">
        <f t="shared" si="32"/>
        <v>-7407.59</v>
      </c>
    </row>
    <row r="1047" spans="1:27" ht="15.75" thickBot="1" x14ac:dyDescent="0.3">
      <c r="A1047" s="228" t="str">
        <f t="shared" si="33"/>
        <v>241120</v>
      </c>
      <c r="B1047" s="189" t="s">
        <v>2504</v>
      </c>
      <c r="C1047" s="188" t="s">
        <v>2736</v>
      </c>
      <c r="D1047" s="210" t="s">
        <v>5</v>
      </c>
      <c r="E1047" s="208">
        <v>-19754.62</v>
      </c>
      <c r="F1047" s="208">
        <v>-22466.31</v>
      </c>
      <c r="G1047" s="208">
        <v>-23521.03</v>
      </c>
      <c r="H1047" s="208">
        <v>-24895.27</v>
      </c>
      <c r="I1047" s="208">
        <v>-26398.86</v>
      </c>
      <c r="J1047" s="208">
        <v>-27740.37</v>
      </c>
      <c r="K1047" s="208">
        <v>-29405.94</v>
      </c>
      <c r="L1047" s="208">
        <v>-31894.85</v>
      </c>
      <c r="M1047" s="208">
        <v>-37122.769999999997</v>
      </c>
      <c r="N1047" s="208">
        <v>-37122.769999999997</v>
      </c>
      <c r="O1047" s="208">
        <v>-43274.07</v>
      </c>
      <c r="P1047" s="208">
        <v>-11519.26</v>
      </c>
      <c r="Q1047" s="208">
        <v>-17020.86</v>
      </c>
      <c r="R1047" s="208">
        <v>-20547.75</v>
      </c>
      <c r="S1047" s="208">
        <v>-23121.88</v>
      </c>
      <c r="T1047" s="208">
        <v>-23860.81</v>
      </c>
      <c r="U1047" s="208">
        <v>-25283.3</v>
      </c>
      <c r="V1047" s="208">
        <v>-26642.79</v>
      </c>
      <c r="W1047" s="208">
        <v>-27978.73</v>
      </c>
      <c r="X1047" s="208">
        <v>-30208.97</v>
      </c>
      <c r="Y1047" s="208">
        <v>-33816.11</v>
      </c>
      <c r="Z1047" s="208">
        <v>-39329.279999999999</v>
      </c>
      <c r="AA1047" s="178">
        <f t="shared" si="32"/>
        <v>-39329.279999999999</v>
      </c>
    </row>
    <row r="1048" spans="1:27" ht="15.75" thickBot="1" x14ac:dyDescent="0.3">
      <c r="A1048" s="228" t="str">
        <f t="shared" si="33"/>
        <v>241121</v>
      </c>
      <c r="B1048" s="189" t="s">
        <v>2737</v>
      </c>
      <c r="C1048" s="188" t="s">
        <v>2738</v>
      </c>
      <c r="D1048" s="210" t="s">
        <v>5</v>
      </c>
      <c r="E1048" s="209">
        <v>-95965.03</v>
      </c>
      <c r="F1048" s="209">
        <v>-108546.98</v>
      </c>
      <c r="G1048" s="209">
        <v>-113698.76</v>
      </c>
      <c r="H1048" s="209">
        <v>-120320.19</v>
      </c>
      <c r="I1048" s="209">
        <v>-126977.76</v>
      </c>
      <c r="J1048" s="209">
        <v>-133899.07999999999</v>
      </c>
      <c r="K1048" s="209">
        <v>-142546.88</v>
      </c>
      <c r="L1048" s="209">
        <v>-155374.88</v>
      </c>
      <c r="M1048" s="209">
        <v>-179730.84</v>
      </c>
      <c r="N1048" s="209">
        <v>-179730.84</v>
      </c>
      <c r="O1048" s="209">
        <v>-208253.79</v>
      </c>
      <c r="P1048" s="209">
        <v>-56153.71</v>
      </c>
      <c r="Q1048" s="209">
        <v>-84467.99</v>
      </c>
      <c r="R1048" s="209">
        <v>-101950.74</v>
      </c>
      <c r="S1048" s="209">
        <v>-113610.99</v>
      </c>
      <c r="T1048" s="209">
        <v>-117775.65</v>
      </c>
      <c r="U1048" s="209">
        <v>-124536.91</v>
      </c>
      <c r="V1048" s="209">
        <v>-131160.26</v>
      </c>
      <c r="W1048" s="209">
        <v>-137861.01999999999</v>
      </c>
      <c r="X1048" s="209">
        <v>-148355.39000000001</v>
      </c>
      <c r="Y1048" s="209">
        <v>-166011.35</v>
      </c>
      <c r="Z1048" s="209">
        <v>-191946.84</v>
      </c>
      <c r="AA1048" s="178">
        <f t="shared" si="32"/>
        <v>-191946.84</v>
      </c>
    </row>
    <row r="1049" spans="1:27" ht="15.75" thickBot="1" x14ac:dyDescent="0.3">
      <c r="A1049" s="228" t="str">
        <f t="shared" si="33"/>
        <v>241122</v>
      </c>
      <c r="B1049" s="189" t="s">
        <v>2508</v>
      </c>
      <c r="C1049" s="188" t="s">
        <v>2739</v>
      </c>
      <c r="D1049" s="210" t="s">
        <v>5</v>
      </c>
      <c r="E1049" s="208">
        <v>0</v>
      </c>
      <c r="F1049" s="208">
        <v>0</v>
      </c>
      <c r="G1049" s="208">
        <v>0</v>
      </c>
      <c r="H1049" s="208">
        <v>0</v>
      </c>
      <c r="I1049" s="208">
        <v>0</v>
      </c>
      <c r="J1049" s="208">
        <v>0</v>
      </c>
      <c r="K1049" s="208">
        <v>0</v>
      </c>
      <c r="L1049" s="208">
        <v>0</v>
      </c>
      <c r="M1049" s="208">
        <v>0</v>
      </c>
      <c r="N1049" s="208">
        <v>0</v>
      </c>
      <c r="O1049" s="208">
        <v>0</v>
      </c>
      <c r="P1049" s="208">
        <v>0</v>
      </c>
      <c r="Q1049" s="208">
        <v>0</v>
      </c>
      <c r="R1049" s="208">
        <v>0</v>
      </c>
      <c r="S1049" s="208">
        <v>0</v>
      </c>
      <c r="T1049" s="208">
        <v>0</v>
      </c>
      <c r="U1049" s="208">
        <v>0</v>
      </c>
      <c r="V1049" s="208">
        <v>0</v>
      </c>
      <c r="W1049" s="208">
        <v>0</v>
      </c>
      <c r="X1049" s="208">
        <v>0</v>
      </c>
      <c r="Y1049" s="208">
        <v>0</v>
      </c>
      <c r="Z1049" s="208">
        <v>0</v>
      </c>
      <c r="AA1049" s="178">
        <f t="shared" si="32"/>
        <v>0</v>
      </c>
    </row>
    <row r="1050" spans="1:27" ht="15.75" thickBot="1" x14ac:dyDescent="0.3">
      <c r="A1050" s="228" t="str">
        <f t="shared" si="33"/>
        <v>241123</v>
      </c>
      <c r="B1050" s="189" t="s">
        <v>2510</v>
      </c>
      <c r="C1050" s="188" t="s">
        <v>2740</v>
      </c>
      <c r="D1050" s="210" t="s">
        <v>5</v>
      </c>
      <c r="E1050" s="209">
        <v>-45013.06</v>
      </c>
      <c r="F1050" s="209">
        <v>-49458.45</v>
      </c>
      <c r="G1050" s="209">
        <v>-51561.120000000003</v>
      </c>
      <c r="H1050" s="209">
        <v>-54628.7</v>
      </c>
      <c r="I1050" s="209">
        <v>-57613.07</v>
      </c>
      <c r="J1050" s="209">
        <v>-60932.5</v>
      </c>
      <c r="K1050" s="209">
        <v>-65149.25</v>
      </c>
      <c r="L1050" s="209">
        <v>-72274.559999999998</v>
      </c>
      <c r="M1050" s="209">
        <v>-84824.19</v>
      </c>
      <c r="N1050" s="209">
        <v>-84824.19</v>
      </c>
      <c r="O1050" s="209">
        <v>-98808.85</v>
      </c>
      <c r="P1050" s="209">
        <v>-26524.03</v>
      </c>
      <c r="Q1050" s="209">
        <v>-37608.81</v>
      </c>
      <c r="R1050" s="209">
        <v>-45510.23</v>
      </c>
      <c r="S1050" s="209">
        <v>-50105.96</v>
      </c>
      <c r="T1050" s="209">
        <v>-51344.29</v>
      </c>
      <c r="U1050" s="209">
        <v>-54667.81</v>
      </c>
      <c r="V1050" s="209">
        <v>-57538.93</v>
      </c>
      <c r="W1050" s="209">
        <v>-60693.88</v>
      </c>
      <c r="X1050" s="209">
        <v>-66549.279999999999</v>
      </c>
      <c r="Y1050" s="209">
        <v>-75410.66</v>
      </c>
      <c r="Z1050" s="209">
        <v>-88485.88</v>
      </c>
      <c r="AA1050" s="178">
        <f t="shared" si="32"/>
        <v>-88485.88</v>
      </c>
    </row>
    <row r="1051" spans="1:27" ht="15.75" thickBot="1" x14ac:dyDescent="0.3">
      <c r="A1051" s="228" t="str">
        <f t="shared" si="33"/>
        <v>241124</v>
      </c>
      <c r="B1051" s="189" t="s">
        <v>2512</v>
      </c>
      <c r="C1051" s="188" t="s">
        <v>2741</v>
      </c>
      <c r="D1051" s="210" t="s">
        <v>5</v>
      </c>
      <c r="E1051" s="208">
        <v>-49132.99</v>
      </c>
      <c r="F1051" s="208">
        <v>-54211</v>
      </c>
      <c r="G1051" s="208">
        <v>-56461.46</v>
      </c>
      <c r="H1051" s="208">
        <v>-60037.25</v>
      </c>
      <c r="I1051" s="208">
        <v>-62895.28</v>
      </c>
      <c r="J1051" s="208">
        <v>-65969.89</v>
      </c>
      <c r="K1051" s="208">
        <v>-70628.179999999993</v>
      </c>
      <c r="L1051" s="208">
        <v>-77898</v>
      </c>
      <c r="M1051" s="208">
        <v>-91431.62</v>
      </c>
      <c r="N1051" s="208">
        <v>-91431.62</v>
      </c>
      <c r="O1051" s="208">
        <v>-106275.83</v>
      </c>
      <c r="P1051" s="208">
        <v>-28903.97</v>
      </c>
      <c r="Q1051" s="208">
        <v>-41408.06</v>
      </c>
      <c r="R1051" s="208">
        <v>-49835.38</v>
      </c>
      <c r="S1051" s="208">
        <v>-54670.37</v>
      </c>
      <c r="T1051" s="208">
        <v>-56379.8</v>
      </c>
      <c r="U1051" s="208">
        <v>-59971.64</v>
      </c>
      <c r="V1051" s="208">
        <v>-63164.02</v>
      </c>
      <c r="W1051" s="208">
        <v>-66679.14</v>
      </c>
      <c r="X1051" s="208">
        <v>-72902.009999999995</v>
      </c>
      <c r="Y1051" s="208">
        <v>-82791.86</v>
      </c>
      <c r="Z1051" s="208">
        <v>-97951.83</v>
      </c>
      <c r="AA1051" s="178">
        <f t="shared" si="32"/>
        <v>-97951.83</v>
      </c>
    </row>
    <row r="1052" spans="1:27" ht="15.75" thickBot="1" x14ac:dyDescent="0.3">
      <c r="A1052" s="228" t="str">
        <f t="shared" si="33"/>
        <v>241128</v>
      </c>
      <c r="B1052" s="189" t="s">
        <v>2516</v>
      </c>
      <c r="C1052" s="188" t="s">
        <v>2742</v>
      </c>
      <c r="D1052" s="210" t="s">
        <v>5</v>
      </c>
      <c r="E1052" s="209">
        <v>-39260.49</v>
      </c>
      <c r="F1052" s="209">
        <v>-45045.77</v>
      </c>
      <c r="G1052" s="209">
        <v>-47280.21</v>
      </c>
      <c r="H1052" s="209">
        <v>-50768.29</v>
      </c>
      <c r="I1052" s="209">
        <v>-54066.05</v>
      </c>
      <c r="J1052" s="209">
        <v>-57686.49</v>
      </c>
      <c r="K1052" s="209">
        <v>-61131.97</v>
      </c>
      <c r="L1052" s="209">
        <v>-66851.679999999993</v>
      </c>
      <c r="M1052" s="209">
        <v>-77299.539999999994</v>
      </c>
      <c r="N1052" s="209">
        <v>-77299.539999999994</v>
      </c>
      <c r="O1052" s="209">
        <v>-89422.48</v>
      </c>
      <c r="P1052" s="209">
        <v>-22544.22</v>
      </c>
      <c r="Q1052" s="209">
        <v>-34353.26</v>
      </c>
      <c r="R1052" s="209">
        <v>-42111.82</v>
      </c>
      <c r="S1052" s="209">
        <v>-48283.41</v>
      </c>
      <c r="T1052" s="209">
        <v>-50066.16</v>
      </c>
      <c r="U1052" s="209">
        <v>-53615.75</v>
      </c>
      <c r="V1052" s="209">
        <v>-57768.93</v>
      </c>
      <c r="W1052" s="209">
        <v>-61584.53</v>
      </c>
      <c r="X1052" s="209">
        <v>-66332.820000000007</v>
      </c>
      <c r="Y1052" s="209">
        <v>-74419.679999999993</v>
      </c>
      <c r="Z1052" s="209">
        <v>-84419.94</v>
      </c>
      <c r="AA1052" s="178">
        <f t="shared" si="32"/>
        <v>-84419.94</v>
      </c>
    </row>
    <row r="1053" spans="1:27" ht="15.75" thickBot="1" x14ac:dyDescent="0.3">
      <c r="A1053" s="228" t="str">
        <f t="shared" si="33"/>
        <v>241129</v>
      </c>
      <c r="B1053" s="189" t="s">
        <v>2518</v>
      </c>
      <c r="C1053" s="188" t="s">
        <v>2743</v>
      </c>
      <c r="D1053" s="210" t="s">
        <v>5</v>
      </c>
      <c r="E1053" s="208">
        <v>-18461.689999999999</v>
      </c>
      <c r="F1053" s="208">
        <v>-6201.94</v>
      </c>
      <c r="G1053" s="208">
        <v>-7004.15</v>
      </c>
      <c r="H1053" s="208">
        <v>-8393.1</v>
      </c>
      <c r="I1053" s="208">
        <v>-2691.66</v>
      </c>
      <c r="J1053" s="208">
        <v>-3844.87</v>
      </c>
      <c r="K1053" s="208">
        <v>-5236.2299999999996</v>
      </c>
      <c r="L1053" s="208">
        <v>-3364.51</v>
      </c>
      <c r="M1053" s="208">
        <v>-7296.61</v>
      </c>
      <c r="N1053" s="208">
        <v>-7296.61</v>
      </c>
      <c r="O1053" s="208">
        <v>-12385.59</v>
      </c>
      <c r="P1053" s="208">
        <v>-10117.02</v>
      </c>
      <c r="Q1053" s="208">
        <v>-15241.12</v>
      </c>
      <c r="R1053" s="208">
        <v>-18468.689999999999</v>
      </c>
      <c r="S1053" s="208">
        <v>-5798.93</v>
      </c>
      <c r="T1053" s="208">
        <v>-6518.01</v>
      </c>
      <c r="U1053" s="208">
        <v>-7889.58</v>
      </c>
      <c r="V1053" s="208">
        <v>-2646.74</v>
      </c>
      <c r="W1053" s="208">
        <v>-3922.58</v>
      </c>
      <c r="X1053" s="208">
        <v>-5470.83</v>
      </c>
      <c r="Y1053" s="208">
        <v>-4479.68</v>
      </c>
      <c r="Z1053" s="208">
        <v>-8905.1299999999992</v>
      </c>
      <c r="AA1053" s="178">
        <f t="shared" si="32"/>
        <v>-8905.1299999999992</v>
      </c>
    </row>
    <row r="1054" spans="1:27" ht="15.75" thickBot="1" x14ac:dyDescent="0.3">
      <c r="A1054" s="228" t="str">
        <f t="shared" si="33"/>
        <v>241130</v>
      </c>
      <c r="B1054" s="189" t="s">
        <v>2520</v>
      </c>
      <c r="C1054" s="188" t="s">
        <v>2744</v>
      </c>
      <c r="D1054" s="210" t="s">
        <v>5</v>
      </c>
      <c r="E1054" s="209">
        <v>-419961.16</v>
      </c>
      <c r="F1054" s="209">
        <v>-114882.34</v>
      </c>
      <c r="G1054" s="209">
        <v>-134379.73000000001</v>
      </c>
      <c r="H1054" s="209">
        <v>-162853.47</v>
      </c>
      <c r="I1054" s="209">
        <v>-53453.47</v>
      </c>
      <c r="J1054" s="209">
        <v>-83050.27</v>
      </c>
      <c r="K1054" s="209">
        <v>-122962.64</v>
      </c>
      <c r="L1054" s="209">
        <v>-105065.98</v>
      </c>
      <c r="M1054" s="209">
        <v>-220802.84</v>
      </c>
      <c r="N1054" s="209">
        <v>-220802.84</v>
      </c>
      <c r="O1054" s="209">
        <v>-354975.06</v>
      </c>
      <c r="P1054" s="209">
        <v>-253118.05</v>
      </c>
      <c r="Q1054" s="209">
        <v>-362608.99</v>
      </c>
      <c r="R1054" s="209">
        <v>-433875.42</v>
      </c>
      <c r="S1054" s="209">
        <v>-112372.86</v>
      </c>
      <c r="T1054" s="209">
        <v>-126852.32</v>
      </c>
      <c r="U1054" s="209">
        <v>-156022.21</v>
      </c>
      <c r="V1054" s="209">
        <v>-55451.79</v>
      </c>
      <c r="W1054" s="209">
        <v>-84257.88</v>
      </c>
      <c r="X1054" s="209">
        <v>-136819.56</v>
      </c>
      <c r="Y1054" s="209">
        <v>-133250.84</v>
      </c>
      <c r="Z1054" s="209">
        <v>-259100.92</v>
      </c>
      <c r="AA1054" s="178">
        <f t="shared" si="32"/>
        <v>-259100.92</v>
      </c>
    </row>
    <row r="1055" spans="1:27" ht="15.75" thickBot="1" x14ac:dyDescent="0.3">
      <c r="A1055" s="228" t="str">
        <f t="shared" si="33"/>
        <v>241131</v>
      </c>
      <c r="B1055" s="189" t="s">
        <v>2745</v>
      </c>
      <c r="C1055" s="188" t="s">
        <v>2746</v>
      </c>
      <c r="D1055" s="210" t="s">
        <v>5</v>
      </c>
      <c r="E1055" s="208">
        <v>-22960.52</v>
      </c>
      <c r="F1055" s="208">
        <v>-6170.12</v>
      </c>
      <c r="G1055" s="208">
        <v>-6928.55</v>
      </c>
      <c r="H1055" s="208">
        <v>-8284.93</v>
      </c>
      <c r="I1055" s="208">
        <v>-2522.73</v>
      </c>
      <c r="J1055" s="208">
        <v>-3910.83</v>
      </c>
      <c r="K1055" s="208">
        <v>-5952.09</v>
      </c>
      <c r="L1055" s="208">
        <v>-5817.42</v>
      </c>
      <c r="M1055" s="208">
        <v>-12064.35</v>
      </c>
      <c r="N1055" s="208">
        <v>-12064.35</v>
      </c>
      <c r="O1055" s="208">
        <v>-19408.55</v>
      </c>
      <c r="P1055" s="208">
        <v>-13718.54</v>
      </c>
      <c r="Q1055" s="208">
        <v>-19340.98</v>
      </c>
      <c r="R1055" s="208">
        <v>-23414.26</v>
      </c>
      <c r="S1055" s="208">
        <v>-6000.06</v>
      </c>
      <c r="T1055" s="208">
        <v>-6447.73</v>
      </c>
      <c r="U1055" s="208">
        <v>-7836.4</v>
      </c>
      <c r="V1055" s="208">
        <v>-2573.4</v>
      </c>
      <c r="W1055" s="208">
        <v>-3842.9</v>
      </c>
      <c r="X1055" s="208">
        <v>-6808.63</v>
      </c>
      <c r="Y1055" s="208">
        <v>-7350.1</v>
      </c>
      <c r="Z1055" s="208">
        <v>-14031.79</v>
      </c>
      <c r="AA1055" s="178">
        <f t="shared" si="32"/>
        <v>-14031.79</v>
      </c>
    </row>
    <row r="1056" spans="1:27" ht="15.75" thickBot="1" x14ac:dyDescent="0.3">
      <c r="A1056" s="228" t="str">
        <f t="shared" si="33"/>
        <v>241132</v>
      </c>
      <c r="B1056" s="189" t="s">
        <v>2524</v>
      </c>
      <c r="C1056" s="188" t="s">
        <v>2747</v>
      </c>
      <c r="D1056" s="210" t="s">
        <v>5</v>
      </c>
      <c r="E1056" s="209">
        <v>-16283.77</v>
      </c>
      <c r="F1056" s="209">
        <v>-24145.65</v>
      </c>
      <c r="G1056" s="209">
        <v>-27768.44</v>
      </c>
      <c r="H1056" s="209">
        <v>-5768.6</v>
      </c>
      <c r="I1056" s="209">
        <v>-10879.63</v>
      </c>
      <c r="J1056" s="209">
        <v>-17030.12</v>
      </c>
      <c r="K1056" s="209">
        <v>-8534.5300000000007</v>
      </c>
      <c r="L1056" s="209">
        <v>-23343.56</v>
      </c>
      <c r="M1056" s="209">
        <v>-46892.92</v>
      </c>
      <c r="N1056" s="209">
        <v>-46892.92</v>
      </c>
      <c r="O1056" s="209">
        <v>-25793.1</v>
      </c>
      <c r="P1056" s="209">
        <v>-50363.74</v>
      </c>
      <c r="Q1056" s="209">
        <v>-73495.63</v>
      </c>
      <c r="R1056" s="209">
        <v>-14515.45</v>
      </c>
      <c r="S1056" s="209">
        <v>-22524.880000000001</v>
      </c>
      <c r="T1056" s="209">
        <v>-24870.11</v>
      </c>
      <c r="U1056" s="209">
        <v>-6092.76</v>
      </c>
      <c r="V1056" s="209">
        <v>-11437.2</v>
      </c>
      <c r="W1056" s="209">
        <v>-17569.2</v>
      </c>
      <c r="X1056" s="209">
        <v>-11699.9</v>
      </c>
      <c r="Y1056" s="209">
        <v>-28721.8</v>
      </c>
      <c r="Z1056" s="209">
        <v>-55600.94</v>
      </c>
      <c r="AA1056" s="178">
        <f t="shared" si="32"/>
        <v>-55600.94</v>
      </c>
    </row>
    <row r="1057" spans="1:27" ht="15.75" thickBot="1" x14ac:dyDescent="0.3">
      <c r="A1057" s="228" t="str">
        <f t="shared" si="33"/>
        <v>241133</v>
      </c>
      <c r="B1057" s="189" t="s">
        <v>2526</v>
      </c>
      <c r="C1057" s="188" t="s">
        <v>2748</v>
      </c>
      <c r="D1057" s="210" t="s">
        <v>5</v>
      </c>
      <c r="E1057" s="208">
        <v>-11565.01</v>
      </c>
      <c r="F1057" s="208">
        <v>-3372.78</v>
      </c>
      <c r="G1057" s="208">
        <v>-4072.07</v>
      </c>
      <c r="H1057" s="208">
        <v>-5068.04</v>
      </c>
      <c r="I1057" s="208">
        <v>-1864.73</v>
      </c>
      <c r="J1057" s="208">
        <v>-2822.65</v>
      </c>
      <c r="K1057" s="208">
        <v>-4020.21</v>
      </c>
      <c r="L1057" s="208">
        <v>-2977.57</v>
      </c>
      <c r="M1057" s="208">
        <v>-6186.09</v>
      </c>
      <c r="N1057" s="208">
        <v>-6186.09</v>
      </c>
      <c r="O1057" s="208">
        <v>-9813.91</v>
      </c>
      <c r="P1057" s="208">
        <v>-6819.67</v>
      </c>
      <c r="Q1057" s="208">
        <v>-9994.58</v>
      </c>
      <c r="R1057" s="208">
        <v>-11912.25</v>
      </c>
      <c r="S1057" s="208">
        <v>-3140.46</v>
      </c>
      <c r="T1057" s="208">
        <v>-3630.25</v>
      </c>
      <c r="U1057" s="208">
        <v>-4641.6400000000003</v>
      </c>
      <c r="V1057" s="208">
        <v>-1961.43</v>
      </c>
      <c r="W1057" s="208">
        <v>-2919.27</v>
      </c>
      <c r="X1057" s="208">
        <v>-4381.33</v>
      </c>
      <c r="Y1057" s="208">
        <v>-3664.59</v>
      </c>
      <c r="Z1057" s="208">
        <v>-7041.4</v>
      </c>
      <c r="AA1057" s="178">
        <f t="shared" si="32"/>
        <v>-7041.4</v>
      </c>
    </row>
    <row r="1058" spans="1:27" ht="15.75" thickBot="1" x14ac:dyDescent="0.3">
      <c r="A1058" s="228" t="str">
        <f t="shared" si="33"/>
        <v>241134</v>
      </c>
      <c r="B1058" s="189" t="s">
        <v>2528</v>
      </c>
      <c r="C1058" s="188" t="s">
        <v>2749</v>
      </c>
      <c r="D1058" s="210" t="s">
        <v>5</v>
      </c>
      <c r="E1058" s="209">
        <v>-273475.49</v>
      </c>
      <c r="F1058" s="209">
        <v>-94079.52</v>
      </c>
      <c r="G1058" s="209">
        <v>-113166.72</v>
      </c>
      <c r="H1058" s="209">
        <v>-136848.4</v>
      </c>
      <c r="I1058" s="209">
        <v>-44519.12</v>
      </c>
      <c r="J1058" s="209">
        <v>-66432.429999999993</v>
      </c>
      <c r="K1058" s="209">
        <v>-93991.66</v>
      </c>
      <c r="L1058" s="209">
        <v>-68035.25</v>
      </c>
      <c r="M1058" s="209">
        <v>-137481.28</v>
      </c>
      <c r="N1058" s="209">
        <v>-137481.28</v>
      </c>
      <c r="O1058" s="209">
        <v>-217558.04</v>
      </c>
      <c r="P1058" s="209">
        <v>-159819.84</v>
      </c>
      <c r="Q1058" s="209">
        <v>-239033.15</v>
      </c>
      <c r="R1058" s="209">
        <v>-292095.01</v>
      </c>
      <c r="S1058" s="209">
        <v>-92060.27</v>
      </c>
      <c r="T1058" s="209">
        <v>-106093.13</v>
      </c>
      <c r="U1058" s="209">
        <v>-129489.28</v>
      </c>
      <c r="V1058" s="209">
        <v>-45782.17</v>
      </c>
      <c r="W1058" s="209">
        <v>-68236.899999999994</v>
      </c>
      <c r="X1058" s="209">
        <v>-99659.41</v>
      </c>
      <c r="Y1058" s="209">
        <v>-84527.66</v>
      </c>
      <c r="Z1058" s="209">
        <v>-159801.67000000001</v>
      </c>
      <c r="AA1058" s="178">
        <f t="shared" si="32"/>
        <v>-159801.67000000001</v>
      </c>
    </row>
    <row r="1059" spans="1:27" ht="15.75" thickBot="1" x14ac:dyDescent="0.3">
      <c r="A1059" s="228" t="str">
        <f t="shared" si="33"/>
        <v>241135</v>
      </c>
      <c r="B1059" s="189" t="s">
        <v>2530</v>
      </c>
      <c r="C1059" s="188" t="s">
        <v>2750</v>
      </c>
      <c r="D1059" s="210" t="s">
        <v>5</v>
      </c>
      <c r="E1059" s="208">
        <v>-65746.78</v>
      </c>
      <c r="F1059" s="208">
        <v>-21988.74</v>
      </c>
      <c r="G1059" s="208">
        <v>-28312.73</v>
      </c>
      <c r="H1059" s="208">
        <v>-35622.379999999997</v>
      </c>
      <c r="I1059" s="208">
        <v>-14700.47</v>
      </c>
      <c r="J1059" s="208">
        <v>-22813.94</v>
      </c>
      <c r="K1059" s="208">
        <v>-32591.88</v>
      </c>
      <c r="L1059" s="208">
        <v>-33427.68</v>
      </c>
      <c r="M1059" s="208">
        <v>-54273.81</v>
      </c>
      <c r="N1059" s="208">
        <v>-54273.81</v>
      </c>
      <c r="O1059" s="208">
        <v>-74930.25</v>
      </c>
      <c r="P1059" s="208">
        <v>-58360.93</v>
      </c>
      <c r="Q1059" s="208">
        <v>-73283.92</v>
      </c>
      <c r="R1059" s="208">
        <v>-88836.61</v>
      </c>
      <c r="S1059" s="208">
        <v>-25220.2</v>
      </c>
      <c r="T1059" s="208">
        <v>-30059.34</v>
      </c>
      <c r="U1059" s="208">
        <v>-37626.239999999998</v>
      </c>
      <c r="V1059" s="208">
        <v>-14847.84</v>
      </c>
      <c r="W1059" s="208">
        <v>-22528.54</v>
      </c>
      <c r="X1059" s="208">
        <v>-34778.559999999998</v>
      </c>
      <c r="Y1059" s="208">
        <v>-29601.59</v>
      </c>
      <c r="Z1059" s="208">
        <v>-51124.6</v>
      </c>
      <c r="AA1059" s="178">
        <f t="shared" si="32"/>
        <v>-51124.6</v>
      </c>
    </row>
    <row r="1060" spans="1:27" ht="15.75" thickBot="1" x14ac:dyDescent="0.3">
      <c r="A1060" s="228" t="str">
        <f t="shared" si="33"/>
        <v>241136</v>
      </c>
      <c r="B1060" s="189" t="s">
        <v>2532</v>
      </c>
      <c r="C1060" s="188" t="s">
        <v>2751</v>
      </c>
      <c r="D1060" s="210" t="s">
        <v>5</v>
      </c>
      <c r="E1060" s="209">
        <v>-3127.48</v>
      </c>
      <c r="F1060" s="209">
        <v>-5241.49</v>
      </c>
      <c r="G1060" s="209">
        <v>-5914.06</v>
      </c>
      <c r="H1060" s="209">
        <v>-1319.27</v>
      </c>
      <c r="I1060" s="209">
        <v>-2494.31</v>
      </c>
      <c r="J1060" s="209">
        <v>-3598.29</v>
      </c>
      <c r="K1060" s="209">
        <v>-1376.2</v>
      </c>
      <c r="L1060" s="209">
        <v>-3456.9</v>
      </c>
      <c r="M1060" s="209">
        <v>-7528.61</v>
      </c>
      <c r="N1060" s="209">
        <v>-7528.61</v>
      </c>
      <c r="O1060" s="209">
        <v>-5080.7700000000004</v>
      </c>
      <c r="P1060" s="209">
        <v>-10009.540000000001</v>
      </c>
      <c r="Q1060" s="209">
        <v>-15501.89</v>
      </c>
      <c r="R1060" s="209">
        <v>-3329.75</v>
      </c>
      <c r="S1060" s="209">
        <v>-5372.78</v>
      </c>
      <c r="T1060" s="209">
        <v>-5977.66</v>
      </c>
      <c r="U1060" s="209">
        <v>-1231.6400000000001</v>
      </c>
      <c r="V1060" s="209">
        <v>-2432.39</v>
      </c>
      <c r="W1060" s="209">
        <v>-3625.81</v>
      </c>
      <c r="X1060" s="209">
        <v>-1389.5</v>
      </c>
      <c r="Y1060" s="209">
        <v>-4035.42</v>
      </c>
      <c r="Z1060" s="209">
        <v>-8560.1299999999992</v>
      </c>
      <c r="AA1060" s="178">
        <f t="shared" si="32"/>
        <v>-8560.1299999999992</v>
      </c>
    </row>
    <row r="1061" spans="1:27" ht="15.75" thickBot="1" x14ac:dyDescent="0.3">
      <c r="A1061" s="228" t="str">
        <f t="shared" si="33"/>
        <v>241137</v>
      </c>
      <c r="B1061" s="189" t="s">
        <v>2534</v>
      </c>
      <c r="C1061" s="188" t="s">
        <v>2752</v>
      </c>
      <c r="D1061" s="210" t="s">
        <v>5</v>
      </c>
      <c r="E1061" s="208">
        <v>-5230.66</v>
      </c>
      <c r="F1061" s="208">
        <v>-1896.61</v>
      </c>
      <c r="G1061" s="208">
        <v>-2171.4699999999998</v>
      </c>
      <c r="H1061" s="208">
        <v>-2569.0700000000002</v>
      </c>
      <c r="I1061" s="208">
        <v>-727.53</v>
      </c>
      <c r="J1061" s="208">
        <v>-1130.1600000000001</v>
      </c>
      <c r="K1061" s="208">
        <v>-1635.32</v>
      </c>
      <c r="L1061" s="208">
        <v>-1157.3699999999999</v>
      </c>
      <c r="M1061" s="208">
        <v>-2437.11</v>
      </c>
      <c r="N1061" s="208">
        <v>-2437.11</v>
      </c>
      <c r="O1061" s="208">
        <v>-4040.48</v>
      </c>
      <c r="P1061" s="208">
        <v>-3032.07</v>
      </c>
      <c r="Q1061" s="208">
        <v>-4665.18</v>
      </c>
      <c r="R1061" s="208">
        <v>-5756.66</v>
      </c>
      <c r="S1061" s="208">
        <v>-1843.1</v>
      </c>
      <c r="T1061" s="208">
        <v>-2107.39</v>
      </c>
      <c r="U1061" s="208">
        <v>-2534.6799999999998</v>
      </c>
      <c r="V1061" s="208">
        <v>-790.77</v>
      </c>
      <c r="W1061" s="208">
        <v>-1174.3699999999999</v>
      </c>
      <c r="X1061" s="208">
        <v>-1850.76</v>
      </c>
      <c r="Y1061" s="208">
        <v>-1689.04</v>
      </c>
      <c r="Z1061" s="208">
        <v>-3097.97</v>
      </c>
      <c r="AA1061" s="178">
        <f t="shared" si="32"/>
        <v>-3097.97</v>
      </c>
    </row>
    <row r="1062" spans="1:27" ht="15.75" thickBot="1" x14ac:dyDescent="0.3">
      <c r="A1062" s="228" t="str">
        <f t="shared" si="33"/>
        <v>241139</v>
      </c>
      <c r="B1062" s="189" t="s">
        <v>2538</v>
      </c>
      <c r="C1062" s="188" t="s">
        <v>2753</v>
      </c>
      <c r="D1062" s="210" t="s">
        <v>5</v>
      </c>
      <c r="E1062" s="209">
        <v>-5497.21</v>
      </c>
      <c r="F1062" s="209">
        <v>-9292.9599999999991</v>
      </c>
      <c r="G1062" s="209">
        <v>-10886.77</v>
      </c>
      <c r="H1062" s="209">
        <v>-2063.4299999999998</v>
      </c>
      <c r="I1062" s="209">
        <v>-4100.8599999999997</v>
      </c>
      <c r="J1062" s="209">
        <v>-6105.06</v>
      </c>
      <c r="K1062" s="209">
        <v>-2921.24</v>
      </c>
      <c r="L1062" s="209">
        <v>-6585.44</v>
      </c>
      <c r="M1062" s="209">
        <v>-13622.77</v>
      </c>
      <c r="N1062" s="209">
        <v>-13622.77</v>
      </c>
      <c r="O1062" s="209">
        <v>-7568.01</v>
      </c>
      <c r="P1062" s="209">
        <v>-14626.84</v>
      </c>
      <c r="Q1062" s="209">
        <v>-21698.89</v>
      </c>
      <c r="R1062" s="209">
        <v>-5144.84</v>
      </c>
      <c r="S1062" s="209">
        <v>-8870.14</v>
      </c>
      <c r="T1062" s="209">
        <v>-10160.14</v>
      </c>
      <c r="U1062" s="209">
        <v>-2254.66</v>
      </c>
      <c r="V1062" s="209">
        <v>-4324.01</v>
      </c>
      <c r="W1062" s="209">
        <v>-6442.86</v>
      </c>
      <c r="X1062" s="209">
        <v>-3281.06</v>
      </c>
      <c r="Y1062" s="209">
        <v>-8284.99</v>
      </c>
      <c r="Z1062" s="209">
        <v>-15361.26</v>
      </c>
      <c r="AA1062" s="178">
        <f t="shared" si="32"/>
        <v>-15361.26</v>
      </c>
    </row>
    <row r="1063" spans="1:27" ht="15.75" thickBot="1" x14ac:dyDescent="0.3">
      <c r="A1063" s="228" t="str">
        <f t="shared" si="33"/>
        <v>241140</v>
      </c>
      <c r="B1063" s="189" t="s">
        <v>2754</v>
      </c>
      <c r="C1063" s="188" t="s">
        <v>2755</v>
      </c>
      <c r="D1063" s="210" t="s">
        <v>5</v>
      </c>
      <c r="E1063" s="208">
        <v>-15873.99</v>
      </c>
      <c r="F1063" s="208">
        <v>-18033.05</v>
      </c>
      <c r="G1063" s="208">
        <v>-18740.810000000001</v>
      </c>
      <c r="H1063" s="208">
        <v>-19850.580000000002</v>
      </c>
      <c r="I1063" s="208">
        <v>-20822.27</v>
      </c>
      <c r="J1063" s="208">
        <v>-21795.79</v>
      </c>
      <c r="K1063" s="208">
        <v>-22923.16</v>
      </c>
      <c r="L1063" s="208">
        <v>-24775.85</v>
      </c>
      <c r="M1063" s="208">
        <v>-28691.79</v>
      </c>
      <c r="N1063" s="208">
        <v>-28691.79</v>
      </c>
      <c r="O1063" s="208">
        <v>-33840.92</v>
      </c>
      <c r="P1063" s="208">
        <v>-9344.15</v>
      </c>
      <c r="Q1063" s="208">
        <v>-13845.8</v>
      </c>
      <c r="R1063" s="208">
        <v>-16942.09</v>
      </c>
      <c r="S1063" s="208">
        <v>-19055.39</v>
      </c>
      <c r="T1063" s="208">
        <v>-19512.8</v>
      </c>
      <c r="U1063" s="208">
        <v>-20660.919999999998</v>
      </c>
      <c r="V1063" s="208">
        <v>-21614.04</v>
      </c>
      <c r="W1063" s="208">
        <v>-22626.97</v>
      </c>
      <c r="X1063" s="208">
        <v>-24024.49</v>
      </c>
      <c r="Y1063" s="208">
        <v>-26818.73</v>
      </c>
      <c r="Z1063" s="208">
        <v>-30906.84</v>
      </c>
      <c r="AA1063" s="178">
        <f t="shared" si="32"/>
        <v>-30906.84</v>
      </c>
    </row>
    <row r="1064" spans="1:27" ht="15.75" thickBot="1" x14ac:dyDescent="0.3">
      <c r="A1064" s="228" t="str">
        <f t="shared" si="33"/>
        <v>241141</v>
      </c>
      <c r="B1064" s="189" t="s">
        <v>2542</v>
      </c>
      <c r="C1064" s="188" t="s">
        <v>2756</v>
      </c>
      <c r="D1064" s="210" t="s">
        <v>5</v>
      </c>
      <c r="E1064" s="209">
        <v>-148110.78</v>
      </c>
      <c r="F1064" s="209">
        <v>-165091.65</v>
      </c>
      <c r="G1064" s="209">
        <v>-171114.98</v>
      </c>
      <c r="H1064" s="209">
        <v>-180335.63</v>
      </c>
      <c r="I1064" s="209">
        <v>-17106.490000000002</v>
      </c>
      <c r="J1064" s="209">
        <v>-26037.439999999999</v>
      </c>
      <c r="K1064" s="209">
        <v>-38227.75</v>
      </c>
      <c r="L1064" s="209">
        <v>-56708.49</v>
      </c>
      <c r="M1064" s="209">
        <v>-95179.47</v>
      </c>
      <c r="N1064" s="209">
        <v>-95179.47</v>
      </c>
      <c r="O1064" s="209">
        <v>-140158.25</v>
      </c>
      <c r="P1064" s="209">
        <v>-85144.84</v>
      </c>
      <c r="Q1064" s="209">
        <v>-126898.62</v>
      </c>
      <c r="R1064" s="209">
        <v>-150837.81</v>
      </c>
      <c r="S1064" s="209">
        <v>-167621.18</v>
      </c>
      <c r="T1064" s="209">
        <v>-171940.51</v>
      </c>
      <c r="U1064" s="209">
        <v>-181424.5</v>
      </c>
      <c r="V1064" s="209">
        <v>-17745.810000000001</v>
      </c>
      <c r="W1064" s="209">
        <v>-26396.47</v>
      </c>
      <c r="X1064" s="209">
        <v>-41709.14</v>
      </c>
      <c r="Y1064" s="209">
        <v>-68057.45</v>
      </c>
      <c r="Z1064" s="209">
        <v>-108255.22</v>
      </c>
      <c r="AA1064" s="178">
        <f t="shared" si="32"/>
        <v>-108255.22</v>
      </c>
    </row>
    <row r="1065" spans="1:27" ht="15.75" thickBot="1" x14ac:dyDescent="0.3">
      <c r="A1065" s="228" t="str">
        <f t="shared" si="33"/>
        <v>241142</v>
      </c>
      <c r="B1065" s="189" t="s">
        <v>2544</v>
      </c>
      <c r="C1065" s="188" t="s">
        <v>2757</v>
      </c>
      <c r="D1065" s="210" t="s">
        <v>5</v>
      </c>
      <c r="E1065" s="208">
        <v>-2871.8</v>
      </c>
      <c r="F1065" s="208">
        <v>-4434.24</v>
      </c>
      <c r="G1065" s="208">
        <v>-5305.76</v>
      </c>
      <c r="H1065" s="208">
        <v>-1028.6199999999999</v>
      </c>
      <c r="I1065" s="208">
        <v>-2022.46</v>
      </c>
      <c r="J1065" s="208">
        <v>-3177.58</v>
      </c>
      <c r="K1065" s="208">
        <v>-1694.83</v>
      </c>
      <c r="L1065" s="208">
        <v>-4286.6000000000004</v>
      </c>
      <c r="M1065" s="208">
        <v>-8483.2199999999993</v>
      </c>
      <c r="N1065" s="208">
        <v>-8483.2199999999993</v>
      </c>
      <c r="O1065" s="208">
        <v>-4552.32</v>
      </c>
      <c r="P1065" s="208">
        <v>-8389.77</v>
      </c>
      <c r="Q1065" s="208">
        <v>-12125.65</v>
      </c>
      <c r="R1065" s="208">
        <v>-2815.21</v>
      </c>
      <c r="S1065" s="208">
        <v>-4385.72</v>
      </c>
      <c r="T1065" s="208">
        <v>-4813</v>
      </c>
      <c r="U1065" s="208">
        <v>-1026.05</v>
      </c>
      <c r="V1065" s="208">
        <v>-1918.29</v>
      </c>
      <c r="W1065" s="208">
        <v>-2914.39</v>
      </c>
      <c r="X1065" s="208">
        <v>-2054.77</v>
      </c>
      <c r="Y1065" s="208">
        <v>-5008.07</v>
      </c>
      <c r="Z1065" s="208">
        <v>-8990.67</v>
      </c>
      <c r="AA1065" s="178">
        <f t="shared" si="32"/>
        <v>-8990.67</v>
      </c>
    </row>
    <row r="1066" spans="1:27" ht="15.75" thickBot="1" x14ac:dyDescent="0.3">
      <c r="A1066" s="228" t="str">
        <f t="shared" si="33"/>
        <v>241145</v>
      </c>
      <c r="B1066" s="189" t="s">
        <v>2546</v>
      </c>
      <c r="C1066" s="188" t="s">
        <v>2758</v>
      </c>
      <c r="D1066" s="210" t="s">
        <v>5</v>
      </c>
      <c r="E1066" s="209">
        <v>-5129.72</v>
      </c>
      <c r="F1066" s="209">
        <v>-8754.51</v>
      </c>
      <c r="G1066" s="209">
        <v>-10595.42</v>
      </c>
      <c r="H1066" s="209">
        <v>-2603.7199999999998</v>
      </c>
      <c r="I1066" s="209">
        <v>-5244.63</v>
      </c>
      <c r="J1066" s="209">
        <v>-7957.95</v>
      </c>
      <c r="K1066" s="209">
        <v>-4043.25</v>
      </c>
      <c r="L1066" s="209">
        <v>-8276.61</v>
      </c>
      <c r="M1066" s="209">
        <v>-15549.51</v>
      </c>
      <c r="N1066" s="209">
        <v>-15549.51</v>
      </c>
      <c r="O1066" s="209">
        <v>-7790.25</v>
      </c>
      <c r="P1066" s="209">
        <v>-15064.62</v>
      </c>
      <c r="Q1066" s="209">
        <v>-22802.7</v>
      </c>
      <c r="R1066" s="209">
        <v>-4690.7299999999996</v>
      </c>
      <c r="S1066" s="209">
        <v>-7767.91</v>
      </c>
      <c r="T1066" s="209">
        <v>-8735.76</v>
      </c>
      <c r="U1066" s="209">
        <v>-2384.66</v>
      </c>
      <c r="V1066" s="209">
        <v>-4530.78</v>
      </c>
      <c r="W1066" s="209">
        <v>-6867</v>
      </c>
      <c r="X1066" s="209">
        <v>-3512.7</v>
      </c>
      <c r="Y1066" s="209">
        <v>-8672.4</v>
      </c>
      <c r="Z1066" s="209">
        <v>-15842.84</v>
      </c>
      <c r="AA1066" s="178">
        <f t="shared" si="32"/>
        <v>-15842.84</v>
      </c>
    </row>
    <row r="1067" spans="1:27" ht="15.75" thickBot="1" x14ac:dyDescent="0.3">
      <c r="A1067" s="228" t="str">
        <f t="shared" si="33"/>
        <v>241146</v>
      </c>
      <c r="B1067" s="189" t="s">
        <v>2759</v>
      </c>
      <c r="C1067" s="188" t="s">
        <v>2760</v>
      </c>
      <c r="D1067" s="210" t="s">
        <v>5</v>
      </c>
      <c r="E1067" s="208">
        <v>-18078.47</v>
      </c>
      <c r="F1067" s="208">
        <v>-6391.14</v>
      </c>
      <c r="G1067" s="208">
        <v>-7449.18</v>
      </c>
      <c r="H1067" s="208">
        <v>-9168.92</v>
      </c>
      <c r="I1067" s="208">
        <v>-3151.88</v>
      </c>
      <c r="J1067" s="208">
        <v>-4707.71</v>
      </c>
      <c r="K1067" s="208">
        <v>-7290.33</v>
      </c>
      <c r="L1067" s="208">
        <v>-4706.3599999999997</v>
      </c>
      <c r="M1067" s="208">
        <v>-9415.51</v>
      </c>
      <c r="N1067" s="208">
        <v>-9415.51</v>
      </c>
      <c r="O1067" s="208">
        <v>-14380.07</v>
      </c>
      <c r="P1067" s="208">
        <v>-9573.6</v>
      </c>
      <c r="Q1067" s="208">
        <v>-14855.88</v>
      </c>
      <c r="R1067" s="208">
        <v>-17949.82</v>
      </c>
      <c r="S1067" s="208">
        <v>-5665.55</v>
      </c>
      <c r="T1067" s="208">
        <v>-6423.07</v>
      </c>
      <c r="U1067" s="208">
        <v>-8030.39</v>
      </c>
      <c r="V1067" s="208">
        <v>-3057.53</v>
      </c>
      <c r="W1067" s="208">
        <v>-4641.71</v>
      </c>
      <c r="X1067" s="208">
        <v>-6703.23</v>
      </c>
      <c r="Y1067" s="208">
        <v>-5418.45</v>
      </c>
      <c r="Z1067" s="208">
        <v>-9908.99</v>
      </c>
      <c r="AA1067" s="178">
        <f t="shared" si="32"/>
        <v>-9908.99</v>
      </c>
    </row>
    <row r="1068" spans="1:27" ht="15.75" thickBot="1" x14ac:dyDescent="0.3">
      <c r="A1068" s="228" t="str">
        <f t="shared" si="33"/>
        <v>241147</v>
      </c>
      <c r="B1068" s="189" t="s">
        <v>2761</v>
      </c>
      <c r="C1068" s="188" t="s">
        <v>2762</v>
      </c>
      <c r="D1068" s="210" t="s">
        <v>5</v>
      </c>
      <c r="E1068" s="209">
        <v>-1947.04</v>
      </c>
      <c r="F1068" s="209">
        <v>-3286.58</v>
      </c>
      <c r="G1068" s="209">
        <v>-3685.34</v>
      </c>
      <c r="H1068" s="209">
        <v>-569.02</v>
      </c>
      <c r="I1068" s="209">
        <v>-1135</v>
      </c>
      <c r="J1068" s="209">
        <v>-1738.32</v>
      </c>
      <c r="K1068" s="209">
        <v>-792.54</v>
      </c>
      <c r="L1068" s="209">
        <v>-1923.18</v>
      </c>
      <c r="M1068" s="209">
        <v>-4500.8599999999997</v>
      </c>
      <c r="N1068" s="209">
        <v>-4500.8599999999997</v>
      </c>
      <c r="O1068" s="209">
        <v>-2991.18</v>
      </c>
      <c r="P1068" s="209">
        <v>-5518.38</v>
      </c>
      <c r="Q1068" s="209">
        <v>-8457.42</v>
      </c>
      <c r="R1068" s="209">
        <v>-1673.92</v>
      </c>
      <c r="S1068" s="209">
        <v>-2952.84</v>
      </c>
      <c r="T1068" s="209">
        <v>-3307.32</v>
      </c>
      <c r="U1068" s="209">
        <v>-650.32000000000005</v>
      </c>
      <c r="V1068" s="209">
        <v>-1234.1400000000001</v>
      </c>
      <c r="W1068" s="209">
        <v>-1872.04</v>
      </c>
      <c r="X1068" s="209">
        <v>-986.8</v>
      </c>
      <c r="Y1068" s="209">
        <v>-2766.72</v>
      </c>
      <c r="Z1068" s="209">
        <v>-5338.18</v>
      </c>
      <c r="AA1068" s="178">
        <f t="shared" si="32"/>
        <v>-5338.18</v>
      </c>
    </row>
    <row r="1069" spans="1:27" ht="15.75" thickBot="1" x14ac:dyDescent="0.3">
      <c r="A1069" s="228" t="str">
        <f t="shared" si="33"/>
        <v>241152</v>
      </c>
      <c r="B1069" s="189" t="s">
        <v>2556</v>
      </c>
      <c r="C1069" s="188" t="s">
        <v>2763</v>
      </c>
      <c r="D1069" s="210" t="s">
        <v>5</v>
      </c>
      <c r="E1069" s="208">
        <v>-11444.36</v>
      </c>
      <c r="F1069" s="208">
        <v>-13027.04</v>
      </c>
      <c r="G1069" s="208">
        <v>-13620.43</v>
      </c>
      <c r="H1069" s="208">
        <v>-14479.49</v>
      </c>
      <c r="I1069" s="208">
        <v>-15108.04</v>
      </c>
      <c r="J1069" s="208">
        <v>-14457.74</v>
      </c>
      <c r="K1069" s="208">
        <v>-15424.84</v>
      </c>
      <c r="L1069" s="208">
        <v>-16855.34</v>
      </c>
      <c r="M1069" s="208">
        <v>-20086.25</v>
      </c>
      <c r="N1069" s="208">
        <v>-20086.25</v>
      </c>
      <c r="O1069" s="208">
        <v>-23556.77</v>
      </c>
      <c r="P1069" s="208">
        <v>-7124.61</v>
      </c>
      <c r="Q1069" s="208">
        <v>-10699.67</v>
      </c>
      <c r="R1069" s="208">
        <v>-12804.58</v>
      </c>
      <c r="S1069" s="208">
        <v>-14383.28</v>
      </c>
      <c r="T1069" s="208">
        <v>-14849.67</v>
      </c>
      <c r="U1069" s="208">
        <v>-15670.68</v>
      </c>
      <c r="V1069" s="208">
        <v>-16386.490000000002</v>
      </c>
      <c r="W1069" s="208">
        <v>-17180.2</v>
      </c>
      <c r="X1069" s="208">
        <v>-18303.36</v>
      </c>
      <c r="Y1069" s="208">
        <v>-20417.27</v>
      </c>
      <c r="Z1069" s="208">
        <v>-23602.14</v>
      </c>
      <c r="AA1069" s="178">
        <f t="shared" si="32"/>
        <v>-23602.14</v>
      </c>
    </row>
    <row r="1070" spans="1:27" ht="15.75" thickBot="1" x14ac:dyDescent="0.3">
      <c r="A1070" s="228" t="str">
        <f t="shared" si="33"/>
        <v>241153</v>
      </c>
      <c r="B1070" s="189" t="s">
        <v>2558</v>
      </c>
      <c r="C1070" s="188" t="s">
        <v>2764</v>
      </c>
      <c r="D1070" s="210" t="s">
        <v>5</v>
      </c>
      <c r="E1070" s="209">
        <v>-152147.72</v>
      </c>
      <c r="F1070" s="209">
        <v>-152147.72</v>
      </c>
      <c r="G1070" s="209">
        <v>-160894.76</v>
      </c>
      <c r="H1070" s="209">
        <v>-160894.76</v>
      </c>
      <c r="I1070" s="209">
        <v>-160894.76</v>
      </c>
      <c r="J1070" s="209">
        <v>-164252.72</v>
      </c>
      <c r="K1070" s="209">
        <v>-164252.72</v>
      </c>
      <c r="L1070" s="209">
        <v>-164252.72</v>
      </c>
      <c r="M1070" s="209">
        <v>-172061.35</v>
      </c>
      <c r="N1070" s="209">
        <v>-172061.35</v>
      </c>
      <c r="O1070" s="209">
        <v>-5524.8</v>
      </c>
      <c r="P1070" s="209">
        <v>-10604.45</v>
      </c>
      <c r="Q1070" s="209">
        <v>-15769</v>
      </c>
      <c r="R1070" s="209">
        <v>-20090.28</v>
      </c>
      <c r="S1070" s="209">
        <v>-7277.42</v>
      </c>
      <c r="T1070" s="209">
        <v>-9194.49</v>
      </c>
      <c r="U1070" s="209">
        <v>-9623.24</v>
      </c>
      <c r="V1070" s="209">
        <v>-1793.81</v>
      </c>
      <c r="W1070" s="209">
        <v>-2992.83</v>
      </c>
      <c r="X1070" s="209">
        <v>-4614.46</v>
      </c>
      <c r="Y1070" s="209">
        <v>-4590.03</v>
      </c>
      <c r="Z1070" s="209">
        <v>-9536.11</v>
      </c>
      <c r="AA1070" s="178">
        <f t="shared" si="32"/>
        <v>-9536.11</v>
      </c>
    </row>
    <row r="1071" spans="1:27" ht="15.75" thickBot="1" x14ac:dyDescent="0.3">
      <c r="A1071" s="228" t="str">
        <f t="shared" si="33"/>
        <v>241154</v>
      </c>
      <c r="B1071" s="189" t="s">
        <v>2560</v>
      </c>
      <c r="C1071" s="188" t="s">
        <v>2765</v>
      </c>
      <c r="D1071" s="210" t="s">
        <v>5</v>
      </c>
      <c r="E1071" s="208">
        <v>-8255.44</v>
      </c>
      <c r="F1071" s="208">
        <v>-9608.35</v>
      </c>
      <c r="G1071" s="208">
        <v>-10402.459999999999</v>
      </c>
      <c r="H1071" s="208">
        <v>-10783.11</v>
      </c>
      <c r="I1071" s="208">
        <v>-11382.75</v>
      </c>
      <c r="J1071" s="208">
        <v>-11936.15</v>
      </c>
      <c r="K1071" s="208">
        <v>-12616.37</v>
      </c>
      <c r="L1071" s="208">
        <v>-13650.97</v>
      </c>
      <c r="M1071" s="208">
        <v>-15394.07</v>
      </c>
      <c r="N1071" s="208">
        <v>-15394.07</v>
      </c>
      <c r="O1071" s="208">
        <v>-17933.189999999999</v>
      </c>
      <c r="P1071" s="208">
        <v>-4730.43</v>
      </c>
      <c r="Q1071" s="208">
        <v>-7101.73</v>
      </c>
      <c r="R1071" s="208">
        <v>-8831.2000000000007</v>
      </c>
      <c r="S1071" s="208">
        <v>-10085.540000000001</v>
      </c>
      <c r="T1071" s="208">
        <v>-10895.11</v>
      </c>
      <c r="U1071" s="208">
        <v>-11085.86</v>
      </c>
      <c r="V1071" s="208">
        <v>-11694.23</v>
      </c>
      <c r="W1071" s="208">
        <v>-12242.07</v>
      </c>
      <c r="X1071" s="208">
        <v>-12963.68</v>
      </c>
      <c r="Y1071" s="208">
        <v>-14272.31</v>
      </c>
      <c r="Z1071" s="208">
        <v>-16424.86</v>
      </c>
      <c r="AA1071" s="178">
        <f t="shared" si="32"/>
        <v>-16424.86</v>
      </c>
    </row>
    <row r="1072" spans="1:27" ht="15.75" thickBot="1" x14ac:dyDescent="0.3">
      <c r="A1072" s="228" t="str">
        <f t="shared" si="33"/>
        <v>241155</v>
      </c>
      <c r="B1072" s="189" t="s">
        <v>2562</v>
      </c>
      <c r="C1072" s="188" t="s">
        <v>2766</v>
      </c>
      <c r="D1072" s="210" t="s">
        <v>5</v>
      </c>
      <c r="E1072" s="209">
        <v>-4486.67</v>
      </c>
      <c r="F1072" s="209">
        <v>-5095.0600000000004</v>
      </c>
      <c r="G1072" s="209">
        <v>-5150.03</v>
      </c>
      <c r="H1072" s="209">
        <v>-5474.44</v>
      </c>
      <c r="I1072" s="209">
        <v>-5780.21</v>
      </c>
      <c r="J1072" s="209">
        <v>-6116.04</v>
      </c>
      <c r="K1072" s="209">
        <v>-6472.67</v>
      </c>
      <c r="L1072" s="209">
        <v>-7354.16</v>
      </c>
      <c r="M1072" s="209">
        <v>-8604.41</v>
      </c>
      <c r="N1072" s="209">
        <v>-8604.41</v>
      </c>
      <c r="O1072" s="209">
        <v>-10026.08</v>
      </c>
      <c r="P1072" s="209">
        <v>-2638.19</v>
      </c>
      <c r="Q1072" s="209">
        <v>-3864.05</v>
      </c>
      <c r="R1072" s="209">
        <v>-4678.04</v>
      </c>
      <c r="S1072" s="209">
        <v>-5334.41</v>
      </c>
      <c r="T1072" s="209">
        <v>-5575.58</v>
      </c>
      <c r="U1072" s="209">
        <v>-5963.52</v>
      </c>
      <c r="V1072" s="209">
        <v>-6327.42</v>
      </c>
      <c r="W1072" s="209">
        <v>-6703.4</v>
      </c>
      <c r="X1072" s="209">
        <v>-7279.65</v>
      </c>
      <c r="Y1072" s="209">
        <v>-8183.48</v>
      </c>
      <c r="Z1072" s="209">
        <v>-9443.33</v>
      </c>
      <c r="AA1072" s="178">
        <f t="shared" si="32"/>
        <v>-9443.33</v>
      </c>
    </row>
    <row r="1073" spans="1:27" ht="15.75" thickBot="1" x14ac:dyDescent="0.3">
      <c r="A1073" s="228" t="str">
        <f t="shared" si="33"/>
        <v>241156</v>
      </c>
      <c r="B1073" s="189" t="s">
        <v>2767</v>
      </c>
      <c r="C1073" s="188" t="s">
        <v>2768</v>
      </c>
      <c r="D1073" s="210" t="s">
        <v>5</v>
      </c>
      <c r="E1073" s="208">
        <v>-1676.69</v>
      </c>
      <c r="F1073" s="208">
        <v>-1304.74</v>
      </c>
      <c r="G1073" s="208">
        <v>-545.62</v>
      </c>
      <c r="H1073" s="208">
        <v>-730.2</v>
      </c>
      <c r="I1073" s="208">
        <v>-616.88</v>
      </c>
      <c r="J1073" s="208">
        <v>-618.07000000000005</v>
      </c>
      <c r="K1073" s="208">
        <v>-1057.43</v>
      </c>
      <c r="L1073" s="208">
        <v>-1580.7</v>
      </c>
      <c r="M1073" s="208">
        <v>-2312.92</v>
      </c>
      <c r="N1073" s="208">
        <v>-2312.92</v>
      </c>
      <c r="O1073" s="208">
        <v>-2651.79</v>
      </c>
      <c r="P1073" s="208">
        <v>-2221.0300000000002</v>
      </c>
      <c r="Q1073" s="208">
        <v>-2393.4</v>
      </c>
      <c r="R1073" s="208">
        <v>-1716.31</v>
      </c>
      <c r="S1073" s="208">
        <v>-1051.18</v>
      </c>
      <c r="T1073" s="208">
        <v>-477.91</v>
      </c>
      <c r="U1073" s="208">
        <v>-785.32</v>
      </c>
      <c r="V1073" s="208">
        <v>-644.26</v>
      </c>
      <c r="W1073" s="208">
        <v>-660.9</v>
      </c>
      <c r="X1073" s="208">
        <v>-1120.99</v>
      </c>
      <c r="Y1073" s="208">
        <v>-1598.88</v>
      </c>
      <c r="Z1073" s="208">
        <v>-2301.86</v>
      </c>
      <c r="AA1073" s="178">
        <f t="shared" si="32"/>
        <v>-2301.86</v>
      </c>
    </row>
    <row r="1074" spans="1:27" ht="15.75" thickBot="1" x14ac:dyDescent="0.3">
      <c r="A1074" s="228" t="str">
        <f t="shared" si="33"/>
        <v>241158</v>
      </c>
      <c r="B1074" s="189" t="s">
        <v>2566</v>
      </c>
      <c r="C1074" s="188" t="s">
        <v>2769</v>
      </c>
      <c r="D1074" s="210" t="s">
        <v>5</v>
      </c>
      <c r="E1074" s="209">
        <v>-1757.09</v>
      </c>
      <c r="F1074" s="209">
        <v>-657.46</v>
      </c>
      <c r="G1074" s="209">
        <v>-752.3</v>
      </c>
      <c r="H1074" s="209">
        <v>-879.3</v>
      </c>
      <c r="I1074" s="209">
        <v>-263.8</v>
      </c>
      <c r="J1074" s="209">
        <v>-427.22</v>
      </c>
      <c r="K1074" s="209">
        <v>-606.32000000000005</v>
      </c>
      <c r="L1074" s="209">
        <v>-489.01</v>
      </c>
      <c r="M1074" s="209">
        <v>-1069.73</v>
      </c>
      <c r="N1074" s="209">
        <v>-1069.73</v>
      </c>
      <c r="O1074" s="209">
        <v>-1790.85</v>
      </c>
      <c r="P1074" s="209">
        <v>-1341.5</v>
      </c>
      <c r="Q1074" s="209">
        <v>-2016.21</v>
      </c>
      <c r="R1074" s="209">
        <v>-2455.87</v>
      </c>
      <c r="S1074" s="209">
        <v>-774.03</v>
      </c>
      <c r="T1074" s="209">
        <v>-879.94</v>
      </c>
      <c r="U1074" s="209">
        <v>-1071.3</v>
      </c>
      <c r="V1074" s="209">
        <v>-377.59</v>
      </c>
      <c r="W1074" s="209">
        <v>-562.14</v>
      </c>
      <c r="X1074" s="209">
        <v>-845.8</v>
      </c>
      <c r="Y1074" s="209">
        <v>-715.31</v>
      </c>
      <c r="Z1074" s="209">
        <v>-1138.5999999999999</v>
      </c>
      <c r="AA1074" s="178">
        <f t="shared" si="32"/>
        <v>-1138.5999999999999</v>
      </c>
    </row>
    <row r="1075" spans="1:27" ht="15.75" thickBot="1" x14ac:dyDescent="0.3">
      <c r="A1075" s="228" t="str">
        <f t="shared" si="33"/>
        <v>241159</v>
      </c>
      <c r="B1075" s="189" t="s">
        <v>2568</v>
      </c>
      <c r="C1075" s="188" t="s">
        <v>2770</v>
      </c>
      <c r="D1075" s="210" t="s">
        <v>5</v>
      </c>
      <c r="E1075" s="208">
        <v>-39419.129999999997</v>
      </c>
      <c r="F1075" s="208">
        <v>-44860.43</v>
      </c>
      <c r="G1075" s="208">
        <v>-47765.83</v>
      </c>
      <c r="H1075" s="208">
        <v>-51776.85</v>
      </c>
      <c r="I1075" s="208">
        <v>-55500.35</v>
      </c>
      <c r="J1075" s="208">
        <v>-60065.36</v>
      </c>
      <c r="K1075" s="208">
        <v>-65614.77</v>
      </c>
      <c r="L1075" s="208">
        <v>-74354.67</v>
      </c>
      <c r="M1075" s="208">
        <v>-85545.51</v>
      </c>
      <c r="N1075" s="208">
        <v>-85545.51</v>
      </c>
      <c r="O1075" s="208">
        <v>-97415.72</v>
      </c>
      <c r="P1075" s="208">
        <v>-23583.83</v>
      </c>
      <c r="Q1075" s="208">
        <v>-33482.239999999998</v>
      </c>
      <c r="R1075" s="208">
        <v>-40985.519999999997</v>
      </c>
      <c r="S1075" s="208">
        <v>-46277.760000000002</v>
      </c>
      <c r="T1075" s="208">
        <v>-48220.63</v>
      </c>
      <c r="U1075" s="208">
        <v>-52195.01</v>
      </c>
      <c r="V1075" s="208">
        <v>-56001.85</v>
      </c>
      <c r="W1075" s="208">
        <v>-59988.07</v>
      </c>
      <c r="X1075" s="208">
        <v>-66353.84</v>
      </c>
      <c r="Y1075" s="208">
        <v>-75194.06</v>
      </c>
      <c r="Z1075" s="208">
        <v>-88412.02</v>
      </c>
      <c r="AA1075" s="178">
        <f t="shared" si="32"/>
        <v>-88412.02</v>
      </c>
    </row>
    <row r="1076" spans="1:27" ht="15.75" thickBot="1" x14ac:dyDescent="0.3">
      <c r="A1076" s="228" t="str">
        <f t="shared" si="33"/>
        <v>241160</v>
      </c>
      <c r="B1076" s="189" t="s">
        <v>2570</v>
      </c>
      <c r="C1076" s="188" t="s">
        <v>2771</v>
      </c>
      <c r="D1076" s="210" t="s">
        <v>5</v>
      </c>
      <c r="E1076" s="209">
        <v>-2046.63</v>
      </c>
      <c r="F1076" s="209">
        <v>-2228.38</v>
      </c>
      <c r="G1076" s="209">
        <v>-2309.42</v>
      </c>
      <c r="H1076" s="209">
        <v>-2433.6799999999998</v>
      </c>
      <c r="I1076" s="209">
        <v>-2548.41</v>
      </c>
      <c r="J1076" s="209">
        <v>-2691.14</v>
      </c>
      <c r="K1076" s="209">
        <v>-2884.29</v>
      </c>
      <c r="L1076" s="209">
        <v>-3267.09</v>
      </c>
      <c r="M1076" s="209">
        <v>-3975.32</v>
      </c>
      <c r="N1076" s="209">
        <v>-3975.32</v>
      </c>
      <c r="O1076" s="209">
        <v>-4599.68</v>
      </c>
      <c r="P1076" s="209">
        <v>-1219.8699999999999</v>
      </c>
      <c r="Q1076" s="209">
        <v>-1701.55</v>
      </c>
      <c r="R1076" s="209">
        <v>-2043.09</v>
      </c>
      <c r="S1076" s="209">
        <v>-2223.13</v>
      </c>
      <c r="T1076" s="209">
        <v>-2262.8200000000002</v>
      </c>
      <c r="U1076" s="209">
        <v>-2384.44</v>
      </c>
      <c r="V1076" s="209">
        <v>-2507.6799999999998</v>
      </c>
      <c r="W1076" s="209">
        <v>-2636.01</v>
      </c>
      <c r="X1076" s="209">
        <v>-2910.42</v>
      </c>
      <c r="Y1076" s="209">
        <v>-3336.28</v>
      </c>
      <c r="Z1076" s="209">
        <v>-4000.36</v>
      </c>
      <c r="AA1076" s="178">
        <f t="shared" si="32"/>
        <v>-4000.36</v>
      </c>
    </row>
    <row r="1077" spans="1:27" ht="15.75" thickBot="1" x14ac:dyDescent="0.3">
      <c r="A1077" s="228" t="str">
        <f t="shared" si="33"/>
        <v>241161</v>
      </c>
      <c r="B1077" s="189" t="s">
        <v>2572</v>
      </c>
      <c r="C1077" s="188" t="s">
        <v>2772</v>
      </c>
      <c r="D1077" s="210" t="s">
        <v>5</v>
      </c>
      <c r="E1077" s="208">
        <v>-1757.57</v>
      </c>
      <c r="F1077" s="208">
        <v>-1987.42</v>
      </c>
      <c r="G1077" s="208">
        <v>-2064.1799999999998</v>
      </c>
      <c r="H1077" s="208">
        <v>-2159.69</v>
      </c>
      <c r="I1077" s="208">
        <v>-2182.2800000000002</v>
      </c>
      <c r="J1077" s="208">
        <v>-1816.74</v>
      </c>
      <c r="K1077" s="208">
        <v>-1931.16</v>
      </c>
      <c r="L1077" s="208">
        <v>-2121.11</v>
      </c>
      <c r="M1077" s="208">
        <v>-2596.2800000000002</v>
      </c>
      <c r="N1077" s="208">
        <v>-2596.2800000000002</v>
      </c>
      <c r="O1077" s="208">
        <v>-3109.59</v>
      </c>
      <c r="P1077" s="208">
        <v>-962.79</v>
      </c>
      <c r="Q1077" s="208">
        <v>-1462.08</v>
      </c>
      <c r="R1077" s="208">
        <v>-1743.98</v>
      </c>
      <c r="S1077" s="208">
        <v>-1956.53</v>
      </c>
      <c r="T1077" s="208">
        <v>-2008.5</v>
      </c>
      <c r="U1077" s="208">
        <v>-2103.36</v>
      </c>
      <c r="V1077" s="208">
        <v>-2189.19</v>
      </c>
      <c r="W1077" s="208">
        <v>-2272.37</v>
      </c>
      <c r="X1077" s="208">
        <v>-2422.1</v>
      </c>
      <c r="Y1077" s="208">
        <v>-2725.9</v>
      </c>
      <c r="Z1077" s="208">
        <v>-3209.01</v>
      </c>
      <c r="AA1077" s="178">
        <f t="shared" si="32"/>
        <v>-3209.01</v>
      </c>
    </row>
    <row r="1078" spans="1:27" ht="15.75" thickBot="1" x14ac:dyDescent="0.3">
      <c r="A1078" s="228" t="str">
        <f t="shared" si="33"/>
        <v>241162</v>
      </c>
      <c r="B1078" s="189" t="s">
        <v>2574</v>
      </c>
      <c r="C1078" s="188" t="s">
        <v>2773</v>
      </c>
      <c r="D1078" s="210" t="s">
        <v>5</v>
      </c>
      <c r="E1078" s="209">
        <v>-7181.88</v>
      </c>
      <c r="F1078" s="209">
        <v>-8295</v>
      </c>
      <c r="G1078" s="209">
        <v>-8807.11</v>
      </c>
      <c r="H1078" s="209">
        <v>-9656.67</v>
      </c>
      <c r="I1078" s="209">
        <v>-10401.6</v>
      </c>
      <c r="J1078" s="209">
        <v>-10861.65</v>
      </c>
      <c r="K1078" s="209">
        <v>-11700.5</v>
      </c>
      <c r="L1078" s="209">
        <v>-12801.08</v>
      </c>
      <c r="M1078" s="209">
        <v>-14641.44</v>
      </c>
      <c r="N1078" s="209">
        <v>-14641.44</v>
      </c>
      <c r="O1078" s="209">
        <v>-16551.16</v>
      </c>
      <c r="P1078" s="209">
        <v>-3875.71</v>
      </c>
      <c r="Q1078" s="209">
        <v>-5839.02</v>
      </c>
      <c r="R1078" s="209">
        <v>-7135.11</v>
      </c>
      <c r="S1078" s="209">
        <v>-8201.5</v>
      </c>
      <c r="T1078" s="209">
        <v>-8575.98</v>
      </c>
      <c r="U1078" s="209">
        <v>-9299.17</v>
      </c>
      <c r="V1078" s="209">
        <v>-10116.4</v>
      </c>
      <c r="W1078" s="209">
        <v>-10886.38</v>
      </c>
      <c r="X1078" s="209">
        <v>-11818.15</v>
      </c>
      <c r="Y1078" s="209">
        <v>-13198.96</v>
      </c>
      <c r="Z1078" s="209">
        <v>-15184.74</v>
      </c>
      <c r="AA1078" s="178">
        <f t="shared" si="32"/>
        <v>-15184.74</v>
      </c>
    </row>
    <row r="1079" spans="1:27" ht="15.75" thickBot="1" x14ac:dyDescent="0.3">
      <c r="A1079" s="228" t="str">
        <f t="shared" si="33"/>
        <v>241165</v>
      </c>
      <c r="B1079" s="189" t="s">
        <v>2578</v>
      </c>
      <c r="C1079" s="188" t="s">
        <v>2774</v>
      </c>
      <c r="D1079" s="210" t="s">
        <v>5</v>
      </c>
      <c r="E1079" s="208">
        <v>-8171.29</v>
      </c>
      <c r="F1079" s="208">
        <v>-2640.48</v>
      </c>
      <c r="G1079" s="208">
        <v>-3120.01</v>
      </c>
      <c r="H1079" s="208">
        <v>-4031.49</v>
      </c>
      <c r="I1079" s="208">
        <v>-1823.23</v>
      </c>
      <c r="J1079" s="208">
        <v>-2783.16</v>
      </c>
      <c r="K1079" s="208">
        <v>-3938.04</v>
      </c>
      <c r="L1079" s="208">
        <v>-2955.43</v>
      </c>
      <c r="M1079" s="208">
        <v>-5483.04</v>
      </c>
      <c r="N1079" s="208">
        <v>-5483.04</v>
      </c>
      <c r="O1079" s="208">
        <v>-7850.33</v>
      </c>
      <c r="P1079" s="208">
        <v>-4598.8500000000004</v>
      </c>
      <c r="Q1079" s="208">
        <v>-6421.56</v>
      </c>
      <c r="R1079" s="208">
        <v>-8005.63</v>
      </c>
      <c r="S1079" s="208">
        <v>-2792.72</v>
      </c>
      <c r="T1079" s="208">
        <v>-3182.95</v>
      </c>
      <c r="U1079" s="208">
        <v>-4143.78</v>
      </c>
      <c r="V1079" s="208">
        <v>-1829.32</v>
      </c>
      <c r="W1079" s="208">
        <v>-2689.9</v>
      </c>
      <c r="X1079" s="208">
        <v>-4033.66</v>
      </c>
      <c r="Y1079" s="208">
        <v>-3257.09</v>
      </c>
      <c r="Z1079" s="208">
        <v>-5973.53</v>
      </c>
      <c r="AA1079" s="178">
        <f t="shared" si="32"/>
        <v>-5973.53</v>
      </c>
    </row>
    <row r="1080" spans="1:27" ht="15.75" thickBot="1" x14ac:dyDescent="0.3">
      <c r="A1080" s="228" t="str">
        <f t="shared" si="33"/>
        <v>241166</v>
      </c>
      <c r="B1080" s="189" t="s">
        <v>2580</v>
      </c>
      <c r="C1080" s="188" t="s">
        <v>2775</v>
      </c>
      <c r="D1080" s="210" t="s">
        <v>5</v>
      </c>
      <c r="E1080" s="209">
        <v>-33381.81</v>
      </c>
      <c r="F1080" s="209">
        <v>-38554.83</v>
      </c>
      <c r="G1080" s="209">
        <v>-40920.86</v>
      </c>
      <c r="H1080" s="209">
        <v>-43885.77</v>
      </c>
      <c r="I1080" s="209">
        <v>-46490.76</v>
      </c>
      <c r="J1080" s="209">
        <v>-49152.83</v>
      </c>
      <c r="K1080" s="209">
        <v>-52476.46</v>
      </c>
      <c r="L1080" s="209">
        <v>-56821.19</v>
      </c>
      <c r="M1080" s="209">
        <v>-64548.91</v>
      </c>
      <c r="N1080" s="209">
        <v>-64548.91</v>
      </c>
      <c r="O1080" s="209">
        <v>-73949.83</v>
      </c>
      <c r="P1080" s="209">
        <v>-17676.810000000001</v>
      </c>
      <c r="Q1080" s="209">
        <v>-26849.71</v>
      </c>
      <c r="R1080" s="209">
        <v>-33093.980000000003</v>
      </c>
      <c r="S1080" s="209">
        <v>-38046.92</v>
      </c>
      <c r="T1080" s="209">
        <v>-40059.15</v>
      </c>
      <c r="U1080" s="209">
        <v>-42933.919999999998</v>
      </c>
      <c r="V1080" s="209">
        <v>-45380.480000000003</v>
      </c>
      <c r="W1080" s="209">
        <v>-47956.72</v>
      </c>
      <c r="X1080" s="209">
        <v>-51309.56</v>
      </c>
      <c r="Y1080" s="209">
        <v>-56902.76</v>
      </c>
      <c r="Z1080" s="209">
        <v>-64879.05</v>
      </c>
      <c r="AA1080" s="178">
        <f t="shared" si="32"/>
        <v>-64879.05</v>
      </c>
    </row>
    <row r="1081" spans="1:27" ht="15.75" thickBot="1" x14ac:dyDescent="0.3">
      <c r="A1081" s="228" t="str">
        <f t="shared" si="33"/>
        <v>241167</v>
      </c>
      <c r="B1081" s="189" t="s">
        <v>2582</v>
      </c>
      <c r="C1081" s="188" t="s">
        <v>2776</v>
      </c>
      <c r="D1081" s="210" t="s">
        <v>5</v>
      </c>
      <c r="E1081" s="208">
        <v>-1512.84</v>
      </c>
      <c r="F1081" s="208">
        <v>-1772.18</v>
      </c>
      <c r="G1081" s="208">
        <v>-1882.96</v>
      </c>
      <c r="H1081" s="208">
        <v>-2042.07</v>
      </c>
      <c r="I1081" s="208">
        <v>-2169.88</v>
      </c>
      <c r="J1081" s="208">
        <v>-2310.36</v>
      </c>
      <c r="K1081" s="208">
        <v>-2463.5</v>
      </c>
      <c r="L1081" s="208">
        <v>-2694.94</v>
      </c>
      <c r="M1081" s="208">
        <v>-3057.14</v>
      </c>
      <c r="N1081" s="208">
        <v>-3057.14</v>
      </c>
      <c r="O1081" s="208">
        <v>-3515.95</v>
      </c>
      <c r="P1081" s="208">
        <v>-825.76</v>
      </c>
      <c r="Q1081" s="208">
        <v>-1246.5999999999999</v>
      </c>
      <c r="R1081" s="208">
        <v>-1555.75</v>
      </c>
      <c r="S1081" s="208">
        <v>-1786.92</v>
      </c>
      <c r="T1081" s="208">
        <v>-1851.96</v>
      </c>
      <c r="U1081" s="208">
        <v>-1985.15</v>
      </c>
      <c r="V1081" s="208">
        <v>-2102.9299999999998</v>
      </c>
      <c r="W1081" s="208">
        <v>-2248.6999999999998</v>
      </c>
      <c r="X1081" s="208">
        <v>-2412.2199999999998</v>
      </c>
      <c r="Y1081" s="208">
        <v>-2704.85</v>
      </c>
      <c r="Z1081" s="208">
        <v>-3107.22</v>
      </c>
      <c r="AA1081" s="178">
        <f t="shared" si="32"/>
        <v>-3107.22</v>
      </c>
    </row>
    <row r="1082" spans="1:27" ht="15.75" thickBot="1" x14ac:dyDescent="0.3">
      <c r="A1082" s="228" t="str">
        <f t="shared" si="33"/>
        <v>241168</v>
      </c>
      <c r="B1082" s="189" t="s">
        <v>2584</v>
      </c>
      <c r="C1082" s="188" t="s">
        <v>2777</v>
      </c>
      <c r="D1082" s="210" t="s">
        <v>5</v>
      </c>
      <c r="E1082" s="209">
        <v>-3964.75</v>
      </c>
      <c r="F1082" s="209">
        <v>-4371.3900000000003</v>
      </c>
      <c r="G1082" s="209">
        <v>-4561.05</v>
      </c>
      <c r="H1082" s="209">
        <v>-4847.2299999999996</v>
      </c>
      <c r="I1082" s="209">
        <v>-5098.28</v>
      </c>
      <c r="J1082" s="209">
        <v>-5393.7</v>
      </c>
      <c r="K1082" s="209">
        <v>-5772.76</v>
      </c>
      <c r="L1082" s="209">
        <v>-6382.44</v>
      </c>
      <c r="M1082" s="209">
        <v>-7510.43</v>
      </c>
      <c r="N1082" s="209">
        <v>-7510.43</v>
      </c>
      <c r="O1082" s="209">
        <v>-8764.48</v>
      </c>
      <c r="P1082" s="209">
        <v>-2242.65</v>
      </c>
      <c r="Q1082" s="209">
        <v>-3213.49</v>
      </c>
      <c r="R1082" s="209">
        <v>-3946.95</v>
      </c>
      <c r="S1082" s="209">
        <v>-4348.34</v>
      </c>
      <c r="T1082" s="209">
        <v>-4509.32</v>
      </c>
      <c r="U1082" s="209">
        <v>-4779.16</v>
      </c>
      <c r="V1082" s="209">
        <v>-5047.8999999999996</v>
      </c>
      <c r="W1082" s="209">
        <v>-5318.76</v>
      </c>
      <c r="X1082" s="209">
        <v>-5793.59</v>
      </c>
      <c r="Y1082" s="209">
        <v>-6533.57</v>
      </c>
      <c r="Z1082" s="209">
        <v>-7693.81</v>
      </c>
      <c r="AA1082" s="178">
        <f t="shared" si="32"/>
        <v>-7693.81</v>
      </c>
    </row>
    <row r="1083" spans="1:27" ht="15.75" thickBot="1" x14ac:dyDescent="0.3">
      <c r="A1083" s="228" t="str">
        <f t="shared" si="33"/>
        <v>241172</v>
      </c>
      <c r="B1083" s="189" t="s">
        <v>2592</v>
      </c>
      <c r="C1083" s="188" t="s">
        <v>2778</v>
      </c>
      <c r="D1083" s="210" t="s">
        <v>5</v>
      </c>
      <c r="E1083" s="208">
        <v>-393.9</v>
      </c>
      <c r="F1083" s="208">
        <v>-448.31</v>
      </c>
      <c r="G1083" s="208">
        <v>-460.6</v>
      </c>
      <c r="H1083" s="208">
        <v>-479.53</v>
      </c>
      <c r="I1083" s="208">
        <v>-482.85</v>
      </c>
      <c r="J1083" s="208">
        <v>-500.42</v>
      </c>
      <c r="K1083" s="208">
        <v>-521.91</v>
      </c>
      <c r="L1083" s="208">
        <v>-560.39</v>
      </c>
      <c r="M1083" s="208">
        <v>-648.79</v>
      </c>
      <c r="N1083" s="208">
        <v>-648.79</v>
      </c>
      <c r="O1083" s="208">
        <v>-768.89</v>
      </c>
      <c r="P1083" s="208">
        <v>-223.86</v>
      </c>
      <c r="Q1083" s="208">
        <v>-335.95</v>
      </c>
      <c r="R1083" s="208">
        <v>-405.93</v>
      </c>
      <c r="S1083" s="208">
        <v>-460.58</v>
      </c>
      <c r="T1083" s="208">
        <v>-468.97</v>
      </c>
      <c r="U1083" s="208">
        <v>-487.76</v>
      </c>
      <c r="V1083" s="208">
        <v>-505.13</v>
      </c>
      <c r="W1083" s="208">
        <v>-522.35</v>
      </c>
      <c r="X1083" s="208">
        <v>-546.26</v>
      </c>
      <c r="Y1083" s="208">
        <v>-607.08000000000004</v>
      </c>
      <c r="Z1083" s="208">
        <v>-687.91</v>
      </c>
      <c r="AA1083" s="178">
        <f t="shared" si="32"/>
        <v>-687.91</v>
      </c>
    </row>
    <row r="1084" spans="1:27" ht="15.75" thickBot="1" x14ac:dyDescent="0.3">
      <c r="A1084" s="228" t="str">
        <f t="shared" si="33"/>
        <v>241173</v>
      </c>
      <c r="B1084" s="189" t="s">
        <v>2594</v>
      </c>
      <c r="C1084" s="188" t="s">
        <v>2779</v>
      </c>
      <c r="D1084" s="210" t="s">
        <v>5</v>
      </c>
      <c r="E1084" s="209">
        <v>-2647.83</v>
      </c>
      <c r="F1084" s="209">
        <v>-2888.78</v>
      </c>
      <c r="G1084" s="209">
        <v>-3003.99</v>
      </c>
      <c r="H1084" s="209">
        <v>-3156.5</v>
      </c>
      <c r="I1084" s="209">
        <v>-3292.57</v>
      </c>
      <c r="J1084" s="209">
        <v>-3479.5</v>
      </c>
      <c r="K1084" s="209">
        <v>-3754.67</v>
      </c>
      <c r="L1084" s="209">
        <v>-4243.93</v>
      </c>
      <c r="M1084" s="209">
        <v>-5095.83</v>
      </c>
      <c r="N1084" s="209">
        <v>-5095.83</v>
      </c>
      <c r="O1084" s="209">
        <v>-5850.26</v>
      </c>
      <c r="P1084" s="209">
        <v>-1525.75</v>
      </c>
      <c r="Q1084" s="209">
        <v>-2155.11</v>
      </c>
      <c r="R1084" s="209">
        <v>-2610.9899999999998</v>
      </c>
      <c r="S1084" s="209">
        <v>-2874.54</v>
      </c>
      <c r="T1084" s="209">
        <v>-2951.76</v>
      </c>
      <c r="U1084" s="209">
        <v>-3112.84</v>
      </c>
      <c r="V1084" s="209">
        <v>-3253.96</v>
      </c>
      <c r="W1084" s="209">
        <v>-3430.18</v>
      </c>
      <c r="X1084" s="209">
        <v>-3813.58</v>
      </c>
      <c r="Y1084" s="209">
        <v>-4363.63</v>
      </c>
      <c r="Z1084" s="209">
        <v>-5252.51</v>
      </c>
      <c r="AA1084" s="178">
        <f t="shared" si="32"/>
        <v>-5252.51</v>
      </c>
    </row>
    <row r="1085" spans="1:27" ht="15.75" thickBot="1" x14ac:dyDescent="0.3">
      <c r="A1085" s="228" t="str">
        <f t="shared" si="33"/>
        <v>241174</v>
      </c>
      <c r="B1085" s="189" t="s">
        <v>2596</v>
      </c>
      <c r="C1085" s="188" t="s">
        <v>2780</v>
      </c>
      <c r="D1085" s="210" t="s">
        <v>5</v>
      </c>
      <c r="E1085" s="208">
        <v>-301.01</v>
      </c>
      <c r="F1085" s="208">
        <v>-330.39</v>
      </c>
      <c r="G1085" s="208">
        <v>-346.22</v>
      </c>
      <c r="H1085" s="208">
        <v>-364.6</v>
      </c>
      <c r="I1085" s="208">
        <v>-301.55</v>
      </c>
      <c r="J1085" s="208">
        <v>-322.94</v>
      </c>
      <c r="K1085" s="208">
        <v>-357.61</v>
      </c>
      <c r="L1085" s="208">
        <v>-415.73</v>
      </c>
      <c r="M1085" s="208">
        <v>-501</v>
      </c>
      <c r="N1085" s="208">
        <v>-501</v>
      </c>
      <c r="O1085" s="208">
        <v>-595.73</v>
      </c>
      <c r="P1085" s="208">
        <v>-175.61</v>
      </c>
      <c r="Q1085" s="208">
        <v>-255.88</v>
      </c>
      <c r="R1085" s="208">
        <v>-315.55</v>
      </c>
      <c r="S1085" s="208">
        <v>-347.47</v>
      </c>
      <c r="T1085" s="208">
        <v>-356.55</v>
      </c>
      <c r="U1085" s="208">
        <v>-377.42</v>
      </c>
      <c r="V1085" s="208">
        <v>-395.97</v>
      </c>
      <c r="W1085" s="208">
        <v>-417.07</v>
      </c>
      <c r="X1085" s="208">
        <v>-463.79</v>
      </c>
      <c r="Y1085" s="208">
        <v>-532.48</v>
      </c>
      <c r="Z1085" s="208">
        <v>-621.66999999999996</v>
      </c>
      <c r="AA1085" s="178">
        <f t="shared" si="32"/>
        <v>-621.66999999999996</v>
      </c>
    </row>
    <row r="1086" spans="1:27" ht="15.75" thickBot="1" x14ac:dyDescent="0.3">
      <c r="A1086" s="228" t="str">
        <f t="shared" si="33"/>
        <v>241175</v>
      </c>
      <c r="B1086" s="189" t="s">
        <v>2598</v>
      </c>
      <c r="C1086" s="188" t="s">
        <v>2781</v>
      </c>
      <c r="D1086" s="210" t="s">
        <v>5</v>
      </c>
      <c r="E1086" s="209">
        <v>-301.25</v>
      </c>
      <c r="F1086" s="209">
        <v>-327.35000000000002</v>
      </c>
      <c r="G1086" s="209">
        <v>-337.05</v>
      </c>
      <c r="H1086" s="209">
        <v>-350.63</v>
      </c>
      <c r="I1086" s="209">
        <v>-363.33</v>
      </c>
      <c r="J1086" s="209">
        <v>-378.74</v>
      </c>
      <c r="K1086" s="209">
        <v>-405.94</v>
      </c>
      <c r="L1086" s="209">
        <v>-457.7</v>
      </c>
      <c r="M1086" s="209">
        <v>-537.54999999999995</v>
      </c>
      <c r="N1086" s="209">
        <v>-537.54999999999995</v>
      </c>
      <c r="O1086" s="209">
        <v>-628.98</v>
      </c>
      <c r="P1086" s="209">
        <v>-170.41</v>
      </c>
      <c r="Q1086" s="209">
        <v>-248.86</v>
      </c>
      <c r="R1086" s="209">
        <v>-301.86</v>
      </c>
      <c r="S1086" s="209">
        <v>-329.24</v>
      </c>
      <c r="T1086" s="209">
        <v>-332.85</v>
      </c>
      <c r="U1086" s="209">
        <v>-347.69</v>
      </c>
      <c r="V1086" s="209">
        <v>-360.18</v>
      </c>
      <c r="W1086" s="209">
        <v>-374.88</v>
      </c>
      <c r="X1086" s="209">
        <v>-414.26</v>
      </c>
      <c r="Y1086" s="209">
        <v>-477.36</v>
      </c>
      <c r="Z1086" s="209">
        <v>-566.54999999999995</v>
      </c>
      <c r="AA1086" s="178">
        <f t="shared" si="32"/>
        <v>-566.54999999999995</v>
      </c>
    </row>
    <row r="1087" spans="1:27" ht="15.75" thickBot="1" x14ac:dyDescent="0.3">
      <c r="A1087" s="228" t="str">
        <f t="shared" si="33"/>
        <v>241179</v>
      </c>
      <c r="B1087" s="189" t="s">
        <v>2604</v>
      </c>
      <c r="C1087" s="188" t="s">
        <v>2782</v>
      </c>
      <c r="D1087" s="210" t="s">
        <v>5</v>
      </c>
      <c r="E1087" s="208">
        <v>-3116.64</v>
      </c>
      <c r="F1087" s="208">
        <v>-5290.78</v>
      </c>
      <c r="G1087" s="208">
        <v>-6387.26</v>
      </c>
      <c r="H1087" s="208">
        <v>-1388.18</v>
      </c>
      <c r="I1087" s="208">
        <v>-2953.58</v>
      </c>
      <c r="J1087" s="208">
        <v>-4634.17</v>
      </c>
      <c r="K1087" s="208">
        <v>-1798.13</v>
      </c>
      <c r="L1087" s="208">
        <v>-4170.46</v>
      </c>
      <c r="M1087" s="208">
        <v>-8133.24</v>
      </c>
      <c r="N1087" s="208">
        <v>-8133.24</v>
      </c>
      <c r="O1087" s="208">
        <v>-4634.5200000000004</v>
      </c>
      <c r="P1087" s="208">
        <v>-8521.9500000000007</v>
      </c>
      <c r="Q1087" s="208">
        <v>-12262.17</v>
      </c>
      <c r="R1087" s="208">
        <v>-2864.22</v>
      </c>
      <c r="S1087" s="208">
        <v>-4910.41</v>
      </c>
      <c r="T1087" s="208">
        <v>-6045.32</v>
      </c>
      <c r="U1087" s="208">
        <v>-1733.97</v>
      </c>
      <c r="V1087" s="208">
        <v>-3322.41</v>
      </c>
      <c r="W1087" s="208">
        <v>-4821.63</v>
      </c>
      <c r="X1087" s="208">
        <v>-2171.34</v>
      </c>
      <c r="Y1087" s="208">
        <v>-4999.71</v>
      </c>
      <c r="Z1087" s="208">
        <v>-9068.26</v>
      </c>
      <c r="AA1087" s="178">
        <f t="shared" si="32"/>
        <v>-9068.26</v>
      </c>
    </row>
    <row r="1088" spans="1:27" ht="15.75" thickBot="1" x14ac:dyDescent="0.3">
      <c r="A1088" s="228" t="str">
        <f t="shared" si="33"/>
        <v>241180</v>
      </c>
      <c r="B1088" s="189" t="s">
        <v>2606</v>
      </c>
      <c r="C1088" s="188" t="s">
        <v>2783</v>
      </c>
      <c r="D1088" s="210" t="s">
        <v>5</v>
      </c>
      <c r="E1088" s="209">
        <v>-23500.57</v>
      </c>
      <c r="F1088" s="209">
        <v>-27310.49</v>
      </c>
      <c r="G1088" s="209">
        <v>-29421.85</v>
      </c>
      <c r="H1088" s="209">
        <v>-32097.13</v>
      </c>
      <c r="I1088" s="209">
        <v>-34886.69</v>
      </c>
      <c r="J1088" s="209">
        <v>-37750.71</v>
      </c>
      <c r="K1088" s="209">
        <v>-41226.559999999998</v>
      </c>
      <c r="L1088" s="209">
        <v>-45972.09</v>
      </c>
      <c r="M1088" s="209">
        <v>-52037.440000000002</v>
      </c>
      <c r="N1088" s="209">
        <v>-52037.440000000002</v>
      </c>
      <c r="O1088" s="209">
        <v>-58687.51</v>
      </c>
      <c r="P1088" s="209">
        <v>-13029.63</v>
      </c>
      <c r="Q1088" s="209">
        <v>-18822.79</v>
      </c>
      <c r="R1088" s="209">
        <v>-23546.959999999999</v>
      </c>
      <c r="S1088" s="209">
        <v>-27507.11</v>
      </c>
      <c r="T1088" s="209">
        <v>-29342.93</v>
      </c>
      <c r="U1088" s="209">
        <v>-32080.7</v>
      </c>
      <c r="V1088" s="209">
        <v>-34658.1</v>
      </c>
      <c r="W1088" s="209">
        <v>-37238.71</v>
      </c>
      <c r="X1088" s="209">
        <v>-41341.33</v>
      </c>
      <c r="Y1088" s="209">
        <v>-46145.35</v>
      </c>
      <c r="Z1088" s="209">
        <v>-52925.62</v>
      </c>
      <c r="AA1088" s="178">
        <f t="shared" si="32"/>
        <v>-52925.62</v>
      </c>
    </row>
    <row r="1089" spans="1:27" ht="15.75" thickBot="1" x14ac:dyDescent="0.3">
      <c r="A1089" s="228" t="str">
        <f t="shared" si="33"/>
        <v>241181</v>
      </c>
      <c r="B1089" s="189" t="s">
        <v>2608</v>
      </c>
      <c r="C1089" s="188" t="s">
        <v>2784</v>
      </c>
      <c r="D1089" s="210" t="s">
        <v>5</v>
      </c>
      <c r="E1089" s="208">
        <v>-12303.3</v>
      </c>
      <c r="F1089" s="208">
        <v>-14149.42</v>
      </c>
      <c r="G1089" s="208">
        <v>-15130.91</v>
      </c>
      <c r="H1089" s="208">
        <v>-16525.39</v>
      </c>
      <c r="I1089" s="208">
        <v>-17830.48</v>
      </c>
      <c r="J1089" s="208">
        <v>-19168.28</v>
      </c>
      <c r="K1089" s="208">
        <v>-20990.67</v>
      </c>
      <c r="L1089" s="208">
        <v>-22684.22</v>
      </c>
      <c r="M1089" s="208">
        <v>-25603.85</v>
      </c>
      <c r="N1089" s="208">
        <v>-25603.85</v>
      </c>
      <c r="O1089" s="208">
        <v>-28174.34</v>
      </c>
      <c r="P1089" s="208">
        <v>-5057.3900000000003</v>
      </c>
      <c r="Q1089" s="208">
        <v>-9522.73</v>
      </c>
      <c r="R1089" s="208">
        <v>-11193.49</v>
      </c>
      <c r="S1089" s="208">
        <v>-12318.92</v>
      </c>
      <c r="T1089" s="208">
        <v>-12333.27</v>
      </c>
      <c r="U1089" s="208">
        <v>-13098.64</v>
      </c>
      <c r="V1089" s="208">
        <v>-13801.28</v>
      </c>
      <c r="W1089" s="208">
        <v>-14655</v>
      </c>
      <c r="X1089" s="208">
        <v>-16183.62</v>
      </c>
      <c r="Y1089" s="208">
        <v>-18199.48</v>
      </c>
      <c r="Z1089" s="208">
        <v>-21154.06</v>
      </c>
      <c r="AA1089" s="178">
        <f t="shared" si="32"/>
        <v>-21154.06</v>
      </c>
    </row>
    <row r="1090" spans="1:27" ht="15.75" thickBot="1" x14ac:dyDescent="0.3">
      <c r="A1090" s="228" t="str">
        <f t="shared" si="33"/>
        <v>241182</v>
      </c>
      <c r="B1090" s="189" t="s">
        <v>2610</v>
      </c>
      <c r="C1090" s="188" t="s">
        <v>2785</v>
      </c>
      <c r="D1090" s="210" t="s">
        <v>5</v>
      </c>
      <c r="E1090" s="209">
        <v>-2408.14</v>
      </c>
      <c r="F1090" s="209">
        <v>-808.78</v>
      </c>
      <c r="G1090" s="209">
        <v>-967.59</v>
      </c>
      <c r="H1090" s="209">
        <v>-1150.1099999999999</v>
      </c>
      <c r="I1090" s="209">
        <v>-338.89</v>
      </c>
      <c r="J1090" s="209">
        <v>331.91</v>
      </c>
      <c r="K1090" s="209">
        <v>60.33</v>
      </c>
      <c r="L1090" s="209">
        <v>-639.45000000000005</v>
      </c>
      <c r="M1090" s="209">
        <v>-1307.17</v>
      </c>
      <c r="N1090" s="209">
        <v>-1307.17</v>
      </c>
      <c r="O1090" s="209">
        <v>-1994.9</v>
      </c>
      <c r="P1090" s="209">
        <v>-1285.6099999999999</v>
      </c>
      <c r="Q1090" s="209">
        <v>-1984.99</v>
      </c>
      <c r="R1090" s="209">
        <v>-2457.12</v>
      </c>
      <c r="S1090" s="209">
        <v>-796.4</v>
      </c>
      <c r="T1090" s="209">
        <v>-905.09</v>
      </c>
      <c r="U1090" s="209">
        <v>-1094.0999999999999</v>
      </c>
      <c r="V1090" s="209">
        <v>-340.01</v>
      </c>
      <c r="W1090" s="209">
        <v>-515.20000000000005</v>
      </c>
      <c r="X1090" s="209">
        <v>-827.07</v>
      </c>
      <c r="Y1090" s="209">
        <v>-739.73</v>
      </c>
      <c r="Z1090" s="209">
        <v>-1387.75</v>
      </c>
      <c r="AA1090" s="178">
        <f t="shared" si="32"/>
        <v>-1387.75</v>
      </c>
    </row>
    <row r="1091" spans="1:27" ht="15.75" thickBot="1" x14ac:dyDescent="0.3">
      <c r="A1091" s="228" t="str">
        <f t="shared" si="33"/>
        <v>241183</v>
      </c>
      <c r="B1091" s="189" t="s">
        <v>2612</v>
      </c>
      <c r="C1091" s="188" t="s">
        <v>2786</v>
      </c>
      <c r="D1091" s="210" t="s">
        <v>5</v>
      </c>
      <c r="E1091" s="208">
        <v>-22061.03</v>
      </c>
      <c r="F1091" s="208">
        <v>-25720.11</v>
      </c>
      <c r="G1091" s="208">
        <v>-28100.6</v>
      </c>
      <c r="H1091" s="208">
        <v>-31127.68</v>
      </c>
      <c r="I1091" s="208">
        <v>-6112.62</v>
      </c>
      <c r="J1091" s="208">
        <v>-9189.98</v>
      </c>
      <c r="K1091" s="208">
        <v>-12411.48</v>
      </c>
      <c r="L1091" s="208">
        <v>-16117.92</v>
      </c>
      <c r="M1091" s="208">
        <v>-21701.72</v>
      </c>
      <c r="N1091" s="208">
        <v>-21701.72</v>
      </c>
      <c r="O1091" s="208">
        <v>-27874.41</v>
      </c>
      <c r="P1091" s="208">
        <v>-11988.14</v>
      </c>
      <c r="Q1091" s="208">
        <v>-17385.68</v>
      </c>
      <c r="R1091" s="208">
        <v>-21880.71</v>
      </c>
      <c r="S1091" s="208">
        <v>-25530.01</v>
      </c>
      <c r="T1091" s="208">
        <v>-28040.87</v>
      </c>
      <c r="U1091" s="208">
        <v>-31144.12</v>
      </c>
      <c r="V1091" s="208">
        <v>-5777.08</v>
      </c>
      <c r="W1091" s="208">
        <v>-8720.9</v>
      </c>
      <c r="X1091" s="208">
        <v>-12350.24</v>
      </c>
      <c r="Y1091" s="208">
        <v>-16617.46</v>
      </c>
      <c r="Z1091" s="208">
        <v>-22341.1</v>
      </c>
      <c r="AA1091" s="178">
        <f t="shared" si="32"/>
        <v>-22341.1</v>
      </c>
    </row>
    <row r="1092" spans="1:27" ht="15.75" thickBot="1" x14ac:dyDescent="0.3">
      <c r="A1092" s="228" t="str">
        <f t="shared" si="33"/>
        <v>241184</v>
      </c>
      <c r="B1092" s="189" t="s">
        <v>2614</v>
      </c>
      <c r="C1092" s="188" t="s">
        <v>2787</v>
      </c>
      <c r="D1092" s="210" t="s">
        <v>5</v>
      </c>
      <c r="E1092" s="209">
        <v>-4185.04</v>
      </c>
      <c r="F1092" s="209">
        <v>-1304.82</v>
      </c>
      <c r="G1092" s="209">
        <v>-1424.95</v>
      </c>
      <c r="H1092" s="209">
        <v>-1674.57</v>
      </c>
      <c r="I1092" s="209">
        <v>-462.48</v>
      </c>
      <c r="J1092" s="209">
        <v>-669.08</v>
      </c>
      <c r="K1092" s="209">
        <v>-927.05</v>
      </c>
      <c r="L1092" s="209">
        <v>-686.6</v>
      </c>
      <c r="M1092" s="209">
        <v>-1598.54</v>
      </c>
      <c r="N1092" s="209">
        <v>-1598.54</v>
      </c>
      <c r="O1092" s="209">
        <v>-2812.95</v>
      </c>
      <c r="P1092" s="209">
        <v>-2380.0700000000002</v>
      </c>
      <c r="Q1092" s="209">
        <v>-3617.33</v>
      </c>
      <c r="R1092" s="209">
        <v>-4346.8500000000004</v>
      </c>
      <c r="S1092" s="209">
        <v>-1277.76</v>
      </c>
      <c r="T1092" s="209">
        <v>-1389.88</v>
      </c>
      <c r="U1092" s="209">
        <v>-1632.53</v>
      </c>
      <c r="V1092" s="209">
        <v>-464.35</v>
      </c>
      <c r="W1092" s="209">
        <v>-689.94</v>
      </c>
      <c r="X1092" s="209">
        <v>-998.58</v>
      </c>
      <c r="Y1092" s="209">
        <v>-983.31</v>
      </c>
      <c r="Z1092" s="209">
        <v>-1965.44</v>
      </c>
      <c r="AA1092" s="178">
        <f t="shared" si="32"/>
        <v>-1965.44</v>
      </c>
    </row>
    <row r="1093" spans="1:27" ht="15.75" thickBot="1" x14ac:dyDescent="0.3">
      <c r="A1093" s="228" t="str">
        <f t="shared" si="33"/>
        <v>241185</v>
      </c>
      <c r="B1093" s="189" t="s">
        <v>2616</v>
      </c>
      <c r="C1093" s="188" t="s">
        <v>2788</v>
      </c>
      <c r="D1093" s="210" t="s">
        <v>5</v>
      </c>
      <c r="E1093" s="208">
        <v>-29513.040000000001</v>
      </c>
      <c r="F1093" s="208">
        <v>-34424.93</v>
      </c>
      <c r="G1093" s="208">
        <v>-37302.620000000003</v>
      </c>
      <c r="H1093" s="208">
        <v>-41225.29</v>
      </c>
      <c r="I1093" s="208">
        <v>-44968.14</v>
      </c>
      <c r="J1093" s="208">
        <v>-48829.03</v>
      </c>
      <c r="K1093" s="208">
        <v>-53253.16</v>
      </c>
      <c r="L1093" s="208">
        <v>-58980.57</v>
      </c>
      <c r="M1093" s="208">
        <v>-66793.210000000006</v>
      </c>
      <c r="N1093" s="208">
        <v>-66793.210000000006</v>
      </c>
      <c r="O1093" s="208">
        <v>-75640.77</v>
      </c>
      <c r="P1093" s="208">
        <v>-16673.68</v>
      </c>
      <c r="Q1093" s="208">
        <v>-24133.52</v>
      </c>
      <c r="R1093" s="208">
        <v>-30582.9</v>
      </c>
      <c r="S1093" s="208">
        <v>-35300.47</v>
      </c>
      <c r="T1093" s="208">
        <v>-37745.839999999997</v>
      </c>
      <c r="U1093" s="208">
        <v>-41677.58</v>
      </c>
      <c r="V1093" s="208">
        <v>-45035.4</v>
      </c>
      <c r="W1093" s="208">
        <v>-48601.31</v>
      </c>
      <c r="X1093" s="208">
        <v>-53541.15</v>
      </c>
      <c r="Y1093" s="208">
        <v>-59905.7</v>
      </c>
      <c r="Z1093" s="208">
        <v>-68152.63</v>
      </c>
      <c r="AA1093" s="178">
        <f t="shared" si="32"/>
        <v>-68152.63</v>
      </c>
    </row>
    <row r="1094" spans="1:27" ht="15.75" thickBot="1" x14ac:dyDescent="0.3">
      <c r="A1094" s="228" t="str">
        <f t="shared" si="33"/>
        <v>241186</v>
      </c>
      <c r="B1094" s="189" t="s">
        <v>2618</v>
      </c>
      <c r="C1094" s="188" t="s">
        <v>2789</v>
      </c>
      <c r="D1094" s="210" t="s">
        <v>5</v>
      </c>
      <c r="E1094" s="209">
        <v>-918.93</v>
      </c>
      <c r="F1094" s="209">
        <v>-1056.4000000000001</v>
      </c>
      <c r="G1094" s="209">
        <v>-1127.5999999999999</v>
      </c>
      <c r="H1094" s="209">
        <v>-1194.1199999999999</v>
      </c>
      <c r="I1094" s="209">
        <v>-1253.6400000000001</v>
      </c>
      <c r="J1094" s="209">
        <v>-1319.5</v>
      </c>
      <c r="K1094" s="209">
        <v>-1431.86</v>
      </c>
      <c r="L1094" s="209">
        <v>-1588.79</v>
      </c>
      <c r="M1094" s="209">
        <v>-1862.26</v>
      </c>
      <c r="N1094" s="209">
        <v>-1862.26</v>
      </c>
      <c r="O1094" s="209">
        <v>-2145.3000000000002</v>
      </c>
      <c r="P1094" s="209">
        <v>-527.19000000000005</v>
      </c>
      <c r="Q1094" s="209">
        <v>-789.64</v>
      </c>
      <c r="R1094" s="209">
        <v>-985.22</v>
      </c>
      <c r="S1094" s="209">
        <v>-1122.8599999999999</v>
      </c>
      <c r="T1094" s="209">
        <v>-1172.93</v>
      </c>
      <c r="U1094" s="209">
        <v>-1245.0899999999999</v>
      </c>
      <c r="V1094" s="209">
        <v>-1305.6400000000001</v>
      </c>
      <c r="W1094" s="209">
        <v>-1370.36</v>
      </c>
      <c r="X1094" s="209">
        <v>-1502.88</v>
      </c>
      <c r="Y1094" s="209">
        <v>-1687.91</v>
      </c>
      <c r="Z1094" s="209">
        <v>-1953.78</v>
      </c>
      <c r="AA1094" s="178">
        <f t="shared" ref="AA1094:AA1157" si="34">Z1094</f>
        <v>-1953.78</v>
      </c>
    </row>
    <row r="1095" spans="1:27" ht="15.75" thickBot="1" x14ac:dyDescent="0.3">
      <c r="A1095" s="228" t="str">
        <f t="shared" ref="A1095:A1158" si="35">RIGHT(C1095,6)</f>
        <v>241187</v>
      </c>
      <c r="B1095" s="189" t="s">
        <v>2620</v>
      </c>
      <c r="C1095" s="188" t="s">
        <v>2790</v>
      </c>
      <c r="D1095" s="210" t="s">
        <v>5</v>
      </c>
      <c r="E1095" s="208">
        <v>-27185.94</v>
      </c>
      <c r="F1095" s="208">
        <v>-30614.06</v>
      </c>
      <c r="G1095" s="208">
        <v>-32351.73</v>
      </c>
      <c r="H1095" s="208">
        <v>-34598.5</v>
      </c>
      <c r="I1095" s="208">
        <v>-36510.769999999997</v>
      </c>
      <c r="J1095" s="208">
        <v>-38722.65</v>
      </c>
      <c r="K1095" s="208">
        <v>-41615.230000000003</v>
      </c>
      <c r="L1095" s="208">
        <v>-45468.04</v>
      </c>
      <c r="M1095" s="208">
        <v>-52130.79</v>
      </c>
      <c r="N1095" s="208">
        <v>-52130.79</v>
      </c>
      <c r="O1095" s="208">
        <v>-60451.44</v>
      </c>
      <c r="P1095" s="208">
        <v>-15152.46</v>
      </c>
      <c r="Q1095" s="208">
        <v>-22548.34</v>
      </c>
      <c r="R1095" s="208">
        <v>-27440.3</v>
      </c>
      <c r="S1095" s="208">
        <v>-30822.19</v>
      </c>
      <c r="T1095" s="208">
        <v>-32212.01</v>
      </c>
      <c r="U1095" s="208">
        <v>-34502.519999999997</v>
      </c>
      <c r="V1095" s="208">
        <v>-36524.519999999997</v>
      </c>
      <c r="W1095" s="208">
        <v>-38788.35</v>
      </c>
      <c r="X1095" s="208">
        <v>-42200.47</v>
      </c>
      <c r="Y1095" s="208">
        <v>-47221.78</v>
      </c>
      <c r="Z1095" s="208">
        <v>-54695.05</v>
      </c>
      <c r="AA1095" s="178">
        <f t="shared" si="34"/>
        <v>-54695.05</v>
      </c>
    </row>
    <row r="1096" spans="1:27" ht="15.75" thickBot="1" x14ac:dyDescent="0.3">
      <c r="A1096" s="228" t="str">
        <f t="shared" si="35"/>
        <v>241189</v>
      </c>
      <c r="B1096" s="189" t="s">
        <v>2622</v>
      </c>
      <c r="C1096" s="188" t="s">
        <v>2791</v>
      </c>
      <c r="D1096" s="210" t="s">
        <v>5</v>
      </c>
      <c r="E1096" s="209">
        <v>-31139.97</v>
      </c>
      <c r="F1096" s="209">
        <v>-35608.730000000003</v>
      </c>
      <c r="G1096" s="209">
        <v>-37325.870000000003</v>
      </c>
      <c r="H1096" s="209">
        <v>-39543.56</v>
      </c>
      <c r="I1096" s="209">
        <v>-41603.089999999997</v>
      </c>
      <c r="J1096" s="209">
        <v>-43863.7</v>
      </c>
      <c r="K1096" s="209">
        <v>-46426.06</v>
      </c>
      <c r="L1096" s="209">
        <v>-49772.71</v>
      </c>
      <c r="M1096" s="209">
        <v>-56971.3</v>
      </c>
      <c r="N1096" s="209">
        <v>-56971.3</v>
      </c>
      <c r="O1096" s="209">
        <v>-66404.639999999999</v>
      </c>
      <c r="P1096" s="209">
        <v>-17681.37</v>
      </c>
      <c r="Q1096" s="209">
        <v>-26793.06</v>
      </c>
      <c r="R1096" s="209">
        <v>-33220.959999999999</v>
      </c>
      <c r="S1096" s="209">
        <v>-37909.120000000003</v>
      </c>
      <c r="T1096" s="209">
        <v>-39343.839999999997</v>
      </c>
      <c r="U1096" s="209">
        <v>-41664.68</v>
      </c>
      <c r="V1096" s="209">
        <v>-43911.79</v>
      </c>
      <c r="W1096" s="209">
        <v>-46135.79</v>
      </c>
      <c r="X1096" s="209">
        <v>-48993.7</v>
      </c>
      <c r="Y1096" s="209">
        <v>-54766.83</v>
      </c>
      <c r="Z1096" s="209">
        <v>-62259.02</v>
      </c>
      <c r="AA1096" s="178">
        <f t="shared" si="34"/>
        <v>-62259.02</v>
      </c>
    </row>
    <row r="1097" spans="1:27" ht="15.75" thickBot="1" x14ac:dyDescent="0.3">
      <c r="A1097" s="228" t="str">
        <f t="shared" si="35"/>
        <v>241190</v>
      </c>
      <c r="B1097" s="189" t="s">
        <v>2624</v>
      </c>
      <c r="C1097" s="188" t="s">
        <v>2792</v>
      </c>
      <c r="D1097" s="210" t="s">
        <v>5</v>
      </c>
      <c r="E1097" s="208">
        <v>-11350.01</v>
      </c>
      <c r="F1097" s="208">
        <v>-12493.67</v>
      </c>
      <c r="G1097" s="208">
        <v>-13039.83</v>
      </c>
      <c r="H1097" s="208">
        <v>-13799.66</v>
      </c>
      <c r="I1097" s="208">
        <v>-14478.41</v>
      </c>
      <c r="J1097" s="208">
        <v>-15297.75</v>
      </c>
      <c r="K1097" s="208">
        <v>-16391.37</v>
      </c>
      <c r="L1097" s="208">
        <v>-18138.990000000002</v>
      </c>
      <c r="M1097" s="208">
        <v>-21296.94</v>
      </c>
      <c r="N1097" s="208">
        <v>-21296.94</v>
      </c>
      <c r="O1097" s="208">
        <v>-24928.5</v>
      </c>
      <c r="P1097" s="208">
        <v>-6694.73</v>
      </c>
      <c r="Q1097" s="208">
        <v>-9487.3700000000008</v>
      </c>
      <c r="R1097" s="208">
        <v>-11478.35</v>
      </c>
      <c r="S1097" s="208">
        <v>-12630.68</v>
      </c>
      <c r="T1097" s="208">
        <v>-13060.3</v>
      </c>
      <c r="U1097" s="208">
        <v>-13857.15</v>
      </c>
      <c r="V1097" s="208">
        <v>-14584.41</v>
      </c>
      <c r="W1097" s="208">
        <v>-15354.31</v>
      </c>
      <c r="X1097" s="208">
        <v>-16739.900000000001</v>
      </c>
      <c r="Y1097" s="208">
        <v>-18887.38</v>
      </c>
      <c r="Z1097" s="208">
        <v>-22233.599999999999</v>
      </c>
      <c r="AA1097" s="178">
        <f t="shared" si="34"/>
        <v>-22233.599999999999</v>
      </c>
    </row>
    <row r="1098" spans="1:27" ht="15.75" thickBot="1" x14ac:dyDescent="0.3">
      <c r="A1098" s="228" t="str">
        <f t="shared" si="35"/>
        <v>241191</v>
      </c>
      <c r="B1098" s="189" t="s">
        <v>2626</v>
      </c>
      <c r="C1098" s="188" t="s">
        <v>2793</v>
      </c>
      <c r="D1098" s="210" t="s">
        <v>5</v>
      </c>
      <c r="E1098" s="209">
        <v>-58903.839999999997</v>
      </c>
      <c r="F1098" s="209">
        <v>-16178.17</v>
      </c>
      <c r="G1098" s="209">
        <v>-18656.98</v>
      </c>
      <c r="H1098" s="209">
        <v>-22584.59</v>
      </c>
      <c r="I1098" s="209">
        <v>-8123.1</v>
      </c>
      <c r="J1098" s="209">
        <v>-12584.78</v>
      </c>
      <c r="K1098" s="209">
        <v>-18026.310000000001</v>
      </c>
      <c r="L1098" s="209">
        <v>-15310.48</v>
      </c>
      <c r="M1098" s="209">
        <v>-33050.11</v>
      </c>
      <c r="N1098" s="209">
        <v>-33050.11</v>
      </c>
      <c r="O1098" s="209">
        <v>-50472.82</v>
      </c>
      <c r="P1098" s="209">
        <v>-35905.129999999997</v>
      </c>
      <c r="Q1098" s="209">
        <v>-50725.07</v>
      </c>
      <c r="R1098" s="209">
        <v>-60573.83</v>
      </c>
      <c r="S1098" s="209">
        <v>-15540.35</v>
      </c>
      <c r="T1098" s="209">
        <v>-17332.41</v>
      </c>
      <c r="U1098" s="209">
        <v>-21287.32</v>
      </c>
      <c r="V1098" s="209">
        <v>-7706.76</v>
      </c>
      <c r="W1098" s="209">
        <v>-11522.99</v>
      </c>
      <c r="X1098" s="209">
        <v>-19528.900000000001</v>
      </c>
      <c r="Y1098" s="209">
        <v>-19936.349999999999</v>
      </c>
      <c r="Z1098" s="209">
        <v>-39314.1</v>
      </c>
      <c r="AA1098" s="178">
        <f t="shared" si="34"/>
        <v>-39314.1</v>
      </c>
    </row>
    <row r="1099" spans="1:27" ht="15.75" thickBot="1" x14ac:dyDescent="0.3">
      <c r="A1099" s="228" t="str">
        <f t="shared" si="35"/>
        <v>241192</v>
      </c>
      <c r="B1099" s="189" t="s">
        <v>2628</v>
      </c>
      <c r="C1099" s="188" t="s">
        <v>2794</v>
      </c>
      <c r="D1099" s="210" t="s">
        <v>5</v>
      </c>
      <c r="E1099" s="208">
        <v>-6319.4</v>
      </c>
      <c r="F1099" s="208">
        <v>-7058.36</v>
      </c>
      <c r="G1099" s="208">
        <v>-7231.49</v>
      </c>
      <c r="H1099" s="208">
        <v>-7507.08</v>
      </c>
      <c r="I1099" s="208">
        <v>-7723.2</v>
      </c>
      <c r="J1099" s="208">
        <v>-7985.59</v>
      </c>
      <c r="K1099" s="208">
        <v>-8428.86</v>
      </c>
      <c r="L1099" s="208">
        <v>-9141.07</v>
      </c>
      <c r="M1099" s="208">
        <v>-10782.91</v>
      </c>
      <c r="N1099" s="208">
        <v>-10782.91</v>
      </c>
      <c r="O1099" s="208">
        <v>-12688.92</v>
      </c>
      <c r="P1099" s="208">
        <v>-3600.35</v>
      </c>
      <c r="Q1099" s="208">
        <v>-5368.23</v>
      </c>
      <c r="R1099" s="208">
        <v>-6356.67</v>
      </c>
      <c r="S1099" s="208">
        <v>-7056.77</v>
      </c>
      <c r="T1099" s="208">
        <v>-7158.58</v>
      </c>
      <c r="U1099" s="208">
        <v>-7440.66</v>
      </c>
      <c r="V1099" s="208">
        <v>-7679.33</v>
      </c>
      <c r="W1099" s="208">
        <v>-7926.34</v>
      </c>
      <c r="X1099" s="208">
        <v>-8520.1</v>
      </c>
      <c r="Y1099" s="208">
        <v>-9611.34</v>
      </c>
      <c r="Z1099" s="208">
        <v>-11296.87</v>
      </c>
      <c r="AA1099" s="178">
        <f t="shared" si="34"/>
        <v>-11296.87</v>
      </c>
    </row>
    <row r="1100" spans="1:27" ht="15.75" thickBot="1" x14ac:dyDescent="0.3">
      <c r="A1100" s="228" t="str">
        <f t="shared" si="35"/>
        <v>241193</v>
      </c>
      <c r="B1100" s="189" t="s">
        <v>2630</v>
      </c>
      <c r="C1100" s="188" t="s">
        <v>2795</v>
      </c>
      <c r="D1100" s="210" t="s">
        <v>5</v>
      </c>
      <c r="E1100" s="209">
        <v>-6247.87</v>
      </c>
      <c r="F1100" s="209">
        <v>-1754.35</v>
      </c>
      <c r="G1100" s="209">
        <v>-2080.9499999999998</v>
      </c>
      <c r="H1100" s="209">
        <v>-2546.9499999999998</v>
      </c>
      <c r="I1100" s="209">
        <v>-781.02</v>
      </c>
      <c r="J1100" s="209">
        <v>-1251.3399999999999</v>
      </c>
      <c r="K1100" s="209">
        <v>-1911.65</v>
      </c>
      <c r="L1100" s="209">
        <v>-1669.27</v>
      </c>
      <c r="M1100" s="209">
        <v>-3432.44</v>
      </c>
      <c r="N1100" s="209">
        <v>-3432.44</v>
      </c>
      <c r="O1100" s="209">
        <v>-5390.14</v>
      </c>
      <c r="P1100" s="209">
        <v>-3644.66</v>
      </c>
      <c r="Q1100" s="209">
        <v>-5133.45</v>
      </c>
      <c r="R1100" s="209">
        <v>-6178.37</v>
      </c>
      <c r="S1100" s="209">
        <v>-1688.55</v>
      </c>
      <c r="T1100" s="209">
        <v>-1903.06</v>
      </c>
      <c r="U1100" s="209">
        <v>-2401.38</v>
      </c>
      <c r="V1100" s="209">
        <v>-917.23</v>
      </c>
      <c r="W1100" s="209">
        <v>-1385.67</v>
      </c>
      <c r="X1100" s="209">
        <v>-2257.61</v>
      </c>
      <c r="Y1100" s="209">
        <v>-2166.31</v>
      </c>
      <c r="Z1100" s="209">
        <v>-4009.07</v>
      </c>
      <c r="AA1100" s="178">
        <f t="shared" si="34"/>
        <v>-4009.07</v>
      </c>
    </row>
    <row r="1101" spans="1:27" ht="15.75" thickBot="1" x14ac:dyDescent="0.3">
      <c r="A1101" s="228" t="str">
        <f t="shared" si="35"/>
        <v>241194</v>
      </c>
      <c r="B1101" s="189" t="s">
        <v>2632</v>
      </c>
      <c r="C1101" s="188" t="s">
        <v>2796</v>
      </c>
      <c r="D1101" s="210" t="s">
        <v>5</v>
      </c>
      <c r="E1101" s="208">
        <v>-1779.89</v>
      </c>
      <c r="F1101" s="208">
        <v>-1909.06</v>
      </c>
      <c r="G1101" s="208">
        <v>-1954.98</v>
      </c>
      <c r="H1101" s="208">
        <v>-2044.52</v>
      </c>
      <c r="I1101" s="208">
        <v>-169.82</v>
      </c>
      <c r="J1101" s="208">
        <v>-271.61</v>
      </c>
      <c r="K1101" s="208">
        <v>-522.58000000000004</v>
      </c>
      <c r="L1101" s="208">
        <v>-1070.0999999999999</v>
      </c>
      <c r="M1101" s="208">
        <v>-1855.67</v>
      </c>
      <c r="N1101" s="208">
        <v>-1855.67</v>
      </c>
      <c r="O1101" s="208">
        <v>-2697.53</v>
      </c>
      <c r="P1101" s="208">
        <v>-1636.03</v>
      </c>
      <c r="Q1101" s="208">
        <v>-2282.08</v>
      </c>
      <c r="R1101" s="208">
        <v>-2714.48</v>
      </c>
      <c r="S1101" s="208">
        <v>-2920.54</v>
      </c>
      <c r="T1101" s="208">
        <v>-2953.81</v>
      </c>
      <c r="U1101" s="208">
        <v>-3092.79</v>
      </c>
      <c r="V1101" s="208">
        <v>-261.26</v>
      </c>
      <c r="W1101" s="208">
        <v>-393.42</v>
      </c>
      <c r="X1101" s="208">
        <v>-790.22</v>
      </c>
      <c r="Y1101" s="208">
        <v>-1338.51</v>
      </c>
      <c r="Z1101" s="208">
        <v>-2223.16</v>
      </c>
      <c r="AA1101" s="178">
        <f t="shared" si="34"/>
        <v>-2223.16</v>
      </c>
    </row>
    <row r="1102" spans="1:27" ht="15.75" thickBot="1" x14ac:dyDescent="0.3">
      <c r="A1102" s="228" t="str">
        <f t="shared" si="35"/>
        <v>241195</v>
      </c>
      <c r="B1102" s="189" t="s">
        <v>2634</v>
      </c>
      <c r="C1102" s="188" t="s">
        <v>2797</v>
      </c>
      <c r="D1102" s="210" t="s">
        <v>5</v>
      </c>
      <c r="E1102" s="209">
        <v>-13501.75</v>
      </c>
      <c r="F1102" s="209">
        <v>-23659.16</v>
      </c>
      <c r="G1102" s="209">
        <v>-28852.44</v>
      </c>
      <c r="H1102" s="209">
        <v>-3027.99</v>
      </c>
      <c r="I1102" s="209">
        <v>-7268.93</v>
      </c>
      <c r="J1102" s="209">
        <v>-11457.87</v>
      </c>
      <c r="K1102" s="209">
        <v>-5005.09</v>
      </c>
      <c r="L1102" s="209">
        <v>-11896.13</v>
      </c>
      <c r="M1102" s="209">
        <v>-25750.58</v>
      </c>
      <c r="N1102" s="209">
        <v>-25750.58</v>
      </c>
      <c r="O1102" s="209">
        <v>-20110.46</v>
      </c>
      <c r="P1102" s="209">
        <v>-38806.550000000003</v>
      </c>
      <c r="Q1102" s="209">
        <v>-58367.47</v>
      </c>
      <c r="R1102" s="209">
        <v>-13809.86</v>
      </c>
      <c r="S1102" s="209">
        <v>-23792.92</v>
      </c>
      <c r="T1102" s="209">
        <v>-28800.16</v>
      </c>
      <c r="U1102" s="209">
        <v>-1903.72</v>
      </c>
      <c r="V1102" s="209">
        <v>-6763.13</v>
      </c>
      <c r="W1102" s="209">
        <v>-10484.82</v>
      </c>
      <c r="X1102" s="209">
        <v>-5202.25</v>
      </c>
      <c r="Y1102" s="209">
        <v>-15111.17</v>
      </c>
      <c r="Z1102" s="209">
        <v>-29706.17</v>
      </c>
      <c r="AA1102" s="178">
        <f t="shared" si="34"/>
        <v>-29706.17</v>
      </c>
    </row>
    <row r="1103" spans="1:27" ht="15.75" thickBot="1" x14ac:dyDescent="0.3">
      <c r="A1103" s="228" t="str">
        <f t="shared" si="35"/>
        <v>241196</v>
      </c>
      <c r="B1103" s="189" t="s">
        <v>2636</v>
      </c>
      <c r="C1103" s="188" t="s">
        <v>2798</v>
      </c>
      <c r="D1103" s="210" t="s">
        <v>5</v>
      </c>
      <c r="E1103" s="208">
        <v>-53.03</v>
      </c>
      <c r="F1103" s="208">
        <v>-57.97</v>
      </c>
      <c r="G1103" s="208">
        <v>-61.23</v>
      </c>
      <c r="H1103" s="208">
        <v>-66.150000000000006</v>
      </c>
      <c r="I1103" s="208">
        <v>-69.2</v>
      </c>
      <c r="J1103" s="208">
        <v>-72.81</v>
      </c>
      <c r="K1103" s="208">
        <v>-78.28</v>
      </c>
      <c r="L1103" s="208">
        <v>-87.24</v>
      </c>
      <c r="M1103" s="208">
        <v>-100.43</v>
      </c>
      <c r="N1103" s="208">
        <v>-100.43</v>
      </c>
      <c r="O1103" s="208">
        <v>-114.79</v>
      </c>
      <c r="P1103" s="208">
        <v>-27.17</v>
      </c>
      <c r="Q1103" s="208">
        <v>-37.72</v>
      </c>
      <c r="R1103" s="208">
        <v>-46.83</v>
      </c>
      <c r="S1103" s="208">
        <v>-51.43</v>
      </c>
      <c r="T1103" s="208">
        <v>-52.69</v>
      </c>
      <c r="U1103" s="208">
        <v>-55.88</v>
      </c>
      <c r="V1103" s="208">
        <v>-58.82</v>
      </c>
      <c r="W1103" s="208">
        <v>-62</v>
      </c>
      <c r="X1103" s="208">
        <v>-68.78</v>
      </c>
      <c r="Y1103" s="208">
        <v>-78.31</v>
      </c>
      <c r="Z1103" s="208">
        <v>-92.72</v>
      </c>
      <c r="AA1103" s="178">
        <f t="shared" si="34"/>
        <v>-92.72</v>
      </c>
    </row>
    <row r="1104" spans="1:27" ht="15.75" thickBot="1" x14ac:dyDescent="0.3">
      <c r="A1104" s="228" t="str">
        <f t="shared" si="35"/>
        <v>241197</v>
      </c>
      <c r="B1104" s="189" t="s">
        <v>2638</v>
      </c>
      <c r="C1104" s="188" t="s">
        <v>2799</v>
      </c>
      <c r="D1104" s="210" t="s">
        <v>5</v>
      </c>
      <c r="E1104" s="209">
        <v>-1502.05</v>
      </c>
      <c r="F1104" s="209">
        <v>-1742.04</v>
      </c>
      <c r="G1104" s="209">
        <v>-1854.92</v>
      </c>
      <c r="H1104" s="209">
        <v>-48.48</v>
      </c>
      <c r="I1104" s="209">
        <v>-131.78</v>
      </c>
      <c r="J1104" s="209">
        <v>-210.1</v>
      </c>
      <c r="K1104" s="209">
        <v>-313.54000000000002</v>
      </c>
      <c r="L1104" s="209">
        <v>-482.38</v>
      </c>
      <c r="M1104" s="209">
        <v>-775.16</v>
      </c>
      <c r="N1104" s="209">
        <v>-775.16</v>
      </c>
      <c r="O1104" s="209">
        <v>-1233.3</v>
      </c>
      <c r="P1104" s="209">
        <v>-851.16</v>
      </c>
      <c r="Q1104" s="209">
        <v>-1270.8499999999999</v>
      </c>
      <c r="R1104" s="209">
        <v>-1604.87</v>
      </c>
      <c r="S1104" s="209">
        <v>-1825.91</v>
      </c>
      <c r="T1104" s="209">
        <v>-1940.15</v>
      </c>
      <c r="U1104" s="209">
        <v>-1971.18</v>
      </c>
      <c r="V1104" s="209">
        <v>-118.1</v>
      </c>
      <c r="W1104" s="209">
        <v>-197.59</v>
      </c>
      <c r="X1104" s="209">
        <v>-314.64</v>
      </c>
      <c r="Y1104" s="209">
        <v>-558.20000000000005</v>
      </c>
      <c r="Z1104" s="209">
        <v>-945.27</v>
      </c>
      <c r="AA1104" s="178">
        <f t="shared" si="34"/>
        <v>-945.27</v>
      </c>
    </row>
    <row r="1105" spans="1:27" ht="15.75" thickBot="1" x14ac:dyDescent="0.3">
      <c r="A1105" s="228" t="str">
        <f t="shared" si="35"/>
        <v>241198</v>
      </c>
      <c r="B1105" s="189" t="s">
        <v>2640</v>
      </c>
      <c r="C1105" s="188" t="s">
        <v>2800</v>
      </c>
      <c r="D1105" s="210" t="s">
        <v>5</v>
      </c>
      <c r="E1105" s="208">
        <v>-775.08</v>
      </c>
      <c r="F1105" s="208">
        <v>-517.70000000000005</v>
      </c>
      <c r="G1105" s="208">
        <v>-155.35</v>
      </c>
      <c r="H1105" s="208">
        <v>-236.5</v>
      </c>
      <c r="I1105" s="208">
        <v>-206.88</v>
      </c>
      <c r="J1105" s="208">
        <v>-300.5</v>
      </c>
      <c r="K1105" s="208">
        <v>-288.56</v>
      </c>
      <c r="L1105" s="208">
        <v>-458.26</v>
      </c>
      <c r="M1105" s="208">
        <v>-1070.25</v>
      </c>
      <c r="N1105" s="208">
        <v>-1070.25</v>
      </c>
      <c r="O1105" s="208">
        <v>-1088.21</v>
      </c>
      <c r="P1105" s="208">
        <v>-1021.96</v>
      </c>
      <c r="Q1105" s="208">
        <v>-1230.05</v>
      </c>
      <c r="R1105" s="208">
        <v>-654.46</v>
      </c>
      <c r="S1105" s="208">
        <v>-457.12</v>
      </c>
      <c r="T1105" s="208">
        <v>-106.03</v>
      </c>
      <c r="U1105" s="208">
        <v>-233.47</v>
      </c>
      <c r="V1105" s="208">
        <v>-226.97</v>
      </c>
      <c r="W1105" s="208">
        <v>-242.69</v>
      </c>
      <c r="X1105" s="208">
        <v>-374.99</v>
      </c>
      <c r="Y1105" s="208">
        <v>-629.17999999999995</v>
      </c>
      <c r="Z1105" s="208">
        <v>-1066.0899999999999</v>
      </c>
      <c r="AA1105" s="178">
        <f t="shared" si="34"/>
        <v>-1066.0899999999999</v>
      </c>
    </row>
    <row r="1106" spans="1:27" ht="15.75" thickBot="1" x14ac:dyDescent="0.3">
      <c r="A1106" s="228" t="str">
        <f t="shared" si="35"/>
        <v>241199</v>
      </c>
      <c r="B1106" s="189" t="s">
        <v>2642</v>
      </c>
      <c r="C1106" s="188" t="s">
        <v>2801</v>
      </c>
      <c r="D1106" s="210" t="s">
        <v>5</v>
      </c>
      <c r="E1106" s="209">
        <v>-5102.45</v>
      </c>
      <c r="F1106" s="209">
        <v>-5928.09</v>
      </c>
      <c r="G1106" s="209">
        <v>-6449</v>
      </c>
      <c r="H1106" s="209">
        <v>-7085.6</v>
      </c>
      <c r="I1106" s="209">
        <v>-7727.01</v>
      </c>
      <c r="J1106" s="209">
        <v>-8424.57</v>
      </c>
      <c r="K1106" s="209">
        <v>-9163.91</v>
      </c>
      <c r="L1106" s="209">
        <v>-10096.07</v>
      </c>
      <c r="M1106" s="209">
        <v>-11488.25</v>
      </c>
      <c r="N1106" s="209">
        <v>-11488.25</v>
      </c>
      <c r="O1106" s="209">
        <v>-13013.67</v>
      </c>
      <c r="P1106" s="209">
        <v>-2847.26</v>
      </c>
      <c r="Q1106" s="209">
        <v>-4101.18</v>
      </c>
      <c r="R1106" s="209">
        <v>-5167.78</v>
      </c>
      <c r="S1106" s="209">
        <v>-5969.66</v>
      </c>
      <c r="T1106" s="209">
        <v>-6441.9</v>
      </c>
      <c r="U1106" s="209">
        <v>-7053.84</v>
      </c>
      <c r="V1106" s="209">
        <v>-7641.08</v>
      </c>
      <c r="W1106" s="209">
        <v>-8211.81</v>
      </c>
      <c r="X1106" s="209">
        <v>-9014.9</v>
      </c>
      <c r="Y1106" s="209">
        <v>-10084.459999999999</v>
      </c>
      <c r="Z1106" s="209">
        <v>-11488.08</v>
      </c>
      <c r="AA1106" s="178">
        <f t="shared" si="34"/>
        <v>-11488.08</v>
      </c>
    </row>
    <row r="1107" spans="1:27" ht="15.75" thickBot="1" x14ac:dyDescent="0.3">
      <c r="A1107" s="228" t="str">
        <f t="shared" si="35"/>
        <v>241200</v>
      </c>
      <c r="B1107" s="189" t="s">
        <v>2644</v>
      </c>
      <c r="C1107" s="188" t="s">
        <v>2802</v>
      </c>
      <c r="D1107" s="210" t="s">
        <v>5</v>
      </c>
      <c r="E1107" s="208">
        <v>-7252.85</v>
      </c>
      <c r="F1107" s="208">
        <v>-8205.39</v>
      </c>
      <c r="G1107" s="208">
        <v>-8804.32</v>
      </c>
      <c r="H1107" s="208">
        <v>-9574.31</v>
      </c>
      <c r="I1107" s="208">
        <v>-10263.549999999999</v>
      </c>
      <c r="J1107" s="208">
        <v>-11060.32</v>
      </c>
      <c r="K1107" s="208">
        <v>-12165.62</v>
      </c>
      <c r="L1107" s="208">
        <v>-13476.25</v>
      </c>
      <c r="M1107" s="208">
        <v>-15717.6</v>
      </c>
      <c r="N1107" s="208">
        <v>-15717.6</v>
      </c>
      <c r="O1107" s="208">
        <v>-18278.13</v>
      </c>
      <c r="P1107" s="208">
        <v>-5335.83</v>
      </c>
      <c r="Q1107" s="208">
        <v>-7593.57</v>
      </c>
      <c r="R1107" s="208">
        <v>-9233.69</v>
      </c>
      <c r="S1107" s="208">
        <v>-10313.379999999999</v>
      </c>
      <c r="T1107" s="208">
        <v>-11036.79</v>
      </c>
      <c r="U1107" s="208">
        <v>-11986.86</v>
      </c>
      <c r="V1107" s="208">
        <v>-12917.5</v>
      </c>
      <c r="W1107" s="208">
        <v>-13858.32</v>
      </c>
      <c r="X1107" s="208">
        <v>-15141.84</v>
      </c>
      <c r="Y1107" s="208">
        <v>-16864.37</v>
      </c>
      <c r="Z1107" s="208">
        <v>-19584.02</v>
      </c>
      <c r="AA1107" s="178">
        <f t="shared" si="34"/>
        <v>-19584.02</v>
      </c>
    </row>
    <row r="1108" spans="1:27" ht="15.75" thickBot="1" x14ac:dyDescent="0.3">
      <c r="A1108" s="228" t="str">
        <f t="shared" si="35"/>
        <v>241213</v>
      </c>
      <c r="B1108" s="189" t="s">
        <v>2646</v>
      </c>
      <c r="C1108" s="188" t="s">
        <v>2803</v>
      </c>
      <c r="D1108" s="210" t="s">
        <v>5</v>
      </c>
      <c r="E1108" s="209">
        <v>-1382.17</v>
      </c>
      <c r="F1108" s="209">
        <v>-1513.88</v>
      </c>
      <c r="G1108" s="209">
        <v>-1564.93</v>
      </c>
      <c r="H1108" s="209">
        <v>-1649.63</v>
      </c>
      <c r="I1108" s="209">
        <v>-1722.8</v>
      </c>
      <c r="J1108" s="209">
        <v>-1816.74</v>
      </c>
      <c r="K1108" s="209">
        <v>-1940.48</v>
      </c>
      <c r="L1108" s="209">
        <v>-2228.2600000000002</v>
      </c>
      <c r="M1108" s="209">
        <v>-2655</v>
      </c>
      <c r="N1108" s="209">
        <v>-2655</v>
      </c>
      <c r="O1108" s="209">
        <v>-3107.54</v>
      </c>
      <c r="P1108" s="209">
        <v>-903.22</v>
      </c>
      <c r="Q1108" s="209">
        <v>-1246.67</v>
      </c>
      <c r="R1108" s="209">
        <v>-1490.03</v>
      </c>
      <c r="S1108" s="209">
        <v>-1647.43</v>
      </c>
      <c r="T1108" s="209">
        <v>-1671.22</v>
      </c>
      <c r="U1108" s="209">
        <v>-1773.73</v>
      </c>
      <c r="V1108" s="209">
        <v>-1860.41</v>
      </c>
      <c r="W1108" s="209">
        <v>-1969.77</v>
      </c>
      <c r="X1108" s="209">
        <v>-2242.81</v>
      </c>
      <c r="Y1108" s="209">
        <v>-2649.33</v>
      </c>
      <c r="Z1108" s="209">
        <v>-3238.88</v>
      </c>
      <c r="AA1108" s="178">
        <f t="shared" si="34"/>
        <v>-3238.88</v>
      </c>
    </row>
    <row r="1109" spans="1:27" ht="15.75" thickBot="1" x14ac:dyDescent="0.3">
      <c r="A1109" s="228" t="str">
        <f t="shared" si="35"/>
        <v>241214</v>
      </c>
      <c r="B1109" s="189" t="s">
        <v>2648</v>
      </c>
      <c r="C1109" s="188" t="s">
        <v>2804</v>
      </c>
      <c r="D1109" s="210" t="s">
        <v>5</v>
      </c>
      <c r="E1109" s="208">
        <v>-72524.509999999995</v>
      </c>
      <c r="F1109" s="208">
        <v>-25249.75</v>
      </c>
      <c r="G1109" s="208">
        <v>-29636.59</v>
      </c>
      <c r="H1109" s="208">
        <v>-33547.769999999997</v>
      </c>
      <c r="I1109" s="208">
        <v>-8400.68</v>
      </c>
      <c r="J1109" s="208">
        <v>-12645.16</v>
      </c>
      <c r="K1109" s="208">
        <v>-18032.57</v>
      </c>
      <c r="L1109" s="208">
        <v>-13372.26</v>
      </c>
      <c r="M1109" s="208">
        <v>-27448.86</v>
      </c>
      <c r="N1109" s="208">
        <v>-27448.86</v>
      </c>
      <c r="O1109" s="208">
        <v>-48658.89</v>
      </c>
      <c r="P1109" s="208">
        <v>-39233.69</v>
      </c>
      <c r="Q1109" s="208">
        <v>-60467.79</v>
      </c>
      <c r="R1109" s="208">
        <v>-73795.75</v>
      </c>
      <c r="S1109" s="208">
        <v>-23275.56</v>
      </c>
      <c r="T1109" s="208">
        <v>-28492.77</v>
      </c>
      <c r="U1109" s="208">
        <v>-31002.65</v>
      </c>
      <c r="V1109" s="208">
        <v>-6917.31</v>
      </c>
      <c r="W1109" s="208">
        <v>-11232.12</v>
      </c>
      <c r="X1109" s="208">
        <v>-16814.36</v>
      </c>
      <c r="Y1109" s="208">
        <v>-16062.45</v>
      </c>
      <c r="Z1109" s="208">
        <v>-33624.74</v>
      </c>
      <c r="AA1109" s="178">
        <f t="shared" si="34"/>
        <v>-33624.74</v>
      </c>
    </row>
    <row r="1110" spans="1:27" ht="15.75" thickBot="1" x14ac:dyDescent="0.3">
      <c r="A1110" s="228" t="str">
        <f t="shared" si="35"/>
        <v>241218</v>
      </c>
      <c r="B1110" s="189" t="s">
        <v>2654</v>
      </c>
      <c r="C1110" s="188" t="s">
        <v>2805</v>
      </c>
      <c r="D1110" s="210" t="s">
        <v>5</v>
      </c>
      <c r="E1110" s="209">
        <v>-4733.5</v>
      </c>
      <c r="F1110" s="209">
        <v>-1778.02</v>
      </c>
      <c r="G1110" s="209">
        <v>-2008.72</v>
      </c>
      <c r="H1110" s="209">
        <v>-2332.21</v>
      </c>
      <c r="I1110" s="209">
        <v>-601.67999999999995</v>
      </c>
      <c r="J1110" s="209">
        <v>-858.07</v>
      </c>
      <c r="K1110" s="209">
        <v>-1266.2</v>
      </c>
      <c r="L1110" s="209">
        <v>-1038.27</v>
      </c>
      <c r="M1110" s="209">
        <v>-1972.91</v>
      </c>
      <c r="N1110" s="209">
        <v>-1972.91</v>
      </c>
      <c r="O1110" s="209">
        <v>-3397.6</v>
      </c>
      <c r="P1110" s="209">
        <v>-2607.42</v>
      </c>
      <c r="Q1110" s="209">
        <v>-3912.91</v>
      </c>
      <c r="R1110" s="209">
        <v>-4893.49</v>
      </c>
      <c r="S1110" s="209">
        <v>-1765.25</v>
      </c>
      <c r="T1110" s="209">
        <v>-2171.02</v>
      </c>
      <c r="U1110" s="209">
        <v>-2314.4</v>
      </c>
      <c r="V1110" s="209">
        <v>-431.11</v>
      </c>
      <c r="W1110" s="209">
        <v>-715</v>
      </c>
      <c r="X1110" s="209">
        <v>-1133.55</v>
      </c>
      <c r="Y1110" s="209">
        <v>-1203.21</v>
      </c>
      <c r="Z1110" s="209">
        <v>-2453.21</v>
      </c>
      <c r="AA1110" s="178">
        <f t="shared" si="34"/>
        <v>-2453.21</v>
      </c>
    </row>
    <row r="1111" spans="1:27" ht="15.75" thickBot="1" x14ac:dyDescent="0.3">
      <c r="A1111" s="228" t="str">
        <f t="shared" si="35"/>
        <v>241225</v>
      </c>
      <c r="B1111" s="189" t="s">
        <v>2656</v>
      </c>
      <c r="C1111" s="188" t="s">
        <v>2806</v>
      </c>
      <c r="D1111" s="210" t="s">
        <v>5</v>
      </c>
      <c r="E1111" s="208">
        <v>-15616.8</v>
      </c>
      <c r="F1111" s="208">
        <v>-18461.39</v>
      </c>
      <c r="G1111" s="208">
        <v>-19745.169999999998</v>
      </c>
      <c r="H1111" s="208">
        <v>-1735.13</v>
      </c>
      <c r="I1111" s="208">
        <v>-3279.79</v>
      </c>
      <c r="J1111" s="208">
        <v>-4950.29</v>
      </c>
      <c r="K1111" s="208">
        <v>-6939.75</v>
      </c>
      <c r="L1111" s="208">
        <v>-9541.4500000000007</v>
      </c>
      <c r="M1111" s="208">
        <v>-13506.31</v>
      </c>
      <c r="N1111" s="208">
        <v>-13506.31</v>
      </c>
      <c r="O1111" s="208">
        <v>-17967.490000000002</v>
      </c>
      <c r="P1111" s="208">
        <v>-8405.81</v>
      </c>
      <c r="Q1111" s="208">
        <v>-12373.5</v>
      </c>
      <c r="R1111" s="208">
        <v>-15789.88</v>
      </c>
      <c r="S1111" s="208">
        <v>-18324.439999999999</v>
      </c>
      <c r="T1111" s="208">
        <v>-19403.11</v>
      </c>
      <c r="U1111" s="208">
        <v>-21117.84</v>
      </c>
      <c r="V1111" s="208">
        <v>-3201.29</v>
      </c>
      <c r="W1111" s="208">
        <v>-4691.26</v>
      </c>
      <c r="X1111" s="208">
        <v>-6844.61</v>
      </c>
      <c r="Y1111" s="208">
        <v>-9758.91</v>
      </c>
      <c r="Z1111" s="208">
        <v>-13729.74</v>
      </c>
      <c r="AA1111" s="178">
        <f t="shared" si="34"/>
        <v>-13729.74</v>
      </c>
    </row>
    <row r="1112" spans="1:27" ht="15.75" thickBot="1" x14ac:dyDescent="0.3">
      <c r="A1112" s="228" t="str">
        <f t="shared" si="35"/>
        <v>241226</v>
      </c>
      <c r="B1112" s="189" t="s">
        <v>2658</v>
      </c>
      <c r="C1112" s="188" t="s">
        <v>2807</v>
      </c>
      <c r="D1112" s="210" t="s">
        <v>5</v>
      </c>
      <c r="E1112" s="209">
        <v>-7837.78</v>
      </c>
      <c r="F1112" s="209">
        <v>-9286.7900000000009</v>
      </c>
      <c r="G1112" s="209">
        <v>-9991.7800000000007</v>
      </c>
      <c r="H1112" s="209">
        <v>-10932.55</v>
      </c>
      <c r="I1112" s="209">
        <v>-11826.57</v>
      </c>
      <c r="J1112" s="209">
        <v>-12736.23</v>
      </c>
      <c r="K1112" s="209">
        <v>-13777.12</v>
      </c>
      <c r="L1112" s="209">
        <v>-15175.3</v>
      </c>
      <c r="M1112" s="209">
        <v>-17026.580000000002</v>
      </c>
      <c r="N1112" s="209">
        <v>-17026.580000000002</v>
      </c>
      <c r="O1112" s="209">
        <v>-19178.91</v>
      </c>
      <c r="P1112" s="209">
        <v>-4030.42</v>
      </c>
      <c r="Q1112" s="209">
        <v>-6135.79</v>
      </c>
      <c r="R1112" s="209">
        <v>-7760.86</v>
      </c>
      <c r="S1112" s="209">
        <v>-9227.08</v>
      </c>
      <c r="T1112" s="209">
        <v>-9917.67</v>
      </c>
      <c r="U1112" s="209">
        <v>-10885.77</v>
      </c>
      <c r="V1112" s="209">
        <v>-11669.27</v>
      </c>
      <c r="W1112" s="209">
        <v>-12488.23</v>
      </c>
      <c r="X1112" s="209">
        <v>-13678.69</v>
      </c>
      <c r="Y1112" s="209">
        <v>-15237.96</v>
      </c>
      <c r="Z1112" s="209">
        <v>-17273.740000000002</v>
      </c>
      <c r="AA1112" s="178">
        <f t="shared" si="34"/>
        <v>-17273.740000000002</v>
      </c>
    </row>
    <row r="1113" spans="1:27" ht="15.75" thickBot="1" x14ac:dyDescent="0.3">
      <c r="A1113" s="228" t="str">
        <f t="shared" si="35"/>
        <v>241229</v>
      </c>
      <c r="B1113" s="189" t="s">
        <v>2660</v>
      </c>
      <c r="C1113" s="188" t="s">
        <v>2808</v>
      </c>
      <c r="D1113" s="210" t="s">
        <v>5</v>
      </c>
      <c r="E1113" s="208">
        <v>-2149.92</v>
      </c>
      <c r="F1113" s="208">
        <v>-2629.65</v>
      </c>
      <c r="G1113" s="208">
        <v>-2837.43</v>
      </c>
      <c r="H1113" s="208">
        <v>-3142.26</v>
      </c>
      <c r="I1113" s="208">
        <v>-3414.82</v>
      </c>
      <c r="J1113" s="208">
        <v>-3669.68</v>
      </c>
      <c r="K1113" s="208">
        <v>-3972.26</v>
      </c>
      <c r="L1113" s="208">
        <v>-4329.12</v>
      </c>
      <c r="M1113" s="208">
        <v>-4866.1899999999996</v>
      </c>
      <c r="N1113" s="208">
        <v>-4866.1899999999996</v>
      </c>
      <c r="O1113" s="208">
        <v>-5514.31</v>
      </c>
      <c r="P1113" s="208">
        <v>-1213.57</v>
      </c>
      <c r="Q1113" s="208">
        <v>-1787.84</v>
      </c>
      <c r="R1113" s="208">
        <v>-2336.7600000000002</v>
      </c>
      <c r="S1113" s="208">
        <v>-2772.98</v>
      </c>
      <c r="T1113" s="208">
        <v>-2938.5</v>
      </c>
      <c r="U1113" s="208">
        <v>-3286.48</v>
      </c>
      <c r="V1113" s="208">
        <v>-3587.22</v>
      </c>
      <c r="W1113" s="208">
        <v>-3916.53</v>
      </c>
      <c r="X1113" s="208">
        <v>-4295.6000000000004</v>
      </c>
      <c r="Y1113" s="208">
        <v>-4723.3599999999997</v>
      </c>
      <c r="Z1113" s="208">
        <v>-5335.2</v>
      </c>
      <c r="AA1113" s="178">
        <f t="shared" si="34"/>
        <v>-5335.2</v>
      </c>
    </row>
    <row r="1114" spans="1:27" ht="15.75" thickBot="1" x14ac:dyDescent="0.3">
      <c r="A1114" s="228" t="str">
        <f t="shared" si="35"/>
        <v>241230</v>
      </c>
      <c r="B1114" s="189" t="s">
        <v>2662</v>
      </c>
      <c r="C1114" s="188" t="s">
        <v>2809</v>
      </c>
      <c r="D1114" s="210" t="s">
        <v>5</v>
      </c>
      <c r="E1114" s="209">
        <v>-4546.04</v>
      </c>
      <c r="F1114" s="209">
        <v>-5238.88</v>
      </c>
      <c r="G1114" s="209">
        <v>-5472.47</v>
      </c>
      <c r="H1114" s="209">
        <v>-6037.93</v>
      </c>
      <c r="I1114" s="209">
        <v>-6436.61</v>
      </c>
      <c r="J1114" s="209">
        <v>-6858</v>
      </c>
      <c r="K1114" s="209">
        <v>-7287.05</v>
      </c>
      <c r="L1114" s="209">
        <v>-7944.87</v>
      </c>
      <c r="M1114" s="209">
        <v>-9103.34</v>
      </c>
      <c r="N1114" s="209">
        <v>-9103.34</v>
      </c>
      <c r="O1114" s="209">
        <v>-10322.75</v>
      </c>
      <c r="P1114" s="209">
        <v>-2373</v>
      </c>
      <c r="Q1114" s="209">
        <v>-3464.21</v>
      </c>
      <c r="R1114" s="209">
        <v>-4303.57</v>
      </c>
      <c r="S1114" s="209">
        <v>-4838.46</v>
      </c>
      <c r="T1114" s="209">
        <v>-5054.5600000000004</v>
      </c>
      <c r="U1114" s="209">
        <v>-5448.93</v>
      </c>
      <c r="V1114" s="209">
        <v>-5779.68</v>
      </c>
      <c r="W1114" s="209">
        <v>-6104.27</v>
      </c>
      <c r="X1114" s="209">
        <v>-6631.37</v>
      </c>
      <c r="Y1114" s="209">
        <v>-7423.37</v>
      </c>
      <c r="Z1114" s="209">
        <v>-8667.5400000000009</v>
      </c>
      <c r="AA1114" s="178">
        <f t="shared" si="34"/>
        <v>-8667.5400000000009</v>
      </c>
    </row>
    <row r="1115" spans="1:27" ht="15.75" thickBot="1" x14ac:dyDescent="0.3">
      <c r="A1115" s="228" t="str">
        <f t="shared" si="35"/>
        <v>241232</v>
      </c>
      <c r="B1115" s="189" t="s">
        <v>2664</v>
      </c>
      <c r="C1115" s="188" t="s">
        <v>2810</v>
      </c>
      <c r="D1115" s="210" t="s">
        <v>5</v>
      </c>
      <c r="E1115" s="208">
        <v>0</v>
      </c>
      <c r="F1115" s="208">
        <v>0</v>
      </c>
      <c r="G1115" s="208">
        <v>0</v>
      </c>
      <c r="H1115" s="208">
        <v>0</v>
      </c>
      <c r="I1115" s="208">
        <v>0</v>
      </c>
      <c r="J1115" s="208">
        <v>0</v>
      </c>
      <c r="K1115" s="208">
        <v>0</v>
      </c>
      <c r="L1115" s="208">
        <v>0</v>
      </c>
      <c r="M1115" s="208">
        <v>0</v>
      </c>
      <c r="N1115" s="208">
        <v>0</v>
      </c>
      <c r="O1115" s="208">
        <v>0</v>
      </c>
      <c r="P1115" s="208">
        <v>0</v>
      </c>
      <c r="Q1115" s="208">
        <v>0</v>
      </c>
      <c r="R1115" s="208">
        <v>0</v>
      </c>
      <c r="S1115" s="208">
        <v>0</v>
      </c>
      <c r="T1115" s="208">
        <v>0</v>
      </c>
      <c r="U1115" s="208">
        <v>0</v>
      </c>
      <c r="V1115" s="208">
        <v>0</v>
      </c>
      <c r="W1115" s="208">
        <v>0</v>
      </c>
      <c r="X1115" s="208">
        <v>0</v>
      </c>
      <c r="Y1115" s="208">
        <v>0</v>
      </c>
      <c r="Z1115" s="208">
        <v>0</v>
      </c>
      <c r="AA1115" s="178">
        <f t="shared" si="34"/>
        <v>0</v>
      </c>
    </row>
    <row r="1116" spans="1:27" ht="15.75" thickBot="1" x14ac:dyDescent="0.3">
      <c r="A1116" s="228" t="str">
        <f t="shared" si="35"/>
        <v>241316</v>
      </c>
      <c r="B1116" s="189" t="s">
        <v>2811</v>
      </c>
      <c r="C1116" s="188" t="s">
        <v>2812</v>
      </c>
      <c r="D1116" s="210" t="s">
        <v>5</v>
      </c>
      <c r="E1116" s="209">
        <v>-174374.37</v>
      </c>
      <c r="F1116" s="209">
        <v>-279585.57</v>
      </c>
      <c r="G1116" s="209">
        <v>-358954.43</v>
      </c>
      <c r="H1116" s="209">
        <v>-72421.990000000005</v>
      </c>
      <c r="I1116" s="209">
        <v>-136746.44</v>
      </c>
      <c r="J1116" s="209">
        <v>-206007.21</v>
      </c>
      <c r="K1116" s="209">
        <v>-87820.160000000003</v>
      </c>
      <c r="L1116" s="209">
        <v>-214729.45</v>
      </c>
      <c r="M1116" s="209">
        <v>-425774.18</v>
      </c>
      <c r="N1116" s="209">
        <v>-425774.18</v>
      </c>
      <c r="O1116" s="209">
        <v>-235885.57</v>
      </c>
      <c r="P1116" s="209">
        <v>-470811.98</v>
      </c>
      <c r="Q1116" s="209">
        <v>-731220.72</v>
      </c>
      <c r="R1116" s="209">
        <v>-133554.75</v>
      </c>
      <c r="S1116" s="209">
        <v>-235702.01</v>
      </c>
      <c r="T1116" s="209">
        <v>-313629.19</v>
      </c>
      <c r="U1116" s="209">
        <v>-72770.48</v>
      </c>
      <c r="V1116" s="209">
        <v>-134022.89000000001</v>
      </c>
      <c r="W1116" s="209">
        <v>-200251.89</v>
      </c>
      <c r="X1116" s="209">
        <v>-103573.31</v>
      </c>
      <c r="Y1116" s="209">
        <v>-266259.17</v>
      </c>
      <c r="Z1116" s="209">
        <v>-504457.53</v>
      </c>
      <c r="AA1116" s="178">
        <f t="shared" si="34"/>
        <v>-504457.53</v>
      </c>
    </row>
    <row r="1117" spans="1:27" ht="15.75" thickBot="1" x14ac:dyDescent="0.3">
      <c r="A1117" s="228" t="str">
        <f t="shared" si="35"/>
        <v>241326</v>
      </c>
      <c r="B1117" s="189" t="s">
        <v>2813</v>
      </c>
      <c r="C1117" s="188" t="s">
        <v>2814</v>
      </c>
      <c r="D1117" s="210" t="s">
        <v>5</v>
      </c>
      <c r="E1117" s="208">
        <v>-10032.879999999999</v>
      </c>
      <c r="F1117" s="208">
        <v>-14714.32</v>
      </c>
      <c r="G1117" s="208">
        <v>-19010.09</v>
      </c>
      <c r="H1117" s="208">
        <v>-3158.34</v>
      </c>
      <c r="I1117" s="208">
        <v>-6320.32</v>
      </c>
      <c r="J1117" s="208">
        <v>-9853.92</v>
      </c>
      <c r="K1117" s="208">
        <v>-4694.33</v>
      </c>
      <c r="L1117" s="208">
        <v>-12234.66</v>
      </c>
      <c r="M1117" s="208">
        <v>-25654.799999999999</v>
      </c>
      <c r="N1117" s="208">
        <v>-25654.799999999999</v>
      </c>
      <c r="O1117" s="208">
        <v>-15240.79</v>
      </c>
      <c r="P1117" s="208">
        <v>-38317.230000000003</v>
      </c>
      <c r="Q1117" s="208">
        <v>-59852.97</v>
      </c>
      <c r="R1117" s="208">
        <v>-11603</v>
      </c>
      <c r="S1117" s="208">
        <v>-18715.060000000001</v>
      </c>
      <c r="T1117" s="208">
        <v>-24947.09</v>
      </c>
      <c r="U1117" s="208">
        <v>-5254.94</v>
      </c>
      <c r="V1117" s="208">
        <v>-10003.94</v>
      </c>
      <c r="W1117" s="208">
        <v>-14959.18</v>
      </c>
      <c r="X1117" s="208">
        <v>-8952.41</v>
      </c>
      <c r="Y1117" s="208">
        <v>-23931.119999999999</v>
      </c>
      <c r="Z1117" s="208">
        <v>-46205.72</v>
      </c>
      <c r="AA1117" s="178">
        <f t="shared" si="34"/>
        <v>-46205.72</v>
      </c>
    </row>
    <row r="1118" spans="1:27" ht="15.75" thickBot="1" x14ac:dyDescent="0.3">
      <c r="A1118" s="228" t="str">
        <f t="shared" si="35"/>
        <v>241327</v>
      </c>
      <c r="B1118" s="189" t="s">
        <v>2815</v>
      </c>
      <c r="C1118" s="188" t="s">
        <v>2816</v>
      </c>
      <c r="D1118" s="210" t="s">
        <v>5</v>
      </c>
      <c r="E1118" s="209">
        <v>-17308.23</v>
      </c>
      <c r="F1118" s="209">
        <v>-25429.1</v>
      </c>
      <c r="G1118" s="209">
        <v>-32292.080000000002</v>
      </c>
      <c r="H1118" s="209">
        <v>-5458.36</v>
      </c>
      <c r="I1118" s="209">
        <v>-10430.25</v>
      </c>
      <c r="J1118" s="209">
        <v>-15921.71</v>
      </c>
      <c r="K1118" s="209">
        <v>-8174.4</v>
      </c>
      <c r="L1118" s="209">
        <v>-20431.13</v>
      </c>
      <c r="M1118" s="209">
        <v>-43159.67</v>
      </c>
      <c r="N1118" s="209">
        <v>-43159.67</v>
      </c>
      <c r="O1118" s="209">
        <v>-25438.78</v>
      </c>
      <c r="P1118" s="209">
        <v>-50214.18</v>
      </c>
      <c r="Q1118" s="209">
        <v>-77139.179999999993</v>
      </c>
      <c r="R1118" s="209">
        <v>-12406.99</v>
      </c>
      <c r="S1118" s="209">
        <v>-20269.64</v>
      </c>
      <c r="T1118" s="209">
        <v>-27075.35</v>
      </c>
      <c r="U1118" s="209">
        <v>-5957.49</v>
      </c>
      <c r="V1118" s="209">
        <v>-10869.32</v>
      </c>
      <c r="W1118" s="209">
        <v>-16150.01</v>
      </c>
      <c r="X1118" s="209">
        <v>-9936.2999999999993</v>
      </c>
      <c r="Y1118" s="209">
        <v>-26501.62</v>
      </c>
      <c r="Z1118" s="209">
        <v>-52480.7</v>
      </c>
      <c r="AA1118" s="178">
        <f t="shared" si="34"/>
        <v>-52480.7</v>
      </c>
    </row>
    <row r="1119" spans="1:27" ht="15.75" thickBot="1" x14ac:dyDescent="0.3">
      <c r="A1119" s="228" t="str">
        <f t="shared" si="35"/>
        <v>241343</v>
      </c>
      <c r="B1119" s="189" t="s">
        <v>2817</v>
      </c>
      <c r="C1119" s="188" t="s">
        <v>2818</v>
      </c>
      <c r="D1119" s="210" t="s">
        <v>5</v>
      </c>
      <c r="E1119" s="208">
        <v>-823.66</v>
      </c>
      <c r="F1119" s="208">
        <v>-1304.05</v>
      </c>
      <c r="G1119" s="208">
        <v>-1729.25</v>
      </c>
      <c r="H1119" s="208">
        <v>-406.74</v>
      </c>
      <c r="I1119" s="208">
        <v>-771.24</v>
      </c>
      <c r="J1119" s="208">
        <v>-1180.23</v>
      </c>
      <c r="K1119" s="208">
        <v>-565.96</v>
      </c>
      <c r="L1119" s="208">
        <v>-1464.44</v>
      </c>
      <c r="M1119" s="208">
        <v>-2936.04</v>
      </c>
      <c r="N1119" s="208">
        <v>-2936.04</v>
      </c>
      <c r="O1119" s="208">
        <v>-1884.29</v>
      </c>
      <c r="P1119" s="208">
        <v>-3810.84</v>
      </c>
      <c r="Q1119" s="208">
        <v>-5696.83</v>
      </c>
      <c r="R1119" s="208">
        <v>-854.35</v>
      </c>
      <c r="S1119" s="208">
        <v>-1398.62</v>
      </c>
      <c r="T1119" s="208">
        <v>-1847.87</v>
      </c>
      <c r="U1119" s="208">
        <v>-473.4</v>
      </c>
      <c r="V1119" s="208">
        <v>-893.54</v>
      </c>
      <c r="W1119" s="208">
        <v>-1386.88</v>
      </c>
      <c r="X1119" s="208">
        <v>-999.22</v>
      </c>
      <c r="Y1119" s="208">
        <v>-2493.39</v>
      </c>
      <c r="Z1119" s="208">
        <v>-4724.78</v>
      </c>
      <c r="AA1119" s="178">
        <f t="shared" si="34"/>
        <v>-4724.78</v>
      </c>
    </row>
    <row r="1120" spans="1:27" ht="15.75" thickBot="1" x14ac:dyDescent="0.3">
      <c r="A1120" s="228" t="str">
        <f t="shared" si="35"/>
        <v>241344</v>
      </c>
      <c r="B1120" s="189" t="s">
        <v>2819</v>
      </c>
      <c r="C1120" s="188" t="s">
        <v>2820</v>
      </c>
      <c r="D1120" s="210" t="s">
        <v>5</v>
      </c>
      <c r="E1120" s="209">
        <v>-16973.71</v>
      </c>
      <c r="F1120" s="209">
        <v>-18431.46</v>
      </c>
      <c r="G1120" s="209">
        <v>-19806.810000000001</v>
      </c>
      <c r="H1120" s="209">
        <v>-20598.79</v>
      </c>
      <c r="I1120" s="209">
        <v>-21579.15</v>
      </c>
      <c r="J1120" s="209">
        <v>-23018.240000000002</v>
      </c>
      <c r="K1120" s="209">
        <v>-24963.040000000001</v>
      </c>
      <c r="L1120" s="209">
        <v>-27855.74</v>
      </c>
      <c r="M1120" s="209">
        <v>-32389.34</v>
      </c>
      <c r="N1120" s="209">
        <v>-32389.34</v>
      </c>
      <c r="O1120" s="209">
        <v>-37560.400000000001</v>
      </c>
      <c r="P1120" s="209">
        <v>-10350.799999999999</v>
      </c>
      <c r="Q1120" s="209">
        <v>-15278.01</v>
      </c>
      <c r="R1120" s="209">
        <v>-17601.150000000001</v>
      </c>
      <c r="S1120" s="209">
        <v>-19569</v>
      </c>
      <c r="T1120" s="209">
        <v>-20909.14</v>
      </c>
      <c r="U1120" s="209">
        <v>-22168.46</v>
      </c>
      <c r="V1120" s="209">
        <v>-23236.33</v>
      </c>
      <c r="W1120" s="209">
        <v>-24451.279999999999</v>
      </c>
      <c r="X1120" s="209">
        <v>-26796.53</v>
      </c>
      <c r="Y1120" s="209">
        <v>-30536.19</v>
      </c>
      <c r="Z1120" s="209">
        <v>-36199.040000000001</v>
      </c>
      <c r="AA1120" s="178">
        <f t="shared" si="34"/>
        <v>-36199.040000000001</v>
      </c>
    </row>
    <row r="1121" spans="1:27" ht="15.75" thickBot="1" x14ac:dyDescent="0.3">
      <c r="A1121" s="228" t="str">
        <f t="shared" si="35"/>
        <v>241350</v>
      </c>
      <c r="B1121" s="189" t="s">
        <v>2821</v>
      </c>
      <c r="C1121" s="188" t="s">
        <v>2822</v>
      </c>
      <c r="D1121" s="210" t="s">
        <v>5</v>
      </c>
      <c r="E1121" s="208">
        <v>-84644.15</v>
      </c>
      <c r="F1121" s="208">
        <v>-92927.16</v>
      </c>
      <c r="G1121" s="208">
        <v>-100727.57</v>
      </c>
      <c r="H1121" s="208">
        <v>-107039.67999999999</v>
      </c>
      <c r="I1121" s="208">
        <v>-113315.22</v>
      </c>
      <c r="J1121" s="208">
        <v>-120544.13</v>
      </c>
      <c r="K1121" s="208">
        <v>-131572.17000000001</v>
      </c>
      <c r="L1121" s="208">
        <v>-150357.64000000001</v>
      </c>
      <c r="M1121" s="208">
        <v>-173660.04</v>
      </c>
      <c r="N1121" s="208">
        <v>-173660.04</v>
      </c>
      <c r="O1121" s="208">
        <v>-199014.84</v>
      </c>
      <c r="P1121" s="208">
        <v>-52630.55</v>
      </c>
      <c r="Q1121" s="208">
        <v>-72800.69</v>
      </c>
      <c r="R1121" s="208">
        <v>-85681.98</v>
      </c>
      <c r="S1121" s="208">
        <v>-95122.880000000005</v>
      </c>
      <c r="T1121" s="208">
        <v>-102107.74</v>
      </c>
      <c r="U1121" s="208">
        <v>-108916.94</v>
      </c>
      <c r="V1121" s="208">
        <v>-114933.21</v>
      </c>
      <c r="W1121" s="208">
        <v>-121688.95</v>
      </c>
      <c r="X1121" s="208">
        <v>-135223.49</v>
      </c>
      <c r="Y1121" s="208">
        <v>-157858.78</v>
      </c>
      <c r="Z1121" s="208">
        <v>-188554.09</v>
      </c>
      <c r="AA1121" s="178">
        <f t="shared" si="34"/>
        <v>-188554.09</v>
      </c>
    </row>
    <row r="1122" spans="1:27" ht="15.75" thickBot="1" x14ac:dyDescent="0.3">
      <c r="A1122" s="228" t="str">
        <f t="shared" si="35"/>
        <v>241351</v>
      </c>
      <c r="B1122" s="189" t="s">
        <v>2823</v>
      </c>
      <c r="C1122" s="188" t="s">
        <v>2824</v>
      </c>
      <c r="D1122" s="210" t="s">
        <v>5</v>
      </c>
      <c r="E1122" s="209">
        <v>-12157.06</v>
      </c>
      <c r="F1122" s="209">
        <v>-20753.38</v>
      </c>
      <c r="G1122" s="209">
        <v>-26082.98</v>
      </c>
      <c r="H1122" s="209">
        <v>-3311.5</v>
      </c>
      <c r="I1122" s="209">
        <v>-7482.48</v>
      </c>
      <c r="J1122" s="209">
        <v>-11462.13</v>
      </c>
      <c r="K1122" s="209">
        <v>-4639.6000000000004</v>
      </c>
      <c r="L1122" s="209">
        <v>-11155.22</v>
      </c>
      <c r="M1122" s="209">
        <v>-23184.22</v>
      </c>
      <c r="N1122" s="209">
        <v>-23184.22</v>
      </c>
      <c r="O1122" s="209">
        <v>-15736.32</v>
      </c>
      <c r="P1122" s="209">
        <v>-31399.42</v>
      </c>
      <c r="Q1122" s="209">
        <v>-49879.5</v>
      </c>
      <c r="R1122" s="209">
        <v>-12479.83</v>
      </c>
      <c r="S1122" s="209">
        <v>-20731.71</v>
      </c>
      <c r="T1122" s="209">
        <v>-25975.360000000001</v>
      </c>
      <c r="U1122" s="209">
        <v>-4392.3100000000004</v>
      </c>
      <c r="V1122" s="209">
        <v>-9378.5400000000009</v>
      </c>
      <c r="W1122" s="209">
        <v>-12545.82</v>
      </c>
      <c r="X1122" s="209">
        <v>-4632.03</v>
      </c>
      <c r="Y1122" s="209">
        <v>-14163.4</v>
      </c>
      <c r="Z1122" s="209">
        <v>-28097.01</v>
      </c>
      <c r="AA1122" s="178">
        <f t="shared" si="34"/>
        <v>-28097.01</v>
      </c>
    </row>
    <row r="1123" spans="1:27" ht="15.75" thickBot="1" x14ac:dyDescent="0.3">
      <c r="A1123" s="228" t="str">
        <f t="shared" si="35"/>
        <v>241364</v>
      </c>
      <c r="B1123" s="189" t="s">
        <v>2825</v>
      </c>
      <c r="C1123" s="188" t="s">
        <v>2826</v>
      </c>
      <c r="D1123" s="210" t="s">
        <v>5</v>
      </c>
      <c r="E1123" s="208">
        <v>-4063.14</v>
      </c>
      <c r="F1123" s="208">
        <v>-4411.1000000000004</v>
      </c>
      <c r="G1123" s="208">
        <v>-4726.7299999999996</v>
      </c>
      <c r="H1123" s="208">
        <v>-5000.8900000000003</v>
      </c>
      <c r="I1123" s="208">
        <v>-5249.64</v>
      </c>
      <c r="J1123" s="208">
        <v>-5512.47</v>
      </c>
      <c r="K1123" s="208">
        <v>-5894.98</v>
      </c>
      <c r="L1123" s="208">
        <v>-6510.32</v>
      </c>
      <c r="M1123" s="208">
        <v>-7470.25</v>
      </c>
      <c r="N1123" s="208">
        <v>-7470.25</v>
      </c>
      <c r="O1123" s="208">
        <v>-8591.4699999999993</v>
      </c>
      <c r="P1123" s="208">
        <v>-2253.17</v>
      </c>
      <c r="Q1123" s="208">
        <v>-3349.69</v>
      </c>
      <c r="R1123" s="208">
        <v>-3924.62</v>
      </c>
      <c r="S1123" s="208">
        <v>-4283.6099999999997</v>
      </c>
      <c r="T1123" s="208">
        <v>-4567.6099999999997</v>
      </c>
      <c r="U1123" s="208">
        <v>-4844.71</v>
      </c>
      <c r="V1123" s="208">
        <v>-5080.5</v>
      </c>
      <c r="W1123" s="208">
        <v>-5342.86</v>
      </c>
      <c r="X1123" s="208">
        <v>-5870.52</v>
      </c>
      <c r="Y1123" s="208">
        <v>-6704.46</v>
      </c>
      <c r="Z1123" s="208">
        <v>-7989.1</v>
      </c>
      <c r="AA1123" s="178">
        <f t="shared" si="34"/>
        <v>-7989.1</v>
      </c>
    </row>
    <row r="1124" spans="1:27" ht="15.75" thickBot="1" x14ac:dyDescent="0.3">
      <c r="A1124" s="228" t="str">
        <f t="shared" si="35"/>
        <v>241419</v>
      </c>
      <c r="B1124" s="189" t="s">
        <v>2827</v>
      </c>
      <c r="C1124" s="188" t="s">
        <v>2828</v>
      </c>
      <c r="D1124" s="210" t="s">
        <v>5</v>
      </c>
      <c r="E1124" s="209">
        <v>-21.04</v>
      </c>
      <c r="F1124" s="209">
        <v>-3170.78</v>
      </c>
      <c r="G1124" s="209">
        <v>-5161.1400000000003</v>
      </c>
      <c r="H1124" s="209">
        <v>-1643.66</v>
      </c>
      <c r="I1124" s="209">
        <v>-3094.71</v>
      </c>
      <c r="J1124" s="209">
        <v>-4430.51</v>
      </c>
      <c r="K1124" s="209">
        <v>-1631.38</v>
      </c>
      <c r="L1124" s="209">
        <v>-4091.8</v>
      </c>
      <c r="M1124" s="209">
        <v>-8409.2800000000007</v>
      </c>
      <c r="N1124" s="209">
        <v>-8409.2800000000007</v>
      </c>
      <c r="O1124" s="209">
        <v>-5691.03</v>
      </c>
      <c r="P1124" s="209">
        <v>-11042.14</v>
      </c>
      <c r="Q1124" s="209">
        <v>-17239.09</v>
      </c>
      <c r="R1124" s="209">
        <v>-4343.4799999999996</v>
      </c>
      <c r="S1124" s="209">
        <v>-7087.8</v>
      </c>
      <c r="T1124" s="209">
        <v>-8962.5400000000009</v>
      </c>
      <c r="U1124" s="209">
        <v>-1515.02</v>
      </c>
      <c r="V1124" s="209">
        <v>-3026.52</v>
      </c>
      <c r="W1124" s="209">
        <v>-4293.34</v>
      </c>
      <c r="X1124" s="209">
        <v>-1722.29</v>
      </c>
      <c r="Y1124" s="209">
        <v>-4905.91</v>
      </c>
      <c r="Z1124" s="209">
        <v>-9434</v>
      </c>
      <c r="AA1124" s="178">
        <f t="shared" si="34"/>
        <v>-9434</v>
      </c>
    </row>
    <row r="1125" spans="1:27" ht="15.75" thickBot="1" x14ac:dyDescent="0.3">
      <c r="A1125" s="228" t="str">
        <f t="shared" si="35"/>
        <v>500180</v>
      </c>
      <c r="B1125" s="240" t="s">
        <v>2829</v>
      </c>
      <c r="C1125" s="245">
        <v>500180</v>
      </c>
      <c r="D1125" s="31"/>
      <c r="E1125" s="208">
        <v>0</v>
      </c>
      <c r="F1125" s="208">
        <v>0</v>
      </c>
      <c r="G1125" s="208">
        <v>0</v>
      </c>
      <c r="H1125" s="208">
        <v>0</v>
      </c>
      <c r="I1125" s="208">
        <v>0</v>
      </c>
      <c r="J1125" s="208">
        <v>0</v>
      </c>
      <c r="K1125" s="208">
        <v>0</v>
      </c>
      <c r="L1125" s="208">
        <v>0</v>
      </c>
      <c r="M1125" s="208">
        <v>0</v>
      </c>
      <c r="N1125" s="208">
        <v>0</v>
      </c>
      <c r="O1125" s="208">
        <v>0</v>
      </c>
      <c r="P1125" s="208">
        <v>0</v>
      </c>
      <c r="Q1125" s="208">
        <v>0</v>
      </c>
      <c r="R1125" s="208">
        <v>0</v>
      </c>
      <c r="S1125" s="208">
        <v>0</v>
      </c>
      <c r="T1125" s="208">
        <v>0</v>
      </c>
      <c r="U1125" s="208">
        <v>0</v>
      </c>
      <c r="V1125" s="208">
        <v>0</v>
      </c>
      <c r="W1125" s="208">
        <v>0</v>
      </c>
      <c r="X1125" s="208">
        <v>0</v>
      </c>
      <c r="Y1125" s="208">
        <v>0</v>
      </c>
      <c r="Z1125" s="208">
        <v>0</v>
      </c>
      <c r="AA1125" s="178">
        <f t="shared" si="34"/>
        <v>0</v>
      </c>
    </row>
    <row r="1126" spans="1:27" ht="15.75" thickBot="1" x14ac:dyDescent="0.3">
      <c r="A1126" s="228" t="str">
        <f t="shared" si="35"/>
        <v>243048</v>
      </c>
      <c r="B1126" s="189" t="s">
        <v>1315</v>
      </c>
      <c r="C1126" s="188" t="s">
        <v>1316</v>
      </c>
      <c r="D1126" s="210" t="s">
        <v>5</v>
      </c>
      <c r="E1126" s="209">
        <v>0</v>
      </c>
      <c r="F1126" s="209">
        <v>0</v>
      </c>
      <c r="G1126" s="209">
        <v>0</v>
      </c>
      <c r="H1126" s="209">
        <v>0</v>
      </c>
      <c r="I1126" s="209">
        <v>0</v>
      </c>
      <c r="J1126" s="209">
        <v>0</v>
      </c>
      <c r="K1126" s="209">
        <v>0</v>
      </c>
      <c r="L1126" s="209">
        <v>0</v>
      </c>
      <c r="M1126" s="209">
        <v>0</v>
      </c>
      <c r="N1126" s="209">
        <v>0</v>
      </c>
      <c r="O1126" s="209">
        <v>0</v>
      </c>
      <c r="P1126" s="209">
        <v>0</v>
      </c>
      <c r="Q1126" s="209">
        <v>0</v>
      </c>
      <c r="R1126" s="209">
        <v>0</v>
      </c>
      <c r="S1126" s="209">
        <v>0</v>
      </c>
      <c r="T1126" s="209">
        <v>0</v>
      </c>
      <c r="U1126" s="209">
        <v>0</v>
      </c>
      <c r="V1126" s="209">
        <v>0</v>
      </c>
      <c r="W1126" s="209">
        <v>0</v>
      </c>
      <c r="X1126" s="209">
        <v>0</v>
      </c>
      <c r="Y1126" s="209">
        <v>0</v>
      </c>
      <c r="Z1126" s="209">
        <v>0</v>
      </c>
      <c r="AA1126" s="178">
        <f t="shared" si="34"/>
        <v>0</v>
      </c>
    </row>
    <row r="1127" spans="1:27" ht="15.75" thickBot="1" x14ac:dyDescent="0.3">
      <c r="A1127" s="228" t="str">
        <f t="shared" si="35"/>
        <v>500181</v>
      </c>
      <c r="B1127" s="240" t="s">
        <v>1318</v>
      </c>
      <c r="C1127" s="245">
        <v>500181</v>
      </c>
      <c r="D1127" s="31"/>
      <c r="E1127" s="208">
        <v>-30423510.850000001</v>
      </c>
      <c r="F1127" s="208">
        <v>-29246619.530000001</v>
      </c>
      <c r="G1127" s="208">
        <v>-23660325.399999999</v>
      </c>
      <c r="H1127" s="208">
        <v>-25356947.079999998</v>
      </c>
      <c r="I1127" s="208">
        <v>-25070547.789999999</v>
      </c>
      <c r="J1127" s="208">
        <v>-27092932.920000002</v>
      </c>
      <c r="K1127" s="208">
        <v>-29262391.379999999</v>
      </c>
      <c r="L1127" s="208">
        <v>-29738607.629999999</v>
      </c>
      <c r="M1127" s="208">
        <v>-43745284.909999996</v>
      </c>
      <c r="N1127" s="208">
        <v>-43745284.909999996</v>
      </c>
      <c r="O1127" s="208">
        <v>-47505951.770000003</v>
      </c>
      <c r="P1127" s="208">
        <v>-47724041.869999997</v>
      </c>
      <c r="Q1127" s="208">
        <v>-43100119.859999999</v>
      </c>
      <c r="R1127" s="208">
        <v>-44237822.109999999</v>
      </c>
      <c r="S1127" s="208">
        <v>-43128270.939999998</v>
      </c>
      <c r="T1127" s="208">
        <v>-27310489.449999999</v>
      </c>
      <c r="U1127" s="208">
        <v>-29290328.850000001</v>
      </c>
      <c r="V1127" s="208">
        <v>-28926177.34</v>
      </c>
      <c r="W1127" s="208">
        <v>-31396374.460000001</v>
      </c>
      <c r="X1127" s="208">
        <v>-31970252.329999998</v>
      </c>
      <c r="Y1127" s="208">
        <v>-32883218.690000001</v>
      </c>
      <c r="Z1127" s="208">
        <v>-47543490.359999999</v>
      </c>
      <c r="AA1127" s="178">
        <f t="shared" si="34"/>
        <v>-47543490.359999999</v>
      </c>
    </row>
    <row r="1128" spans="1:27" ht="15.75" thickBot="1" x14ac:dyDescent="0.3">
      <c r="A1128" s="228" t="str">
        <f t="shared" si="35"/>
        <v>228100</v>
      </c>
      <c r="B1128" s="189" t="s">
        <v>2831</v>
      </c>
      <c r="C1128" s="188" t="s">
        <v>2832</v>
      </c>
      <c r="D1128" s="210" t="s">
        <v>5</v>
      </c>
      <c r="E1128" s="209">
        <v>-2012951.81</v>
      </c>
      <c r="F1128" s="209">
        <v>-2012951.81</v>
      </c>
      <c r="G1128" s="209">
        <v>-2012951.81</v>
      </c>
      <c r="H1128" s="209">
        <v>-2012951.81</v>
      </c>
      <c r="I1128" s="209">
        <v>-2012951.81</v>
      </c>
      <c r="J1128" s="209">
        <v>-2012951.81</v>
      </c>
      <c r="K1128" s="209">
        <v>-2012951.81</v>
      </c>
      <c r="L1128" s="209">
        <v>-2012951.81</v>
      </c>
      <c r="M1128" s="209">
        <v>-2208153</v>
      </c>
      <c r="N1128" s="209">
        <v>-2208153</v>
      </c>
      <c r="O1128" s="209">
        <v>-2208153</v>
      </c>
      <c r="P1128" s="209">
        <v>-2208153</v>
      </c>
      <c r="Q1128" s="209">
        <v>-2208153</v>
      </c>
      <c r="R1128" s="209">
        <v>-2208153</v>
      </c>
      <c r="S1128" s="209">
        <v>-2208153</v>
      </c>
      <c r="T1128" s="209">
        <v>-2208153</v>
      </c>
      <c r="U1128" s="209">
        <v>-2208153</v>
      </c>
      <c r="V1128" s="209">
        <v>-2208153</v>
      </c>
      <c r="W1128" s="209">
        <v>-2208153</v>
      </c>
      <c r="X1128" s="209">
        <v>-2208153</v>
      </c>
      <c r="Y1128" s="209">
        <v>-2208153</v>
      </c>
      <c r="Z1128" s="209">
        <v>-2222461</v>
      </c>
      <c r="AA1128" s="178">
        <f t="shared" si="34"/>
        <v>-2222461</v>
      </c>
    </row>
    <row r="1129" spans="1:27" ht="15.75" thickBot="1" x14ac:dyDescent="0.3">
      <c r="A1129" s="228" t="str">
        <f t="shared" si="35"/>
        <v>228102</v>
      </c>
      <c r="B1129" s="189" t="s">
        <v>2833</v>
      </c>
      <c r="C1129" s="188" t="s">
        <v>2834</v>
      </c>
      <c r="D1129" s="210" t="s">
        <v>5</v>
      </c>
      <c r="E1129" s="208">
        <v>-48125.72</v>
      </c>
      <c r="F1129" s="208">
        <v>-42796.65</v>
      </c>
      <c r="G1129" s="208">
        <v>-37467.58</v>
      </c>
      <c r="H1129" s="208">
        <v>-32138.51</v>
      </c>
      <c r="I1129" s="208">
        <v>-26809.439999999999</v>
      </c>
      <c r="J1129" s="208">
        <v>-7442</v>
      </c>
      <c r="K1129" s="208">
        <v>-7442</v>
      </c>
      <c r="L1129" s="208">
        <v>-7442</v>
      </c>
      <c r="M1129" s="208">
        <v>-97295</v>
      </c>
      <c r="N1129" s="208">
        <v>-97295</v>
      </c>
      <c r="O1129" s="208">
        <v>-88949.95</v>
      </c>
      <c r="P1129" s="208">
        <v>-80604.899999999994</v>
      </c>
      <c r="Q1129" s="208">
        <v>-72259.850000000006</v>
      </c>
      <c r="R1129" s="208">
        <v>-63914.8</v>
      </c>
      <c r="S1129" s="208">
        <v>-55569.75</v>
      </c>
      <c r="T1129" s="208">
        <v>-47224.7</v>
      </c>
      <c r="U1129" s="208">
        <v>-38879.65</v>
      </c>
      <c r="V1129" s="208">
        <v>-30534.6</v>
      </c>
      <c r="W1129" s="208">
        <v>-22189.55</v>
      </c>
      <c r="X1129" s="208">
        <v>-13844.5</v>
      </c>
      <c r="Y1129" s="208">
        <v>-5499.45</v>
      </c>
      <c r="Z1129" s="208">
        <v>-103017</v>
      </c>
      <c r="AA1129" s="178">
        <f t="shared" si="34"/>
        <v>-103017</v>
      </c>
    </row>
    <row r="1130" spans="1:27" ht="15.75" thickBot="1" x14ac:dyDescent="0.3">
      <c r="A1130" s="228" t="str">
        <f t="shared" si="35"/>
        <v>228106</v>
      </c>
      <c r="B1130" s="189" t="s">
        <v>2835</v>
      </c>
      <c r="C1130" s="188" t="s">
        <v>2836</v>
      </c>
      <c r="D1130" s="210" t="s">
        <v>5</v>
      </c>
      <c r="E1130" s="209">
        <v>-1835541</v>
      </c>
      <c r="F1130" s="209">
        <v>-1835541</v>
      </c>
      <c r="G1130" s="209">
        <v>-1835541</v>
      </c>
      <c r="H1130" s="209">
        <v>-1835541</v>
      </c>
      <c r="I1130" s="209">
        <v>-1835541</v>
      </c>
      <c r="J1130" s="209">
        <v>-1835541</v>
      </c>
      <c r="K1130" s="209">
        <v>-1835541</v>
      </c>
      <c r="L1130" s="209">
        <v>-1835541</v>
      </c>
      <c r="M1130" s="209">
        <v>-1751506</v>
      </c>
      <c r="N1130" s="209">
        <v>-1751506</v>
      </c>
      <c r="O1130" s="209">
        <v>-1751506</v>
      </c>
      <c r="P1130" s="209">
        <v>-1751506</v>
      </c>
      <c r="Q1130" s="209">
        <v>-1751506</v>
      </c>
      <c r="R1130" s="209">
        <v>-1751506</v>
      </c>
      <c r="S1130" s="209">
        <v>-1751506</v>
      </c>
      <c r="T1130" s="209">
        <v>-1751506</v>
      </c>
      <c r="U1130" s="209">
        <v>-1751506</v>
      </c>
      <c r="V1130" s="209">
        <v>-1751506</v>
      </c>
      <c r="W1130" s="209">
        <v>-1751506</v>
      </c>
      <c r="X1130" s="209">
        <v>-1751506</v>
      </c>
      <c r="Y1130" s="209">
        <v>-1751506</v>
      </c>
      <c r="Z1130" s="209">
        <v>-1729348</v>
      </c>
      <c r="AA1130" s="178">
        <f t="shared" si="34"/>
        <v>-1729348</v>
      </c>
    </row>
    <row r="1131" spans="1:27" ht="15.75" thickBot="1" x14ac:dyDescent="0.3">
      <c r="A1131" s="228" t="str">
        <f t="shared" si="35"/>
        <v>232132</v>
      </c>
      <c r="B1131" s="189" t="s">
        <v>2837</v>
      </c>
      <c r="C1131" s="188" t="s">
        <v>2838</v>
      </c>
      <c r="D1131" s="210" t="s">
        <v>5</v>
      </c>
      <c r="E1131" s="208">
        <v>0</v>
      </c>
      <c r="F1131" s="208">
        <v>0</v>
      </c>
      <c r="G1131" s="208">
        <v>0</v>
      </c>
      <c r="H1131" s="208">
        <v>0</v>
      </c>
      <c r="I1131" s="208">
        <v>0</v>
      </c>
      <c r="J1131" s="208">
        <v>0</v>
      </c>
      <c r="K1131" s="208">
        <v>0</v>
      </c>
      <c r="L1131" s="208">
        <v>0</v>
      </c>
      <c r="M1131" s="208">
        <v>0</v>
      </c>
      <c r="N1131" s="208">
        <v>0</v>
      </c>
      <c r="O1131" s="208">
        <v>0</v>
      </c>
      <c r="P1131" s="208">
        <v>0</v>
      </c>
      <c r="Q1131" s="208">
        <v>0</v>
      </c>
      <c r="R1131" s="208">
        <v>0</v>
      </c>
      <c r="S1131" s="208">
        <v>0</v>
      </c>
      <c r="T1131" s="208">
        <v>0</v>
      </c>
      <c r="U1131" s="208">
        <v>0</v>
      </c>
      <c r="V1131" s="208">
        <v>0</v>
      </c>
      <c r="W1131" s="208">
        <v>0</v>
      </c>
      <c r="X1131" s="208">
        <v>0</v>
      </c>
      <c r="Y1131" s="208">
        <v>0</v>
      </c>
      <c r="Z1131" s="208">
        <v>0</v>
      </c>
      <c r="AA1131" s="178">
        <f t="shared" si="34"/>
        <v>0</v>
      </c>
    </row>
    <row r="1132" spans="1:27" ht="15.75" thickBot="1" x14ac:dyDescent="0.3">
      <c r="A1132" s="228" t="str">
        <f t="shared" si="35"/>
        <v>232199</v>
      </c>
      <c r="B1132" s="189" t="s">
        <v>2839</v>
      </c>
      <c r="C1132" s="188" t="s">
        <v>2840</v>
      </c>
      <c r="D1132" s="210" t="s">
        <v>5</v>
      </c>
      <c r="E1132" s="209">
        <v>0</v>
      </c>
      <c r="F1132" s="209">
        <v>0</v>
      </c>
      <c r="G1132" s="209">
        <v>0</v>
      </c>
      <c r="H1132" s="209">
        <v>0</v>
      </c>
      <c r="I1132" s="209">
        <v>0</v>
      </c>
      <c r="J1132" s="209">
        <v>0</v>
      </c>
      <c r="K1132" s="209">
        <v>0</v>
      </c>
      <c r="L1132" s="209">
        <v>0</v>
      </c>
      <c r="M1132" s="209">
        <v>0</v>
      </c>
      <c r="N1132" s="209">
        <v>0</v>
      </c>
      <c r="O1132" s="209">
        <v>0</v>
      </c>
      <c r="P1132" s="209">
        <v>0</v>
      </c>
      <c r="Q1132" s="209">
        <v>0</v>
      </c>
      <c r="R1132" s="209">
        <v>0</v>
      </c>
      <c r="S1132" s="209">
        <v>0</v>
      </c>
      <c r="T1132" s="209">
        <v>0</v>
      </c>
      <c r="U1132" s="209">
        <v>0</v>
      </c>
      <c r="V1132" s="209">
        <v>0</v>
      </c>
      <c r="W1132" s="209">
        <v>0</v>
      </c>
      <c r="X1132" s="209">
        <v>0</v>
      </c>
      <c r="Y1132" s="209">
        <v>0</v>
      </c>
      <c r="Z1132" s="209">
        <v>0</v>
      </c>
      <c r="AA1132" s="178">
        <f t="shared" si="34"/>
        <v>0</v>
      </c>
    </row>
    <row r="1133" spans="1:27" ht="15.75" thickBot="1" x14ac:dyDescent="0.3">
      <c r="A1133" s="228" t="str">
        <f t="shared" si="35"/>
        <v>232209</v>
      </c>
      <c r="B1133" s="189" t="s">
        <v>2839</v>
      </c>
      <c r="C1133" s="188" t="s">
        <v>2841</v>
      </c>
      <c r="D1133" s="210" t="s">
        <v>5</v>
      </c>
      <c r="E1133" s="208">
        <v>0</v>
      </c>
      <c r="F1133" s="208">
        <v>0</v>
      </c>
      <c r="G1133" s="208">
        <v>0</v>
      </c>
      <c r="H1133" s="208">
        <v>0</v>
      </c>
      <c r="I1133" s="208">
        <v>0</v>
      </c>
      <c r="J1133" s="208">
        <v>0</v>
      </c>
      <c r="K1133" s="208">
        <v>0</v>
      </c>
      <c r="L1133" s="208">
        <v>0</v>
      </c>
      <c r="M1133" s="208">
        <v>0</v>
      </c>
      <c r="N1133" s="208">
        <v>0</v>
      </c>
      <c r="O1133" s="208">
        <v>0</v>
      </c>
      <c r="P1133" s="208">
        <v>0</v>
      </c>
      <c r="Q1133" s="208">
        <v>0</v>
      </c>
      <c r="R1133" s="208">
        <v>0</v>
      </c>
      <c r="S1133" s="208">
        <v>0</v>
      </c>
      <c r="T1133" s="208">
        <v>0</v>
      </c>
      <c r="U1133" s="208">
        <v>0</v>
      </c>
      <c r="V1133" s="208">
        <v>0</v>
      </c>
      <c r="W1133" s="208">
        <v>0</v>
      </c>
      <c r="X1133" s="208">
        <v>0</v>
      </c>
      <c r="Y1133" s="208">
        <v>0</v>
      </c>
      <c r="Z1133" s="208">
        <v>0</v>
      </c>
      <c r="AA1133" s="178">
        <f t="shared" si="34"/>
        <v>0</v>
      </c>
    </row>
    <row r="1134" spans="1:27" ht="15.75" thickBot="1" x14ac:dyDescent="0.3">
      <c r="A1134" s="228" t="str">
        <f t="shared" si="35"/>
        <v>242000</v>
      </c>
      <c r="B1134" s="189" t="s">
        <v>2842</v>
      </c>
      <c r="C1134" s="188" t="s">
        <v>2843</v>
      </c>
      <c r="D1134" s="210" t="s">
        <v>5</v>
      </c>
      <c r="E1134" s="209">
        <v>-16763812</v>
      </c>
      <c r="F1134" s="209">
        <v>-16763812</v>
      </c>
      <c r="G1134" s="209">
        <v>-14495507</v>
      </c>
      <c r="H1134" s="209">
        <v>-14495507</v>
      </c>
      <c r="I1134" s="209">
        <v>-14495507</v>
      </c>
      <c r="J1134" s="209">
        <v>-18745582</v>
      </c>
      <c r="K1134" s="209">
        <v>-18745582</v>
      </c>
      <c r="L1134" s="209">
        <v>-18745582</v>
      </c>
      <c r="M1134" s="209">
        <v>-33111094</v>
      </c>
      <c r="N1134" s="209">
        <v>-33111094</v>
      </c>
      <c r="O1134" s="209">
        <v>-33111094</v>
      </c>
      <c r="P1134" s="209">
        <v>-33111094</v>
      </c>
      <c r="Q1134" s="209">
        <v>-30142840</v>
      </c>
      <c r="R1134" s="209">
        <v>-30142840</v>
      </c>
      <c r="S1134" s="209">
        <v>-30142840</v>
      </c>
      <c r="T1134" s="209">
        <v>-17577362</v>
      </c>
      <c r="U1134" s="209">
        <v>-17577362</v>
      </c>
      <c r="V1134" s="209">
        <v>-17577362</v>
      </c>
      <c r="W1134" s="209">
        <v>-22403178</v>
      </c>
      <c r="X1134" s="209">
        <v>-22403178</v>
      </c>
      <c r="Y1134" s="209">
        <v>-22403178</v>
      </c>
      <c r="Z1134" s="209">
        <v>-35015064</v>
      </c>
      <c r="AA1134" s="178">
        <f t="shared" si="34"/>
        <v>-35015064</v>
      </c>
    </row>
    <row r="1135" spans="1:27" ht="15.75" thickBot="1" x14ac:dyDescent="0.3">
      <c r="A1135" s="228" t="str">
        <f t="shared" si="35"/>
        <v>242003</v>
      </c>
      <c r="B1135" s="189" t="s">
        <v>2844</v>
      </c>
      <c r="C1135" s="188" t="s">
        <v>2845</v>
      </c>
      <c r="D1135" s="210" t="s">
        <v>5</v>
      </c>
      <c r="E1135" s="208">
        <v>796.98</v>
      </c>
      <c r="F1135" s="208">
        <v>403.98</v>
      </c>
      <c r="G1135" s="208">
        <v>403.98</v>
      </c>
      <c r="H1135" s="208">
        <v>-5368.46</v>
      </c>
      <c r="I1135" s="208">
        <v>403.98</v>
      </c>
      <c r="J1135" s="208">
        <v>-10397.02</v>
      </c>
      <c r="K1135" s="208">
        <v>11204.98</v>
      </c>
      <c r="L1135" s="208">
        <v>11051</v>
      </c>
      <c r="M1135" s="208">
        <v>-82.37</v>
      </c>
      <c r="N1135" s="208">
        <v>-82.37</v>
      </c>
      <c r="O1135" s="208">
        <v>10803.43</v>
      </c>
      <c r="P1135" s="208">
        <v>11081</v>
      </c>
      <c r="Q1135" s="208">
        <v>10721</v>
      </c>
      <c r="R1135" s="208">
        <v>10165.17</v>
      </c>
      <c r="S1135" s="208">
        <v>9615</v>
      </c>
      <c r="T1135" s="208">
        <v>10721</v>
      </c>
      <c r="U1135" s="208">
        <v>10473.43</v>
      </c>
      <c r="V1135" s="208">
        <v>10721</v>
      </c>
      <c r="W1135" s="208">
        <v>10801</v>
      </c>
      <c r="X1135" s="208">
        <v>8878</v>
      </c>
      <c r="Y1135" s="208">
        <v>8878</v>
      </c>
      <c r="Z1135" s="208">
        <v>8878</v>
      </c>
      <c r="AA1135" s="178">
        <f t="shared" si="34"/>
        <v>8878</v>
      </c>
    </row>
    <row r="1136" spans="1:27" ht="15.75" thickBot="1" x14ac:dyDescent="0.3">
      <c r="A1136" s="228" t="str">
        <f t="shared" si="35"/>
        <v>242008</v>
      </c>
      <c r="B1136" s="189" t="s">
        <v>2846</v>
      </c>
      <c r="C1136" s="188" t="s">
        <v>2847</v>
      </c>
      <c r="D1136" s="210" t="s">
        <v>5</v>
      </c>
      <c r="E1136" s="209">
        <v>-867083.13</v>
      </c>
      <c r="F1136" s="209">
        <v>-864349.8</v>
      </c>
      <c r="G1136" s="209">
        <v>-861616.47</v>
      </c>
      <c r="H1136" s="209">
        <v>-858838.14</v>
      </c>
      <c r="I1136" s="209">
        <v>-856104.81</v>
      </c>
      <c r="J1136" s="209">
        <v>-853371.48</v>
      </c>
      <c r="K1136" s="209">
        <v>-850528.61</v>
      </c>
      <c r="L1136" s="209">
        <v>-847735.74</v>
      </c>
      <c r="M1136" s="209">
        <v>-844942.87</v>
      </c>
      <c r="N1136" s="209">
        <v>-844942.87</v>
      </c>
      <c r="O1136" s="209">
        <v>-842100</v>
      </c>
      <c r="P1136" s="209">
        <v>-839307.13</v>
      </c>
      <c r="Q1136" s="209">
        <v>-836514.26</v>
      </c>
      <c r="R1136" s="209">
        <v>-833671.39</v>
      </c>
      <c r="S1136" s="209">
        <v>-830878.52</v>
      </c>
      <c r="T1136" s="209">
        <v>-828085.65</v>
      </c>
      <c r="U1136" s="209">
        <v>-825242.78</v>
      </c>
      <c r="V1136" s="209">
        <v>-822032.01</v>
      </c>
      <c r="W1136" s="209">
        <v>-819239.14</v>
      </c>
      <c r="X1136" s="209">
        <v>-816371.27</v>
      </c>
      <c r="Y1136" s="209">
        <v>-813322.96</v>
      </c>
      <c r="Z1136" s="209">
        <v>-810402.37</v>
      </c>
      <c r="AA1136" s="178">
        <f t="shared" si="34"/>
        <v>-810402.37</v>
      </c>
    </row>
    <row r="1137" spans="1:27" ht="15.75" thickBot="1" x14ac:dyDescent="0.3">
      <c r="A1137" s="228" t="str">
        <f t="shared" si="35"/>
        <v>242010</v>
      </c>
      <c r="B1137" s="189" t="s">
        <v>2848</v>
      </c>
      <c r="C1137" s="188" t="s">
        <v>2849</v>
      </c>
      <c r="D1137" s="210" t="s">
        <v>5</v>
      </c>
      <c r="E1137" s="208">
        <v>-369283</v>
      </c>
      <c r="F1137" s="208">
        <v>-354447.32</v>
      </c>
      <c r="G1137" s="208">
        <v>-347852.31</v>
      </c>
      <c r="H1137" s="208">
        <v>-359743.89</v>
      </c>
      <c r="I1137" s="208">
        <v>-364922.02</v>
      </c>
      <c r="J1137" s="208">
        <v>-334942.69</v>
      </c>
      <c r="K1137" s="208">
        <v>-340331.7</v>
      </c>
      <c r="L1137" s="208">
        <v>-305268.34000000003</v>
      </c>
      <c r="M1137" s="208">
        <v>-253803.57</v>
      </c>
      <c r="N1137" s="208">
        <v>-253803.57</v>
      </c>
      <c r="O1137" s="208">
        <v>-286438.57</v>
      </c>
      <c r="P1137" s="208">
        <v>-333544.40999999997</v>
      </c>
      <c r="Q1137" s="208">
        <v>-395929.3</v>
      </c>
      <c r="R1137" s="208">
        <v>-471576.77</v>
      </c>
      <c r="S1137" s="208">
        <v>-444680.47</v>
      </c>
      <c r="T1137" s="208">
        <v>-412980.66</v>
      </c>
      <c r="U1137" s="208">
        <v>-364643.06</v>
      </c>
      <c r="V1137" s="208">
        <v>-345770.61</v>
      </c>
      <c r="W1137" s="208">
        <v>-371392.44</v>
      </c>
      <c r="X1137" s="208">
        <v>-342029.03</v>
      </c>
      <c r="Y1137" s="208">
        <v>-523271.48</v>
      </c>
      <c r="Z1137" s="208">
        <v>-468730.17</v>
      </c>
      <c r="AA1137" s="178">
        <f t="shared" si="34"/>
        <v>-468730.17</v>
      </c>
    </row>
    <row r="1138" spans="1:27" ht="15.75" thickBot="1" x14ac:dyDescent="0.3">
      <c r="A1138" s="228" t="str">
        <f t="shared" si="35"/>
        <v>242011</v>
      </c>
      <c r="B1138" s="189" t="s">
        <v>2850</v>
      </c>
      <c r="C1138" s="188" t="s">
        <v>2851</v>
      </c>
      <c r="D1138" s="210" t="s">
        <v>5</v>
      </c>
      <c r="E1138" s="209">
        <v>-187346.36</v>
      </c>
      <c r="F1138" s="209">
        <v>-184613.03</v>
      </c>
      <c r="G1138" s="209">
        <v>-181879.7</v>
      </c>
      <c r="H1138" s="209">
        <v>-179101.37</v>
      </c>
      <c r="I1138" s="209">
        <v>-176368.04</v>
      </c>
      <c r="J1138" s="209">
        <v>-173634.71</v>
      </c>
      <c r="K1138" s="209">
        <v>-170791.84</v>
      </c>
      <c r="L1138" s="209">
        <v>-167998.97</v>
      </c>
      <c r="M1138" s="209">
        <v>-165206.1</v>
      </c>
      <c r="N1138" s="209">
        <v>-165206.1</v>
      </c>
      <c r="O1138" s="209">
        <v>-162363.23000000001</v>
      </c>
      <c r="P1138" s="209">
        <v>-156570.35999999999</v>
      </c>
      <c r="Q1138" s="209">
        <v>-156777.49</v>
      </c>
      <c r="R1138" s="209">
        <v>-153934.62</v>
      </c>
      <c r="S1138" s="209">
        <v>-151141.75</v>
      </c>
      <c r="T1138" s="209">
        <v>-147973.88</v>
      </c>
      <c r="U1138" s="209">
        <v>-145131.01</v>
      </c>
      <c r="V1138" s="209">
        <v>-142338.14000000001</v>
      </c>
      <c r="W1138" s="209">
        <v>-139545.26999999999</v>
      </c>
      <c r="X1138" s="209">
        <v>-136677.4</v>
      </c>
      <c r="Y1138" s="209">
        <v>-133629.09</v>
      </c>
      <c r="Z1138" s="209">
        <v>-130708.8</v>
      </c>
      <c r="AA1138" s="178">
        <f t="shared" si="34"/>
        <v>-130708.8</v>
      </c>
    </row>
    <row r="1139" spans="1:27" ht="15.75" thickBot="1" x14ac:dyDescent="0.3">
      <c r="A1139" s="228" t="str">
        <f t="shared" si="35"/>
        <v>242016</v>
      </c>
      <c r="B1139" s="189" t="s">
        <v>2852</v>
      </c>
      <c r="C1139" s="188" t="s">
        <v>2853</v>
      </c>
      <c r="D1139" s="210" t="s">
        <v>5</v>
      </c>
      <c r="E1139" s="208">
        <v>-41321.480000000003</v>
      </c>
      <c r="F1139" s="208">
        <v>-36996.61</v>
      </c>
      <c r="G1139" s="208">
        <v>-248663.52</v>
      </c>
      <c r="H1139" s="208">
        <v>-242630.7</v>
      </c>
      <c r="I1139" s="208">
        <v>-234928.36</v>
      </c>
      <c r="J1139" s="208">
        <v>-231026.8</v>
      </c>
      <c r="K1139" s="208">
        <v>-227125.24</v>
      </c>
      <c r="L1139" s="208">
        <v>-223223.67999999999</v>
      </c>
      <c r="M1139" s="208">
        <v>-219146.81</v>
      </c>
      <c r="N1139" s="208">
        <v>-219146.81</v>
      </c>
      <c r="O1139" s="208">
        <v>-210589.89</v>
      </c>
      <c r="P1139" s="208">
        <v>-206688.33</v>
      </c>
      <c r="Q1139" s="208">
        <v>-202636.77</v>
      </c>
      <c r="R1139" s="208">
        <v>-194663.96</v>
      </c>
      <c r="S1139" s="208">
        <v>-190762.4</v>
      </c>
      <c r="T1139" s="208">
        <v>-186748.34</v>
      </c>
      <c r="U1139" s="208">
        <v>-181854.57</v>
      </c>
      <c r="V1139" s="208">
        <v>-175365.29</v>
      </c>
      <c r="W1139" s="208">
        <v>-170508.96</v>
      </c>
      <c r="X1139" s="208">
        <v>-162885.18</v>
      </c>
      <c r="Y1139" s="208">
        <v>-147048.15</v>
      </c>
      <c r="Z1139" s="208">
        <v>-139603.51</v>
      </c>
      <c r="AA1139" s="178">
        <f t="shared" si="34"/>
        <v>-139603.51</v>
      </c>
    </row>
    <row r="1140" spans="1:27" ht="15.75" thickBot="1" x14ac:dyDescent="0.3">
      <c r="A1140" s="228" t="str">
        <f t="shared" si="35"/>
        <v>242017</v>
      </c>
      <c r="B1140" s="189" t="s">
        <v>2854</v>
      </c>
      <c r="C1140" s="188" t="s">
        <v>2855</v>
      </c>
      <c r="D1140" s="210" t="s">
        <v>5</v>
      </c>
      <c r="E1140" s="209">
        <v>0</v>
      </c>
      <c r="F1140" s="209">
        <v>0</v>
      </c>
      <c r="G1140" s="209">
        <v>0</v>
      </c>
      <c r="H1140" s="209">
        <v>0</v>
      </c>
      <c r="I1140" s="209">
        <v>0</v>
      </c>
      <c r="J1140" s="209">
        <v>-2746.02</v>
      </c>
      <c r="K1140" s="209">
        <v>0</v>
      </c>
      <c r="L1140" s="209">
        <v>0</v>
      </c>
      <c r="M1140" s="209">
        <v>0</v>
      </c>
      <c r="N1140" s="209">
        <v>0</v>
      </c>
      <c r="O1140" s="209">
        <v>0</v>
      </c>
      <c r="P1140" s="209">
        <v>0</v>
      </c>
      <c r="Q1140" s="209">
        <v>0</v>
      </c>
      <c r="R1140" s="209">
        <v>0</v>
      </c>
      <c r="S1140" s="209">
        <v>0</v>
      </c>
      <c r="T1140" s="209">
        <v>0</v>
      </c>
      <c r="U1140" s="209">
        <v>0</v>
      </c>
      <c r="V1140" s="209">
        <v>0</v>
      </c>
      <c r="W1140" s="209">
        <v>-2233.77</v>
      </c>
      <c r="X1140" s="209">
        <v>0</v>
      </c>
      <c r="Y1140" s="209">
        <v>0</v>
      </c>
      <c r="Z1140" s="209">
        <v>0</v>
      </c>
      <c r="AA1140" s="178">
        <f t="shared" si="34"/>
        <v>0</v>
      </c>
    </row>
    <row r="1141" spans="1:27" ht="15.75" thickBot="1" x14ac:dyDescent="0.3">
      <c r="A1141" s="228" t="str">
        <f t="shared" si="35"/>
        <v>242018</v>
      </c>
      <c r="B1141" s="189" t="s">
        <v>2856</v>
      </c>
      <c r="C1141" s="188" t="s">
        <v>2857</v>
      </c>
      <c r="D1141" s="210" t="s">
        <v>5</v>
      </c>
      <c r="E1141" s="208">
        <v>-1139536.42</v>
      </c>
      <c r="F1141" s="208">
        <v>-1133257.98</v>
      </c>
      <c r="G1141" s="208">
        <v>-1122725.94</v>
      </c>
      <c r="H1141" s="208">
        <v>-1116520.29</v>
      </c>
      <c r="I1141" s="208">
        <v>-1111358.93</v>
      </c>
      <c r="J1141" s="208">
        <v>-1101785.01</v>
      </c>
      <c r="K1141" s="208">
        <v>-1095398.9099999999</v>
      </c>
      <c r="L1141" s="208">
        <v>-1091692.32</v>
      </c>
      <c r="M1141" s="208">
        <v>-1089053.3700000001</v>
      </c>
      <c r="N1141" s="208">
        <v>-1089053.3700000001</v>
      </c>
      <c r="O1141" s="208">
        <v>-1088158.9099999999</v>
      </c>
      <c r="P1141" s="208">
        <v>-1085144.1599999999</v>
      </c>
      <c r="Q1141" s="208">
        <v>-1074955.58</v>
      </c>
      <c r="R1141" s="208">
        <v>-1074762.58</v>
      </c>
      <c r="S1141" s="208">
        <v>-1073262.1000000001</v>
      </c>
      <c r="T1141" s="208">
        <v>-1064303.29</v>
      </c>
      <c r="U1141" s="208">
        <v>-1046304.98</v>
      </c>
      <c r="V1141" s="208">
        <v>-1030436.91</v>
      </c>
      <c r="W1141" s="208">
        <v>-1015177.38</v>
      </c>
      <c r="X1141" s="208">
        <v>-1007741.23</v>
      </c>
      <c r="Y1141" s="208">
        <v>-990458.81</v>
      </c>
      <c r="Z1141" s="208">
        <v>-978853.57</v>
      </c>
      <c r="AA1141" s="178">
        <f t="shared" si="34"/>
        <v>-978853.57</v>
      </c>
    </row>
    <row r="1142" spans="1:27" ht="15.75" thickBot="1" x14ac:dyDescent="0.3">
      <c r="A1142" s="228" t="str">
        <f t="shared" si="35"/>
        <v>242019</v>
      </c>
      <c r="B1142" s="189" t="s">
        <v>1656</v>
      </c>
      <c r="C1142" s="188" t="s">
        <v>1657</v>
      </c>
      <c r="D1142" s="210" t="s">
        <v>5</v>
      </c>
      <c r="E1142" s="209">
        <v>0</v>
      </c>
      <c r="F1142" s="209">
        <v>0</v>
      </c>
      <c r="G1142" s="209">
        <v>2130917</v>
      </c>
      <c r="H1142" s="209">
        <v>0</v>
      </c>
      <c r="I1142" s="209">
        <v>0</v>
      </c>
      <c r="J1142" s="209">
        <v>2074661</v>
      </c>
      <c r="K1142" s="209">
        <v>0</v>
      </c>
      <c r="L1142" s="209">
        <v>0</v>
      </c>
      <c r="M1142" s="209">
        <v>2054482</v>
      </c>
      <c r="N1142" s="209">
        <v>2054482</v>
      </c>
      <c r="O1142" s="209">
        <v>0</v>
      </c>
      <c r="P1142" s="209">
        <v>0</v>
      </c>
      <c r="Q1142" s="209">
        <v>2028755</v>
      </c>
      <c r="R1142" s="209">
        <v>0</v>
      </c>
      <c r="S1142" s="209">
        <v>0</v>
      </c>
      <c r="T1142" s="209">
        <v>1989248</v>
      </c>
      <c r="U1142" s="209">
        <v>0</v>
      </c>
      <c r="V1142" s="209">
        <v>0</v>
      </c>
      <c r="W1142" s="209">
        <v>1882618</v>
      </c>
      <c r="X1142" s="209">
        <v>1882618</v>
      </c>
      <c r="Y1142" s="209">
        <v>1882618</v>
      </c>
      <c r="Z1142" s="209">
        <v>1785442</v>
      </c>
      <c r="AA1142" s="178">
        <f t="shared" si="34"/>
        <v>1785442</v>
      </c>
    </row>
    <row r="1143" spans="1:27" ht="15.75" thickBot="1" x14ac:dyDescent="0.3">
      <c r="A1143" s="228" t="str">
        <f t="shared" si="35"/>
        <v>242021</v>
      </c>
      <c r="B1143" s="189" t="s">
        <v>3816</v>
      </c>
      <c r="C1143" s="188" t="s">
        <v>3817</v>
      </c>
      <c r="D1143" s="192" t="s">
        <v>5</v>
      </c>
      <c r="E1143" s="208"/>
      <c r="F1143" s="208"/>
      <c r="G1143" s="208"/>
      <c r="H1143" s="208"/>
      <c r="I1143" s="208"/>
      <c r="J1143" s="208"/>
      <c r="K1143" s="208"/>
      <c r="L1143" s="208"/>
      <c r="M1143" s="208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>
        <v>-1601.34</v>
      </c>
      <c r="Y1143" s="208">
        <v>-1601.34</v>
      </c>
      <c r="Z1143" s="208">
        <v>-1601.34</v>
      </c>
      <c r="AA1143" s="178">
        <f t="shared" si="34"/>
        <v>-1601.34</v>
      </c>
    </row>
    <row r="1144" spans="1:27" ht="15.75" thickBot="1" x14ac:dyDescent="0.3">
      <c r="A1144" s="228" t="str">
        <f t="shared" si="35"/>
        <v>242057</v>
      </c>
      <c r="B1144" s="189" t="s">
        <v>2858</v>
      </c>
      <c r="C1144" s="188" t="s">
        <v>2859</v>
      </c>
      <c r="D1144" s="210" t="s">
        <v>5</v>
      </c>
      <c r="E1144" s="209">
        <v>-10666.66</v>
      </c>
      <c r="F1144" s="209">
        <v>-21333.33</v>
      </c>
      <c r="G1144" s="209">
        <v>-32000</v>
      </c>
      <c r="H1144" s="209">
        <v>-10666.67</v>
      </c>
      <c r="I1144" s="209">
        <v>-21333.34</v>
      </c>
      <c r="J1144" s="209">
        <v>-32000.01</v>
      </c>
      <c r="K1144" s="209">
        <v>-10666.67</v>
      </c>
      <c r="L1144" s="209">
        <v>-21333.34</v>
      </c>
      <c r="M1144" s="209">
        <v>-32000</v>
      </c>
      <c r="N1144" s="209">
        <v>-32000</v>
      </c>
      <c r="O1144" s="209">
        <v>-13000</v>
      </c>
      <c r="P1144" s="209">
        <v>-26000</v>
      </c>
      <c r="Q1144" s="209">
        <v>-39000</v>
      </c>
      <c r="R1144" s="209">
        <v>-13000</v>
      </c>
      <c r="S1144" s="209">
        <v>-26000</v>
      </c>
      <c r="T1144" s="209">
        <v>-39000</v>
      </c>
      <c r="U1144" s="209">
        <v>-13000</v>
      </c>
      <c r="V1144" s="209">
        <v>-26000</v>
      </c>
      <c r="W1144" s="209">
        <v>-39000</v>
      </c>
      <c r="X1144" s="209">
        <v>-13000</v>
      </c>
      <c r="Y1144" s="209">
        <v>-26000</v>
      </c>
      <c r="Z1144" s="209">
        <v>-39000</v>
      </c>
      <c r="AA1144" s="178">
        <f t="shared" si="34"/>
        <v>-39000</v>
      </c>
    </row>
    <row r="1145" spans="1:27" ht="15.75" thickBot="1" x14ac:dyDescent="0.3">
      <c r="A1145" s="228" t="str">
        <f t="shared" si="35"/>
        <v>242059</v>
      </c>
      <c r="B1145" s="189" t="s">
        <v>2860</v>
      </c>
      <c r="C1145" s="188" t="s">
        <v>2861</v>
      </c>
      <c r="D1145" s="210" t="s">
        <v>5</v>
      </c>
      <c r="E1145" s="208">
        <v>-301500</v>
      </c>
      <c r="F1145" s="208">
        <v>-362412.08</v>
      </c>
      <c r="G1145" s="208">
        <v>0</v>
      </c>
      <c r="H1145" s="208">
        <v>0</v>
      </c>
      <c r="I1145" s="208">
        <v>0</v>
      </c>
      <c r="J1145" s="208">
        <v>0</v>
      </c>
      <c r="K1145" s="208">
        <v>0</v>
      </c>
      <c r="L1145" s="208">
        <v>0</v>
      </c>
      <c r="M1145" s="208">
        <v>0</v>
      </c>
      <c r="N1145" s="208">
        <v>0</v>
      </c>
      <c r="O1145" s="208">
        <v>-75375</v>
      </c>
      <c r="P1145" s="208">
        <v>-150750</v>
      </c>
      <c r="Q1145" s="208">
        <v>-226125</v>
      </c>
      <c r="R1145" s="208">
        <v>-301500</v>
      </c>
      <c r="S1145" s="208">
        <v>-376875</v>
      </c>
      <c r="T1145" s="208">
        <v>-452250</v>
      </c>
      <c r="U1145" s="208">
        <v>-527625</v>
      </c>
      <c r="V1145" s="208">
        <v>-479239.33</v>
      </c>
      <c r="W1145" s="208">
        <v>0</v>
      </c>
      <c r="X1145" s="208">
        <v>0</v>
      </c>
      <c r="Y1145" s="208">
        <v>0</v>
      </c>
      <c r="Z1145" s="208">
        <v>0</v>
      </c>
      <c r="AA1145" s="178">
        <f t="shared" si="34"/>
        <v>0</v>
      </c>
    </row>
    <row r="1146" spans="1:27" ht="15.75" thickBot="1" x14ac:dyDescent="0.3">
      <c r="A1146" s="228" t="str">
        <f t="shared" si="35"/>
        <v>242063</v>
      </c>
      <c r="B1146" s="189" t="s">
        <v>2862</v>
      </c>
      <c r="C1146" s="188" t="s">
        <v>2863</v>
      </c>
      <c r="D1146" s="210" t="s">
        <v>5</v>
      </c>
      <c r="E1146" s="209">
        <v>-332761</v>
      </c>
      <c r="F1146" s="209">
        <v>-332761</v>
      </c>
      <c r="G1146" s="209">
        <v>-335756</v>
      </c>
      <c r="H1146" s="209">
        <v>-335756</v>
      </c>
      <c r="I1146" s="209">
        <v>-335756</v>
      </c>
      <c r="J1146" s="209">
        <v>-338778</v>
      </c>
      <c r="K1146" s="209">
        <v>-338778</v>
      </c>
      <c r="L1146" s="209">
        <v>-338778</v>
      </c>
      <c r="M1146" s="209">
        <v>-341827</v>
      </c>
      <c r="N1146" s="209">
        <v>-341827</v>
      </c>
      <c r="O1146" s="209">
        <v>-341827</v>
      </c>
      <c r="P1146" s="209">
        <v>-341827</v>
      </c>
      <c r="Q1146" s="209">
        <v>-344903</v>
      </c>
      <c r="R1146" s="209">
        <v>-344903</v>
      </c>
      <c r="S1146" s="209">
        <v>-344903</v>
      </c>
      <c r="T1146" s="209">
        <v>-348007</v>
      </c>
      <c r="U1146" s="209">
        <v>-348007</v>
      </c>
      <c r="V1146" s="209">
        <v>-348007</v>
      </c>
      <c r="W1146" s="209">
        <v>-351139</v>
      </c>
      <c r="X1146" s="209">
        <v>-351139</v>
      </c>
      <c r="Y1146" s="209">
        <v>-351139</v>
      </c>
      <c r="Z1146" s="209">
        <v>-354299</v>
      </c>
      <c r="AA1146" s="178">
        <f t="shared" si="34"/>
        <v>-354299</v>
      </c>
    </row>
    <row r="1147" spans="1:27" ht="15.75" thickBot="1" x14ac:dyDescent="0.3">
      <c r="A1147" s="228" t="str">
        <f t="shared" si="35"/>
        <v>242064</v>
      </c>
      <c r="B1147" s="189" t="s">
        <v>2864</v>
      </c>
      <c r="C1147" s="188" t="s">
        <v>2865</v>
      </c>
      <c r="D1147" s="210" t="s">
        <v>5</v>
      </c>
      <c r="E1147" s="208">
        <v>0</v>
      </c>
      <c r="F1147" s="208">
        <v>0</v>
      </c>
      <c r="G1147" s="208">
        <v>0</v>
      </c>
      <c r="H1147" s="208">
        <v>0</v>
      </c>
      <c r="I1147" s="208">
        <v>0</v>
      </c>
      <c r="J1147" s="208">
        <v>0</v>
      </c>
      <c r="K1147" s="208">
        <v>0</v>
      </c>
      <c r="L1147" s="208">
        <v>0</v>
      </c>
      <c r="M1147" s="208">
        <v>0</v>
      </c>
      <c r="N1147" s="208">
        <v>0</v>
      </c>
      <c r="O1147" s="208">
        <v>0</v>
      </c>
      <c r="P1147" s="208">
        <v>0</v>
      </c>
      <c r="Q1147" s="208">
        <v>0</v>
      </c>
      <c r="R1147" s="208">
        <v>0</v>
      </c>
      <c r="S1147" s="208">
        <v>0</v>
      </c>
      <c r="T1147" s="208">
        <v>0</v>
      </c>
      <c r="U1147" s="208">
        <v>0</v>
      </c>
      <c r="V1147" s="208">
        <v>0</v>
      </c>
      <c r="W1147" s="208">
        <v>0</v>
      </c>
      <c r="X1147" s="208">
        <v>0</v>
      </c>
      <c r="Y1147" s="208">
        <v>0</v>
      </c>
      <c r="Z1147" s="208">
        <v>0</v>
      </c>
      <c r="AA1147" s="178">
        <f t="shared" si="34"/>
        <v>0</v>
      </c>
    </row>
    <row r="1148" spans="1:27" ht="15.75" thickBot="1" x14ac:dyDescent="0.3">
      <c r="A1148" s="228" t="str">
        <f t="shared" si="35"/>
        <v>242066</v>
      </c>
      <c r="B1148" s="189" t="s">
        <v>2866</v>
      </c>
      <c r="C1148" s="188" t="s">
        <v>2867</v>
      </c>
      <c r="D1148" s="210" t="s">
        <v>5</v>
      </c>
      <c r="E1148" s="209">
        <v>0</v>
      </c>
      <c r="F1148" s="209">
        <v>0</v>
      </c>
      <c r="G1148" s="209">
        <v>0</v>
      </c>
      <c r="H1148" s="209">
        <v>0</v>
      </c>
      <c r="I1148" s="209">
        <v>0</v>
      </c>
      <c r="J1148" s="209">
        <v>0</v>
      </c>
      <c r="K1148" s="209">
        <v>0</v>
      </c>
      <c r="L1148" s="209">
        <v>0</v>
      </c>
      <c r="M1148" s="209">
        <v>0</v>
      </c>
      <c r="N1148" s="209">
        <v>0</v>
      </c>
      <c r="O1148" s="209">
        <v>0</v>
      </c>
      <c r="P1148" s="209">
        <v>0</v>
      </c>
      <c r="Q1148" s="209">
        <v>0</v>
      </c>
      <c r="R1148" s="209">
        <v>0</v>
      </c>
      <c r="S1148" s="209">
        <v>0</v>
      </c>
      <c r="T1148" s="209">
        <v>0</v>
      </c>
      <c r="U1148" s="209">
        <v>0</v>
      </c>
      <c r="V1148" s="209">
        <v>0</v>
      </c>
      <c r="W1148" s="209">
        <v>0</v>
      </c>
      <c r="X1148" s="209">
        <v>0</v>
      </c>
      <c r="Y1148" s="209">
        <v>0</v>
      </c>
      <c r="Z1148" s="209">
        <v>0</v>
      </c>
      <c r="AA1148" s="178">
        <f t="shared" si="34"/>
        <v>0</v>
      </c>
    </row>
    <row r="1149" spans="1:27" ht="15.75" thickBot="1" x14ac:dyDescent="0.3">
      <c r="A1149" s="228" t="str">
        <f t="shared" si="35"/>
        <v>242072</v>
      </c>
      <c r="B1149" s="189" t="s">
        <v>2868</v>
      </c>
      <c r="C1149" s="188" t="s">
        <v>2869</v>
      </c>
      <c r="D1149" s="210" t="s">
        <v>5</v>
      </c>
      <c r="E1149" s="208">
        <v>0</v>
      </c>
      <c r="F1149" s="208">
        <v>0</v>
      </c>
      <c r="G1149" s="208">
        <v>0</v>
      </c>
      <c r="H1149" s="208">
        <v>0</v>
      </c>
      <c r="I1149" s="208">
        <v>0</v>
      </c>
      <c r="J1149" s="208">
        <v>0</v>
      </c>
      <c r="K1149" s="208">
        <v>0</v>
      </c>
      <c r="L1149" s="208">
        <v>800</v>
      </c>
      <c r="M1149" s="208">
        <v>1000</v>
      </c>
      <c r="N1149" s="208">
        <v>1000</v>
      </c>
      <c r="O1149" s="208">
        <v>1200</v>
      </c>
      <c r="P1149" s="208">
        <v>1800</v>
      </c>
      <c r="Q1149" s="208">
        <v>2600</v>
      </c>
      <c r="R1149" s="208">
        <v>600</v>
      </c>
      <c r="S1149" s="208">
        <v>800</v>
      </c>
      <c r="T1149" s="208">
        <v>900</v>
      </c>
      <c r="U1149" s="208">
        <v>1500</v>
      </c>
      <c r="V1149" s="208">
        <v>1500</v>
      </c>
      <c r="W1149" s="208">
        <v>1700</v>
      </c>
      <c r="X1149" s="208">
        <v>1900</v>
      </c>
      <c r="Y1149" s="208">
        <v>2200</v>
      </c>
      <c r="Z1149" s="208">
        <v>2700</v>
      </c>
      <c r="AA1149" s="178">
        <f t="shared" si="34"/>
        <v>2700</v>
      </c>
    </row>
    <row r="1150" spans="1:27" ht="15.75" thickBot="1" x14ac:dyDescent="0.3">
      <c r="A1150" s="228" t="str">
        <f t="shared" si="35"/>
        <v>242073</v>
      </c>
      <c r="B1150" s="189" t="s">
        <v>2870</v>
      </c>
      <c r="C1150" s="188" t="s">
        <v>2871</v>
      </c>
      <c r="D1150" s="210" t="s">
        <v>5</v>
      </c>
      <c r="E1150" s="209">
        <v>0</v>
      </c>
      <c r="F1150" s="209">
        <v>0</v>
      </c>
      <c r="G1150" s="209">
        <v>0</v>
      </c>
      <c r="H1150" s="209">
        <v>0</v>
      </c>
      <c r="I1150" s="209">
        <v>0</v>
      </c>
      <c r="J1150" s="209">
        <v>0</v>
      </c>
      <c r="K1150" s="209">
        <v>0</v>
      </c>
      <c r="L1150" s="209">
        <v>0</v>
      </c>
      <c r="M1150" s="209">
        <v>0</v>
      </c>
      <c r="N1150" s="209">
        <v>0</v>
      </c>
      <c r="O1150" s="209">
        <v>0</v>
      </c>
      <c r="P1150" s="209">
        <v>0</v>
      </c>
      <c r="Q1150" s="209">
        <v>0</v>
      </c>
      <c r="R1150" s="209">
        <v>0</v>
      </c>
      <c r="S1150" s="209">
        <v>0</v>
      </c>
      <c r="T1150" s="209">
        <v>0</v>
      </c>
      <c r="U1150" s="209">
        <v>0</v>
      </c>
      <c r="V1150" s="209">
        <v>0</v>
      </c>
      <c r="W1150" s="209">
        <v>0</v>
      </c>
      <c r="X1150" s="209">
        <v>0</v>
      </c>
      <c r="Y1150" s="209">
        <v>0</v>
      </c>
      <c r="Z1150" s="209">
        <v>0</v>
      </c>
      <c r="AA1150" s="178">
        <f t="shared" si="34"/>
        <v>0</v>
      </c>
    </row>
    <row r="1151" spans="1:27" ht="15.75" thickBot="1" x14ac:dyDescent="0.3">
      <c r="A1151" s="228" t="str">
        <f t="shared" si="35"/>
        <v>242074</v>
      </c>
      <c r="B1151" s="189" t="s">
        <v>2872</v>
      </c>
      <c r="C1151" s="188" t="s">
        <v>2873</v>
      </c>
      <c r="D1151" s="210" t="s">
        <v>5</v>
      </c>
      <c r="E1151" s="208">
        <v>0</v>
      </c>
      <c r="F1151" s="208">
        <v>0</v>
      </c>
      <c r="G1151" s="208">
        <v>0</v>
      </c>
      <c r="H1151" s="208">
        <v>0</v>
      </c>
      <c r="I1151" s="208">
        <v>0</v>
      </c>
      <c r="J1151" s="208">
        <v>0</v>
      </c>
      <c r="K1151" s="208">
        <v>0</v>
      </c>
      <c r="L1151" s="208">
        <v>0</v>
      </c>
      <c r="M1151" s="208">
        <v>0</v>
      </c>
      <c r="N1151" s="208">
        <v>0</v>
      </c>
      <c r="O1151" s="208">
        <v>0</v>
      </c>
      <c r="P1151" s="208">
        <v>0</v>
      </c>
      <c r="Q1151" s="208">
        <v>0</v>
      </c>
      <c r="R1151" s="208">
        <v>0</v>
      </c>
      <c r="S1151" s="208">
        <v>0</v>
      </c>
      <c r="T1151" s="208">
        <v>0</v>
      </c>
      <c r="U1151" s="208">
        <v>0</v>
      </c>
      <c r="V1151" s="208">
        <v>0</v>
      </c>
      <c r="W1151" s="208">
        <v>0</v>
      </c>
      <c r="X1151" s="208">
        <v>0</v>
      </c>
      <c r="Y1151" s="208">
        <v>0</v>
      </c>
      <c r="Z1151" s="208">
        <v>0</v>
      </c>
      <c r="AA1151" s="178">
        <f t="shared" si="34"/>
        <v>0</v>
      </c>
    </row>
    <row r="1152" spans="1:27" ht="15.75" thickBot="1" x14ac:dyDescent="0.3">
      <c r="A1152" s="228" t="str">
        <f t="shared" si="35"/>
        <v>242075</v>
      </c>
      <c r="B1152" s="189" t="s">
        <v>2874</v>
      </c>
      <c r="C1152" s="188" t="s">
        <v>2875</v>
      </c>
      <c r="D1152" s="210" t="s">
        <v>5</v>
      </c>
      <c r="E1152" s="208">
        <v>0</v>
      </c>
      <c r="F1152" s="208">
        <v>0</v>
      </c>
      <c r="G1152" s="208">
        <v>0</v>
      </c>
      <c r="H1152" s="208">
        <v>0</v>
      </c>
      <c r="I1152" s="208">
        <v>0</v>
      </c>
      <c r="J1152" s="208">
        <v>0</v>
      </c>
      <c r="K1152" s="208">
        <v>0</v>
      </c>
      <c r="L1152" s="208">
        <v>0</v>
      </c>
      <c r="M1152" s="208">
        <v>0</v>
      </c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178">
        <f t="shared" si="34"/>
        <v>0</v>
      </c>
    </row>
    <row r="1153" spans="1:27" ht="15.75" thickBot="1" x14ac:dyDescent="0.3">
      <c r="A1153" s="228" t="str">
        <f t="shared" si="35"/>
        <v>242100</v>
      </c>
      <c r="B1153" s="189" t="s">
        <v>2876</v>
      </c>
      <c r="C1153" s="188" t="s">
        <v>2877</v>
      </c>
      <c r="D1153" s="210" t="s">
        <v>5</v>
      </c>
      <c r="E1153" s="209">
        <v>-1552747.85</v>
      </c>
      <c r="F1153" s="209">
        <v>-1504620.17</v>
      </c>
      <c r="G1153" s="209">
        <v>-1361868.01</v>
      </c>
      <c r="H1153" s="209">
        <v>-1327078.9099999999</v>
      </c>
      <c r="I1153" s="209">
        <v>-1268513.53</v>
      </c>
      <c r="J1153" s="209">
        <v>-1220559.3799999999</v>
      </c>
      <c r="K1153" s="209">
        <v>-1321465.94</v>
      </c>
      <c r="L1153" s="209">
        <v>-1163561.07</v>
      </c>
      <c r="M1153" s="209">
        <v>-1318826.05</v>
      </c>
      <c r="N1153" s="209">
        <v>-1318826.05</v>
      </c>
      <c r="O1153" s="209">
        <v>-1394694.2</v>
      </c>
      <c r="P1153" s="209">
        <v>-1465141.28</v>
      </c>
      <c r="Q1153" s="209">
        <v>-1552954.23</v>
      </c>
      <c r="R1153" s="209">
        <v>-1543113.75</v>
      </c>
      <c r="S1153" s="209">
        <v>-1452228.72</v>
      </c>
      <c r="T1153" s="209">
        <v>-1344684.84</v>
      </c>
      <c r="U1153" s="209">
        <v>-1269106.18</v>
      </c>
      <c r="V1153" s="209">
        <v>-1277793.93</v>
      </c>
      <c r="W1153" s="209">
        <v>-1259282.33</v>
      </c>
      <c r="X1153" s="209">
        <v>-1391308.9</v>
      </c>
      <c r="Y1153" s="209">
        <v>-1167449.69</v>
      </c>
      <c r="Z1153" s="209">
        <v>-1289146.79</v>
      </c>
      <c r="AA1153" s="178">
        <f t="shared" si="34"/>
        <v>-1289146.79</v>
      </c>
    </row>
    <row r="1154" spans="1:27" ht="15.75" thickBot="1" x14ac:dyDescent="0.3">
      <c r="A1154" s="228" t="str">
        <f t="shared" si="35"/>
        <v>242101</v>
      </c>
      <c r="B1154" s="189" t="s">
        <v>2878</v>
      </c>
      <c r="C1154" s="188" t="s">
        <v>2879</v>
      </c>
      <c r="D1154" s="210" t="s">
        <v>5</v>
      </c>
      <c r="E1154" s="208">
        <v>0</v>
      </c>
      <c r="F1154" s="208">
        <v>0</v>
      </c>
      <c r="G1154" s="208">
        <v>0</v>
      </c>
      <c r="H1154" s="208">
        <v>0</v>
      </c>
      <c r="I1154" s="208">
        <v>0</v>
      </c>
      <c r="J1154" s="208">
        <v>0</v>
      </c>
      <c r="K1154" s="208">
        <v>0</v>
      </c>
      <c r="L1154" s="208">
        <v>0</v>
      </c>
      <c r="M1154" s="208">
        <v>0</v>
      </c>
      <c r="N1154" s="208">
        <v>0</v>
      </c>
      <c r="O1154" s="208">
        <v>0</v>
      </c>
      <c r="P1154" s="208">
        <v>0</v>
      </c>
      <c r="Q1154" s="208">
        <v>0</v>
      </c>
      <c r="R1154" s="208">
        <v>0</v>
      </c>
      <c r="S1154" s="208">
        <v>0</v>
      </c>
      <c r="T1154" s="208">
        <v>0</v>
      </c>
      <c r="U1154" s="208">
        <v>0</v>
      </c>
      <c r="V1154" s="208">
        <v>0</v>
      </c>
      <c r="W1154" s="208">
        <v>0</v>
      </c>
      <c r="X1154" s="208">
        <v>0</v>
      </c>
      <c r="Y1154" s="208">
        <v>0</v>
      </c>
      <c r="Z1154" s="208">
        <v>0</v>
      </c>
      <c r="AA1154" s="178">
        <f t="shared" si="34"/>
        <v>0</v>
      </c>
    </row>
    <row r="1155" spans="1:27" ht="15.75" thickBot="1" x14ac:dyDescent="0.3">
      <c r="A1155" s="228" t="str">
        <f t="shared" si="35"/>
        <v>242102</v>
      </c>
      <c r="B1155" s="189" t="s">
        <v>2880</v>
      </c>
      <c r="C1155" s="188" t="s">
        <v>2881</v>
      </c>
      <c r="D1155" s="210" t="s">
        <v>5</v>
      </c>
      <c r="E1155" s="209">
        <v>-1927212.34</v>
      </c>
      <c r="F1155" s="209">
        <v>-1202314.3500000001</v>
      </c>
      <c r="G1155" s="209">
        <v>-492823.84</v>
      </c>
      <c r="H1155" s="209">
        <v>-632199.75</v>
      </c>
      <c r="I1155" s="209">
        <v>-595780.77</v>
      </c>
      <c r="J1155" s="209">
        <v>-655728.01</v>
      </c>
      <c r="K1155" s="209">
        <v>-865706.58</v>
      </c>
      <c r="L1155" s="209">
        <v>-1429190.34</v>
      </c>
      <c r="M1155" s="209">
        <v>-2609323.4700000002</v>
      </c>
      <c r="N1155" s="209">
        <v>-2609323.4700000002</v>
      </c>
      <c r="O1155" s="209">
        <v>-3356709.01</v>
      </c>
      <c r="P1155" s="209">
        <v>-3039095.88</v>
      </c>
      <c r="Q1155" s="209">
        <v>-2985274.16</v>
      </c>
      <c r="R1155" s="209">
        <v>-1953123.09</v>
      </c>
      <c r="S1155" s="209">
        <v>-1284358.97</v>
      </c>
      <c r="T1155" s="209">
        <v>-424526.8</v>
      </c>
      <c r="U1155" s="209">
        <v>-675949.86</v>
      </c>
      <c r="V1155" s="209">
        <v>-661785.29</v>
      </c>
      <c r="W1155" s="209">
        <v>-688721.85</v>
      </c>
      <c r="X1155" s="209">
        <v>-1196876.6499999999</v>
      </c>
      <c r="Y1155" s="209">
        <v>-1989249.8</v>
      </c>
      <c r="Z1155" s="209">
        <v>-3043023.84</v>
      </c>
      <c r="AA1155" s="178">
        <f t="shared" si="34"/>
        <v>-3043023.84</v>
      </c>
    </row>
    <row r="1156" spans="1:27" ht="15.75" thickBot="1" x14ac:dyDescent="0.3">
      <c r="A1156" s="228" t="str">
        <f t="shared" si="35"/>
        <v>242104</v>
      </c>
      <c r="B1156" s="189" t="s">
        <v>2882</v>
      </c>
      <c r="C1156" s="188" t="s">
        <v>2883</v>
      </c>
      <c r="D1156" s="210" t="s">
        <v>5</v>
      </c>
      <c r="E1156" s="208">
        <v>-2028861.72</v>
      </c>
      <c r="F1156" s="208">
        <v>-1753125.27</v>
      </c>
      <c r="G1156" s="208">
        <v>-1821271.07</v>
      </c>
      <c r="H1156" s="208">
        <v>-1345063.79</v>
      </c>
      <c r="I1156" s="208">
        <v>-1332638.8899999999</v>
      </c>
      <c r="J1156" s="208">
        <v>-1198283.7</v>
      </c>
      <c r="K1156" s="208">
        <v>-1054044.52</v>
      </c>
      <c r="L1156" s="208">
        <v>-1117163.8899999999</v>
      </c>
      <c r="M1156" s="208">
        <v>-1314488.33</v>
      </c>
      <c r="N1156" s="208">
        <v>-1314488.33</v>
      </c>
      <c r="O1156" s="208">
        <v>-1702540.55</v>
      </c>
      <c r="P1156" s="208">
        <v>-1972433.9</v>
      </c>
      <c r="Q1156" s="208">
        <v>-2224206.1</v>
      </c>
      <c r="R1156" s="208">
        <v>-2401382.5099999998</v>
      </c>
      <c r="S1156" s="208">
        <v>-2210286.4500000002</v>
      </c>
      <c r="T1156" s="208">
        <v>-2051031.85</v>
      </c>
      <c r="U1156" s="208">
        <v>-2003281.49</v>
      </c>
      <c r="V1156" s="208">
        <v>-1831455.28</v>
      </c>
      <c r="W1156" s="208">
        <v>-1668015.42</v>
      </c>
      <c r="X1156" s="208">
        <v>-1633710.3</v>
      </c>
      <c r="Y1156" s="208">
        <v>-1688212.77</v>
      </c>
      <c r="Z1156" s="208">
        <v>-1997832.96</v>
      </c>
      <c r="AA1156" s="178">
        <f t="shared" si="34"/>
        <v>-1997832.96</v>
      </c>
    </row>
    <row r="1157" spans="1:27" ht="15.75" thickBot="1" x14ac:dyDescent="0.3">
      <c r="A1157" s="228" t="str">
        <f t="shared" si="35"/>
        <v>242105</v>
      </c>
      <c r="B1157" s="189" t="s">
        <v>2884</v>
      </c>
      <c r="C1157" s="188" t="s">
        <v>2885</v>
      </c>
      <c r="D1157" s="210" t="s">
        <v>5</v>
      </c>
      <c r="E1157" s="209">
        <v>-673892.74</v>
      </c>
      <c r="F1157" s="209">
        <v>-521758.9</v>
      </c>
      <c r="G1157" s="209">
        <v>-398423.23</v>
      </c>
      <c r="H1157" s="209">
        <v>-316272.02</v>
      </c>
      <c r="I1157" s="209">
        <v>-38885.35</v>
      </c>
      <c r="J1157" s="209">
        <v>17088.3</v>
      </c>
      <c r="K1157" s="209">
        <v>37251.599999999999</v>
      </c>
      <c r="L1157" s="209">
        <v>-24465.94</v>
      </c>
      <c r="M1157" s="209">
        <v>-156612.19</v>
      </c>
      <c r="N1157" s="209">
        <v>-156612.19</v>
      </c>
      <c r="O1157" s="209">
        <v>-563638.18999999994</v>
      </c>
      <c r="P1157" s="209">
        <v>-631948.18999999994</v>
      </c>
      <c r="Q1157" s="209">
        <v>-672359.33</v>
      </c>
      <c r="R1157" s="209">
        <v>-567461.05000000005</v>
      </c>
      <c r="S1157" s="209">
        <v>-353397.09</v>
      </c>
      <c r="T1157" s="209">
        <v>-238537.57</v>
      </c>
      <c r="U1157" s="209">
        <v>-158325.21</v>
      </c>
      <c r="V1157" s="209">
        <v>-17857.55</v>
      </c>
      <c r="W1157" s="209">
        <v>-38655.42</v>
      </c>
      <c r="X1157" s="209">
        <v>-47417.98</v>
      </c>
      <c r="Y1157" s="209">
        <v>-153783</v>
      </c>
      <c r="Z1157" s="209">
        <v>-563494.93000000005</v>
      </c>
      <c r="AA1157" s="178">
        <f t="shared" si="34"/>
        <v>-563494.93000000005</v>
      </c>
    </row>
    <row r="1158" spans="1:27" ht="15.75" thickBot="1" x14ac:dyDescent="0.3">
      <c r="A1158" s="228" t="str">
        <f t="shared" si="35"/>
        <v>242107</v>
      </c>
      <c r="B1158" s="189" t="s">
        <v>2886</v>
      </c>
      <c r="C1158" s="188" t="s">
        <v>2887</v>
      </c>
      <c r="D1158" s="210" t="s">
        <v>5</v>
      </c>
      <c r="E1158" s="208">
        <v>-4698</v>
      </c>
      <c r="F1158" s="208">
        <v>-5776</v>
      </c>
      <c r="G1158" s="208">
        <v>-210</v>
      </c>
      <c r="H1158" s="208">
        <v>1987.11</v>
      </c>
      <c r="I1158" s="208">
        <v>-5233</v>
      </c>
      <c r="J1158" s="208">
        <v>360</v>
      </c>
      <c r="K1158" s="208">
        <v>-1255</v>
      </c>
      <c r="L1158" s="208">
        <v>360</v>
      </c>
      <c r="M1158" s="208">
        <v>8850.7999999999993</v>
      </c>
      <c r="N1158" s="208">
        <v>8850.7999999999993</v>
      </c>
      <c r="O1158" s="208">
        <v>-16458</v>
      </c>
      <c r="P1158" s="208">
        <v>-2215</v>
      </c>
      <c r="Q1158" s="208">
        <v>6939</v>
      </c>
      <c r="R1158" s="208">
        <v>-200</v>
      </c>
      <c r="S1158" s="208">
        <v>-42</v>
      </c>
      <c r="T1158" s="208">
        <v>-42</v>
      </c>
      <c r="U1158" s="208">
        <v>-42</v>
      </c>
      <c r="V1158" s="208">
        <v>-867</v>
      </c>
      <c r="W1158" s="208">
        <v>-359</v>
      </c>
      <c r="X1158" s="208">
        <v>1170</v>
      </c>
      <c r="Y1158" s="208">
        <v>-1550</v>
      </c>
      <c r="Z1158" s="208">
        <v>-1724</v>
      </c>
      <c r="AA1158" s="178">
        <f t="shared" ref="AA1158:AA1221" si="36">Z1158</f>
        <v>-1724</v>
      </c>
    </row>
    <row r="1159" spans="1:27" ht="15.75" thickBot="1" x14ac:dyDescent="0.3">
      <c r="A1159" s="228" t="str">
        <f t="shared" ref="A1159:A1222" si="37">RIGHT(C1159,6)</f>
        <v>242108</v>
      </c>
      <c r="B1159" s="189" t="s">
        <v>2888</v>
      </c>
      <c r="C1159" s="188" t="s">
        <v>2889</v>
      </c>
      <c r="D1159" s="210" t="s">
        <v>5</v>
      </c>
      <c r="E1159" s="209">
        <v>480</v>
      </c>
      <c r="F1159" s="209">
        <v>480</v>
      </c>
      <c r="G1159" s="209">
        <v>480</v>
      </c>
      <c r="H1159" s="209">
        <v>480</v>
      </c>
      <c r="I1159" s="209">
        <v>480</v>
      </c>
      <c r="J1159" s="209">
        <v>480</v>
      </c>
      <c r="K1159" s="209">
        <v>480</v>
      </c>
      <c r="L1159" s="209">
        <v>480</v>
      </c>
      <c r="M1159" s="209">
        <v>480</v>
      </c>
      <c r="N1159" s="209">
        <v>480</v>
      </c>
      <c r="O1159" s="209">
        <v>480</v>
      </c>
      <c r="P1159" s="209">
        <v>480</v>
      </c>
      <c r="Q1159" s="209">
        <v>925</v>
      </c>
      <c r="R1159" s="209">
        <v>925</v>
      </c>
      <c r="S1159" s="209">
        <v>1212</v>
      </c>
      <c r="T1159" s="209">
        <v>1212</v>
      </c>
      <c r="U1159" s="209">
        <v>1212</v>
      </c>
      <c r="V1159" s="209">
        <v>1212</v>
      </c>
      <c r="W1159" s="209">
        <v>1212</v>
      </c>
      <c r="X1159" s="209">
        <v>0</v>
      </c>
      <c r="Y1159" s="209">
        <v>0</v>
      </c>
      <c r="Z1159" s="209">
        <v>0</v>
      </c>
      <c r="AA1159" s="178">
        <f t="shared" si="36"/>
        <v>0</v>
      </c>
    </row>
    <row r="1160" spans="1:27" ht="15.75" thickBot="1" x14ac:dyDescent="0.3">
      <c r="A1160" s="228" t="str">
        <f t="shared" si="37"/>
        <v>242140</v>
      </c>
      <c r="B1160" s="189" t="s">
        <v>2890</v>
      </c>
      <c r="C1160" s="188" t="s">
        <v>2891</v>
      </c>
      <c r="D1160" s="210" t="s">
        <v>5</v>
      </c>
      <c r="E1160" s="208">
        <v>-316387.06</v>
      </c>
      <c r="F1160" s="208">
        <v>-303576.77</v>
      </c>
      <c r="G1160" s="208">
        <v>-194394.4</v>
      </c>
      <c r="H1160" s="208">
        <v>-267555.37</v>
      </c>
      <c r="I1160" s="208">
        <v>-359063.47</v>
      </c>
      <c r="J1160" s="208">
        <v>-431079.58</v>
      </c>
      <c r="K1160" s="208">
        <v>-434069.15</v>
      </c>
      <c r="L1160" s="208">
        <v>-419753.2</v>
      </c>
      <c r="M1160" s="208">
        <v>-296737.57</v>
      </c>
      <c r="N1160" s="208">
        <v>-296737.57</v>
      </c>
      <c r="O1160" s="208">
        <v>-305042.69</v>
      </c>
      <c r="P1160" s="208">
        <v>-335582.32</v>
      </c>
      <c r="Q1160" s="208">
        <v>-266377.31</v>
      </c>
      <c r="R1160" s="208">
        <v>-230008.75</v>
      </c>
      <c r="S1160" s="208">
        <v>-243293.71</v>
      </c>
      <c r="T1160" s="208">
        <v>-190352.86</v>
      </c>
      <c r="U1160" s="208">
        <v>-169429.48</v>
      </c>
      <c r="V1160" s="208">
        <v>-219477.39</v>
      </c>
      <c r="W1160" s="208">
        <v>-344231.38</v>
      </c>
      <c r="X1160" s="208">
        <v>-381249</v>
      </c>
      <c r="Y1160" s="208">
        <v>-408269.48</v>
      </c>
      <c r="Z1160" s="208">
        <v>-452399.07</v>
      </c>
      <c r="AA1160" s="178">
        <f t="shared" si="36"/>
        <v>-452399.07</v>
      </c>
    </row>
    <row r="1161" spans="1:27" ht="15.75" thickBot="1" x14ac:dyDescent="0.3">
      <c r="A1161" s="228" t="str">
        <f t="shared" si="37"/>
        <v>242145</v>
      </c>
      <c r="B1161" s="189" t="s">
        <v>2892</v>
      </c>
      <c r="C1161" s="188" t="s">
        <v>2893</v>
      </c>
      <c r="D1161" s="210" t="s">
        <v>5</v>
      </c>
      <c r="E1161" s="209">
        <v>-0.1</v>
      </c>
      <c r="F1161" s="209">
        <v>0</v>
      </c>
      <c r="G1161" s="209">
        <v>0</v>
      </c>
      <c r="H1161" s="209">
        <v>0</v>
      </c>
      <c r="I1161" s="209">
        <v>0</v>
      </c>
      <c r="J1161" s="209">
        <v>0.01</v>
      </c>
      <c r="K1161" s="209">
        <v>0.02</v>
      </c>
      <c r="L1161" s="209">
        <v>-0.98</v>
      </c>
      <c r="M1161" s="209">
        <v>0</v>
      </c>
      <c r="N1161" s="209">
        <v>0</v>
      </c>
      <c r="O1161" s="209">
        <v>0</v>
      </c>
      <c r="P1161" s="209">
        <v>0</v>
      </c>
      <c r="Q1161" s="209">
        <v>0</v>
      </c>
      <c r="R1161" s="209">
        <v>0</v>
      </c>
      <c r="S1161" s="209">
        <v>0</v>
      </c>
      <c r="T1161" s="209">
        <v>0</v>
      </c>
      <c r="U1161" s="209">
        <v>0</v>
      </c>
      <c r="V1161" s="209">
        <v>0</v>
      </c>
      <c r="W1161" s="209">
        <v>0</v>
      </c>
      <c r="X1161" s="209">
        <v>0</v>
      </c>
      <c r="Y1161" s="209">
        <v>-5929.37</v>
      </c>
      <c r="Z1161" s="209">
        <v>0</v>
      </c>
      <c r="AA1161" s="178">
        <f t="shared" si="36"/>
        <v>0</v>
      </c>
    </row>
    <row r="1162" spans="1:27" ht="15.75" thickBot="1" x14ac:dyDescent="0.3">
      <c r="A1162" s="228" t="str">
        <f t="shared" si="37"/>
        <v>242910</v>
      </c>
      <c r="B1162" s="189" t="s">
        <v>2894</v>
      </c>
      <c r="C1162" s="188" t="s">
        <v>2895</v>
      </c>
      <c r="D1162" s="210" t="s">
        <v>5</v>
      </c>
      <c r="E1162" s="208">
        <v>0</v>
      </c>
      <c r="F1162" s="208">
        <v>0</v>
      </c>
      <c r="G1162" s="208">
        <v>0</v>
      </c>
      <c r="H1162" s="208">
        <v>0</v>
      </c>
      <c r="I1162" s="208">
        <v>0</v>
      </c>
      <c r="J1162" s="208">
        <v>0</v>
      </c>
      <c r="K1162" s="208">
        <v>0</v>
      </c>
      <c r="L1162" s="208">
        <v>0</v>
      </c>
      <c r="M1162" s="208">
        <v>0</v>
      </c>
      <c r="N1162" s="208">
        <v>0</v>
      </c>
      <c r="O1162" s="208">
        <v>0</v>
      </c>
      <c r="P1162" s="208">
        <v>0</v>
      </c>
      <c r="Q1162" s="208">
        <v>0</v>
      </c>
      <c r="R1162" s="208">
        <v>0</v>
      </c>
      <c r="S1162" s="208">
        <v>0</v>
      </c>
      <c r="T1162" s="208">
        <v>0</v>
      </c>
      <c r="U1162" s="208">
        <v>0</v>
      </c>
      <c r="V1162" s="208">
        <v>0</v>
      </c>
      <c r="W1162" s="208">
        <v>0</v>
      </c>
      <c r="X1162" s="208">
        <v>0</v>
      </c>
      <c r="Y1162" s="208">
        <v>0</v>
      </c>
      <c r="Z1162" s="208">
        <v>0</v>
      </c>
      <c r="AA1162" s="178">
        <f t="shared" si="36"/>
        <v>0</v>
      </c>
    </row>
    <row r="1163" spans="1:27" ht="15.75" thickBot="1" x14ac:dyDescent="0.3">
      <c r="A1163" s="228" t="str">
        <f t="shared" si="37"/>
        <v>242916</v>
      </c>
      <c r="B1163" s="189" t="s">
        <v>2896</v>
      </c>
      <c r="C1163" s="188" t="s">
        <v>2897</v>
      </c>
      <c r="D1163" s="210" t="s">
        <v>5</v>
      </c>
      <c r="E1163" s="209">
        <v>0</v>
      </c>
      <c r="F1163" s="209">
        <v>0</v>
      </c>
      <c r="G1163" s="209">
        <v>0</v>
      </c>
      <c r="H1163" s="209">
        <v>0</v>
      </c>
      <c r="I1163" s="209">
        <v>0</v>
      </c>
      <c r="J1163" s="209">
        <v>0</v>
      </c>
      <c r="K1163" s="209">
        <v>0</v>
      </c>
      <c r="L1163" s="209">
        <v>0</v>
      </c>
      <c r="M1163" s="209">
        <v>0</v>
      </c>
      <c r="N1163" s="209">
        <v>0</v>
      </c>
      <c r="O1163" s="209">
        <v>0</v>
      </c>
      <c r="P1163" s="209">
        <v>0</v>
      </c>
      <c r="Q1163" s="209">
        <v>0</v>
      </c>
      <c r="R1163" s="209">
        <v>0</v>
      </c>
      <c r="S1163" s="209">
        <v>0</v>
      </c>
      <c r="T1163" s="209">
        <v>0</v>
      </c>
      <c r="U1163" s="209">
        <v>0</v>
      </c>
      <c r="V1163" s="209">
        <v>0</v>
      </c>
      <c r="W1163" s="209">
        <v>0</v>
      </c>
      <c r="X1163" s="209">
        <v>0</v>
      </c>
      <c r="Y1163" s="209">
        <v>0</v>
      </c>
      <c r="Z1163" s="209">
        <v>0</v>
      </c>
      <c r="AA1163" s="178">
        <f t="shared" si="36"/>
        <v>0</v>
      </c>
    </row>
    <row r="1164" spans="1:27" ht="15.75" thickBot="1" x14ac:dyDescent="0.3">
      <c r="A1164" s="228" t="str">
        <f t="shared" si="37"/>
        <v>242920</v>
      </c>
      <c r="B1164" s="189" t="s">
        <v>2898</v>
      </c>
      <c r="C1164" s="188" t="s">
        <v>2899</v>
      </c>
      <c r="D1164" s="210" t="s">
        <v>5</v>
      </c>
      <c r="E1164" s="208">
        <v>0</v>
      </c>
      <c r="F1164" s="208">
        <v>0</v>
      </c>
      <c r="G1164" s="208">
        <v>0</v>
      </c>
      <c r="H1164" s="208">
        <v>0</v>
      </c>
      <c r="I1164" s="208">
        <v>0</v>
      </c>
      <c r="J1164" s="208">
        <v>0</v>
      </c>
      <c r="K1164" s="208">
        <v>0</v>
      </c>
      <c r="L1164" s="208">
        <v>0</v>
      </c>
      <c r="M1164" s="208">
        <v>0</v>
      </c>
      <c r="N1164" s="208">
        <v>0</v>
      </c>
      <c r="O1164" s="208">
        <v>0</v>
      </c>
      <c r="P1164" s="208">
        <v>0</v>
      </c>
      <c r="Q1164" s="208">
        <v>0</v>
      </c>
      <c r="R1164" s="208">
        <v>0</v>
      </c>
      <c r="S1164" s="208">
        <v>0</v>
      </c>
      <c r="T1164" s="208">
        <v>0</v>
      </c>
      <c r="U1164" s="208">
        <v>0</v>
      </c>
      <c r="V1164" s="208">
        <v>0</v>
      </c>
      <c r="W1164" s="208">
        <v>0</v>
      </c>
      <c r="X1164" s="208">
        <v>0</v>
      </c>
      <c r="Y1164" s="208">
        <v>0</v>
      </c>
      <c r="Z1164" s="208">
        <v>0</v>
      </c>
      <c r="AA1164" s="178">
        <f t="shared" si="36"/>
        <v>0</v>
      </c>
    </row>
    <row r="1165" spans="1:27" ht="15.75" thickBot="1" x14ac:dyDescent="0.3">
      <c r="A1165" s="228" t="str">
        <f t="shared" si="37"/>
        <v>242926</v>
      </c>
      <c r="B1165" s="189" t="s">
        <v>2900</v>
      </c>
      <c r="C1165" s="188" t="s">
        <v>2901</v>
      </c>
      <c r="D1165" s="210" t="s">
        <v>5</v>
      </c>
      <c r="E1165" s="209">
        <v>0</v>
      </c>
      <c r="F1165" s="209">
        <v>0</v>
      </c>
      <c r="G1165" s="209">
        <v>0</v>
      </c>
      <c r="H1165" s="209">
        <v>0</v>
      </c>
      <c r="I1165" s="209">
        <v>0</v>
      </c>
      <c r="J1165" s="209">
        <v>0</v>
      </c>
      <c r="K1165" s="209">
        <v>0</v>
      </c>
      <c r="L1165" s="209">
        <v>0</v>
      </c>
      <c r="M1165" s="209">
        <v>0</v>
      </c>
      <c r="N1165" s="209">
        <v>0</v>
      </c>
      <c r="O1165" s="209">
        <v>0</v>
      </c>
      <c r="P1165" s="209">
        <v>0</v>
      </c>
      <c r="Q1165" s="209">
        <v>0</v>
      </c>
      <c r="R1165" s="209">
        <v>0</v>
      </c>
      <c r="S1165" s="209">
        <v>0</v>
      </c>
      <c r="T1165" s="209">
        <v>0</v>
      </c>
      <c r="U1165" s="209">
        <v>0</v>
      </c>
      <c r="V1165" s="209">
        <v>0</v>
      </c>
      <c r="W1165" s="209">
        <v>0</v>
      </c>
      <c r="X1165" s="209">
        <v>0</v>
      </c>
      <c r="Y1165" s="209">
        <v>0</v>
      </c>
      <c r="Z1165" s="209">
        <v>0</v>
      </c>
      <c r="AA1165" s="178">
        <f t="shared" si="36"/>
        <v>0</v>
      </c>
    </row>
    <row r="1166" spans="1:27" ht="15.75" thickBot="1" x14ac:dyDescent="0.3">
      <c r="A1166" s="228" t="str">
        <f t="shared" si="37"/>
        <v>242980</v>
      </c>
      <c r="B1166" s="189" t="s">
        <v>2902</v>
      </c>
      <c r="C1166" s="188" t="s">
        <v>2903</v>
      </c>
      <c r="D1166" s="210" t="s">
        <v>5</v>
      </c>
      <c r="E1166" s="208">
        <v>0</v>
      </c>
      <c r="F1166" s="208">
        <v>0</v>
      </c>
      <c r="G1166" s="208">
        <v>0</v>
      </c>
      <c r="H1166" s="208">
        <v>0</v>
      </c>
      <c r="I1166" s="208">
        <v>0</v>
      </c>
      <c r="J1166" s="208">
        <v>0</v>
      </c>
      <c r="K1166" s="208">
        <v>0</v>
      </c>
      <c r="L1166" s="208">
        <v>0</v>
      </c>
      <c r="M1166" s="208">
        <v>0</v>
      </c>
      <c r="N1166" s="208">
        <v>0</v>
      </c>
      <c r="O1166" s="208">
        <v>0</v>
      </c>
      <c r="P1166" s="208">
        <v>0</v>
      </c>
      <c r="Q1166" s="208">
        <v>0</v>
      </c>
      <c r="R1166" s="208">
        <v>0</v>
      </c>
      <c r="S1166" s="208">
        <v>0</v>
      </c>
      <c r="T1166" s="208">
        <v>0</v>
      </c>
      <c r="U1166" s="208">
        <v>0</v>
      </c>
      <c r="V1166" s="208">
        <v>0</v>
      </c>
      <c r="W1166" s="208">
        <v>0</v>
      </c>
      <c r="X1166" s="208">
        <v>0</v>
      </c>
      <c r="Y1166" s="208">
        <v>0</v>
      </c>
      <c r="Z1166" s="208">
        <v>0</v>
      </c>
      <c r="AA1166" s="178">
        <f t="shared" si="36"/>
        <v>0</v>
      </c>
    </row>
    <row r="1167" spans="1:27" ht="15.75" thickBot="1" x14ac:dyDescent="0.3">
      <c r="A1167" s="228" t="str">
        <f t="shared" si="37"/>
        <v>242990</v>
      </c>
      <c r="B1167" s="189" t="s">
        <v>2904</v>
      </c>
      <c r="C1167" s="188" t="s">
        <v>2905</v>
      </c>
      <c r="D1167" s="210" t="s">
        <v>5</v>
      </c>
      <c r="E1167" s="209">
        <v>0</v>
      </c>
      <c r="F1167" s="209">
        <v>0</v>
      </c>
      <c r="G1167" s="209">
        <v>0</v>
      </c>
      <c r="H1167" s="209">
        <v>0</v>
      </c>
      <c r="I1167" s="209">
        <v>0</v>
      </c>
      <c r="J1167" s="209">
        <v>0</v>
      </c>
      <c r="K1167" s="209">
        <v>0</v>
      </c>
      <c r="L1167" s="209">
        <v>0</v>
      </c>
      <c r="M1167" s="209">
        <v>0</v>
      </c>
      <c r="N1167" s="209">
        <v>0</v>
      </c>
      <c r="O1167" s="209">
        <v>0</v>
      </c>
      <c r="P1167" s="209">
        <v>0</v>
      </c>
      <c r="Q1167" s="209">
        <v>0</v>
      </c>
      <c r="R1167" s="209">
        <v>0</v>
      </c>
      <c r="S1167" s="209">
        <v>0</v>
      </c>
      <c r="T1167" s="209">
        <v>0</v>
      </c>
      <c r="U1167" s="209">
        <v>0</v>
      </c>
      <c r="V1167" s="209">
        <v>0</v>
      </c>
      <c r="W1167" s="209">
        <v>0</v>
      </c>
      <c r="X1167" s="209">
        <v>0</v>
      </c>
      <c r="Y1167" s="209">
        <v>0</v>
      </c>
      <c r="Z1167" s="209">
        <v>0</v>
      </c>
      <c r="AA1167" s="178">
        <f t="shared" si="36"/>
        <v>0</v>
      </c>
    </row>
    <row r="1168" spans="1:27" ht="15.75" thickBot="1" x14ac:dyDescent="0.3">
      <c r="A1168" s="228" t="str">
        <f t="shared" si="37"/>
        <v>242999</v>
      </c>
      <c r="B1168" s="189" t="s">
        <v>2906</v>
      </c>
      <c r="C1168" s="188" t="s">
        <v>2907</v>
      </c>
      <c r="D1168" s="210" t="s">
        <v>5</v>
      </c>
      <c r="E1168" s="208">
        <v>-11059.44</v>
      </c>
      <c r="F1168" s="208">
        <v>-11059.44</v>
      </c>
      <c r="G1168" s="208">
        <v>-11174.5</v>
      </c>
      <c r="H1168" s="208">
        <v>13519.49</v>
      </c>
      <c r="I1168" s="208">
        <v>263.99</v>
      </c>
      <c r="J1168" s="208">
        <v>326.99</v>
      </c>
      <c r="K1168" s="208">
        <v>350.99</v>
      </c>
      <c r="L1168" s="208">
        <v>383.99</v>
      </c>
      <c r="M1168" s="208">
        <v>-0.01</v>
      </c>
      <c r="N1168" s="208">
        <v>-0.01</v>
      </c>
      <c r="O1168" s="208">
        <v>202.99</v>
      </c>
      <c r="P1168" s="208">
        <v>202.99</v>
      </c>
      <c r="Q1168" s="208">
        <v>2711.52</v>
      </c>
      <c r="R1168" s="208">
        <v>202.99</v>
      </c>
      <c r="S1168" s="208">
        <v>280.99</v>
      </c>
      <c r="T1168" s="208">
        <v>199.99</v>
      </c>
      <c r="U1168" s="208">
        <v>328.99</v>
      </c>
      <c r="V1168" s="208">
        <v>6370.99</v>
      </c>
      <c r="W1168" s="208">
        <v>-177.55</v>
      </c>
      <c r="X1168" s="208">
        <v>-6129.55</v>
      </c>
      <c r="Y1168" s="208">
        <v>-7663.3</v>
      </c>
      <c r="Z1168" s="208">
        <v>199.99</v>
      </c>
      <c r="AA1168" s="178">
        <f t="shared" si="36"/>
        <v>199.99</v>
      </c>
    </row>
    <row r="1169" spans="1:27" ht="15.75" thickBot="1" x14ac:dyDescent="0.3">
      <c r="A1169" s="228" t="str">
        <f t="shared" si="37"/>
        <v>243000</v>
      </c>
      <c r="B1169" s="189" t="s">
        <v>2908</v>
      </c>
      <c r="C1169" s="188" t="s">
        <v>2909</v>
      </c>
      <c r="D1169" s="210" t="s">
        <v>5</v>
      </c>
      <c r="E1169" s="209">
        <v>0</v>
      </c>
      <c r="F1169" s="209">
        <v>0</v>
      </c>
      <c r="G1169" s="209">
        <v>0</v>
      </c>
      <c r="H1169" s="209">
        <v>0</v>
      </c>
      <c r="I1169" s="209">
        <v>0</v>
      </c>
      <c r="J1169" s="209">
        <v>0</v>
      </c>
      <c r="K1169" s="209">
        <v>0</v>
      </c>
      <c r="L1169" s="209">
        <v>0</v>
      </c>
      <c r="M1169" s="209">
        <v>0</v>
      </c>
      <c r="N1169" s="209">
        <v>0</v>
      </c>
      <c r="O1169" s="209">
        <v>0</v>
      </c>
      <c r="P1169" s="209">
        <v>0</v>
      </c>
      <c r="Q1169" s="209">
        <v>0</v>
      </c>
      <c r="R1169" s="209">
        <v>0</v>
      </c>
      <c r="S1169" s="209">
        <v>0</v>
      </c>
      <c r="T1169" s="209">
        <v>0</v>
      </c>
      <c r="U1169" s="209">
        <v>0</v>
      </c>
      <c r="V1169" s="209">
        <v>0</v>
      </c>
      <c r="W1169" s="209">
        <v>0</v>
      </c>
      <c r="X1169" s="209">
        <v>0</v>
      </c>
      <c r="Y1169" s="209">
        <v>0</v>
      </c>
      <c r="Z1169" s="209">
        <v>0</v>
      </c>
      <c r="AA1169" s="178">
        <f t="shared" si="36"/>
        <v>0</v>
      </c>
    </row>
    <row r="1170" spans="1:27" ht="15.75" thickBot="1" x14ac:dyDescent="0.3">
      <c r="A1170" s="228" t="str">
        <f t="shared" si="37"/>
        <v>500157</v>
      </c>
      <c r="B1170" s="238" t="s">
        <v>2910</v>
      </c>
      <c r="C1170" s="244">
        <v>500157</v>
      </c>
      <c r="D1170" s="30"/>
      <c r="E1170" s="208">
        <v>-1251711473.26</v>
      </c>
      <c r="F1170" s="208">
        <v>-1255605520.3900001</v>
      </c>
      <c r="G1170" s="208">
        <v>-1261722692.99</v>
      </c>
      <c r="H1170" s="208">
        <v>-1253858072.46</v>
      </c>
      <c r="I1170" s="208">
        <v>-1255179722.26</v>
      </c>
      <c r="J1170" s="208">
        <v>-1253177436.75</v>
      </c>
      <c r="K1170" s="208">
        <v>-1249426644.3199999</v>
      </c>
      <c r="L1170" s="208">
        <v>-1253963675.1900001</v>
      </c>
      <c r="M1170" s="208">
        <v>-1280586242.55</v>
      </c>
      <c r="N1170" s="208">
        <v>-1280586242.55</v>
      </c>
      <c r="O1170" s="208">
        <v>-1264844313.0599999</v>
      </c>
      <c r="P1170" s="208">
        <v>-1273050882</v>
      </c>
      <c r="Q1170" s="208">
        <v>-1258791127.04</v>
      </c>
      <c r="R1170" s="208">
        <v>-1256598868.05</v>
      </c>
      <c r="S1170" s="208">
        <v>-1247670202.1400001</v>
      </c>
      <c r="T1170" s="208">
        <v>-1257294771.3</v>
      </c>
      <c r="U1170" s="208">
        <v>-1263708745.9000001</v>
      </c>
      <c r="V1170" s="208">
        <v>-1269163421.5</v>
      </c>
      <c r="W1170" s="208">
        <v>-1264459903.03</v>
      </c>
      <c r="X1170" s="208">
        <v>-1267707259.74</v>
      </c>
      <c r="Y1170" s="208">
        <v>-1269433169.8299999</v>
      </c>
      <c r="Z1170" s="208">
        <v>-1292137445.1700001</v>
      </c>
      <c r="AA1170" s="178">
        <f t="shared" si="36"/>
        <v>-1292137445.1700001</v>
      </c>
    </row>
    <row r="1171" spans="1:27" ht="15.75" thickBot="1" x14ac:dyDescent="0.3">
      <c r="A1171" s="228" t="str">
        <f t="shared" si="37"/>
        <v>001106</v>
      </c>
      <c r="B1171" s="239" t="s">
        <v>3540</v>
      </c>
      <c r="C1171" s="245">
        <v>5001106</v>
      </c>
      <c r="D1171" s="31"/>
      <c r="E1171" s="209"/>
      <c r="F1171" s="209"/>
      <c r="G1171" s="209"/>
      <c r="H1171" s="209"/>
      <c r="I1171" s="209"/>
      <c r="J1171" s="209"/>
      <c r="K1171" s="209"/>
      <c r="L1171" s="209"/>
      <c r="M1171" s="209"/>
      <c r="N1171" s="209">
        <v>0</v>
      </c>
      <c r="O1171" s="209">
        <v>0</v>
      </c>
      <c r="P1171" s="209">
        <v>0</v>
      </c>
      <c r="Q1171" s="209">
        <v>0</v>
      </c>
      <c r="R1171" s="209">
        <v>0</v>
      </c>
      <c r="S1171" s="209">
        <v>0</v>
      </c>
      <c r="T1171" s="209">
        <v>0</v>
      </c>
      <c r="U1171" s="209">
        <v>0</v>
      </c>
      <c r="V1171" s="209">
        <v>0</v>
      </c>
      <c r="W1171" s="209">
        <v>0</v>
      </c>
      <c r="X1171" s="209">
        <v>0</v>
      </c>
      <c r="Y1171" s="209">
        <v>0</v>
      </c>
      <c r="Z1171" s="209">
        <v>0</v>
      </c>
      <c r="AA1171" s="178">
        <f t="shared" si="36"/>
        <v>0</v>
      </c>
    </row>
    <row r="1172" spans="1:27" ht="15.75" thickBot="1" x14ac:dyDescent="0.3">
      <c r="A1172" s="228" t="str">
        <f t="shared" si="37"/>
        <v>227602</v>
      </c>
      <c r="B1172" s="240" t="s">
        <v>3541</v>
      </c>
      <c r="C1172" s="188" t="s">
        <v>3542</v>
      </c>
      <c r="D1172" s="210" t="s">
        <v>5</v>
      </c>
      <c r="E1172" s="208"/>
      <c r="F1172" s="208"/>
      <c r="G1172" s="208"/>
      <c r="H1172" s="208"/>
      <c r="I1172" s="208"/>
      <c r="J1172" s="208"/>
      <c r="K1172" s="208"/>
      <c r="L1172" s="208"/>
      <c r="M1172" s="208"/>
      <c r="N1172" s="208">
        <v>0</v>
      </c>
      <c r="O1172" s="208">
        <v>0</v>
      </c>
      <c r="P1172" s="208">
        <v>0</v>
      </c>
      <c r="Q1172" s="208">
        <v>0</v>
      </c>
      <c r="R1172" s="208">
        <v>0</v>
      </c>
      <c r="S1172" s="208">
        <v>0</v>
      </c>
      <c r="T1172" s="208">
        <v>0</v>
      </c>
      <c r="U1172" s="208">
        <v>0</v>
      </c>
      <c r="V1172" s="208">
        <v>0</v>
      </c>
      <c r="W1172" s="208">
        <v>0</v>
      </c>
      <c r="X1172" s="208">
        <v>0</v>
      </c>
      <c r="Y1172" s="208">
        <v>0</v>
      </c>
      <c r="Z1172" s="208">
        <v>0</v>
      </c>
      <c r="AA1172" s="178">
        <f t="shared" si="36"/>
        <v>0</v>
      </c>
    </row>
    <row r="1173" spans="1:27" ht="15.75" thickBot="1" x14ac:dyDescent="0.3">
      <c r="A1173" s="228" t="str">
        <f t="shared" si="37"/>
        <v>001105</v>
      </c>
      <c r="B1173" s="239" t="s">
        <v>3543</v>
      </c>
      <c r="C1173" s="245">
        <v>5001105</v>
      </c>
      <c r="D1173" s="31"/>
      <c r="E1173" s="209"/>
      <c r="F1173" s="209"/>
      <c r="G1173" s="209"/>
      <c r="H1173" s="209"/>
      <c r="I1173" s="209"/>
      <c r="J1173" s="209"/>
      <c r="K1173" s="209"/>
      <c r="L1173" s="209"/>
      <c r="M1173" s="209"/>
      <c r="N1173" s="209">
        <v>0</v>
      </c>
      <c r="O1173" s="209">
        <v>-6617984.7199999997</v>
      </c>
      <c r="P1173" s="209">
        <v>-6254608.9100000001</v>
      </c>
      <c r="Q1173" s="209">
        <v>-5890130.6799999997</v>
      </c>
      <c r="R1173" s="209">
        <v>-5524546.7000000002</v>
      </c>
      <c r="S1173" s="209">
        <v>-5157853.5999999996</v>
      </c>
      <c r="T1173" s="209">
        <v>-634066.16</v>
      </c>
      <c r="U1173" s="209">
        <v>-4405711.2</v>
      </c>
      <c r="V1173" s="209">
        <v>-4035618.57</v>
      </c>
      <c r="W1173" s="209">
        <v>-653656.71</v>
      </c>
      <c r="X1173" s="209">
        <v>-3353862.42</v>
      </c>
      <c r="Y1173" s="209">
        <v>-2977818.88</v>
      </c>
      <c r="Z1173" s="209">
        <v>-772077.94</v>
      </c>
      <c r="AA1173" s="178">
        <f t="shared" si="36"/>
        <v>-772077.94</v>
      </c>
    </row>
    <row r="1174" spans="1:27" ht="15.75" thickBot="1" x14ac:dyDescent="0.3">
      <c r="A1174" s="228" t="str">
        <f t="shared" si="37"/>
        <v>227600</v>
      </c>
      <c r="B1174" s="240" t="s">
        <v>3544</v>
      </c>
      <c r="C1174" s="188" t="s">
        <v>3545</v>
      </c>
      <c r="D1174" s="210" t="s">
        <v>5</v>
      </c>
      <c r="E1174" s="208"/>
      <c r="F1174" s="208"/>
      <c r="G1174" s="208"/>
      <c r="H1174" s="208"/>
      <c r="I1174" s="208"/>
      <c r="J1174" s="208"/>
      <c r="K1174" s="208"/>
      <c r="L1174" s="208"/>
      <c r="M1174" s="208"/>
      <c r="N1174" s="208">
        <v>0</v>
      </c>
      <c r="O1174" s="208">
        <v>-6617984.7199999997</v>
      </c>
      <c r="P1174" s="208">
        <v>-6254608.9100000001</v>
      </c>
      <c r="Q1174" s="208">
        <v>-5890130.6799999997</v>
      </c>
      <c r="R1174" s="208">
        <v>-5524546.7000000002</v>
      </c>
      <c r="S1174" s="208">
        <v>-5157853.5999999996</v>
      </c>
      <c r="T1174" s="208">
        <v>-634066.16</v>
      </c>
      <c r="U1174" s="208">
        <v>-4405711.2</v>
      </c>
      <c r="V1174" s="208">
        <v>-4035618.57</v>
      </c>
      <c r="W1174" s="208">
        <v>-653656.71</v>
      </c>
      <c r="X1174" s="208">
        <v>-3353862.42</v>
      </c>
      <c r="Y1174" s="208">
        <v>-2977818.88</v>
      </c>
      <c r="Z1174" s="208">
        <v>-772077.94</v>
      </c>
      <c r="AA1174" s="178">
        <f t="shared" si="36"/>
        <v>-772077.94</v>
      </c>
    </row>
    <row r="1175" spans="1:27" ht="15.75" thickBot="1" x14ac:dyDescent="0.3">
      <c r="A1175" s="228" t="str">
        <f t="shared" si="37"/>
        <v>500182</v>
      </c>
      <c r="B1175" s="239" t="s">
        <v>2912</v>
      </c>
      <c r="C1175" s="245">
        <v>500182</v>
      </c>
      <c r="D1175" s="31"/>
      <c r="E1175" s="209">
        <v>-298709355.85000002</v>
      </c>
      <c r="F1175" s="209">
        <v>-298715504.85000002</v>
      </c>
      <c r="G1175" s="209">
        <v>-297381321.85000002</v>
      </c>
      <c r="H1175" s="209">
        <v>-296167702.85000002</v>
      </c>
      <c r="I1175" s="209">
        <v>-295019278.85000002</v>
      </c>
      <c r="J1175" s="209">
        <v>-291347702.85000002</v>
      </c>
      <c r="K1175" s="209">
        <v>-291587417.85000002</v>
      </c>
      <c r="L1175" s="209">
        <v>-291046919.85000002</v>
      </c>
      <c r="M1175" s="209">
        <v>-296447006.35000002</v>
      </c>
      <c r="N1175" s="209">
        <v>-296447006.35000002</v>
      </c>
      <c r="O1175" s="209">
        <v>-301607094.35000002</v>
      </c>
      <c r="P1175" s="209">
        <v>-305827509.35000002</v>
      </c>
      <c r="Q1175" s="209">
        <v>-309845226.19</v>
      </c>
      <c r="R1175" s="209">
        <v>-311992805.19</v>
      </c>
      <c r="S1175" s="209">
        <v>-299950490.19</v>
      </c>
      <c r="T1175" s="209">
        <v>-301916598.19</v>
      </c>
      <c r="U1175" s="209">
        <v>-303937238.19</v>
      </c>
      <c r="V1175" s="209">
        <v>-306092301.19</v>
      </c>
      <c r="W1175" s="209">
        <v>-306729144.19</v>
      </c>
      <c r="X1175" s="209">
        <v>-309392659.19</v>
      </c>
      <c r="Y1175" s="209">
        <v>-311983272.19</v>
      </c>
      <c r="Z1175" s="209">
        <v>-315560012.35000002</v>
      </c>
      <c r="AA1175" s="178">
        <f t="shared" si="36"/>
        <v>-315560012.35000002</v>
      </c>
    </row>
    <row r="1176" spans="1:27" ht="15.75" thickBot="1" x14ac:dyDescent="0.3">
      <c r="A1176" s="228" t="str">
        <f t="shared" si="37"/>
        <v>500187</v>
      </c>
      <c r="B1176" s="240" t="s">
        <v>2914</v>
      </c>
      <c r="C1176" s="245">
        <v>500187</v>
      </c>
      <c r="D1176" s="31"/>
      <c r="E1176" s="208">
        <v>-2.23</v>
      </c>
      <c r="F1176" s="208">
        <v>-2.23</v>
      </c>
      <c r="G1176" s="208">
        <v>-2.23</v>
      </c>
      <c r="H1176" s="208">
        <v>-2.23</v>
      </c>
      <c r="I1176" s="208">
        <v>-2.23</v>
      </c>
      <c r="J1176" s="208">
        <v>-2.23</v>
      </c>
      <c r="K1176" s="208">
        <v>-2.23</v>
      </c>
      <c r="L1176" s="208">
        <v>-2.23</v>
      </c>
      <c r="M1176" s="208">
        <v>-2.23</v>
      </c>
      <c r="N1176" s="208">
        <v>-2.23</v>
      </c>
      <c r="O1176" s="208">
        <v>-2.23</v>
      </c>
      <c r="P1176" s="208">
        <v>-2.23</v>
      </c>
      <c r="Q1176" s="208">
        <v>-2.23</v>
      </c>
      <c r="R1176" s="208">
        <v>-2.23</v>
      </c>
      <c r="S1176" s="208">
        <v>-2.23</v>
      </c>
      <c r="T1176" s="208">
        <v>-2.23</v>
      </c>
      <c r="U1176" s="208">
        <v>-2.23</v>
      </c>
      <c r="V1176" s="208">
        <v>-2.23</v>
      </c>
      <c r="W1176" s="208">
        <v>-2.23</v>
      </c>
      <c r="X1176" s="208">
        <v>-2.23</v>
      </c>
      <c r="Y1176" s="208">
        <v>-2.23</v>
      </c>
      <c r="Z1176" s="208">
        <v>0</v>
      </c>
      <c r="AA1176" s="178">
        <f t="shared" si="36"/>
        <v>0</v>
      </c>
    </row>
    <row r="1177" spans="1:27" ht="15.75" thickBot="1" x14ac:dyDescent="0.3">
      <c r="A1177" s="228" t="str">
        <f t="shared" si="37"/>
        <v>255084</v>
      </c>
      <c r="B1177" s="189" t="s">
        <v>1320</v>
      </c>
      <c r="C1177" s="188" t="s">
        <v>1321</v>
      </c>
      <c r="D1177" s="210" t="s">
        <v>5</v>
      </c>
      <c r="E1177" s="209">
        <v>-2.23</v>
      </c>
      <c r="F1177" s="209">
        <v>-2.23</v>
      </c>
      <c r="G1177" s="209">
        <v>-2.23</v>
      </c>
      <c r="H1177" s="209">
        <v>-2.23</v>
      </c>
      <c r="I1177" s="209">
        <v>-2.23</v>
      </c>
      <c r="J1177" s="209">
        <v>-2.23</v>
      </c>
      <c r="K1177" s="209">
        <v>-2.23</v>
      </c>
      <c r="L1177" s="209">
        <v>-2.23</v>
      </c>
      <c r="M1177" s="209">
        <v>-2.23</v>
      </c>
      <c r="N1177" s="209">
        <v>-2.23</v>
      </c>
      <c r="O1177" s="209">
        <v>-2.23</v>
      </c>
      <c r="P1177" s="209">
        <v>-2.23</v>
      </c>
      <c r="Q1177" s="209">
        <v>-2.23</v>
      </c>
      <c r="R1177" s="209">
        <v>-2.23</v>
      </c>
      <c r="S1177" s="209">
        <v>-2.23</v>
      </c>
      <c r="T1177" s="209">
        <v>-2.23</v>
      </c>
      <c r="U1177" s="209">
        <v>-2.23</v>
      </c>
      <c r="V1177" s="209">
        <v>-2.23</v>
      </c>
      <c r="W1177" s="209">
        <v>-2.23</v>
      </c>
      <c r="X1177" s="209">
        <v>-2.23</v>
      </c>
      <c r="Y1177" s="209">
        <v>-2.23</v>
      </c>
      <c r="Z1177" s="209">
        <v>0</v>
      </c>
      <c r="AA1177" s="178">
        <f t="shared" si="36"/>
        <v>0</v>
      </c>
    </row>
    <row r="1178" spans="1:27" ht="15.75" thickBot="1" x14ac:dyDescent="0.3">
      <c r="A1178" s="228" t="str">
        <f t="shared" si="37"/>
        <v>500188</v>
      </c>
      <c r="B1178" s="240" t="s">
        <v>2916</v>
      </c>
      <c r="C1178" s="245">
        <v>500188</v>
      </c>
      <c r="D1178" s="31"/>
      <c r="E1178" s="208">
        <v>-298709353.62</v>
      </c>
      <c r="F1178" s="208">
        <v>-298715502.62</v>
      </c>
      <c r="G1178" s="208">
        <v>-297381319.62</v>
      </c>
      <c r="H1178" s="208">
        <v>-296167700.62</v>
      </c>
      <c r="I1178" s="208">
        <v>-295019276.62</v>
      </c>
      <c r="J1178" s="208">
        <v>-291347700.62</v>
      </c>
      <c r="K1178" s="208">
        <v>-291587415.62</v>
      </c>
      <c r="L1178" s="208">
        <v>-291046917.62</v>
      </c>
      <c r="M1178" s="208">
        <v>-296447004.12</v>
      </c>
      <c r="N1178" s="208">
        <v>-296447004.12</v>
      </c>
      <c r="O1178" s="208">
        <v>-301607092.12</v>
      </c>
      <c r="P1178" s="208">
        <v>-305827507.12</v>
      </c>
      <c r="Q1178" s="208">
        <v>-309845223.95999998</v>
      </c>
      <c r="R1178" s="208">
        <v>-311992802.95999998</v>
      </c>
      <c r="S1178" s="208">
        <v>-299950487.95999998</v>
      </c>
      <c r="T1178" s="208">
        <v>-301916595.95999998</v>
      </c>
      <c r="U1178" s="208">
        <v>-303937235.95999998</v>
      </c>
      <c r="V1178" s="208">
        <v>-306092298.95999998</v>
      </c>
      <c r="W1178" s="208">
        <v>-306729141.95999998</v>
      </c>
      <c r="X1178" s="208">
        <v>-309392656.95999998</v>
      </c>
      <c r="Y1178" s="208">
        <v>-311983269.95999998</v>
      </c>
      <c r="Z1178" s="208">
        <v>-315560012.35000002</v>
      </c>
      <c r="AA1178" s="178">
        <f t="shared" si="36"/>
        <v>-315560012.35000002</v>
      </c>
    </row>
    <row r="1179" spans="1:27" ht="15.75" thickBot="1" x14ac:dyDescent="0.3">
      <c r="A1179" s="228" t="str">
        <f t="shared" si="37"/>
        <v>283012</v>
      </c>
      <c r="B1179" s="189" t="s">
        <v>1323</v>
      </c>
      <c r="C1179" s="188" t="s">
        <v>1324</v>
      </c>
      <c r="D1179" s="210" t="s">
        <v>5</v>
      </c>
      <c r="E1179" s="209">
        <v>56470134</v>
      </c>
      <c r="F1179" s="209">
        <v>56470134</v>
      </c>
      <c r="G1179" s="209">
        <v>56470134</v>
      </c>
      <c r="H1179" s="209">
        <v>56470134</v>
      </c>
      <c r="I1179" s="209">
        <v>56470134</v>
      </c>
      <c r="J1179" s="209">
        <v>57343678</v>
      </c>
      <c r="K1179" s="209">
        <v>57343678</v>
      </c>
      <c r="L1179" s="209">
        <v>57343678</v>
      </c>
      <c r="M1179" s="209">
        <v>57468818</v>
      </c>
      <c r="N1179" s="209">
        <v>57468818</v>
      </c>
      <c r="O1179" s="209">
        <v>57468818</v>
      </c>
      <c r="P1179" s="209">
        <v>57468818</v>
      </c>
      <c r="Q1179" s="209">
        <v>55281677</v>
      </c>
      <c r="R1179" s="209">
        <v>55052036</v>
      </c>
      <c r="S1179" s="209">
        <v>54869401</v>
      </c>
      <c r="T1179" s="209">
        <v>55153716</v>
      </c>
      <c r="U1179" s="209">
        <v>55550408</v>
      </c>
      <c r="V1179" s="209">
        <v>55910824</v>
      </c>
      <c r="W1179" s="209">
        <v>56218362</v>
      </c>
      <c r="X1179" s="209">
        <v>55928424</v>
      </c>
      <c r="Y1179" s="209">
        <v>55301913</v>
      </c>
      <c r="Z1179" s="209">
        <v>54258986</v>
      </c>
      <c r="AA1179" s="178">
        <f t="shared" si="36"/>
        <v>54258986</v>
      </c>
    </row>
    <row r="1180" spans="1:27" ht="15.75" thickBot="1" x14ac:dyDescent="0.3">
      <c r="A1180" s="228" t="str">
        <f t="shared" si="37"/>
        <v>283013</v>
      </c>
      <c r="B1180" s="189" t="s">
        <v>1326</v>
      </c>
      <c r="C1180" s="188" t="s">
        <v>1327</v>
      </c>
      <c r="D1180" s="210" t="s">
        <v>5</v>
      </c>
      <c r="E1180" s="208">
        <v>-3229.16</v>
      </c>
      <c r="F1180" s="208">
        <v>-3229.16</v>
      </c>
      <c r="G1180" s="208">
        <v>-3229.16</v>
      </c>
      <c r="H1180" s="208">
        <v>-3229.16</v>
      </c>
      <c r="I1180" s="208">
        <v>-3229.16</v>
      </c>
      <c r="J1180" s="208">
        <v>-3229.16</v>
      </c>
      <c r="K1180" s="208">
        <v>-3229.16</v>
      </c>
      <c r="L1180" s="208">
        <v>-3229.16</v>
      </c>
      <c r="M1180" s="208">
        <v>-0.16</v>
      </c>
      <c r="N1180" s="208">
        <v>-0.16</v>
      </c>
      <c r="O1180" s="208">
        <v>-0.16</v>
      </c>
      <c r="P1180" s="208">
        <v>-0.16</v>
      </c>
      <c r="Q1180" s="208">
        <v>0</v>
      </c>
      <c r="R1180" s="208">
        <v>0</v>
      </c>
      <c r="S1180" s="208">
        <v>0</v>
      </c>
      <c r="T1180" s="208">
        <v>0</v>
      </c>
      <c r="U1180" s="208">
        <v>0</v>
      </c>
      <c r="V1180" s="208">
        <v>0</v>
      </c>
      <c r="W1180" s="208">
        <v>0</v>
      </c>
      <c r="X1180" s="208">
        <v>0</v>
      </c>
      <c r="Y1180" s="208">
        <v>0</v>
      </c>
      <c r="Z1180" s="208">
        <v>0</v>
      </c>
      <c r="AA1180" s="178">
        <f t="shared" si="36"/>
        <v>0</v>
      </c>
    </row>
    <row r="1181" spans="1:27" ht="15.75" thickBot="1" x14ac:dyDescent="0.3">
      <c r="A1181" s="228" t="str">
        <f t="shared" si="37"/>
        <v>283014</v>
      </c>
      <c r="B1181" s="189" t="s">
        <v>1329</v>
      </c>
      <c r="C1181" s="188" t="s">
        <v>1330</v>
      </c>
      <c r="D1181" s="210" t="s">
        <v>5</v>
      </c>
      <c r="E1181" s="208">
        <v>0</v>
      </c>
      <c r="F1181" s="208">
        <v>0</v>
      </c>
      <c r="G1181" s="208">
        <v>0</v>
      </c>
      <c r="H1181" s="208">
        <v>0</v>
      </c>
      <c r="I1181" s="208">
        <v>0</v>
      </c>
      <c r="J1181" s="208">
        <v>0</v>
      </c>
      <c r="K1181" s="208">
        <v>0</v>
      </c>
      <c r="L1181" s="208">
        <v>0</v>
      </c>
      <c r="M1181" s="208">
        <v>0</v>
      </c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178">
        <f t="shared" si="36"/>
        <v>0</v>
      </c>
    </row>
    <row r="1182" spans="1:27" ht="15.75" thickBot="1" x14ac:dyDescent="0.3">
      <c r="A1182" s="228" t="str">
        <f t="shared" si="37"/>
        <v>283015</v>
      </c>
      <c r="B1182" s="189" t="s">
        <v>1332</v>
      </c>
      <c r="C1182" s="188" t="s">
        <v>1333</v>
      </c>
      <c r="D1182" s="210" t="s">
        <v>5</v>
      </c>
      <c r="E1182" s="209">
        <v>-1983038.14</v>
      </c>
      <c r="F1182" s="209">
        <v>-1983038.14</v>
      </c>
      <c r="G1182" s="209">
        <v>-1983038.14</v>
      </c>
      <c r="H1182" s="209">
        <v>-1983038.14</v>
      </c>
      <c r="I1182" s="209">
        <v>-1983038.14</v>
      </c>
      <c r="J1182" s="209">
        <v>-1983038.14</v>
      </c>
      <c r="K1182" s="209">
        <v>-1983038.14</v>
      </c>
      <c r="L1182" s="209">
        <v>-1983038.14</v>
      </c>
      <c r="M1182" s="209">
        <v>-1905695.14</v>
      </c>
      <c r="N1182" s="209">
        <v>-1905695.14</v>
      </c>
      <c r="O1182" s="209">
        <v>-1905695.14</v>
      </c>
      <c r="P1182" s="209">
        <v>-1905695.14</v>
      </c>
      <c r="Q1182" s="209">
        <v>-1762195.14</v>
      </c>
      <c r="R1182" s="209">
        <v>-1762195.14</v>
      </c>
      <c r="S1182" s="209">
        <v>-1762195.14</v>
      </c>
      <c r="T1182" s="209">
        <v>-1762195.14</v>
      </c>
      <c r="U1182" s="209">
        <v>-1762195.14</v>
      </c>
      <c r="V1182" s="209">
        <v>-1762195.14</v>
      </c>
      <c r="W1182" s="209">
        <v>-1762195.14</v>
      </c>
      <c r="X1182" s="209">
        <v>-1762195.14</v>
      </c>
      <c r="Y1182" s="209">
        <v>-1762195.14</v>
      </c>
      <c r="Z1182" s="209">
        <v>-1684852.14</v>
      </c>
      <c r="AA1182" s="178">
        <f t="shared" si="36"/>
        <v>-1684852.14</v>
      </c>
    </row>
    <row r="1183" spans="1:27" ht="15.75" thickBot="1" x14ac:dyDescent="0.3">
      <c r="A1183" s="228" t="str">
        <f t="shared" si="37"/>
        <v>283016</v>
      </c>
      <c r="B1183" s="189" t="s">
        <v>1332</v>
      </c>
      <c r="C1183" s="188" t="s">
        <v>1335</v>
      </c>
      <c r="D1183" s="210" t="s">
        <v>5</v>
      </c>
      <c r="E1183" s="208">
        <v>-17846946.239999998</v>
      </c>
      <c r="F1183" s="208">
        <v>-17846946.239999998</v>
      </c>
      <c r="G1183" s="208">
        <v>-17846946.239999998</v>
      </c>
      <c r="H1183" s="208">
        <v>-17846946.239999998</v>
      </c>
      <c r="I1183" s="208">
        <v>-17846946.239999998</v>
      </c>
      <c r="J1183" s="208">
        <v>-17846946.239999998</v>
      </c>
      <c r="K1183" s="208">
        <v>-17846946.239999998</v>
      </c>
      <c r="L1183" s="208">
        <v>-17846946.239999998</v>
      </c>
      <c r="M1183" s="208">
        <v>-17151263.239999998</v>
      </c>
      <c r="N1183" s="208">
        <v>-17151263.239999998</v>
      </c>
      <c r="O1183" s="208">
        <v>-17151263.239999998</v>
      </c>
      <c r="P1183" s="208">
        <v>-17151263.239999998</v>
      </c>
      <c r="Q1183" s="208">
        <v>-15859363.24</v>
      </c>
      <c r="R1183" s="208">
        <v>-15859363.24</v>
      </c>
      <c r="S1183" s="208">
        <v>-15859363.24</v>
      </c>
      <c r="T1183" s="208">
        <v>-15859363.24</v>
      </c>
      <c r="U1183" s="208">
        <v>-15859363.24</v>
      </c>
      <c r="V1183" s="208">
        <v>-15859363.24</v>
      </c>
      <c r="W1183" s="208">
        <v>-15859363.24</v>
      </c>
      <c r="X1183" s="208">
        <v>-15859363.24</v>
      </c>
      <c r="Y1183" s="208">
        <v>-15859363.24</v>
      </c>
      <c r="Z1183" s="208">
        <v>-15163680.24</v>
      </c>
      <c r="AA1183" s="178">
        <f t="shared" si="36"/>
        <v>-15163680.24</v>
      </c>
    </row>
    <row r="1184" spans="1:27" ht="15.75" thickBot="1" x14ac:dyDescent="0.3">
      <c r="A1184" s="228" t="str">
        <f t="shared" si="37"/>
        <v>283017</v>
      </c>
      <c r="B1184" s="189" t="s">
        <v>1659</v>
      </c>
      <c r="C1184" s="188" t="s">
        <v>1660</v>
      </c>
      <c r="D1184" s="210" t="s">
        <v>5</v>
      </c>
      <c r="E1184" s="209"/>
      <c r="F1184" s="209"/>
      <c r="G1184" s="209"/>
      <c r="H1184" s="209"/>
      <c r="I1184" s="209"/>
      <c r="J1184" s="209"/>
      <c r="K1184" s="209"/>
      <c r="L1184" s="209"/>
      <c r="M1184" s="209"/>
      <c r="N1184" s="209">
        <v>0</v>
      </c>
      <c r="O1184" s="209">
        <v>37183</v>
      </c>
      <c r="P1184" s="209">
        <v>66735</v>
      </c>
      <c r="Q1184" s="209">
        <v>65175</v>
      </c>
      <c r="R1184" s="209">
        <v>73580</v>
      </c>
      <c r="S1184" s="209">
        <v>80264</v>
      </c>
      <c r="T1184" s="209">
        <v>69858</v>
      </c>
      <c r="U1184" s="209">
        <v>55339</v>
      </c>
      <c r="V1184" s="209">
        <v>42148</v>
      </c>
      <c r="W1184" s="209">
        <v>31424</v>
      </c>
      <c r="X1184" s="209">
        <v>32089</v>
      </c>
      <c r="Y1184" s="209">
        <v>55045</v>
      </c>
      <c r="Z1184" s="209">
        <v>-1</v>
      </c>
      <c r="AA1184" s="178">
        <f t="shared" si="36"/>
        <v>-1</v>
      </c>
    </row>
    <row r="1185" spans="1:27" ht="15.75" thickBot="1" x14ac:dyDescent="0.3">
      <c r="A1185" s="228" t="str">
        <f t="shared" si="37"/>
        <v>283018</v>
      </c>
      <c r="B1185" s="189" t="s">
        <v>1337</v>
      </c>
      <c r="C1185" s="188" t="s">
        <v>1338</v>
      </c>
      <c r="D1185" s="210" t="s">
        <v>5</v>
      </c>
      <c r="E1185" s="208">
        <v>-1219491</v>
      </c>
      <c r="F1185" s="208">
        <v>-1219491</v>
      </c>
      <c r="G1185" s="208">
        <v>-1219491</v>
      </c>
      <c r="H1185" s="208">
        <v>-1219491</v>
      </c>
      <c r="I1185" s="208">
        <v>-1219491</v>
      </c>
      <c r="J1185" s="208">
        <v>-1219491</v>
      </c>
      <c r="K1185" s="208">
        <v>-1219491</v>
      </c>
      <c r="L1185" s="208">
        <v>-1219491</v>
      </c>
      <c r="M1185" s="208">
        <v>-1731416.37</v>
      </c>
      <c r="N1185" s="208">
        <v>-1731416.37</v>
      </c>
      <c r="O1185" s="208">
        <v>-1731416.37</v>
      </c>
      <c r="P1185" s="208">
        <v>-1731416.37</v>
      </c>
      <c r="Q1185" s="208">
        <v>-1731416.37</v>
      </c>
      <c r="R1185" s="208">
        <v>-1731416.37</v>
      </c>
      <c r="S1185" s="208">
        <v>-1731416.37</v>
      </c>
      <c r="T1185" s="208">
        <v>-682588.37</v>
      </c>
      <c r="U1185" s="208">
        <v>-682588.37</v>
      </c>
      <c r="V1185" s="208">
        <v>-682588.37</v>
      </c>
      <c r="W1185" s="208">
        <v>-682588.37</v>
      </c>
      <c r="X1185" s="208">
        <v>-682588.37</v>
      </c>
      <c r="Y1185" s="208">
        <v>-682588.37</v>
      </c>
      <c r="Z1185" s="208">
        <v>-833408.37</v>
      </c>
      <c r="AA1185" s="178">
        <f t="shared" si="36"/>
        <v>-833408.37</v>
      </c>
    </row>
    <row r="1186" spans="1:27" ht="15.75" thickBot="1" x14ac:dyDescent="0.3">
      <c r="A1186" s="228" t="str">
        <f t="shared" si="37"/>
        <v>283019</v>
      </c>
      <c r="B1186" s="189" t="s">
        <v>1340</v>
      </c>
      <c r="C1186" s="188" t="s">
        <v>1341</v>
      </c>
      <c r="D1186" s="210" t="s">
        <v>5</v>
      </c>
      <c r="E1186" s="209">
        <v>-432328</v>
      </c>
      <c r="F1186" s="209">
        <v>-432328</v>
      </c>
      <c r="G1186" s="209">
        <v>-432328</v>
      </c>
      <c r="H1186" s="209">
        <v>-432328</v>
      </c>
      <c r="I1186" s="209">
        <v>-432328</v>
      </c>
      <c r="J1186" s="209">
        <v>-432328</v>
      </c>
      <c r="K1186" s="209">
        <v>-432328</v>
      </c>
      <c r="L1186" s="209">
        <v>-432328</v>
      </c>
      <c r="M1186" s="209">
        <v>-613796.27</v>
      </c>
      <c r="N1186" s="209">
        <v>-613796.27</v>
      </c>
      <c r="O1186" s="209">
        <v>-613796.27</v>
      </c>
      <c r="P1186" s="209">
        <v>-613796.27</v>
      </c>
      <c r="Q1186" s="209">
        <v>-613796.27</v>
      </c>
      <c r="R1186" s="209">
        <v>-613796.27</v>
      </c>
      <c r="S1186" s="209">
        <v>-613796.27</v>
      </c>
      <c r="T1186" s="209">
        <v>-241981.27</v>
      </c>
      <c r="U1186" s="209">
        <v>-241981.27</v>
      </c>
      <c r="V1186" s="209">
        <v>-241981.27</v>
      </c>
      <c r="W1186" s="209">
        <v>-241981.27</v>
      </c>
      <c r="X1186" s="209">
        <v>-241981.27</v>
      </c>
      <c r="Y1186" s="209">
        <v>-241981.27</v>
      </c>
      <c r="Z1186" s="209">
        <v>-295447.27</v>
      </c>
      <c r="AA1186" s="178">
        <f t="shared" si="36"/>
        <v>-295447.27</v>
      </c>
    </row>
    <row r="1187" spans="1:27" ht="15.75" thickBot="1" x14ac:dyDescent="0.3">
      <c r="A1187" s="228" t="str">
        <f t="shared" si="37"/>
        <v>283021</v>
      </c>
      <c r="B1187" s="189" t="s">
        <v>1343</v>
      </c>
      <c r="C1187" s="188" t="s">
        <v>1344</v>
      </c>
      <c r="D1187" s="210" t="s">
        <v>5</v>
      </c>
      <c r="E1187" s="208">
        <v>3871071.27</v>
      </c>
      <c r="F1187" s="208">
        <v>3803075.27</v>
      </c>
      <c r="G1187" s="208">
        <v>3280715.27</v>
      </c>
      <c r="H1187" s="208">
        <v>3024644.27</v>
      </c>
      <c r="I1187" s="208">
        <v>2775816.27</v>
      </c>
      <c r="J1187" s="208">
        <v>1746455.27</v>
      </c>
      <c r="K1187" s="208">
        <v>1749753.27</v>
      </c>
      <c r="L1187" s="208">
        <v>1779227.27</v>
      </c>
      <c r="M1187" s="208">
        <v>1641563.27</v>
      </c>
      <c r="N1187" s="208">
        <v>1641563.27</v>
      </c>
      <c r="O1187" s="208">
        <v>1620589.27</v>
      </c>
      <c r="P1187" s="208">
        <v>1603919.27</v>
      </c>
      <c r="Q1187" s="208">
        <v>807889.27</v>
      </c>
      <c r="R1187" s="208">
        <v>700380.27</v>
      </c>
      <c r="S1187" s="208">
        <v>614878.27</v>
      </c>
      <c r="T1187" s="208">
        <v>673517.27</v>
      </c>
      <c r="U1187" s="208">
        <v>874708.27</v>
      </c>
      <c r="V1187" s="208">
        <v>1057501.27</v>
      </c>
      <c r="W1187" s="208">
        <v>1180546.27</v>
      </c>
      <c r="X1187" s="208">
        <v>1170790.27</v>
      </c>
      <c r="Y1187" s="208">
        <v>2062639.27</v>
      </c>
      <c r="Z1187" s="208">
        <v>121129.27</v>
      </c>
      <c r="AA1187" s="178">
        <f t="shared" si="36"/>
        <v>121129.27</v>
      </c>
    </row>
    <row r="1188" spans="1:27" ht="15.75" thickBot="1" x14ac:dyDescent="0.3">
      <c r="A1188" s="228" t="str">
        <f t="shared" si="37"/>
        <v>283022</v>
      </c>
      <c r="B1188" s="189" t="s">
        <v>1343</v>
      </c>
      <c r="C1188" s="188" t="s">
        <v>1346</v>
      </c>
      <c r="D1188" s="210" t="s">
        <v>5</v>
      </c>
      <c r="E1188" s="209">
        <v>1372319.09</v>
      </c>
      <c r="F1188" s="209">
        <v>1348214.09</v>
      </c>
      <c r="G1188" s="209">
        <v>1163035.0900000001</v>
      </c>
      <c r="H1188" s="209">
        <v>1072256.0900000001</v>
      </c>
      <c r="I1188" s="209">
        <v>984045.09</v>
      </c>
      <c r="J1188" s="209">
        <v>619131.09</v>
      </c>
      <c r="K1188" s="209">
        <v>620300.09</v>
      </c>
      <c r="L1188" s="209">
        <v>630749.09</v>
      </c>
      <c r="M1188" s="209">
        <v>581946.09</v>
      </c>
      <c r="N1188" s="209">
        <v>581946.09</v>
      </c>
      <c r="O1188" s="209">
        <v>574511.09</v>
      </c>
      <c r="P1188" s="209">
        <v>568602.09</v>
      </c>
      <c r="Q1188" s="209">
        <v>286405.09000000003</v>
      </c>
      <c r="R1188" s="209">
        <v>248293.09</v>
      </c>
      <c r="S1188" s="209">
        <v>217982.09</v>
      </c>
      <c r="T1188" s="209">
        <v>238770.09</v>
      </c>
      <c r="U1188" s="209">
        <v>310093.09000000003</v>
      </c>
      <c r="V1188" s="209">
        <v>374894.09</v>
      </c>
      <c r="W1188" s="209">
        <v>418514.09</v>
      </c>
      <c r="X1188" s="209">
        <v>415055.09</v>
      </c>
      <c r="Y1188" s="209">
        <v>731220.09</v>
      </c>
      <c r="Z1188" s="209">
        <v>42944.09</v>
      </c>
      <c r="AA1188" s="178">
        <f t="shared" si="36"/>
        <v>42944.09</v>
      </c>
    </row>
    <row r="1189" spans="1:27" ht="15.75" thickBot="1" x14ac:dyDescent="0.3">
      <c r="A1189" s="228" t="str">
        <f t="shared" si="37"/>
        <v>283031</v>
      </c>
      <c r="B1189" s="189" t="s">
        <v>1348</v>
      </c>
      <c r="C1189" s="188" t="s">
        <v>1349</v>
      </c>
      <c r="D1189" s="210" t="s">
        <v>5</v>
      </c>
      <c r="E1189" s="208">
        <v>-260974.66</v>
      </c>
      <c r="F1189" s="208">
        <v>-261090.66</v>
      </c>
      <c r="G1189" s="208">
        <v>-261273.66</v>
      </c>
      <c r="H1189" s="208">
        <v>-259673.66</v>
      </c>
      <c r="I1189" s="208">
        <v>-262756.65999999997</v>
      </c>
      <c r="J1189" s="208">
        <v>-261750.66</v>
      </c>
      <c r="K1189" s="208">
        <v>-261329.66</v>
      </c>
      <c r="L1189" s="208">
        <v>-257071.66</v>
      </c>
      <c r="M1189" s="208">
        <v>-249200.66</v>
      </c>
      <c r="N1189" s="208">
        <v>-249200.66</v>
      </c>
      <c r="O1189" s="208">
        <v>-248946.66</v>
      </c>
      <c r="P1189" s="208">
        <v>-248466.66</v>
      </c>
      <c r="Q1189" s="208">
        <v>-247934.66</v>
      </c>
      <c r="R1189" s="208">
        <v>-247883.66</v>
      </c>
      <c r="S1189" s="208">
        <v>-247680.66</v>
      </c>
      <c r="T1189" s="208">
        <v>-247549.66</v>
      </c>
      <c r="U1189" s="208">
        <v>-247485.66</v>
      </c>
      <c r="V1189" s="208">
        <v>-247310.66</v>
      </c>
      <c r="W1189" s="208">
        <v>-247246.66</v>
      </c>
      <c r="X1189" s="208">
        <v>-247287.66</v>
      </c>
      <c r="Y1189" s="208">
        <v>-247182.66</v>
      </c>
      <c r="Z1189" s="208">
        <v>-288531.65999999997</v>
      </c>
      <c r="AA1189" s="178">
        <f t="shared" si="36"/>
        <v>-288531.65999999997</v>
      </c>
    </row>
    <row r="1190" spans="1:27" ht="15.75" thickBot="1" x14ac:dyDescent="0.3">
      <c r="A1190" s="228" t="str">
        <f t="shared" si="37"/>
        <v>283032</v>
      </c>
      <c r="B1190" s="189" t="s">
        <v>1348</v>
      </c>
      <c r="C1190" s="188" t="s">
        <v>1351</v>
      </c>
      <c r="D1190" s="210" t="s">
        <v>5</v>
      </c>
      <c r="E1190" s="209">
        <v>-83650.55</v>
      </c>
      <c r="F1190" s="209">
        <v>-83600.55</v>
      </c>
      <c r="G1190" s="209">
        <v>-83522.55</v>
      </c>
      <c r="H1190" s="209">
        <v>-84205.55</v>
      </c>
      <c r="I1190" s="209">
        <v>-82889.55</v>
      </c>
      <c r="J1190" s="209">
        <v>-83318.55</v>
      </c>
      <c r="K1190" s="209">
        <v>-83498.55</v>
      </c>
      <c r="L1190" s="209">
        <v>-85316.55</v>
      </c>
      <c r="M1190" s="209">
        <v>-81241.55</v>
      </c>
      <c r="N1190" s="209">
        <v>-81241.55</v>
      </c>
      <c r="O1190" s="209">
        <v>-81214.55</v>
      </c>
      <c r="P1190" s="209">
        <v>-81163.55</v>
      </c>
      <c r="Q1190" s="209">
        <v>-81101.55</v>
      </c>
      <c r="R1190" s="209">
        <v>-81095.55</v>
      </c>
      <c r="S1190" s="209">
        <v>-81073.55</v>
      </c>
      <c r="T1190" s="209">
        <v>-81059.55</v>
      </c>
      <c r="U1190" s="209">
        <v>-81052.55</v>
      </c>
      <c r="V1190" s="209">
        <v>-81033.55</v>
      </c>
      <c r="W1190" s="209">
        <v>-81026.55</v>
      </c>
      <c r="X1190" s="209">
        <v>-81030.55</v>
      </c>
      <c r="Y1190" s="209">
        <v>-81018.55</v>
      </c>
      <c r="Z1190" s="209">
        <v>-95885.55</v>
      </c>
      <c r="AA1190" s="178">
        <f t="shared" si="36"/>
        <v>-95885.55</v>
      </c>
    </row>
    <row r="1191" spans="1:27" ht="15.75" thickBot="1" x14ac:dyDescent="0.3">
      <c r="A1191" s="228" t="str">
        <f t="shared" si="37"/>
        <v>283041</v>
      </c>
      <c r="B1191" s="231" t="s">
        <v>3639</v>
      </c>
      <c r="C1191" s="188" t="s">
        <v>3640</v>
      </c>
      <c r="D1191" s="210" t="s">
        <v>5</v>
      </c>
      <c r="E1191" s="208"/>
      <c r="F1191" s="208"/>
      <c r="G1191" s="208"/>
      <c r="H1191" s="208"/>
      <c r="I1191" s="208"/>
      <c r="J1191" s="208"/>
      <c r="K1191" s="208"/>
      <c r="L1191" s="208"/>
      <c r="M1191" s="208"/>
      <c r="N1191" s="208"/>
      <c r="O1191" s="208"/>
      <c r="P1191" s="208"/>
      <c r="Q1191" s="208"/>
      <c r="R1191" s="208">
        <v>0</v>
      </c>
      <c r="S1191" s="208">
        <v>-242777</v>
      </c>
      <c r="T1191" s="208">
        <v>-1406340</v>
      </c>
      <c r="U1191" s="208">
        <v>-2880723</v>
      </c>
      <c r="V1191" s="208">
        <v>-4439923</v>
      </c>
      <c r="W1191" s="208">
        <v>-4844183</v>
      </c>
      <c r="X1191" s="208">
        <v>-6388957</v>
      </c>
      <c r="Y1191" s="208">
        <v>-8009620</v>
      </c>
      <c r="Z1191" s="208">
        <v>-9596020</v>
      </c>
      <c r="AA1191" s="178">
        <f t="shared" si="36"/>
        <v>-9596020</v>
      </c>
    </row>
    <row r="1192" spans="1:27" ht="15.75" thickBot="1" x14ac:dyDescent="0.3">
      <c r="A1192" s="228" t="str">
        <f t="shared" si="37"/>
        <v>283042</v>
      </c>
      <c r="B1192" s="231" t="s">
        <v>3641</v>
      </c>
      <c r="C1192" s="188" t="s">
        <v>3642</v>
      </c>
      <c r="D1192" s="210" t="s">
        <v>5</v>
      </c>
      <c r="E1192" s="209"/>
      <c r="F1192" s="209"/>
      <c r="G1192" s="209"/>
      <c r="H1192" s="209"/>
      <c r="I1192" s="209"/>
      <c r="J1192" s="209"/>
      <c r="K1192" s="209"/>
      <c r="L1192" s="209"/>
      <c r="M1192" s="209"/>
      <c r="N1192" s="209"/>
      <c r="O1192" s="209"/>
      <c r="P1192" s="209"/>
      <c r="Q1192" s="209"/>
      <c r="R1192" s="209">
        <v>0</v>
      </c>
      <c r="S1192" s="209">
        <v>-86066</v>
      </c>
      <c r="T1192" s="209">
        <v>-498555</v>
      </c>
      <c r="U1192" s="209">
        <v>-1021232</v>
      </c>
      <c r="V1192" s="209">
        <v>-1573977</v>
      </c>
      <c r="W1192" s="209">
        <v>-1717290</v>
      </c>
      <c r="X1192" s="209">
        <v>-2264921</v>
      </c>
      <c r="Y1192" s="209">
        <v>-2839455</v>
      </c>
      <c r="Z1192" s="209">
        <v>-3401842</v>
      </c>
      <c r="AA1192" s="178">
        <f t="shared" si="36"/>
        <v>-3401842</v>
      </c>
    </row>
    <row r="1193" spans="1:27" ht="15.75" thickBot="1" x14ac:dyDescent="0.3">
      <c r="A1193" s="228" t="str">
        <f t="shared" si="37"/>
        <v>283043</v>
      </c>
      <c r="B1193" s="231" t="s">
        <v>3643</v>
      </c>
      <c r="C1193" s="188" t="s">
        <v>3644</v>
      </c>
      <c r="D1193" s="210" t="s">
        <v>5</v>
      </c>
      <c r="E1193" s="208"/>
      <c r="F1193" s="208"/>
      <c r="G1193" s="208"/>
      <c r="H1193" s="208"/>
      <c r="I1193" s="208"/>
      <c r="J1193" s="208"/>
      <c r="K1193" s="208"/>
      <c r="L1193" s="208"/>
      <c r="M1193" s="208"/>
      <c r="N1193" s="208"/>
      <c r="O1193" s="208"/>
      <c r="P1193" s="208"/>
      <c r="Q1193" s="208"/>
      <c r="R1193" s="208">
        <v>0</v>
      </c>
      <c r="S1193" s="208">
        <v>0</v>
      </c>
      <c r="T1193" s="208">
        <v>-1048828</v>
      </c>
      <c r="U1193" s="208">
        <v>-1048828</v>
      </c>
      <c r="V1193" s="208">
        <v>-1048828</v>
      </c>
      <c r="W1193" s="208">
        <v>-1048828</v>
      </c>
      <c r="X1193" s="208">
        <v>-1048828</v>
      </c>
      <c r="Y1193" s="208">
        <v>-1048828</v>
      </c>
      <c r="Z1193" s="208">
        <v>-1036759</v>
      </c>
      <c r="AA1193" s="178">
        <f t="shared" si="36"/>
        <v>-1036759</v>
      </c>
    </row>
    <row r="1194" spans="1:27" ht="15.75" thickBot="1" x14ac:dyDescent="0.3">
      <c r="A1194" s="228" t="str">
        <f t="shared" si="37"/>
        <v>283044</v>
      </c>
      <c r="B1194" s="231" t="s">
        <v>3641</v>
      </c>
      <c r="C1194" s="188" t="s">
        <v>3645</v>
      </c>
      <c r="D1194" s="210" t="s">
        <v>5</v>
      </c>
      <c r="E1194" s="209"/>
      <c r="F1194" s="209"/>
      <c r="G1194" s="209"/>
      <c r="H1194" s="209"/>
      <c r="I1194" s="209"/>
      <c r="J1194" s="209"/>
      <c r="K1194" s="209"/>
      <c r="L1194" s="209"/>
      <c r="M1194" s="209"/>
      <c r="N1194" s="209"/>
      <c r="O1194" s="209"/>
      <c r="P1194" s="209"/>
      <c r="Q1194" s="209"/>
      <c r="R1194" s="209">
        <v>0</v>
      </c>
      <c r="S1194" s="209">
        <v>0</v>
      </c>
      <c r="T1194" s="209">
        <v>-371815</v>
      </c>
      <c r="U1194" s="209">
        <v>-371815</v>
      </c>
      <c r="V1194" s="209">
        <v>-371815</v>
      </c>
      <c r="W1194" s="209">
        <v>-371815</v>
      </c>
      <c r="X1194" s="209">
        <v>-371815</v>
      </c>
      <c r="Y1194" s="209">
        <v>-371815</v>
      </c>
      <c r="Z1194" s="209">
        <v>-367536</v>
      </c>
      <c r="AA1194" s="178">
        <f t="shared" si="36"/>
        <v>-367536</v>
      </c>
    </row>
    <row r="1195" spans="1:27" ht="15.75" thickBot="1" x14ac:dyDescent="0.3">
      <c r="A1195" s="228" t="str">
        <f t="shared" si="37"/>
        <v>283061</v>
      </c>
      <c r="B1195" s="189" t="s">
        <v>1353</v>
      </c>
      <c r="C1195" s="188" t="s">
        <v>1354</v>
      </c>
      <c r="D1195" s="210" t="s">
        <v>5</v>
      </c>
      <c r="E1195" s="208">
        <v>-224069839.12</v>
      </c>
      <c r="F1195" s="208">
        <v>-223761128.12</v>
      </c>
      <c r="G1195" s="208">
        <v>-222572594.12</v>
      </c>
      <c r="H1195" s="208">
        <v>-221219161.12</v>
      </c>
      <c r="I1195" s="208">
        <v>-219904008.12</v>
      </c>
      <c r="J1195" s="208">
        <v>-217460814.12</v>
      </c>
      <c r="K1195" s="208">
        <v>-217438438.12</v>
      </c>
      <c r="L1195" s="208">
        <v>-217238490.12</v>
      </c>
      <c r="M1195" s="208">
        <v>-218986010.12</v>
      </c>
      <c r="N1195" s="208">
        <v>-218986010.12</v>
      </c>
      <c r="O1195" s="208">
        <v>-223574148.12</v>
      </c>
      <c r="P1195" s="208">
        <v>-227220669.12</v>
      </c>
      <c r="Q1195" s="208">
        <v>-229749491.12</v>
      </c>
      <c r="R1195" s="208">
        <v>-231137526.12</v>
      </c>
      <c r="S1195" s="208">
        <v>-221746768.12</v>
      </c>
      <c r="T1195" s="208">
        <v>-221577246.12</v>
      </c>
      <c r="U1195" s="208">
        <v>-221038704.12</v>
      </c>
      <c r="V1195" s="208">
        <v>-220549410.12</v>
      </c>
      <c r="W1195" s="208">
        <v>-220220039.12</v>
      </c>
      <c r="X1195" s="208">
        <v>-220246153.12</v>
      </c>
      <c r="Y1195" s="208">
        <v>-221147601.12</v>
      </c>
      <c r="Z1195" s="208">
        <v>-221280704.12</v>
      </c>
      <c r="AA1195" s="178">
        <f t="shared" si="36"/>
        <v>-221280704.12</v>
      </c>
    </row>
    <row r="1196" spans="1:27" ht="15.75" thickBot="1" x14ac:dyDescent="0.3">
      <c r="A1196" s="228" t="str">
        <f t="shared" si="37"/>
        <v>283062</v>
      </c>
      <c r="B1196" s="189" t="s">
        <v>1353</v>
      </c>
      <c r="C1196" s="188" t="s">
        <v>1356</v>
      </c>
      <c r="D1196" s="210" t="s">
        <v>5</v>
      </c>
      <c r="E1196" s="209">
        <v>-77522688.579999998</v>
      </c>
      <c r="F1196" s="209">
        <v>-77407774.579999998</v>
      </c>
      <c r="G1196" s="209">
        <v>-76966559.579999998</v>
      </c>
      <c r="H1196" s="209">
        <v>-76462567.579999998</v>
      </c>
      <c r="I1196" s="209">
        <v>-75972829.579999998</v>
      </c>
      <c r="J1196" s="209">
        <v>-75091272.579999998</v>
      </c>
      <c r="K1196" s="209">
        <v>-75088726.579999998</v>
      </c>
      <c r="L1196" s="209">
        <v>-75065978.579999998</v>
      </c>
      <c r="M1196" s="209">
        <v>-75768552.579999998</v>
      </c>
      <c r="N1196" s="209">
        <v>-75768552.579999998</v>
      </c>
      <c r="O1196" s="209">
        <v>-77485692.579999998</v>
      </c>
      <c r="P1196" s="209">
        <v>-78850426.579999998</v>
      </c>
      <c r="Q1196" s="209">
        <v>-79743106.579999998</v>
      </c>
      <c r="R1196" s="209">
        <v>-80255656.579999998</v>
      </c>
      <c r="S1196" s="209">
        <v>-76942871.579999998</v>
      </c>
      <c r="T1196" s="209">
        <v>-76857414.579999998</v>
      </c>
      <c r="U1196" s="209">
        <v>-76631114.579999998</v>
      </c>
      <c r="V1196" s="209">
        <v>-76425508.579999998</v>
      </c>
      <c r="W1196" s="209">
        <v>-76281312.579999998</v>
      </c>
      <c r="X1196" s="209">
        <v>-76292163.579999998</v>
      </c>
      <c r="Y1196" s="209">
        <v>-76666729.579999998</v>
      </c>
      <c r="Z1196" s="209">
        <v>-76805468.579999998</v>
      </c>
      <c r="AA1196" s="178">
        <f t="shared" si="36"/>
        <v>-76805468.579999998</v>
      </c>
    </row>
    <row r="1197" spans="1:27" ht="15.75" thickBot="1" x14ac:dyDescent="0.3">
      <c r="A1197" s="228" t="str">
        <f t="shared" si="37"/>
        <v>283071</v>
      </c>
      <c r="B1197" s="189" t="s">
        <v>1358</v>
      </c>
      <c r="C1197" s="188" t="s">
        <v>1359</v>
      </c>
      <c r="D1197" s="210" t="s">
        <v>5</v>
      </c>
      <c r="E1197" s="208">
        <v>-24126499.84</v>
      </c>
      <c r="F1197" s="208">
        <v>-24339851.84</v>
      </c>
      <c r="G1197" s="208">
        <v>-23999702.84</v>
      </c>
      <c r="H1197" s="208">
        <v>-24184972.84</v>
      </c>
      <c r="I1197" s="208">
        <v>-24386357.84</v>
      </c>
      <c r="J1197" s="208">
        <v>-23715062.84</v>
      </c>
      <c r="K1197" s="208">
        <v>-23881738.84</v>
      </c>
      <c r="L1197" s="208">
        <v>-23652708.84</v>
      </c>
      <c r="M1197" s="208">
        <v>-25637236.84</v>
      </c>
      <c r="N1197" s="208">
        <v>-25637236.84</v>
      </c>
      <c r="O1197" s="208">
        <v>-24783675.84</v>
      </c>
      <c r="P1197" s="208">
        <v>-24175803.84</v>
      </c>
      <c r="Q1197" s="208">
        <v>-23219349.84</v>
      </c>
      <c r="R1197" s="208">
        <v>-23103957.84</v>
      </c>
      <c r="S1197" s="208">
        <v>-23106103.84</v>
      </c>
      <c r="T1197" s="208">
        <v>-24025443.84</v>
      </c>
      <c r="U1197" s="208">
        <v>-25059470.84</v>
      </c>
      <c r="V1197" s="208">
        <v>-26012485.84</v>
      </c>
      <c r="W1197" s="208">
        <v>-26749029.84</v>
      </c>
      <c r="X1197" s="208">
        <v>-26896251.84</v>
      </c>
      <c r="Y1197" s="208">
        <v>-26673442.84</v>
      </c>
      <c r="Z1197" s="208">
        <v>-25766198.84</v>
      </c>
      <c r="AA1197" s="178">
        <f t="shared" si="36"/>
        <v>-25766198.84</v>
      </c>
    </row>
    <row r="1198" spans="1:27" ht="15.75" thickBot="1" x14ac:dyDescent="0.3">
      <c r="A1198" s="228" t="str">
        <f t="shared" si="37"/>
        <v>283072</v>
      </c>
      <c r="B1198" s="189" t="s">
        <v>1358</v>
      </c>
      <c r="C1198" s="188" t="s">
        <v>1361</v>
      </c>
      <c r="D1198" s="210" t="s">
        <v>5</v>
      </c>
      <c r="E1198" s="209">
        <v>-8546770.9600000009</v>
      </c>
      <c r="F1198" s="209">
        <v>-8622405.9600000009</v>
      </c>
      <c r="G1198" s="209">
        <v>-8501820.9600000009</v>
      </c>
      <c r="H1198" s="209">
        <v>-8567499.9600000009</v>
      </c>
      <c r="I1198" s="209">
        <v>-8638891.9600000009</v>
      </c>
      <c r="J1198" s="209">
        <v>-8400913.9600000009</v>
      </c>
      <c r="K1198" s="209">
        <v>-8460000.9600000009</v>
      </c>
      <c r="L1198" s="209">
        <v>-8378807.96</v>
      </c>
      <c r="M1198" s="209">
        <v>-9083595.9600000009</v>
      </c>
      <c r="N1198" s="209">
        <v>-9083595.9600000009</v>
      </c>
      <c r="O1198" s="209">
        <v>-8779624.9600000009</v>
      </c>
      <c r="P1198" s="209">
        <v>-8563035.9600000009</v>
      </c>
      <c r="Q1198" s="209">
        <v>-8224025.96</v>
      </c>
      <c r="R1198" s="209">
        <v>-8182806.96</v>
      </c>
      <c r="S1198" s="209">
        <v>-8183319.96</v>
      </c>
      <c r="T1198" s="209">
        <v>-8509616.9600000009</v>
      </c>
      <c r="U1198" s="209">
        <v>-8876723.9600000009</v>
      </c>
      <c r="V1198" s="209">
        <v>-9215061.9600000009</v>
      </c>
      <c r="W1198" s="209">
        <v>-9476588.9600000009</v>
      </c>
      <c r="X1198" s="209">
        <v>-9528755.9600000009</v>
      </c>
      <c r="Y1198" s="209">
        <v>-9448932.9600000009</v>
      </c>
      <c r="Z1198" s="209">
        <v>-9129724.9600000009</v>
      </c>
      <c r="AA1198" s="178">
        <f t="shared" si="36"/>
        <v>-9129724.9600000009</v>
      </c>
    </row>
    <row r="1199" spans="1:27" ht="15.75" thickBot="1" x14ac:dyDescent="0.3">
      <c r="A1199" s="228" t="str">
        <f t="shared" si="37"/>
        <v>283081</v>
      </c>
      <c r="B1199" s="189" t="s">
        <v>1363</v>
      </c>
      <c r="C1199" s="188" t="s">
        <v>1364</v>
      </c>
      <c r="D1199" s="210" t="s">
        <v>5</v>
      </c>
      <c r="E1199" s="208">
        <v>-5805216.8200000003</v>
      </c>
      <c r="F1199" s="208">
        <v>-5827340.8200000003</v>
      </c>
      <c r="G1199" s="208">
        <v>-5849491.8200000003</v>
      </c>
      <c r="H1199" s="208">
        <v>-5870373.8200000003</v>
      </c>
      <c r="I1199" s="208">
        <v>-5889760.8200000003</v>
      </c>
      <c r="J1199" s="208">
        <v>-5907249.8200000003</v>
      </c>
      <c r="K1199" s="208">
        <v>-5925682.8200000003</v>
      </c>
      <c r="L1199" s="208">
        <v>-5937669.8200000003</v>
      </c>
      <c r="M1199" s="208">
        <v>-5964180.8200000003</v>
      </c>
      <c r="N1199" s="208">
        <v>-5964180.8200000003</v>
      </c>
      <c r="O1199" s="208">
        <v>-5983319.8200000003</v>
      </c>
      <c r="P1199" s="208">
        <v>-6014126.8200000003</v>
      </c>
      <c r="Q1199" s="208">
        <v>-6047982.8200000003</v>
      </c>
      <c r="R1199" s="208">
        <v>-6067916.8200000003</v>
      </c>
      <c r="S1199" s="208">
        <v>-6088235.8200000003</v>
      </c>
      <c r="T1199" s="208">
        <v>-5891707.8200000003</v>
      </c>
      <c r="U1199" s="208">
        <v>-5907116.8200000003</v>
      </c>
      <c r="V1199" s="208">
        <v>-5922740.8200000003</v>
      </c>
      <c r="W1199" s="208">
        <v>-5929202.8200000003</v>
      </c>
      <c r="X1199" s="208">
        <v>-5942944.8200000003</v>
      </c>
      <c r="Y1199" s="208">
        <v>-5956189.8200000003</v>
      </c>
      <c r="Z1199" s="208">
        <v>-6025179.8200000003</v>
      </c>
      <c r="AA1199" s="178">
        <f t="shared" si="36"/>
        <v>-6025179.8200000003</v>
      </c>
    </row>
    <row r="1200" spans="1:27" ht="15.75" thickBot="1" x14ac:dyDescent="0.3">
      <c r="A1200" s="228" t="str">
        <f t="shared" si="37"/>
        <v>283082</v>
      </c>
      <c r="B1200" s="189" t="s">
        <v>1363</v>
      </c>
      <c r="C1200" s="188" t="s">
        <v>1366</v>
      </c>
      <c r="D1200" s="210" t="s">
        <v>5</v>
      </c>
      <c r="E1200" s="209">
        <v>-2043717.58</v>
      </c>
      <c r="F1200" s="209">
        <v>-2051789.58</v>
      </c>
      <c r="G1200" s="209">
        <v>-2059870.58</v>
      </c>
      <c r="H1200" s="209">
        <v>-2067488.58</v>
      </c>
      <c r="I1200" s="209">
        <v>-2074561.58</v>
      </c>
      <c r="J1200" s="209">
        <v>-2080942.58</v>
      </c>
      <c r="K1200" s="209">
        <v>-2087667.58</v>
      </c>
      <c r="L1200" s="209">
        <v>-2092040.58</v>
      </c>
      <c r="M1200" s="209">
        <v>-2101554.58</v>
      </c>
      <c r="N1200" s="209">
        <v>-2101554.58</v>
      </c>
      <c r="O1200" s="209">
        <v>-2108541.58</v>
      </c>
      <c r="P1200" s="209">
        <v>-2119788.58</v>
      </c>
      <c r="Q1200" s="209">
        <v>-2132112.58</v>
      </c>
      <c r="R1200" s="209">
        <v>-2139381.58</v>
      </c>
      <c r="S1200" s="209">
        <v>-2146790.58</v>
      </c>
      <c r="T1200" s="209">
        <v>-2077227.58</v>
      </c>
      <c r="U1200" s="209">
        <v>-2082846.58</v>
      </c>
      <c r="V1200" s="209">
        <v>-2088543.58</v>
      </c>
      <c r="W1200" s="209">
        <v>-2091004.58</v>
      </c>
      <c r="X1200" s="209">
        <v>-2096023.58</v>
      </c>
      <c r="Y1200" s="209">
        <v>-2100861.58</v>
      </c>
      <c r="Z1200" s="209">
        <v>-2125453.58</v>
      </c>
      <c r="AA1200" s="178">
        <f t="shared" si="36"/>
        <v>-2125453.58</v>
      </c>
    </row>
    <row r="1201" spans="1:27" ht="15.75" thickBot="1" x14ac:dyDescent="0.3">
      <c r="A1201" s="228" t="str">
        <f t="shared" si="37"/>
        <v>283096</v>
      </c>
      <c r="B1201" s="189" t="s">
        <v>1368</v>
      </c>
      <c r="C1201" s="188" t="s">
        <v>1369</v>
      </c>
      <c r="D1201" s="210" t="s">
        <v>5</v>
      </c>
      <c r="E1201" s="208">
        <v>36562794.049999997</v>
      </c>
      <c r="F1201" s="208">
        <v>36267813.049999997</v>
      </c>
      <c r="G1201" s="208">
        <v>35972832.049999997</v>
      </c>
      <c r="H1201" s="208">
        <v>35677851.049999997</v>
      </c>
      <c r="I1201" s="208">
        <v>35382870.049999997</v>
      </c>
      <c r="J1201" s="208">
        <v>34867654.049999997</v>
      </c>
      <c r="K1201" s="208">
        <v>34548202.049999997</v>
      </c>
      <c r="L1201" s="208">
        <v>34228750.049999997</v>
      </c>
      <c r="M1201" s="208">
        <v>36467414.109999999</v>
      </c>
      <c r="N1201" s="208">
        <v>36467414.109999999</v>
      </c>
      <c r="O1201" s="208">
        <v>36233885.109999999</v>
      </c>
      <c r="P1201" s="208">
        <v>36000356.109999999</v>
      </c>
      <c r="Q1201" s="208">
        <v>35766827.109999999</v>
      </c>
      <c r="R1201" s="208">
        <v>35533298.109999999</v>
      </c>
      <c r="S1201" s="208">
        <v>35299769.109999999</v>
      </c>
      <c r="T1201" s="208">
        <v>35066240.109999999</v>
      </c>
      <c r="U1201" s="208">
        <v>34832711.109999999</v>
      </c>
      <c r="V1201" s="208">
        <v>34599182.109999999</v>
      </c>
      <c r="W1201" s="208">
        <v>34365653.109999999</v>
      </c>
      <c r="X1201" s="208">
        <v>34132124.109999999</v>
      </c>
      <c r="Y1201" s="208">
        <v>33845148.729999997</v>
      </c>
      <c r="Z1201" s="208">
        <v>36708313.799999997</v>
      </c>
      <c r="AA1201" s="178">
        <f t="shared" si="36"/>
        <v>36708313.799999997</v>
      </c>
    </row>
    <row r="1202" spans="1:27" ht="15.75" thickBot="1" x14ac:dyDescent="0.3">
      <c r="A1202" s="228" t="str">
        <f t="shared" si="37"/>
        <v>283097</v>
      </c>
      <c r="B1202" s="189" t="s">
        <v>1661</v>
      </c>
      <c r="C1202" s="188" t="s">
        <v>1372</v>
      </c>
      <c r="D1202" s="210" t="s">
        <v>5</v>
      </c>
      <c r="E1202" s="209">
        <v>12961713.16</v>
      </c>
      <c r="F1202" s="209">
        <v>12857141.16</v>
      </c>
      <c r="G1202" s="209">
        <v>12752569.16</v>
      </c>
      <c r="H1202" s="209">
        <v>12647997.16</v>
      </c>
      <c r="I1202" s="209">
        <v>12543425.16</v>
      </c>
      <c r="J1202" s="209">
        <v>12360778.16</v>
      </c>
      <c r="K1202" s="209">
        <v>12247531.16</v>
      </c>
      <c r="L1202" s="209">
        <v>12134284.16</v>
      </c>
      <c r="M1202" s="209">
        <v>12927898.67</v>
      </c>
      <c r="N1202" s="209">
        <v>12927898.67</v>
      </c>
      <c r="O1202" s="209">
        <v>12845110.67</v>
      </c>
      <c r="P1202" s="209">
        <v>12762322.67</v>
      </c>
      <c r="Q1202" s="209">
        <v>12679534.67</v>
      </c>
      <c r="R1202" s="209">
        <v>12596746.67</v>
      </c>
      <c r="S1202" s="209">
        <v>12513958.67</v>
      </c>
      <c r="T1202" s="209">
        <v>12431170.67</v>
      </c>
      <c r="U1202" s="209">
        <v>12348382.67</v>
      </c>
      <c r="V1202" s="209">
        <v>12265594.67</v>
      </c>
      <c r="W1202" s="209">
        <v>12182806.67</v>
      </c>
      <c r="X1202" s="209">
        <v>12100018.67</v>
      </c>
      <c r="Y1202" s="209">
        <v>11998283.699999999</v>
      </c>
      <c r="Z1202" s="209">
        <v>13013293.51</v>
      </c>
      <c r="AA1202" s="178">
        <f t="shared" si="36"/>
        <v>13013293.51</v>
      </c>
    </row>
    <row r="1203" spans="1:27" ht="15.75" thickBot="1" x14ac:dyDescent="0.3">
      <c r="A1203" s="228" t="str">
        <f t="shared" si="37"/>
        <v>283300</v>
      </c>
      <c r="B1203" s="189" t="s">
        <v>1374</v>
      </c>
      <c r="C1203" s="188" t="s">
        <v>1375</v>
      </c>
      <c r="D1203" s="210" t="s">
        <v>5</v>
      </c>
      <c r="E1203" s="208">
        <v>83360</v>
      </c>
      <c r="F1203" s="208">
        <v>83360</v>
      </c>
      <c r="G1203" s="208">
        <v>83360</v>
      </c>
      <c r="H1203" s="208">
        <v>83360</v>
      </c>
      <c r="I1203" s="208">
        <v>83360</v>
      </c>
      <c r="J1203" s="208">
        <v>83360</v>
      </c>
      <c r="K1203" s="208">
        <v>83360</v>
      </c>
      <c r="L1203" s="208">
        <v>83360</v>
      </c>
      <c r="M1203" s="208">
        <v>66392</v>
      </c>
      <c r="N1203" s="208">
        <v>66392</v>
      </c>
      <c r="O1203" s="208">
        <v>84909</v>
      </c>
      <c r="P1203" s="208">
        <v>99626</v>
      </c>
      <c r="Q1203" s="208">
        <v>98849</v>
      </c>
      <c r="R1203" s="208">
        <v>103035</v>
      </c>
      <c r="S1203" s="208">
        <v>106364</v>
      </c>
      <c r="T1203" s="208">
        <v>101182</v>
      </c>
      <c r="U1203" s="208">
        <v>93952</v>
      </c>
      <c r="V1203" s="208">
        <v>87383</v>
      </c>
      <c r="W1203" s="208">
        <v>81778</v>
      </c>
      <c r="X1203" s="208">
        <v>82104</v>
      </c>
      <c r="Y1203" s="208">
        <v>93342</v>
      </c>
      <c r="Z1203" s="208">
        <v>60955</v>
      </c>
      <c r="AA1203" s="178">
        <f t="shared" si="36"/>
        <v>60955</v>
      </c>
    </row>
    <row r="1204" spans="1:27" ht="15.75" thickBot="1" x14ac:dyDescent="0.3">
      <c r="A1204" s="228" t="str">
        <f t="shared" si="37"/>
        <v>283304</v>
      </c>
      <c r="B1204" s="189" t="s">
        <v>1377</v>
      </c>
      <c r="C1204" s="188" t="s">
        <v>1378</v>
      </c>
      <c r="D1204" s="210" t="s">
        <v>5</v>
      </c>
      <c r="E1204" s="209">
        <v>-33093050.27</v>
      </c>
      <c r="F1204" s="209">
        <v>-32811260.27</v>
      </c>
      <c r="G1204" s="209">
        <v>-32529470.27</v>
      </c>
      <c r="H1204" s="209">
        <v>-32247680.27</v>
      </c>
      <c r="I1204" s="209">
        <v>-31965890.27</v>
      </c>
      <c r="J1204" s="209">
        <v>-31463865.27</v>
      </c>
      <c r="K1204" s="209">
        <v>-31157604.27</v>
      </c>
      <c r="L1204" s="209">
        <v>-30851343.27</v>
      </c>
      <c r="M1204" s="209">
        <v>-33332443.300000001</v>
      </c>
      <c r="N1204" s="209">
        <v>-33332443.300000001</v>
      </c>
      <c r="O1204" s="209">
        <v>-33107757.300000001</v>
      </c>
      <c r="P1204" s="209">
        <v>-32883071.300000001</v>
      </c>
      <c r="Q1204" s="209">
        <v>-32658385.300000001</v>
      </c>
      <c r="R1204" s="209">
        <v>-32433699.300000001</v>
      </c>
      <c r="S1204" s="209">
        <v>-32209013.300000001</v>
      </c>
      <c r="T1204" s="209">
        <v>-31984327.300000001</v>
      </c>
      <c r="U1204" s="209">
        <v>-31759641.300000001</v>
      </c>
      <c r="V1204" s="209">
        <v>-31534955.300000001</v>
      </c>
      <c r="W1204" s="209">
        <v>-31310269.300000001</v>
      </c>
      <c r="X1204" s="209">
        <v>-31085583.300000001</v>
      </c>
      <c r="Y1204" s="209">
        <v>-30808377.300000001</v>
      </c>
      <c r="Z1204" s="209">
        <v>-32621060.359999999</v>
      </c>
      <c r="AA1204" s="178">
        <f t="shared" si="36"/>
        <v>-32621060.359999999</v>
      </c>
    </row>
    <row r="1205" spans="1:27" ht="15.75" thickBot="1" x14ac:dyDescent="0.3">
      <c r="A1205" s="228" t="str">
        <f t="shared" si="37"/>
        <v>283305</v>
      </c>
      <c r="B1205" s="189" t="s">
        <v>1380</v>
      </c>
      <c r="C1205" s="188" t="s">
        <v>1381</v>
      </c>
      <c r="D1205" s="210" t="s">
        <v>5</v>
      </c>
      <c r="E1205" s="208">
        <v>-11731668.77</v>
      </c>
      <c r="F1205" s="208">
        <v>-11631772.77</v>
      </c>
      <c r="G1205" s="208">
        <v>-11531876.77</v>
      </c>
      <c r="H1205" s="208">
        <v>-11431980.77</v>
      </c>
      <c r="I1205" s="208">
        <v>-11332084.77</v>
      </c>
      <c r="J1205" s="208">
        <v>-11154113.77</v>
      </c>
      <c r="K1205" s="208">
        <v>-11045542.77</v>
      </c>
      <c r="L1205" s="208">
        <v>-10936971.77</v>
      </c>
      <c r="M1205" s="208">
        <v>-11816534.5</v>
      </c>
      <c r="N1205" s="208">
        <v>-11816534.5</v>
      </c>
      <c r="O1205" s="208">
        <v>-11736882.5</v>
      </c>
      <c r="P1205" s="208">
        <v>-11657230.5</v>
      </c>
      <c r="Q1205" s="208">
        <v>-11577578.5</v>
      </c>
      <c r="R1205" s="208">
        <v>-11497926.5</v>
      </c>
      <c r="S1205" s="208">
        <v>-11418274.5</v>
      </c>
      <c r="T1205" s="208">
        <v>-11338622.5</v>
      </c>
      <c r="U1205" s="208">
        <v>-11258970.5</v>
      </c>
      <c r="V1205" s="208">
        <v>-11179318.5</v>
      </c>
      <c r="W1205" s="208">
        <v>-11099666.5</v>
      </c>
      <c r="X1205" s="208">
        <v>-11020014.5</v>
      </c>
      <c r="Y1205" s="208">
        <v>-10921743.5</v>
      </c>
      <c r="Z1205" s="208">
        <v>-11564345.34</v>
      </c>
      <c r="AA1205" s="178">
        <f t="shared" si="36"/>
        <v>-11564345.34</v>
      </c>
    </row>
    <row r="1206" spans="1:27" ht="15.75" thickBot="1" x14ac:dyDescent="0.3">
      <c r="A1206" s="228" t="str">
        <f t="shared" si="37"/>
        <v>283306</v>
      </c>
      <c r="B1206" s="189" t="s">
        <v>1383</v>
      </c>
      <c r="C1206" s="188" t="s">
        <v>1384</v>
      </c>
      <c r="D1206" s="210" t="s">
        <v>5</v>
      </c>
      <c r="E1206" s="209">
        <v>-931435.35</v>
      </c>
      <c r="F1206" s="209">
        <v>-931846.35</v>
      </c>
      <c r="G1206" s="209">
        <v>-932257.35</v>
      </c>
      <c r="H1206" s="209">
        <v>-932668.35</v>
      </c>
      <c r="I1206" s="209">
        <v>-933079.35</v>
      </c>
      <c r="J1206" s="209">
        <v>-933490.35</v>
      </c>
      <c r="K1206" s="209">
        <v>-933901.35</v>
      </c>
      <c r="L1206" s="209">
        <v>-934312.35</v>
      </c>
      <c r="M1206" s="209">
        <v>-869922.03</v>
      </c>
      <c r="N1206" s="209">
        <v>-869922.03</v>
      </c>
      <c r="O1206" s="209">
        <v>-871258.03</v>
      </c>
      <c r="P1206" s="209">
        <v>-872594.03</v>
      </c>
      <c r="Q1206" s="209">
        <v>-873930.03</v>
      </c>
      <c r="R1206" s="209">
        <v>-875266.03</v>
      </c>
      <c r="S1206" s="209">
        <v>-876602.03</v>
      </c>
      <c r="T1206" s="209">
        <v>-877938.03</v>
      </c>
      <c r="U1206" s="209">
        <v>-879274.03</v>
      </c>
      <c r="V1206" s="209">
        <v>-880610.03</v>
      </c>
      <c r="W1206" s="209">
        <v>-881946.03</v>
      </c>
      <c r="X1206" s="209">
        <v>-883282.03</v>
      </c>
      <c r="Y1206" s="209">
        <v>-888104.65</v>
      </c>
      <c r="Z1206" s="209">
        <v>-1242914.99</v>
      </c>
      <c r="AA1206" s="178">
        <f t="shared" si="36"/>
        <v>-1242914.99</v>
      </c>
    </row>
    <row r="1207" spans="1:27" ht="15.75" thickBot="1" x14ac:dyDescent="0.3">
      <c r="A1207" s="228" t="str">
        <f t="shared" si="37"/>
        <v>283307</v>
      </c>
      <c r="B1207" s="189" t="s">
        <v>1386</v>
      </c>
      <c r="C1207" s="188" t="s">
        <v>1387</v>
      </c>
      <c r="D1207" s="210" t="s">
        <v>5</v>
      </c>
      <c r="E1207" s="208">
        <v>-330200.15000000002</v>
      </c>
      <c r="F1207" s="208">
        <v>-330346.15000000002</v>
      </c>
      <c r="G1207" s="208">
        <v>-330492.15000000002</v>
      </c>
      <c r="H1207" s="208">
        <v>-330638.15000000002</v>
      </c>
      <c r="I1207" s="208">
        <v>-330784.15000000002</v>
      </c>
      <c r="J1207" s="208">
        <v>-330930.15000000002</v>
      </c>
      <c r="K1207" s="208">
        <v>-331076.15000000002</v>
      </c>
      <c r="L1207" s="208">
        <v>-331222.15000000002</v>
      </c>
      <c r="M1207" s="208">
        <v>-308392.14</v>
      </c>
      <c r="N1207" s="208">
        <v>-308392.14</v>
      </c>
      <c r="O1207" s="208">
        <v>-308865.14</v>
      </c>
      <c r="P1207" s="208">
        <v>-309338.14</v>
      </c>
      <c r="Q1207" s="208">
        <v>-309811.14</v>
      </c>
      <c r="R1207" s="208">
        <v>-310284.14</v>
      </c>
      <c r="S1207" s="208">
        <v>-310757.14</v>
      </c>
      <c r="T1207" s="208">
        <v>-311230.14</v>
      </c>
      <c r="U1207" s="208">
        <v>-311703.14</v>
      </c>
      <c r="V1207" s="208">
        <v>-312176.14</v>
      </c>
      <c r="W1207" s="208">
        <v>-312649.14</v>
      </c>
      <c r="X1207" s="208">
        <v>-313122.14</v>
      </c>
      <c r="Y1207" s="208">
        <v>-314831.17</v>
      </c>
      <c r="Z1207" s="208">
        <v>-440620.2</v>
      </c>
      <c r="AA1207" s="178">
        <f t="shared" si="36"/>
        <v>-440620.2</v>
      </c>
    </row>
    <row r="1208" spans="1:27" ht="15.75" thickBot="1" x14ac:dyDescent="0.3">
      <c r="A1208" s="228" t="str">
        <f t="shared" si="37"/>
        <v>500183</v>
      </c>
      <c r="B1208" s="239" t="s">
        <v>2918</v>
      </c>
      <c r="C1208" s="245">
        <v>500183</v>
      </c>
      <c r="D1208" s="31"/>
      <c r="E1208" s="209">
        <v>-597360927.88</v>
      </c>
      <c r="F1208" s="209">
        <v>-601415458.01999998</v>
      </c>
      <c r="G1208" s="209">
        <v>-602294185.12</v>
      </c>
      <c r="H1208" s="209">
        <v>-601638589.30999994</v>
      </c>
      <c r="I1208" s="209">
        <v>-604214407.47000003</v>
      </c>
      <c r="J1208" s="209">
        <v>-606174685.44000006</v>
      </c>
      <c r="K1208" s="209">
        <v>-607799780.12</v>
      </c>
      <c r="L1208" s="209">
        <v>-613020110.22000003</v>
      </c>
      <c r="M1208" s="209">
        <v>-611560281.39999998</v>
      </c>
      <c r="N1208" s="209">
        <v>-611560281.39999998</v>
      </c>
      <c r="O1208" s="209">
        <v>-614069214.90999997</v>
      </c>
      <c r="P1208" s="209">
        <v>-617991665.09000003</v>
      </c>
      <c r="Q1208" s="209">
        <v>-600698181.70000005</v>
      </c>
      <c r="R1208" s="209">
        <v>-601434475.76999998</v>
      </c>
      <c r="S1208" s="209">
        <v>-604751371.65999997</v>
      </c>
      <c r="T1208" s="209">
        <v>-605036120.80999994</v>
      </c>
      <c r="U1208" s="209">
        <v>-610749663.58000004</v>
      </c>
      <c r="V1208" s="209">
        <v>-614362160.96000004</v>
      </c>
      <c r="W1208" s="209">
        <v>-615813490.50999999</v>
      </c>
      <c r="X1208" s="209">
        <v>-616349060.92999995</v>
      </c>
      <c r="Y1208" s="209">
        <v>-615774293.74000001</v>
      </c>
      <c r="Z1208" s="209">
        <v>-625717125.60000002</v>
      </c>
      <c r="AA1208" s="178">
        <f t="shared" si="36"/>
        <v>-625717125.60000002</v>
      </c>
    </row>
    <row r="1209" spans="1:27" ht="15.75" thickBot="1" x14ac:dyDescent="0.3">
      <c r="A1209" s="228" t="str">
        <f t="shared" si="37"/>
        <v>001100</v>
      </c>
      <c r="B1209" s="240" t="s">
        <v>2920</v>
      </c>
      <c r="C1209" s="245">
        <v>5001100</v>
      </c>
      <c r="D1209" s="31"/>
      <c r="E1209" s="208">
        <v>-225139713.44</v>
      </c>
      <c r="F1209" s="208">
        <v>-227238757.16999999</v>
      </c>
      <c r="G1209" s="208">
        <v>-226605583.25</v>
      </c>
      <c r="H1209" s="208">
        <v>-224379590.52000001</v>
      </c>
      <c r="I1209" s="208">
        <v>-224975629.06</v>
      </c>
      <c r="J1209" s="208">
        <v>-225369983.03</v>
      </c>
      <c r="K1209" s="208">
        <v>-225581078.34</v>
      </c>
      <c r="L1209" s="208">
        <v>-229096984.19</v>
      </c>
      <c r="M1209" s="208">
        <v>-225960805.96000001</v>
      </c>
      <c r="N1209" s="208">
        <v>-225960805.96000001</v>
      </c>
      <c r="O1209" s="208">
        <v>-227106142.05000001</v>
      </c>
      <c r="P1209" s="208">
        <v>-229546876.59</v>
      </c>
      <c r="Q1209" s="208">
        <v>-210755869.5</v>
      </c>
      <c r="R1209" s="208">
        <v>-209860030.19999999</v>
      </c>
      <c r="S1209" s="208">
        <v>-211026695.22999999</v>
      </c>
      <c r="T1209" s="208">
        <v>-209083744.90000001</v>
      </c>
      <c r="U1209" s="208">
        <v>-212822167.55000001</v>
      </c>
      <c r="V1209" s="208">
        <v>-214224756.34999999</v>
      </c>
      <c r="W1209" s="208">
        <v>-212588599.81999999</v>
      </c>
      <c r="X1209" s="208">
        <v>-211423141.97999999</v>
      </c>
      <c r="Y1209" s="208">
        <v>-208917074.65000001</v>
      </c>
      <c r="Z1209" s="208">
        <v>-213118922.38</v>
      </c>
      <c r="AA1209" s="178">
        <f t="shared" si="36"/>
        <v>-213118922.38</v>
      </c>
    </row>
    <row r="1210" spans="1:27" ht="15.75" thickBot="1" x14ac:dyDescent="0.3">
      <c r="A1210" s="228" t="str">
        <f t="shared" si="37"/>
        <v>254001</v>
      </c>
      <c r="B1210" s="189" t="s">
        <v>1272</v>
      </c>
      <c r="C1210" s="188" t="s">
        <v>1389</v>
      </c>
      <c r="D1210" s="210" t="s">
        <v>5</v>
      </c>
      <c r="E1210" s="209">
        <v>0</v>
      </c>
      <c r="F1210" s="209">
        <v>0</v>
      </c>
      <c r="G1210" s="209">
        <v>-2816993.51</v>
      </c>
      <c r="H1210" s="209">
        <v>0</v>
      </c>
      <c r="I1210" s="209">
        <v>0</v>
      </c>
      <c r="J1210" s="209">
        <v>-465859.94</v>
      </c>
      <c r="K1210" s="209">
        <v>0</v>
      </c>
      <c r="L1210" s="209">
        <v>0</v>
      </c>
      <c r="M1210" s="209">
        <v>578253.14</v>
      </c>
      <c r="N1210" s="209">
        <v>578253.14</v>
      </c>
      <c r="O1210" s="209">
        <v>0</v>
      </c>
      <c r="P1210" s="209">
        <v>0</v>
      </c>
      <c r="Q1210" s="209">
        <v>-1775841.95</v>
      </c>
      <c r="R1210" s="209">
        <v>0</v>
      </c>
      <c r="S1210" s="209">
        <v>0</v>
      </c>
      <c r="T1210" s="209">
        <v>703617.17</v>
      </c>
      <c r="U1210" s="209">
        <v>0</v>
      </c>
      <c r="V1210" s="209">
        <v>0</v>
      </c>
      <c r="W1210" s="209">
        <v>1076972.01</v>
      </c>
      <c r="X1210" s="209">
        <v>0</v>
      </c>
      <c r="Y1210" s="209">
        <v>0</v>
      </c>
      <c r="Z1210" s="209">
        <v>-6608668.5800000001</v>
      </c>
      <c r="AA1210" s="178">
        <f t="shared" si="36"/>
        <v>-6608668.5800000001</v>
      </c>
    </row>
    <row r="1211" spans="1:27" ht="15.75" thickBot="1" x14ac:dyDescent="0.3">
      <c r="A1211" s="228" t="str">
        <f t="shared" si="37"/>
        <v>254002</v>
      </c>
      <c r="B1211" s="231" t="s">
        <v>1391</v>
      </c>
      <c r="C1211" s="188" t="s">
        <v>1392</v>
      </c>
      <c r="D1211" s="210" t="s">
        <v>5</v>
      </c>
      <c r="E1211" s="208">
        <v>-1045621.04</v>
      </c>
      <c r="F1211" s="208">
        <v>-1053499.17</v>
      </c>
      <c r="G1211" s="208">
        <v>-1054598.44</v>
      </c>
      <c r="H1211" s="208">
        <v>-1058412.01</v>
      </c>
      <c r="I1211" s="208">
        <v>-1066242.26</v>
      </c>
      <c r="J1211" s="208">
        <v>-1063016.46</v>
      </c>
      <c r="K1211" s="208">
        <v>-963975.69</v>
      </c>
      <c r="L1211" s="208">
        <v>-931860.18</v>
      </c>
      <c r="M1211" s="208">
        <v>-1130743.79</v>
      </c>
      <c r="N1211" s="208">
        <v>-1130743.79</v>
      </c>
      <c r="O1211" s="208">
        <v>-1130539.06</v>
      </c>
      <c r="P1211" s="208">
        <v>-1244344.52</v>
      </c>
      <c r="Q1211" s="208">
        <v>-1247665.19</v>
      </c>
      <c r="R1211" s="208">
        <v>-1266052.18</v>
      </c>
      <c r="S1211" s="208">
        <v>-1290330.1499999999</v>
      </c>
      <c r="T1211" s="208">
        <v>-1269691.7</v>
      </c>
      <c r="U1211" s="208">
        <v>-1269691.7</v>
      </c>
      <c r="V1211" s="208">
        <v>-1269691.7</v>
      </c>
      <c r="W1211" s="208">
        <v>-1290845.45</v>
      </c>
      <c r="X1211" s="208">
        <v>-1290845.45</v>
      </c>
      <c r="Y1211" s="208">
        <v>0</v>
      </c>
      <c r="Z1211" s="208">
        <v>0</v>
      </c>
      <c r="AA1211" s="178">
        <f t="shared" si="36"/>
        <v>0</v>
      </c>
    </row>
    <row r="1212" spans="1:27" ht="15.75" thickBot="1" x14ac:dyDescent="0.3">
      <c r="A1212" s="228" t="str">
        <f t="shared" si="37"/>
        <v>254003</v>
      </c>
      <c r="B1212" s="231" t="s">
        <v>3818</v>
      </c>
      <c r="C1212" s="188" t="s">
        <v>3819</v>
      </c>
      <c r="D1212" s="188" t="s">
        <v>5</v>
      </c>
      <c r="E1212" s="209"/>
      <c r="F1212" s="209"/>
      <c r="G1212" s="209"/>
      <c r="H1212" s="209"/>
      <c r="I1212" s="209"/>
      <c r="J1212" s="209"/>
      <c r="K1212" s="209"/>
      <c r="L1212" s="209"/>
      <c r="M1212" s="209"/>
      <c r="N1212" s="209"/>
      <c r="O1212" s="209"/>
      <c r="P1212" s="209"/>
      <c r="Q1212" s="209"/>
      <c r="R1212" s="209"/>
      <c r="S1212" s="209"/>
      <c r="T1212" s="209"/>
      <c r="U1212" s="209"/>
      <c r="V1212" s="209"/>
      <c r="W1212" s="209"/>
      <c r="X1212" s="209">
        <v>0</v>
      </c>
      <c r="Y1212" s="209">
        <v>-1240921.24</v>
      </c>
      <c r="Z1212" s="209">
        <v>-1056576.2</v>
      </c>
      <c r="AA1212" s="178">
        <f t="shared" si="36"/>
        <v>-1056576.2</v>
      </c>
    </row>
    <row r="1213" spans="1:27" ht="15.75" thickBot="1" x14ac:dyDescent="0.3">
      <c r="A1213" s="228" t="str">
        <f t="shared" si="37"/>
        <v>254100</v>
      </c>
      <c r="B1213" s="189" t="s">
        <v>1394</v>
      </c>
      <c r="C1213" s="188" t="s">
        <v>1395</v>
      </c>
      <c r="D1213" s="210" t="s">
        <v>5</v>
      </c>
      <c r="E1213" s="208">
        <v>-191300509</v>
      </c>
      <c r="F1213" s="208">
        <v>-191300509</v>
      </c>
      <c r="G1213" s="208">
        <v>-191300509</v>
      </c>
      <c r="H1213" s="208">
        <v>-191300509</v>
      </c>
      <c r="I1213" s="208">
        <v>-191300509</v>
      </c>
      <c r="J1213" s="208">
        <v>-194600170</v>
      </c>
      <c r="K1213" s="208">
        <v>-194600170</v>
      </c>
      <c r="L1213" s="208">
        <v>-194600170</v>
      </c>
      <c r="M1213" s="208">
        <v>-194845817</v>
      </c>
      <c r="N1213" s="208">
        <v>-194845817</v>
      </c>
      <c r="O1213" s="208">
        <v>-194845817</v>
      </c>
      <c r="P1213" s="208">
        <v>-194845817</v>
      </c>
      <c r="Q1213" s="208">
        <v>-190075616</v>
      </c>
      <c r="R1213" s="208">
        <v>-189382695</v>
      </c>
      <c r="S1213" s="208">
        <v>-188831613</v>
      </c>
      <c r="T1213" s="208">
        <v>-189689504</v>
      </c>
      <c r="U1213" s="208">
        <v>-190886481</v>
      </c>
      <c r="V1213" s="208">
        <v>-191973999</v>
      </c>
      <c r="W1213" s="208">
        <v>-192901965</v>
      </c>
      <c r="X1213" s="208">
        <v>-125471409</v>
      </c>
      <c r="Y1213" s="208">
        <v>-124103468</v>
      </c>
      <c r="Z1213" s="208">
        <v>-124448682</v>
      </c>
      <c r="AA1213" s="178">
        <f t="shared" si="36"/>
        <v>-124448682</v>
      </c>
    </row>
    <row r="1214" spans="1:27" ht="15.75" thickBot="1" x14ac:dyDescent="0.3">
      <c r="A1214" s="228" t="str">
        <f t="shared" si="37"/>
        <v>254101</v>
      </c>
      <c r="B1214" s="189" t="s">
        <v>3810</v>
      </c>
      <c r="C1214" s="188" t="s">
        <v>3820</v>
      </c>
      <c r="D1214" s="192" t="s">
        <v>5</v>
      </c>
      <c r="E1214" s="209"/>
      <c r="F1214" s="209"/>
      <c r="G1214" s="209"/>
      <c r="H1214" s="209"/>
      <c r="I1214" s="209"/>
      <c r="J1214" s="209"/>
      <c r="K1214" s="209"/>
      <c r="L1214" s="209"/>
      <c r="M1214" s="209"/>
      <c r="N1214" s="209"/>
      <c r="O1214" s="209"/>
      <c r="P1214" s="209"/>
      <c r="Q1214" s="209"/>
      <c r="R1214" s="209"/>
      <c r="S1214" s="209"/>
      <c r="T1214" s="209"/>
      <c r="U1214" s="209"/>
      <c r="V1214" s="209"/>
      <c r="W1214" s="209"/>
      <c r="X1214" s="209">
        <v>-14153633</v>
      </c>
      <c r="Y1214" s="209">
        <v>-14126064</v>
      </c>
      <c r="Z1214" s="209">
        <v>-14080171</v>
      </c>
      <c r="AA1214" s="178">
        <f t="shared" si="36"/>
        <v>-14080171</v>
      </c>
    </row>
    <row r="1215" spans="1:27" ht="15.75" thickBot="1" x14ac:dyDescent="0.3">
      <c r="A1215" s="228" t="str">
        <f t="shared" si="37"/>
        <v>254102</v>
      </c>
      <c r="B1215" s="189" t="s">
        <v>3812</v>
      </c>
      <c r="C1215" s="188" t="s">
        <v>3821</v>
      </c>
      <c r="D1215" s="192" t="s">
        <v>5</v>
      </c>
      <c r="E1215" s="208"/>
      <c r="F1215" s="208"/>
      <c r="G1215" s="208"/>
      <c r="H1215" s="208"/>
      <c r="I1215" s="208"/>
      <c r="J1215" s="208"/>
      <c r="K1215" s="208"/>
      <c r="L1215" s="208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>
        <v>-53190899</v>
      </c>
      <c r="Y1215" s="208">
        <v>-52564388</v>
      </c>
      <c r="Z1215" s="208">
        <v>-52475931</v>
      </c>
      <c r="AA1215" s="178">
        <f t="shared" si="36"/>
        <v>-52475931</v>
      </c>
    </row>
    <row r="1216" spans="1:27" ht="15.75" thickBot="1" x14ac:dyDescent="0.3">
      <c r="A1216" s="228" t="str">
        <f t="shared" si="37"/>
        <v>254105</v>
      </c>
      <c r="B1216" s="189" t="s">
        <v>1397</v>
      </c>
      <c r="C1216" s="188" t="s">
        <v>1398</v>
      </c>
      <c r="D1216" s="210" t="s">
        <v>5</v>
      </c>
      <c r="E1216" s="209">
        <v>-7362115</v>
      </c>
      <c r="F1216" s="209">
        <v>-7362115</v>
      </c>
      <c r="G1216" s="209">
        <v>-7362115</v>
      </c>
      <c r="H1216" s="209">
        <v>-7362115</v>
      </c>
      <c r="I1216" s="209">
        <v>-7362115</v>
      </c>
      <c r="J1216" s="209">
        <v>-7362115</v>
      </c>
      <c r="K1216" s="209">
        <v>-7362115</v>
      </c>
      <c r="L1216" s="209">
        <v>-7362115</v>
      </c>
      <c r="M1216" s="209">
        <v>-7589163</v>
      </c>
      <c r="N1216" s="209">
        <v>-7589163</v>
      </c>
      <c r="O1216" s="209">
        <v>-7589163</v>
      </c>
      <c r="P1216" s="209">
        <v>-7589163</v>
      </c>
      <c r="Q1216" s="209">
        <v>434174</v>
      </c>
      <c r="R1216" s="209">
        <v>434174</v>
      </c>
      <c r="S1216" s="209">
        <v>434174</v>
      </c>
      <c r="T1216" s="209">
        <v>434174</v>
      </c>
      <c r="U1216" s="209">
        <v>434174</v>
      </c>
      <c r="V1216" s="209">
        <v>434174</v>
      </c>
      <c r="W1216" s="209">
        <v>434174</v>
      </c>
      <c r="X1216" s="209">
        <v>0</v>
      </c>
      <c r="Y1216" s="209">
        <v>0</v>
      </c>
      <c r="Z1216" s="209">
        <v>0</v>
      </c>
      <c r="AA1216" s="178">
        <f t="shared" si="36"/>
        <v>0</v>
      </c>
    </row>
    <row r="1217" spans="1:27" ht="15.75" thickBot="1" x14ac:dyDescent="0.3">
      <c r="A1217" s="228" t="str">
        <f t="shared" si="37"/>
        <v>254110</v>
      </c>
      <c r="B1217" s="189" t="s">
        <v>1400</v>
      </c>
      <c r="C1217" s="188" t="s">
        <v>1401</v>
      </c>
      <c r="D1217" s="210" t="s">
        <v>5</v>
      </c>
      <c r="E1217" s="208">
        <v>-14643540</v>
      </c>
      <c r="F1217" s="208">
        <v>-14643540</v>
      </c>
      <c r="G1217" s="208">
        <v>-14643540</v>
      </c>
      <c r="H1217" s="208">
        <v>-14643540</v>
      </c>
      <c r="I1217" s="208">
        <v>-14643540</v>
      </c>
      <c r="J1217" s="208">
        <v>-14643540</v>
      </c>
      <c r="K1217" s="208">
        <v>-14643540</v>
      </c>
      <c r="L1217" s="208">
        <v>-14643540</v>
      </c>
      <c r="M1217" s="208">
        <v>-14643540</v>
      </c>
      <c r="N1217" s="208">
        <v>-14643540</v>
      </c>
      <c r="O1217" s="208">
        <v>-14643540</v>
      </c>
      <c r="P1217" s="208">
        <v>-14643540</v>
      </c>
      <c r="Q1217" s="208">
        <v>-10361731</v>
      </c>
      <c r="R1217" s="208">
        <v>-10187220</v>
      </c>
      <c r="S1217" s="208">
        <v>-10048430</v>
      </c>
      <c r="T1217" s="208">
        <v>-10264490</v>
      </c>
      <c r="U1217" s="208">
        <v>-10565948</v>
      </c>
      <c r="V1217" s="208">
        <v>-10839839</v>
      </c>
      <c r="W1217" s="208">
        <v>-11073547</v>
      </c>
      <c r="X1217" s="208">
        <v>-8131984</v>
      </c>
      <c r="Y1217" s="208">
        <v>-7787468</v>
      </c>
      <c r="Z1217" s="208">
        <v>-7213967</v>
      </c>
      <c r="AA1217" s="178">
        <f t="shared" si="36"/>
        <v>-7213967</v>
      </c>
    </row>
    <row r="1218" spans="1:27" ht="15.75" thickBot="1" x14ac:dyDescent="0.3">
      <c r="A1218" s="228" t="str">
        <f t="shared" si="37"/>
        <v>254115</v>
      </c>
      <c r="B1218" s="189" t="s">
        <v>1403</v>
      </c>
      <c r="C1218" s="188" t="s">
        <v>1404</v>
      </c>
      <c r="D1218" s="210" t="s">
        <v>5</v>
      </c>
      <c r="E1218" s="209">
        <v>-4063810.99</v>
      </c>
      <c r="F1218" s="209">
        <v>-4543215.83</v>
      </c>
      <c r="G1218" s="209">
        <v>-4874051.04</v>
      </c>
      <c r="H1218" s="209">
        <v>-5182133.18</v>
      </c>
      <c r="I1218" s="209">
        <v>-5491209.9699999997</v>
      </c>
      <c r="J1218" s="209">
        <v>-5817121</v>
      </c>
      <c r="K1218" s="209">
        <v>-6438471.0300000003</v>
      </c>
      <c r="L1218" s="209">
        <v>-7116839.2599999998</v>
      </c>
      <c r="M1218" s="209">
        <v>-7160234.1900000004</v>
      </c>
      <c r="N1218" s="209">
        <v>-7160234.1900000004</v>
      </c>
      <c r="O1218" s="209">
        <v>-7203893.7199999997</v>
      </c>
      <c r="P1218" s="209">
        <v>-7247819.4699999997</v>
      </c>
      <c r="Q1218" s="209">
        <v>0</v>
      </c>
      <c r="R1218" s="209">
        <v>0</v>
      </c>
      <c r="S1218" s="209">
        <v>0</v>
      </c>
      <c r="T1218" s="209">
        <v>0</v>
      </c>
      <c r="U1218" s="209">
        <v>0</v>
      </c>
      <c r="V1218" s="209">
        <v>0</v>
      </c>
      <c r="W1218" s="209">
        <v>0</v>
      </c>
      <c r="X1218" s="209">
        <v>0</v>
      </c>
      <c r="Y1218" s="209">
        <v>0</v>
      </c>
      <c r="Z1218" s="209">
        <v>0</v>
      </c>
      <c r="AA1218" s="178">
        <f t="shared" si="36"/>
        <v>0</v>
      </c>
    </row>
    <row r="1219" spans="1:27" ht="15.75" thickBot="1" x14ac:dyDescent="0.3">
      <c r="A1219" s="228" t="str">
        <f t="shared" si="37"/>
        <v>254120</v>
      </c>
      <c r="B1219" s="189" t="s">
        <v>1406</v>
      </c>
      <c r="C1219" s="188" t="s">
        <v>1407</v>
      </c>
      <c r="D1219" s="210" t="s">
        <v>5</v>
      </c>
      <c r="E1219" s="208">
        <v>-759340.85</v>
      </c>
      <c r="F1219" s="208">
        <v>-842893.63</v>
      </c>
      <c r="G1219" s="208">
        <v>-899029.93</v>
      </c>
      <c r="H1219" s="208">
        <v>-948388.05</v>
      </c>
      <c r="I1219" s="208">
        <v>-997157.56</v>
      </c>
      <c r="J1219" s="208">
        <v>-1052713.54</v>
      </c>
      <c r="K1219" s="208">
        <v>-1167508.54</v>
      </c>
      <c r="L1219" s="208">
        <v>-1355558.12</v>
      </c>
      <c r="M1219" s="208">
        <v>-1001831.93</v>
      </c>
      <c r="N1219" s="208">
        <v>-1001831.93</v>
      </c>
      <c r="O1219" s="208">
        <v>-1160599.53</v>
      </c>
      <c r="P1219" s="208">
        <v>-1290113.8600000001</v>
      </c>
      <c r="Q1219" s="208">
        <v>-1403143.38</v>
      </c>
      <c r="R1219" s="208">
        <v>-1489399.81</v>
      </c>
      <c r="S1219" s="208">
        <v>-1545965.43</v>
      </c>
      <c r="T1219" s="208">
        <v>-1585733.86</v>
      </c>
      <c r="U1219" s="208">
        <v>-1621327.21</v>
      </c>
      <c r="V1219" s="208">
        <v>-1656601.33</v>
      </c>
      <c r="W1219" s="208">
        <v>-1696112.47</v>
      </c>
      <c r="X1219" s="208">
        <v>-2100000.0099999998</v>
      </c>
      <c r="Y1219" s="208">
        <v>0</v>
      </c>
      <c r="Z1219" s="208">
        <v>0</v>
      </c>
      <c r="AA1219" s="178">
        <f t="shared" si="36"/>
        <v>0</v>
      </c>
    </row>
    <row r="1220" spans="1:27" ht="15.75" thickBot="1" x14ac:dyDescent="0.3">
      <c r="A1220" s="228" t="str">
        <f t="shared" si="37"/>
        <v>254121</v>
      </c>
      <c r="B1220" s="189" t="s">
        <v>3822</v>
      </c>
      <c r="C1220" s="188" t="s">
        <v>3823</v>
      </c>
      <c r="D1220" s="192" t="s">
        <v>5</v>
      </c>
      <c r="E1220" s="209"/>
      <c r="F1220" s="209"/>
      <c r="G1220" s="209"/>
      <c r="H1220" s="209"/>
      <c r="I1220" s="209"/>
      <c r="J1220" s="209"/>
      <c r="K1220" s="209"/>
      <c r="L1220" s="209"/>
      <c r="M1220" s="209"/>
      <c r="N1220" s="209"/>
      <c r="O1220" s="209"/>
      <c r="P1220" s="209"/>
      <c r="Q1220" s="209"/>
      <c r="R1220" s="209"/>
      <c r="S1220" s="209"/>
      <c r="T1220" s="209"/>
      <c r="U1220" s="209"/>
      <c r="V1220" s="209"/>
      <c r="W1220" s="209"/>
      <c r="X1220" s="209">
        <v>0</v>
      </c>
      <c r="Y1220" s="209">
        <v>-2010393.89</v>
      </c>
      <c r="Z1220" s="209">
        <v>-1699899.7</v>
      </c>
      <c r="AA1220" s="178">
        <f t="shared" si="36"/>
        <v>-1699899.7</v>
      </c>
    </row>
    <row r="1221" spans="1:27" ht="15.75" thickBot="1" x14ac:dyDescent="0.3">
      <c r="A1221" s="228" t="str">
        <f t="shared" si="37"/>
        <v>254125</v>
      </c>
      <c r="B1221" s="189" t="s">
        <v>1409</v>
      </c>
      <c r="C1221" s="188" t="s">
        <v>1410</v>
      </c>
      <c r="D1221" s="210" t="s">
        <v>5</v>
      </c>
      <c r="E1221" s="208">
        <v>-2920231.66</v>
      </c>
      <c r="F1221" s="208">
        <v>-3264729.34</v>
      </c>
      <c r="G1221" s="208">
        <v>-3502465.85</v>
      </c>
      <c r="H1221" s="208">
        <v>-3723852.49</v>
      </c>
      <c r="I1221" s="208">
        <v>-3945953.76</v>
      </c>
      <c r="J1221" s="208">
        <v>0</v>
      </c>
      <c r="K1221" s="208">
        <v>0</v>
      </c>
      <c r="L1221" s="208">
        <v>0</v>
      </c>
      <c r="M1221" s="208">
        <v>0</v>
      </c>
      <c r="N1221" s="208">
        <v>0</v>
      </c>
      <c r="O1221" s="208">
        <v>0</v>
      </c>
      <c r="P1221" s="208">
        <v>0</v>
      </c>
      <c r="Q1221" s="208">
        <v>-1050637</v>
      </c>
      <c r="R1221" s="208">
        <v>-1050637</v>
      </c>
      <c r="S1221" s="208">
        <v>-1050637</v>
      </c>
      <c r="T1221" s="208">
        <v>-1050637</v>
      </c>
      <c r="U1221" s="208">
        <v>-1050637</v>
      </c>
      <c r="V1221" s="208">
        <v>-1050637</v>
      </c>
      <c r="W1221" s="208">
        <v>-1050637</v>
      </c>
      <c r="X1221" s="208">
        <v>0</v>
      </c>
      <c r="Y1221" s="208">
        <v>0</v>
      </c>
      <c r="Z1221" s="208">
        <v>0</v>
      </c>
      <c r="AA1221" s="178">
        <f t="shared" si="36"/>
        <v>0</v>
      </c>
    </row>
    <row r="1222" spans="1:27" ht="15.75" thickBot="1" x14ac:dyDescent="0.3">
      <c r="A1222" s="228" t="str">
        <f t="shared" si="37"/>
        <v>254130</v>
      </c>
      <c r="B1222" s="189" t="s">
        <v>1412</v>
      </c>
      <c r="C1222" s="188" t="s">
        <v>1413</v>
      </c>
      <c r="D1222" s="210" t="s">
        <v>5</v>
      </c>
      <c r="E1222" s="209">
        <v>-128619.9</v>
      </c>
      <c r="F1222" s="209">
        <v>-142771.97</v>
      </c>
      <c r="G1222" s="209">
        <v>-152280.48000000001</v>
      </c>
      <c r="H1222" s="209">
        <v>-160640.79</v>
      </c>
      <c r="I1222" s="209">
        <v>-168901.51</v>
      </c>
      <c r="J1222" s="209">
        <v>-365447.09</v>
      </c>
      <c r="K1222" s="209">
        <v>-405298.08</v>
      </c>
      <c r="L1222" s="209">
        <v>0</v>
      </c>
      <c r="M1222" s="209">
        <v>-167729.19</v>
      </c>
      <c r="N1222" s="209">
        <v>-167729.19</v>
      </c>
      <c r="O1222" s="209">
        <v>-194310.46</v>
      </c>
      <c r="P1222" s="209">
        <v>-215994.07</v>
      </c>
      <c r="Q1222" s="209">
        <v>-234917.75</v>
      </c>
      <c r="R1222" s="209">
        <v>-249359.02</v>
      </c>
      <c r="S1222" s="209">
        <v>-258829.38</v>
      </c>
      <c r="T1222" s="209">
        <v>-265487.51</v>
      </c>
      <c r="U1222" s="209">
        <v>-271446.64</v>
      </c>
      <c r="V1222" s="209">
        <v>-277352.32000000001</v>
      </c>
      <c r="W1222" s="209">
        <v>-283967.38</v>
      </c>
      <c r="X1222" s="209">
        <v>0</v>
      </c>
      <c r="Y1222" s="209">
        <v>0</v>
      </c>
      <c r="Z1222" s="209">
        <v>0</v>
      </c>
      <c r="AA1222" s="178">
        <f t="shared" ref="AA1222:AA1285" si="38">Z1222</f>
        <v>0</v>
      </c>
    </row>
    <row r="1223" spans="1:27" ht="15.75" thickBot="1" x14ac:dyDescent="0.3">
      <c r="A1223" s="228" t="str">
        <f t="shared" ref="A1223:A1286" si="39">RIGHT(C1223,6)</f>
        <v>254311</v>
      </c>
      <c r="B1223" s="189" t="s">
        <v>1415</v>
      </c>
      <c r="C1223" s="188" t="s">
        <v>1416</v>
      </c>
      <c r="D1223" s="210" t="s">
        <v>5</v>
      </c>
      <c r="E1223" s="208">
        <v>-2915925</v>
      </c>
      <c r="F1223" s="208">
        <v>-4085483.23</v>
      </c>
      <c r="G1223" s="208">
        <v>0</v>
      </c>
      <c r="H1223" s="208">
        <v>0</v>
      </c>
      <c r="I1223" s="208">
        <v>0</v>
      </c>
      <c r="J1223" s="208">
        <v>0</v>
      </c>
      <c r="K1223" s="208">
        <v>0</v>
      </c>
      <c r="L1223" s="208">
        <v>-3086901.63</v>
      </c>
      <c r="M1223" s="208">
        <v>0</v>
      </c>
      <c r="N1223" s="208">
        <v>0</v>
      </c>
      <c r="O1223" s="208">
        <v>-338279.28</v>
      </c>
      <c r="P1223" s="208">
        <v>-2470084.67</v>
      </c>
      <c r="Q1223" s="208">
        <v>-5040491.2300000004</v>
      </c>
      <c r="R1223" s="208">
        <v>-6668841.1900000004</v>
      </c>
      <c r="S1223" s="208">
        <v>-8435064.2699999996</v>
      </c>
      <c r="T1223" s="208">
        <v>0</v>
      </c>
      <c r="U1223" s="208">
        <v>0</v>
      </c>
      <c r="V1223" s="208">
        <v>0</v>
      </c>
      <c r="W1223" s="208">
        <v>0</v>
      </c>
      <c r="X1223" s="208">
        <v>0</v>
      </c>
      <c r="Y1223" s="208">
        <v>0</v>
      </c>
      <c r="Z1223" s="208">
        <v>0</v>
      </c>
      <c r="AA1223" s="178">
        <f t="shared" si="38"/>
        <v>0</v>
      </c>
    </row>
    <row r="1224" spans="1:27" ht="15.75" thickBot="1" x14ac:dyDescent="0.3">
      <c r="A1224" s="228" t="str">
        <f t="shared" si="39"/>
        <v>254401</v>
      </c>
      <c r="B1224" s="231" t="s">
        <v>3689</v>
      </c>
      <c r="C1224" s="188" t="s">
        <v>3649</v>
      </c>
      <c r="D1224" s="210" t="s">
        <v>5</v>
      </c>
      <c r="E1224" s="209"/>
      <c r="F1224" s="209"/>
      <c r="G1224" s="209"/>
      <c r="H1224" s="209"/>
      <c r="I1224" s="209"/>
      <c r="J1224" s="209"/>
      <c r="K1224" s="209"/>
      <c r="L1224" s="209"/>
      <c r="M1224" s="209"/>
      <c r="N1224" s="209"/>
      <c r="O1224" s="209"/>
      <c r="P1224" s="209"/>
      <c r="Q1224" s="209"/>
      <c r="R1224" s="209"/>
      <c r="S1224" s="209"/>
      <c r="T1224" s="209">
        <v>-6095992</v>
      </c>
      <c r="U1224" s="209">
        <v>-7590810</v>
      </c>
      <c r="V1224" s="209">
        <v>-7590810</v>
      </c>
      <c r="W1224" s="209">
        <v>-5802671.5300000003</v>
      </c>
      <c r="X1224" s="209">
        <v>-7084371.5199999996</v>
      </c>
      <c r="Y1224" s="209">
        <v>-7084371.5199999996</v>
      </c>
      <c r="Z1224" s="209">
        <v>-5535026.9000000004</v>
      </c>
      <c r="AA1224" s="178">
        <f t="shared" si="38"/>
        <v>-5535026.9000000004</v>
      </c>
    </row>
    <row r="1225" spans="1:27" ht="15.75" thickBot="1" x14ac:dyDescent="0.3">
      <c r="A1225" s="228" t="str">
        <f t="shared" si="39"/>
        <v>500189</v>
      </c>
      <c r="B1225" s="240" t="s">
        <v>1417</v>
      </c>
      <c r="C1225" s="245">
        <v>500189</v>
      </c>
      <c r="D1225" s="31"/>
      <c r="E1225" s="208">
        <v>-366909880.44999999</v>
      </c>
      <c r="F1225" s="208">
        <v>-368760078.58999997</v>
      </c>
      <c r="G1225" s="208">
        <v>-370244577.14999998</v>
      </c>
      <c r="H1225" s="208">
        <v>-371687805.06999999</v>
      </c>
      <c r="I1225" s="208">
        <v>-373553228.69</v>
      </c>
      <c r="J1225" s="208">
        <v>-375256906.17000002</v>
      </c>
      <c r="K1225" s="208">
        <v>-377151173.54000002</v>
      </c>
      <c r="L1225" s="208">
        <v>-378756475.45999998</v>
      </c>
      <c r="M1225" s="208">
        <v>-380463920.69</v>
      </c>
      <c r="N1225" s="208">
        <v>-380463920.69</v>
      </c>
      <c r="O1225" s="208">
        <v>-381701878.06999999</v>
      </c>
      <c r="P1225" s="208">
        <v>-383117594.81</v>
      </c>
      <c r="Q1225" s="208">
        <v>-384701574.18000001</v>
      </c>
      <c r="R1225" s="208">
        <v>-386254206.87</v>
      </c>
      <c r="S1225" s="208">
        <v>-388273950.37</v>
      </c>
      <c r="T1225" s="208">
        <v>-390344961.85000002</v>
      </c>
      <c r="U1225" s="208">
        <v>-392388286.79000002</v>
      </c>
      <c r="V1225" s="208">
        <v>-394375042.60000002</v>
      </c>
      <c r="W1225" s="208">
        <v>-396417547.44</v>
      </c>
      <c r="X1225" s="208">
        <v>-398022445.69999999</v>
      </c>
      <c r="Y1225" s="208">
        <v>-399838884.83999997</v>
      </c>
      <c r="Z1225" s="208">
        <v>-401893436.50999999</v>
      </c>
      <c r="AA1225" s="178">
        <f t="shared" si="38"/>
        <v>-401893436.50999999</v>
      </c>
    </row>
    <row r="1226" spans="1:27" ht="15.75" thickBot="1" x14ac:dyDescent="0.3">
      <c r="A1226" s="228" t="str">
        <f t="shared" si="39"/>
        <v>108100</v>
      </c>
      <c r="B1226" s="189" t="s">
        <v>1419</v>
      </c>
      <c r="C1226" s="188" t="s">
        <v>1420</v>
      </c>
      <c r="D1226" s="210" t="s">
        <v>5</v>
      </c>
      <c r="E1226" s="209">
        <v>0</v>
      </c>
      <c r="F1226" s="209">
        <v>0</v>
      </c>
      <c r="G1226" s="209">
        <v>0</v>
      </c>
      <c r="H1226" s="209">
        <v>0</v>
      </c>
      <c r="I1226" s="209">
        <v>0</v>
      </c>
      <c r="J1226" s="209">
        <v>0</v>
      </c>
      <c r="K1226" s="209">
        <v>0</v>
      </c>
      <c r="L1226" s="209">
        <v>0</v>
      </c>
      <c r="M1226" s="209">
        <v>0</v>
      </c>
      <c r="N1226" s="209">
        <v>0</v>
      </c>
      <c r="O1226" s="209">
        <v>0</v>
      </c>
      <c r="P1226" s="209">
        <v>0</v>
      </c>
      <c r="Q1226" s="209">
        <v>0</v>
      </c>
      <c r="R1226" s="209">
        <v>0</v>
      </c>
      <c r="S1226" s="209">
        <v>0</v>
      </c>
      <c r="T1226" s="209">
        <v>0</v>
      </c>
      <c r="U1226" s="209">
        <v>0</v>
      </c>
      <c r="V1226" s="209">
        <v>0</v>
      </c>
      <c r="W1226" s="209">
        <v>0</v>
      </c>
      <c r="X1226" s="209">
        <v>0</v>
      </c>
      <c r="Y1226" s="209">
        <v>0</v>
      </c>
      <c r="Z1226" s="209">
        <v>0</v>
      </c>
      <c r="AA1226" s="178">
        <f t="shared" si="38"/>
        <v>0</v>
      </c>
    </row>
    <row r="1227" spans="1:27" ht="15.75" thickBot="1" x14ac:dyDescent="0.3">
      <c r="A1227" s="228" t="str">
        <f t="shared" si="39"/>
        <v>108102</v>
      </c>
      <c r="B1227" s="189" t="s">
        <v>1417</v>
      </c>
      <c r="C1227" s="188" t="s">
        <v>1422</v>
      </c>
      <c r="D1227" s="210" t="s">
        <v>5</v>
      </c>
      <c r="E1227" s="208">
        <v>-365562226.5</v>
      </c>
      <c r="F1227" s="208">
        <v>-367403938.95999998</v>
      </c>
      <c r="G1227" s="208">
        <v>-368879953.64999998</v>
      </c>
      <c r="H1227" s="208">
        <v>-370314697.70999998</v>
      </c>
      <c r="I1227" s="208">
        <v>-372171637.50999999</v>
      </c>
      <c r="J1227" s="208">
        <v>-373866737.73000002</v>
      </c>
      <c r="K1227" s="208">
        <v>-375752325.69999999</v>
      </c>
      <c r="L1227" s="208">
        <v>-377351785.74000001</v>
      </c>
      <c r="M1227" s="208">
        <v>-379053389.19</v>
      </c>
      <c r="N1227" s="208">
        <v>-379053389.19</v>
      </c>
      <c r="O1227" s="208">
        <v>-380285505.86000001</v>
      </c>
      <c r="P1227" s="208">
        <v>-381695381.93000001</v>
      </c>
      <c r="Q1227" s="208">
        <v>-383273520.48000002</v>
      </c>
      <c r="R1227" s="208">
        <v>-384820312.99000001</v>
      </c>
      <c r="S1227" s="208">
        <v>-386818549.64999998</v>
      </c>
      <c r="T1227" s="208">
        <v>-388811701.39999998</v>
      </c>
      <c r="U1227" s="208">
        <v>-390790786.63</v>
      </c>
      <c r="V1227" s="208">
        <v>-392713261.93000001</v>
      </c>
      <c r="W1227" s="208">
        <v>-394691463.10000002</v>
      </c>
      <c r="X1227" s="208">
        <v>-396232087.63999999</v>
      </c>
      <c r="Y1227" s="208">
        <v>-397984297.61000001</v>
      </c>
      <c r="Z1227" s="208">
        <v>-399974537.18000001</v>
      </c>
      <c r="AA1227" s="178">
        <f t="shared" si="38"/>
        <v>-399974537.18000001</v>
      </c>
    </row>
    <row r="1228" spans="1:27" ht="15.75" thickBot="1" x14ac:dyDescent="0.3">
      <c r="A1228" s="228" t="str">
        <f t="shared" si="39"/>
        <v>108103</v>
      </c>
      <c r="B1228" s="231" t="s">
        <v>3646</v>
      </c>
      <c r="C1228" s="188" t="s">
        <v>3647</v>
      </c>
      <c r="D1228" s="210" t="s">
        <v>5</v>
      </c>
      <c r="E1228" s="209"/>
      <c r="F1228" s="209"/>
      <c r="G1228" s="209"/>
      <c r="H1228" s="209"/>
      <c r="I1228" s="209"/>
      <c r="J1228" s="209"/>
      <c r="K1228" s="209"/>
      <c r="L1228" s="209"/>
      <c r="M1228" s="209"/>
      <c r="N1228" s="209"/>
      <c r="O1228" s="209"/>
      <c r="P1228" s="209"/>
      <c r="Q1228" s="209"/>
      <c r="R1228" s="209">
        <v>0</v>
      </c>
      <c r="S1228" s="209">
        <v>-15963.93</v>
      </c>
      <c r="T1228" s="209">
        <v>-88691.98</v>
      </c>
      <c r="U1228" s="209">
        <v>-147914.39000000001</v>
      </c>
      <c r="V1228" s="209">
        <v>-207177.59</v>
      </c>
      <c r="W1228" s="209">
        <v>-266467.73</v>
      </c>
      <c r="X1228" s="209">
        <v>-325796.33</v>
      </c>
      <c r="Y1228" s="209">
        <v>-385144.13</v>
      </c>
      <c r="Z1228" s="209">
        <v>-444573.76</v>
      </c>
      <c r="AA1228" s="178">
        <f t="shared" si="38"/>
        <v>-444573.76</v>
      </c>
    </row>
    <row r="1229" spans="1:27" ht="15.75" thickBot="1" x14ac:dyDescent="0.3">
      <c r="A1229" s="228" t="str">
        <f t="shared" si="39"/>
        <v>122100</v>
      </c>
      <c r="B1229" s="189" t="s">
        <v>1424</v>
      </c>
      <c r="C1229" s="188" t="s">
        <v>1425</v>
      </c>
      <c r="D1229" s="210" t="s">
        <v>5</v>
      </c>
      <c r="E1229" s="208">
        <v>0</v>
      </c>
      <c r="F1229" s="208">
        <v>0</v>
      </c>
      <c r="G1229" s="208">
        <v>0</v>
      </c>
      <c r="H1229" s="208">
        <v>0</v>
      </c>
      <c r="I1229" s="208">
        <v>0</v>
      </c>
      <c r="J1229" s="208">
        <v>0</v>
      </c>
      <c r="K1229" s="208">
        <v>0</v>
      </c>
      <c r="L1229" s="208">
        <v>0</v>
      </c>
      <c r="M1229" s="208">
        <v>0</v>
      </c>
      <c r="N1229" s="208">
        <v>0</v>
      </c>
      <c r="O1229" s="208">
        <v>0</v>
      </c>
      <c r="P1229" s="208">
        <v>0</v>
      </c>
      <c r="Q1229" s="208">
        <v>0</v>
      </c>
      <c r="R1229" s="208">
        <v>0</v>
      </c>
      <c r="S1229" s="208">
        <v>0</v>
      </c>
      <c r="T1229" s="208">
        <v>0</v>
      </c>
      <c r="U1229" s="208">
        <v>0</v>
      </c>
      <c r="V1229" s="208">
        <v>0</v>
      </c>
      <c r="W1229" s="208">
        <v>0</v>
      </c>
      <c r="X1229" s="208">
        <v>0</v>
      </c>
      <c r="Y1229" s="208">
        <v>0</v>
      </c>
      <c r="Z1229" s="208">
        <v>0</v>
      </c>
      <c r="AA1229" s="178">
        <f t="shared" si="38"/>
        <v>0</v>
      </c>
    </row>
    <row r="1230" spans="1:27" ht="15.75" thickBot="1" x14ac:dyDescent="0.3">
      <c r="A1230" s="228" t="str">
        <f t="shared" si="39"/>
        <v>122102</v>
      </c>
      <c r="B1230" s="189" t="s">
        <v>1424</v>
      </c>
      <c r="C1230" s="188" t="s">
        <v>1427</v>
      </c>
      <c r="D1230" s="210" t="s">
        <v>5</v>
      </c>
      <c r="E1230" s="209">
        <v>-1347653.95</v>
      </c>
      <c r="F1230" s="209">
        <v>-1356139.63</v>
      </c>
      <c r="G1230" s="209">
        <v>-1364623.5</v>
      </c>
      <c r="H1230" s="209">
        <v>-1373107.36</v>
      </c>
      <c r="I1230" s="209">
        <v>-1381591.18</v>
      </c>
      <c r="J1230" s="209">
        <v>-1390168.44</v>
      </c>
      <c r="K1230" s="209">
        <v>-1398847.84</v>
      </c>
      <c r="L1230" s="209">
        <v>-1404689.72</v>
      </c>
      <c r="M1230" s="209">
        <v>-1410531.5</v>
      </c>
      <c r="N1230" s="209">
        <v>-1410531.5</v>
      </c>
      <c r="O1230" s="209">
        <v>-1416372.21</v>
      </c>
      <c r="P1230" s="209">
        <v>-1422212.88</v>
      </c>
      <c r="Q1230" s="209">
        <v>-1428053.7</v>
      </c>
      <c r="R1230" s="209">
        <v>-1433893.88</v>
      </c>
      <c r="S1230" s="209">
        <v>-1439436.79</v>
      </c>
      <c r="T1230" s="209">
        <v>-1444568.47</v>
      </c>
      <c r="U1230" s="209">
        <v>-1449585.77</v>
      </c>
      <c r="V1230" s="209">
        <v>-1454603.08</v>
      </c>
      <c r="W1230" s="209">
        <v>-1459616.61</v>
      </c>
      <c r="X1230" s="209">
        <v>-1464561.73</v>
      </c>
      <c r="Y1230" s="209">
        <v>-1469443.1</v>
      </c>
      <c r="Z1230" s="209">
        <v>-1474325.57</v>
      </c>
      <c r="AA1230" s="178">
        <f t="shared" si="38"/>
        <v>-1474325.57</v>
      </c>
    </row>
    <row r="1231" spans="1:27" ht="15.75" thickBot="1" x14ac:dyDescent="0.3">
      <c r="A1231" s="228" t="str">
        <f t="shared" si="39"/>
        <v>500190</v>
      </c>
      <c r="B1231" s="240" t="s">
        <v>2922</v>
      </c>
      <c r="C1231" s="245">
        <v>500190</v>
      </c>
      <c r="D1231" s="31"/>
      <c r="E1231" s="208">
        <v>-1148000</v>
      </c>
      <c r="F1231" s="208">
        <v>-1148000</v>
      </c>
      <c r="G1231" s="208">
        <v>-1077000</v>
      </c>
      <c r="H1231" s="208">
        <v>-1077000</v>
      </c>
      <c r="I1231" s="208">
        <v>-1077000</v>
      </c>
      <c r="J1231" s="208">
        <v>-861000</v>
      </c>
      <c r="K1231" s="208">
        <v>-861000</v>
      </c>
      <c r="L1231" s="208">
        <v>-861000</v>
      </c>
      <c r="M1231" s="208">
        <v>-725000</v>
      </c>
      <c r="N1231" s="208">
        <v>-725000</v>
      </c>
      <c r="O1231" s="208">
        <v>-725000</v>
      </c>
      <c r="P1231" s="208">
        <v>-725000</v>
      </c>
      <c r="Q1231" s="208">
        <v>-541000</v>
      </c>
      <c r="R1231" s="208">
        <v>-541000</v>
      </c>
      <c r="S1231" s="208">
        <v>-541000</v>
      </c>
      <c r="T1231" s="208">
        <v>-670000</v>
      </c>
      <c r="U1231" s="208">
        <v>-670000</v>
      </c>
      <c r="V1231" s="208">
        <v>-670000</v>
      </c>
      <c r="W1231" s="208">
        <v>-1610000</v>
      </c>
      <c r="X1231" s="208">
        <v>-1610000</v>
      </c>
      <c r="Y1231" s="208">
        <v>-1610000</v>
      </c>
      <c r="Z1231" s="208">
        <v>-3336883</v>
      </c>
      <c r="AA1231" s="178">
        <f t="shared" si="38"/>
        <v>-3336883</v>
      </c>
    </row>
    <row r="1232" spans="1:27" ht="15.75" thickBot="1" x14ac:dyDescent="0.3">
      <c r="A1232" s="228" t="str">
        <f t="shared" si="39"/>
        <v>254630</v>
      </c>
      <c r="B1232" s="189" t="s">
        <v>1429</v>
      </c>
      <c r="C1232" s="188" t="s">
        <v>1430</v>
      </c>
      <c r="D1232" s="210" t="s">
        <v>5</v>
      </c>
      <c r="E1232" s="209">
        <v>-33000</v>
      </c>
      <c r="F1232" s="209">
        <v>-33000</v>
      </c>
      <c r="G1232" s="209">
        <v>-105000</v>
      </c>
      <c r="H1232" s="209">
        <v>-105000</v>
      </c>
      <c r="I1232" s="209">
        <v>-105000</v>
      </c>
      <c r="J1232" s="209">
        <v>-106000</v>
      </c>
      <c r="K1232" s="209">
        <v>-106000</v>
      </c>
      <c r="L1232" s="209">
        <v>-106000</v>
      </c>
      <c r="M1232" s="209">
        <v>-105000</v>
      </c>
      <c r="N1232" s="209">
        <v>-105000</v>
      </c>
      <c r="O1232" s="209">
        <v>-105000</v>
      </c>
      <c r="P1232" s="209">
        <v>-105000</v>
      </c>
      <c r="Q1232" s="209">
        <v>0</v>
      </c>
      <c r="R1232" s="209">
        <v>0</v>
      </c>
      <c r="S1232" s="209">
        <v>0</v>
      </c>
      <c r="T1232" s="209">
        <v>-80000</v>
      </c>
      <c r="U1232" s="209">
        <v>-80000</v>
      </c>
      <c r="V1232" s="209">
        <v>-80000</v>
      </c>
      <c r="W1232" s="209">
        <v>-1170000</v>
      </c>
      <c r="X1232" s="209">
        <v>-1170000</v>
      </c>
      <c r="Y1232" s="209">
        <v>-1170000</v>
      </c>
      <c r="Z1232" s="209">
        <v>-3047254</v>
      </c>
      <c r="AA1232" s="178">
        <f t="shared" si="38"/>
        <v>-3047254</v>
      </c>
    </row>
    <row r="1233" spans="1:27" ht="15.75" thickBot="1" x14ac:dyDescent="0.3">
      <c r="A1233" s="228" t="str">
        <f t="shared" si="39"/>
        <v>254635</v>
      </c>
      <c r="B1233" s="189" t="s">
        <v>1429</v>
      </c>
      <c r="C1233" s="188" t="s">
        <v>1432</v>
      </c>
      <c r="D1233" s="210" t="s">
        <v>5</v>
      </c>
      <c r="E1233" s="208">
        <v>-1106000</v>
      </c>
      <c r="F1233" s="208">
        <v>-1106000</v>
      </c>
      <c r="G1233" s="208">
        <v>-972000</v>
      </c>
      <c r="H1233" s="208">
        <v>-972000</v>
      </c>
      <c r="I1233" s="208">
        <v>-972000</v>
      </c>
      <c r="J1233" s="208">
        <v>-755000</v>
      </c>
      <c r="K1233" s="208">
        <v>-755000</v>
      </c>
      <c r="L1233" s="208">
        <v>-755000</v>
      </c>
      <c r="M1233" s="208">
        <v>-620000</v>
      </c>
      <c r="N1233" s="208">
        <v>-620000</v>
      </c>
      <c r="O1233" s="208">
        <v>-620000</v>
      </c>
      <c r="P1233" s="208">
        <v>-620000</v>
      </c>
      <c r="Q1233" s="208">
        <v>-541000</v>
      </c>
      <c r="R1233" s="208">
        <v>-541000</v>
      </c>
      <c r="S1233" s="208">
        <v>-541000</v>
      </c>
      <c r="T1233" s="208">
        <v>-590000</v>
      </c>
      <c r="U1233" s="208">
        <v>-590000</v>
      </c>
      <c r="V1233" s="208">
        <v>-590000</v>
      </c>
      <c r="W1233" s="208">
        <v>-440000</v>
      </c>
      <c r="X1233" s="208">
        <v>-440000</v>
      </c>
      <c r="Y1233" s="208">
        <v>-440000</v>
      </c>
      <c r="Z1233" s="208">
        <v>-289629</v>
      </c>
      <c r="AA1233" s="178">
        <f t="shared" si="38"/>
        <v>-289629</v>
      </c>
    </row>
    <row r="1234" spans="1:27" ht="15.75" thickBot="1" x14ac:dyDescent="0.3">
      <c r="A1234" s="228" t="str">
        <f t="shared" si="39"/>
        <v>254637</v>
      </c>
      <c r="B1234" s="189" t="s">
        <v>1434</v>
      </c>
      <c r="C1234" s="188" t="s">
        <v>1435</v>
      </c>
      <c r="D1234" s="210" t="s">
        <v>5</v>
      </c>
      <c r="E1234" s="208">
        <v>-9000</v>
      </c>
      <c r="F1234" s="208">
        <v>-9000</v>
      </c>
      <c r="G1234" s="208">
        <v>0</v>
      </c>
      <c r="H1234" s="208">
        <v>0</v>
      </c>
      <c r="I1234" s="208">
        <v>0</v>
      </c>
      <c r="J1234" s="208">
        <v>0</v>
      </c>
      <c r="K1234" s="208">
        <v>0</v>
      </c>
      <c r="L1234" s="208">
        <v>0</v>
      </c>
      <c r="M1234" s="208">
        <v>0</v>
      </c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178">
        <f t="shared" si="38"/>
        <v>0</v>
      </c>
    </row>
    <row r="1235" spans="1:27" ht="15.75" thickBot="1" x14ac:dyDescent="0.3">
      <c r="A1235" s="228" t="str">
        <f t="shared" si="39"/>
        <v>500191</v>
      </c>
      <c r="B1235" s="240" t="s">
        <v>2924</v>
      </c>
      <c r="C1235" s="245">
        <v>500191</v>
      </c>
      <c r="D1235" s="31"/>
      <c r="E1235" s="209">
        <v>-4163333.99</v>
      </c>
      <c r="F1235" s="209">
        <v>-4268622.26</v>
      </c>
      <c r="G1235" s="209">
        <v>-4367024.72</v>
      </c>
      <c r="H1235" s="209">
        <v>-4494193.72</v>
      </c>
      <c r="I1235" s="209">
        <v>-4608549.72</v>
      </c>
      <c r="J1235" s="209">
        <v>-4686796.24</v>
      </c>
      <c r="K1235" s="209">
        <v>-4206528.24</v>
      </c>
      <c r="L1235" s="209">
        <v>-4305650.57</v>
      </c>
      <c r="M1235" s="209">
        <v>-4410554.75</v>
      </c>
      <c r="N1235" s="209">
        <v>-4410554.75</v>
      </c>
      <c r="O1235" s="209">
        <v>-4536194.79</v>
      </c>
      <c r="P1235" s="209">
        <v>-4602193.6900000004</v>
      </c>
      <c r="Q1235" s="209">
        <v>-4699738.0199999996</v>
      </c>
      <c r="R1235" s="209">
        <v>-4779238.7</v>
      </c>
      <c r="S1235" s="209">
        <v>-4909726.0599999996</v>
      </c>
      <c r="T1235" s="209">
        <v>-4937414.0599999996</v>
      </c>
      <c r="U1235" s="209">
        <v>-4869209.24</v>
      </c>
      <c r="V1235" s="209">
        <v>-5092362.01</v>
      </c>
      <c r="W1235" s="209">
        <v>-5197343.25</v>
      </c>
      <c r="X1235" s="209">
        <v>-5293473.25</v>
      </c>
      <c r="Y1235" s="209">
        <v>-5408334.25</v>
      </c>
      <c r="Z1235" s="209">
        <v>-7367883.71</v>
      </c>
      <c r="AA1235" s="178">
        <f t="shared" si="38"/>
        <v>-7367883.71</v>
      </c>
    </row>
    <row r="1236" spans="1:27" ht="15.75" thickBot="1" x14ac:dyDescent="0.3">
      <c r="A1236" s="228" t="str">
        <f t="shared" si="39"/>
        <v>252011</v>
      </c>
      <c r="B1236" s="189" t="s">
        <v>1437</v>
      </c>
      <c r="C1236" s="188" t="s">
        <v>1438</v>
      </c>
      <c r="D1236" s="210" t="s">
        <v>5</v>
      </c>
      <c r="E1236" s="208">
        <v>-757105.58</v>
      </c>
      <c r="F1236" s="208">
        <v>-765174.58</v>
      </c>
      <c r="G1236" s="208">
        <v>-782562.58</v>
      </c>
      <c r="H1236" s="208">
        <v>-826715.58</v>
      </c>
      <c r="I1236" s="208">
        <v>-834382.58</v>
      </c>
      <c r="J1236" s="208">
        <v>-844548.58</v>
      </c>
      <c r="K1236" s="208">
        <v>-753836.58</v>
      </c>
      <c r="L1236" s="208">
        <v>-778550.08</v>
      </c>
      <c r="M1236" s="208">
        <v>-815652.08</v>
      </c>
      <c r="N1236" s="208">
        <v>-815652.08</v>
      </c>
      <c r="O1236" s="208">
        <v>-839287.08</v>
      </c>
      <c r="P1236" s="208">
        <v>-846755.08</v>
      </c>
      <c r="Q1236" s="208">
        <v>-873735.08</v>
      </c>
      <c r="R1236" s="208">
        <v>-879234.08</v>
      </c>
      <c r="S1236" s="208">
        <v>-894767.08</v>
      </c>
      <c r="T1236" s="208">
        <v>-902095.08</v>
      </c>
      <c r="U1236" s="208">
        <v>-876243.26</v>
      </c>
      <c r="V1236" s="208">
        <v>-883983.26</v>
      </c>
      <c r="W1236" s="208">
        <v>-934850.93</v>
      </c>
      <c r="X1236" s="208">
        <v>-951447.93</v>
      </c>
      <c r="Y1236" s="208">
        <v>-975208.93</v>
      </c>
      <c r="Z1236" s="208">
        <v>-967724.93</v>
      </c>
      <c r="AA1236" s="178">
        <f t="shared" si="38"/>
        <v>-967724.93</v>
      </c>
    </row>
    <row r="1237" spans="1:27" ht="15.75" thickBot="1" x14ac:dyDescent="0.3">
      <c r="A1237" s="228" t="str">
        <f t="shared" si="39"/>
        <v>252012</v>
      </c>
      <c r="B1237" s="189" t="s">
        <v>1437</v>
      </c>
      <c r="C1237" s="188" t="s">
        <v>1440</v>
      </c>
      <c r="D1237" s="210" t="s">
        <v>5</v>
      </c>
      <c r="E1237" s="209">
        <v>-173304</v>
      </c>
      <c r="F1237" s="209">
        <v>-176724</v>
      </c>
      <c r="G1237" s="209">
        <v>-193447</v>
      </c>
      <c r="H1237" s="209">
        <v>-209219</v>
      </c>
      <c r="I1237" s="209">
        <v>-215302</v>
      </c>
      <c r="J1237" s="209">
        <v>-226745</v>
      </c>
      <c r="K1237" s="209">
        <v>-214659</v>
      </c>
      <c r="L1237" s="209">
        <v>-217258</v>
      </c>
      <c r="M1237" s="209">
        <v>-216510</v>
      </c>
      <c r="N1237" s="209">
        <v>-216510</v>
      </c>
      <c r="O1237" s="209">
        <v>-218844</v>
      </c>
      <c r="P1237" s="209">
        <v>-226850</v>
      </c>
      <c r="Q1237" s="209">
        <v>-230439</v>
      </c>
      <c r="R1237" s="209">
        <v>-230831</v>
      </c>
      <c r="S1237" s="209">
        <v>-247482</v>
      </c>
      <c r="T1237" s="209">
        <v>-248781</v>
      </c>
      <c r="U1237" s="209">
        <v>-238688</v>
      </c>
      <c r="V1237" s="209">
        <v>-240038</v>
      </c>
      <c r="W1237" s="209">
        <v>-244176</v>
      </c>
      <c r="X1237" s="209">
        <v>-246205</v>
      </c>
      <c r="Y1237" s="209">
        <v>-246290</v>
      </c>
      <c r="Z1237" s="209">
        <v>-249000</v>
      </c>
      <c r="AA1237" s="178">
        <f t="shared" si="38"/>
        <v>-249000</v>
      </c>
    </row>
    <row r="1238" spans="1:27" ht="15.75" thickBot="1" x14ac:dyDescent="0.3">
      <c r="A1238" s="228" t="str">
        <f t="shared" si="39"/>
        <v>252013</v>
      </c>
      <c r="B1238" s="189" t="s">
        <v>1442</v>
      </c>
      <c r="C1238" s="188" t="s">
        <v>1443</v>
      </c>
      <c r="D1238" s="210" t="s">
        <v>5</v>
      </c>
      <c r="E1238" s="208">
        <v>-1783724.64</v>
      </c>
      <c r="F1238" s="208">
        <v>-1830400.91</v>
      </c>
      <c r="G1238" s="208">
        <v>-1867258.37</v>
      </c>
      <c r="H1238" s="208">
        <v>-1895829.37</v>
      </c>
      <c r="I1238" s="208">
        <v>-1954142.37</v>
      </c>
      <c r="J1238" s="208">
        <v>-1986574.89</v>
      </c>
      <c r="K1238" s="208">
        <v>-1859201.89</v>
      </c>
      <c r="L1238" s="208">
        <v>-1910934.89</v>
      </c>
      <c r="M1238" s="208">
        <v>-1946817.07</v>
      </c>
      <c r="N1238" s="208">
        <v>-1946817.07</v>
      </c>
      <c r="O1238" s="208">
        <v>-1985824.11</v>
      </c>
      <c r="P1238" s="208">
        <v>-2013003.34</v>
      </c>
      <c r="Q1238" s="208">
        <v>-2051531.34</v>
      </c>
      <c r="R1238" s="208">
        <v>-2091174.34</v>
      </c>
      <c r="S1238" s="208">
        <v>-2142132.7000000002</v>
      </c>
      <c r="T1238" s="208">
        <v>-2129623.7000000002</v>
      </c>
      <c r="U1238" s="208">
        <v>-2122135.7000000002</v>
      </c>
      <c r="V1238" s="208">
        <v>-2048422.47</v>
      </c>
      <c r="W1238" s="208">
        <v>-2054206.37</v>
      </c>
      <c r="X1238" s="208">
        <v>-2082628.37</v>
      </c>
      <c r="Y1238" s="208">
        <v>-2133995.37</v>
      </c>
      <c r="Z1238" s="208">
        <v>-1950936.83</v>
      </c>
      <c r="AA1238" s="178">
        <f t="shared" si="38"/>
        <v>-1950936.83</v>
      </c>
    </row>
    <row r="1239" spans="1:27" ht="15.75" thickBot="1" x14ac:dyDescent="0.3">
      <c r="A1239" s="228" t="str">
        <f t="shared" si="39"/>
        <v>252014</v>
      </c>
      <c r="B1239" s="189" t="s">
        <v>1442</v>
      </c>
      <c r="C1239" s="188" t="s">
        <v>1445</v>
      </c>
      <c r="D1239" s="210" t="s">
        <v>5</v>
      </c>
      <c r="E1239" s="209">
        <v>-467261.6</v>
      </c>
      <c r="F1239" s="209">
        <v>-479409.6</v>
      </c>
      <c r="G1239" s="209">
        <v>-490823.6</v>
      </c>
      <c r="H1239" s="209">
        <v>-503452.6</v>
      </c>
      <c r="I1239" s="209">
        <v>-519109.6</v>
      </c>
      <c r="J1239" s="209">
        <v>-531032.6</v>
      </c>
      <c r="K1239" s="209">
        <v>-513796.6</v>
      </c>
      <c r="L1239" s="209">
        <v>-520028.6</v>
      </c>
      <c r="M1239" s="209">
        <v>-524398.6</v>
      </c>
      <c r="N1239" s="209">
        <v>-524398.6</v>
      </c>
      <c r="O1239" s="209">
        <v>-537288.6</v>
      </c>
      <c r="P1239" s="209">
        <v>-548842.27</v>
      </c>
      <c r="Q1239" s="209">
        <v>-563792.27</v>
      </c>
      <c r="R1239" s="209">
        <v>-570138.94999999995</v>
      </c>
      <c r="S1239" s="209">
        <v>-578704.94999999995</v>
      </c>
      <c r="T1239" s="209">
        <v>-587414.94999999995</v>
      </c>
      <c r="U1239" s="209">
        <v>-571167.94999999995</v>
      </c>
      <c r="V1239" s="209">
        <v>-591703.94999999995</v>
      </c>
      <c r="W1239" s="209">
        <v>-597379.94999999995</v>
      </c>
      <c r="X1239" s="209">
        <v>-617182.94999999995</v>
      </c>
      <c r="Y1239" s="209">
        <v>-627189.94999999995</v>
      </c>
      <c r="Z1239" s="209">
        <v>-631729.94999999995</v>
      </c>
      <c r="AA1239" s="178">
        <f t="shared" si="38"/>
        <v>-631729.94999999995</v>
      </c>
    </row>
    <row r="1240" spans="1:27" ht="15.75" thickBot="1" x14ac:dyDescent="0.3">
      <c r="A1240" s="228" t="str">
        <f t="shared" si="39"/>
        <v>252021</v>
      </c>
      <c r="B1240" s="189" t="s">
        <v>1447</v>
      </c>
      <c r="C1240" s="188" t="s">
        <v>1448</v>
      </c>
      <c r="D1240" s="210" t="s">
        <v>5</v>
      </c>
      <c r="E1240" s="208">
        <v>-31625</v>
      </c>
      <c r="F1240" s="208">
        <v>-25568</v>
      </c>
      <c r="G1240" s="208">
        <v>-25568</v>
      </c>
      <c r="H1240" s="208">
        <v>-25568</v>
      </c>
      <c r="I1240" s="208">
        <v>-41026</v>
      </c>
      <c r="J1240" s="208">
        <v>-41026</v>
      </c>
      <c r="K1240" s="208">
        <v>-41026</v>
      </c>
      <c r="L1240" s="208">
        <v>-42189</v>
      </c>
      <c r="M1240" s="208">
        <v>-52008</v>
      </c>
      <c r="N1240" s="208">
        <v>-52008</v>
      </c>
      <c r="O1240" s="208">
        <v>-61448</v>
      </c>
      <c r="P1240" s="208">
        <v>-63133</v>
      </c>
      <c r="Q1240" s="208">
        <v>-63571</v>
      </c>
      <c r="R1240" s="208">
        <v>-63571</v>
      </c>
      <c r="S1240" s="208">
        <v>-63571</v>
      </c>
      <c r="T1240" s="208">
        <v>-63571</v>
      </c>
      <c r="U1240" s="208">
        <v>-61073</v>
      </c>
      <c r="V1240" s="208">
        <v>-65206</v>
      </c>
      <c r="W1240" s="208">
        <v>-65206</v>
      </c>
      <c r="X1240" s="208">
        <v>-65206</v>
      </c>
      <c r="Y1240" s="208">
        <v>-65206</v>
      </c>
      <c r="Z1240" s="208">
        <v>-65206</v>
      </c>
      <c r="AA1240" s="178">
        <f t="shared" si="38"/>
        <v>-65206</v>
      </c>
    </row>
    <row r="1241" spans="1:27" ht="15.75" thickBot="1" x14ac:dyDescent="0.3">
      <c r="A1241" s="228" t="str">
        <f t="shared" si="39"/>
        <v>252022</v>
      </c>
      <c r="B1241" s="189" t="s">
        <v>1447</v>
      </c>
      <c r="C1241" s="188" t="s">
        <v>1450</v>
      </c>
      <c r="D1241" s="210" t="s">
        <v>5</v>
      </c>
      <c r="E1241" s="209">
        <v>-3733</v>
      </c>
      <c r="F1241" s="209">
        <v>-8739</v>
      </c>
      <c r="G1241" s="209">
        <v>-10739</v>
      </c>
      <c r="H1241" s="209">
        <v>-12318</v>
      </c>
      <c r="I1241" s="209">
        <v>-12318</v>
      </c>
      <c r="J1241" s="209">
        <v>-12318</v>
      </c>
      <c r="K1241" s="209">
        <v>-12219</v>
      </c>
      <c r="L1241" s="209">
        <v>-12219</v>
      </c>
      <c r="M1241" s="209">
        <v>-12219</v>
      </c>
      <c r="N1241" s="209">
        <v>-12219</v>
      </c>
      <c r="O1241" s="209">
        <v>-13012</v>
      </c>
      <c r="P1241" s="209">
        <v>-13012</v>
      </c>
      <c r="Q1241" s="209">
        <v>-16395.330000000002</v>
      </c>
      <c r="R1241" s="209">
        <v>-16395.330000000002</v>
      </c>
      <c r="S1241" s="209">
        <v>-17849.330000000002</v>
      </c>
      <c r="T1241" s="209">
        <v>-17849.330000000002</v>
      </c>
      <c r="U1241" s="209">
        <v>-17849.330000000002</v>
      </c>
      <c r="V1241" s="209">
        <v>-18115.330000000002</v>
      </c>
      <c r="W1241" s="209">
        <v>-18115.330000000002</v>
      </c>
      <c r="X1241" s="209">
        <v>-18115.330000000002</v>
      </c>
      <c r="Y1241" s="209">
        <v>-18115.330000000002</v>
      </c>
      <c r="Z1241" s="209">
        <v>-18115.330000000002</v>
      </c>
      <c r="AA1241" s="178">
        <f t="shared" si="38"/>
        <v>-18115.330000000002</v>
      </c>
    </row>
    <row r="1242" spans="1:27" ht="15.75" thickBot="1" x14ac:dyDescent="0.3">
      <c r="A1242" s="228" t="str">
        <f t="shared" si="39"/>
        <v>252023</v>
      </c>
      <c r="B1242" s="189" t="s">
        <v>1452</v>
      </c>
      <c r="C1242" s="188" t="s">
        <v>1453</v>
      </c>
      <c r="D1242" s="210" t="s">
        <v>5</v>
      </c>
      <c r="E1242" s="208">
        <v>-23655</v>
      </c>
      <c r="F1242" s="208">
        <v>-23655</v>
      </c>
      <c r="G1242" s="208">
        <v>-24222</v>
      </c>
      <c r="H1242" s="208">
        <v>-24222</v>
      </c>
      <c r="I1242" s="208">
        <v>-24222</v>
      </c>
      <c r="J1242" s="208">
        <v>-24789</v>
      </c>
      <c r="K1242" s="208">
        <v>-23172</v>
      </c>
      <c r="L1242" s="208">
        <v>-23739</v>
      </c>
      <c r="M1242" s="208">
        <v>-24306</v>
      </c>
      <c r="N1242" s="208">
        <v>-24306</v>
      </c>
      <c r="O1242" s="208">
        <v>-24873</v>
      </c>
      <c r="P1242" s="208">
        <v>-28390</v>
      </c>
      <c r="Q1242" s="208">
        <v>-28390</v>
      </c>
      <c r="R1242" s="208">
        <v>-28957</v>
      </c>
      <c r="S1242" s="208">
        <v>-28957</v>
      </c>
      <c r="T1242" s="208">
        <v>-27169</v>
      </c>
      <c r="U1242" s="208">
        <v>-27169</v>
      </c>
      <c r="V1242" s="208">
        <v>-25362</v>
      </c>
      <c r="W1242" s="208">
        <v>-24439</v>
      </c>
      <c r="X1242" s="208">
        <v>-23824</v>
      </c>
      <c r="Y1242" s="208">
        <v>-24108</v>
      </c>
      <c r="Z1242" s="208">
        <v>-20320</v>
      </c>
      <c r="AA1242" s="178">
        <f t="shared" si="38"/>
        <v>-20320</v>
      </c>
    </row>
    <row r="1243" spans="1:27" ht="15.75" thickBot="1" x14ac:dyDescent="0.3">
      <c r="A1243" s="228" t="str">
        <f t="shared" si="39"/>
        <v>252024</v>
      </c>
      <c r="B1243" s="189" t="s">
        <v>1455</v>
      </c>
      <c r="C1243" s="188" t="s">
        <v>1456</v>
      </c>
      <c r="D1243" s="210" t="s">
        <v>5</v>
      </c>
      <c r="E1243" s="209">
        <v>-4528</v>
      </c>
      <c r="F1243" s="209">
        <v>-4528</v>
      </c>
      <c r="G1243" s="209">
        <v>-4528</v>
      </c>
      <c r="H1243" s="209">
        <v>-4528</v>
      </c>
      <c r="I1243" s="209">
        <v>-4528</v>
      </c>
      <c r="J1243" s="209">
        <v>-4528</v>
      </c>
      <c r="K1243" s="209">
        <v>-2968</v>
      </c>
      <c r="L1243" s="209">
        <v>-2968</v>
      </c>
      <c r="M1243" s="209">
        <v>-2968</v>
      </c>
      <c r="N1243" s="209">
        <v>-2968</v>
      </c>
      <c r="O1243" s="209">
        <v>-2968</v>
      </c>
      <c r="P1243" s="209">
        <v>-2968</v>
      </c>
      <c r="Q1243" s="209">
        <v>-2968</v>
      </c>
      <c r="R1243" s="209">
        <v>-2968</v>
      </c>
      <c r="S1243" s="209">
        <v>-2968</v>
      </c>
      <c r="T1243" s="209">
        <v>-2968</v>
      </c>
      <c r="U1243" s="209">
        <v>-2968</v>
      </c>
      <c r="V1243" s="209">
        <v>-2968</v>
      </c>
      <c r="W1243" s="209">
        <v>-2968</v>
      </c>
      <c r="X1243" s="209">
        <v>-2968</v>
      </c>
      <c r="Y1243" s="209">
        <v>-2968</v>
      </c>
      <c r="Z1243" s="209">
        <v>-2968</v>
      </c>
      <c r="AA1243" s="178">
        <f t="shared" si="38"/>
        <v>-2968</v>
      </c>
    </row>
    <row r="1244" spans="1:27" ht="15.75" thickBot="1" x14ac:dyDescent="0.3">
      <c r="A1244" s="228" t="str">
        <f t="shared" si="39"/>
        <v>252031</v>
      </c>
      <c r="B1244" s="189" t="s">
        <v>1458</v>
      </c>
      <c r="C1244" s="188" t="s">
        <v>1459</v>
      </c>
      <c r="D1244" s="210" t="s">
        <v>5</v>
      </c>
      <c r="E1244" s="208">
        <v>-506135</v>
      </c>
      <c r="F1244" s="208">
        <v>-527599</v>
      </c>
      <c r="G1244" s="208">
        <v>-536563</v>
      </c>
      <c r="H1244" s="208">
        <v>-539799</v>
      </c>
      <c r="I1244" s="208">
        <v>-539899</v>
      </c>
      <c r="J1244" s="208">
        <v>-543292</v>
      </c>
      <c r="K1244" s="208">
        <v>-435960</v>
      </c>
      <c r="L1244" s="208">
        <v>-438133</v>
      </c>
      <c r="M1244" s="208">
        <v>-449069</v>
      </c>
      <c r="N1244" s="208">
        <v>-449069</v>
      </c>
      <c r="O1244" s="208">
        <v>-461669</v>
      </c>
      <c r="P1244" s="208">
        <v>-461669</v>
      </c>
      <c r="Q1244" s="208">
        <v>-464777</v>
      </c>
      <c r="R1244" s="208">
        <v>-470843</v>
      </c>
      <c r="S1244" s="208">
        <v>-496401</v>
      </c>
      <c r="T1244" s="208">
        <v>-497203</v>
      </c>
      <c r="U1244" s="208">
        <v>-506916</v>
      </c>
      <c r="V1244" s="208">
        <v>-773199</v>
      </c>
      <c r="W1244" s="208">
        <v>-809354</v>
      </c>
      <c r="X1244" s="208">
        <v>-819663</v>
      </c>
      <c r="Y1244" s="208">
        <v>-842641</v>
      </c>
      <c r="Z1244" s="208">
        <v>-3005938</v>
      </c>
      <c r="AA1244" s="178">
        <f t="shared" si="38"/>
        <v>-3005938</v>
      </c>
    </row>
    <row r="1245" spans="1:27" ht="15.75" thickBot="1" x14ac:dyDescent="0.3">
      <c r="A1245" s="228" t="str">
        <f t="shared" si="39"/>
        <v>252032</v>
      </c>
      <c r="B1245" s="189" t="s">
        <v>1458</v>
      </c>
      <c r="C1245" s="188" t="s">
        <v>1461</v>
      </c>
      <c r="D1245" s="210" t="s">
        <v>5</v>
      </c>
      <c r="E1245" s="209">
        <v>-37279</v>
      </c>
      <c r="F1245" s="209">
        <v>-38326</v>
      </c>
      <c r="G1245" s="209">
        <v>-38326</v>
      </c>
      <c r="H1245" s="209">
        <v>-38326</v>
      </c>
      <c r="I1245" s="209">
        <v>-39431</v>
      </c>
      <c r="J1245" s="209">
        <v>-44842</v>
      </c>
      <c r="K1245" s="209">
        <v>-35474</v>
      </c>
      <c r="L1245" s="209">
        <v>-40483</v>
      </c>
      <c r="M1245" s="209">
        <v>-43419</v>
      </c>
      <c r="N1245" s="209">
        <v>-43419</v>
      </c>
      <c r="O1245" s="209">
        <v>-54772</v>
      </c>
      <c r="P1245" s="209">
        <v>-58756</v>
      </c>
      <c r="Q1245" s="209">
        <v>-58756</v>
      </c>
      <c r="R1245" s="209">
        <v>-50793</v>
      </c>
      <c r="S1245" s="209">
        <v>-54911</v>
      </c>
      <c r="T1245" s="209">
        <v>-66804</v>
      </c>
      <c r="U1245" s="209">
        <v>-54171</v>
      </c>
      <c r="V1245" s="209">
        <v>-54171</v>
      </c>
      <c r="W1245" s="209">
        <v>-54171</v>
      </c>
      <c r="X1245" s="209">
        <v>-63741</v>
      </c>
      <c r="Y1245" s="209">
        <v>-67742</v>
      </c>
      <c r="Z1245" s="209">
        <v>-70620</v>
      </c>
      <c r="AA1245" s="178">
        <f t="shared" si="38"/>
        <v>-70620</v>
      </c>
    </row>
    <row r="1246" spans="1:27" ht="15.75" thickBot="1" x14ac:dyDescent="0.3">
      <c r="A1246" s="228" t="str">
        <f t="shared" si="39"/>
        <v>252033</v>
      </c>
      <c r="B1246" s="189" t="s">
        <v>1463</v>
      </c>
      <c r="C1246" s="188" t="s">
        <v>1464</v>
      </c>
      <c r="D1246" s="210" t="s">
        <v>5</v>
      </c>
      <c r="E1246" s="208">
        <v>-259090</v>
      </c>
      <c r="F1246" s="208">
        <v>-272605</v>
      </c>
      <c r="G1246" s="208">
        <v>-277094</v>
      </c>
      <c r="H1246" s="208">
        <v>-298323</v>
      </c>
      <c r="I1246" s="208">
        <v>-308296</v>
      </c>
      <c r="J1246" s="208">
        <v>-311207</v>
      </c>
      <c r="K1246" s="208">
        <v>-270974</v>
      </c>
      <c r="L1246" s="208">
        <v>-275560</v>
      </c>
      <c r="M1246" s="208">
        <v>-279600</v>
      </c>
      <c r="N1246" s="208">
        <v>-279600</v>
      </c>
      <c r="O1246" s="208">
        <v>-292621</v>
      </c>
      <c r="P1246" s="208">
        <v>-295227</v>
      </c>
      <c r="Q1246" s="208">
        <v>-301795</v>
      </c>
      <c r="R1246" s="208">
        <v>-303822</v>
      </c>
      <c r="S1246" s="208">
        <v>-311015</v>
      </c>
      <c r="T1246" s="208">
        <v>-322968</v>
      </c>
      <c r="U1246" s="208">
        <v>-319861</v>
      </c>
      <c r="V1246" s="208">
        <v>-318226</v>
      </c>
      <c r="W1246" s="208">
        <v>-321509.67</v>
      </c>
      <c r="X1246" s="208">
        <v>-331524.67</v>
      </c>
      <c r="Y1246" s="208">
        <v>-333902.67</v>
      </c>
      <c r="Z1246" s="208">
        <v>-314357.67</v>
      </c>
      <c r="AA1246" s="178">
        <f t="shared" si="38"/>
        <v>-314357.67</v>
      </c>
    </row>
    <row r="1247" spans="1:27" ht="15.75" thickBot="1" x14ac:dyDescent="0.3">
      <c r="A1247" s="228" t="str">
        <f t="shared" si="39"/>
        <v>252034</v>
      </c>
      <c r="B1247" s="189" t="s">
        <v>1463</v>
      </c>
      <c r="C1247" s="188" t="s">
        <v>1466</v>
      </c>
      <c r="D1247" s="210" t="s">
        <v>5</v>
      </c>
      <c r="E1247" s="209">
        <v>-27760</v>
      </c>
      <c r="F1247" s="209">
        <v>-27760</v>
      </c>
      <c r="G1247" s="209">
        <v>-27760</v>
      </c>
      <c r="H1247" s="209">
        <v>-27760</v>
      </c>
      <c r="I1247" s="209">
        <v>-27760</v>
      </c>
      <c r="J1247" s="209">
        <v>-27760</v>
      </c>
      <c r="K1247" s="209">
        <v>-8954</v>
      </c>
      <c r="L1247" s="209">
        <v>-9397</v>
      </c>
      <c r="M1247" s="209">
        <v>-9397</v>
      </c>
      <c r="N1247" s="209">
        <v>-9397</v>
      </c>
      <c r="O1247" s="209">
        <v>-9397</v>
      </c>
      <c r="P1247" s="209">
        <v>-9397</v>
      </c>
      <c r="Q1247" s="209">
        <v>-9397</v>
      </c>
      <c r="R1247" s="209">
        <v>-9397</v>
      </c>
      <c r="S1247" s="209">
        <v>-9853</v>
      </c>
      <c r="T1247" s="209">
        <v>-9853</v>
      </c>
      <c r="U1247" s="209">
        <v>-9853</v>
      </c>
      <c r="V1247" s="209">
        <v>-9853</v>
      </c>
      <c r="W1247" s="209">
        <v>-9853</v>
      </c>
      <c r="X1247" s="209">
        <v>-9853</v>
      </c>
      <c r="Y1247" s="209">
        <v>-9853</v>
      </c>
      <c r="Z1247" s="209">
        <v>-9853</v>
      </c>
      <c r="AA1247" s="178">
        <f t="shared" si="38"/>
        <v>-9853</v>
      </c>
    </row>
    <row r="1248" spans="1:27" ht="15.75" thickBot="1" x14ac:dyDescent="0.3">
      <c r="A1248" s="228" t="str">
        <f t="shared" si="39"/>
        <v>252041</v>
      </c>
      <c r="B1248" s="189" t="s">
        <v>1468</v>
      </c>
      <c r="C1248" s="188" t="s">
        <v>1469</v>
      </c>
      <c r="D1248" s="210" t="s">
        <v>5</v>
      </c>
      <c r="E1248" s="208">
        <v>-31372.17</v>
      </c>
      <c r="F1248" s="208">
        <v>-31372.17</v>
      </c>
      <c r="G1248" s="208">
        <v>-31372.17</v>
      </c>
      <c r="H1248" s="208">
        <v>-31372.17</v>
      </c>
      <c r="I1248" s="208">
        <v>-31372.17</v>
      </c>
      <c r="J1248" s="208">
        <v>-31372.17</v>
      </c>
      <c r="K1248" s="208">
        <v>22473.83</v>
      </c>
      <c r="L1248" s="208">
        <v>22570</v>
      </c>
      <c r="M1248" s="208">
        <v>22570</v>
      </c>
      <c r="N1248" s="208">
        <v>22570</v>
      </c>
      <c r="O1248" s="208">
        <v>22570</v>
      </c>
      <c r="P1248" s="208">
        <v>22570</v>
      </c>
      <c r="Q1248" s="208">
        <v>22570</v>
      </c>
      <c r="R1248" s="208">
        <v>-4353</v>
      </c>
      <c r="S1248" s="208">
        <v>-4353</v>
      </c>
      <c r="T1248" s="208">
        <v>-4353</v>
      </c>
      <c r="U1248" s="208">
        <v>-4353</v>
      </c>
      <c r="V1248" s="208">
        <v>-4353</v>
      </c>
      <c r="W1248" s="208">
        <v>-4353</v>
      </c>
      <c r="X1248" s="208">
        <v>-4353</v>
      </c>
      <c r="Y1248" s="208">
        <v>-4353</v>
      </c>
      <c r="Z1248" s="208">
        <v>-4353</v>
      </c>
      <c r="AA1248" s="178">
        <f t="shared" si="38"/>
        <v>-4353</v>
      </c>
    </row>
    <row r="1249" spans="1:27" ht="15.75" thickBot="1" x14ac:dyDescent="0.3">
      <c r="A1249" s="228" t="str">
        <f t="shared" si="39"/>
        <v>252043</v>
      </c>
      <c r="B1249" s="189" t="s">
        <v>1468</v>
      </c>
      <c r="C1249" s="188" t="s">
        <v>1471</v>
      </c>
      <c r="D1249" s="210" t="s">
        <v>5</v>
      </c>
      <c r="E1249" s="209">
        <v>-56761</v>
      </c>
      <c r="F1249" s="209">
        <v>-56761</v>
      </c>
      <c r="G1249" s="209">
        <v>-56761</v>
      </c>
      <c r="H1249" s="209">
        <v>-56761</v>
      </c>
      <c r="I1249" s="209">
        <v>-56761</v>
      </c>
      <c r="J1249" s="209">
        <v>-56761</v>
      </c>
      <c r="K1249" s="209">
        <v>-56761</v>
      </c>
      <c r="L1249" s="209">
        <v>-56761</v>
      </c>
      <c r="M1249" s="209">
        <v>-56761</v>
      </c>
      <c r="N1249" s="209">
        <v>-56761</v>
      </c>
      <c r="O1249" s="209">
        <v>-56761</v>
      </c>
      <c r="P1249" s="209">
        <v>-56761</v>
      </c>
      <c r="Q1249" s="209">
        <v>-56761</v>
      </c>
      <c r="R1249" s="209">
        <v>-56761</v>
      </c>
      <c r="S1249" s="209">
        <v>-56761</v>
      </c>
      <c r="T1249" s="209">
        <v>-56761</v>
      </c>
      <c r="U1249" s="209">
        <v>-56761</v>
      </c>
      <c r="V1249" s="209">
        <v>-56761</v>
      </c>
      <c r="W1249" s="209">
        <v>-56761</v>
      </c>
      <c r="X1249" s="209">
        <v>-56761</v>
      </c>
      <c r="Y1249" s="209">
        <v>-56761</v>
      </c>
      <c r="Z1249" s="209">
        <v>-56761</v>
      </c>
      <c r="AA1249" s="178">
        <f t="shared" si="38"/>
        <v>-56761</v>
      </c>
    </row>
    <row r="1250" spans="1:27" ht="15.75" thickBot="1" x14ac:dyDescent="0.3">
      <c r="A1250" s="228" t="str">
        <f t="shared" si="39"/>
        <v>500184</v>
      </c>
      <c r="B1250" s="239" t="s">
        <v>1782</v>
      </c>
      <c r="C1250" s="245">
        <v>500184</v>
      </c>
      <c r="D1250" s="31"/>
      <c r="E1250" s="208">
        <v>-2355000</v>
      </c>
      <c r="F1250" s="208">
        <v>-2355000</v>
      </c>
      <c r="G1250" s="208">
        <v>-3913000</v>
      </c>
      <c r="H1250" s="208">
        <v>-3913000</v>
      </c>
      <c r="I1250" s="208">
        <v>-3913000</v>
      </c>
      <c r="J1250" s="208">
        <v>-3016000</v>
      </c>
      <c r="K1250" s="208">
        <v>-3016000</v>
      </c>
      <c r="L1250" s="208">
        <v>-3016000</v>
      </c>
      <c r="M1250" s="208">
        <v>-3025000</v>
      </c>
      <c r="N1250" s="208">
        <v>-3025000</v>
      </c>
      <c r="O1250" s="208">
        <v>-3025000</v>
      </c>
      <c r="P1250" s="208">
        <v>-3025000</v>
      </c>
      <c r="Q1250" s="208">
        <v>-1161000</v>
      </c>
      <c r="R1250" s="208">
        <v>-1161000</v>
      </c>
      <c r="S1250" s="208">
        <v>-1161000</v>
      </c>
      <c r="T1250" s="208">
        <v>-2062000</v>
      </c>
      <c r="U1250" s="208">
        <v>-2062000</v>
      </c>
      <c r="V1250" s="208">
        <v>-2062000</v>
      </c>
      <c r="W1250" s="208">
        <v>-2998000</v>
      </c>
      <c r="X1250" s="208">
        <v>-2998000</v>
      </c>
      <c r="Y1250" s="208">
        <v>-2998000</v>
      </c>
      <c r="Z1250" s="208">
        <v>-608623</v>
      </c>
      <c r="AA1250" s="178">
        <f t="shared" si="38"/>
        <v>-608623</v>
      </c>
    </row>
    <row r="1251" spans="1:27" ht="15.75" thickBot="1" x14ac:dyDescent="0.3">
      <c r="A1251" s="228" t="str">
        <f t="shared" si="39"/>
        <v>262630</v>
      </c>
      <c r="B1251" s="240" t="s">
        <v>1473</v>
      </c>
      <c r="C1251" s="188" t="s">
        <v>1474</v>
      </c>
      <c r="D1251" s="210" t="s">
        <v>5</v>
      </c>
      <c r="E1251" s="209">
        <v>-2355000</v>
      </c>
      <c r="F1251" s="209">
        <v>-2355000</v>
      </c>
      <c r="G1251" s="209">
        <v>-3719000</v>
      </c>
      <c r="H1251" s="209">
        <v>-3719000</v>
      </c>
      <c r="I1251" s="209">
        <v>-3719000</v>
      </c>
      <c r="J1251" s="209">
        <v>-2962000</v>
      </c>
      <c r="K1251" s="209">
        <v>-2962000</v>
      </c>
      <c r="L1251" s="209">
        <v>-2962000</v>
      </c>
      <c r="M1251" s="209">
        <v>-3025000</v>
      </c>
      <c r="N1251" s="209">
        <v>-3025000</v>
      </c>
      <c r="O1251" s="209">
        <v>-3025000</v>
      </c>
      <c r="P1251" s="209">
        <v>-3025000</v>
      </c>
      <c r="Q1251" s="209">
        <v>-1161000</v>
      </c>
      <c r="R1251" s="209">
        <v>-1161000</v>
      </c>
      <c r="S1251" s="209">
        <v>-1161000</v>
      </c>
      <c r="T1251" s="209">
        <v>-2004000</v>
      </c>
      <c r="U1251" s="209">
        <v>-2004000</v>
      </c>
      <c r="V1251" s="209">
        <v>-2004000</v>
      </c>
      <c r="W1251" s="209">
        <v>-2946000</v>
      </c>
      <c r="X1251" s="209">
        <v>-2946000</v>
      </c>
      <c r="Y1251" s="209">
        <v>-2946000</v>
      </c>
      <c r="Z1251" s="209">
        <v>-608623</v>
      </c>
      <c r="AA1251" s="178">
        <f t="shared" si="38"/>
        <v>-608623</v>
      </c>
    </row>
    <row r="1252" spans="1:27" ht="15.75" thickBot="1" x14ac:dyDescent="0.3">
      <c r="A1252" s="228" t="str">
        <f t="shared" si="39"/>
        <v>262635</v>
      </c>
      <c r="B1252" s="240" t="s">
        <v>1476</v>
      </c>
      <c r="C1252" s="188" t="s">
        <v>1477</v>
      </c>
      <c r="D1252" s="210" t="s">
        <v>5</v>
      </c>
      <c r="E1252" s="208">
        <v>0</v>
      </c>
      <c r="F1252" s="208">
        <v>0</v>
      </c>
      <c r="G1252" s="208">
        <v>-48000</v>
      </c>
      <c r="H1252" s="208">
        <v>-48000</v>
      </c>
      <c r="I1252" s="208">
        <v>-48000</v>
      </c>
      <c r="J1252" s="208">
        <v>-19000</v>
      </c>
      <c r="K1252" s="208">
        <v>-19000</v>
      </c>
      <c r="L1252" s="208">
        <v>-19000</v>
      </c>
      <c r="M1252" s="208">
        <v>0</v>
      </c>
      <c r="N1252" s="208">
        <v>0</v>
      </c>
      <c r="O1252" s="208">
        <v>0</v>
      </c>
      <c r="P1252" s="208">
        <v>0</v>
      </c>
      <c r="Q1252" s="208">
        <v>0</v>
      </c>
      <c r="R1252" s="208">
        <v>0</v>
      </c>
      <c r="S1252" s="208">
        <v>0</v>
      </c>
      <c r="T1252" s="208">
        <v>-58000</v>
      </c>
      <c r="U1252" s="208">
        <v>-58000</v>
      </c>
      <c r="V1252" s="208">
        <v>-58000</v>
      </c>
      <c r="W1252" s="208">
        <v>-20000</v>
      </c>
      <c r="X1252" s="208">
        <v>-20000</v>
      </c>
      <c r="Y1252" s="208">
        <v>-20000</v>
      </c>
      <c r="Z1252" s="208">
        <v>0</v>
      </c>
      <c r="AA1252" s="178">
        <f t="shared" si="38"/>
        <v>0</v>
      </c>
    </row>
    <row r="1253" spans="1:27" ht="15.75" thickBot="1" x14ac:dyDescent="0.3">
      <c r="A1253" s="228" t="str">
        <f t="shared" si="39"/>
        <v>262638</v>
      </c>
      <c r="B1253" s="240" t="s">
        <v>1479</v>
      </c>
      <c r="C1253" s="188" t="s">
        <v>1480</v>
      </c>
      <c r="D1253" s="210" t="s">
        <v>5</v>
      </c>
      <c r="E1253" s="209">
        <v>0</v>
      </c>
      <c r="F1253" s="209">
        <v>0</v>
      </c>
      <c r="G1253" s="209">
        <v>-146000</v>
      </c>
      <c r="H1253" s="209">
        <v>-146000</v>
      </c>
      <c r="I1253" s="209">
        <v>-146000</v>
      </c>
      <c r="J1253" s="209">
        <v>-35000</v>
      </c>
      <c r="K1253" s="209">
        <v>-35000</v>
      </c>
      <c r="L1253" s="209">
        <v>-35000</v>
      </c>
      <c r="M1253" s="209">
        <v>0</v>
      </c>
      <c r="N1253" s="209">
        <v>0</v>
      </c>
      <c r="O1253" s="209">
        <v>0</v>
      </c>
      <c r="P1253" s="209">
        <v>0</v>
      </c>
      <c r="Q1253" s="209">
        <v>0</v>
      </c>
      <c r="R1253" s="209">
        <v>0</v>
      </c>
      <c r="S1253" s="209">
        <v>0</v>
      </c>
      <c r="T1253" s="209">
        <v>0</v>
      </c>
      <c r="U1253" s="209">
        <v>0</v>
      </c>
      <c r="V1253" s="209">
        <v>0</v>
      </c>
      <c r="W1253" s="209">
        <v>-32000</v>
      </c>
      <c r="X1253" s="209">
        <v>-32000</v>
      </c>
      <c r="Y1253" s="209">
        <v>-32000</v>
      </c>
      <c r="Z1253" s="209">
        <v>0</v>
      </c>
      <c r="AA1253" s="178">
        <f t="shared" si="38"/>
        <v>0</v>
      </c>
    </row>
    <row r="1254" spans="1:27" ht="15.75" thickBot="1" x14ac:dyDescent="0.3">
      <c r="A1254" s="228" t="str">
        <f t="shared" si="39"/>
        <v>500185</v>
      </c>
      <c r="B1254" s="239" t="s">
        <v>2927</v>
      </c>
      <c r="C1254" s="245">
        <v>500185</v>
      </c>
      <c r="D1254" s="31"/>
      <c r="E1254" s="208">
        <v>-217939283.38999999</v>
      </c>
      <c r="F1254" s="208">
        <v>-217998287.61000001</v>
      </c>
      <c r="G1254" s="208">
        <v>-218061231.96000001</v>
      </c>
      <c r="H1254" s="208">
        <v>-214350385.53</v>
      </c>
      <c r="I1254" s="208">
        <v>-214333042.63</v>
      </c>
      <c r="J1254" s="208">
        <v>-212248838.69999999</v>
      </c>
      <c r="K1254" s="208">
        <v>-208496541.36000001</v>
      </c>
      <c r="L1254" s="208">
        <v>-208565771.83000001</v>
      </c>
      <c r="M1254" s="208">
        <v>-221885651</v>
      </c>
      <c r="N1254" s="208">
        <v>-221885651</v>
      </c>
      <c r="O1254" s="208">
        <v>-220595924.38999999</v>
      </c>
      <c r="P1254" s="208">
        <v>-220624732.44</v>
      </c>
      <c r="Q1254" s="208">
        <v>-220731562.84999999</v>
      </c>
      <c r="R1254" s="208">
        <v>-217672205.86000001</v>
      </c>
      <c r="S1254" s="208">
        <v>-217790061.00999999</v>
      </c>
      <c r="T1254" s="208">
        <v>-217909499.44</v>
      </c>
      <c r="U1254" s="208">
        <v>-214883006.33000001</v>
      </c>
      <c r="V1254" s="208">
        <v>-214888002.38</v>
      </c>
      <c r="W1254" s="208">
        <v>-215007042.19</v>
      </c>
      <c r="X1254" s="208">
        <v>-211953098.15000001</v>
      </c>
      <c r="Y1254" s="208">
        <v>-212238530.56999999</v>
      </c>
      <c r="Z1254" s="208">
        <v>-228129278</v>
      </c>
      <c r="AA1254" s="178">
        <f t="shared" si="38"/>
        <v>-228129278</v>
      </c>
    </row>
    <row r="1255" spans="1:27" ht="15.75" thickBot="1" x14ac:dyDescent="0.3">
      <c r="A1255" s="228" t="str">
        <f t="shared" si="39"/>
        <v>228300</v>
      </c>
      <c r="B1255" s="240" t="s">
        <v>1482</v>
      </c>
      <c r="C1255" s="188" t="s">
        <v>1483</v>
      </c>
      <c r="D1255" s="210" t="s">
        <v>5</v>
      </c>
      <c r="E1255" s="209">
        <v>-28230787.68</v>
      </c>
      <c r="F1255" s="209">
        <v>-28135814.350000001</v>
      </c>
      <c r="G1255" s="209">
        <v>-28040841.02</v>
      </c>
      <c r="H1255" s="209">
        <v>-27945867.690000001</v>
      </c>
      <c r="I1255" s="209">
        <v>-27850894.359999999</v>
      </c>
      <c r="J1255" s="209">
        <v>-27755921.030000001</v>
      </c>
      <c r="K1255" s="209">
        <v>-27660947.699999999</v>
      </c>
      <c r="L1255" s="209">
        <v>-27565974.370000001</v>
      </c>
      <c r="M1255" s="209">
        <v>-25556358</v>
      </c>
      <c r="N1255" s="209">
        <v>-25556358</v>
      </c>
      <c r="O1255" s="209">
        <v>-25473521.59</v>
      </c>
      <c r="P1255" s="209">
        <v>-25390685.18</v>
      </c>
      <c r="Q1255" s="209">
        <v>-25307848.77</v>
      </c>
      <c r="R1255" s="209">
        <v>-25218147.300000001</v>
      </c>
      <c r="S1255" s="209">
        <v>-25134341.02</v>
      </c>
      <c r="T1255" s="209">
        <v>-25050534.739999998</v>
      </c>
      <c r="U1255" s="209">
        <v>-24966728.460000001</v>
      </c>
      <c r="V1255" s="209">
        <v>-24772755.710000001</v>
      </c>
      <c r="W1255" s="209">
        <v>-24673376.280000001</v>
      </c>
      <c r="X1255" s="209">
        <v>-24573996.850000001</v>
      </c>
      <c r="Y1255" s="209">
        <v>-24474617.420000002</v>
      </c>
      <c r="Z1255" s="209">
        <v>-26974904</v>
      </c>
      <c r="AA1255" s="178">
        <f t="shared" si="38"/>
        <v>-26974904</v>
      </c>
    </row>
    <row r="1256" spans="1:27" ht="15.75" thickBot="1" x14ac:dyDescent="0.3">
      <c r="A1256" s="228" t="str">
        <f t="shared" si="39"/>
        <v>228302</v>
      </c>
      <c r="B1256" s="240" t="s">
        <v>1485</v>
      </c>
      <c r="C1256" s="188" t="s">
        <v>1486</v>
      </c>
      <c r="D1256" s="210" t="s">
        <v>5</v>
      </c>
      <c r="E1256" s="208">
        <v>-6083036.6399999997</v>
      </c>
      <c r="F1256" s="208">
        <v>-6130100.5499999998</v>
      </c>
      <c r="G1256" s="208">
        <v>-6177164.46</v>
      </c>
      <c r="H1256" s="208">
        <v>-6224228.3700000001</v>
      </c>
      <c r="I1256" s="208">
        <v>-6271292.2800000003</v>
      </c>
      <c r="J1256" s="208">
        <v>-6318356.1900000004</v>
      </c>
      <c r="K1256" s="208">
        <v>-6365420.0999999996</v>
      </c>
      <c r="L1256" s="208">
        <v>-6412484.0099999998</v>
      </c>
      <c r="M1256" s="208">
        <v>-7513223</v>
      </c>
      <c r="N1256" s="208">
        <v>-7513223</v>
      </c>
      <c r="O1256" s="208">
        <v>-7564306.3300000001</v>
      </c>
      <c r="P1256" s="208">
        <v>-7615389.6600000001</v>
      </c>
      <c r="Q1256" s="208">
        <v>-7666472.9900000002</v>
      </c>
      <c r="R1256" s="208">
        <v>-7717556.3200000003</v>
      </c>
      <c r="S1256" s="208">
        <v>-7768639.6500000004</v>
      </c>
      <c r="T1256" s="208">
        <v>-7819722.9800000004</v>
      </c>
      <c r="U1256" s="208">
        <v>-7870806.3099999996</v>
      </c>
      <c r="V1256" s="208">
        <v>-7921889.6399999997</v>
      </c>
      <c r="W1256" s="208">
        <v>-7972972.9699999997</v>
      </c>
      <c r="X1256" s="208">
        <v>-8024056.2999999998</v>
      </c>
      <c r="Y1256" s="208">
        <v>-8091634.6699999999</v>
      </c>
      <c r="Z1256" s="208">
        <v>-9034303</v>
      </c>
      <c r="AA1256" s="178">
        <f t="shared" si="38"/>
        <v>-9034303</v>
      </c>
    </row>
    <row r="1257" spans="1:27" ht="15.75" thickBot="1" x14ac:dyDescent="0.3">
      <c r="A1257" s="228" t="str">
        <f t="shared" si="39"/>
        <v>228304</v>
      </c>
      <c r="B1257" s="240" t="s">
        <v>1488</v>
      </c>
      <c r="C1257" s="188" t="s">
        <v>1489</v>
      </c>
      <c r="D1257" s="210" t="s">
        <v>5</v>
      </c>
      <c r="E1257" s="209">
        <v>-156779046.31999999</v>
      </c>
      <c r="F1257" s="209">
        <v>-156932155.40000001</v>
      </c>
      <c r="G1257" s="209">
        <v>-157085264.47999999</v>
      </c>
      <c r="H1257" s="209">
        <v>-153388373.56</v>
      </c>
      <c r="I1257" s="209">
        <v>-153541482.63999999</v>
      </c>
      <c r="J1257" s="209">
        <v>-151535608.72</v>
      </c>
      <c r="K1257" s="209">
        <v>-147851051.80000001</v>
      </c>
      <c r="L1257" s="209">
        <v>-148016496.88</v>
      </c>
      <c r="M1257" s="209">
        <v>-162395996</v>
      </c>
      <c r="N1257" s="209">
        <v>-162395996</v>
      </c>
      <c r="O1257" s="209">
        <v>-161089079.33000001</v>
      </c>
      <c r="P1257" s="209">
        <v>-161272162.66</v>
      </c>
      <c r="Q1257" s="209">
        <v>-161455245.99000001</v>
      </c>
      <c r="R1257" s="209">
        <v>-158478329.31999999</v>
      </c>
      <c r="S1257" s="209">
        <v>-158661412.65000001</v>
      </c>
      <c r="T1257" s="209">
        <v>-158844495.97999999</v>
      </c>
      <c r="U1257" s="209">
        <v>-155867579.31</v>
      </c>
      <c r="V1257" s="209">
        <v>-156050662.63999999</v>
      </c>
      <c r="W1257" s="209">
        <v>-156233745.97</v>
      </c>
      <c r="X1257" s="209">
        <v>-153256829.30000001</v>
      </c>
      <c r="Y1257" s="209">
        <v>-153675934.71000001</v>
      </c>
      <c r="Z1257" s="209">
        <v>-164283006</v>
      </c>
      <c r="AA1257" s="178">
        <f t="shared" si="38"/>
        <v>-164283006</v>
      </c>
    </row>
    <row r="1258" spans="1:27" ht="15.75" thickBot="1" x14ac:dyDescent="0.3">
      <c r="A1258" s="228" t="str">
        <f t="shared" si="39"/>
        <v>228306</v>
      </c>
      <c r="B1258" s="240" t="s">
        <v>1491</v>
      </c>
      <c r="C1258" s="188" t="s">
        <v>1492</v>
      </c>
      <c r="D1258" s="210" t="s">
        <v>5</v>
      </c>
      <c r="E1258" s="208">
        <v>-26846412.75</v>
      </c>
      <c r="F1258" s="208">
        <v>-26800217.309999999</v>
      </c>
      <c r="G1258" s="208">
        <v>-26757962</v>
      </c>
      <c r="H1258" s="208">
        <v>-26791915.91</v>
      </c>
      <c r="I1258" s="208">
        <v>-26669373.350000001</v>
      </c>
      <c r="J1258" s="208">
        <v>-26638952.760000002</v>
      </c>
      <c r="K1258" s="208">
        <v>-26619121.760000002</v>
      </c>
      <c r="L1258" s="208">
        <v>-26570816.57</v>
      </c>
      <c r="M1258" s="208">
        <v>-26420074</v>
      </c>
      <c r="N1258" s="208">
        <v>-26420074</v>
      </c>
      <c r="O1258" s="208">
        <v>-26469017.140000001</v>
      </c>
      <c r="P1258" s="208">
        <v>-26346494.940000001</v>
      </c>
      <c r="Q1258" s="208">
        <v>-26301995.100000001</v>
      </c>
      <c r="R1258" s="208">
        <v>-26258172.920000002</v>
      </c>
      <c r="S1258" s="208">
        <v>-26225667.690000001</v>
      </c>
      <c r="T1258" s="208">
        <v>-26194745.739999998</v>
      </c>
      <c r="U1258" s="208">
        <v>-26177892.25</v>
      </c>
      <c r="V1258" s="208">
        <v>-26142694.390000001</v>
      </c>
      <c r="W1258" s="208">
        <v>-26126946.969999999</v>
      </c>
      <c r="X1258" s="208">
        <v>-26098215.699999999</v>
      </c>
      <c r="Y1258" s="208">
        <v>-25996343.77</v>
      </c>
      <c r="Z1258" s="208">
        <v>-27837065</v>
      </c>
      <c r="AA1258" s="178">
        <f t="shared" si="38"/>
        <v>-27837065</v>
      </c>
    </row>
    <row r="1259" spans="1:27" ht="15.75" thickBot="1" x14ac:dyDescent="0.3">
      <c r="A1259" s="228" t="str">
        <f t="shared" si="39"/>
        <v>500186</v>
      </c>
      <c r="B1259" s="239" t="s">
        <v>2929</v>
      </c>
      <c r="C1259" s="245">
        <v>500186</v>
      </c>
      <c r="D1259" s="31"/>
      <c r="E1259" s="209">
        <v>-135346906.13999999</v>
      </c>
      <c r="F1259" s="209">
        <v>-135121269.91</v>
      </c>
      <c r="G1259" s="209">
        <v>-140072954.06</v>
      </c>
      <c r="H1259" s="209">
        <v>-137788394.77000001</v>
      </c>
      <c r="I1259" s="209">
        <v>-137699993.31</v>
      </c>
      <c r="J1259" s="209">
        <v>-140390209.75999999</v>
      </c>
      <c r="K1259" s="209">
        <v>-138526904.99000001</v>
      </c>
      <c r="L1259" s="209">
        <v>-138314873.28999999</v>
      </c>
      <c r="M1259" s="209">
        <v>-147668303.80000001</v>
      </c>
      <c r="N1259" s="209">
        <v>-147668303.80000001</v>
      </c>
      <c r="O1259" s="209">
        <v>-118929094.69</v>
      </c>
      <c r="P1259" s="209">
        <v>-119327366.20999999</v>
      </c>
      <c r="Q1259" s="209">
        <v>-120465025.62</v>
      </c>
      <c r="R1259" s="209">
        <v>-118813834.53</v>
      </c>
      <c r="S1259" s="209">
        <v>-118859425.68000001</v>
      </c>
      <c r="T1259" s="209">
        <v>-129736486.7</v>
      </c>
      <c r="U1259" s="209">
        <v>-127671126.59999999</v>
      </c>
      <c r="V1259" s="209">
        <v>-127723338.40000001</v>
      </c>
      <c r="W1259" s="209">
        <v>-123258569.43000001</v>
      </c>
      <c r="X1259" s="209">
        <v>-123660579.05</v>
      </c>
      <c r="Y1259" s="209">
        <v>-123461254.45</v>
      </c>
      <c r="Z1259" s="209">
        <v>-121350328.28</v>
      </c>
      <c r="AA1259" s="178">
        <f t="shared" si="38"/>
        <v>-121350328.28</v>
      </c>
    </row>
    <row r="1260" spans="1:27" ht="15.75" thickBot="1" x14ac:dyDescent="0.3">
      <c r="A1260" s="228" t="str">
        <f t="shared" si="39"/>
        <v>500192</v>
      </c>
      <c r="B1260" s="240" t="s">
        <v>2931</v>
      </c>
      <c r="C1260" s="245">
        <v>500192</v>
      </c>
      <c r="D1260" s="31"/>
      <c r="E1260" s="208">
        <v>0</v>
      </c>
      <c r="F1260" s="208">
        <v>0</v>
      </c>
      <c r="G1260" s="208">
        <v>0</v>
      </c>
      <c r="H1260" s="208">
        <v>0</v>
      </c>
      <c r="I1260" s="208">
        <v>0</v>
      </c>
      <c r="J1260" s="208">
        <v>0</v>
      </c>
      <c r="K1260" s="208">
        <v>0</v>
      </c>
      <c r="L1260" s="208">
        <v>0</v>
      </c>
      <c r="M1260" s="208">
        <v>0</v>
      </c>
      <c r="N1260" s="208">
        <v>0</v>
      </c>
      <c r="O1260" s="208">
        <v>0</v>
      </c>
      <c r="P1260" s="208">
        <v>0</v>
      </c>
      <c r="Q1260" s="208">
        <v>0</v>
      </c>
      <c r="R1260" s="208">
        <v>0</v>
      </c>
      <c r="S1260" s="208">
        <v>0</v>
      </c>
      <c r="T1260" s="208">
        <v>0</v>
      </c>
      <c r="U1260" s="208">
        <v>0</v>
      </c>
      <c r="V1260" s="208">
        <v>0</v>
      </c>
      <c r="W1260" s="208">
        <v>0</v>
      </c>
      <c r="X1260" s="208">
        <v>0</v>
      </c>
      <c r="Y1260" s="208">
        <v>0</v>
      </c>
      <c r="Z1260" s="208">
        <v>0</v>
      </c>
      <c r="AA1260" s="178">
        <f t="shared" si="38"/>
        <v>0</v>
      </c>
    </row>
    <row r="1261" spans="1:27" ht="15.75" thickBot="1" x14ac:dyDescent="0.3">
      <c r="A1261" s="228" t="str">
        <f t="shared" si="39"/>
        <v>186130</v>
      </c>
      <c r="B1261" s="189" t="s">
        <v>1494</v>
      </c>
      <c r="C1261" s="188" t="s">
        <v>1495</v>
      </c>
      <c r="D1261" s="210" t="s">
        <v>5</v>
      </c>
      <c r="E1261" s="209">
        <v>-3301341.48</v>
      </c>
      <c r="F1261" s="209">
        <v>-3301341.48</v>
      </c>
      <c r="G1261" s="209">
        <v>-3301341.48</v>
      </c>
      <c r="H1261" s="209">
        <v>-3301341.48</v>
      </c>
      <c r="I1261" s="209">
        <v>-3301341.48</v>
      </c>
      <c r="J1261" s="209">
        <v>-3301341.48</v>
      </c>
      <c r="K1261" s="209">
        <v>-3301341.48</v>
      </c>
      <c r="L1261" s="209">
        <v>-3301341.48</v>
      </c>
      <c r="M1261" s="209">
        <v>-3301341.48</v>
      </c>
      <c r="N1261" s="209">
        <v>-3301341.48</v>
      </c>
      <c r="O1261" s="209">
        <v>-3301341.48</v>
      </c>
      <c r="P1261" s="209">
        <v>-3301341.48</v>
      </c>
      <c r="Q1261" s="209">
        <v>-3301341.48</v>
      </c>
      <c r="R1261" s="209">
        <v>-3301341.48</v>
      </c>
      <c r="S1261" s="209">
        <v>-3301341.48</v>
      </c>
      <c r="T1261" s="209">
        <v>-3301341.48</v>
      </c>
      <c r="U1261" s="209">
        <v>-3301341.48</v>
      </c>
      <c r="V1261" s="209">
        <v>-3301341.48</v>
      </c>
      <c r="W1261" s="209">
        <v>-3301341.48</v>
      </c>
      <c r="X1261" s="209">
        <v>-3301341.48</v>
      </c>
      <c r="Y1261" s="209">
        <v>-3301341.48</v>
      </c>
      <c r="Z1261" s="209">
        <v>-3301341.48</v>
      </c>
      <c r="AA1261" s="178">
        <f t="shared" si="38"/>
        <v>-3301341.48</v>
      </c>
    </row>
    <row r="1262" spans="1:27" ht="15.75" thickBot="1" x14ac:dyDescent="0.3">
      <c r="A1262" s="228" t="str">
        <f t="shared" si="39"/>
        <v>186133</v>
      </c>
      <c r="B1262" s="189" t="s">
        <v>1497</v>
      </c>
      <c r="C1262" s="188" t="s">
        <v>1498</v>
      </c>
      <c r="D1262" s="210" t="s">
        <v>5</v>
      </c>
      <c r="E1262" s="208">
        <v>-263163.86</v>
      </c>
      <c r="F1262" s="208">
        <v>-263163.86</v>
      </c>
      <c r="G1262" s="208">
        <v>-263163.86</v>
      </c>
      <c r="H1262" s="208">
        <v>-263163.86</v>
      </c>
      <c r="I1262" s="208">
        <v>-263163.86</v>
      </c>
      <c r="J1262" s="208">
        <v>-263163.86</v>
      </c>
      <c r="K1262" s="208">
        <v>-263163.86</v>
      </c>
      <c r="L1262" s="208">
        <v>-263163.86</v>
      </c>
      <c r="M1262" s="208">
        <v>-263163.86</v>
      </c>
      <c r="N1262" s="208">
        <v>-263163.86</v>
      </c>
      <c r="O1262" s="208">
        <v>-263163.86</v>
      </c>
      <c r="P1262" s="208">
        <v>-263163.86</v>
      </c>
      <c r="Q1262" s="208">
        <v>-263163.86</v>
      </c>
      <c r="R1262" s="208">
        <v>-263163.86</v>
      </c>
      <c r="S1262" s="208">
        <v>-263163.86</v>
      </c>
      <c r="T1262" s="208">
        <v>-263163.86</v>
      </c>
      <c r="U1262" s="208">
        <v>-263163.86</v>
      </c>
      <c r="V1262" s="208">
        <v>-263163.86</v>
      </c>
      <c r="W1262" s="208">
        <v>-263163.86</v>
      </c>
      <c r="X1262" s="208">
        <v>-263163.86</v>
      </c>
      <c r="Y1262" s="208">
        <v>-263163.86</v>
      </c>
      <c r="Z1262" s="208">
        <v>-263163.86</v>
      </c>
      <c r="AA1262" s="178">
        <f t="shared" si="38"/>
        <v>-263163.86</v>
      </c>
    </row>
    <row r="1263" spans="1:27" ht="15.75" thickBot="1" x14ac:dyDescent="0.3">
      <c r="A1263" s="228" t="str">
        <f t="shared" si="39"/>
        <v>186134</v>
      </c>
      <c r="B1263" s="189" t="s">
        <v>1500</v>
      </c>
      <c r="C1263" s="188" t="s">
        <v>1501</v>
      </c>
      <c r="D1263" s="210" t="s">
        <v>5</v>
      </c>
      <c r="E1263" s="209">
        <v>-1297179.48</v>
      </c>
      <c r="F1263" s="209">
        <v>-1297179.48</v>
      </c>
      <c r="G1263" s="209">
        <v>-1297179.48</v>
      </c>
      <c r="H1263" s="209">
        <v>-1297179.48</v>
      </c>
      <c r="I1263" s="209">
        <v>-1297179.48</v>
      </c>
      <c r="J1263" s="209">
        <v>-1297179.48</v>
      </c>
      <c r="K1263" s="209">
        <v>-1297179.48</v>
      </c>
      <c r="L1263" s="209">
        <v>-1297179.48</v>
      </c>
      <c r="M1263" s="209">
        <v>-1297179.48</v>
      </c>
      <c r="N1263" s="209">
        <v>-1297179.48</v>
      </c>
      <c r="O1263" s="209">
        <v>-1297179.48</v>
      </c>
      <c r="P1263" s="209">
        <v>-1297179.48</v>
      </c>
      <c r="Q1263" s="209">
        <v>-1297179.48</v>
      </c>
      <c r="R1263" s="209">
        <v>-1297179.48</v>
      </c>
      <c r="S1263" s="209">
        <v>-1297179.48</v>
      </c>
      <c r="T1263" s="209">
        <v>-1297179.48</v>
      </c>
      <c r="U1263" s="209">
        <v>-1297179.48</v>
      </c>
      <c r="V1263" s="209">
        <v>-1297179.48</v>
      </c>
      <c r="W1263" s="209">
        <v>-1297179.48</v>
      </c>
      <c r="X1263" s="209">
        <v>-1297179.48</v>
      </c>
      <c r="Y1263" s="209">
        <v>-1297179.48</v>
      </c>
      <c r="Z1263" s="209">
        <v>-1297179.48</v>
      </c>
      <c r="AA1263" s="178">
        <f t="shared" si="38"/>
        <v>-1297179.48</v>
      </c>
    </row>
    <row r="1264" spans="1:27" ht="15.75" thickBot="1" x14ac:dyDescent="0.3">
      <c r="A1264" s="228" t="str">
        <f t="shared" si="39"/>
        <v>186140</v>
      </c>
      <c r="B1264" s="189" t="s">
        <v>1503</v>
      </c>
      <c r="C1264" s="188" t="s">
        <v>1504</v>
      </c>
      <c r="D1264" s="210" t="s">
        <v>5</v>
      </c>
      <c r="E1264" s="208">
        <v>3301341.48</v>
      </c>
      <c r="F1264" s="208">
        <v>3301341.48</v>
      </c>
      <c r="G1264" s="208">
        <v>3301341.48</v>
      </c>
      <c r="H1264" s="208">
        <v>3301341.48</v>
      </c>
      <c r="I1264" s="208">
        <v>3301341.48</v>
      </c>
      <c r="J1264" s="208">
        <v>3301341.48</v>
      </c>
      <c r="K1264" s="208">
        <v>3301341.48</v>
      </c>
      <c r="L1264" s="208">
        <v>3301341.48</v>
      </c>
      <c r="M1264" s="208">
        <v>3301341.48</v>
      </c>
      <c r="N1264" s="208">
        <v>3301341.48</v>
      </c>
      <c r="O1264" s="208">
        <v>3301341.48</v>
      </c>
      <c r="P1264" s="208">
        <v>3301341.48</v>
      </c>
      <c r="Q1264" s="208">
        <v>3301341.48</v>
      </c>
      <c r="R1264" s="208">
        <v>3301341.48</v>
      </c>
      <c r="S1264" s="208">
        <v>3301341.48</v>
      </c>
      <c r="T1264" s="208">
        <v>3301341.48</v>
      </c>
      <c r="U1264" s="208">
        <v>3301341.48</v>
      </c>
      <c r="V1264" s="208">
        <v>3301341.48</v>
      </c>
      <c r="W1264" s="208">
        <v>3301341.48</v>
      </c>
      <c r="X1264" s="208">
        <v>3301341.48</v>
      </c>
      <c r="Y1264" s="208">
        <v>3301341.48</v>
      </c>
      <c r="Z1264" s="208">
        <v>3301341.48</v>
      </c>
      <c r="AA1264" s="178">
        <f t="shared" si="38"/>
        <v>3301341.48</v>
      </c>
    </row>
    <row r="1265" spans="1:27" ht="15.75" thickBot="1" x14ac:dyDescent="0.3">
      <c r="A1265" s="228" t="str">
        <f t="shared" si="39"/>
        <v>186143</v>
      </c>
      <c r="B1265" s="189" t="s">
        <v>1506</v>
      </c>
      <c r="C1265" s="188" t="s">
        <v>1507</v>
      </c>
      <c r="D1265" s="210" t="s">
        <v>5</v>
      </c>
      <c r="E1265" s="209">
        <v>263163.86</v>
      </c>
      <c r="F1265" s="209">
        <v>263163.86</v>
      </c>
      <c r="G1265" s="209">
        <v>263163.86</v>
      </c>
      <c r="H1265" s="209">
        <v>263163.86</v>
      </c>
      <c r="I1265" s="209">
        <v>263163.86</v>
      </c>
      <c r="J1265" s="209">
        <v>263163.86</v>
      </c>
      <c r="K1265" s="209">
        <v>263163.86</v>
      </c>
      <c r="L1265" s="209">
        <v>263163.86</v>
      </c>
      <c r="M1265" s="209">
        <v>263163.86</v>
      </c>
      <c r="N1265" s="209">
        <v>263163.86</v>
      </c>
      <c r="O1265" s="209">
        <v>263163.86</v>
      </c>
      <c r="P1265" s="209">
        <v>263163.86</v>
      </c>
      <c r="Q1265" s="209">
        <v>263163.86</v>
      </c>
      <c r="R1265" s="209">
        <v>263163.86</v>
      </c>
      <c r="S1265" s="209">
        <v>263163.86</v>
      </c>
      <c r="T1265" s="209">
        <v>263163.86</v>
      </c>
      <c r="U1265" s="209">
        <v>263163.86</v>
      </c>
      <c r="V1265" s="209">
        <v>263163.86</v>
      </c>
      <c r="W1265" s="209">
        <v>263163.86</v>
      </c>
      <c r="X1265" s="209">
        <v>263163.86</v>
      </c>
      <c r="Y1265" s="209">
        <v>263163.86</v>
      </c>
      <c r="Z1265" s="209">
        <v>263163.86</v>
      </c>
      <c r="AA1265" s="178">
        <f t="shared" si="38"/>
        <v>263163.86</v>
      </c>
    </row>
    <row r="1266" spans="1:27" ht="15.75" thickBot="1" x14ac:dyDescent="0.3">
      <c r="A1266" s="228" t="str">
        <f t="shared" si="39"/>
        <v>186144</v>
      </c>
      <c r="B1266" s="189" t="s">
        <v>1509</v>
      </c>
      <c r="C1266" s="188" t="s">
        <v>1510</v>
      </c>
      <c r="D1266" s="210" t="s">
        <v>5</v>
      </c>
      <c r="E1266" s="208">
        <v>1297179.48</v>
      </c>
      <c r="F1266" s="208">
        <v>1297179.48</v>
      </c>
      <c r="G1266" s="208">
        <v>1297179.48</v>
      </c>
      <c r="H1266" s="208">
        <v>1297179.48</v>
      </c>
      <c r="I1266" s="208">
        <v>1297179.48</v>
      </c>
      <c r="J1266" s="208">
        <v>1297179.48</v>
      </c>
      <c r="K1266" s="208">
        <v>1297179.48</v>
      </c>
      <c r="L1266" s="208">
        <v>1297179.48</v>
      </c>
      <c r="M1266" s="208">
        <v>1297179.48</v>
      </c>
      <c r="N1266" s="208">
        <v>1297179.48</v>
      </c>
      <c r="O1266" s="208">
        <v>1297179.48</v>
      </c>
      <c r="P1266" s="208">
        <v>1297179.48</v>
      </c>
      <c r="Q1266" s="208">
        <v>1297179.48</v>
      </c>
      <c r="R1266" s="208">
        <v>1297179.48</v>
      </c>
      <c r="S1266" s="208">
        <v>1297179.48</v>
      </c>
      <c r="T1266" s="208">
        <v>1297179.48</v>
      </c>
      <c r="U1266" s="208">
        <v>1297179.48</v>
      </c>
      <c r="V1266" s="208">
        <v>1297179.48</v>
      </c>
      <c r="W1266" s="208">
        <v>1297179.48</v>
      </c>
      <c r="X1266" s="208">
        <v>1297179.48</v>
      </c>
      <c r="Y1266" s="208">
        <v>1297179.48</v>
      </c>
      <c r="Z1266" s="208">
        <v>1297179.48</v>
      </c>
      <c r="AA1266" s="178">
        <f t="shared" si="38"/>
        <v>1297179.48</v>
      </c>
    </row>
    <row r="1267" spans="1:27" ht="15.75" thickBot="1" x14ac:dyDescent="0.3">
      <c r="A1267" s="228" t="str">
        <f t="shared" si="39"/>
        <v>500193</v>
      </c>
      <c r="B1267" s="240" t="s">
        <v>2933</v>
      </c>
      <c r="C1267" s="245">
        <v>500193</v>
      </c>
      <c r="D1267" s="31"/>
      <c r="E1267" s="209">
        <v>19298</v>
      </c>
      <c r="F1267" s="209">
        <v>0</v>
      </c>
      <c r="G1267" s="209">
        <v>0</v>
      </c>
      <c r="H1267" s="209">
        <v>0</v>
      </c>
      <c r="I1267" s="209">
        <v>0</v>
      </c>
      <c r="J1267" s="209">
        <v>0</v>
      </c>
      <c r="K1267" s="209">
        <v>0</v>
      </c>
      <c r="L1267" s="209">
        <v>0</v>
      </c>
      <c r="M1267" s="209">
        <v>0</v>
      </c>
      <c r="N1267" s="209">
        <v>0</v>
      </c>
      <c r="O1267" s="209">
        <v>0</v>
      </c>
      <c r="P1267" s="209">
        <v>0</v>
      </c>
      <c r="Q1267" s="209">
        <v>0</v>
      </c>
      <c r="R1267" s="209">
        <v>0</v>
      </c>
      <c r="S1267" s="209">
        <v>0</v>
      </c>
      <c r="T1267" s="209">
        <v>0</v>
      </c>
      <c r="U1267" s="209">
        <v>0</v>
      </c>
      <c r="V1267" s="209">
        <v>0</v>
      </c>
      <c r="W1267" s="209">
        <v>0</v>
      </c>
      <c r="X1267" s="209">
        <v>0</v>
      </c>
      <c r="Y1267" s="209">
        <v>0</v>
      </c>
      <c r="Z1267" s="209">
        <v>0</v>
      </c>
      <c r="AA1267" s="178">
        <f t="shared" si="38"/>
        <v>0</v>
      </c>
    </row>
    <row r="1268" spans="1:27" ht="15.75" thickBot="1" x14ac:dyDescent="0.3">
      <c r="A1268" s="228" t="str">
        <f t="shared" si="39"/>
        <v>227586</v>
      </c>
      <c r="B1268" s="189" t="s">
        <v>1512</v>
      </c>
      <c r="C1268" s="188" t="s">
        <v>1513</v>
      </c>
      <c r="D1268" s="210" t="s">
        <v>5</v>
      </c>
      <c r="E1268" s="208">
        <v>19298</v>
      </c>
      <c r="F1268" s="208">
        <v>0</v>
      </c>
      <c r="G1268" s="208">
        <v>0</v>
      </c>
      <c r="H1268" s="208">
        <v>0</v>
      </c>
      <c r="I1268" s="208">
        <v>0</v>
      </c>
      <c r="J1268" s="208">
        <v>0</v>
      </c>
      <c r="K1268" s="208">
        <v>0</v>
      </c>
      <c r="L1268" s="208">
        <v>0</v>
      </c>
      <c r="M1268" s="208">
        <v>0</v>
      </c>
      <c r="N1268" s="208">
        <v>0</v>
      </c>
      <c r="O1268" s="208">
        <v>0</v>
      </c>
      <c r="P1268" s="208">
        <v>0</v>
      </c>
      <c r="Q1268" s="208">
        <v>0</v>
      </c>
      <c r="R1268" s="208">
        <v>0</v>
      </c>
      <c r="S1268" s="208">
        <v>0</v>
      </c>
      <c r="T1268" s="208">
        <v>0</v>
      </c>
      <c r="U1268" s="208">
        <v>0</v>
      </c>
      <c r="V1268" s="208">
        <v>0</v>
      </c>
      <c r="W1268" s="208">
        <v>0</v>
      </c>
      <c r="X1268" s="208">
        <v>0</v>
      </c>
      <c r="Y1268" s="208">
        <v>0</v>
      </c>
      <c r="Z1268" s="208">
        <v>0</v>
      </c>
      <c r="AA1268" s="178">
        <f t="shared" si="38"/>
        <v>0</v>
      </c>
    </row>
    <row r="1269" spans="1:27" ht="15.75" thickBot="1" x14ac:dyDescent="0.3">
      <c r="A1269" s="228" t="str">
        <f t="shared" si="39"/>
        <v>500194</v>
      </c>
      <c r="B1269" s="240" t="s">
        <v>2935</v>
      </c>
      <c r="C1269" s="245">
        <v>500194</v>
      </c>
      <c r="D1269" s="31"/>
      <c r="E1269" s="209">
        <v>-135366204.13999999</v>
      </c>
      <c r="F1269" s="209">
        <v>-135121269.91</v>
      </c>
      <c r="G1269" s="209">
        <v>-140072954.06</v>
      </c>
      <c r="H1269" s="209">
        <v>-137788394.77000001</v>
      </c>
      <c r="I1269" s="209">
        <v>-137699993.31</v>
      </c>
      <c r="J1269" s="209">
        <v>-140390209.75999999</v>
      </c>
      <c r="K1269" s="209">
        <v>-138526904.99000001</v>
      </c>
      <c r="L1269" s="209">
        <v>-138314873.28999999</v>
      </c>
      <c r="M1269" s="209">
        <v>-147668303.80000001</v>
      </c>
      <c r="N1269" s="209">
        <v>-147668303.80000001</v>
      </c>
      <c r="O1269" s="209">
        <v>-118929094.69</v>
      </c>
      <c r="P1269" s="209">
        <v>-119327366.20999999</v>
      </c>
      <c r="Q1269" s="209">
        <v>-120465025.62</v>
      </c>
      <c r="R1269" s="209">
        <v>-118813834.53</v>
      </c>
      <c r="S1269" s="209">
        <v>-118859425.68000001</v>
      </c>
      <c r="T1269" s="209">
        <v>-129736486.7</v>
      </c>
      <c r="U1269" s="209">
        <v>-127671126.59999999</v>
      </c>
      <c r="V1269" s="209">
        <v>-127723338.40000001</v>
      </c>
      <c r="W1269" s="209">
        <v>-123258569.43000001</v>
      </c>
      <c r="X1269" s="209">
        <v>-123660579.05</v>
      </c>
      <c r="Y1269" s="209">
        <v>-123461254.45</v>
      </c>
      <c r="Z1269" s="209">
        <v>-121350328.28</v>
      </c>
      <c r="AA1269" s="178">
        <f t="shared" si="38"/>
        <v>-121350328.28</v>
      </c>
    </row>
    <row r="1270" spans="1:27" ht="15.75" thickBot="1" x14ac:dyDescent="0.3">
      <c r="A1270" s="228" t="str">
        <f t="shared" si="39"/>
        <v>228200</v>
      </c>
      <c r="B1270" s="189" t="s">
        <v>1515</v>
      </c>
      <c r="C1270" s="188" t="s">
        <v>1516</v>
      </c>
      <c r="D1270" s="210" t="s">
        <v>5</v>
      </c>
      <c r="E1270" s="208">
        <v>0</v>
      </c>
      <c r="F1270" s="208">
        <v>0</v>
      </c>
      <c r="G1270" s="208">
        <v>-2130917</v>
      </c>
      <c r="H1270" s="208">
        <v>0</v>
      </c>
      <c r="I1270" s="208">
        <v>0</v>
      </c>
      <c r="J1270" s="208">
        <v>-2074661</v>
      </c>
      <c r="K1270" s="208">
        <v>0</v>
      </c>
      <c r="L1270" s="208">
        <v>0</v>
      </c>
      <c r="M1270" s="208">
        <v>-2054482</v>
      </c>
      <c r="N1270" s="208">
        <v>-2054482</v>
      </c>
      <c r="O1270" s="208">
        <v>0</v>
      </c>
      <c r="P1270" s="208">
        <v>0</v>
      </c>
      <c r="Q1270" s="208">
        <v>-2028755</v>
      </c>
      <c r="R1270" s="208">
        <v>0</v>
      </c>
      <c r="S1270" s="208">
        <v>0</v>
      </c>
      <c r="T1270" s="208">
        <v>-1989248</v>
      </c>
      <c r="U1270" s="208">
        <v>0</v>
      </c>
      <c r="V1270" s="208">
        <v>0</v>
      </c>
      <c r="W1270" s="208">
        <v>-1882618</v>
      </c>
      <c r="X1270" s="208">
        <v>-1882618</v>
      </c>
      <c r="Y1270" s="208">
        <v>-1882618</v>
      </c>
      <c r="Z1270" s="208">
        <v>-1785442</v>
      </c>
      <c r="AA1270" s="178">
        <f t="shared" si="38"/>
        <v>-1785442</v>
      </c>
    </row>
    <row r="1271" spans="1:27" ht="15.75" thickBot="1" x14ac:dyDescent="0.3">
      <c r="A1271" s="228" t="str">
        <f t="shared" si="39"/>
        <v>228400</v>
      </c>
      <c r="B1271" s="189" t="s">
        <v>1518</v>
      </c>
      <c r="C1271" s="188" t="s">
        <v>1519</v>
      </c>
      <c r="D1271" s="210" t="s">
        <v>5</v>
      </c>
      <c r="E1271" s="209">
        <v>-7723248.8600000003</v>
      </c>
      <c r="F1271" s="209">
        <v>-7456929.75</v>
      </c>
      <c r="G1271" s="209">
        <v>-7518666.4299999997</v>
      </c>
      <c r="H1271" s="209">
        <v>-7605554.5800000001</v>
      </c>
      <c r="I1271" s="209">
        <v>-7610545.75</v>
      </c>
      <c r="J1271" s="209">
        <v>-7696239.5300000003</v>
      </c>
      <c r="K1271" s="209">
        <v>-7782468.1500000004</v>
      </c>
      <c r="L1271" s="209">
        <v>-7790329.4199999999</v>
      </c>
      <c r="M1271" s="209">
        <v>-7899581.0499999998</v>
      </c>
      <c r="N1271" s="209">
        <v>-7899581.0499999998</v>
      </c>
      <c r="O1271" s="209">
        <v>-7249315.8700000001</v>
      </c>
      <c r="P1271" s="209">
        <v>-7325086.2199999997</v>
      </c>
      <c r="Q1271" s="209">
        <v>-7621191.9500000002</v>
      </c>
      <c r="R1271" s="209">
        <v>-7619009.0800000001</v>
      </c>
      <c r="S1271" s="209">
        <v>-7695204.1299999999</v>
      </c>
      <c r="T1271" s="209">
        <v>-7777347.79</v>
      </c>
      <c r="U1271" s="209">
        <v>-7846524.6399999997</v>
      </c>
      <c r="V1271" s="209">
        <v>-7938888.1799999997</v>
      </c>
      <c r="W1271" s="209">
        <v>-8018337.25</v>
      </c>
      <c r="X1271" s="209">
        <v>-8092314.2000000002</v>
      </c>
      <c r="Y1271" s="209">
        <v>-8169514.29</v>
      </c>
      <c r="Z1271" s="209">
        <v>-8244506.6100000003</v>
      </c>
      <c r="AA1271" s="178">
        <f t="shared" si="38"/>
        <v>-8244506.6100000003</v>
      </c>
    </row>
    <row r="1272" spans="1:27" ht="15.75" thickBot="1" x14ac:dyDescent="0.3">
      <c r="A1272" s="228" t="str">
        <f t="shared" si="39"/>
        <v>228402</v>
      </c>
      <c r="B1272" s="189" t="s">
        <v>1521</v>
      </c>
      <c r="C1272" s="188" t="s">
        <v>1522</v>
      </c>
      <c r="D1272" s="210" t="s">
        <v>5</v>
      </c>
      <c r="E1272" s="208">
        <v>-5126304.78</v>
      </c>
      <c r="F1272" s="208">
        <v>-5145941.78</v>
      </c>
      <c r="G1272" s="208">
        <v>-5163394.78</v>
      </c>
      <c r="H1272" s="208">
        <v>-5210782.3099999996</v>
      </c>
      <c r="I1272" s="208">
        <v>-5230247.3099999996</v>
      </c>
      <c r="J1272" s="208">
        <v>-5252032.3099999996</v>
      </c>
      <c r="K1272" s="208">
        <v>-5296507.0199999996</v>
      </c>
      <c r="L1272" s="208">
        <v>-5316369.0199999996</v>
      </c>
      <c r="M1272" s="208">
        <v>-5337802.0199999996</v>
      </c>
      <c r="N1272" s="208">
        <v>-5337802.0199999996</v>
      </c>
      <c r="O1272" s="208">
        <v>-5251834.79</v>
      </c>
      <c r="P1272" s="208">
        <v>-5271791.79</v>
      </c>
      <c r="Q1272" s="208">
        <v>-5252875.47</v>
      </c>
      <c r="R1272" s="208">
        <v>-5460617.5199999996</v>
      </c>
      <c r="S1272" s="208">
        <v>-5441195.5800000001</v>
      </c>
      <c r="T1272" s="208">
        <v>-5460829.5800000001</v>
      </c>
      <c r="U1272" s="208">
        <v>-5582145.5499999998</v>
      </c>
      <c r="V1272" s="208">
        <v>-5559126.4400000004</v>
      </c>
      <c r="W1272" s="208">
        <v>-5577842.4400000004</v>
      </c>
      <c r="X1272" s="208">
        <v>-5696944.29</v>
      </c>
      <c r="Y1272" s="208">
        <v>-5671840.5999999996</v>
      </c>
      <c r="Z1272" s="208">
        <v>-5688430.5999999996</v>
      </c>
      <c r="AA1272" s="178">
        <f t="shared" si="38"/>
        <v>-5688430.5999999996</v>
      </c>
    </row>
    <row r="1273" spans="1:27" ht="15.75" thickBot="1" x14ac:dyDescent="0.3">
      <c r="A1273" s="228" t="str">
        <f t="shared" si="39"/>
        <v>253000</v>
      </c>
      <c r="B1273" s="189" t="s">
        <v>1524</v>
      </c>
      <c r="C1273" s="188" t="s">
        <v>1525</v>
      </c>
      <c r="D1273" s="210" t="s">
        <v>5</v>
      </c>
      <c r="E1273" s="209">
        <v>16763812</v>
      </c>
      <c r="F1273" s="209">
        <v>16763812</v>
      </c>
      <c r="G1273" s="209">
        <v>14495507</v>
      </c>
      <c r="H1273" s="209">
        <v>14495507</v>
      </c>
      <c r="I1273" s="209">
        <v>14495507</v>
      </c>
      <c r="J1273" s="209">
        <v>18745582</v>
      </c>
      <c r="K1273" s="209">
        <v>18745582</v>
      </c>
      <c r="L1273" s="209">
        <v>18745582</v>
      </c>
      <c r="M1273" s="209">
        <v>33111094</v>
      </c>
      <c r="N1273" s="209">
        <v>33111094</v>
      </c>
      <c r="O1273" s="209">
        <v>33111094</v>
      </c>
      <c r="P1273" s="209">
        <v>33111094</v>
      </c>
      <c r="Q1273" s="209">
        <v>30142840</v>
      </c>
      <c r="R1273" s="209">
        <v>30142840</v>
      </c>
      <c r="S1273" s="209">
        <v>30142840</v>
      </c>
      <c r="T1273" s="209">
        <v>17577362</v>
      </c>
      <c r="U1273" s="209">
        <v>17577362</v>
      </c>
      <c r="V1273" s="209">
        <v>17577362</v>
      </c>
      <c r="W1273" s="209">
        <v>22403178</v>
      </c>
      <c r="X1273" s="209">
        <v>22403178</v>
      </c>
      <c r="Y1273" s="209">
        <v>22403178</v>
      </c>
      <c r="Z1273" s="209">
        <v>35015064</v>
      </c>
      <c r="AA1273" s="178">
        <f t="shared" si="38"/>
        <v>35015064</v>
      </c>
    </row>
    <row r="1274" spans="1:27" ht="15.75" thickBot="1" x14ac:dyDescent="0.3">
      <c r="A1274" s="228" t="str">
        <f t="shared" si="39"/>
        <v>253201</v>
      </c>
      <c r="B1274" s="189" t="s">
        <v>1527</v>
      </c>
      <c r="C1274" s="188" t="s">
        <v>1528</v>
      </c>
      <c r="D1274" s="210" t="s">
        <v>5</v>
      </c>
      <c r="E1274" s="208">
        <v>-7061505</v>
      </c>
      <c r="F1274" s="208">
        <v>-7061505</v>
      </c>
      <c r="G1274" s="208">
        <v>-6979430</v>
      </c>
      <c r="H1274" s="208">
        <v>-6979430</v>
      </c>
      <c r="I1274" s="208">
        <v>-6979430</v>
      </c>
      <c r="J1274" s="208">
        <v>-6896616</v>
      </c>
      <c r="K1274" s="208">
        <v>-6896616</v>
      </c>
      <c r="L1274" s="208">
        <v>-6896616</v>
      </c>
      <c r="M1274" s="208">
        <v>-6813057</v>
      </c>
      <c r="N1274" s="208">
        <v>-6813057</v>
      </c>
      <c r="O1274" s="208">
        <v>-6813057</v>
      </c>
      <c r="P1274" s="208">
        <v>-6813057</v>
      </c>
      <c r="Q1274" s="208">
        <v>-6728746</v>
      </c>
      <c r="R1274" s="208">
        <v>-6728746</v>
      </c>
      <c r="S1274" s="208">
        <v>-6728746</v>
      </c>
      <c r="T1274" s="208">
        <v>-6643676</v>
      </c>
      <c r="U1274" s="208">
        <v>-6643676</v>
      </c>
      <c r="V1274" s="208">
        <v>-6643676</v>
      </c>
      <c r="W1274" s="208">
        <v>-6557840</v>
      </c>
      <c r="X1274" s="208">
        <v>-6557840</v>
      </c>
      <c r="Y1274" s="208">
        <v>-6557840</v>
      </c>
      <c r="Z1274" s="208">
        <v>-6471232</v>
      </c>
      <c r="AA1274" s="178">
        <f t="shared" si="38"/>
        <v>-6471232</v>
      </c>
    </row>
    <row r="1275" spans="1:27" ht="15.75" thickBot="1" x14ac:dyDescent="0.3">
      <c r="A1275" s="228" t="str">
        <f t="shared" si="39"/>
        <v>253205</v>
      </c>
      <c r="B1275" s="189" t="s">
        <v>1530</v>
      </c>
      <c r="C1275" s="188" t="s">
        <v>1531</v>
      </c>
      <c r="D1275" s="210" t="s">
        <v>5</v>
      </c>
      <c r="E1275" s="209">
        <v>332761</v>
      </c>
      <c r="F1275" s="209">
        <v>332761</v>
      </c>
      <c r="G1275" s="209">
        <v>335756</v>
      </c>
      <c r="H1275" s="209">
        <v>335756</v>
      </c>
      <c r="I1275" s="209">
        <v>335756</v>
      </c>
      <c r="J1275" s="209">
        <v>338778</v>
      </c>
      <c r="K1275" s="209">
        <v>338778</v>
      </c>
      <c r="L1275" s="209">
        <v>338778</v>
      </c>
      <c r="M1275" s="209">
        <v>341827</v>
      </c>
      <c r="N1275" s="209">
        <v>341827</v>
      </c>
      <c r="O1275" s="209">
        <v>341827</v>
      </c>
      <c r="P1275" s="209">
        <v>341827</v>
      </c>
      <c r="Q1275" s="209">
        <v>344903</v>
      </c>
      <c r="R1275" s="209">
        <v>344903</v>
      </c>
      <c r="S1275" s="209">
        <v>344903</v>
      </c>
      <c r="T1275" s="209">
        <v>348007</v>
      </c>
      <c r="U1275" s="209">
        <v>348007</v>
      </c>
      <c r="V1275" s="209">
        <v>348007</v>
      </c>
      <c r="W1275" s="209">
        <v>351139</v>
      </c>
      <c r="X1275" s="209">
        <v>351139</v>
      </c>
      <c r="Y1275" s="209">
        <v>351139</v>
      </c>
      <c r="Z1275" s="209">
        <v>354299</v>
      </c>
      <c r="AA1275" s="178">
        <f t="shared" si="38"/>
        <v>354299</v>
      </c>
    </row>
    <row r="1276" spans="1:27" ht="15.75" thickBot="1" x14ac:dyDescent="0.3">
      <c r="A1276" s="228" t="str">
        <f t="shared" si="39"/>
        <v>253700</v>
      </c>
      <c r="B1276" s="189" t="s">
        <v>1533</v>
      </c>
      <c r="C1276" s="188" t="s">
        <v>1534</v>
      </c>
      <c r="D1276" s="210" t="s">
        <v>5</v>
      </c>
      <c r="E1276" s="208">
        <v>-4130329.68</v>
      </c>
      <c r="F1276" s="208">
        <v>-4130329.68</v>
      </c>
      <c r="G1276" s="208">
        <v>-7619813.8600000003</v>
      </c>
      <c r="H1276" s="208">
        <v>-7619813.8600000003</v>
      </c>
      <c r="I1276" s="208">
        <v>-7619813.8600000003</v>
      </c>
      <c r="J1276" s="208">
        <v>-15952432.529999999</v>
      </c>
      <c r="K1276" s="208">
        <v>-15952432.529999999</v>
      </c>
      <c r="L1276" s="208">
        <v>-15952432.529999999</v>
      </c>
      <c r="M1276" s="208">
        <v>-26047071.260000002</v>
      </c>
      <c r="N1276" s="208">
        <v>-26047071.260000002</v>
      </c>
      <c r="O1276" s="208">
        <v>0</v>
      </c>
      <c r="P1276" s="208">
        <v>0</v>
      </c>
      <c r="Q1276" s="208">
        <v>0</v>
      </c>
      <c r="R1276" s="208">
        <v>0</v>
      </c>
      <c r="S1276" s="208">
        <v>0</v>
      </c>
      <c r="T1276" s="208">
        <v>0</v>
      </c>
      <c r="U1276" s="208">
        <v>0</v>
      </c>
      <c r="V1276" s="208">
        <v>0</v>
      </c>
      <c r="W1276" s="208">
        <v>0</v>
      </c>
      <c r="X1276" s="208">
        <v>0</v>
      </c>
      <c r="Y1276" s="208">
        <v>0</v>
      </c>
      <c r="Z1276" s="208">
        <v>0</v>
      </c>
      <c r="AA1276" s="178">
        <f t="shared" si="38"/>
        <v>0</v>
      </c>
    </row>
    <row r="1277" spans="1:27" ht="15.75" thickBot="1" x14ac:dyDescent="0.3">
      <c r="A1277" s="228" t="str">
        <f t="shared" si="39"/>
        <v>261001</v>
      </c>
      <c r="B1277" s="189" t="s">
        <v>1536</v>
      </c>
      <c r="C1277" s="188" t="s">
        <v>1537</v>
      </c>
      <c r="D1277" s="210" t="s">
        <v>5</v>
      </c>
      <c r="E1277" s="209">
        <v>-101653.22</v>
      </c>
      <c r="F1277" s="209">
        <v>-99754.37</v>
      </c>
      <c r="G1277" s="209">
        <v>-149000</v>
      </c>
      <c r="H1277" s="209">
        <v>-145635.54999999999</v>
      </c>
      <c r="I1277" s="209">
        <v>-144899.82</v>
      </c>
      <c r="J1277" s="209">
        <v>-224000</v>
      </c>
      <c r="K1277" s="209">
        <v>-70575.38</v>
      </c>
      <c r="L1277" s="209">
        <v>11529.53</v>
      </c>
      <c r="M1277" s="209">
        <v>-49000</v>
      </c>
      <c r="N1277" s="209">
        <v>-49000</v>
      </c>
      <c r="O1277" s="209">
        <v>-34329.089999999997</v>
      </c>
      <c r="P1277" s="209">
        <v>-32934.67</v>
      </c>
      <c r="Q1277" s="209">
        <v>-49000</v>
      </c>
      <c r="R1277" s="209">
        <v>-41522.44</v>
      </c>
      <c r="S1277" s="209">
        <v>-41522.44</v>
      </c>
      <c r="T1277" s="209">
        <v>-49000</v>
      </c>
      <c r="U1277" s="209">
        <v>-48205.16</v>
      </c>
      <c r="V1277" s="209">
        <v>-47844.94</v>
      </c>
      <c r="W1277" s="209">
        <v>-49000</v>
      </c>
      <c r="X1277" s="209">
        <v>-54919.81</v>
      </c>
      <c r="Y1277" s="209">
        <v>-49632.67</v>
      </c>
      <c r="Z1277" s="209">
        <v>-49000</v>
      </c>
      <c r="AA1277" s="178">
        <f t="shared" si="38"/>
        <v>-49000</v>
      </c>
    </row>
    <row r="1278" spans="1:27" ht="15.75" thickBot="1" x14ac:dyDescent="0.3">
      <c r="A1278" s="228" t="str">
        <f t="shared" si="39"/>
        <v>262001</v>
      </c>
      <c r="B1278" s="189" t="s">
        <v>1539</v>
      </c>
      <c r="C1278" s="188" t="s">
        <v>1540</v>
      </c>
      <c r="D1278" s="210" t="s">
        <v>5</v>
      </c>
      <c r="E1278" s="208">
        <v>-14305.67</v>
      </c>
      <c r="F1278" s="208">
        <v>-13162.3</v>
      </c>
      <c r="G1278" s="208">
        <v>-27000</v>
      </c>
      <c r="H1278" s="208">
        <v>-26803.5</v>
      </c>
      <c r="I1278" s="208">
        <v>-21573.48</v>
      </c>
      <c r="J1278" s="208">
        <v>-27000</v>
      </c>
      <c r="K1278" s="208">
        <v>-21550.39</v>
      </c>
      <c r="L1278" s="208">
        <v>-18135.13</v>
      </c>
      <c r="M1278" s="208">
        <v>-34500</v>
      </c>
      <c r="N1278" s="208">
        <v>-34500</v>
      </c>
      <c r="O1278" s="208">
        <v>-27333</v>
      </c>
      <c r="P1278" s="208">
        <v>-24765.4</v>
      </c>
      <c r="Q1278" s="208">
        <v>-37000</v>
      </c>
      <c r="R1278" s="208">
        <v>-32976.86</v>
      </c>
      <c r="S1278" s="208">
        <v>-32118.84</v>
      </c>
      <c r="T1278" s="208">
        <v>-37000</v>
      </c>
      <c r="U1278" s="208">
        <v>-31713.53</v>
      </c>
      <c r="V1278" s="208">
        <v>-28188.57</v>
      </c>
      <c r="W1278" s="208">
        <v>-37000</v>
      </c>
      <c r="X1278" s="208">
        <v>-33723.71</v>
      </c>
      <c r="Y1278" s="208">
        <v>-30889.22</v>
      </c>
      <c r="Z1278" s="208">
        <v>-37000</v>
      </c>
      <c r="AA1278" s="178">
        <f t="shared" si="38"/>
        <v>-37000</v>
      </c>
    </row>
    <row r="1279" spans="1:27" ht="15.75" thickBot="1" x14ac:dyDescent="0.3">
      <c r="A1279" s="228" t="str">
        <f t="shared" si="39"/>
        <v>262002</v>
      </c>
      <c r="B1279" s="189" t="s">
        <v>1542</v>
      </c>
      <c r="C1279" s="188" t="s">
        <v>1543</v>
      </c>
      <c r="D1279" s="210" t="s">
        <v>5</v>
      </c>
      <c r="E1279" s="209">
        <v>-46913.85</v>
      </c>
      <c r="F1279" s="209">
        <v>-35673.49</v>
      </c>
      <c r="G1279" s="209">
        <v>-53000</v>
      </c>
      <c r="H1279" s="209">
        <v>-41742.15</v>
      </c>
      <c r="I1279" s="209">
        <v>-12683.98</v>
      </c>
      <c r="J1279" s="209">
        <v>-78000</v>
      </c>
      <c r="K1279" s="209">
        <v>-44284.67</v>
      </c>
      <c r="L1279" s="209">
        <v>-41046.080000000002</v>
      </c>
      <c r="M1279" s="209">
        <v>-53000</v>
      </c>
      <c r="N1279" s="209">
        <v>-53000</v>
      </c>
      <c r="O1279" s="209">
        <v>-47177.38</v>
      </c>
      <c r="P1279" s="209">
        <v>-36644.32</v>
      </c>
      <c r="Q1279" s="209">
        <v>-76000</v>
      </c>
      <c r="R1279" s="209">
        <v>-70966.94</v>
      </c>
      <c r="S1279" s="209">
        <v>-68605.63</v>
      </c>
      <c r="T1279" s="209">
        <v>-76000</v>
      </c>
      <c r="U1279" s="209">
        <v>-74629.009999999995</v>
      </c>
      <c r="V1279" s="209">
        <v>-63634.78</v>
      </c>
      <c r="W1279" s="209">
        <v>-76000</v>
      </c>
      <c r="X1279" s="209">
        <v>-67724.56</v>
      </c>
      <c r="Y1279" s="209">
        <v>-66009.25</v>
      </c>
      <c r="Z1279" s="209">
        <v>-101000</v>
      </c>
      <c r="AA1279" s="178">
        <f t="shared" si="38"/>
        <v>-101000</v>
      </c>
    </row>
    <row r="1280" spans="1:27" ht="15.75" thickBot="1" x14ac:dyDescent="0.3">
      <c r="A1280" s="228" t="str">
        <f t="shared" si="39"/>
        <v>262003</v>
      </c>
      <c r="B1280" s="189" t="s">
        <v>1545</v>
      </c>
      <c r="C1280" s="188" t="s">
        <v>1546</v>
      </c>
      <c r="D1280" s="210" t="s">
        <v>5</v>
      </c>
      <c r="E1280" s="208">
        <v>-20000</v>
      </c>
      <c r="F1280" s="208">
        <v>-20000</v>
      </c>
      <c r="G1280" s="208">
        <v>-20000</v>
      </c>
      <c r="H1280" s="208">
        <v>-20000</v>
      </c>
      <c r="I1280" s="208">
        <v>-20000</v>
      </c>
      <c r="J1280" s="208">
        <v>-20000</v>
      </c>
      <c r="K1280" s="208">
        <v>-20000</v>
      </c>
      <c r="L1280" s="208">
        <v>-20000</v>
      </c>
      <c r="M1280" s="208">
        <v>-20000</v>
      </c>
      <c r="N1280" s="208">
        <v>-20000</v>
      </c>
      <c r="O1280" s="208">
        <v>-20000</v>
      </c>
      <c r="P1280" s="208">
        <v>-20000</v>
      </c>
      <c r="Q1280" s="208">
        <v>-20000</v>
      </c>
      <c r="R1280" s="208">
        <v>-20000</v>
      </c>
      <c r="S1280" s="208">
        <v>-20000</v>
      </c>
      <c r="T1280" s="208">
        <v>-20000</v>
      </c>
      <c r="U1280" s="208">
        <v>-20000</v>
      </c>
      <c r="V1280" s="208">
        <v>-20000</v>
      </c>
      <c r="W1280" s="208">
        <v>-20000</v>
      </c>
      <c r="X1280" s="208">
        <v>-20000</v>
      </c>
      <c r="Y1280" s="208">
        <v>-20000</v>
      </c>
      <c r="Z1280" s="208">
        <v>-20000</v>
      </c>
      <c r="AA1280" s="178">
        <f t="shared" si="38"/>
        <v>-20000</v>
      </c>
    </row>
    <row r="1281" spans="1:27" ht="15.75" thickBot="1" x14ac:dyDescent="0.3">
      <c r="A1281" s="228" t="str">
        <f t="shared" si="39"/>
        <v>262004</v>
      </c>
      <c r="B1281" s="189" t="s">
        <v>1548</v>
      </c>
      <c r="C1281" s="188" t="s">
        <v>1549</v>
      </c>
      <c r="D1281" s="210" t="s">
        <v>5</v>
      </c>
      <c r="E1281" s="209">
        <v>-15000</v>
      </c>
      <c r="F1281" s="209">
        <v>-15000</v>
      </c>
      <c r="G1281" s="209">
        <v>-15000</v>
      </c>
      <c r="H1281" s="209">
        <v>-15000</v>
      </c>
      <c r="I1281" s="209">
        <v>-15000</v>
      </c>
      <c r="J1281" s="209">
        <v>-15000</v>
      </c>
      <c r="K1281" s="209">
        <v>-15000</v>
      </c>
      <c r="L1281" s="209">
        <v>-15000</v>
      </c>
      <c r="M1281" s="209">
        <v>-15000</v>
      </c>
      <c r="N1281" s="209">
        <v>-15000</v>
      </c>
      <c r="O1281" s="209">
        <v>-15000</v>
      </c>
      <c r="P1281" s="209">
        <v>-15000</v>
      </c>
      <c r="Q1281" s="209">
        <v>-15000</v>
      </c>
      <c r="R1281" s="209">
        <v>-15000</v>
      </c>
      <c r="S1281" s="209">
        <v>-15000</v>
      </c>
      <c r="T1281" s="209">
        <v>-15000</v>
      </c>
      <c r="U1281" s="209">
        <v>-15000</v>
      </c>
      <c r="V1281" s="209">
        <v>-15000</v>
      </c>
      <c r="W1281" s="209">
        <v>-50000</v>
      </c>
      <c r="X1281" s="209">
        <v>-50000</v>
      </c>
      <c r="Y1281" s="209">
        <v>-50000</v>
      </c>
      <c r="Z1281" s="209">
        <v>-70266</v>
      </c>
      <c r="AA1281" s="178">
        <f t="shared" si="38"/>
        <v>-70266</v>
      </c>
    </row>
    <row r="1282" spans="1:27" ht="15.75" thickBot="1" x14ac:dyDescent="0.3">
      <c r="A1282" s="228" t="str">
        <f t="shared" si="39"/>
        <v>262140</v>
      </c>
      <c r="B1282" s="189" t="s">
        <v>1551</v>
      </c>
      <c r="C1282" s="188" t="s">
        <v>1552</v>
      </c>
      <c r="D1282" s="210" t="s">
        <v>5</v>
      </c>
      <c r="E1282" s="208">
        <v>-180142626.81999999</v>
      </c>
      <c r="F1282" s="208">
        <v>-180142626.81999999</v>
      </c>
      <c r="G1282" s="208">
        <v>-180643710.12</v>
      </c>
      <c r="H1282" s="208">
        <v>-180643710.12</v>
      </c>
      <c r="I1282" s="208">
        <v>-180643710.12</v>
      </c>
      <c r="J1282" s="208">
        <v>-180505796.15000001</v>
      </c>
      <c r="K1282" s="208">
        <v>-180505796.15000001</v>
      </c>
      <c r="L1282" s="208">
        <v>-180505796.15000001</v>
      </c>
      <c r="M1282" s="208">
        <v>-192587122.41999999</v>
      </c>
      <c r="N1282" s="208">
        <v>-192587122.41999999</v>
      </c>
      <c r="O1282" s="208">
        <v>-192587122.41999999</v>
      </c>
      <c r="P1282" s="208">
        <v>-192587122.41999999</v>
      </c>
      <c r="Q1282" s="208">
        <v>-192103005.25999999</v>
      </c>
      <c r="R1282" s="208">
        <v>-192103005.25999999</v>
      </c>
      <c r="S1282" s="208">
        <v>-192103005.25999999</v>
      </c>
      <c r="T1282" s="208">
        <v>-191544264.75999999</v>
      </c>
      <c r="U1282" s="208">
        <v>-191544264.75999999</v>
      </c>
      <c r="V1282" s="208">
        <v>-191544264.75999999</v>
      </c>
      <c r="W1282" s="208">
        <v>-193681750.50999999</v>
      </c>
      <c r="X1282" s="208">
        <v>-193681750.50999999</v>
      </c>
      <c r="Y1282" s="208">
        <v>-193681750.50999999</v>
      </c>
      <c r="Z1282" s="208">
        <v>-208194009.44999999</v>
      </c>
      <c r="AA1282" s="178">
        <f t="shared" si="38"/>
        <v>-208194009.44999999</v>
      </c>
    </row>
    <row r="1283" spans="1:27" ht="15.75" thickBot="1" x14ac:dyDescent="0.3">
      <c r="A1283" s="228" t="str">
        <f t="shared" si="39"/>
        <v>262142</v>
      </c>
      <c r="B1283" s="189" t="s">
        <v>1554</v>
      </c>
      <c r="C1283" s="188" t="s">
        <v>1555</v>
      </c>
      <c r="D1283" s="210" t="s">
        <v>5</v>
      </c>
      <c r="E1283" s="209">
        <v>-95652.5</v>
      </c>
      <c r="F1283" s="209">
        <v>-95652.5</v>
      </c>
      <c r="G1283" s="209">
        <v>-95652.5</v>
      </c>
      <c r="H1283" s="209">
        <v>-95652.5</v>
      </c>
      <c r="I1283" s="209">
        <v>-95652.5</v>
      </c>
      <c r="J1283" s="209">
        <v>-95652.5</v>
      </c>
      <c r="K1283" s="209">
        <v>-95652.5</v>
      </c>
      <c r="L1283" s="209">
        <v>-95652.5</v>
      </c>
      <c r="M1283" s="209">
        <v>-95652.5</v>
      </c>
      <c r="N1283" s="209">
        <v>-95652.5</v>
      </c>
      <c r="O1283" s="209">
        <v>-95652.5</v>
      </c>
      <c r="P1283" s="209">
        <v>-95652.5</v>
      </c>
      <c r="Q1283" s="209">
        <v>-95652.5</v>
      </c>
      <c r="R1283" s="209">
        <v>-95652.5</v>
      </c>
      <c r="S1283" s="209">
        <v>-95652.5</v>
      </c>
      <c r="T1283" s="209">
        <v>-95652.5</v>
      </c>
      <c r="U1283" s="209">
        <v>-95652.5</v>
      </c>
      <c r="V1283" s="209">
        <v>-95652.5</v>
      </c>
      <c r="W1283" s="209">
        <v>-95652.5</v>
      </c>
      <c r="X1283" s="209">
        <v>-95652.5</v>
      </c>
      <c r="Y1283" s="209">
        <v>-95652.5</v>
      </c>
      <c r="Z1283" s="209">
        <v>-95652.5</v>
      </c>
      <c r="AA1283" s="178">
        <f t="shared" si="38"/>
        <v>-95652.5</v>
      </c>
    </row>
    <row r="1284" spans="1:27" ht="15.75" thickBot="1" x14ac:dyDescent="0.3">
      <c r="A1284" s="228" t="str">
        <f t="shared" si="39"/>
        <v>262143</v>
      </c>
      <c r="B1284" s="189" t="s">
        <v>1557</v>
      </c>
      <c r="C1284" s="188" t="s">
        <v>1558</v>
      </c>
      <c r="D1284" s="210" t="s">
        <v>5</v>
      </c>
      <c r="E1284" s="208">
        <v>-3799801.65</v>
      </c>
      <c r="F1284" s="208">
        <v>-3799801.65</v>
      </c>
      <c r="G1284" s="208">
        <v>-3799801.65</v>
      </c>
      <c r="H1284" s="208">
        <v>-3799801.65</v>
      </c>
      <c r="I1284" s="208">
        <v>-3799801.65</v>
      </c>
      <c r="J1284" s="208">
        <v>-3799801.65</v>
      </c>
      <c r="K1284" s="208">
        <v>-3799801.65</v>
      </c>
      <c r="L1284" s="208">
        <v>-3799801.65</v>
      </c>
      <c r="M1284" s="208">
        <v>-3799801.65</v>
      </c>
      <c r="N1284" s="208">
        <v>-3799801.65</v>
      </c>
      <c r="O1284" s="208">
        <v>-3799801.65</v>
      </c>
      <c r="P1284" s="208">
        <v>-3799801.65</v>
      </c>
      <c r="Q1284" s="208">
        <v>-3799801.65</v>
      </c>
      <c r="R1284" s="208">
        <v>-3799801.65</v>
      </c>
      <c r="S1284" s="208">
        <v>-3799801.65</v>
      </c>
      <c r="T1284" s="208">
        <v>-3799801.65</v>
      </c>
      <c r="U1284" s="208">
        <v>-3799801.65</v>
      </c>
      <c r="V1284" s="208">
        <v>-3799801.65</v>
      </c>
      <c r="W1284" s="208">
        <v>-3799801.65</v>
      </c>
      <c r="X1284" s="208">
        <v>-3799801.65</v>
      </c>
      <c r="Y1284" s="208">
        <v>-3799801.65</v>
      </c>
      <c r="Z1284" s="208">
        <v>-3799801.65</v>
      </c>
      <c r="AA1284" s="178">
        <f t="shared" si="38"/>
        <v>-3799801.65</v>
      </c>
    </row>
    <row r="1285" spans="1:27" ht="15.75" thickBot="1" x14ac:dyDescent="0.3">
      <c r="A1285" s="228" t="str">
        <f t="shared" si="39"/>
        <v>262144</v>
      </c>
      <c r="B1285" s="189" t="s">
        <v>1560</v>
      </c>
      <c r="C1285" s="188" t="s">
        <v>1561</v>
      </c>
      <c r="D1285" s="210" t="s">
        <v>5</v>
      </c>
      <c r="E1285" s="209">
        <v>-24526881.629999999</v>
      </c>
      <c r="F1285" s="209">
        <v>-24526881.629999999</v>
      </c>
      <c r="G1285" s="209">
        <v>-24370720.699999999</v>
      </c>
      <c r="H1285" s="209">
        <v>-24370720.699999999</v>
      </c>
      <c r="I1285" s="209">
        <v>-24370720.699999999</v>
      </c>
      <c r="J1285" s="209">
        <v>-24207046.300000001</v>
      </c>
      <c r="K1285" s="209">
        <v>-24207046.300000001</v>
      </c>
      <c r="L1285" s="209">
        <v>-24207046.300000001</v>
      </c>
      <c r="M1285" s="209">
        <v>-28166748.32</v>
      </c>
      <c r="N1285" s="209">
        <v>-28166748.32</v>
      </c>
      <c r="O1285" s="209">
        <v>-28166748.32</v>
      </c>
      <c r="P1285" s="209">
        <v>-28166748.32</v>
      </c>
      <c r="Q1285" s="209">
        <v>-27959513.670000002</v>
      </c>
      <c r="R1285" s="209">
        <v>-27959513.670000002</v>
      </c>
      <c r="S1285" s="209">
        <v>-27959513.670000002</v>
      </c>
      <c r="T1285" s="209">
        <v>-27994664.879999999</v>
      </c>
      <c r="U1285" s="209">
        <v>-27994664.879999999</v>
      </c>
      <c r="V1285" s="209">
        <v>-27994664.879999999</v>
      </c>
      <c r="W1285" s="209">
        <v>-28212839.59</v>
      </c>
      <c r="X1285" s="209">
        <v>-28212839.59</v>
      </c>
      <c r="Y1285" s="209">
        <v>-28212839.59</v>
      </c>
      <c r="Z1285" s="209">
        <v>-30327470.84</v>
      </c>
      <c r="AA1285" s="178">
        <f t="shared" si="38"/>
        <v>-30327470.84</v>
      </c>
    </row>
    <row r="1286" spans="1:27" ht="15.75" thickBot="1" x14ac:dyDescent="0.3">
      <c r="A1286" s="228" t="str">
        <f t="shared" si="39"/>
        <v>262145</v>
      </c>
      <c r="B1286" s="189" t="s">
        <v>1563</v>
      </c>
      <c r="C1286" s="188" t="s">
        <v>1564</v>
      </c>
      <c r="D1286" s="210" t="s">
        <v>5</v>
      </c>
      <c r="E1286" s="208">
        <v>-194059.54</v>
      </c>
      <c r="F1286" s="208">
        <v>-194059.54</v>
      </c>
      <c r="G1286" s="208">
        <v>-194059.54</v>
      </c>
      <c r="H1286" s="208">
        <v>-194059.54</v>
      </c>
      <c r="I1286" s="208">
        <v>-194059.54</v>
      </c>
      <c r="J1286" s="208">
        <v>-194059.54</v>
      </c>
      <c r="K1286" s="208">
        <v>-194059.54</v>
      </c>
      <c r="L1286" s="208">
        <v>-194059.54</v>
      </c>
      <c r="M1286" s="208">
        <v>-194059.54</v>
      </c>
      <c r="N1286" s="208">
        <v>-194059.54</v>
      </c>
      <c r="O1286" s="208">
        <v>-194059.54</v>
      </c>
      <c r="P1286" s="208">
        <v>-194059.54</v>
      </c>
      <c r="Q1286" s="208">
        <v>-194059.54</v>
      </c>
      <c r="R1286" s="208">
        <v>-194059.54</v>
      </c>
      <c r="S1286" s="208">
        <v>-194059.54</v>
      </c>
      <c r="T1286" s="208">
        <v>-194059.54</v>
      </c>
      <c r="U1286" s="208">
        <v>-194059.54</v>
      </c>
      <c r="V1286" s="208">
        <v>-194059.54</v>
      </c>
      <c r="W1286" s="208">
        <v>-194059.54</v>
      </c>
      <c r="X1286" s="208">
        <v>-194059.54</v>
      </c>
      <c r="Y1286" s="208">
        <v>-194059.54</v>
      </c>
      <c r="Z1286" s="208">
        <v>-194059.54</v>
      </c>
      <c r="AA1286" s="178">
        <f t="shared" ref="AA1286:AA1301" si="40">Z1286</f>
        <v>-194059.54</v>
      </c>
    </row>
    <row r="1287" spans="1:27" ht="15.75" thickBot="1" x14ac:dyDescent="0.3">
      <c r="A1287" s="228" t="str">
        <f t="shared" ref="A1287:A1301" si="41">RIGHT(C1287,6)</f>
        <v>262146</v>
      </c>
      <c r="B1287" s="189" t="s">
        <v>1566</v>
      </c>
      <c r="C1287" s="188" t="s">
        <v>1567</v>
      </c>
      <c r="D1287" s="210" t="s">
        <v>5</v>
      </c>
      <c r="E1287" s="209">
        <v>-10532100.300000001</v>
      </c>
      <c r="F1287" s="209">
        <v>-10532100.300000001</v>
      </c>
      <c r="G1287" s="209">
        <v>-10532100.300000001</v>
      </c>
      <c r="H1287" s="209">
        <v>-10532100.300000001</v>
      </c>
      <c r="I1287" s="209">
        <v>-10532100.300000001</v>
      </c>
      <c r="J1287" s="209">
        <v>-10532100.300000001</v>
      </c>
      <c r="K1287" s="209">
        <v>-10532100.300000001</v>
      </c>
      <c r="L1287" s="209">
        <v>-10532100.300000001</v>
      </c>
      <c r="M1287" s="209">
        <v>-10532100.300000001</v>
      </c>
      <c r="N1287" s="209">
        <v>-10532100.300000001</v>
      </c>
      <c r="O1287" s="209">
        <v>-10532100.300000001</v>
      </c>
      <c r="P1287" s="209">
        <v>-10532100.300000001</v>
      </c>
      <c r="Q1287" s="209">
        <v>-10532100.300000001</v>
      </c>
      <c r="R1287" s="209">
        <v>-10532100.300000001</v>
      </c>
      <c r="S1287" s="209">
        <v>-10532100.300000001</v>
      </c>
      <c r="T1287" s="209">
        <v>-10532100.300000001</v>
      </c>
      <c r="U1287" s="209">
        <v>-10532100.300000001</v>
      </c>
      <c r="V1287" s="209">
        <v>-10532100.300000001</v>
      </c>
      <c r="W1287" s="209">
        <v>-10532100.300000001</v>
      </c>
      <c r="X1287" s="209">
        <v>-10532100.300000001</v>
      </c>
      <c r="Y1287" s="209">
        <v>-10532100.300000001</v>
      </c>
      <c r="Z1287" s="209">
        <v>-10532100.300000001</v>
      </c>
      <c r="AA1287" s="178">
        <f t="shared" si="40"/>
        <v>-10532100.300000001</v>
      </c>
    </row>
    <row r="1288" spans="1:27" ht="15.75" thickBot="1" x14ac:dyDescent="0.3">
      <c r="A1288" s="228" t="str">
        <f t="shared" si="41"/>
        <v>262147</v>
      </c>
      <c r="B1288" s="189" t="s">
        <v>1569</v>
      </c>
      <c r="C1288" s="188" t="s">
        <v>1570</v>
      </c>
      <c r="D1288" s="210" t="s">
        <v>5</v>
      </c>
      <c r="E1288" s="208">
        <v>-790576.99</v>
      </c>
      <c r="F1288" s="208">
        <v>-790576.99</v>
      </c>
      <c r="G1288" s="208">
        <v>-790576.99</v>
      </c>
      <c r="H1288" s="208">
        <v>-790576.99</v>
      </c>
      <c r="I1288" s="208">
        <v>-790576.99</v>
      </c>
      <c r="J1288" s="208">
        <v>-790576.99</v>
      </c>
      <c r="K1288" s="208">
        <v>-790576.99</v>
      </c>
      <c r="L1288" s="208">
        <v>-790576.99</v>
      </c>
      <c r="M1288" s="208">
        <v>-787654.24</v>
      </c>
      <c r="N1288" s="208">
        <v>-787654.24</v>
      </c>
      <c r="O1288" s="208">
        <v>-787654.24</v>
      </c>
      <c r="P1288" s="208">
        <v>-787654.24</v>
      </c>
      <c r="Q1288" s="208">
        <v>-787654.24</v>
      </c>
      <c r="R1288" s="208">
        <v>-787654.24</v>
      </c>
      <c r="S1288" s="208">
        <v>-787654.24</v>
      </c>
      <c r="T1288" s="208">
        <v>-787654.24</v>
      </c>
      <c r="U1288" s="208">
        <v>-787654.24</v>
      </c>
      <c r="V1288" s="208">
        <v>-787654.24</v>
      </c>
      <c r="W1288" s="208">
        <v>-782654.24</v>
      </c>
      <c r="X1288" s="208">
        <v>-782654.24</v>
      </c>
      <c r="Y1288" s="208">
        <v>-782654.24</v>
      </c>
      <c r="Z1288" s="208">
        <v>-780241.74</v>
      </c>
      <c r="AA1288" s="178">
        <f t="shared" si="40"/>
        <v>-780241.74</v>
      </c>
    </row>
    <row r="1289" spans="1:27" ht="15.75" thickBot="1" x14ac:dyDescent="0.3">
      <c r="A1289" s="228" t="str">
        <f t="shared" si="41"/>
        <v>262148</v>
      </c>
      <c r="B1289" s="189" t="s">
        <v>1572</v>
      </c>
      <c r="C1289" s="188" t="s">
        <v>1573</v>
      </c>
      <c r="D1289" s="210" t="s">
        <v>5</v>
      </c>
      <c r="E1289" s="209">
        <v>-16248157.539999999</v>
      </c>
      <c r="F1289" s="209">
        <v>-16248157.539999999</v>
      </c>
      <c r="G1289" s="209">
        <v>-16602561.58</v>
      </c>
      <c r="H1289" s="209">
        <v>-16602561.58</v>
      </c>
      <c r="I1289" s="209">
        <v>-16602561.58</v>
      </c>
      <c r="J1289" s="209">
        <v>-16516100.449999999</v>
      </c>
      <c r="K1289" s="209">
        <v>-16516100.449999999</v>
      </c>
      <c r="L1289" s="209">
        <v>-16516100.449999999</v>
      </c>
      <c r="M1289" s="209">
        <v>-16887639.510000002</v>
      </c>
      <c r="N1289" s="209">
        <v>-16887639.510000002</v>
      </c>
      <c r="O1289" s="209">
        <v>-16887639.510000002</v>
      </c>
      <c r="P1289" s="209">
        <v>-16887639.510000002</v>
      </c>
      <c r="Q1289" s="209">
        <v>-17028500.5</v>
      </c>
      <c r="R1289" s="209">
        <v>-17028500.5</v>
      </c>
      <c r="S1289" s="209">
        <v>-17028500.5</v>
      </c>
      <c r="T1289" s="209">
        <v>-17227831.07</v>
      </c>
      <c r="U1289" s="209">
        <v>-17227831.07</v>
      </c>
      <c r="V1289" s="209">
        <v>-17227831.07</v>
      </c>
      <c r="W1289" s="209">
        <v>-17226988.02</v>
      </c>
      <c r="X1289" s="209">
        <v>-17226988.02</v>
      </c>
      <c r="Y1289" s="209">
        <v>-17226988.02</v>
      </c>
      <c r="Z1289" s="209">
        <v>-17678718.879999999</v>
      </c>
      <c r="AA1289" s="178">
        <f t="shared" si="40"/>
        <v>-17678718.879999999</v>
      </c>
    </row>
    <row r="1290" spans="1:27" ht="15.75" thickBot="1" x14ac:dyDescent="0.3">
      <c r="A1290" s="228" t="str">
        <f t="shared" si="41"/>
        <v>262149</v>
      </c>
      <c r="B1290" s="189" t="s">
        <v>1575</v>
      </c>
      <c r="C1290" s="188" t="s">
        <v>1576</v>
      </c>
      <c r="D1290" s="210" t="s">
        <v>5</v>
      </c>
      <c r="E1290" s="208">
        <v>-158120.4</v>
      </c>
      <c r="F1290" s="208">
        <v>-158120.4</v>
      </c>
      <c r="G1290" s="208">
        <v>-158120.4</v>
      </c>
      <c r="H1290" s="208">
        <v>-158120.4</v>
      </c>
      <c r="I1290" s="208">
        <v>-158120.4</v>
      </c>
      <c r="J1290" s="208">
        <v>-158120.4</v>
      </c>
      <c r="K1290" s="208">
        <v>-158120.4</v>
      </c>
      <c r="L1290" s="208">
        <v>-158120.4</v>
      </c>
      <c r="M1290" s="208">
        <v>-158120.4</v>
      </c>
      <c r="N1290" s="208">
        <v>-158120.4</v>
      </c>
      <c r="O1290" s="208">
        <v>-158120.4</v>
      </c>
      <c r="P1290" s="208">
        <v>-158120.4</v>
      </c>
      <c r="Q1290" s="208">
        <v>-158120.4</v>
      </c>
      <c r="R1290" s="208">
        <v>-158120.4</v>
      </c>
      <c r="S1290" s="208">
        <v>-158120.4</v>
      </c>
      <c r="T1290" s="208">
        <v>-158120.4</v>
      </c>
      <c r="U1290" s="208">
        <v>-158120.4</v>
      </c>
      <c r="V1290" s="208">
        <v>-158120.4</v>
      </c>
      <c r="W1290" s="208">
        <v>-158120.4</v>
      </c>
      <c r="X1290" s="208">
        <v>-158120.4</v>
      </c>
      <c r="Y1290" s="208">
        <v>-158120.4</v>
      </c>
      <c r="Z1290" s="208">
        <v>-158120.4</v>
      </c>
      <c r="AA1290" s="178">
        <f t="shared" si="40"/>
        <v>-158120.4</v>
      </c>
    </row>
    <row r="1291" spans="1:27" ht="15.75" thickBot="1" x14ac:dyDescent="0.3">
      <c r="A1291" s="228" t="str">
        <f t="shared" si="41"/>
        <v>262150</v>
      </c>
      <c r="B1291" s="189" t="s">
        <v>1578</v>
      </c>
      <c r="C1291" s="188" t="s">
        <v>1579</v>
      </c>
      <c r="D1291" s="210" t="s">
        <v>5</v>
      </c>
      <c r="E1291" s="209">
        <v>73763334.819999993</v>
      </c>
      <c r="F1291" s="209">
        <v>73763334.819999993</v>
      </c>
      <c r="G1291" s="209">
        <v>77225493.120000005</v>
      </c>
      <c r="H1291" s="209">
        <v>77225493.120000005</v>
      </c>
      <c r="I1291" s="209">
        <v>77225493.120000005</v>
      </c>
      <c r="J1291" s="209">
        <v>80078057.150000006</v>
      </c>
      <c r="K1291" s="209">
        <v>80078057.150000006</v>
      </c>
      <c r="L1291" s="209">
        <v>80078057.150000006</v>
      </c>
      <c r="M1291" s="209">
        <v>83744501.420000002</v>
      </c>
      <c r="N1291" s="209">
        <v>83744501.420000002</v>
      </c>
      <c r="O1291" s="209">
        <v>83744501.420000002</v>
      </c>
      <c r="P1291" s="209">
        <v>83744501.420000002</v>
      </c>
      <c r="Q1291" s="209">
        <v>86876479.260000005</v>
      </c>
      <c r="R1291" s="209">
        <v>86876479.260000005</v>
      </c>
      <c r="S1291" s="209">
        <v>86876479.260000005</v>
      </c>
      <c r="T1291" s="209">
        <v>89829611.829999998</v>
      </c>
      <c r="U1291" s="209">
        <v>89829611.829999998</v>
      </c>
      <c r="V1291" s="209">
        <v>89829611.829999998</v>
      </c>
      <c r="W1291" s="209">
        <v>93107457.579999998</v>
      </c>
      <c r="X1291" s="209">
        <v>93107457.579999998</v>
      </c>
      <c r="Y1291" s="209">
        <v>93107457.579999998</v>
      </c>
      <c r="Z1291" s="209">
        <v>98424910.519999996</v>
      </c>
      <c r="AA1291" s="178">
        <f t="shared" si="40"/>
        <v>98424910.519999996</v>
      </c>
    </row>
    <row r="1292" spans="1:27" ht="15.75" thickBot="1" x14ac:dyDescent="0.3">
      <c r="A1292" s="228" t="str">
        <f t="shared" si="41"/>
        <v>262151</v>
      </c>
      <c r="B1292" s="189" t="s">
        <v>1581</v>
      </c>
      <c r="C1292" s="188" t="s">
        <v>1582</v>
      </c>
      <c r="D1292" s="210" t="s">
        <v>5</v>
      </c>
      <c r="E1292" s="208">
        <v>3799801.65</v>
      </c>
      <c r="F1292" s="208">
        <v>3799801.65</v>
      </c>
      <c r="G1292" s="208">
        <v>3799801.65</v>
      </c>
      <c r="H1292" s="208">
        <v>3799801.65</v>
      </c>
      <c r="I1292" s="208">
        <v>3799801.65</v>
      </c>
      <c r="J1292" s="208">
        <v>3799801.65</v>
      </c>
      <c r="K1292" s="208">
        <v>3799801.65</v>
      </c>
      <c r="L1292" s="208">
        <v>3799801.65</v>
      </c>
      <c r="M1292" s="208">
        <v>3799801.65</v>
      </c>
      <c r="N1292" s="208">
        <v>3799801.65</v>
      </c>
      <c r="O1292" s="208">
        <v>3799801.65</v>
      </c>
      <c r="P1292" s="208">
        <v>3799801.65</v>
      </c>
      <c r="Q1292" s="208">
        <v>3799801.65</v>
      </c>
      <c r="R1292" s="208">
        <v>3799801.65</v>
      </c>
      <c r="S1292" s="208">
        <v>3799801.65</v>
      </c>
      <c r="T1292" s="208">
        <v>3799801.65</v>
      </c>
      <c r="U1292" s="208">
        <v>3799801.65</v>
      </c>
      <c r="V1292" s="208">
        <v>3799801.65</v>
      </c>
      <c r="W1292" s="208">
        <v>3799801.65</v>
      </c>
      <c r="X1292" s="208">
        <v>3799801.65</v>
      </c>
      <c r="Y1292" s="208">
        <v>3799801.65</v>
      </c>
      <c r="Z1292" s="208">
        <v>3799801.65</v>
      </c>
      <c r="AA1292" s="178">
        <f t="shared" si="40"/>
        <v>3799801.65</v>
      </c>
    </row>
    <row r="1293" spans="1:27" ht="15.75" thickBot="1" x14ac:dyDescent="0.3">
      <c r="A1293" s="228" t="str">
        <f t="shared" si="41"/>
        <v>262152</v>
      </c>
      <c r="B1293" s="189" t="s">
        <v>1584</v>
      </c>
      <c r="C1293" s="188" t="s">
        <v>1585</v>
      </c>
      <c r="D1293" s="210" t="s">
        <v>5</v>
      </c>
      <c r="E1293" s="209">
        <v>19219131.629999999</v>
      </c>
      <c r="F1293" s="209">
        <v>19219131.629999999</v>
      </c>
      <c r="G1293" s="209">
        <v>19444720.699999999</v>
      </c>
      <c r="H1293" s="209">
        <v>19444720.699999999</v>
      </c>
      <c r="I1293" s="209">
        <v>19444720.699999999</v>
      </c>
      <c r="J1293" s="209">
        <v>19665296.300000001</v>
      </c>
      <c r="K1293" s="209">
        <v>19665296.300000001</v>
      </c>
      <c r="L1293" s="209">
        <v>19665296.300000001</v>
      </c>
      <c r="M1293" s="209">
        <v>19856005.32</v>
      </c>
      <c r="N1293" s="209">
        <v>19856005.32</v>
      </c>
      <c r="O1293" s="209">
        <v>19856005.32</v>
      </c>
      <c r="P1293" s="209">
        <v>19856005.32</v>
      </c>
      <c r="Q1293" s="209">
        <v>20156138.670000002</v>
      </c>
      <c r="R1293" s="209">
        <v>20156138.670000002</v>
      </c>
      <c r="S1293" s="209">
        <v>20156138.670000002</v>
      </c>
      <c r="T1293" s="209">
        <v>20501914.879999999</v>
      </c>
      <c r="U1293" s="209">
        <v>20501914.879999999</v>
      </c>
      <c r="V1293" s="209">
        <v>20501914.879999999</v>
      </c>
      <c r="W1293" s="209">
        <v>20938722.59</v>
      </c>
      <c r="X1293" s="209">
        <v>20938722.59</v>
      </c>
      <c r="Y1293" s="209">
        <v>20938722.59</v>
      </c>
      <c r="Z1293" s="209">
        <v>21220728.84</v>
      </c>
      <c r="AA1293" s="178">
        <f t="shared" si="40"/>
        <v>21220728.84</v>
      </c>
    </row>
    <row r="1294" spans="1:27" ht="15.75" thickBot="1" x14ac:dyDescent="0.3">
      <c r="A1294" s="228" t="str">
        <f t="shared" si="41"/>
        <v>262153</v>
      </c>
      <c r="B1294" s="189" t="s">
        <v>1587</v>
      </c>
      <c r="C1294" s="188" t="s">
        <v>1588</v>
      </c>
      <c r="D1294" s="210" t="s">
        <v>5</v>
      </c>
      <c r="E1294" s="208">
        <v>10532100.300000001</v>
      </c>
      <c r="F1294" s="208">
        <v>10532100.300000001</v>
      </c>
      <c r="G1294" s="208">
        <v>10532100.300000001</v>
      </c>
      <c r="H1294" s="208">
        <v>10532100.300000001</v>
      </c>
      <c r="I1294" s="208">
        <v>10532100.300000001</v>
      </c>
      <c r="J1294" s="208">
        <v>10532100.300000001</v>
      </c>
      <c r="K1294" s="208">
        <v>10532100.300000001</v>
      </c>
      <c r="L1294" s="208">
        <v>10532100.300000001</v>
      </c>
      <c r="M1294" s="208">
        <v>10532100.300000001</v>
      </c>
      <c r="N1294" s="208">
        <v>10532100.300000001</v>
      </c>
      <c r="O1294" s="208">
        <v>10532100.300000001</v>
      </c>
      <c r="P1294" s="208">
        <v>10532100.300000001</v>
      </c>
      <c r="Q1294" s="208">
        <v>10532100.300000001</v>
      </c>
      <c r="R1294" s="208">
        <v>10532100.300000001</v>
      </c>
      <c r="S1294" s="208">
        <v>10532100.300000001</v>
      </c>
      <c r="T1294" s="208">
        <v>10532100.300000001</v>
      </c>
      <c r="U1294" s="208">
        <v>10532100.300000001</v>
      </c>
      <c r="V1294" s="208">
        <v>10532100.300000001</v>
      </c>
      <c r="W1294" s="208">
        <v>10532100.300000001</v>
      </c>
      <c r="X1294" s="208">
        <v>10532100.300000001</v>
      </c>
      <c r="Y1294" s="208">
        <v>10532100.300000001</v>
      </c>
      <c r="Z1294" s="208">
        <v>10532100.300000001</v>
      </c>
      <c r="AA1294" s="178">
        <f t="shared" si="40"/>
        <v>10532100.300000001</v>
      </c>
    </row>
    <row r="1295" spans="1:27" ht="15.75" thickBot="1" x14ac:dyDescent="0.3">
      <c r="A1295" s="228" t="str">
        <f t="shared" si="41"/>
        <v>262154</v>
      </c>
      <c r="B1295" s="189" t="s">
        <v>1590</v>
      </c>
      <c r="C1295" s="188" t="s">
        <v>1591</v>
      </c>
      <c r="D1295" s="210" t="s">
        <v>5</v>
      </c>
      <c r="E1295" s="209">
        <v>95652.5</v>
      </c>
      <c r="F1295" s="209">
        <v>95652.5</v>
      </c>
      <c r="G1295" s="209">
        <v>95652.5</v>
      </c>
      <c r="H1295" s="209">
        <v>95652.5</v>
      </c>
      <c r="I1295" s="209">
        <v>95652.5</v>
      </c>
      <c r="J1295" s="209">
        <v>95652.5</v>
      </c>
      <c r="K1295" s="209">
        <v>95652.5</v>
      </c>
      <c r="L1295" s="209">
        <v>95652.5</v>
      </c>
      <c r="M1295" s="209">
        <v>95652.5</v>
      </c>
      <c r="N1295" s="209">
        <v>95652.5</v>
      </c>
      <c r="O1295" s="209">
        <v>95652.5</v>
      </c>
      <c r="P1295" s="209">
        <v>95652.5</v>
      </c>
      <c r="Q1295" s="209">
        <v>95652.5</v>
      </c>
      <c r="R1295" s="209">
        <v>95652.5</v>
      </c>
      <c r="S1295" s="209">
        <v>95652.5</v>
      </c>
      <c r="T1295" s="209">
        <v>95652.5</v>
      </c>
      <c r="U1295" s="209">
        <v>95652.5</v>
      </c>
      <c r="V1295" s="209">
        <v>95652.5</v>
      </c>
      <c r="W1295" s="209">
        <v>95652.5</v>
      </c>
      <c r="X1295" s="209">
        <v>95652.5</v>
      </c>
      <c r="Y1295" s="209">
        <v>95652.5</v>
      </c>
      <c r="Z1295" s="209">
        <v>95652.5</v>
      </c>
      <c r="AA1295" s="178">
        <f t="shared" si="40"/>
        <v>95652.5</v>
      </c>
    </row>
    <row r="1296" spans="1:27" ht="15.75" thickBot="1" x14ac:dyDescent="0.3">
      <c r="A1296" s="228" t="str">
        <f t="shared" si="41"/>
        <v>262155</v>
      </c>
      <c r="B1296" s="189" t="s">
        <v>1593</v>
      </c>
      <c r="C1296" s="188" t="s">
        <v>1594</v>
      </c>
      <c r="D1296" s="210" t="s">
        <v>5</v>
      </c>
      <c r="E1296" s="208">
        <v>4763855.54</v>
      </c>
      <c r="F1296" s="208">
        <v>4763855.54</v>
      </c>
      <c r="G1296" s="208">
        <v>5013787.58</v>
      </c>
      <c r="H1296" s="208">
        <v>5013787.58</v>
      </c>
      <c r="I1296" s="208">
        <v>5013787.58</v>
      </c>
      <c r="J1296" s="208">
        <v>5162686.45</v>
      </c>
      <c r="K1296" s="208">
        <v>5162686.45</v>
      </c>
      <c r="L1296" s="208">
        <v>5162686.45</v>
      </c>
      <c r="M1296" s="208">
        <v>5482775.5099999998</v>
      </c>
      <c r="N1296" s="208">
        <v>5482775.5099999998</v>
      </c>
      <c r="O1296" s="208">
        <v>5482775.5099999998</v>
      </c>
      <c r="P1296" s="208">
        <v>5482775.5099999998</v>
      </c>
      <c r="Q1296" s="208">
        <v>5740172.5</v>
      </c>
      <c r="R1296" s="208">
        <v>5740172.5</v>
      </c>
      <c r="S1296" s="208">
        <v>5740172.5</v>
      </c>
      <c r="T1296" s="208">
        <v>6026809.0700000003</v>
      </c>
      <c r="U1296" s="208">
        <v>6026809.0700000003</v>
      </c>
      <c r="V1296" s="208">
        <v>6026809.0700000003</v>
      </c>
      <c r="W1296" s="208">
        <v>6194291.0199999996</v>
      </c>
      <c r="X1296" s="208">
        <v>6194291.0199999996</v>
      </c>
      <c r="Y1296" s="208">
        <v>6194291.0199999996</v>
      </c>
      <c r="Z1296" s="208">
        <v>6831764.8799999999</v>
      </c>
      <c r="AA1296" s="178">
        <f t="shared" si="40"/>
        <v>6831764.8799999999</v>
      </c>
    </row>
    <row r="1297" spans="1:27" ht="15.75" thickBot="1" x14ac:dyDescent="0.3">
      <c r="A1297" s="228" t="str">
        <f t="shared" si="41"/>
        <v>262156</v>
      </c>
      <c r="B1297" s="189" t="s">
        <v>1596</v>
      </c>
      <c r="C1297" s="188" t="s">
        <v>1597</v>
      </c>
      <c r="D1297" s="210" t="s">
        <v>5</v>
      </c>
      <c r="E1297" s="209">
        <v>14982.33</v>
      </c>
      <c r="F1297" s="209">
        <v>14982.33</v>
      </c>
      <c r="G1297" s="209">
        <v>14982.33</v>
      </c>
      <c r="H1297" s="209">
        <v>14982.33</v>
      </c>
      <c r="I1297" s="209">
        <v>14982.33</v>
      </c>
      <c r="J1297" s="209">
        <v>14982.33</v>
      </c>
      <c r="K1297" s="209">
        <v>14982.33</v>
      </c>
      <c r="L1297" s="209">
        <v>14982.33</v>
      </c>
      <c r="M1297" s="209">
        <v>14982.33</v>
      </c>
      <c r="N1297" s="209">
        <v>14982.33</v>
      </c>
      <c r="O1297" s="209">
        <v>14982.33</v>
      </c>
      <c r="P1297" s="209">
        <v>14982.33</v>
      </c>
      <c r="Q1297" s="209">
        <v>14982.33</v>
      </c>
      <c r="R1297" s="209">
        <v>14982.33</v>
      </c>
      <c r="S1297" s="209">
        <v>14982.33</v>
      </c>
      <c r="T1297" s="209">
        <v>14982.33</v>
      </c>
      <c r="U1297" s="209">
        <v>14982.33</v>
      </c>
      <c r="V1297" s="209">
        <v>14982.33</v>
      </c>
      <c r="W1297" s="209">
        <v>14982.33</v>
      </c>
      <c r="X1297" s="209">
        <v>14982.33</v>
      </c>
      <c r="Y1297" s="209">
        <v>14982.33</v>
      </c>
      <c r="Z1297" s="209">
        <v>14982.33</v>
      </c>
      <c r="AA1297" s="178">
        <f t="shared" si="40"/>
        <v>14982.33</v>
      </c>
    </row>
    <row r="1298" spans="1:27" ht="15.75" thickBot="1" x14ac:dyDescent="0.3">
      <c r="A1298" s="228" t="str">
        <f t="shared" si="41"/>
        <v>262157</v>
      </c>
      <c r="B1298" s="189" t="s">
        <v>1599</v>
      </c>
      <c r="C1298" s="188" t="s">
        <v>1600</v>
      </c>
      <c r="D1298" s="210" t="s">
        <v>5</v>
      </c>
      <c r="E1298" s="208">
        <v>765576.99</v>
      </c>
      <c r="F1298" s="208">
        <v>765576.99</v>
      </c>
      <c r="G1298" s="208">
        <v>765576.99</v>
      </c>
      <c r="H1298" s="208">
        <v>765576.99</v>
      </c>
      <c r="I1298" s="208">
        <v>765576.99</v>
      </c>
      <c r="J1298" s="208">
        <v>765576.99</v>
      </c>
      <c r="K1298" s="208">
        <v>765576.99</v>
      </c>
      <c r="L1298" s="208">
        <v>765576.99</v>
      </c>
      <c r="M1298" s="208">
        <v>777654.24</v>
      </c>
      <c r="N1298" s="208">
        <v>777654.24</v>
      </c>
      <c r="O1298" s="208">
        <v>777654.24</v>
      </c>
      <c r="P1298" s="208">
        <v>777654.24</v>
      </c>
      <c r="Q1298" s="208">
        <v>777654.24</v>
      </c>
      <c r="R1298" s="208">
        <v>777654.24</v>
      </c>
      <c r="S1298" s="208">
        <v>777654.24</v>
      </c>
      <c r="T1298" s="208">
        <v>777654.24</v>
      </c>
      <c r="U1298" s="208">
        <v>777654.24</v>
      </c>
      <c r="V1298" s="208">
        <v>777654.24</v>
      </c>
      <c r="W1298" s="208">
        <v>777654.24</v>
      </c>
      <c r="X1298" s="208">
        <v>777654.24</v>
      </c>
      <c r="Y1298" s="208">
        <v>777654.24</v>
      </c>
      <c r="Z1298" s="208">
        <v>780241.74</v>
      </c>
      <c r="AA1298" s="178">
        <f t="shared" si="40"/>
        <v>780241.74</v>
      </c>
    </row>
    <row r="1299" spans="1:27" ht="15.75" thickBot="1" x14ac:dyDescent="0.3">
      <c r="A1299" s="228" t="str">
        <f t="shared" si="41"/>
        <v>262159</v>
      </c>
      <c r="B1299" s="189" t="s">
        <v>1602</v>
      </c>
      <c r="C1299" s="188" t="s">
        <v>1603</v>
      </c>
      <c r="D1299" s="210" t="s">
        <v>5</v>
      </c>
      <c r="E1299" s="209">
        <v>158120.4</v>
      </c>
      <c r="F1299" s="209">
        <v>158120.4</v>
      </c>
      <c r="G1299" s="209">
        <v>158120.4</v>
      </c>
      <c r="H1299" s="209">
        <v>158120.4</v>
      </c>
      <c r="I1299" s="209">
        <v>158120.4</v>
      </c>
      <c r="J1299" s="209">
        <v>158120.4</v>
      </c>
      <c r="K1299" s="209">
        <v>158120.4</v>
      </c>
      <c r="L1299" s="209">
        <v>158120.4</v>
      </c>
      <c r="M1299" s="209">
        <v>158120.4</v>
      </c>
      <c r="N1299" s="209">
        <v>158120.4</v>
      </c>
      <c r="O1299" s="209">
        <v>158120.4</v>
      </c>
      <c r="P1299" s="209">
        <v>158120.4</v>
      </c>
      <c r="Q1299" s="209">
        <v>158120.4</v>
      </c>
      <c r="R1299" s="209">
        <v>158120.4</v>
      </c>
      <c r="S1299" s="209">
        <v>158120.4</v>
      </c>
      <c r="T1299" s="209">
        <v>158120.4</v>
      </c>
      <c r="U1299" s="209">
        <v>158120.4</v>
      </c>
      <c r="V1299" s="209">
        <v>158120.4</v>
      </c>
      <c r="W1299" s="209">
        <v>158120.4</v>
      </c>
      <c r="X1299" s="209">
        <v>158120.4</v>
      </c>
      <c r="Y1299" s="209">
        <v>158120.4</v>
      </c>
      <c r="Z1299" s="209">
        <v>158120.4</v>
      </c>
      <c r="AA1299" s="178">
        <f t="shared" si="40"/>
        <v>158120.4</v>
      </c>
    </row>
    <row r="1300" spans="1:27" ht="15.75" thickBot="1" x14ac:dyDescent="0.3">
      <c r="A1300" s="228" t="str">
        <f t="shared" si="41"/>
        <v>263002</v>
      </c>
      <c r="B1300" s="189" t="s">
        <v>1605</v>
      </c>
      <c r="C1300" s="188" t="s">
        <v>1606</v>
      </c>
      <c r="D1300" s="210" t="s">
        <v>5</v>
      </c>
      <c r="E1300" s="208">
        <v>-4848094.87</v>
      </c>
      <c r="F1300" s="208">
        <v>-4864125.33</v>
      </c>
      <c r="G1300" s="208">
        <v>-5090926.78</v>
      </c>
      <c r="H1300" s="208">
        <v>-4817827.6100000003</v>
      </c>
      <c r="I1300" s="208">
        <v>-4739993.9000000004</v>
      </c>
      <c r="J1300" s="208">
        <v>-4711608.18</v>
      </c>
      <c r="K1300" s="208">
        <v>-4984850.6399999997</v>
      </c>
      <c r="L1300" s="208">
        <v>-4833854.43</v>
      </c>
      <c r="M1300" s="208">
        <v>-4050426.26</v>
      </c>
      <c r="N1300" s="208">
        <v>-4050426.26</v>
      </c>
      <c r="O1300" s="208">
        <v>-4176663.35</v>
      </c>
      <c r="P1300" s="208">
        <v>-4493702.5999999996</v>
      </c>
      <c r="Q1300" s="208">
        <v>-4616893.99</v>
      </c>
      <c r="R1300" s="208">
        <v>-4805432.4800000004</v>
      </c>
      <c r="S1300" s="208">
        <v>-4797469.8499999996</v>
      </c>
      <c r="T1300" s="208">
        <v>-4996252.1900000004</v>
      </c>
      <c r="U1300" s="208">
        <v>-4737099.57</v>
      </c>
      <c r="V1300" s="208">
        <v>-4734846.3499999996</v>
      </c>
      <c r="W1300" s="208">
        <v>-4679064.5999999996</v>
      </c>
      <c r="X1300" s="208">
        <v>-4893627.34</v>
      </c>
      <c r="Y1300" s="208">
        <v>-4652043.28</v>
      </c>
      <c r="Z1300" s="208">
        <v>-4350941.93</v>
      </c>
      <c r="AA1300" s="178">
        <f t="shared" si="40"/>
        <v>-4350941.93</v>
      </c>
    </row>
    <row r="1301" spans="1:27" ht="15.75" thickBot="1" x14ac:dyDescent="0.3">
      <c r="A1301" s="228" t="str">
        <f t="shared" si="41"/>
        <v>263012</v>
      </c>
      <c r="B1301" s="189" t="s">
        <v>1605</v>
      </c>
      <c r="C1301" s="188" t="s">
        <v>1608</v>
      </c>
      <c r="D1301" s="210" t="s">
        <v>5</v>
      </c>
      <c r="E1301" s="209">
        <v>0</v>
      </c>
      <c r="F1301" s="209">
        <v>0</v>
      </c>
      <c r="G1301" s="209">
        <v>0</v>
      </c>
      <c r="H1301" s="209">
        <v>0</v>
      </c>
      <c r="I1301" s="209">
        <v>0</v>
      </c>
      <c r="J1301" s="209">
        <v>0</v>
      </c>
      <c r="K1301" s="209">
        <v>0</v>
      </c>
      <c r="L1301" s="209">
        <v>0</v>
      </c>
      <c r="M1301" s="209">
        <v>0</v>
      </c>
      <c r="N1301" s="209">
        <v>0</v>
      </c>
      <c r="O1301" s="209">
        <v>0</v>
      </c>
      <c r="P1301" s="209">
        <v>0</v>
      </c>
      <c r="Q1301" s="209">
        <v>0</v>
      </c>
      <c r="R1301" s="209">
        <v>0</v>
      </c>
      <c r="S1301" s="209">
        <v>0</v>
      </c>
      <c r="T1301" s="209">
        <v>0</v>
      </c>
      <c r="U1301" s="209">
        <v>0</v>
      </c>
      <c r="V1301" s="209">
        <v>0</v>
      </c>
      <c r="W1301" s="209">
        <v>0</v>
      </c>
      <c r="X1301" s="209">
        <v>0</v>
      </c>
      <c r="Y1301" s="209">
        <v>0</v>
      </c>
      <c r="Z1301" s="209">
        <v>0</v>
      </c>
      <c r="AA1301" s="178">
        <f t="shared" si="40"/>
        <v>0</v>
      </c>
    </row>
  </sheetData>
  <autoFilter ref="B5:C1301" xr:uid="{4EDBA88A-6B27-48C8-915B-3FD7D5CA5DEE}">
    <filterColumn colId="0" showButton="0"/>
  </autoFilter>
  <mergeCells count="2">
    <mergeCell ref="B3:C4"/>
    <mergeCell ref="B5:C5"/>
  </mergeCells>
  <conditionalFormatting sqref="A7:A1301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headerFooter>
    <oddHeader>&amp;RUG-200396 NWN WP
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2020-04-30T07:00:00+00:00</OpenedDate>
    <SignificantOrder xmlns="dc463f71-b30c-4ab2-9473-d307f9d35888">false</SignificantOrder>
    <Date1 xmlns="dc463f71-b30c-4ab2-9473-d307f9d35888">2021-01-05T08:00:00+00:00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200396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601C00D1AEBA543B0B5EE795B1CBA33" ma:contentTypeVersion="44" ma:contentTypeDescription="" ma:contentTypeScope="" ma:versionID="147529bb8e4e6553657d803f5da4f3c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F55A68C-0E84-4A2A-95B3-1E5B47E396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6E1285-54D8-4345-BAF7-204A182D7C29}">
  <ds:schemaRefs>
    <ds:schemaRef ds:uri="http://www.w3.org/XML/1998/namespace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154F9864-F0F8-40DB-8E0B-4247A9ABD55D}"/>
</file>

<file path=customXml/itemProps4.xml><?xml version="1.0" encoding="utf-8"?>
<ds:datastoreItem xmlns:ds="http://schemas.openxmlformats.org/officeDocument/2006/customXml" ds:itemID="{A6113DE4-3343-46BB-BEEE-3827D54DA4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WC Model</vt:lpstr>
      <vt:lpstr>SAP Data</vt:lpstr>
      <vt:lpstr>line assign basis</vt:lpstr>
      <vt:lpstr>Factors</vt:lpstr>
      <vt:lpstr>N MIST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McVay, Kevin</dc:creator>
  <cp:keywords/>
  <cp:lastModifiedBy>Lee-Pella, Erica N.</cp:lastModifiedBy>
  <cp:lastPrinted>2019-03-06T23:40:39Z</cp:lastPrinted>
  <dcterms:created xsi:type="dcterms:W3CDTF">2018-08-14T22:35:29Z</dcterms:created>
  <dcterms:modified xsi:type="dcterms:W3CDTF">2021-01-06T00:02:10Z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policyId">
    <vt:lpwstr/>
  </property>
  <property fmtid="{D5CDD505-2E9C-101B-9397-08002B2CF9AE}" pid="3" name="ContentTypeId">
    <vt:lpwstr>0x0101006E56B4D1795A2E4DB2F0B01679ED314A00B601C00D1AEBA543B0B5EE795B1CBA33</vt:lpwstr>
  </property>
  <property fmtid="{D5CDD505-2E9C-101B-9397-08002B2CF9AE}" pid="4" name="ItemRetentionFormula">
    <vt:lpwstr>&lt;formula id="Microsoft.Office.RecordsManagement.PolicyFeatures.Expiration.Formula.BuiltIn"&gt;&lt;number&gt;5&lt;/number&gt;&lt;property&gt;Modified&lt;/property&gt;&lt;propertyId&gt;28cf69c5-fa48-462a-b5cd-27b6f9d2bd5f&lt;/propertyId&gt;&lt;period&gt;years&lt;/period&gt;&lt;/formula&gt;</vt:lpwstr>
  </property>
  <property fmtid="{D5CDD505-2E9C-101B-9397-08002B2CF9AE}" pid="5" name="WorkflowChangePath">
    <vt:lpwstr>e15325a3-eeff-4eba-aa43-c52ed44ddc00,5;</vt:lpwstr>
  </property>
  <property fmtid="{D5CDD505-2E9C-101B-9397-08002B2CF9AE}" pid="6" name="i76a50f827f74a6db952d52db0ed214f">
    <vt:lpwstr>NWN|189a21d5-4508-41eb-a617-0aabe068765e</vt:lpwstr>
  </property>
  <property fmtid="{D5CDD505-2E9C-101B-9397-08002B2CF9AE}" pid="7" name="nwnGasandRegulatoryReportMonth">
    <vt:lpwstr>20;#March|b675a993-7276-4335-b006-b0d164189a76</vt:lpwstr>
  </property>
  <property fmtid="{D5CDD505-2E9C-101B-9397-08002B2CF9AE}" pid="8" name="nwnGasRegReportYear">
    <vt:lpwstr>11;#2019|4635c11d-9832-48ff-9710-212d5f6335a7</vt:lpwstr>
  </property>
  <property fmtid="{D5CDD505-2E9C-101B-9397-08002B2CF9AE}" pid="9" name="nwnEntity">
    <vt:lpwstr>1;#NWN|189a21d5-4508-41eb-a617-0aabe068765e</vt:lpwstr>
  </property>
  <property fmtid="{D5CDD505-2E9C-101B-9397-08002B2CF9AE}" pid="10" name="nwnGasRegAgency">
    <vt:lpwstr/>
  </property>
  <property fmtid="{D5CDD505-2E9C-101B-9397-08002B2CF9AE}" pid="11" name="_dlc_DocIdItemGuid">
    <vt:lpwstr>501b92d6-ab52-45ca-9457-1275b89ec751</vt:lpwstr>
  </property>
  <property fmtid="{D5CDD505-2E9C-101B-9397-08002B2CF9AE}" pid="12" name="_docset_NoMedatataSyncRequired">
    <vt:lpwstr>False</vt:lpwstr>
  </property>
  <property fmtid="{D5CDD505-2E9C-101B-9397-08002B2CF9AE}" pid="13" name="IsEFSEC">
    <vt:bool>false</vt:bool>
  </property>
</Properties>
</file>